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updateLinks="never" codeName="ThisWorkbook" defaultThemeVersion="124226"/>
  <mc:AlternateContent xmlns:mc="http://schemas.openxmlformats.org/markup-compatibility/2006">
    <mc:Choice Requires="x15">
      <x15ac:absPath xmlns:x15ac="http://schemas.microsoft.com/office/spreadsheetml/2010/11/ac" url="C:\Users\ssho1\Desktop\LLC 설계 관련\__관련 자료\설계 툴\LLC 설계 디자인_251020\"/>
    </mc:Choice>
  </mc:AlternateContent>
  <xr:revisionPtr revIDLastSave="0" documentId="13_ncr:1_{24DEAEC8-69F7-4EE5-814D-8CF4E3F0F3AE}"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minimized="1" xWindow="5655" yWindow="1005" windowWidth="14400" windowHeight="1068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C76" i="14"/>
  <c r="D76" i="14" s="1"/>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C36" i="14"/>
  <c r="B36" i="14"/>
  <c r="Q35" i="14"/>
  <c r="B35" i="14"/>
  <c r="C35" i="14" s="1"/>
  <c r="D35" i="14" s="1"/>
  <c r="N23" i="14" s="1"/>
  <c r="R30" i="14"/>
  <c r="F30" i="14"/>
  <c r="R25" i="14"/>
  <c r="U4" i="14"/>
  <c r="I19" i="13"/>
  <c r="C101" i="14" s="1"/>
  <c r="I17" i="13"/>
  <c r="I18" i="13" s="1"/>
  <c r="P11" i="13"/>
  <c r="I10" i="13"/>
  <c r="I9" i="13"/>
  <c r="I8" i="13"/>
  <c r="D18" i="13" l="1"/>
  <c r="U20" i="14" s="1"/>
  <c r="R64" i="14"/>
  <c r="T64" i="14" s="1"/>
  <c r="D64" i="14"/>
  <c r="R70" i="14"/>
  <c r="T70" i="14" s="1"/>
  <c r="D70" i="14"/>
  <c r="D80" i="14"/>
  <c r="R80" i="14" s="1"/>
  <c r="D38" i="14"/>
  <c r="R38" i="14" s="1"/>
  <c r="S38" i="14" s="1"/>
  <c r="R48" i="14"/>
  <c r="T48" i="14" s="1"/>
  <c r="D48" i="14"/>
  <c r="D54" i="14"/>
  <c r="R54" i="14" s="1"/>
  <c r="T54" i="14" s="1"/>
  <c r="D72" i="14"/>
  <c r="R72" i="14" s="1"/>
  <c r="R78" i="14"/>
  <c r="T78" i="14" s="1"/>
  <c r="D78" i="14"/>
  <c r="R82" i="14"/>
  <c r="T82" i="14" s="1"/>
  <c r="D82" i="14"/>
  <c r="R56" i="14"/>
  <c r="S56" i="14" s="1"/>
  <c r="D56" i="14"/>
  <c r="D62" i="14"/>
  <c r="R62" i="14" s="1"/>
  <c r="R66" i="14"/>
  <c r="T66" i="14" s="1"/>
  <c r="D66" i="14"/>
  <c r="D40" i="14"/>
  <c r="R40" i="14" s="1"/>
  <c r="T40" i="14" s="1"/>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s="1"/>
  <c r="D88" i="14"/>
  <c r="R88" i="14" s="1"/>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20" i="14"/>
  <c r="O243" i="14"/>
  <c r="O155" i="14"/>
  <c r="O169" i="14"/>
  <c r="O199" i="14"/>
  <c r="O176" i="14"/>
  <c r="O192" i="14"/>
  <c r="O239" i="14"/>
  <c r="O307" i="14"/>
  <c r="O314" i="14"/>
  <c r="O179" i="14"/>
  <c r="O327" i="14"/>
  <c r="O200"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230" i="14"/>
  <c r="O222" i="14"/>
  <c r="O165" i="14"/>
  <c r="O350" i="14"/>
  <c r="O308" i="14"/>
  <c r="O265" i="14"/>
  <c r="O204" i="14"/>
  <c r="O128" i="14"/>
  <c r="O146" i="14"/>
  <c r="O334" i="14"/>
  <c r="O156" i="14"/>
  <c r="O175" i="14"/>
  <c r="O293" i="14"/>
  <c r="O275" i="14"/>
  <c r="O235" i="14"/>
  <c r="O143" i="14"/>
  <c r="O193" i="14"/>
  <c r="O203" i="14"/>
  <c r="O101" i="14"/>
  <c r="O349" i="14"/>
  <c r="O140" i="14"/>
  <c r="O244" i="14"/>
  <c r="O174" i="14"/>
  <c r="O326" i="14"/>
  <c r="O170" i="14"/>
  <c r="O138" i="14"/>
  <c r="O320" i="14"/>
  <c r="O157" i="14"/>
  <c r="O237" i="14"/>
  <c r="O154" i="14"/>
  <c r="O347" i="14"/>
  <c r="O242" i="14"/>
  <c r="O168" i="14"/>
  <c r="O277" i="14"/>
  <c r="O182" i="14"/>
  <c r="O205" i="14"/>
  <c r="O348" i="14"/>
  <c r="O134" i="14"/>
  <c r="O315" i="14"/>
  <c r="O249" i="14"/>
  <c r="O245" i="14"/>
  <c r="O195" i="14"/>
  <c r="O296" i="14"/>
  <c r="O321" i="14"/>
  <c r="O316" i="14"/>
  <c r="O227" i="14"/>
  <c r="O122" i="14"/>
  <c r="O188" i="14"/>
  <c r="O236" i="14"/>
  <c r="O191" i="14"/>
  <c r="O253" i="14"/>
  <c r="O322" i="14"/>
  <c r="O352" i="14"/>
  <c r="O131" i="14"/>
  <c r="O224" i="14"/>
  <c r="O313" i="14"/>
  <c r="O254" i="14"/>
  <c r="O329" i="14"/>
  <c r="O114" i="14"/>
  <c r="O354" i="14"/>
  <c r="O280" i="14"/>
  <c r="O298" i="14"/>
  <c r="O289" i="14"/>
  <c r="O274" i="14"/>
  <c r="O106" i="14"/>
  <c r="O108" i="14"/>
  <c r="O116" i="14"/>
  <c r="O152" i="14"/>
  <c r="O260" i="14"/>
  <c r="O208" i="14"/>
  <c r="O294" i="14"/>
  <c r="O238" i="14"/>
  <c r="O262" i="14"/>
  <c r="O137" i="14"/>
  <c r="O223" i="14"/>
  <c r="O286" i="14"/>
  <c r="O324" i="14"/>
  <c r="O270" i="14"/>
  <c r="O132" i="14"/>
  <c r="O161" i="14"/>
  <c r="O247" i="14"/>
  <c r="O181" i="14"/>
  <c r="O257" i="14"/>
  <c r="O185" i="14"/>
  <c r="O117" i="14"/>
  <c r="O295" i="14"/>
  <c r="O281" i="14"/>
  <c r="O301" i="14"/>
  <c r="O344" i="14"/>
  <c r="O123" i="14"/>
  <c r="O207" i="14"/>
  <c r="O261" i="14"/>
  <c r="O276" i="14"/>
  <c r="O141" i="14"/>
  <c r="O268" i="14"/>
  <c r="O330" i="14"/>
  <c r="O150" i="14"/>
  <c r="O311" i="14"/>
  <c r="O271" i="14"/>
  <c r="O228" i="14"/>
  <c r="O303" i="14"/>
  <c r="O299" i="14"/>
  <c r="O338" i="14"/>
  <c r="O112" i="14"/>
  <c r="O288" i="14"/>
  <c r="O113" i="14"/>
  <c r="O346" i="14"/>
  <c r="O148" i="14"/>
  <c r="O250" i="14"/>
  <c r="O278" i="14"/>
  <c r="O317" i="14"/>
  <c r="O355" i="14"/>
  <c r="O201" i="14"/>
  <c r="O135" i="14"/>
  <c r="O211" i="14"/>
  <c r="O184" i="14"/>
  <c r="O332" i="14"/>
  <c r="O302" i="14"/>
  <c r="O331" i="14"/>
  <c r="O190" i="14"/>
  <c r="O267" i="14"/>
  <c r="O233" i="14"/>
  <c r="O266" i="14"/>
  <c r="O234" i="14"/>
  <c r="O102" i="14"/>
  <c r="O167" i="14"/>
  <c r="O219" i="14"/>
  <c r="O283" i="14"/>
  <c r="O145" i="14"/>
  <c r="O215" i="14"/>
  <c r="O335" i="14"/>
  <c r="O142" i="14"/>
  <c r="O124" i="14"/>
  <c r="O290" i="14"/>
  <c r="O133" i="14"/>
  <c r="O305" i="14"/>
  <c r="O186" i="14"/>
  <c r="O218" i="14"/>
  <c r="O209" i="14"/>
  <c r="O297" i="14"/>
  <c r="O328" i="14"/>
  <c r="O111" i="14"/>
  <c r="O343" i="14"/>
  <c r="O339" i="14"/>
  <c r="O309" i="14"/>
  <c r="O282" i="14"/>
  <c r="O166" i="14"/>
  <c r="O312" i="14"/>
  <c r="O246" i="14"/>
  <c r="O342" i="14"/>
  <c r="O126" i="14"/>
  <c r="O104" i="14"/>
  <c r="O151" i="14"/>
  <c r="O160" i="14"/>
  <c r="O304" i="14"/>
  <c r="O279" i="14"/>
  <c r="O202" i="14"/>
  <c r="O127" i="14"/>
  <c r="O306" i="14"/>
  <c r="O144" i="14"/>
  <c r="O115" i="14"/>
  <c r="O229" i="14"/>
  <c r="O336" i="14"/>
  <c r="O232" i="14"/>
  <c r="O173" i="14"/>
  <c r="O240" i="14"/>
  <c r="O177" i="14"/>
  <c r="O120" i="14"/>
  <c r="O194" i="14"/>
  <c r="O129" i="14"/>
  <c r="O119" i="14"/>
  <c r="O341" i="14"/>
  <c r="O105" i="14"/>
  <c r="O197" i="14"/>
  <c r="O333" i="14"/>
  <c r="O212" i="14"/>
  <c r="O183" i="14"/>
  <c r="O345" i="14"/>
  <c r="O225" i="14"/>
  <c r="O210" i="14"/>
  <c r="O284" i="14"/>
  <c r="O221" i="14"/>
  <c r="O337" i="14"/>
  <c r="O153" i="14"/>
  <c r="O162" i="14"/>
  <c r="O300" i="14"/>
  <c r="O130" i="14"/>
  <c r="O217" i="14"/>
  <c r="O292" i="14"/>
  <c r="O272" i="14"/>
  <c r="O149" i="14"/>
  <c r="O231" i="14"/>
  <c r="O172" i="14"/>
  <c r="O187" i="14"/>
  <c r="O107" i="14"/>
  <c r="O163" i="14"/>
  <c r="O353" i="14"/>
  <c r="O264" i="14"/>
  <c r="O310" i="14"/>
  <c r="O189" i="14"/>
  <c r="O178" i="14"/>
  <c r="O263" i="14"/>
  <c r="O171" i="14"/>
  <c r="O147" i="14"/>
  <c r="O269" i="14"/>
  <c r="O285" i="14"/>
  <c r="O291" i="14"/>
  <c r="O226" i="14"/>
  <c r="O258" i="14"/>
  <c r="O248" i="14"/>
  <c r="O319" i="14"/>
  <c r="O241" i="14"/>
  <c r="O259" i="14"/>
  <c r="O252" i="14"/>
  <c r="O139" i="14"/>
  <c r="O216" i="14"/>
  <c r="O180" i="14"/>
  <c r="O287" i="14"/>
  <c r="O159" i="14"/>
  <c r="O214" i="14"/>
  <c r="O103" i="14"/>
  <c r="O273" i="14"/>
  <c r="O118" i="14"/>
  <c r="O125" i="14"/>
  <c r="O213" i="14"/>
  <c r="O256" i="14"/>
  <c r="O121" i="14"/>
  <c r="O110" i="14"/>
  <c r="O351" i="14"/>
  <c r="O164" i="14"/>
  <c r="O198" i="14"/>
  <c r="O196" i="14"/>
  <c r="O158" i="14"/>
  <c r="O251" i="14"/>
  <c r="O340" i="14"/>
  <c r="O109" i="14"/>
  <c r="O325" i="14"/>
  <c r="O255" i="14"/>
  <c r="O323" i="14"/>
  <c r="O206" i="14"/>
  <c r="O136" i="14"/>
  <c r="O318" i="14"/>
  <c r="U30" i="14" l="1"/>
  <c r="U29" i="14"/>
  <c r="U12" i="14"/>
  <c r="U26" i="14"/>
  <c r="U13" i="14"/>
  <c r="U27" i="14"/>
  <c r="U28" i="14"/>
  <c r="CM295" i="14"/>
  <c r="DR295" i="14"/>
  <c r="Z295" i="14"/>
  <c r="BE295" i="14"/>
  <c r="CJ295" i="14"/>
  <c r="DW295" i="14"/>
  <c r="AE295" i="14"/>
  <c r="BJ295" i="14"/>
  <c r="CV295" i="14"/>
  <c r="BI295" i="14"/>
  <c r="BY295" i="14"/>
  <c r="CE295" i="14"/>
  <c r="DJ295" i="14"/>
  <c r="R295" i="14"/>
  <c r="AW295" i="14"/>
  <c r="CB295" i="14"/>
  <c r="DO295" i="14"/>
  <c r="W295" i="14"/>
  <c r="BB295" i="14"/>
  <c r="CN295" i="14"/>
  <c r="DM295" i="14"/>
  <c r="EC295" i="14"/>
  <c r="BW295" i="14"/>
  <c r="DB295" i="14"/>
  <c r="EG295" i="14"/>
  <c r="AO295" i="14"/>
  <c r="BT295" i="14"/>
  <c r="DG295" i="14"/>
  <c r="EL295" i="14"/>
  <c r="AT295" i="14"/>
  <c r="CF295" i="14"/>
  <c r="BA295" i="14"/>
  <c r="BQ295" i="14"/>
  <c r="BO295" i="14"/>
  <c r="CT295" i="14"/>
  <c r="DY295" i="14"/>
  <c r="AG295" i="14"/>
  <c r="BL295" i="14"/>
  <c r="CY295" i="14"/>
  <c r="ED295" i="14"/>
  <c r="AL295" i="14"/>
  <c r="BX295" i="14"/>
  <c r="DE295" i="14"/>
  <c r="BG295" i="14"/>
  <c r="CL295" i="14"/>
  <c r="DQ295" i="14"/>
  <c r="Y295" i="14"/>
  <c r="BD295" i="14"/>
  <c r="CQ295" i="14"/>
  <c r="DV295" i="14"/>
  <c r="AD295" i="14"/>
  <c r="BP295" i="14"/>
  <c r="AS295" i="14"/>
  <c r="EI295" i="14"/>
  <c r="AQ295" i="14"/>
  <c r="BV295" i="14"/>
  <c r="DA295" i="14"/>
  <c r="EF295" i="14"/>
  <c r="AN295" i="14"/>
  <c r="CA295" i="14"/>
  <c r="DF295" i="14"/>
  <c r="N295" i="14"/>
  <c r="AZ295" i="14"/>
  <c r="AK295" i="14"/>
  <c r="EA295" i="14"/>
  <c r="AI295" i="14"/>
  <c r="BN295" i="14"/>
  <c r="CS295" i="14"/>
  <c r="DX295" i="14"/>
  <c r="AF295" i="14"/>
  <c r="BS295" i="14"/>
  <c r="CX295" i="14"/>
  <c r="EJ295" i="14"/>
  <c r="AR295" i="14"/>
  <c r="CO295" i="14"/>
  <c r="DS295" i="14"/>
  <c r="AA295" i="14"/>
  <c r="BF295" i="14"/>
  <c r="CK295" i="14"/>
  <c r="DP295" i="14"/>
  <c r="X295" i="14"/>
  <c r="BK295" i="14"/>
  <c r="CP295" i="14"/>
  <c r="EB295" i="14"/>
  <c r="AJ295" i="14"/>
  <c r="AC295" i="14"/>
  <c r="DK295" i="14"/>
  <c r="S295" i="14"/>
  <c r="AX295" i="14"/>
  <c r="CC295" i="14"/>
  <c r="DH295" i="14"/>
  <c r="P295" i="14"/>
  <c r="BC295" i="14"/>
  <c r="CH295" i="14"/>
  <c r="DT295" i="14"/>
  <c r="AB295" i="14"/>
  <c r="CG295" i="14"/>
  <c r="DC295" i="14"/>
  <c r="EH295" i="14"/>
  <c r="AP295" i="14"/>
  <c r="BU295" i="14"/>
  <c r="CZ295" i="14"/>
  <c r="EM295" i="14"/>
  <c r="AU295" i="14"/>
  <c r="BZ295" i="14"/>
  <c r="DL295" i="14"/>
  <c r="T295" i="14"/>
  <c r="U295" i="14"/>
  <c r="CU295" i="14"/>
  <c r="DZ295" i="14"/>
  <c r="AH295" i="14"/>
  <c r="BM295" i="14"/>
  <c r="CR295" i="14"/>
  <c r="EE295" i="14"/>
  <c r="AM295" i="14"/>
  <c r="BR295" i="14"/>
  <c r="DD295" i="14"/>
  <c r="DU295" i="14"/>
  <c r="EK295" i="14"/>
  <c r="DN295" i="14"/>
  <c r="V295" i="14"/>
  <c r="BH295" i="14"/>
  <c r="CW295" i="14"/>
  <c r="AY295" i="14"/>
  <c r="CD295" i="14"/>
  <c r="AV295" i="14"/>
  <c r="CI295" i="14"/>
  <c r="DI295" i="14"/>
  <c r="Q295" i="14"/>
  <c r="DJ250" i="14"/>
  <c r="R250" i="14"/>
  <c r="AW250" i="14"/>
  <c r="CB250" i="14"/>
  <c r="DO250" i="14"/>
  <c r="W250" i="14"/>
  <c r="BB250" i="14"/>
  <c r="CO250" i="14"/>
  <c r="DT250" i="14"/>
  <c r="AB250" i="14"/>
  <c r="BG250" i="14"/>
  <c r="DB250" i="14"/>
  <c r="EG250" i="14"/>
  <c r="AO250" i="14"/>
  <c r="BT250" i="14"/>
  <c r="DG250" i="14"/>
  <c r="EL250" i="14"/>
  <c r="AT250" i="14"/>
  <c r="CG250" i="14"/>
  <c r="DL250" i="14"/>
  <c r="T250" i="14"/>
  <c r="AY250" i="14"/>
  <c r="CT250" i="14"/>
  <c r="DY250" i="14"/>
  <c r="AG250" i="14"/>
  <c r="BL250" i="14"/>
  <c r="CY250" i="14"/>
  <c r="ED250" i="14"/>
  <c r="AL250" i="14"/>
  <c r="BY250" i="14"/>
  <c r="DD250" i="14"/>
  <c r="EI250" i="14"/>
  <c r="AQ250" i="14"/>
  <c r="CL250" i="14"/>
  <c r="DQ250" i="14"/>
  <c r="Y250" i="14"/>
  <c r="BD250" i="14"/>
  <c r="CQ250" i="14"/>
  <c r="DV250" i="14"/>
  <c r="AD250" i="14"/>
  <c r="BQ250" i="14"/>
  <c r="CV250" i="14"/>
  <c r="EA250" i="14"/>
  <c r="AI250" i="14"/>
  <c r="CD250" i="14"/>
  <c r="DI250" i="14"/>
  <c r="Q250" i="14"/>
  <c r="AV250" i="14"/>
  <c r="CI250" i="14"/>
  <c r="DN250" i="14"/>
  <c r="V250" i="14"/>
  <c r="BI250" i="14"/>
  <c r="CN250" i="14"/>
  <c r="DS250" i="14"/>
  <c r="AA250" i="14"/>
  <c r="BN250" i="14"/>
  <c r="CS250" i="14"/>
  <c r="DX250" i="14"/>
  <c r="AF250" i="14"/>
  <c r="BS250" i="14"/>
  <c r="CX250" i="14"/>
  <c r="EK250" i="14"/>
  <c r="AS250" i="14"/>
  <c r="BX250" i="14"/>
  <c r="DC250" i="14"/>
  <c r="BF250" i="14"/>
  <c r="CK250" i="14"/>
  <c r="DP250" i="14"/>
  <c r="X250" i="14"/>
  <c r="BK250" i="14"/>
  <c r="CP250" i="14"/>
  <c r="EC250" i="14"/>
  <c r="AK250" i="14"/>
  <c r="BP250" i="14"/>
  <c r="CU250" i="14"/>
  <c r="AX250" i="14"/>
  <c r="CC250" i="14"/>
  <c r="DH250" i="14"/>
  <c r="P250" i="14"/>
  <c r="BC250" i="14"/>
  <c r="CH250" i="14"/>
  <c r="DU250" i="14"/>
  <c r="AC250" i="14"/>
  <c r="BH250" i="14"/>
  <c r="CM250" i="14"/>
  <c r="EH250" i="14"/>
  <c r="AP250" i="14"/>
  <c r="BU250" i="14"/>
  <c r="CZ250" i="14"/>
  <c r="EM250" i="14"/>
  <c r="AU250" i="14"/>
  <c r="BZ250" i="14"/>
  <c r="DM250" i="14"/>
  <c r="U250" i="14"/>
  <c r="AZ250" i="14"/>
  <c r="CE250" i="14"/>
  <c r="DZ250" i="14"/>
  <c r="AH250" i="14"/>
  <c r="BM250" i="14"/>
  <c r="CR250" i="14"/>
  <c r="EE250" i="14"/>
  <c r="AM250" i="14"/>
  <c r="BR250" i="14"/>
  <c r="DE250" i="14"/>
  <c r="EJ250" i="14"/>
  <c r="AR250" i="14"/>
  <c r="BW250" i="14"/>
  <c r="DR250" i="14"/>
  <c r="Z250" i="14"/>
  <c r="BE250" i="14"/>
  <c r="CJ250" i="14"/>
  <c r="DW250" i="14"/>
  <c r="AE250" i="14"/>
  <c r="BJ250" i="14"/>
  <c r="CW250" i="14"/>
  <c r="EB250" i="14"/>
  <c r="AJ250" i="14"/>
  <c r="BO250" i="14"/>
  <c r="DF250" i="14"/>
  <c r="N250" i="14"/>
  <c r="BA250" i="14"/>
  <c r="CF250" i="14"/>
  <c r="DK250" i="14"/>
  <c r="S250" i="14"/>
  <c r="BV250" i="14"/>
  <c r="AN250" i="14"/>
  <c r="CA250" i="14"/>
  <c r="EF250" i="14"/>
  <c r="DA250" i="14"/>
  <c r="EM338" i="14"/>
  <c r="EL338" i="14"/>
  <c r="AT338" i="14"/>
  <c r="CG338" i="14"/>
  <c r="EA338" i="14"/>
  <c r="AI338" i="14"/>
  <c r="BN338" i="14"/>
  <c r="CS338" i="14"/>
  <c r="AN338" i="14"/>
  <c r="CR338" i="14"/>
  <c r="BE338" i="14"/>
  <c r="EE338" i="14"/>
  <c r="ED338" i="14"/>
  <c r="AL338" i="14"/>
  <c r="BY338" i="14"/>
  <c r="DS338" i="14"/>
  <c r="AA338" i="14"/>
  <c r="BF338" i="14"/>
  <c r="CK338" i="14"/>
  <c r="AB338" i="14"/>
  <c r="BM338" i="14"/>
  <c r="AR338" i="14"/>
  <c r="DW338" i="14"/>
  <c r="DV338" i="14"/>
  <c r="AD338" i="14"/>
  <c r="BQ338" i="14"/>
  <c r="DK338" i="14"/>
  <c r="S338" i="14"/>
  <c r="AX338" i="14"/>
  <c r="CC338" i="14"/>
  <c r="DH338" i="14"/>
  <c r="AV338" i="14"/>
  <c r="AE338" i="14"/>
  <c r="DO338" i="14"/>
  <c r="DN338" i="14"/>
  <c r="V338" i="14"/>
  <c r="BI338" i="14"/>
  <c r="DC338" i="14"/>
  <c r="EH338" i="14"/>
  <c r="AP338" i="14"/>
  <c r="DX338" i="14"/>
  <c r="BT338" i="14"/>
  <c r="AJ338" i="14"/>
  <c r="Q338" i="14"/>
  <c r="DG338" i="14"/>
  <c r="DF338" i="14"/>
  <c r="N338" i="14"/>
  <c r="EJ338" i="14"/>
  <c r="CU338" i="14"/>
  <c r="DZ338" i="14"/>
  <c r="AH338" i="14"/>
  <c r="BX338" i="14"/>
  <c r="AZ338" i="14"/>
  <c r="W338" i="14"/>
  <c r="AS338" i="14"/>
  <c r="CQ338" i="14"/>
  <c r="CP338" i="14"/>
  <c r="EC338" i="14"/>
  <c r="DT338" i="14"/>
  <c r="CE338" i="14"/>
  <c r="DJ338" i="14"/>
  <c r="R338" i="14"/>
  <c r="AO338" i="14"/>
  <c r="Y338" i="14"/>
  <c r="BL338" i="14"/>
  <c r="T338" i="14"/>
  <c r="CI338" i="14"/>
  <c r="CH338" i="14"/>
  <c r="DU338" i="14"/>
  <c r="DL338" i="14"/>
  <c r="BW338" i="14"/>
  <c r="DB338" i="14"/>
  <c r="EG338" i="14"/>
  <c r="AC338" i="14"/>
  <c r="CZ338" i="14"/>
  <c r="AU338" i="14"/>
  <c r="CF338" i="14"/>
  <c r="CA338" i="14"/>
  <c r="BZ338" i="14"/>
  <c r="DM338" i="14"/>
  <c r="DD338" i="14"/>
  <c r="BO338" i="14"/>
  <c r="CT338" i="14"/>
  <c r="DY338" i="14"/>
  <c r="P338" i="14"/>
  <c r="BP338" i="14"/>
  <c r="AG338" i="14"/>
  <c r="BH338" i="14"/>
  <c r="BS338" i="14"/>
  <c r="BR338" i="14"/>
  <c r="DE338" i="14"/>
  <c r="CV338" i="14"/>
  <c r="BG338" i="14"/>
  <c r="CL338" i="14"/>
  <c r="DQ338" i="14"/>
  <c r="DP338" i="14"/>
  <c r="AW338" i="14"/>
  <c r="U338" i="14"/>
  <c r="BK338" i="14"/>
  <c r="BJ338" i="14"/>
  <c r="CW338" i="14"/>
  <c r="CN338" i="14"/>
  <c r="AY338" i="14"/>
  <c r="CD338" i="14"/>
  <c r="DI338" i="14"/>
  <c r="BU338" i="14"/>
  <c r="AK338" i="14"/>
  <c r="EF338" i="14"/>
  <c r="BC338" i="14"/>
  <c r="BB338" i="14"/>
  <c r="CO338" i="14"/>
  <c r="EI338" i="14"/>
  <c r="AQ338" i="14"/>
  <c r="BV338" i="14"/>
  <c r="DA338" i="14"/>
  <c r="BA338" i="14"/>
  <c r="X338" i="14"/>
  <c r="CB338" i="14"/>
  <c r="CY338" i="14"/>
  <c r="CX338" i="14"/>
  <c r="EK338" i="14"/>
  <c r="EB338" i="14"/>
  <c r="CM338" i="14"/>
  <c r="DR338" i="14"/>
  <c r="Z338" i="14"/>
  <c r="CJ338" i="14"/>
  <c r="AF338" i="14"/>
  <c r="BD338" i="14"/>
  <c r="AM338" i="14"/>
  <c r="AX146" i="14"/>
  <c r="CC146" i="14"/>
  <c r="DH146" i="14"/>
  <c r="P146" i="14"/>
  <c r="BC146" i="14"/>
  <c r="CH146" i="14"/>
  <c r="DU146" i="14"/>
  <c r="AC146" i="14"/>
  <c r="BH146" i="14"/>
  <c r="CM146" i="14"/>
  <c r="EH146" i="14"/>
  <c r="AP146" i="14"/>
  <c r="BU146" i="14"/>
  <c r="CZ146" i="14"/>
  <c r="EM146" i="14"/>
  <c r="AU146" i="14"/>
  <c r="BZ146" i="14"/>
  <c r="DM146" i="14"/>
  <c r="U146" i="14"/>
  <c r="AZ146" i="14"/>
  <c r="CE146" i="14"/>
  <c r="DZ146" i="14"/>
  <c r="AH146" i="14"/>
  <c r="BM146" i="14"/>
  <c r="CR146" i="14"/>
  <c r="EE146" i="14"/>
  <c r="AM146" i="14"/>
  <c r="BR146" i="14"/>
  <c r="DE146" i="14"/>
  <c r="EJ146" i="14"/>
  <c r="AR146" i="14"/>
  <c r="BW146" i="14"/>
  <c r="DR146" i="14"/>
  <c r="Z146" i="14"/>
  <c r="BE146" i="14"/>
  <c r="CJ146" i="14"/>
  <c r="DW146" i="14"/>
  <c r="AE146" i="14"/>
  <c r="BJ146" i="14"/>
  <c r="CW146" i="14"/>
  <c r="EB146" i="14"/>
  <c r="AJ146" i="14"/>
  <c r="BO146" i="14"/>
  <c r="DJ146" i="14"/>
  <c r="R146" i="14"/>
  <c r="AW146" i="14"/>
  <c r="CB146" i="14"/>
  <c r="DO146" i="14"/>
  <c r="W146" i="14"/>
  <c r="BB146" i="14"/>
  <c r="CO146" i="14"/>
  <c r="DT146" i="14"/>
  <c r="AB146" i="14"/>
  <c r="BG146" i="14"/>
  <c r="DB146" i="14"/>
  <c r="EG146" i="14"/>
  <c r="AO146" i="14"/>
  <c r="BT146" i="14"/>
  <c r="DG146" i="14"/>
  <c r="EL146" i="14"/>
  <c r="AT146" i="14"/>
  <c r="CG146" i="14"/>
  <c r="DL146" i="14"/>
  <c r="T146" i="14"/>
  <c r="AY146" i="14"/>
  <c r="CT146" i="14"/>
  <c r="DY146" i="14"/>
  <c r="AG146" i="14"/>
  <c r="BL146" i="14"/>
  <c r="CY146" i="14"/>
  <c r="ED146" i="14"/>
  <c r="AL146" i="14"/>
  <c r="BY146" i="14"/>
  <c r="DD146" i="14"/>
  <c r="EI146" i="14"/>
  <c r="AQ146" i="14"/>
  <c r="CL146" i="14"/>
  <c r="DQ146" i="14"/>
  <c r="Y146" i="14"/>
  <c r="BD146" i="14"/>
  <c r="CQ146" i="14"/>
  <c r="DV146" i="14"/>
  <c r="AD146" i="14"/>
  <c r="BQ146" i="14"/>
  <c r="CV146" i="14"/>
  <c r="EA146" i="14"/>
  <c r="AI146" i="14"/>
  <c r="BN146" i="14"/>
  <c r="CS146" i="14"/>
  <c r="DX146" i="14"/>
  <c r="AF146" i="14"/>
  <c r="BS146" i="14"/>
  <c r="CX146" i="14"/>
  <c r="EK146" i="14"/>
  <c r="AS146" i="14"/>
  <c r="BX146" i="14"/>
  <c r="DC146" i="14"/>
  <c r="BF146" i="14"/>
  <c r="CK146" i="14"/>
  <c r="DP146" i="14"/>
  <c r="X146" i="14"/>
  <c r="BK146" i="14"/>
  <c r="CP146" i="14"/>
  <c r="EC146" i="14"/>
  <c r="AK146" i="14"/>
  <c r="BP146" i="14"/>
  <c r="CU146" i="14"/>
  <c r="AN146" i="14"/>
  <c r="DK146" i="14"/>
  <c r="CI146" i="14"/>
  <c r="AA146" i="14"/>
  <c r="CA146" i="14"/>
  <c r="S146" i="14"/>
  <c r="DN146" i="14"/>
  <c r="DF146" i="14"/>
  <c r="CD146" i="14"/>
  <c r="V146" i="14"/>
  <c r="BV146" i="14"/>
  <c r="N146" i="14"/>
  <c r="DI146" i="14"/>
  <c r="BI146" i="14"/>
  <c r="DA146" i="14"/>
  <c r="BA146" i="14"/>
  <c r="Q146" i="14"/>
  <c r="CN146" i="14"/>
  <c r="EF146" i="14"/>
  <c r="CF146" i="14"/>
  <c r="AV146" i="14"/>
  <c r="DS146" i="14"/>
  <c r="BR103" i="14"/>
  <c r="DE103" i="14"/>
  <c r="EJ103" i="14"/>
  <c r="AR103" i="14"/>
  <c r="BW103" i="14"/>
  <c r="DB103" i="14"/>
  <c r="EG103" i="14"/>
  <c r="AO103" i="14"/>
  <c r="BT103" i="14"/>
  <c r="DG103" i="14"/>
  <c r="BJ103" i="14"/>
  <c r="CW103" i="14"/>
  <c r="EB103" i="14"/>
  <c r="AJ103" i="14"/>
  <c r="BO103" i="14"/>
  <c r="CT103" i="14"/>
  <c r="DY103" i="14"/>
  <c r="AG103" i="14"/>
  <c r="BL103" i="14"/>
  <c r="CY103" i="14"/>
  <c r="BB103" i="14"/>
  <c r="CO103" i="14"/>
  <c r="DT103" i="14"/>
  <c r="AB103" i="14"/>
  <c r="BG103" i="14"/>
  <c r="CL103" i="14"/>
  <c r="DQ103" i="14"/>
  <c r="Y103" i="14"/>
  <c r="BD103" i="14"/>
  <c r="CQ103" i="14"/>
  <c r="EL103" i="14"/>
  <c r="AT103" i="14"/>
  <c r="CG103" i="14"/>
  <c r="DL103" i="14"/>
  <c r="T103" i="14"/>
  <c r="AY103" i="14"/>
  <c r="CD103" i="14"/>
  <c r="DI103" i="14"/>
  <c r="Q103" i="14"/>
  <c r="AV103" i="14"/>
  <c r="CI103" i="14"/>
  <c r="ED103" i="14"/>
  <c r="AL103" i="14"/>
  <c r="BY103" i="14"/>
  <c r="DD103" i="14"/>
  <c r="EI103" i="14"/>
  <c r="AQ103" i="14"/>
  <c r="BV103" i="14"/>
  <c r="DA103" i="14"/>
  <c r="EF103" i="14"/>
  <c r="AN103" i="14"/>
  <c r="CA103" i="14"/>
  <c r="DV103" i="14"/>
  <c r="DN103" i="14"/>
  <c r="V103" i="14"/>
  <c r="BI103" i="14"/>
  <c r="CN103" i="14"/>
  <c r="DS103" i="14"/>
  <c r="AA103" i="14"/>
  <c r="BF103" i="14"/>
  <c r="CK103" i="14"/>
  <c r="DP103" i="14"/>
  <c r="X103" i="14"/>
  <c r="BK103" i="14"/>
  <c r="DF103" i="14"/>
  <c r="N103" i="14"/>
  <c r="BA103" i="14"/>
  <c r="CF103" i="14"/>
  <c r="DK103" i="14"/>
  <c r="S103" i="14"/>
  <c r="AX103" i="14"/>
  <c r="CC103" i="14"/>
  <c r="DH103" i="14"/>
  <c r="P103" i="14"/>
  <c r="BC103" i="14"/>
  <c r="CX103" i="14"/>
  <c r="EK103" i="14"/>
  <c r="AS103" i="14"/>
  <c r="BX103" i="14"/>
  <c r="DC103" i="14"/>
  <c r="EH103" i="14"/>
  <c r="AP103" i="14"/>
  <c r="BU103" i="14"/>
  <c r="CZ103" i="14"/>
  <c r="EM103" i="14"/>
  <c r="AU103" i="14"/>
  <c r="CP103" i="14"/>
  <c r="EC103" i="14"/>
  <c r="AK103" i="14"/>
  <c r="BP103" i="14"/>
  <c r="CU103" i="14"/>
  <c r="DZ103" i="14"/>
  <c r="AH103" i="14"/>
  <c r="BM103" i="14"/>
  <c r="CR103" i="14"/>
  <c r="EE103" i="14"/>
  <c r="AM103" i="14"/>
  <c r="CH103" i="14"/>
  <c r="DU103" i="14"/>
  <c r="AC103" i="14"/>
  <c r="BH103" i="14"/>
  <c r="CM103" i="14"/>
  <c r="DR103" i="14"/>
  <c r="Z103" i="14"/>
  <c r="BE103" i="14"/>
  <c r="CJ103" i="14"/>
  <c r="DW103" i="14"/>
  <c r="AE103" i="14"/>
  <c r="BZ103" i="14"/>
  <c r="DM103" i="14"/>
  <c r="U103" i="14"/>
  <c r="AZ103" i="14"/>
  <c r="CE103" i="14"/>
  <c r="DJ103" i="14"/>
  <c r="R103" i="14"/>
  <c r="AW103" i="14"/>
  <c r="CB103" i="14"/>
  <c r="DO103" i="14"/>
  <c r="W103" i="14"/>
  <c r="AD103" i="14"/>
  <c r="BQ103" i="14"/>
  <c r="CV103" i="14"/>
  <c r="EA103" i="14"/>
  <c r="AI103" i="14"/>
  <c r="BN103" i="14"/>
  <c r="CS103" i="14"/>
  <c r="DX103" i="14"/>
  <c r="AF103" i="14"/>
  <c r="BS103" i="14"/>
  <c r="DP195" i="14"/>
  <c r="X195" i="14"/>
  <c r="BK195" i="14"/>
  <c r="CP195" i="14"/>
  <c r="EC195" i="14"/>
  <c r="AK195" i="14"/>
  <c r="BP195" i="14"/>
  <c r="CU195" i="14"/>
  <c r="DZ195" i="14"/>
  <c r="AH195" i="14"/>
  <c r="AG195" i="14"/>
  <c r="DH195" i="14"/>
  <c r="P195" i="14"/>
  <c r="BC195" i="14"/>
  <c r="CH195" i="14"/>
  <c r="DU195" i="14"/>
  <c r="AC195" i="14"/>
  <c r="BH195" i="14"/>
  <c r="CM195" i="14"/>
  <c r="DR195" i="14"/>
  <c r="Z195" i="14"/>
  <c r="CK195" i="14"/>
  <c r="CZ195" i="14"/>
  <c r="EM195" i="14"/>
  <c r="AU195" i="14"/>
  <c r="BZ195" i="14"/>
  <c r="DM195" i="14"/>
  <c r="U195" i="14"/>
  <c r="AZ195" i="14"/>
  <c r="CE195" i="14"/>
  <c r="DJ195" i="14"/>
  <c r="R195" i="14"/>
  <c r="Y195" i="14"/>
  <c r="CR195" i="14"/>
  <c r="EE195" i="14"/>
  <c r="AM195" i="14"/>
  <c r="BR195" i="14"/>
  <c r="DE195" i="14"/>
  <c r="EJ195" i="14"/>
  <c r="AR195" i="14"/>
  <c r="BW195" i="14"/>
  <c r="DB195" i="14"/>
  <c r="DY195" i="14"/>
  <c r="CC195" i="14"/>
  <c r="CJ195" i="14"/>
  <c r="DW195" i="14"/>
  <c r="AE195" i="14"/>
  <c r="BJ195" i="14"/>
  <c r="CW195" i="14"/>
  <c r="EB195" i="14"/>
  <c r="AJ195" i="14"/>
  <c r="BO195" i="14"/>
  <c r="CT195" i="14"/>
  <c r="BM195" i="14"/>
  <c r="Q195" i="14"/>
  <c r="CB195" i="14"/>
  <c r="DO195" i="14"/>
  <c r="W195" i="14"/>
  <c r="BB195" i="14"/>
  <c r="CO195" i="14"/>
  <c r="DT195" i="14"/>
  <c r="AB195" i="14"/>
  <c r="BG195" i="14"/>
  <c r="CL195" i="14"/>
  <c r="DQ195" i="14"/>
  <c r="EG195" i="14"/>
  <c r="BT195" i="14"/>
  <c r="DG195" i="14"/>
  <c r="EL195" i="14"/>
  <c r="AT195" i="14"/>
  <c r="CG195" i="14"/>
  <c r="DL195" i="14"/>
  <c r="T195" i="14"/>
  <c r="AY195" i="14"/>
  <c r="CD195" i="14"/>
  <c r="BE195" i="14"/>
  <c r="BU195" i="14"/>
  <c r="BL195" i="14"/>
  <c r="CY195" i="14"/>
  <c r="ED195" i="14"/>
  <c r="AL195" i="14"/>
  <c r="BY195" i="14"/>
  <c r="DD195" i="14"/>
  <c r="EI195" i="14"/>
  <c r="AQ195" i="14"/>
  <c r="BV195" i="14"/>
  <c r="DI195" i="14"/>
  <c r="EF195" i="14"/>
  <c r="AN195" i="14"/>
  <c r="CA195" i="14"/>
  <c r="DF195" i="14"/>
  <c r="N195" i="14"/>
  <c r="BA195" i="14"/>
  <c r="CF195" i="14"/>
  <c r="DK195" i="14"/>
  <c r="S195" i="14"/>
  <c r="AX195" i="14"/>
  <c r="AO195" i="14"/>
  <c r="DX195" i="14"/>
  <c r="AF195" i="14"/>
  <c r="BS195" i="14"/>
  <c r="CX195" i="14"/>
  <c r="EK195" i="14"/>
  <c r="AS195" i="14"/>
  <c r="BX195" i="14"/>
  <c r="DC195" i="14"/>
  <c r="EH195" i="14"/>
  <c r="AP195" i="14"/>
  <c r="CS195" i="14"/>
  <c r="CV195" i="14"/>
  <c r="CN195" i="14"/>
  <c r="BD195" i="14"/>
  <c r="EA195" i="14"/>
  <c r="AV195" i="14"/>
  <c r="DS195" i="14"/>
  <c r="CQ195" i="14"/>
  <c r="AI195" i="14"/>
  <c r="CI195" i="14"/>
  <c r="AA195" i="14"/>
  <c r="DV195" i="14"/>
  <c r="BN195" i="14"/>
  <c r="DN195" i="14"/>
  <c r="BF195" i="14"/>
  <c r="AD195" i="14"/>
  <c r="AW195" i="14"/>
  <c r="V195" i="14"/>
  <c r="DA195" i="14"/>
  <c r="BQ195" i="14"/>
  <c r="BI195" i="14"/>
  <c r="BW343" i="14"/>
  <c r="DB343" i="14"/>
  <c r="EG343" i="14"/>
  <c r="AO343" i="14"/>
  <c r="BT343" i="14"/>
  <c r="DG343" i="14"/>
  <c r="EL343" i="14"/>
  <c r="AT343" i="14"/>
  <c r="CG343" i="14"/>
  <c r="AJ343" i="14"/>
  <c r="BH343" i="14"/>
  <c r="BO343" i="14"/>
  <c r="CT343" i="14"/>
  <c r="DY343" i="14"/>
  <c r="AG343" i="14"/>
  <c r="BL343" i="14"/>
  <c r="CY343" i="14"/>
  <c r="ED343" i="14"/>
  <c r="AL343" i="14"/>
  <c r="BY343" i="14"/>
  <c r="CN343" i="14"/>
  <c r="BG343" i="14"/>
  <c r="CL343" i="14"/>
  <c r="DQ343" i="14"/>
  <c r="Y343" i="14"/>
  <c r="BD343" i="14"/>
  <c r="CQ343" i="14"/>
  <c r="DV343" i="14"/>
  <c r="AD343" i="14"/>
  <c r="BQ343" i="14"/>
  <c r="AB343" i="14"/>
  <c r="AY343" i="14"/>
  <c r="CD343" i="14"/>
  <c r="DI343" i="14"/>
  <c r="Q343" i="14"/>
  <c r="AV343" i="14"/>
  <c r="CI343" i="14"/>
  <c r="DN343" i="14"/>
  <c r="V343" i="14"/>
  <c r="BI343" i="14"/>
  <c r="CF343" i="14"/>
  <c r="EI343" i="14"/>
  <c r="AQ343" i="14"/>
  <c r="BV343" i="14"/>
  <c r="DA343" i="14"/>
  <c r="EF343" i="14"/>
  <c r="AN343" i="14"/>
  <c r="CA343" i="14"/>
  <c r="DF343" i="14"/>
  <c r="N343" i="14"/>
  <c r="BA343" i="14"/>
  <c r="T343" i="14"/>
  <c r="EA343" i="14"/>
  <c r="AI343" i="14"/>
  <c r="BN343" i="14"/>
  <c r="CS343" i="14"/>
  <c r="DX343" i="14"/>
  <c r="AF343" i="14"/>
  <c r="BS343" i="14"/>
  <c r="CX343" i="14"/>
  <c r="EK343" i="14"/>
  <c r="AS343" i="14"/>
  <c r="EJ343" i="14"/>
  <c r="DS343" i="14"/>
  <c r="AA343" i="14"/>
  <c r="BF343" i="14"/>
  <c r="CK343" i="14"/>
  <c r="DP343" i="14"/>
  <c r="X343" i="14"/>
  <c r="BK343" i="14"/>
  <c r="CP343" i="14"/>
  <c r="EC343" i="14"/>
  <c r="AK343" i="14"/>
  <c r="BX343" i="14"/>
  <c r="DK343" i="14"/>
  <c r="S343" i="14"/>
  <c r="AX343" i="14"/>
  <c r="CC343" i="14"/>
  <c r="DH343" i="14"/>
  <c r="P343" i="14"/>
  <c r="BC343" i="14"/>
  <c r="CH343" i="14"/>
  <c r="DU343" i="14"/>
  <c r="AC343" i="14"/>
  <c r="EB343" i="14"/>
  <c r="CM343" i="14"/>
  <c r="DR343" i="14"/>
  <c r="Z343" i="14"/>
  <c r="BE343" i="14"/>
  <c r="CJ343" i="14"/>
  <c r="DW343" i="14"/>
  <c r="AE343" i="14"/>
  <c r="BJ343" i="14"/>
  <c r="CW343" i="14"/>
  <c r="AR343" i="14"/>
  <c r="AZ343" i="14"/>
  <c r="CE343" i="14"/>
  <c r="DJ343" i="14"/>
  <c r="R343" i="14"/>
  <c r="AW343" i="14"/>
  <c r="CB343" i="14"/>
  <c r="DO343" i="14"/>
  <c r="W343" i="14"/>
  <c r="BB343" i="14"/>
  <c r="CO343" i="14"/>
  <c r="CV343" i="14"/>
  <c r="DT343" i="14"/>
  <c r="AH343" i="14"/>
  <c r="DE343" i="14"/>
  <c r="BU343" i="14"/>
  <c r="U343" i="14"/>
  <c r="BM343" i="14"/>
  <c r="DD343" i="14"/>
  <c r="CZ343" i="14"/>
  <c r="BP343" i="14"/>
  <c r="CR343" i="14"/>
  <c r="DL343" i="14"/>
  <c r="EM343" i="14"/>
  <c r="EE343" i="14"/>
  <c r="DC343" i="14"/>
  <c r="AU343" i="14"/>
  <c r="CU343" i="14"/>
  <c r="AM343" i="14"/>
  <c r="EH343" i="14"/>
  <c r="BZ343" i="14"/>
  <c r="DZ343" i="14"/>
  <c r="BR343" i="14"/>
  <c r="AP343" i="14"/>
  <c r="DM343" i="14"/>
  <c r="CM156" i="14"/>
  <c r="DR156" i="14"/>
  <c r="Z156" i="14"/>
  <c r="BE156" i="14"/>
  <c r="CJ156" i="14"/>
  <c r="BK156" i="14"/>
  <c r="CP156" i="14"/>
  <c r="EC156" i="14"/>
  <c r="AK156" i="14"/>
  <c r="BX156" i="14"/>
  <c r="DD156" i="14"/>
  <c r="CE156" i="14"/>
  <c r="DJ156" i="14"/>
  <c r="R156" i="14"/>
  <c r="AW156" i="14"/>
  <c r="CB156" i="14"/>
  <c r="BC156" i="14"/>
  <c r="CH156" i="14"/>
  <c r="DU156" i="14"/>
  <c r="AC156" i="14"/>
  <c r="BW156" i="14"/>
  <c r="DB156" i="14"/>
  <c r="EG156" i="14"/>
  <c r="AO156" i="14"/>
  <c r="EM156" i="14"/>
  <c r="AU156" i="14"/>
  <c r="BZ156" i="14"/>
  <c r="DM156" i="14"/>
  <c r="CV156" i="14"/>
  <c r="P156" i="14"/>
  <c r="AB156" i="14"/>
  <c r="BO156" i="14"/>
  <c r="CT156" i="14"/>
  <c r="DY156" i="14"/>
  <c r="AG156" i="14"/>
  <c r="EE156" i="14"/>
  <c r="AM156" i="14"/>
  <c r="BR156" i="14"/>
  <c r="DE156" i="14"/>
  <c r="BD156" i="14"/>
  <c r="EB156" i="14"/>
  <c r="BG156" i="14"/>
  <c r="CL156" i="14"/>
  <c r="DQ156" i="14"/>
  <c r="Y156" i="14"/>
  <c r="DW156" i="14"/>
  <c r="AE156" i="14"/>
  <c r="BJ156" i="14"/>
  <c r="CW156" i="14"/>
  <c r="X156" i="14"/>
  <c r="BT156" i="14"/>
  <c r="EI156" i="14"/>
  <c r="AQ156" i="14"/>
  <c r="BV156" i="14"/>
  <c r="DA156" i="14"/>
  <c r="EF156" i="14"/>
  <c r="DG156" i="14"/>
  <c r="EL156" i="14"/>
  <c r="AT156" i="14"/>
  <c r="CG156" i="14"/>
  <c r="AZ156" i="14"/>
  <c r="DT156" i="14"/>
  <c r="EA156" i="14"/>
  <c r="AI156" i="14"/>
  <c r="BN156" i="14"/>
  <c r="CS156" i="14"/>
  <c r="DX156" i="14"/>
  <c r="CY156" i="14"/>
  <c r="ED156" i="14"/>
  <c r="AL156" i="14"/>
  <c r="BY156" i="14"/>
  <c r="U156" i="14"/>
  <c r="BP156" i="14"/>
  <c r="DS156" i="14"/>
  <c r="AA156" i="14"/>
  <c r="BF156" i="14"/>
  <c r="CK156" i="14"/>
  <c r="DP156" i="14"/>
  <c r="CQ156" i="14"/>
  <c r="DV156" i="14"/>
  <c r="AD156" i="14"/>
  <c r="BQ156" i="14"/>
  <c r="CF156" i="14"/>
  <c r="AJ156" i="14"/>
  <c r="DK156" i="14"/>
  <c r="S156" i="14"/>
  <c r="AX156" i="14"/>
  <c r="CC156" i="14"/>
  <c r="DH156" i="14"/>
  <c r="CI156" i="14"/>
  <c r="DN156" i="14"/>
  <c r="V156" i="14"/>
  <c r="BI156" i="14"/>
  <c r="AV156" i="14"/>
  <c r="DL156" i="14"/>
  <c r="DC156" i="14"/>
  <c r="EH156" i="14"/>
  <c r="AP156" i="14"/>
  <c r="BU156" i="14"/>
  <c r="CZ156" i="14"/>
  <c r="CA156" i="14"/>
  <c r="DF156" i="14"/>
  <c r="N156" i="14"/>
  <c r="BA156" i="14"/>
  <c r="T156" i="14"/>
  <c r="BL156" i="14"/>
  <c r="CU156" i="14"/>
  <c r="DZ156" i="14"/>
  <c r="AH156" i="14"/>
  <c r="BM156" i="14"/>
  <c r="CR156" i="14"/>
  <c r="BS156" i="14"/>
  <c r="CX156" i="14"/>
  <c r="EK156" i="14"/>
  <c r="AS156" i="14"/>
  <c r="EJ156" i="14"/>
  <c r="AF156" i="14"/>
  <c r="CD156" i="14"/>
  <c r="DI156" i="14"/>
  <c r="Q156" i="14"/>
  <c r="DO156" i="14"/>
  <c r="W156" i="14"/>
  <c r="BB156" i="14"/>
  <c r="CO156" i="14"/>
  <c r="CN156" i="14"/>
  <c r="BH156" i="14"/>
  <c r="AY156" i="14"/>
  <c r="AR156" i="14"/>
  <c r="AN156" i="14"/>
  <c r="DJ256" i="14"/>
  <c r="R256" i="14"/>
  <c r="AW256" i="14"/>
  <c r="CB256" i="14"/>
  <c r="DO256" i="14"/>
  <c r="W256" i="14"/>
  <c r="BB256" i="14"/>
  <c r="CO256" i="14"/>
  <c r="DT256" i="14"/>
  <c r="CT256" i="14"/>
  <c r="DY256" i="14"/>
  <c r="AG256" i="14"/>
  <c r="BL256" i="14"/>
  <c r="CY256" i="14"/>
  <c r="ED256" i="14"/>
  <c r="AL256" i="14"/>
  <c r="BY256" i="14"/>
  <c r="DD256" i="14"/>
  <c r="CL256" i="14"/>
  <c r="DQ256" i="14"/>
  <c r="Y256" i="14"/>
  <c r="BD256" i="14"/>
  <c r="CQ256" i="14"/>
  <c r="DV256" i="14"/>
  <c r="AD256" i="14"/>
  <c r="BQ256" i="14"/>
  <c r="CV256" i="14"/>
  <c r="CD256" i="14"/>
  <c r="DI256" i="14"/>
  <c r="Q256" i="14"/>
  <c r="AV256" i="14"/>
  <c r="CI256" i="14"/>
  <c r="DN256" i="14"/>
  <c r="V256" i="14"/>
  <c r="BI256" i="14"/>
  <c r="CN256" i="14"/>
  <c r="BN256" i="14"/>
  <c r="CS256" i="14"/>
  <c r="DX256" i="14"/>
  <c r="AX256" i="14"/>
  <c r="CC256" i="14"/>
  <c r="EH256" i="14"/>
  <c r="AP256" i="14"/>
  <c r="BU256" i="14"/>
  <c r="CZ256" i="14"/>
  <c r="EM256" i="14"/>
  <c r="AU256" i="14"/>
  <c r="BZ256" i="14"/>
  <c r="DM256" i="14"/>
  <c r="DZ256" i="14"/>
  <c r="AH256" i="14"/>
  <c r="BM256" i="14"/>
  <c r="CR256" i="14"/>
  <c r="EE256" i="14"/>
  <c r="AM256" i="14"/>
  <c r="BR256" i="14"/>
  <c r="DE256" i="14"/>
  <c r="BE256" i="14"/>
  <c r="DG256" i="14"/>
  <c r="AT256" i="14"/>
  <c r="EJ256" i="14"/>
  <c r="EI256" i="14"/>
  <c r="AQ256" i="14"/>
  <c r="AO256" i="14"/>
  <c r="CA256" i="14"/>
  <c r="N256" i="14"/>
  <c r="EB256" i="14"/>
  <c r="EA256" i="14"/>
  <c r="AI256" i="14"/>
  <c r="EF256" i="14"/>
  <c r="BS256" i="14"/>
  <c r="EK256" i="14"/>
  <c r="DL256" i="14"/>
  <c r="DS256" i="14"/>
  <c r="AA256" i="14"/>
  <c r="DP256" i="14"/>
  <c r="BK256" i="14"/>
  <c r="EC256" i="14"/>
  <c r="CF256" i="14"/>
  <c r="DK256" i="14"/>
  <c r="S256" i="14"/>
  <c r="DR256" i="14"/>
  <c r="DH256" i="14"/>
  <c r="BC256" i="14"/>
  <c r="DU256" i="14"/>
  <c r="BX256" i="14"/>
  <c r="DC256" i="14"/>
  <c r="DB256" i="14"/>
  <c r="CJ256" i="14"/>
  <c r="AE256" i="14"/>
  <c r="CW256" i="14"/>
  <c r="BP256" i="14"/>
  <c r="CU256" i="14"/>
  <c r="BV256" i="14"/>
  <c r="BT256" i="14"/>
  <c r="EL256" i="14"/>
  <c r="CG256" i="14"/>
  <c r="BH256" i="14"/>
  <c r="CM256" i="14"/>
  <c r="BF256" i="14"/>
  <c r="AN256" i="14"/>
  <c r="DF256" i="14"/>
  <c r="BA256" i="14"/>
  <c r="AZ256" i="14"/>
  <c r="CE256" i="14"/>
  <c r="DA256" i="14"/>
  <c r="P256" i="14"/>
  <c r="CH256" i="14"/>
  <c r="AC256" i="14"/>
  <c r="AB256" i="14"/>
  <c r="BG256" i="14"/>
  <c r="CK256" i="14"/>
  <c r="DW256" i="14"/>
  <c r="BJ256" i="14"/>
  <c r="U256" i="14"/>
  <c r="T256" i="14"/>
  <c r="AY256" i="14"/>
  <c r="CP256" i="14"/>
  <c r="AS256" i="14"/>
  <c r="AK256" i="14"/>
  <c r="AR256" i="14"/>
  <c r="AJ256" i="14"/>
  <c r="BW256" i="14"/>
  <c r="BO256" i="14"/>
  <c r="Z256" i="14"/>
  <c r="EG256" i="14"/>
  <c r="AF256" i="14"/>
  <c r="X256" i="14"/>
  <c r="CX256" i="14"/>
  <c r="AX142" i="14"/>
  <c r="CC142" i="14"/>
  <c r="DH142" i="14"/>
  <c r="P142" i="14"/>
  <c r="BC142" i="14"/>
  <c r="CH142" i="14"/>
  <c r="DU142" i="14"/>
  <c r="AC142" i="14"/>
  <c r="BH142" i="14"/>
  <c r="CM142" i="14"/>
  <c r="DZ142" i="14"/>
  <c r="AH142" i="14"/>
  <c r="BM142" i="14"/>
  <c r="CR142" i="14"/>
  <c r="EE142" i="14"/>
  <c r="AM142" i="14"/>
  <c r="BR142" i="14"/>
  <c r="DE142" i="14"/>
  <c r="EJ142" i="14"/>
  <c r="AR142" i="14"/>
  <c r="BW142" i="14"/>
  <c r="DR142" i="14"/>
  <c r="Z142" i="14"/>
  <c r="BE142" i="14"/>
  <c r="CJ142" i="14"/>
  <c r="DW142" i="14"/>
  <c r="AE142" i="14"/>
  <c r="BJ142" i="14"/>
  <c r="CW142" i="14"/>
  <c r="EB142" i="14"/>
  <c r="AJ142" i="14"/>
  <c r="BO142" i="14"/>
  <c r="DJ142" i="14"/>
  <c r="R142" i="14"/>
  <c r="AW142" i="14"/>
  <c r="CB142" i="14"/>
  <c r="DO142" i="14"/>
  <c r="W142" i="14"/>
  <c r="BB142" i="14"/>
  <c r="CO142" i="14"/>
  <c r="DT142" i="14"/>
  <c r="AB142" i="14"/>
  <c r="BG142" i="14"/>
  <c r="DB142" i="14"/>
  <c r="EG142" i="14"/>
  <c r="AO142" i="14"/>
  <c r="BT142" i="14"/>
  <c r="DG142" i="14"/>
  <c r="EL142" i="14"/>
  <c r="AT142" i="14"/>
  <c r="CG142" i="14"/>
  <c r="DL142" i="14"/>
  <c r="T142" i="14"/>
  <c r="AY142" i="14"/>
  <c r="CL142" i="14"/>
  <c r="DQ142" i="14"/>
  <c r="Y142" i="14"/>
  <c r="BD142" i="14"/>
  <c r="CQ142" i="14"/>
  <c r="DV142" i="14"/>
  <c r="AD142" i="14"/>
  <c r="BQ142" i="14"/>
  <c r="CV142" i="14"/>
  <c r="EA142" i="14"/>
  <c r="AI142" i="14"/>
  <c r="BN142" i="14"/>
  <c r="CS142" i="14"/>
  <c r="DX142" i="14"/>
  <c r="AF142" i="14"/>
  <c r="BS142" i="14"/>
  <c r="CX142" i="14"/>
  <c r="EK142" i="14"/>
  <c r="AS142" i="14"/>
  <c r="BX142" i="14"/>
  <c r="DC142" i="14"/>
  <c r="BF142" i="14"/>
  <c r="CK142" i="14"/>
  <c r="DP142" i="14"/>
  <c r="X142" i="14"/>
  <c r="BK142" i="14"/>
  <c r="CP142" i="14"/>
  <c r="EC142" i="14"/>
  <c r="AK142" i="14"/>
  <c r="BP142" i="14"/>
  <c r="CU142" i="14"/>
  <c r="CT142" i="14"/>
  <c r="BL142" i="14"/>
  <c r="AL142" i="14"/>
  <c r="EI142" i="14"/>
  <c r="CD142" i="14"/>
  <c r="AV142" i="14"/>
  <c r="V142" i="14"/>
  <c r="DS142" i="14"/>
  <c r="BV142" i="14"/>
  <c r="AN142" i="14"/>
  <c r="N142" i="14"/>
  <c r="DK142" i="14"/>
  <c r="BY142" i="14"/>
  <c r="AP142" i="14"/>
  <c r="EM142" i="14"/>
  <c r="DM142" i="14"/>
  <c r="CE142" i="14"/>
  <c r="DY142" i="14"/>
  <c r="AQ142" i="14"/>
  <c r="CY142" i="14"/>
  <c r="DI142" i="14"/>
  <c r="CI142" i="14"/>
  <c r="BI142" i="14"/>
  <c r="AA142" i="14"/>
  <c r="DA142" i="14"/>
  <c r="CA142" i="14"/>
  <c r="BA142" i="14"/>
  <c r="S142" i="14"/>
  <c r="BU142" i="14"/>
  <c r="AU142" i="14"/>
  <c r="U142" i="14"/>
  <c r="AG142" i="14"/>
  <c r="ED142" i="14"/>
  <c r="DD142" i="14"/>
  <c r="Q142" i="14"/>
  <c r="DN142" i="14"/>
  <c r="CN142" i="14"/>
  <c r="EF142" i="14"/>
  <c r="DF142" i="14"/>
  <c r="CF142" i="14"/>
  <c r="EH142" i="14"/>
  <c r="CZ142" i="14"/>
  <c r="BZ142" i="14"/>
  <c r="AZ142" i="14"/>
  <c r="DX215" i="14"/>
  <c r="AF215" i="14"/>
  <c r="BS215" i="14"/>
  <c r="CX215" i="14"/>
  <c r="EK215" i="14"/>
  <c r="CJ215" i="14"/>
  <c r="DW215" i="14"/>
  <c r="AE215" i="14"/>
  <c r="BJ215" i="14"/>
  <c r="CW215" i="14"/>
  <c r="EB215" i="14"/>
  <c r="CB215" i="14"/>
  <c r="DO215" i="14"/>
  <c r="W215" i="14"/>
  <c r="BB215" i="14"/>
  <c r="CO215" i="14"/>
  <c r="EL215" i="14"/>
  <c r="BH215" i="14"/>
  <c r="Z215" i="14"/>
  <c r="EF215" i="14"/>
  <c r="EM215" i="14"/>
  <c r="ED215" i="14"/>
  <c r="N215" i="14"/>
  <c r="AC215" i="14"/>
  <c r="AZ215" i="14"/>
  <c r="CE215" i="14"/>
  <c r="DJ215" i="14"/>
  <c r="R215" i="14"/>
  <c r="AW215" i="14"/>
  <c r="DP215" i="14"/>
  <c r="EE215" i="14"/>
  <c r="DV215" i="14"/>
  <c r="EC215" i="14"/>
  <c r="U215" i="14"/>
  <c r="AR215" i="14"/>
  <c r="BW215" i="14"/>
  <c r="DB215" i="14"/>
  <c r="EG215" i="14"/>
  <c r="AO215" i="14"/>
  <c r="CZ215" i="14"/>
  <c r="DM215" i="14"/>
  <c r="BG215" i="14"/>
  <c r="Y215" i="14"/>
  <c r="DH215" i="14"/>
  <c r="DG215" i="14"/>
  <c r="DN215" i="14"/>
  <c r="DU215" i="14"/>
  <c r="EJ215" i="14"/>
  <c r="AJ215" i="14"/>
  <c r="BO215" i="14"/>
  <c r="CT215" i="14"/>
  <c r="DY215" i="14"/>
  <c r="AG215" i="14"/>
  <c r="CY215" i="14"/>
  <c r="DT215" i="14"/>
  <c r="DQ215" i="14"/>
  <c r="DF215" i="14"/>
  <c r="AB215" i="14"/>
  <c r="CL215" i="14"/>
  <c r="CR215" i="14"/>
  <c r="CQ215" i="14"/>
  <c r="CP215" i="14"/>
  <c r="DE215" i="14"/>
  <c r="DL215" i="14"/>
  <c r="T215" i="14"/>
  <c r="AY215" i="14"/>
  <c r="CD215" i="14"/>
  <c r="DI215" i="14"/>
  <c r="Q215" i="14"/>
  <c r="BT215" i="14"/>
  <c r="CI215" i="14"/>
  <c r="CH215" i="14"/>
  <c r="CG215" i="14"/>
  <c r="DD215" i="14"/>
  <c r="EI215" i="14"/>
  <c r="AQ215" i="14"/>
  <c r="BV215" i="14"/>
  <c r="DA215" i="14"/>
  <c r="BL215" i="14"/>
  <c r="CA215" i="14"/>
  <c r="BZ215" i="14"/>
  <c r="BY215" i="14"/>
  <c r="CV215" i="14"/>
  <c r="EA215" i="14"/>
  <c r="AI215" i="14"/>
  <c r="BN215" i="14"/>
  <c r="CS215" i="14"/>
  <c r="BD215" i="14"/>
  <c r="BK215" i="14"/>
  <c r="BR215" i="14"/>
  <c r="BQ215" i="14"/>
  <c r="CN215" i="14"/>
  <c r="DS215" i="14"/>
  <c r="AA215" i="14"/>
  <c r="BF215" i="14"/>
  <c r="CK215" i="14"/>
  <c r="AV215" i="14"/>
  <c r="BC215" i="14"/>
  <c r="AT215" i="14"/>
  <c r="BI215" i="14"/>
  <c r="CF215" i="14"/>
  <c r="DK215" i="14"/>
  <c r="S215" i="14"/>
  <c r="AX215" i="14"/>
  <c r="CC215" i="14"/>
  <c r="P215" i="14"/>
  <c r="CM215" i="14"/>
  <c r="BE215" i="14"/>
  <c r="AN215" i="14"/>
  <c r="AU215" i="14"/>
  <c r="AL215" i="14"/>
  <c r="BA215" i="14"/>
  <c r="BX215" i="14"/>
  <c r="DC215" i="14"/>
  <c r="EH215" i="14"/>
  <c r="AP215" i="14"/>
  <c r="BU215" i="14"/>
  <c r="V215" i="14"/>
  <c r="DR215" i="14"/>
  <c r="X215" i="14"/>
  <c r="AM215" i="14"/>
  <c r="AD215" i="14"/>
  <c r="AS215" i="14"/>
  <c r="BP215" i="14"/>
  <c r="CU215" i="14"/>
  <c r="DZ215" i="14"/>
  <c r="AH215" i="14"/>
  <c r="BM215" i="14"/>
  <c r="AK215" i="14"/>
  <c r="BV315" i="14"/>
  <c r="DA315" i="14"/>
  <c r="EF315" i="14"/>
  <c r="AN315" i="14"/>
  <c r="CA315" i="14"/>
  <c r="DF315" i="14"/>
  <c r="N315" i="14"/>
  <c r="BA315" i="14"/>
  <c r="CE315" i="14"/>
  <c r="AB315" i="14"/>
  <c r="AZ315" i="14"/>
  <c r="BF315" i="14"/>
  <c r="CK315" i="14"/>
  <c r="DP315" i="14"/>
  <c r="X315" i="14"/>
  <c r="BK315" i="14"/>
  <c r="CP315" i="14"/>
  <c r="EC315" i="14"/>
  <c r="AK315" i="14"/>
  <c r="BO315" i="14"/>
  <c r="T315" i="14"/>
  <c r="AX315" i="14"/>
  <c r="CC315" i="14"/>
  <c r="DH315" i="14"/>
  <c r="P315" i="14"/>
  <c r="BC315" i="14"/>
  <c r="CH315" i="14"/>
  <c r="DU315" i="14"/>
  <c r="AC315" i="14"/>
  <c r="BG315" i="14"/>
  <c r="EJ315" i="14"/>
  <c r="EH315" i="14"/>
  <c r="AP315" i="14"/>
  <c r="BU315" i="14"/>
  <c r="CZ315" i="14"/>
  <c r="EM315" i="14"/>
  <c r="AU315" i="14"/>
  <c r="BZ315" i="14"/>
  <c r="DM315" i="14"/>
  <c r="U315" i="14"/>
  <c r="AY315" i="14"/>
  <c r="BX315" i="14"/>
  <c r="DZ315" i="14"/>
  <c r="AH315" i="14"/>
  <c r="BM315" i="14"/>
  <c r="CR315" i="14"/>
  <c r="EE315" i="14"/>
  <c r="AM315" i="14"/>
  <c r="BR315" i="14"/>
  <c r="DE315" i="14"/>
  <c r="EI315" i="14"/>
  <c r="AQ315" i="14"/>
  <c r="EB315" i="14"/>
  <c r="DR315" i="14"/>
  <c r="Z315" i="14"/>
  <c r="BE315" i="14"/>
  <c r="DJ315" i="14"/>
  <c r="R315" i="14"/>
  <c r="AW315" i="14"/>
  <c r="CB315" i="14"/>
  <c r="DO315" i="14"/>
  <c r="W315" i="14"/>
  <c r="BB315" i="14"/>
  <c r="CO315" i="14"/>
  <c r="DS315" i="14"/>
  <c r="AA315" i="14"/>
  <c r="DT315" i="14"/>
  <c r="CL315" i="14"/>
  <c r="DQ315" i="14"/>
  <c r="Y315" i="14"/>
  <c r="BD315" i="14"/>
  <c r="CQ315" i="14"/>
  <c r="DV315" i="14"/>
  <c r="AD315" i="14"/>
  <c r="BQ315" i="14"/>
  <c r="CU315" i="14"/>
  <c r="AJ315" i="14"/>
  <c r="AR315" i="14"/>
  <c r="CD315" i="14"/>
  <c r="DI315" i="14"/>
  <c r="Q315" i="14"/>
  <c r="AV315" i="14"/>
  <c r="CI315" i="14"/>
  <c r="DN315" i="14"/>
  <c r="V315" i="14"/>
  <c r="BI315" i="14"/>
  <c r="CM315" i="14"/>
  <c r="CN315" i="14"/>
  <c r="DL315" i="14"/>
  <c r="CS315" i="14"/>
  <c r="AE315" i="14"/>
  <c r="EA315" i="14"/>
  <c r="AO315" i="14"/>
  <c r="EL315" i="14"/>
  <c r="DK315" i="14"/>
  <c r="AG315" i="14"/>
  <c r="ED315" i="14"/>
  <c r="DC315" i="14"/>
  <c r="CJ315" i="14"/>
  <c r="AI315" i="14"/>
  <c r="DX315" i="14"/>
  <c r="CX315" i="14"/>
  <c r="BW315" i="14"/>
  <c r="BJ315" i="14"/>
  <c r="BT315" i="14"/>
  <c r="AT315" i="14"/>
  <c r="S315" i="14"/>
  <c r="BL315" i="14"/>
  <c r="AL315" i="14"/>
  <c r="CV315" i="14"/>
  <c r="DB315" i="14"/>
  <c r="AF315" i="14"/>
  <c r="EK315" i="14"/>
  <c r="CF315" i="14"/>
  <c r="CT315" i="14"/>
  <c r="DW315" i="14"/>
  <c r="CW315" i="14"/>
  <c r="BP315" i="14"/>
  <c r="BN315" i="14"/>
  <c r="DG315" i="14"/>
  <c r="CG315" i="14"/>
  <c r="BH315" i="14"/>
  <c r="EG315" i="14"/>
  <c r="CY315" i="14"/>
  <c r="BY315" i="14"/>
  <c r="DD315" i="14"/>
  <c r="DY315" i="14"/>
  <c r="BS315" i="14"/>
  <c r="AS315" i="14"/>
  <c r="BR129" i="14"/>
  <c r="DE129" i="14"/>
  <c r="EJ129" i="14"/>
  <c r="AR129" i="14"/>
  <c r="BW129" i="14"/>
  <c r="DB129" i="14"/>
  <c r="EG129" i="14"/>
  <c r="AO129" i="14"/>
  <c r="BT129" i="14"/>
  <c r="DG129" i="14"/>
  <c r="BB129" i="14"/>
  <c r="CO129" i="14"/>
  <c r="DT129" i="14"/>
  <c r="AB129" i="14"/>
  <c r="BG129" i="14"/>
  <c r="CL129" i="14"/>
  <c r="DQ129" i="14"/>
  <c r="Y129" i="14"/>
  <c r="BD129" i="14"/>
  <c r="CQ129" i="14"/>
  <c r="EL129" i="14"/>
  <c r="AT129" i="14"/>
  <c r="CG129" i="14"/>
  <c r="DL129" i="14"/>
  <c r="T129" i="14"/>
  <c r="AY129" i="14"/>
  <c r="CD129" i="14"/>
  <c r="DI129" i="14"/>
  <c r="Q129" i="14"/>
  <c r="AV129" i="14"/>
  <c r="CI129" i="14"/>
  <c r="ED129" i="14"/>
  <c r="AL129" i="14"/>
  <c r="BY129" i="14"/>
  <c r="DD129" i="14"/>
  <c r="EI129" i="14"/>
  <c r="AQ129" i="14"/>
  <c r="BV129" i="14"/>
  <c r="DA129" i="14"/>
  <c r="EF129" i="14"/>
  <c r="AN129" i="14"/>
  <c r="CA129" i="14"/>
  <c r="DN129" i="14"/>
  <c r="V129" i="14"/>
  <c r="BI129" i="14"/>
  <c r="CN129" i="14"/>
  <c r="DS129" i="14"/>
  <c r="AA129" i="14"/>
  <c r="BF129" i="14"/>
  <c r="CK129" i="14"/>
  <c r="DP129" i="14"/>
  <c r="X129" i="14"/>
  <c r="BK129" i="14"/>
  <c r="DF129" i="14"/>
  <c r="N129" i="14"/>
  <c r="BA129" i="14"/>
  <c r="CF129" i="14"/>
  <c r="DK129" i="14"/>
  <c r="S129" i="14"/>
  <c r="AX129" i="14"/>
  <c r="CC129" i="14"/>
  <c r="DH129" i="14"/>
  <c r="P129" i="14"/>
  <c r="BC129" i="14"/>
  <c r="CX129" i="14"/>
  <c r="EK129" i="14"/>
  <c r="AS129" i="14"/>
  <c r="BX129" i="14"/>
  <c r="DC129" i="14"/>
  <c r="EH129" i="14"/>
  <c r="AP129" i="14"/>
  <c r="BU129" i="14"/>
  <c r="CZ129" i="14"/>
  <c r="EM129" i="14"/>
  <c r="AU129" i="14"/>
  <c r="CP129" i="14"/>
  <c r="EC129" i="14"/>
  <c r="AK129" i="14"/>
  <c r="BP129" i="14"/>
  <c r="CU129" i="14"/>
  <c r="DZ129" i="14"/>
  <c r="AH129" i="14"/>
  <c r="BM129" i="14"/>
  <c r="CR129" i="14"/>
  <c r="EE129" i="14"/>
  <c r="AM129" i="14"/>
  <c r="CH129" i="14"/>
  <c r="DU129" i="14"/>
  <c r="AC129" i="14"/>
  <c r="BH129" i="14"/>
  <c r="CM129" i="14"/>
  <c r="DR129" i="14"/>
  <c r="Z129" i="14"/>
  <c r="BE129" i="14"/>
  <c r="CJ129" i="14"/>
  <c r="DW129" i="14"/>
  <c r="AE129" i="14"/>
  <c r="BZ129" i="14"/>
  <c r="CE129" i="14"/>
  <c r="CB129" i="14"/>
  <c r="BJ129" i="14"/>
  <c r="BO129" i="14"/>
  <c r="BL129" i="14"/>
  <c r="AD129" i="14"/>
  <c r="AI129" i="14"/>
  <c r="AF129" i="14"/>
  <c r="DM129" i="14"/>
  <c r="DJ129" i="14"/>
  <c r="DO129" i="14"/>
  <c r="CW129" i="14"/>
  <c r="CT129" i="14"/>
  <c r="CY129" i="14"/>
  <c r="BQ129" i="14"/>
  <c r="BN129" i="14"/>
  <c r="BS129" i="14"/>
  <c r="U129" i="14"/>
  <c r="R129" i="14"/>
  <c r="W129" i="14"/>
  <c r="EB129" i="14"/>
  <c r="DY129" i="14"/>
  <c r="AJ129" i="14"/>
  <c r="AG129" i="14"/>
  <c r="DV129" i="14"/>
  <c r="EA129" i="14"/>
  <c r="DX129" i="14"/>
  <c r="CV129" i="14"/>
  <c r="AZ129" i="14"/>
  <c r="CS129" i="14"/>
  <c r="AW129" i="14"/>
  <c r="DV111" i="14"/>
  <c r="AD111" i="14"/>
  <c r="BQ111" i="14"/>
  <c r="CV111" i="14"/>
  <c r="EA111" i="14"/>
  <c r="AI111" i="14"/>
  <c r="BN111" i="14"/>
  <c r="CS111" i="14"/>
  <c r="DX111" i="14"/>
  <c r="AF111" i="14"/>
  <c r="BS111" i="14"/>
  <c r="DN111" i="14"/>
  <c r="V111" i="14"/>
  <c r="BI111" i="14"/>
  <c r="CN111" i="14"/>
  <c r="DS111" i="14"/>
  <c r="AA111" i="14"/>
  <c r="BF111" i="14"/>
  <c r="CK111" i="14"/>
  <c r="DP111" i="14"/>
  <c r="X111" i="14"/>
  <c r="BK111" i="14"/>
  <c r="DF111" i="14"/>
  <c r="N111" i="14"/>
  <c r="BA111" i="14"/>
  <c r="CF111" i="14"/>
  <c r="DK111" i="14"/>
  <c r="S111" i="14"/>
  <c r="AX111" i="14"/>
  <c r="CC111" i="14"/>
  <c r="DH111" i="14"/>
  <c r="P111" i="14"/>
  <c r="BC111" i="14"/>
  <c r="CX111" i="14"/>
  <c r="EK111" i="14"/>
  <c r="AS111" i="14"/>
  <c r="BX111" i="14"/>
  <c r="DC111" i="14"/>
  <c r="EH111" i="14"/>
  <c r="AP111" i="14"/>
  <c r="BU111" i="14"/>
  <c r="CZ111" i="14"/>
  <c r="EM111" i="14"/>
  <c r="AU111" i="14"/>
  <c r="CP111" i="14"/>
  <c r="EC111" i="14"/>
  <c r="AK111" i="14"/>
  <c r="BP111" i="14"/>
  <c r="CU111" i="14"/>
  <c r="DZ111" i="14"/>
  <c r="AH111" i="14"/>
  <c r="BM111" i="14"/>
  <c r="CR111" i="14"/>
  <c r="EE111" i="14"/>
  <c r="AM111" i="14"/>
  <c r="CH111" i="14"/>
  <c r="DU111" i="14"/>
  <c r="AC111" i="14"/>
  <c r="BH111" i="14"/>
  <c r="CM111" i="14"/>
  <c r="DR111" i="14"/>
  <c r="Z111" i="14"/>
  <c r="BE111" i="14"/>
  <c r="CJ111" i="14"/>
  <c r="DW111" i="14"/>
  <c r="AE111" i="14"/>
  <c r="BZ111" i="14"/>
  <c r="DM111" i="14"/>
  <c r="U111" i="14"/>
  <c r="AZ111" i="14"/>
  <c r="CE111" i="14"/>
  <c r="DJ111" i="14"/>
  <c r="R111" i="14"/>
  <c r="AW111" i="14"/>
  <c r="CB111" i="14"/>
  <c r="DO111" i="14"/>
  <c r="W111" i="14"/>
  <c r="BR111" i="14"/>
  <c r="DE111" i="14"/>
  <c r="EJ111" i="14"/>
  <c r="AR111" i="14"/>
  <c r="BW111" i="14"/>
  <c r="DB111" i="14"/>
  <c r="EG111" i="14"/>
  <c r="AO111" i="14"/>
  <c r="BT111" i="14"/>
  <c r="DG111" i="14"/>
  <c r="EL111" i="14"/>
  <c r="AT111" i="14"/>
  <c r="CG111" i="14"/>
  <c r="DL111" i="14"/>
  <c r="T111" i="14"/>
  <c r="AY111" i="14"/>
  <c r="CD111" i="14"/>
  <c r="DI111" i="14"/>
  <c r="Q111" i="14"/>
  <c r="AV111" i="14"/>
  <c r="CI111" i="14"/>
  <c r="ED111" i="14"/>
  <c r="AL111" i="14"/>
  <c r="BY111" i="14"/>
  <c r="DD111" i="14"/>
  <c r="EI111" i="14"/>
  <c r="AQ111" i="14"/>
  <c r="BV111" i="14"/>
  <c r="DA111" i="14"/>
  <c r="EF111" i="14"/>
  <c r="AN111" i="14"/>
  <c r="CA111" i="14"/>
  <c r="BG111" i="14"/>
  <c r="CT111" i="14"/>
  <c r="CL111" i="14"/>
  <c r="BJ111" i="14"/>
  <c r="DY111" i="14"/>
  <c r="BB111" i="14"/>
  <c r="DQ111" i="14"/>
  <c r="CW111" i="14"/>
  <c r="AG111" i="14"/>
  <c r="CO111" i="14"/>
  <c r="Y111" i="14"/>
  <c r="EB111" i="14"/>
  <c r="BL111" i="14"/>
  <c r="DT111" i="14"/>
  <c r="BD111" i="14"/>
  <c r="AJ111" i="14"/>
  <c r="CY111" i="14"/>
  <c r="AB111" i="14"/>
  <c r="CQ111" i="14"/>
  <c r="BO111" i="14"/>
  <c r="DJ138" i="14"/>
  <c r="R138" i="14"/>
  <c r="AW138" i="14"/>
  <c r="CB138" i="14"/>
  <c r="DO138" i="14"/>
  <c r="W138" i="14"/>
  <c r="BB138" i="14"/>
  <c r="CO138" i="14"/>
  <c r="DT138" i="14"/>
  <c r="AB138" i="14"/>
  <c r="BG138" i="14"/>
  <c r="DB138" i="14"/>
  <c r="EG138" i="14"/>
  <c r="AO138" i="14"/>
  <c r="BT138" i="14"/>
  <c r="DG138" i="14"/>
  <c r="EL138" i="14"/>
  <c r="AT138" i="14"/>
  <c r="CG138" i="14"/>
  <c r="DL138" i="14"/>
  <c r="T138" i="14"/>
  <c r="AY138" i="14"/>
  <c r="CT138" i="14"/>
  <c r="DY138" i="14"/>
  <c r="AG138" i="14"/>
  <c r="BL138" i="14"/>
  <c r="CY138" i="14"/>
  <c r="ED138" i="14"/>
  <c r="AL138" i="14"/>
  <c r="BY138" i="14"/>
  <c r="DD138" i="14"/>
  <c r="EI138" i="14"/>
  <c r="AQ138" i="14"/>
  <c r="CL138" i="14"/>
  <c r="DQ138" i="14"/>
  <c r="Y138" i="14"/>
  <c r="BD138" i="14"/>
  <c r="CQ138" i="14"/>
  <c r="DV138" i="14"/>
  <c r="AD138" i="14"/>
  <c r="BQ138" i="14"/>
  <c r="CV138" i="14"/>
  <c r="EA138" i="14"/>
  <c r="AI138" i="14"/>
  <c r="CD138" i="14"/>
  <c r="DI138" i="14"/>
  <c r="Q138" i="14"/>
  <c r="AV138" i="14"/>
  <c r="CI138" i="14"/>
  <c r="DN138" i="14"/>
  <c r="V138" i="14"/>
  <c r="BI138" i="14"/>
  <c r="CN138" i="14"/>
  <c r="DS138" i="14"/>
  <c r="AA138" i="14"/>
  <c r="BN138" i="14"/>
  <c r="CS138" i="14"/>
  <c r="DX138" i="14"/>
  <c r="AF138" i="14"/>
  <c r="BS138" i="14"/>
  <c r="CX138" i="14"/>
  <c r="EK138" i="14"/>
  <c r="AS138" i="14"/>
  <c r="BX138" i="14"/>
  <c r="DC138" i="14"/>
  <c r="BF138" i="14"/>
  <c r="CK138" i="14"/>
  <c r="DP138" i="14"/>
  <c r="X138" i="14"/>
  <c r="BK138" i="14"/>
  <c r="CP138" i="14"/>
  <c r="EC138" i="14"/>
  <c r="AK138" i="14"/>
  <c r="BP138" i="14"/>
  <c r="CU138" i="14"/>
  <c r="AX138" i="14"/>
  <c r="CC138" i="14"/>
  <c r="DH138" i="14"/>
  <c r="P138" i="14"/>
  <c r="BC138" i="14"/>
  <c r="CH138" i="14"/>
  <c r="DU138" i="14"/>
  <c r="AC138" i="14"/>
  <c r="BH138" i="14"/>
  <c r="CM138" i="14"/>
  <c r="EH138" i="14"/>
  <c r="AP138" i="14"/>
  <c r="BU138" i="14"/>
  <c r="CZ138" i="14"/>
  <c r="EM138" i="14"/>
  <c r="AU138" i="14"/>
  <c r="BZ138" i="14"/>
  <c r="DM138" i="14"/>
  <c r="U138" i="14"/>
  <c r="AZ138" i="14"/>
  <c r="CE138" i="14"/>
  <c r="DZ138" i="14"/>
  <c r="AH138" i="14"/>
  <c r="BM138" i="14"/>
  <c r="CR138" i="14"/>
  <c r="EE138" i="14"/>
  <c r="AM138" i="14"/>
  <c r="BR138" i="14"/>
  <c r="DE138" i="14"/>
  <c r="EJ138" i="14"/>
  <c r="AR138" i="14"/>
  <c r="BW138" i="14"/>
  <c r="DR138" i="14"/>
  <c r="Z138" i="14"/>
  <c r="BE138" i="14"/>
  <c r="CJ138" i="14"/>
  <c r="DW138" i="14"/>
  <c r="AE138" i="14"/>
  <c r="BJ138" i="14"/>
  <c r="CW138" i="14"/>
  <c r="EB138" i="14"/>
  <c r="AJ138" i="14"/>
  <c r="BO138" i="14"/>
  <c r="BV138" i="14"/>
  <c r="DA138" i="14"/>
  <c r="EF138" i="14"/>
  <c r="AN138" i="14"/>
  <c r="CA138" i="14"/>
  <c r="DF138" i="14"/>
  <c r="N138" i="14"/>
  <c r="BA138" i="14"/>
  <c r="S138" i="14"/>
  <c r="CF138" i="14"/>
  <c r="DK138"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N58" i="14"/>
  <c r="F39" i="14"/>
  <c r="N50" i="14"/>
  <c r="F51" i="14"/>
  <c r="N41" i="14"/>
  <c r="N90" i="14"/>
  <c r="J88" i="14"/>
  <c r="L88" i="14" s="1"/>
  <c r="F626" i="14"/>
  <c r="N65" i="14"/>
  <c r="P65" i="14" s="1"/>
  <c r="N43" i="14"/>
  <c r="F94" i="14"/>
  <c r="F60" i="14"/>
  <c r="G60" i="14" s="1"/>
  <c r="J41" i="14"/>
  <c r="N55" i="14"/>
  <c r="P55" i="14" s="1"/>
  <c r="J75" i="14"/>
  <c r="L75" i="14" s="1"/>
  <c r="F83" i="14"/>
  <c r="G31" i="14"/>
  <c r="N36" i="14"/>
  <c r="O36" i="14" s="1"/>
  <c r="J46" i="14"/>
  <c r="F89" i="14"/>
  <c r="H89" i="14" s="1"/>
  <c r="N68" i="14"/>
  <c r="P68" i="14" s="1"/>
  <c r="J73" i="14"/>
  <c r="L73" i="14" s="1"/>
  <c r="F85" i="14"/>
  <c r="U85" i="14" s="1"/>
  <c r="N40" i="14"/>
  <c r="F101" i="14"/>
  <c r="F91" i="14"/>
  <c r="AA91" i="14" s="1"/>
  <c r="N72" i="14"/>
  <c r="N69" i="14"/>
  <c r="P69" i="14" s="1"/>
  <c r="F47" i="14"/>
  <c r="H47" i="14" s="1"/>
  <c r="F65" i="14"/>
  <c r="N46" i="14"/>
  <c r="O46" i="14" s="1"/>
  <c r="N70" i="14"/>
  <c r="P70" i="14" s="1"/>
  <c r="N48" i="14"/>
  <c r="O48" i="14" s="1"/>
  <c r="J87" i="14"/>
  <c r="N93" i="14"/>
  <c r="N63" i="14"/>
  <c r="P63" i="14" s="1"/>
  <c r="J39" i="14"/>
  <c r="F71" i="14"/>
  <c r="N76" i="14"/>
  <c r="N35" i="14"/>
  <c r="O35" i="14" s="1"/>
  <c r="N37" i="14"/>
  <c r="O37" i="14" s="1"/>
  <c r="J92" i="14"/>
  <c r="L92" i="14" s="1"/>
  <c r="F52" i="14"/>
  <c r="J86" i="14"/>
  <c r="K86" i="14" s="1"/>
  <c r="F57" i="14"/>
  <c r="H57" i="14" s="1"/>
  <c r="H626" i="14"/>
  <c r="J70" i="14"/>
  <c r="K70" i="14" s="1"/>
  <c r="J50" i="14"/>
  <c r="J78" i="14"/>
  <c r="J85" i="14"/>
  <c r="F86" i="14"/>
  <c r="J84" i="14"/>
  <c r="K84" i="14" s="1"/>
  <c r="F38" i="14"/>
  <c r="G38" i="14" s="1"/>
  <c r="N81" i="14"/>
  <c r="P81" i="14" s="1"/>
  <c r="N77" i="14"/>
  <c r="O77" i="14" s="1"/>
  <c r="N52" i="14"/>
  <c r="N47" i="14"/>
  <c r="O47" i="14" s="1"/>
  <c r="N54" i="14"/>
  <c r="J54" i="14"/>
  <c r="J82" i="14"/>
  <c r="K82" i="14" s="1"/>
  <c r="F37" i="14"/>
  <c r="J61" i="14"/>
  <c r="K61" i="14" s="1"/>
  <c r="F46" i="14"/>
  <c r="U46" i="14" s="1"/>
  <c r="J79" i="14"/>
  <c r="F49" i="14"/>
  <c r="J80" i="14"/>
  <c r="K80" i="14" s="1"/>
  <c r="F78" i="14"/>
  <c r="N71" i="14"/>
  <c r="P71" i="14" s="1"/>
  <c r="N62" i="14"/>
  <c r="N57" i="14"/>
  <c r="N64" i="14"/>
  <c r="P64" i="14" s="1"/>
  <c r="N59" i="14"/>
  <c r="F56" i="14"/>
  <c r="J56" i="14"/>
  <c r="J63" i="14"/>
  <c r="F53" i="14"/>
  <c r="H53" i="14" s="1"/>
  <c r="F55" i="14"/>
  <c r="H55" i="14" s="1"/>
  <c r="J81" i="14"/>
  <c r="K81" i="14" s="1"/>
  <c r="F36" i="14"/>
  <c r="U36" i="14" s="1"/>
  <c r="F102" i="14"/>
  <c r="N87" i="14"/>
  <c r="P87" i="14" s="1"/>
  <c r="N78" i="14"/>
  <c r="N42" i="14"/>
  <c r="N80" i="14"/>
  <c r="N75" i="14"/>
  <c r="J44" i="14"/>
  <c r="L44" i="14" s="1"/>
  <c r="F41" i="14"/>
  <c r="G41" i="14" s="1"/>
  <c r="F44" i="14"/>
  <c r="F70" i="14"/>
  <c r="H70" i="14" s="1"/>
  <c r="F35" i="14"/>
  <c r="F62" i="14"/>
  <c r="J67" i="14"/>
  <c r="L67" i="14" s="1"/>
  <c r="F627" i="14"/>
  <c r="J37" i="14"/>
  <c r="K37" i="14" s="1"/>
  <c r="N49" i="14"/>
  <c r="P49" i="14" s="1"/>
  <c r="N56" i="14"/>
  <c r="N83" i="14"/>
  <c r="N74" i="14"/>
  <c r="N53" i="14"/>
  <c r="J62" i="14"/>
  <c r="L62" i="14" s="1"/>
  <c r="F50" i="14"/>
  <c r="G50" i="14" s="1"/>
  <c r="J38" i="14"/>
  <c r="J65" i="14"/>
  <c r="K65" i="14" s="1"/>
  <c r="N66" i="14"/>
  <c r="O66" i="14" s="1"/>
  <c r="J57" i="14"/>
  <c r="K57" i="14" s="1"/>
  <c r="G102" i="14"/>
  <c r="F72" i="14"/>
  <c r="AA72" i="14" s="1"/>
  <c r="F59" i="14"/>
  <c r="U59" i="14" s="1"/>
  <c r="F61" i="14"/>
  <c r="J68" i="14"/>
  <c r="L68" i="14" s="1"/>
  <c r="N84" i="14"/>
  <c r="P84" i="14" s="1"/>
  <c r="F69" i="14"/>
  <c r="F80" i="14"/>
  <c r="U80" i="14" s="1"/>
  <c r="J71" i="14"/>
  <c r="L71" i="14" s="1"/>
  <c r="N88" i="14"/>
  <c r="J52" i="14"/>
  <c r="L52" i="14" s="1"/>
  <c r="F68" i="14"/>
  <c r="H68" i="14" s="1"/>
  <c r="J89" i="14"/>
  <c r="J66" i="14"/>
  <c r="K66" i="14" s="1"/>
  <c r="J64" i="14"/>
  <c r="K64" i="14" s="1"/>
  <c r="J40" i="14"/>
  <c r="P92" i="14"/>
  <c r="O92" i="14"/>
  <c r="J69" i="14"/>
  <c r="L69" i="14" s="1"/>
  <c r="J93" i="14"/>
  <c r="K93" i="14" s="1"/>
  <c r="J74" i="14"/>
  <c r="J76" i="14"/>
  <c r="L76" i="14" s="1"/>
  <c r="F42" i="14"/>
  <c r="N44" i="14"/>
  <c r="N82" i="14"/>
  <c r="N45" i="14"/>
  <c r="N51" i="14"/>
  <c r="N73" i="14"/>
  <c r="N79" i="14"/>
  <c r="P79" i="14" s="1"/>
  <c r="N85" i="14"/>
  <c r="P85" i="14" s="1"/>
  <c r="N94" i="14"/>
  <c r="AA94" i="14" s="1"/>
  <c r="F54" i="14"/>
  <c r="H54" i="14" s="1"/>
  <c r="F45" i="14"/>
  <c r="F74" i="14"/>
  <c r="J36" i="14"/>
  <c r="L36" i="14" s="1"/>
  <c r="J72" i="14"/>
  <c r="J53" i="14"/>
  <c r="L53" i="14" s="1"/>
  <c r="J60" i="14"/>
  <c r="L60" i="14" s="1"/>
  <c r="F73" i="14"/>
  <c r="F75" i="14"/>
  <c r="F82" i="14"/>
  <c r="J49" i="14"/>
  <c r="L49" i="14" s="1"/>
  <c r="F64" i="14"/>
  <c r="J95" i="14"/>
  <c r="K95" i="14" s="1"/>
  <c r="F84" i="14"/>
  <c r="H84" i="14" s="1"/>
  <c r="F77" i="14"/>
  <c r="J91" i="14"/>
  <c r="F40" i="14"/>
  <c r="G40" i="14" s="1"/>
  <c r="F95" i="14"/>
  <c r="N60" i="14"/>
  <c r="N39" i="14"/>
  <c r="P39" i="14" s="1"/>
  <c r="N61" i="14"/>
  <c r="N67" i="14"/>
  <c r="N89" i="14"/>
  <c r="P89" i="14" s="1"/>
  <c r="N95" i="14"/>
  <c r="P95" i="14" s="1"/>
  <c r="N38" i="14"/>
  <c r="O38" i="14" s="1"/>
  <c r="J51" i="14"/>
  <c r="K51" i="14" s="1"/>
  <c r="J77" i="14"/>
  <c r="K77" i="14" s="1"/>
  <c r="F58" i="14"/>
  <c r="AA58" i="14" s="1"/>
  <c r="F43" i="14"/>
  <c r="J35" i="14"/>
  <c r="J55" i="14"/>
  <c r="K55" i="14" s="1"/>
  <c r="F63" i="14"/>
  <c r="X63" i="14" s="1"/>
  <c r="F66" i="14"/>
  <c r="J59" i="14"/>
  <c r="L59" i="14" s="1"/>
  <c r="F90" i="14"/>
  <c r="H90" i="14" s="1"/>
  <c r="F76" i="14"/>
  <c r="G76" i="14" s="1"/>
  <c r="J45" i="14"/>
  <c r="K45" i="14" s="1"/>
  <c r="J83" i="14"/>
  <c r="F88" i="14"/>
  <c r="G88" i="14" s="1"/>
  <c r="F79" i="14"/>
  <c r="F48" i="14"/>
  <c r="AA48" i="14" s="1"/>
  <c r="J90" i="14"/>
  <c r="F93" i="14"/>
  <c r="J42" i="14"/>
  <c r="F81" i="14"/>
  <c r="F92" i="14"/>
  <c r="N86" i="14"/>
  <c r="AA86" i="14" s="1"/>
  <c r="H101" i="14"/>
  <c r="I101" i="14" s="1"/>
  <c r="F87" i="14"/>
  <c r="F67" i="14"/>
  <c r="J94" i="14"/>
  <c r="X94" i="14" s="1"/>
  <c r="J48" i="14"/>
  <c r="J58" i="14"/>
  <c r="L58" i="14" s="1"/>
  <c r="J43" i="14"/>
  <c r="J47" i="14"/>
  <c r="L54" i="14"/>
  <c r="K54" i="14"/>
  <c r="L78" i="14"/>
  <c r="K78" i="14"/>
  <c r="P72" i="14"/>
  <c r="O72" i="14"/>
  <c r="P91" i="14"/>
  <c r="O91" i="14"/>
  <c r="L63" i="14"/>
  <c r="K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L82" i="14"/>
  <c r="P45" i="14"/>
  <c r="O45" i="14"/>
  <c r="P51" i="14"/>
  <c r="O51" i="14"/>
  <c r="AA51" i="14"/>
  <c r="P73" i="14"/>
  <c r="O73" i="14"/>
  <c r="X39" i="14"/>
  <c r="H39" i="14"/>
  <c r="G39" i="14"/>
  <c r="U39" i="14"/>
  <c r="N628" i="14"/>
  <c r="A629" i="14"/>
  <c r="H72" i="14"/>
  <c r="G72" i="14"/>
  <c r="U72"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C105" i="14"/>
  <c r="D104" i="14"/>
  <c r="H102" i="14"/>
  <c r="P60" i="14"/>
  <c r="O60" i="14"/>
  <c r="P61" i="14"/>
  <c r="O61" i="14"/>
  <c r="AA61"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H627" i="14"/>
  <c r="E103" i="14"/>
  <c r="F103" i="14" s="1"/>
  <c r="P83" i="14"/>
  <c r="O83" i="14"/>
  <c r="AA83" i="14"/>
  <c r="O42" i="14"/>
  <c r="P42" i="14"/>
  <c r="L39" i="14"/>
  <c r="K39" i="14"/>
  <c r="H94" i="14"/>
  <c r="G94" i="14"/>
  <c r="U94"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93" i="14"/>
  <c r="O93" i="14"/>
  <c r="AA93" i="14"/>
  <c r="P58" i="14"/>
  <c r="O58" i="14"/>
  <c r="H59"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X78" i="14"/>
  <c r="H78" i="14"/>
  <c r="G78" i="14"/>
  <c r="U78" i="14"/>
  <c r="AA74" i="14"/>
  <c r="P74" i="14"/>
  <c r="O74" i="14"/>
  <c r="P80" i="14"/>
  <c r="O80" i="14"/>
  <c r="P43" i="14"/>
  <c r="O43" i="14"/>
  <c r="G44" i="14"/>
  <c r="H44" i="14"/>
  <c r="U44" i="14"/>
  <c r="H83" i="14"/>
  <c r="G83" i="14"/>
  <c r="U83"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K87" i="14"/>
  <c r="L56" i="14"/>
  <c r="K56" i="14"/>
  <c r="H91" i="14"/>
  <c r="G91" i="14"/>
  <c r="U91" i="14"/>
  <c r="D629" i="14"/>
  <c r="C630" i="14"/>
  <c r="O40" i="14"/>
  <c r="P40" i="14"/>
  <c r="O68" i="14"/>
  <c r="P37" i="14"/>
  <c r="P59" i="14"/>
  <c r="O59" i="14"/>
  <c r="AA59" i="14"/>
  <c r="H61" i="14"/>
  <c r="G61" i="14"/>
  <c r="U61"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0" i="14"/>
  <c r="P50" i="14"/>
  <c r="O50" i="14"/>
  <c r="AA56" i="14"/>
  <c r="O56" i="14"/>
  <c r="P56" i="14"/>
  <c r="AA78" i="14"/>
  <c r="P78" i="14"/>
  <c r="O78" i="14"/>
  <c r="P41" i="14"/>
  <c r="O41" i="14"/>
  <c r="AA41" i="14"/>
  <c r="P47" i="14"/>
  <c r="P53" i="14"/>
  <c r="O53" i="14"/>
  <c r="P75" i="14"/>
  <c r="O75" i="14"/>
  <c r="AA75" i="14"/>
  <c r="G56" i="14"/>
  <c r="X56" i="14"/>
  <c r="H56" i="14"/>
  <c r="U56" i="14"/>
  <c r="G52" i="14"/>
  <c r="H52" i="14"/>
  <c r="U52" i="14"/>
  <c r="H37" i="14"/>
  <c r="G37" i="14"/>
  <c r="U37" i="14"/>
  <c r="P88" i="14"/>
  <c r="O88" i="14"/>
  <c r="L46" i="14"/>
  <c r="K46" i="14"/>
  <c r="H74" i="14"/>
  <c r="G74" i="14"/>
  <c r="U74"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G59" i="14" l="1"/>
  <c r="X59" i="14"/>
  <c r="AA39" i="14"/>
  <c r="O39" i="14"/>
  <c r="X91" i="14"/>
  <c r="U53" i="14"/>
  <c r="AA60" i="14"/>
  <c r="AA43" i="14"/>
  <c r="U60" i="14"/>
  <c r="G53" i="14"/>
  <c r="AA53" i="14"/>
  <c r="H60" i="14"/>
  <c r="AA69" i="14"/>
  <c r="O63" i="14"/>
  <c r="X82" i="14"/>
  <c r="Z82" i="14" s="1"/>
  <c r="X49" i="14"/>
  <c r="AA37" i="14"/>
  <c r="U47" i="14"/>
  <c r="H38" i="14"/>
  <c r="U55" i="14"/>
  <c r="X54" i="14"/>
  <c r="Y54" i="14" s="1"/>
  <c r="G80" i="14"/>
  <c r="AA38" i="14"/>
  <c r="G47" i="14"/>
  <c r="U38" i="14"/>
  <c r="G55" i="14"/>
  <c r="U54" i="14"/>
  <c r="W54" i="14" s="1"/>
  <c r="H80" i="14"/>
  <c r="G54" i="14"/>
  <c r="G49" i="14"/>
  <c r="H49" i="14"/>
  <c r="AA80" i="14"/>
  <c r="U70" i="14"/>
  <c r="W70" i="14" s="1"/>
  <c r="G70" i="14"/>
  <c r="P38" i="14"/>
  <c r="X62" i="14"/>
  <c r="G62" i="14"/>
  <c r="H62" i="14"/>
  <c r="AA45" i="14"/>
  <c r="AA52" i="14"/>
  <c r="X86" i="14"/>
  <c r="AA70" i="14"/>
  <c r="X52" i="14"/>
  <c r="L86" i="14"/>
  <c r="K67" i="14"/>
  <c r="P66" i="14"/>
  <c r="P52" i="14"/>
  <c r="O71" i="14"/>
  <c r="O52" i="14"/>
  <c r="O70" i="14"/>
  <c r="K52" i="14"/>
  <c r="X72" i="14"/>
  <c r="Z72" i="14" s="1"/>
  <c r="X47" i="14"/>
  <c r="Y47" i="14" s="1"/>
  <c r="I102" i="14"/>
  <c r="U58" i="14"/>
  <c r="G58" i="14"/>
  <c r="H58" i="14"/>
  <c r="P35" i="14"/>
  <c r="U50" i="14"/>
  <c r="W50" i="14" s="1"/>
  <c r="X79" i="14"/>
  <c r="Z79" i="14" s="1"/>
  <c r="X83" i="14"/>
  <c r="Y83" i="14" s="1"/>
  <c r="AA35" i="14"/>
  <c r="AB35" i="14" s="1"/>
  <c r="O69" i="14"/>
  <c r="K69" i="14"/>
  <c r="O94" i="14"/>
  <c r="K62" i="14"/>
  <c r="L80" i="14"/>
  <c r="G57" i="14"/>
  <c r="AA62" i="14"/>
  <c r="AB62" i="14" s="1"/>
  <c r="U89" i="14"/>
  <c r="W89" i="14" s="1"/>
  <c r="G89" i="14"/>
  <c r="AA66" i="14"/>
  <c r="AC66" i="14" s="1"/>
  <c r="P48" i="14"/>
  <c r="L57" i="14"/>
  <c r="O62" i="14"/>
  <c r="P62" i="14"/>
  <c r="X57" i="14"/>
  <c r="Z57" i="14" s="1"/>
  <c r="K72" i="14"/>
  <c r="L72" i="14"/>
  <c r="AA87" i="14"/>
  <c r="AC87" i="14" s="1"/>
  <c r="O87" i="14"/>
  <c r="K58" i="14"/>
  <c r="X58" i="14"/>
  <c r="Y58" i="14" s="1"/>
  <c r="O65" i="14"/>
  <c r="AA47" i="14"/>
  <c r="AB47" i="14" s="1"/>
  <c r="X95" i="14"/>
  <c r="Y95" i="14" s="1"/>
  <c r="AA44" i="14"/>
  <c r="AB44" i="14" s="1"/>
  <c r="AA68" i="14"/>
  <c r="AC68" i="14" s="1"/>
  <c r="U43" i="14"/>
  <c r="W43" i="14" s="1"/>
  <c r="G43" i="14"/>
  <c r="AA40" i="14"/>
  <c r="AB40" i="14" s="1"/>
  <c r="H43" i="14"/>
  <c r="U57" i="14"/>
  <c r="W57" i="14" s="1"/>
  <c r="U68" i="14"/>
  <c r="W68" i="14" s="1"/>
  <c r="G68" i="14"/>
  <c r="H50" i="14"/>
  <c r="I626" i="14"/>
  <c r="I627" i="14"/>
  <c r="P36" i="14"/>
  <c r="X51" i="14"/>
  <c r="Z51" i="14" s="1"/>
  <c r="K92" i="14"/>
  <c r="G45" i="14"/>
  <c r="K71" i="14"/>
  <c r="X80" i="14"/>
  <c r="Z80" i="14" s="1"/>
  <c r="H45" i="14"/>
  <c r="X45" i="14"/>
  <c r="Y45" i="14" s="1"/>
  <c r="U35" i="14"/>
  <c r="W35" i="14" s="1"/>
  <c r="O44" i="14"/>
  <c r="P44" i="14"/>
  <c r="U45" i="14"/>
  <c r="W45" i="14" s="1"/>
  <c r="G35" i="14"/>
  <c r="H35" i="14"/>
  <c r="X92" i="14"/>
  <c r="Y92" i="14" s="1"/>
  <c r="L51" i="14"/>
  <c r="X35" i="14"/>
  <c r="Y35" i="14" s="1"/>
  <c r="X50" i="14"/>
  <c r="Z50" i="14" s="1"/>
  <c r="AA73" i="14"/>
  <c r="AC73" i="14" s="1"/>
  <c r="AA82" i="14"/>
  <c r="AB82" i="14" s="1"/>
  <c r="AA54" i="14"/>
  <c r="AC54" i="14" s="1"/>
  <c r="U95" i="14"/>
  <c r="W95" i="14" s="1"/>
  <c r="G95" i="14"/>
  <c r="O54" i="14"/>
  <c r="H95" i="14"/>
  <c r="P54" i="14"/>
  <c r="O82" i="14"/>
  <c r="P82" i="14"/>
  <c r="AA42" i="14"/>
  <c r="AC42"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AB86" i="14"/>
  <c r="AC86"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AC83" i="14"/>
  <c r="AB83" i="14"/>
  <c r="W80" i="14"/>
  <c r="V80" i="14"/>
  <c r="AB38" i="14"/>
  <c r="AC38" i="14"/>
  <c r="W66" i="14"/>
  <c r="V66" i="14"/>
  <c r="W73" i="14"/>
  <c r="V73" i="14"/>
  <c r="AC41" i="14"/>
  <c r="AB41" i="14"/>
  <c r="AB56" i="14"/>
  <c r="AC56" i="14"/>
  <c r="W61" i="14"/>
  <c r="V61" i="14"/>
  <c r="AC59" i="14"/>
  <c r="AB59" i="14"/>
  <c r="E629" i="14"/>
  <c r="G629" i="14" s="1"/>
  <c r="AB52" i="14"/>
  <c r="AC52" i="14"/>
  <c r="AB58" i="14"/>
  <c r="AC58" i="14"/>
  <c r="W94" i="14"/>
  <c r="V94" i="14"/>
  <c r="Y72" i="14"/>
  <c r="Z39" i="14"/>
  <c r="Y39" i="14"/>
  <c r="AC51" i="14"/>
  <c r="AB51" i="14"/>
  <c r="AC91" i="14"/>
  <c r="AB91" i="14"/>
  <c r="Z52" i="14"/>
  <c r="Y52" i="14"/>
  <c r="W91" i="14"/>
  <c r="V91" i="14"/>
  <c r="W86" i="14"/>
  <c r="V86" i="14"/>
  <c r="W38" i="14"/>
  <c r="V38" i="14"/>
  <c r="J230" i="14"/>
  <c r="J228" i="14"/>
  <c r="J226" i="14"/>
  <c r="J224" i="14"/>
  <c r="J222" i="14"/>
  <c r="J220" i="14"/>
  <c r="Y59" i="14"/>
  <c r="Z59" i="14"/>
  <c r="AC61" i="14"/>
  <c r="AB61" i="14"/>
  <c r="AB60" i="14"/>
  <c r="AC60" i="14"/>
  <c r="N629" i="14"/>
  <c r="A630" i="14"/>
  <c r="AB72" i="14"/>
  <c r="AC72" i="14"/>
  <c r="W74" i="14"/>
  <c r="V74" i="14"/>
  <c r="AC53" i="14"/>
  <c r="AB53" i="14"/>
  <c r="AB80" i="14"/>
  <c r="AC80" i="14"/>
  <c r="W78" i="14"/>
  <c r="V78" i="14"/>
  <c r="W55" i="14"/>
  <c r="V55" i="14"/>
  <c r="AB70" i="14"/>
  <c r="AC7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7" i="14"/>
  <c r="V37" i="14"/>
  <c r="W56" i="14"/>
  <c r="V56" i="14"/>
  <c r="AB50" i="14"/>
  <c r="AC50" i="14"/>
  <c r="AC37" i="14"/>
  <c r="AB37" i="14"/>
  <c r="AB68" i="14"/>
  <c r="W51" i="14"/>
  <c r="V51" i="14"/>
  <c r="W44" i="14"/>
  <c r="V44" i="14"/>
  <c r="W62" i="14"/>
  <c r="V62" i="14"/>
  <c r="Z94" i="14"/>
  <c r="Y94" i="14"/>
  <c r="AB48" i="14"/>
  <c r="AC48" i="14"/>
  <c r="W53" i="14"/>
  <c r="V53" i="14"/>
  <c r="E104" i="14"/>
  <c r="H104" i="14" s="1"/>
  <c r="AC45" i="14"/>
  <c r="AB45" i="14"/>
  <c r="Z63" i="14"/>
  <c r="Y63" i="14"/>
  <c r="AC69" i="14"/>
  <c r="AB69" i="14"/>
  <c r="W75" i="14"/>
  <c r="V75" i="14"/>
  <c r="Z91" i="14"/>
  <c r="Y91" i="14"/>
  <c r="Z86" i="14"/>
  <c r="Y86" i="14"/>
  <c r="AC93" i="14"/>
  <c r="AB93" i="14"/>
  <c r="W49" i="14"/>
  <c r="V49" i="14"/>
  <c r="W58" i="14"/>
  <c r="V58" i="14"/>
  <c r="AC39" i="14"/>
  <c r="AB39" i="14"/>
  <c r="K102" i="14"/>
  <c r="D105" i="14"/>
  <c r="C106" i="14"/>
  <c r="Z56" i="14"/>
  <c r="Y56" i="14"/>
  <c r="AB78" i="14"/>
  <c r="AC78" i="14"/>
  <c r="W47" i="14"/>
  <c r="V47" i="14"/>
  <c r="AC43" i="14"/>
  <c r="AB43" i="14"/>
  <c r="AB74" i="14"/>
  <c r="AC74" i="14"/>
  <c r="Z78" i="14"/>
  <c r="Y78" i="14"/>
  <c r="W85" i="14"/>
  <c r="V85" i="14"/>
  <c r="W72" i="14"/>
  <c r="V72" i="14"/>
  <c r="W39" i="14"/>
  <c r="V39" i="14"/>
  <c r="Z62" i="14"/>
  <c r="Y62" i="14"/>
  <c r="W59" i="14"/>
  <c r="V59" i="14"/>
  <c r="AB94" i="14"/>
  <c r="AC94" i="14"/>
  <c r="D29" i="11"/>
  <c r="G29" i="11" s="1"/>
  <c r="E28" i="11"/>
  <c r="F28" i="11" s="1"/>
  <c r="Y82" i="14" l="1"/>
  <c r="Z54" i="14"/>
  <c r="V70" i="14"/>
  <c r="F629" i="14"/>
  <c r="V54" i="14"/>
  <c r="Z58" i="14"/>
  <c r="V50" i="14"/>
  <c r="AB66" i="14"/>
  <c r="Y79" i="14"/>
  <c r="Z47" i="14"/>
  <c r="Z77" i="14"/>
  <c r="Y51" i="14"/>
  <c r="AC35" i="14"/>
  <c r="Z83" i="14"/>
  <c r="AC47" i="14"/>
  <c r="Z95" i="14"/>
  <c r="AC44" i="14"/>
  <c r="Z92" i="14"/>
  <c r="V68" i="14"/>
  <c r="V89" i="14"/>
  <c r="AC62" i="14"/>
  <c r="V57" i="14"/>
  <c r="Y74" i="14"/>
  <c r="AB73" i="14"/>
  <c r="Y57" i="14"/>
  <c r="V43" i="14"/>
  <c r="Z35" i="14"/>
  <c r="AB42" i="14"/>
  <c r="AC40" i="14"/>
  <c r="AB87" i="14"/>
  <c r="Y55" i="14"/>
  <c r="Y80" i="14"/>
  <c r="Y50" i="14"/>
  <c r="V45" i="14"/>
  <c r="Z43" i="14"/>
  <c r="V95" i="14"/>
  <c r="AB54" i="14"/>
  <c r="Z45" i="14"/>
  <c r="V35" i="14"/>
  <c r="AC82" i="14"/>
  <c r="Y84" i="14"/>
  <c r="Y88" i="14"/>
  <c r="AC88" i="14"/>
  <c r="AB67" i="14"/>
  <c r="V41" i="14"/>
  <c r="AB85" i="14"/>
  <c r="AB46"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DD368" i="14"/>
  <c r="GU368" i="14"/>
  <c r="AY368" i="14"/>
  <c r="EX368" i="14"/>
  <c r="IW368" i="14"/>
  <c r="DA368" i="14"/>
  <c r="GR368" i="14"/>
  <c r="AV368" i="14"/>
  <c r="EU368" i="14"/>
  <c r="JB368" i="14"/>
  <c r="DF368" i="14"/>
  <c r="AC368" i="14"/>
  <c r="BI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FQ368" i="14" l="1"/>
  <c r="BQ368" i="14"/>
  <c r="N368" i="14"/>
  <c r="EL368" i="14"/>
  <c r="AM368" i="14"/>
  <c r="GI368" i="14"/>
  <c r="CJ368" i="14"/>
  <c r="IF368" i="14"/>
  <c r="EG368" i="14"/>
  <c r="AP368" i="14"/>
  <c r="GL368" i="14"/>
  <c r="CM368" i="14"/>
  <c r="II368" i="14"/>
  <c r="EJ368" i="14"/>
  <c r="AU368" i="14"/>
  <c r="EW368" i="14"/>
  <c r="AX368" i="14"/>
  <c r="GT368" i="14"/>
  <c r="DC368" i="14"/>
  <c r="IY368" i="14"/>
  <c r="EZ368" i="14"/>
  <c r="IC368" i="14"/>
  <c r="AL368" i="14"/>
  <c r="FR368" i="14"/>
  <c r="BK368" i="14"/>
  <c r="HG368" i="14"/>
  <c r="DH368" i="14"/>
  <c r="I368" i="14"/>
  <c r="FM368" i="14"/>
  <c r="BN368" i="14"/>
  <c r="HJ368" i="14"/>
  <c r="DK368" i="14"/>
  <c r="L368" i="14"/>
  <c r="FP368" i="14"/>
  <c r="CZ368" i="14"/>
  <c r="JA368" i="14"/>
  <c r="CW368" i="14"/>
  <c r="M368" i="14"/>
  <c r="AT368" i="14"/>
  <c r="FZ368" i="14"/>
  <c r="BS368" i="14"/>
  <c r="HW368" i="14"/>
  <c r="DX368" i="14"/>
  <c r="Y368" i="14"/>
  <c r="FU368" i="14"/>
  <c r="BV368" i="14"/>
  <c r="HZ368" i="14"/>
  <c r="EA368" i="14"/>
  <c r="AB368" i="14"/>
  <c r="FX368" i="14"/>
  <c r="GP368" i="14"/>
  <c r="CI368" i="14"/>
  <c r="IE368" i="14"/>
  <c r="EF368" i="14"/>
  <c r="AO368" i="14"/>
  <c r="GK368" i="14"/>
  <c r="CL368" i="14"/>
  <c r="IH368" i="14"/>
  <c r="EI368" i="14"/>
  <c r="AR368" i="14"/>
  <c r="GN368" i="14"/>
  <c r="GO368" i="14"/>
  <c r="AD368" i="14"/>
  <c r="BB368" i="14"/>
  <c r="HU368" i="14"/>
  <c r="GW368" i="14"/>
  <c r="BR368" i="14"/>
  <c r="GX368" i="14"/>
  <c r="CY368" i="14"/>
  <c r="IU368" i="14"/>
  <c r="EV368" i="14"/>
  <c r="AW368" i="14"/>
  <c r="GS368" i="14"/>
  <c r="DB368" i="14"/>
  <c r="IX368" i="14"/>
  <c r="EY368" i="14"/>
  <c r="AZ368" i="14"/>
  <c r="GV368" i="14"/>
  <c r="IV368" i="14"/>
  <c r="FI368" i="14"/>
  <c r="BA368" i="14"/>
  <c r="U368" i="14"/>
  <c r="BZ368" i="14"/>
  <c r="HN368" i="14"/>
  <c r="DG368" i="14"/>
  <c r="H368" i="14"/>
  <c r="FL368" i="14"/>
  <c r="BM368" i="14"/>
  <c r="HI368" i="14"/>
  <c r="DJ368" i="14"/>
  <c r="K368" i="14"/>
  <c r="FO368" i="14"/>
  <c r="BP368" i="14"/>
  <c r="HL368" i="14"/>
  <c r="GQ368" i="14"/>
  <c r="BY368" i="14"/>
  <c r="FY368" i="14"/>
  <c r="ES368" i="14"/>
  <c r="CP368" i="14"/>
  <c r="ID368" i="14"/>
  <c r="DW368" i="14"/>
  <c r="X368" i="14"/>
  <c r="FT368" i="14"/>
  <c r="BU368" i="14"/>
  <c r="HY368" i="14"/>
  <c r="DZ368" i="14"/>
  <c r="AA368" i="14"/>
  <c r="FW368" i="14"/>
  <c r="BX368" i="14"/>
  <c r="IB368" i="14"/>
  <c r="FB368" i="14"/>
  <c r="AK368" i="14"/>
  <c r="IK368" i="14"/>
  <c r="HE368" i="14"/>
  <c r="CX368" i="14"/>
  <c r="IL368" i="14"/>
  <c r="EE368" i="14"/>
  <c r="AN368" i="14"/>
  <c r="GJ368" i="14"/>
  <c r="CK368" i="14"/>
  <c r="IG368" i="14"/>
  <c r="EH368" i="14"/>
  <c r="AQ368" i="14"/>
  <c r="GM368" i="14"/>
  <c r="CN368" i="14"/>
  <c r="IZ368" i="14"/>
  <c r="DU368" i="14"/>
  <c r="CO368" i="14"/>
  <c r="DN368" i="14"/>
  <c r="G368" i="14"/>
  <c r="FK368" i="14"/>
  <c r="BL368" i="14"/>
  <c r="HH368" i="14"/>
  <c r="DI368" i="14"/>
  <c r="J368" i="14"/>
  <c r="FN368" i="14"/>
  <c r="BO368" i="14"/>
  <c r="HK368" i="14"/>
  <c r="DL368" i="14"/>
  <c r="AS368" i="14"/>
  <c r="IS368" i="14"/>
  <c r="HM368" i="14"/>
  <c r="ED368" i="14"/>
  <c r="W368" i="14"/>
  <c r="FS368" i="14"/>
  <c r="BT368" i="14"/>
  <c r="HX368" i="14"/>
  <c r="DY368" i="14"/>
  <c r="Z368" i="14"/>
  <c r="FV368" i="14"/>
  <c r="BW368" i="14"/>
  <c r="IA368" i="14"/>
  <c r="E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H641" i="14" s="1"/>
  <c r="G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D125" i="14"/>
  <c r="C126" i="14"/>
  <c r="D49" i="11"/>
  <c r="G49" i="11" s="1"/>
  <c r="E48" i="11"/>
  <c r="F48" i="11" s="1"/>
  <c r="B261" i="2"/>
  <c r="B259" i="2"/>
  <c r="C205" i="1" s="1"/>
  <c r="C230" i="1"/>
  <c r="H649" i="14" l="1"/>
  <c r="J48" i="11"/>
  <c r="K48" i="11" s="1"/>
  <c r="H48" i="11"/>
  <c r="I48" i="11" s="1"/>
  <c r="G649" i="14"/>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649" i="14" l="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G651" i="14"/>
  <c r="J50" i="11"/>
  <c r="K50" i="11" s="1"/>
  <c r="H50" i="11"/>
  <c r="I50" i="11" s="1"/>
  <c r="I125" i="14"/>
  <c r="K125" i="14" s="1"/>
  <c r="IV386" i="14" s="1"/>
  <c r="G126" i="14"/>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I126" i="14"/>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N326" i="2" l="1"/>
  <c r="J56" i="1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P327" i="2"/>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M289" i="2" l="1"/>
  <c r="M329" i="2"/>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C224" i="1"/>
  <c r="C223" i="1"/>
  <c r="M291" i="2" l="1"/>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M293" i="2" l="1"/>
  <c r="M333" i="2"/>
  <c r="K372" i="2"/>
  <c r="K333" i="2"/>
  <c r="N333" i="2" s="1"/>
  <c r="K294" i="2"/>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E295" i="2"/>
  <c r="F295" i="2" s="1"/>
  <c r="C190" i="1"/>
  <c r="C192" i="1"/>
  <c r="L294" i="2" l="1"/>
  <c r="L372"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N294" i="2" l="1"/>
  <c r="M294" i="2"/>
  <c r="M335" i="2"/>
  <c r="K374" i="2"/>
  <c r="L374" i="2" s="1"/>
  <c r="K335" i="2"/>
  <c r="L335" i="2"/>
  <c r="K296" i="2"/>
  <c r="L296" i="2" s="1"/>
  <c r="N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E666" i="14"/>
  <c r="H666" i="14" s="1"/>
  <c r="F140" i="14"/>
  <c r="H140" i="14"/>
  <c r="E65" i="11"/>
  <c r="F65" i="11" s="1"/>
  <c r="D66" i="11"/>
  <c r="G66" i="11" s="1"/>
  <c r="M295" i="2"/>
  <c r="E297" i="2"/>
  <c r="F297" i="2" s="1"/>
  <c r="A213" i="1"/>
  <c r="C173" i="1"/>
  <c r="G666" i="14" l="1"/>
  <c r="M336" i="2"/>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GI402" i="14" l="1"/>
  <c r="AZ402" i="14"/>
  <c r="CW402" i="14"/>
  <c r="GP402" i="14"/>
  <c r="EN402" i="14"/>
  <c r="GQ402" i="14"/>
  <c r="BP402" i="14"/>
  <c r="DM402" i="14"/>
  <c r="GX402" i="14"/>
  <c r="EO402" i="14"/>
  <c r="EC402" i="14"/>
  <c r="HF402" i="14"/>
  <c r="GT402" i="14"/>
  <c r="IX402" i="14"/>
  <c r="GR402" i="14"/>
  <c r="GY402" i="14"/>
  <c r="AY402" i="14"/>
  <c r="CV402" i="14"/>
  <c r="ES402" i="14"/>
  <c r="IY402" i="14"/>
  <c r="DN402" i="14"/>
  <c r="BA402" i="14"/>
  <c r="GJ402" i="14"/>
  <c r="K402" i="14"/>
  <c r="HQ402" i="14"/>
  <c r="IE402" i="14"/>
  <c r="P402" i="14"/>
  <c r="GW402" i="14"/>
  <c r="BN402" i="14"/>
  <c r="AW402" i="14"/>
  <c r="FX402" i="14"/>
  <c r="BK402" i="14"/>
  <c r="BL402" i="14"/>
  <c r="BM402" i="14"/>
  <c r="CT402" i="14"/>
  <c r="EQ402" i="14"/>
  <c r="GV402" i="14"/>
  <c r="JA402" i="14"/>
  <c r="EM402" i="14"/>
  <c r="S402" i="14"/>
  <c r="IW402" i="14"/>
  <c r="Q402" i="14"/>
  <c r="ER402" i="14"/>
  <c r="AF402" i="14"/>
  <c r="DK402" i="14"/>
  <c r="AU402" i="14"/>
  <c r="HU402" i="14"/>
  <c r="DG402" i="14"/>
  <c r="DH402" i="14"/>
  <c r="DI402" i="14"/>
  <c r="EP402" i="14"/>
  <c r="GU402" i="14"/>
  <c r="IZ402" i="14"/>
  <c r="BB402" i="14"/>
  <c r="GS402" i="14"/>
  <c r="HA402" i="14"/>
  <c r="BX402" i="14"/>
  <c r="O402" i="14"/>
  <c r="CU402" i="14"/>
  <c r="AE402" i="14"/>
  <c r="FH402" i="14"/>
  <c r="AV402" i="14"/>
  <c r="BV402" i="14"/>
  <c r="DO402" i="14"/>
  <c r="DP402" i="14"/>
  <c r="DQ402" i="14"/>
  <c r="FF402" i="14"/>
  <c r="HC402" i="14"/>
  <c r="M402" i="14"/>
  <c r="BR402" i="14"/>
  <c r="GZ402" i="14"/>
  <c r="IF402" i="14"/>
  <c r="AX402" i="14"/>
  <c r="AG402" i="14"/>
  <c r="HE402" i="14"/>
  <c r="EA402" i="14"/>
  <c r="DW402" i="14"/>
  <c r="DX402" i="14"/>
  <c r="DY402" i="14"/>
  <c r="FV402" i="14"/>
  <c r="HS402" i="14"/>
  <c r="U402" i="14"/>
  <c r="BZ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P338" i="2" s="1"/>
  <c r="L299" i="2"/>
  <c r="N299" i="2" s="1"/>
  <c r="L377" i="2"/>
  <c r="I143" i="14"/>
  <c r="K143" i="14" s="1"/>
  <c r="HS404" i="14" s="1"/>
  <c r="O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L300" i="2" l="1"/>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N340" i="2"/>
  <c r="P340" i="2" s="1"/>
  <c r="L379" i="2"/>
  <c r="I670" i="14"/>
  <c r="J70" i="11"/>
  <c r="K70" i="11" s="1"/>
  <c r="H70" i="11"/>
  <c r="I70" i="11" s="1"/>
  <c r="O340" i="2"/>
  <c r="P339" i="2"/>
  <c r="O339" i="2"/>
  <c r="N379" i="2"/>
  <c r="M379" i="2"/>
  <c r="M341" i="2"/>
  <c r="L341" i="2"/>
  <c r="K341" i="2"/>
  <c r="K302" i="2"/>
  <c r="L302" i="2" s="1"/>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L380" i="2" l="1"/>
  <c r="N380" i="2" s="1"/>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M380" i="2" l="1"/>
  <c r="I672" i="14"/>
  <c r="P341" i="2"/>
  <c r="O341" i="2"/>
  <c r="J72" i="11"/>
  <c r="K72" i="11" s="1"/>
  <c r="H72" i="11"/>
  <c r="I72" i="11" s="1"/>
  <c r="N342" i="2"/>
  <c r="M343" i="2"/>
  <c r="K382" i="2"/>
  <c r="L382" i="2" s="1"/>
  <c r="K343" i="2"/>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N343" i="2" l="1"/>
  <c r="O343" i="2" s="1"/>
  <c r="I673" i="14"/>
  <c r="N382" i="2"/>
  <c r="M382" i="2"/>
  <c r="M344" i="2"/>
  <c r="K305" i="2"/>
  <c r="L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N344" i="2" l="1"/>
  <c r="O344" i="2" s="1"/>
  <c r="P343" i="2"/>
  <c r="N383" i="2"/>
  <c r="M383" i="2"/>
  <c r="J74" i="11"/>
  <c r="K74" i="11" s="1"/>
  <c r="H74" i="11"/>
  <c r="I74" i="11" s="1"/>
  <c r="M345" i="2"/>
  <c r="K384" i="2"/>
  <c r="L345" i="2"/>
  <c r="K345" i="2"/>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N345" i="2" l="1"/>
  <c r="P345" i="2" s="1"/>
  <c r="L384" i="2"/>
  <c r="P344" i="2"/>
  <c r="L306" i="2"/>
  <c r="N306" i="2" s="1"/>
  <c r="J75" i="11"/>
  <c r="K75" i="11" s="1"/>
  <c r="H75" i="11"/>
  <c r="I75" i="11" s="1"/>
  <c r="N384" i="2"/>
  <c r="M384" i="2"/>
  <c r="M346" i="2"/>
  <c r="L346" i="2"/>
  <c r="K346" i="2"/>
  <c r="N346" i="2" s="1"/>
  <c r="K385" i="2"/>
  <c r="K307"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L385" i="2" l="1"/>
  <c r="N385" i="2" s="1"/>
  <c r="O345" i="2"/>
  <c r="L307" i="2"/>
  <c r="N307" i="2" s="1"/>
  <c r="M385" i="2"/>
  <c r="O346" i="2"/>
  <c r="P346" i="2"/>
  <c r="M347" i="2"/>
  <c r="L347" i="2"/>
  <c r="K347" i="2"/>
  <c r="N347" i="2" s="1"/>
  <c r="K386" i="2"/>
  <c r="K308" i="2"/>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E77" i="11"/>
  <c r="F77" i="11" s="1"/>
  <c r="D78" i="11"/>
  <c r="G78" i="11" s="1"/>
  <c r="M307" i="2"/>
  <c r="E309" i="2"/>
  <c r="F309" i="2" s="1"/>
  <c r="C147" i="1"/>
  <c r="C150" i="1" s="1"/>
  <c r="C151" i="1" s="1"/>
  <c r="H678" i="14" l="1"/>
  <c r="L308" i="2"/>
  <c r="N308" i="2" s="1"/>
  <c r="L386" i="2"/>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I154" i="14" s="1"/>
  <c r="K154" i="14" s="1"/>
  <c r="JA415" i="14" s="1"/>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K70" i="2"/>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G159" i="14" l="1"/>
  <c r="N353" i="2"/>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F688" i="14" l="1"/>
  <c r="DB422" i="14"/>
  <c r="O357" i="2"/>
  <c r="P357" i="2"/>
  <c r="J87" i="11"/>
  <c r="K87" i="11" s="1"/>
  <c r="H87" i="11"/>
  <c r="I87" i="11" s="1"/>
  <c r="N396" i="2"/>
  <c r="M396" i="2"/>
  <c r="M358" i="2"/>
  <c r="L358" i="2"/>
  <c r="K397" i="2"/>
  <c r="L397" i="2" s="1"/>
  <c r="K319" i="2"/>
  <c r="L319" i="2" s="1"/>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N358" i="2" l="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G181" i="14" l="1"/>
  <c r="F181" i="14"/>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G219" i="14" l="1"/>
  <c r="F219" i="14"/>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I219" i="14" l="1"/>
  <c r="K219" i="14" s="1"/>
  <c r="IX480" i="14" s="1"/>
  <c r="AN479" i="14"/>
  <c r="GE479" i="14"/>
  <c r="BS479" i="14"/>
  <c r="JA479" i="14"/>
  <c r="BM479" i="14"/>
  <c r="BA479" i="14"/>
  <c r="GI479" i="14"/>
  <c r="GJ479" i="14"/>
  <c r="DW479" i="14"/>
  <c r="AM479" i="14"/>
  <c r="FG479"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BJ480" i="14" l="1"/>
  <c r="G221" i="14"/>
  <c r="F221" i="14"/>
  <c r="I221" i="14" s="1"/>
  <c r="K221" i="14" s="1"/>
  <c r="IP482" i="14" s="1"/>
  <c r="FL480" i="14"/>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JB486" i="14"/>
  <c r="IY486" i="14"/>
  <c r="IV486" i="14"/>
  <c r="DW486" i="14"/>
  <c r="GP486" i="14"/>
  <c r="GM486" i="14"/>
  <c r="GJ486" i="14"/>
  <c r="ED486" i="14"/>
  <c r="EA486" i="14"/>
  <c r="DX486" i="14"/>
  <c r="BR486" i="14"/>
  <c r="BO486" i="14"/>
  <c r="BL486" i="14"/>
  <c r="JA486" i="14"/>
  <c r="IX486" i="14"/>
  <c r="GO486" i="14"/>
  <c r="GL486" i="14"/>
  <c r="DY486" i="14"/>
  <c r="EC486" i="14"/>
  <c r="DZ486" i="14"/>
  <c r="BQ486" i="14"/>
  <c r="BN486" i="14"/>
  <c r="IU486" i="14"/>
  <c r="IZ486" i="14"/>
  <c r="IW486" i="14"/>
  <c r="GI486" i="14"/>
  <c r="GN486" i="14"/>
  <c r="GK486" i="14"/>
  <c r="BK486" i="14"/>
  <c r="BP486" i="14"/>
  <c r="BM486" i="14"/>
  <c r="EB486" i="14"/>
  <c r="G22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8" i="14"/>
  <c r="C168" i="1"/>
  <c r="C171" i="1" s="1"/>
  <c r="C174" i="1"/>
  <c r="F229" i="14" l="1"/>
  <c r="I229" i="14" s="1"/>
  <c r="K229" i="14" s="1"/>
  <c r="IV490" i="14" s="1"/>
  <c r="I228" i="14"/>
  <c r="K228" i="14" s="1"/>
  <c r="IY489"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F230" i="14"/>
  <c r="H230" i="14"/>
  <c r="G231" i="14" l="1"/>
  <c r="F231" i="14"/>
  <c r="I230" i="14"/>
  <c r="K230" i="14" s="1"/>
  <c r="GV491" i="14" s="1"/>
  <c r="G232" i="14"/>
  <c r="E232" i="14"/>
  <c r="H232" i="14" s="1"/>
  <c r="D233" i="14"/>
  <c r="C234" i="14"/>
  <c r="I231" i="14" l="1"/>
  <c r="K231" i="14" s="1"/>
  <c r="GS492" i="14" s="1"/>
  <c r="DV491" i="14"/>
  <c r="EE491" i="14"/>
  <c r="EU491" i="14"/>
  <c r="DG491" i="14"/>
  <c r="FA491" i="14"/>
  <c r="GM491" i="14"/>
  <c r="M491" i="14"/>
  <c r="BC491" i="14"/>
  <c r="BZ491" i="14"/>
  <c r="HV491" i="14"/>
  <c r="BK491" i="14"/>
  <c r="AD491" i="14"/>
  <c r="H491" i="14"/>
  <c r="AP491" i="14"/>
  <c r="BY491" i="14"/>
  <c r="CH491" i="14"/>
  <c r="AZ491" i="14"/>
  <c r="BT491" i="14"/>
  <c r="DB491" i="14"/>
  <c r="EM491" i="14"/>
  <c r="O491" i="14"/>
  <c r="IQ491" i="14"/>
  <c r="HA491" i="14"/>
  <c r="EG491" i="14"/>
  <c r="FT491" i="14"/>
  <c r="HH491" i="14"/>
  <c r="AL491" i="14"/>
  <c r="W491" i="14"/>
  <c r="IA491" i="14"/>
  <c r="HB491" i="14"/>
  <c r="IO491" i="14"/>
  <c r="ER491" i="14"/>
  <c r="GO491" i="14"/>
  <c r="FY491" i="14"/>
  <c r="DN491" i="14"/>
  <c r="Y491" i="14"/>
  <c r="BG491" i="14"/>
  <c r="HD491" i="14"/>
  <c r="HJ491" i="14"/>
  <c r="GX491" i="14"/>
  <c r="EL491" i="14"/>
  <c r="CK491" i="14"/>
  <c r="DS491" i="14"/>
  <c r="GZ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CK492" i="14" l="1"/>
  <c r="CQ492" i="14"/>
  <c r="BN492" i="14"/>
  <c r="HE492" i="14"/>
  <c r="HQ492" i="14"/>
  <c r="FE492" i="14"/>
  <c r="CS492" i="14"/>
  <c r="AG492" i="14"/>
  <c r="HO492" i="14"/>
  <c r="FC492" i="14"/>
  <c r="HV492" i="14"/>
  <c r="FJ492" i="14"/>
  <c r="EA492" i="14"/>
  <c r="EU492" i="14"/>
  <c r="IK492" i="14"/>
  <c r="BF492" i="14"/>
  <c r="HH492" i="14"/>
  <c r="HU492" i="14"/>
  <c r="DO492" i="14"/>
  <c r="AT492" i="14"/>
  <c r="DF492" i="14"/>
  <c r="AS492" i="14"/>
  <c r="DN492" i="14"/>
  <c r="AK492" i="14"/>
  <c r="GT492" i="14"/>
  <c r="DE492" i="14"/>
  <c r="Q492" i="14"/>
  <c r="EX492" i="14"/>
  <c r="II492" i="14"/>
  <c r="IJ492" i="14"/>
  <c r="EK492" i="14"/>
  <c r="GW492" i="14"/>
  <c r="BO492" i="14"/>
  <c r="EJ492" i="14"/>
  <c r="CC492" i="14"/>
  <c r="HX492" i="14"/>
  <c r="EM492" i="14"/>
  <c r="HZ492" i="14"/>
  <c r="BY492" i="14"/>
  <c r="DG492" i="14"/>
  <c r="AL492" i="14"/>
  <c r="EB492" i="14"/>
  <c r="DZ492" i="14"/>
  <c r="BD492" i="14"/>
  <c r="GU492" i="14"/>
  <c r="EN492" i="14"/>
  <c r="HN492" i="14"/>
  <c r="AX492" i="14"/>
  <c r="FY492" i="14"/>
  <c r="CX492" i="14"/>
  <c r="BG492" i="14"/>
  <c r="CE492" i="14"/>
  <c r="AB492" i="14"/>
  <c r="FV492" i="14"/>
  <c r="CV492" i="14"/>
  <c r="CN492" i="14"/>
  <c r="H492" i="14"/>
  <c r="FF492" i="14"/>
  <c r="GY492" i="14"/>
  <c r="DH492" i="14"/>
  <c r="HI492" i="14"/>
  <c r="DJ492" i="14"/>
  <c r="AM492" i="14"/>
  <c r="IM492" i="14"/>
  <c r="FL492" i="14"/>
  <c r="GV492" i="14"/>
  <c r="HF492" i="14"/>
  <c r="L492" i="14"/>
  <c r="J492" i="14"/>
  <c r="BT492" i="14"/>
  <c r="FG492" i="14"/>
  <c r="BJ492" i="14"/>
  <c r="CD492" i="14"/>
  <c r="CZ492" i="14"/>
  <c r="GG492" i="14"/>
  <c r="EY492" i="14"/>
  <c r="IV492" i="14"/>
  <c r="CB492" i="14"/>
  <c r="BA492" i="14"/>
  <c r="S492" i="14"/>
  <c r="AC492" i="14"/>
  <c r="G492" i="14"/>
  <c r="IB492" i="14"/>
  <c r="FH492" i="14"/>
  <c r="M492" i="14"/>
  <c r="ED492" i="14"/>
  <c r="BQ492" i="14"/>
  <c r="AN492" i="14"/>
  <c r="Y492" i="14"/>
  <c r="FP492" i="14"/>
  <c r="IP492" i="14"/>
  <c r="AY492" i="14"/>
  <c r="BV492" i="14"/>
  <c r="GL492" i="14"/>
  <c r="GM492" i="14"/>
  <c r="CJ492" i="14"/>
  <c r="EQ492" i="14"/>
  <c r="FT492" i="14"/>
  <c r="CY492" i="14"/>
  <c r="HK492" i="14"/>
  <c r="O492" i="14"/>
  <c r="BR492" i="14"/>
  <c r="GF492" i="14"/>
  <c r="AD492" i="14"/>
  <c r="AV492" i="14"/>
  <c r="CR492" i="14"/>
  <c r="DK492" i="14"/>
  <c r="BB492" i="14"/>
  <c r="GJ492" i="14"/>
  <c r="DP492" i="14"/>
  <c r="T492" i="14"/>
  <c r="FO492" i="14"/>
  <c r="HD492" i="14"/>
  <c r="BW492" i="14"/>
  <c r="GN492" i="14"/>
  <c r="IC492" i="14"/>
  <c r="DX492" i="14"/>
  <c r="V492" i="14"/>
  <c r="EF492" i="14"/>
  <c r="HS492" i="14"/>
  <c r="BS492" i="14"/>
  <c r="CF492" i="14"/>
  <c r="EP492" i="14"/>
  <c r="BI492" i="14"/>
  <c r="IH492" i="14"/>
  <c r="EI492" i="14"/>
  <c r="DT492" i="14"/>
  <c r="AP492" i="14"/>
  <c r="BL492" i="14"/>
  <c r="IF492" i="14"/>
  <c r="GA492" i="14"/>
  <c r="CI492" i="14"/>
  <c r="CU492" i="14"/>
  <c r="HJ492" i="14"/>
  <c r="Z492" i="14"/>
  <c r="AU492" i="14"/>
  <c r="GO492" i="14"/>
  <c r="CW492" i="14"/>
  <c r="HB492" i="14"/>
  <c r="N492" i="14"/>
  <c r="HT492" i="14"/>
  <c r="BK492" i="14"/>
  <c r="IT492" i="14"/>
  <c r="K492" i="14"/>
  <c r="BC492" i="14"/>
  <c r="HR492" i="14"/>
  <c r="BP492" i="14"/>
  <c r="HA492" i="14"/>
  <c r="DW492" i="14"/>
  <c r="DV492" i="14"/>
  <c r="DR492" i="14"/>
  <c r="GH492" i="14"/>
  <c r="R492" i="14"/>
  <c r="EH492" i="14"/>
  <c r="FQ492" i="14"/>
  <c r="HP492" i="14"/>
  <c r="AA492" i="14"/>
  <c r="CL492" i="14"/>
  <c r="AZ492" i="14"/>
  <c r="GE492" i="14"/>
  <c r="AJ492" i="14"/>
  <c r="DM492" i="14"/>
  <c r="EW492" i="14"/>
  <c r="DC492" i="14"/>
  <c r="HC492" i="14"/>
  <c r="CP492" i="14"/>
  <c r="AR492" i="14"/>
  <c r="FB492" i="14"/>
  <c r="AH492" i="14"/>
  <c r="IZ492" i="14"/>
  <c r="AE492" i="14"/>
  <c r="DU492" i="14"/>
  <c r="CG492" i="14"/>
  <c r="EO492" i="14"/>
  <c r="HG492" i="14"/>
  <c r="IS492" i="14"/>
  <c r="DB492" i="14"/>
  <c r="AF492" i="14"/>
  <c r="P492" i="14"/>
  <c r="EV492" i="14"/>
  <c r="FI492" i="14"/>
  <c r="FA492" i="14"/>
  <c r="GD492" i="14"/>
  <c r="ER492" i="14"/>
  <c r="U492" i="14"/>
  <c r="EC492" i="14"/>
  <c r="BH492" i="14"/>
  <c r="CA492" i="14"/>
  <c r="FW492" i="14"/>
  <c r="HM492" i="14"/>
  <c r="CM492" i="14"/>
  <c r="ET492" i="14"/>
  <c r="CT492" i="14"/>
  <c r="GR492" i="14"/>
  <c r="DD492" i="14"/>
  <c r="JA492" i="14"/>
  <c r="IX492" i="14"/>
  <c r="X492" i="14"/>
  <c r="DL492" i="14"/>
  <c r="AQ492" i="14"/>
  <c r="W492" i="14"/>
  <c r="BX492" i="14"/>
  <c r="GB492" i="14"/>
  <c r="IA492" i="14"/>
  <c r="FX492" i="14"/>
  <c r="BZ492" i="14"/>
  <c r="IR492" i="14"/>
  <c r="CO492" i="14"/>
  <c r="IQ492" i="14"/>
  <c r="ES492" i="14"/>
  <c r="FD492" i="14"/>
  <c r="AI492" i="14"/>
  <c r="IN492" i="14"/>
  <c r="H233" i="14"/>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<sst xmlns="http://schemas.openxmlformats.org/spreadsheetml/2006/main" count="1354" uniqueCount="902">
  <si>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</si>
  <si>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</si>
  <si>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</si>
  <si>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</si>
  <si>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</si>
  <si>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</si>
  <si>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</si>
  <si>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</si>
  <si>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</si>
  <si>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</si>
  <si>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</si>
  <si>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</si>
  <si>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맑은 고딕"/>
        <family val="2"/>
        <scheme val="minor"/>
      </rPr>
      <t>BLK(max)</t>
    </r>
  </si>
  <si>
    <r>
      <t>V</t>
    </r>
    <r>
      <rPr>
        <vertAlign val="subscript"/>
        <sz val="11"/>
        <color theme="1"/>
        <rFont val="맑은 고딕"/>
        <family val="2"/>
        <scheme val="minor"/>
      </rPr>
      <t>BLK(hu)</t>
    </r>
  </si>
  <si>
    <r>
      <t>V</t>
    </r>
    <r>
      <rPr>
        <vertAlign val="subscript"/>
        <sz val="11"/>
        <color theme="1"/>
        <rFont val="맑은 고딕"/>
        <family val="2"/>
        <scheme val="minor"/>
      </rPr>
      <t>OUT</t>
    </r>
  </si>
  <si>
    <r>
      <t>I</t>
    </r>
    <r>
      <rPr>
        <vertAlign val="subscript"/>
        <sz val="11"/>
        <color theme="1"/>
        <rFont val="맑은 고딕"/>
        <family val="2"/>
        <scheme val="minor"/>
      </rPr>
      <t>OUT</t>
    </r>
  </si>
  <si>
    <r>
      <t>V</t>
    </r>
    <r>
      <rPr>
        <vertAlign val="subscript"/>
        <sz val="11"/>
        <color theme="1"/>
        <rFont val="맑은 고딕"/>
        <family val="2"/>
        <scheme val="minor"/>
      </rPr>
      <t>OUT(pk-pk)</t>
    </r>
  </si>
  <si>
    <t>mV</t>
  </si>
  <si>
    <r>
      <t>P</t>
    </r>
    <r>
      <rPr>
        <vertAlign val="subscript"/>
        <sz val="11"/>
        <color theme="1"/>
        <rFont val="맑은 고딕"/>
        <family val="2"/>
        <scheme val="minor"/>
      </rPr>
      <t>OUT</t>
    </r>
  </si>
  <si>
    <r>
      <t>f</t>
    </r>
    <r>
      <rPr>
        <vertAlign val="subscript"/>
        <sz val="11"/>
        <color theme="1"/>
        <rFont val="맑은 고딕"/>
        <family val="2"/>
        <scheme val="minor"/>
      </rPr>
      <t>LLC</t>
    </r>
  </si>
  <si>
    <r>
      <t>N</t>
    </r>
    <r>
      <rPr>
        <vertAlign val="subscript"/>
        <sz val="11"/>
        <color theme="1"/>
        <rFont val="맑은 고딕"/>
        <family val="2"/>
        <scheme val="minor"/>
      </rPr>
      <t>PS</t>
    </r>
  </si>
  <si>
    <r>
      <t>R</t>
    </r>
    <r>
      <rPr>
        <vertAlign val="subscript"/>
        <sz val="11"/>
        <color theme="1"/>
        <rFont val="맑은 고딕"/>
        <family val="2"/>
        <scheme val="minor"/>
      </rPr>
      <t>E</t>
    </r>
  </si>
  <si>
    <t>Ω</t>
  </si>
  <si>
    <r>
      <t>M</t>
    </r>
    <r>
      <rPr>
        <vertAlign val="subscript"/>
        <sz val="11"/>
        <color theme="1"/>
        <rFont val="맑은 고딕"/>
        <family val="2"/>
        <scheme val="minor"/>
      </rPr>
      <t>G(min)</t>
    </r>
  </si>
  <si>
    <r>
      <t>V</t>
    </r>
    <r>
      <rPr>
        <vertAlign val="subscript"/>
        <sz val="11"/>
        <color theme="1"/>
        <rFont val="맑은 고딕"/>
        <family val="2"/>
        <scheme val="minor"/>
      </rPr>
      <t>LOSS</t>
    </r>
  </si>
  <si>
    <r>
      <t>f</t>
    </r>
    <r>
      <rPr>
        <vertAlign val="subscript"/>
        <sz val="11"/>
        <color theme="1"/>
        <rFont val="맑은 고딕"/>
        <family val="2"/>
        <scheme val="minor"/>
      </rPr>
      <t>0</t>
    </r>
  </si>
  <si>
    <r>
      <t>f</t>
    </r>
    <r>
      <rPr>
        <vertAlign val="subscript"/>
        <sz val="11"/>
        <color theme="1"/>
        <rFont val="맑은 고딕"/>
        <family val="2"/>
        <scheme val="minor"/>
      </rPr>
      <t>P</t>
    </r>
  </si>
  <si>
    <t>Ln</t>
  </si>
  <si>
    <t>fn</t>
  </si>
  <si>
    <t>Qe</t>
  </si>
  <si>
    <t>Mg_max</t>
  </si>
  <si>
    <t>Mg_min</t>
  </si>
  <si>
    <r>
      <t>L</t>
    </r>
    <r>
      <rPr>
        <vertAlign val="subscript"/>
        <sz val="11"/>
        <color theme="1"/>
        <rFont val="맑은 고딕"/>
        <family val="2"/>
        <scheme val="minor"/>
      </rPr>
      <t>N</t>
    </r>
  </si>
  <si>
    <r>
      <t>Select L</t>
    </r>
    <r>
      <rPr>
        <b/>
        <vertAlign val="subscript"/>
        <sz val="11"/>
        <color theme="1"/>
        <rFont val="맑은 고딕"/>
        <family val="2"/>
        <scheme val="minor"/>
      </rPr>
      <t>N</t>
    </r>
    <r>
      <rPr>
        <b/>
        <sz val="11"/>
        <color theme="1"/>
        <rFont val="맑은 고딕"/>
        <family val="2"/>
        <scheme val="minor"/>
      </rPr>
      <t xml:space="preserve"> and Q</t>
    </r>
    <r>
      <rPr>
        <b/>
        <vertAlign val="subscript"/>
        <sz val="11"/>
        <color theme="1"/>
        <rFont val="맑은 고딕"/>
        <family val="2"/>
        <scheme val="minor"/>
      </rPr>
      <t>E</t>
    </r>
  </si>
  <si>
    <r>
      <t>Q</t>
    </r>
    <r>
      <rPr>
        <vertAlign val="subscript"/>
        <sz val="11"/>
        <color theme="1"/>
        <rFont val="맑은 고딕"/>
        <family val="2"/>
        <scheme val="minor"/>
      </rPr>
      <t>E</t>
    </r>
  </si>
  <si>
    <r>
      <t>M</t>
    </r>
    <r>
      <rPr>
        <vertAlign val="subscript"/>
        <sz val="11"/>
        <color theme="1"/>
        <rFont val="맑은 고딕"/>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</si>
  <si>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</si>
  <si>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</si>
  <si>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</si>
  <si>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</si>
  <si>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</si>
  <si>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</si>
  <si>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</si>
  <si>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</si>
  <si>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</si>
  <si>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</si>
  <si>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맑은 고딕"/>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</si>
  <si>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</si>
  <si>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</si>
  <si>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</si>
  <si>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</si>
  <si>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</si>
  <si>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</si>
  <si>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</si>
  <si>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</si>
  <si>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</si>
  <si>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</si>
  <si>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</si>
  <si>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</si>
  <si>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</si>
  <si>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</si>
  <si>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</si>
  <si>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</si>
  <si>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</si>
  <si>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</si>
  <si>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</si>
  <si>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</si>
  <si>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</si>
  <si>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</si>
  <si>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</si>
  <si>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</si>
  <si>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</si>
  <si>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맑은 고딕"/>
        <family val="2"/>
        <scheme val="minor"/>
      </rPr>
      <t>R</t>
    </r>
  </si>
  <si>
    <t>uH</t>
  </si>
  <si>
    <r>
      <t>L</t>
    </r>
    <r>
      <rPr>
        <vertAlign val="subscript"/>
        <sz val="11"/>
        <color theme="1"/>
        <rFont val="맑은 고딕"/>
        <family val="2"/>
        <scheme val="minor"/>
      </rPr>
      <t>R</t>
    </r>
  </si>
  <si>
    <r>
      <t>C</t>
    </r>
    <r>
      <rPr>
        <vertAlign val="subscript"/>
        <sz val="11"/>
        <color theme="1"/>
        <rFont val="맑은 고딕"/>
        <family val="2"/>
        <scheme val="minor"/>
      </rPr>
      <t>R(recommended)</t>
    </r>
  </si>
  <si>
    <r>
      <t>L</t>
    </r>
    <r>
      <rPr>
        <vertAlign val="subscript"/>
        <sz val="11"/>
        <color theme="1"/>
        <rFont val="맑은 고딕"/>
        <family val="2"/>
        <scheme val="minor"/>
      </rPr>
      <t>R(recommended)</t>
    </r>
  </si>
  <si>
    <r>
      <t>L</t>
    </r>
    <r>
      <rPr>
        <vertAlign val="subscript"/>
        <sz val="11"/>
        <color theme="1"/>
        <rFont val="맑은 고딕"/>
        <family val="2"/>
        <scheme val="minor"/>
      </rPr>
      <t>M(recommended)</t>
    </r>
  </si>
  <si>
    <r>
      <t>L</t>
    </r>
    <r>
      <rPr>
        <vertAlign val="subscript"/>
        <sz val="11"/>
        <color theme="1"/>
        <rFont val="맑은 고딕"/>
        <family val="2"/>
        <scheme val="minor"/>
      </rPr>
      <t>M</t>
    </r>
  </si>
  <si>
    <r>
      <t>L</t>
    </r>
    <r>
      <rPr>
        <vertAlign val="subscript"/>
        <sz val="11"/>
        <color theme="1"/>
        <rFont val="맑은 고딕"/>
        <family val="2"/>
        <scheme val="minor"/>
      </rPr>
      <t>N(selected)</t>
    </r>
  </si>
  <si>
    <r>
      <t>Q</t>
    </r>
    <r>
      <rPr>
        <vertAlign val="subscript"/>
        <sz val="11"/>
        <color theme="1"/>
        <rFont val="맑은 고딕"/>
        <family val="2"/>
        <scheme val="minor"/>
      </rPr>
      <t>E(selected)</t>
    </r>
  </si>
  <si>
    <r>
      <t>R</t>
    </r>
    <r>
      <rPr>
        <vertAlign val="subscript"/>
        <sz val="11"/>
        <color theme="1"/>
        <rFont val="맑은 고딕"/>
        <family val="2"/>
        <scheme val="minor"/>
      </rPr>
      <t>E(full load)</t>
    </r>
  </si>
  <si>
    <r>
      <t>I</t>
    </r>
    <r>
      <rPr>
        <vertAlign val="subscript"/>
        <sz val="11"/>
        <color theme="1"/>
        <rFont val="맑은 고딕"/>
        <family val="2"/>
        <scheme val="minor"/>
      </rPr>
      <t>OE</t>
    </r>
  </si>
  <si>
    <t>LLC Primary Side Currents</t>
  </si>
  <si>
    <r>
      <t>f</t>
    </r>
    <r>
      <rPr>
        <vertAlign val="subscript"/>
        <sz val="11"/>
        <color theme="1"/>
        <rFont val="맑은 고딕"/>
        <family val="2"/>
        <scheme val="minor"/>
      </rPr>
      <t>N(Mg_max)</t>
    </r>
  </si>
  <si>
    <r>
      <t>f</t>
    </r>
    <r>
      <rPr>
        <vertAlign val="subscript"/>
        <sz val="11"/>
        <color theme="1"/>
        <rFont val="맑은 고딕"/>
        <family val="2"/>
        <scheme val="minor"/>
      </rPr>
      <t>N(Mg_min)</t>
    </r>
  </si>
  <si>
    <r>
      <t>f</t>
    </r>
    <r>
      <rPr>
        <vertAlign val="subscript"/>
        <sz val="11"/>
        <color theme="1"/>
        <rFont val="맑은 고딕"/>
        <family val="2"/>
        <scheme val="minor"/>
      </rPr>
      <t>SW(max)</t>
    </r>
  </si>
  <si>
    <r>
      <t>f</t>
    </r>
    <r>
      <rPr>
        <vertAlign val="subscript"/>
        <sz val="11"/>
        <color theme="1"/>
        <rFont val="맑은 고딕"/>
        <family val="2"/>
        <scheme val="minor"/>
      </rPr>
      <t>SW(min)</t>
    </r>
  </si>
  <si>
    <r>
      <t>I</t>
    </r>
    <r>
      <rPr>
        <vertAlign val="subscript"/>
        <sz val="11"/>
        <color theme="1"/>
        <rFont val="맑은 고딕"/>
        <family val="2"/>
        <scheme val="minor"/>
      </rPr>
      <t>M</t>
    </r>
  </si>
  <si>
    <r>
      <t>I</t>
    </r>
    <r>
      <rPr>
        <vertAlign val="subscript"/>
        <sz val="11"/>
        <color theme="1"/>
        <rFont val="맑은 고딕"/>
        <family val="2"/>
        <scheme val="minor"/>
      </rPr>
      <t>R</t>
    </r>
  </si>
  <si>
    <t>LLC Secondary Side Currents</t>
  </si>
  <si>
    <r>
      <t>I</t>
    </r>
    <r>
      <rPr>
        <vertAlign val="subscript"/>
        <sz val="11"/>
        <color theme="1"/>
        <rFont val="맑은 고딕"/>
        <family val="2"/>
        <scheme val="minor"/>
      </rPr>
      <t>OE(S)</t>
    </r>
  </si>
  <si>
    <r>
      <t>I</t>
    </r>
    <r>
      <rPr>
        <vertAlign val="subscript"/>
        <sz val="11"/>
        <color theme="1"/>
        <rFont val="맑은 고딕"/>
        <family val="2"/>
        <scheme val="minor"/>
      </rPr>
      <t>WS</t>
    </r>
  </si>
  <si>
    <t>LLC Transformer</t>
  </si>
  <si>
    <t>LLC Resonant Inductor</t>
  </si>
  <si>
    <t>LLC Resonant Capacitor</t>
  </si>
  <si>
    <t>If Using Split Resonant Capacitors</t>
  </si>
  <si>
    <t>LLC Primary Side MOSFETs</t>
  </si>
  <si>
    <r>
      <t>V</t>
    </r>
    <r>
      <rPr>
        <vertAlign val="subscript"/>
        <sz val="11"/>
        <color theme="1"/>
        <rFont val="맑은 고딕"/>
        <family val="2"/>
        <scheme val="minor"/>
      </rPr>
      <t>QLLC(peak)</t>
    </r>
  </si>
  <si>
    <r>
      <t>I</t>
    </r>
    <r>
      <rPr>
        <vertAlign val="subscript"/>
        <sz val="11"/>
        <color theme="1"/>
        <rFont val="맑은 고딕"/>
        <family val="2"/>
        <scheme val="minor"/>
      </rPr>
      <t>QLLC</t>
    </r>
  </si>
  <si>
    <r>
      <t>V</t>
    </r>
    <r>
      <rPr>
        <vertAlign val="subscript"/>
        <sz val="11"/>
        <color theme="1"/>
        <rFont val="맑은 고딕"/>
        <family val="2"/>
        <scheme val="minor"/>
      </rPr>
      <t>DB</t>
    </r>
  </si>
  <si>
    <r>
      <t>I</t>
    </r>
    <r>
      <rPr>
        <vertAlign val="subscript"/>
        <sz val="11"/>
        <color theme="1"/>
        <rFont val="맑은 고딕"/>
        <family val="2"/>
        <scheme val="minor"/>
      </rPr>
      <t>SAV</t>
    </r>
  </si>
  <si>
    <r>
      <t>V</t>
    </r>
    <r>
      <rPr>
        <vertAlign val="subscript"/>
        <sz val="11"/>
        <color theme="1"/>
        <rFont val="맑은 고딕"/>
        <family val="2"/>
        <scheme val="minor"/>
      </rPr>
      <t>LLCcap</t>
    </r>
  </si>
  <si>
    <r>
      <t>I</t>
    </r>
    <r>
      <rPr>
        <vertAlign val="subscript"/>
        <sz val="11"/>
        <color theme="1"/>
        <rFont val="맑은 고딕"/>
        <family val="2"/>
        <scheme val="minor"/>
      </rPr>
      <t>C(out)</t>
    </r>
  </si>
  <si>
    <r>
      <t>I</t>
    </r>
    <r>
      <rPr>
        <vertAlign val="subscript"/>
        <sz val="11"/>
        <color theme="1"/>
        <rFont val="맑은 고딕"/>
        <family val="2"/>
        <scheme val="minor"/>
      </rPr>
      <t>RECT</t>
    </r>
  </si>
  <si>
    <r>
      <t>ESR</t>
    </r>
    <r>
      <rPr>
        <vertAlign val="subscript"/>
        <sz val="11"/>
        <color theme="1"/>
        <rFont val="맑은 고딕"/>
        <family val="2"/>
        <scheme val="minor"/>
      </rPr>
      <t>max</t>
    </r>
  </si>
  <si>
    <r>
      <t>m</t>
    </r>
    <r>
      <rPr>
        <sz val="11"/>
        <color theme="1"/>
        <rFont val="Calibri"/>
        <family val="2"/>
      </rPr>
      <t>Ω</t>
    </r>
  </si>
  <si>
    <r>
      <t>LLC Output Capacitors, C</t>
    </r>
    <r>
      <rPr>
        <b/>
        <vertAlign val="subscript"/>
        <sz val="11"/>
        <color theme="1"/>
        <rFont val="맑은 고딕"/>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</si>
  <si>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</si>
  <si>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</si>
  <si>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</si>
  <si>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</si>
  <si>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</si>
  <si>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</si>
  <si>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</si>
  <si>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</si>
  <si>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</si>
  <si>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</si>
  <si>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</si>
  <si>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</si>
  <si>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</si>
  <si>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</si>
  <si>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</si>
  <si>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</si>
  <si>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</si>
  <si>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</si>
  <si>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</si>
  <si>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</si>
  <si>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맑은 고딕"/>
        <family val="2"/>
        <scheme val="minor"/>
      </rPr>
      <t>V</t>
    </r>
    <r>
      <rPr>
        <vertAlign val="subscript"/>
        <sz val="11"/>
        <color theme="1"/>
        <rFont val="맑은 고딕"/>
        <family val="2"/>
        <scheme val="minor"/>
      </rPr>
      <t>BLK</t>
    </r>
  </si>
  <si>
    <r>
      <t>M</t>
    </r>
    <r>
      <rPr>
        <vertAlign val="subscript"/>
        <sz val="11"/>
        <color theme="1"/>
        <rFont val="맑은 고딕"/>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</si>
  <si>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</si>
  <si>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</si>
  <si>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</si>
  <si>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맑은 고딕"/>
        <family val="2"/>
        <scheme val="minor"/>
      </rPr>
      <t>Lr</t>
    </r>
  </si>
  <si>
    <r>
      <t>V</t>
    </r>
    <r>
      <rPr>
        <vertAlign val="subscript"/>
        <sz val="11"/>
        <color theme="1"/>
        <rFont val="맑은 고딕"/>
        <family val="2"/>
        <scheme val="minor"/>
      </rPr>
      <t>CR</t>
    </r>
  </si>
  <si>
    <r>
      <t>V</t>
    </r>
    <r>
      <rPr>
        <vertAlign val="subscript"/>
        <sz val="11"/>
        <color theme="1"/>
        <rFont val="맑은 고딕"/>
        <family val="2"/>
        <scheme val="minor"/>
      </rPr>
      <t>CR(rms)</t>
    </r>
  </si>
  <si>
    <r>
      <t>V</t>
    </r>
    <r>
      <rPr>
        <vertAlign val="subscript"/>
        <sz val="11"/>
        <color theme="1"/>
        <rFont val="맑은 고딕"/>
        <family val="2"/>
        <scheme val="minor"/>
      </rPr>
      <t>CR(peak)</t>
    </r>
  </si>
  <si>
    <r>
      <t>C</t>
    </r>
    <r>
      <rPr>
        <vertAlign val="subscript"/>
        <sz val="11"/>
        <color theme="1"/>
        <rFont val="맑은 고딕"/>
        <family val="2"/>
        <scheme val="minor"/>
      </rPr>
      <t>R(split)</t>
    </r>
  </si>
  <si>
    <t>BLK</t>
  </si>
  <si>
    <r>
      <t>V</t>
    </r>
    <r>
      <rPr>
        <vertAlign val="subscript"/>
        <sz val="11"/>
        <color theme="1"/>
        <rFont val="맑은 고딕"/>
        <family val="2"/>
        <scheme val="minor"/>
      </rPr>
      <t>BLKpinstart</t>
    </r>
  </si>
  <si>
    <r>
      <t>V</t>
    </r>
    <r>
      <rPr>
        <vertAlign val="subscript"/>
        <sz val="11"/>
        <color theme="1"/>
        <rFont val="맑은 고딕"/>
        <family val="2"/>
        <scheme val="minor"/>
      </rPr>
      <t>BLKpinstop</t>
    </r>
  </si>
  <si>
    <r>
      <t>V</t>
    </r>
    <r>
      <rPr>
        <vertAlign val="subscript"/>
        <sz val="11"/>
        <color theme="1"/>
        <rFont val="Calibri"/>
        <family val="2"/>
      </rPr>
      <t>BLKStart</t>
    </r>
  </si>
  <si>
    <r>
      <t>V</t>
    </r>
    <r>
      <rPr>
        <vertAlign val="subscript"/>
        <sz val="11"/>
        <color theme="1"/>
        <rFont val="맑은 고딕"/>
        <family val="2"/>
        <scheme val="minor"/>
      </rPr>
      <t>BLK</t>
    </r>
  </si>
  <si>
    <r>
      <t>V</t>
    </r>
    <r>
      <rPr>
        <vertAlign val="subscript"/>
        <sz val="11"/>
        <color theme="1"/>
        <rFont val="맑은 고딕"/>
        <family val="2"/>
        <scheme val="minor"/>
      </rPr>
      <t>BLKstop</t>
    </r>
  </si>
  <si>
    <r>
      <t>k</t>
    </r>
    <r>
      <rPr>
        <vertAlign val="subscript"/>
        <sz val="11"/>
        <color theme="1"/>
        <rFont val="맑은 고딕"/>
        <family val="2"/>
        <scheme val="minor"/>
      </rPr>
      <t>BLK</t>
    </r>
  </si>
  <si>
    <r>
      <t>P</t>
    </r>
    <r>
      <rPr>
        <vertAlign val="subscript"/>
        <sz val="11"/>
        <color theme="1"/>
        <rFont val="맑은 고딕"/>
        <family val="2"/>
        <scheme val="minor"/>
      </rPr>
      <t>BLKsns</t>
    </r>
  </si>
  <si>
    <r>
      <t>R</t>
    </r>
    <r>
      <rPr>
        <vertAlign val="subscript"/>
        <sz val="11"/>
        <color theme="1"/>
        <rFont val="맑은 고딕"/>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</si>
  <si>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</si>
  <si>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</si>
  <si>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</si>
  <si>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</si>
  <si>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</si>
  <si>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</si>
  <si>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</si>
  <si>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</si>
  <si>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</si>
  <si>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</si>
  <si>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</si>
  <si>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</si>
  <si>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</si>
  <si>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</si>
  <si>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</si>
  <si>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</si>
  <si>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</si>
  <si>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</si>
  <si>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</si>
  <si>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</si>
  <si>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</si>
  <si>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</si>
  <si>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</si>
  <si>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</si>
  <si>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</si>
  <si>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</si>
  <si>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</si>
  <si>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</si>
  <si>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</si>
  <si>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</si>
  <si>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</si>
  <si>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</si>
  <si>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</si>
  <si>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</si>
  <si>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</si>
  <si>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</si>
  <si>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</si>
  <si>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</si>
  <si>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</si>
  <si>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</si>
  <si>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</si>
  <si>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</si>
  <si>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</si>
  <si>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맑은 고딕"/>
        <family val="2"/>
        <scheme val="minor"/>
      </rPr>
      <t>BLKupper</t>
    </r>
  </si>
  <si>
    <r>
      <t>R</t>
    </r>
    <r>
      <rPr>
        <vertAlign val="subscript"/>
        <sz val="11"/>
        <color theme="1"/>
        <rFont val="맑은 고딕"/>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</si>
  <si>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</si>
  <si>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</si>
  <si>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</si>
  <si>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</si>
  <si>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</si>
  <si>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</si>
  <si>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</si>
  <si>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</si>
  <si>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</si>
  <si>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</si>
  <si>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</si>
  <si>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</si>
  <si>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</si>
  <si>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</si>
  <si>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</si>
  <si>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</si>
  <si>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</si>
  <si>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</si>
  <si>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</si>
  <si>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</si>
  <si>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</si>
  <si>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</si>
  <si>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</si>
  <si>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</si>
  <si>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</si>
  <si>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</si>
  <si>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</si>
  <si>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</si>
  <si>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</si>
  <si>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</si>
  <si>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</si>
  <si>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</si>
  <si>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</si>
  <si>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</si>
  <si>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</si>
  <si>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맑은 고딕"/>
        <family val="2"/>
        <scheme val="minor"/>
      </rPr>
      <t>N</t>
    </r>
    <r>
      <rPr>
        <sz val="11"/>
        <color theme="1"/>
        <rFont val="맑은 고딕"/>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</si>
  <si>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</si>
  <si>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</si>
  <si>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</si>
  <si>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</si>
  <si>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</si>
  <si>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</si>
  <si>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</si>
  <si>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G(max)</t>
    </r>
  </si>
  <si>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G(min)</t>
    </r>
  </si>
  <si>
    <t>Maximum Switching Frequency</t>
  </si>
  <si>
    <t>Minimum Switching Frequency</t>
  </si>
  <si>
    <t>Primary Side RMS Load Current</t>
  </si>
  <si>
    <r>
      <t>RMS Magnetizing Current at f</t>
    </r>
    <r>
      <rPr>
        <vertAlign val="subscript"/>
        <sz val="11"/>
        <color theme="1"/>
        <rFont val="맑은 고딕"/>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</si>
  <si>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</si>
  <si>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</si>
  <si>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</si>
  <si>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</si>
  <si>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</si>
  <si>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</si>
  <si>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</si>
  <si>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</si>
  <si>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</si>
  <si>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</si>
  <si>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</si>
  <si>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</si>
  <si>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</si>
  <si>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</si>
  <si>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</si>
  <si>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맑은 고딕"/>
        <family val="2"/>
        <scheme val="minor"/>
      </rPr>
      <t>OUT</t>
    </r>
    <r>
      <rPr>
        <sz val="11"/>
        <color theme="1"/>
        <rFont val="맑은 고딕"/>
        <family val="2"/>
        <scheme val="minor"/>
      </rPr>
      <t xml:space="preserve"> Minimum Voltage Rating</t>
    </r>
  </si>
  <si>
    <r>
      <t>C</t>
    </r>
    <r>
      <rPr>
        <vertAlign val="subscript"/>
        <sz val="11"/>
        <color theme="1"/>
        <rFont val="맑은 고딕"/>
        <family val="2"/>
        <scheme val="minor"/>
      </rPr>
      <t>OUT</t>
    </r>
    <r>
      <rPr>
        <sz val="11"/>
        <color theme="1"/>
        <rFont val="맑은 고딕"/>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</si>
  <si>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</si>
  <si>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</si>
  <si>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</si>
  <si>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</si>
  <si>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</si>
  <si>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</si>
  <si>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</si>
  <si>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</si>
  <si>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</si>
  <si>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</si>
  <si>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</si>
  <si>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</si>
  <si>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</si>
  <si>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</si>
  <si>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</si>
  <si>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</si>
  <si>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</si>
  <si>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</si>
  <si>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</si>
  <si>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</si>
  <si>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</si>
  <si>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</si>
  <si>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</si>
  <si>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</si>
  <si>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</si>
  <si>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</si>
  <si>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</si>
  <si>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</si>
  <si>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</si>
  <si>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</si>
  <si>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</si>
  <si>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</si>
  <si>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</si>
  <si>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</si>
  <si>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</si>
  <si>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</si>
  <si>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</si>
  <si>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</si>
  <si>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</si>
  <si>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</si>
  <si>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</si>
  <si>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</si>
  <si>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</si>
  <si>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</si>
  <si>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</si>
  <si>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</si>
  <si>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</si>
  <si>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</si>
  <si>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</si>
  <si>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</si>
  <si>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맑은 고딕"/>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</si>
  <si>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</si>
  <si>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</si>
  <si>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</si>
  <si>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</si>
  <si>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</si>
  <si>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맑은 고딕"/>
        <family val="2"/>
        <scheme val="minor"/>
      </rPr>
      <t>PB</t>
    </r>
  </si>
  <si>
    <r>
      <t>N</t>
    </r>
    <r>
      <rPr>
        <vertAlign val="subscript"/>
        <sz val="11"/>
        <color theme="1"/>
        <rFont val="맑은 고딕"/>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</si>
  <si>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</si>
  <si>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</si>
  <si>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</si>
  <si>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</si>
  <si>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</si>
  <si>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</si>
  <si>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맑은 고딕"/>
        <family val="2"/>
        <scheme val="minor"/>
      </rPr>
      <t>OUT</t>
    </r>
    <r>
      <rPr>
        <sz val="11"/>
        <color theme="1"/>
        <rFont val="맑은 고딕"/>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</si>
  <si>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</si>
  <si>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</si>
  <si>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</si>
  <si>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</si>
  <si>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</si>
  <si>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</si>
  <si>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</si>
  <si>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</si>
  <si>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</si>
  <si>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</si>
  <si>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</si>
  <si>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</si>
  <si>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</si>
  <si>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</si>
  <si>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</si>
  <si>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</si>
  <si>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</si>
  <si>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</si>
  <si>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</si>
  <si>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</si>
  <si>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</si>
  <si>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</si>
  <si>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</si>
  <si>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</si>
  <si>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</si>
  <si>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</si>
  <si>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</si>
  <si>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</si>
  <si>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</si>
  <si>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</si>
  <si>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</si>
  <si>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</si>
  <si>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</si>
  <si>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</si>
  <si>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</si>
  <si>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</si>
  <si>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</si>
  <si>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</si>
  <si>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</si>
  <si>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</si>
  <si>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</si>
  <si>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</si>
  <si>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</si>
  <si>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</si>
  <si>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</si>
  <si>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</si>
  <si>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</si>
  <si>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</si>
  <si>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</si>
  <si>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</si>
  <si>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</si>
  <si>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</si>
  <si>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</si>
  <si>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</si>
  <si>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</si>
  <si>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</si>
  <si>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</si>
  <si>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</si>
  <si>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</si>
  <si>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</si>
  <si>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</si>
  <si>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</si>
  <si>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</si>
  <si>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</si>
  <si>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</si>
  <si>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</si>
  <si>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</si>
  <si>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</si>
  <si>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</si>
  <si>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</si>
  <si>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</si>
  <si>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</si>
  <si>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</si>
  <si>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</si>
  <si>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</si>
  <si>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</si>
  <si>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맑은 고딕"/>
        <family val="2"/>
        <scheme val="minor"/>
      </rPr>
      <t>E(selected)</t>
    </r>
    <r>
      <rPr>
        <sz val="11"/>
        <rFont val="맑은 고딕"/>
        <family val="2"/>
        <scheme val="minor"/>
      </rPr>
      <t xml:space="preserve"> cell above to see the actual normalized frequency at M</t>
    </r>
    <r>
      <rPr>
        <vertAlign val="subscript"/>
        <sz val="11"/>
        <rFont val="맑은 고딕"/>
        <family val="2"/>
        <scheme val="minor"/>
      </rPr>
      <t>G(max)</t>
    </r>
    <r>
      <rPr>
        <sz val="11"/>
        <rFont val="맑은 고딕"/>
        <family val="2"/>
        <scheme val="minor"/>
      </rPr>
      <t xml:space="preserve"> and M</t>
    </r>
    <r>
      <rPr>
        <vertAlign val="subscript"/>
        <sz val="11"/>
        <rFont val="맑은 고딕"/>
        <family val="2"/>
        <scheme val="minor"/>
      </rPr>
      <t>G(min)</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</si>
  <si>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G(max)</t>
    </r>
    <r>
      <rPr>
        <sz val="11"/>
        <rFont val="맑은 고딕"/>
        <family val="2"/>
        <scheme val="minor"/>
      </rPr>
      <t xml:space="preserve"> line and LLC Gain Curve shown in figure above</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</si>
  <si>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G(min)</t>
    </r>
    <r>
      <rPr>
        <sz val="11"/>
        <rFont val="맑은 고딕"/>
        <family val="2"/>
        <scheme val="minor"/>
      </rPr>
      <t xml:space="preserve"> line and LLC Gain Curve shown in figure above</t>
    </r>
  </si>
  <si>
    <r>
      <t>Enter the current sense capacitor value such that the calculated R</t>
    </r>
    <r>
      <rPr>
        <vertAlign val="subscript"/>
        <sz val="11"/>
        <rFont val="맑은 고딕"/>
        <family val="2"/>
        <scheme val="minor"/>
      </rPr>
      <t>ISNS</t>
    </r>
    <r>
      <rPr>
        <sz val="11"/>
        <rFont val="맑은 고딕"/>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</si>
  <si>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</si>
  <si>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</si>
  <si>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</si>
  <si>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</si>
  <si>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</si>
  <si>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</si>
  <si>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</si>
  <si>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맑은 고딕"/>
        <family val="2"/>
        <scheme val="minor"/>
      </rPr>
      <t>ssinit</t>
    </r>
    <r>
      <rPr>
        <sz val="11"/>
        <color theme="1"/>
        <rFont val="맑은 고딕"/>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</si>
  <si>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</si>
  <si>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</si>
  <si>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</si>
  <si>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</si>
  <si>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</si>
  <si>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</si>
  <si>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</si>
  <si>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</si>
  <si>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</si>
  <si>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</si>
  <si>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</si>
  <si>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</si>
  <si>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</si>
  <si>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</si>
  <si>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</si>
  <si>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</si>
  <si>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</si>
  <si>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</si>
  <si>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</si>
  <si>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</si>
  <si>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맑은 고딕"/>
        <family val="2"/>
        <scheme val="minor"/>
      </rPr>
      <t>L</t>
    </r>
  </si>
  <si>
    <t>Re</t>
  </si>
  <si>
    <r>
      <t>C</t>
    </r>
    <r>
      <rPr>
        <vertAlign val="subscript"/>
        <sz val="11"/>
        <color theme="1"/>
        <rFont val="맑은 고딕"/>
        <family val="2"/>
        <scheme val="minor"/>
      </rPr>
      <t>OUT</t>
    </r>
  </si>
  <si>
    <r>
      <t>R</t>
    </r>
    <r>
      <rPr>
        <vertAlign val="subscript"/>
        <sz val="11"/>
        <color theme="1"/>
        <rFont val="맑은 고딕"/>
        <family val="2"/>
        <scheme val="minor"/>
      </rPr>
      <t>ESR</t>
    </r>
  </si>
  <si>
    <r>
      <t>m</t>
    </r>
    <r>
      <rPr>
        <sz val="11"/>
        <color theme="1"/>
        <rFont val="Calibri"/>
        <family val="2"/>
      </rPr>
      <t>Ω</t>
    </r>
  </si>
  <si>
    <t>η</t>
  </si>
  <si>
    <t>Power Stage Gain at Nominal Input Voltage</t>
  </si>
  <si>
    <r>
      <t>M</t>
    </r>
    <r>
      <rPr>
        <vertAlign val="subscript"/>
        <sz val="11"/>
        <color theme="1"/>
        <rFont val="맑은 고딕"/>
        <family val="2"/>
        <scheme val="minor"/>
      </rPr>
      <t>G(nom)</t>
    </r>
  </si>
  <si>
    <t>search value</t>
  </si>
  <si>
    <t>closest value</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</si>
  <si>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G(nom)</t>
    </r>
  </si>
  <si>
    <r>
      <t>f</t>
    </r>
    <r>
      <rPr>
        <vertAlign val="subscript"/>
        <sz val="11"/>
        <color theme="1"/>
        <rFont val="맑은 고딕"/>
        <family val="2"/>
        <scheme val="minor"/>
      </rPr>
      <t>N(Mg_nom)</t>
    </r>
  </si>
  <si>
    <t>Nominal Switching Frequency</t>
  </si>
  <si>
    <r>
      <t>f</t>
    </r>
    <r>
      <rPr>
        <vertAlign val="subscript"/>
        <sz val="11"/>
        <color theme="1"/>
        <rFont val="맑은 고딕"/>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</si>
  <si>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</si>
  <si>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</si>
  <si>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</si>
  <si>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</si>
  <si>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</si>
  <si>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</si>
  <si>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G(nom)</t>
    </r>
    <r>
      <rPr>
        <sz val="11"/>
        <rFont val="맑은 고딕"/>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</si>
  <si>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</si>
  <si>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</si>
  <si>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</si>
  <si>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</si>
  <si>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</si>
  <si>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</si>
  <si>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</si>
  <si>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</si>
  <si>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</si>
  <si>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</si>
  <si>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</si>
  <si>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</si>
  <si>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</si>
  <si>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</si>
  <si>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</si>
  <si>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</si>
  <si>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</si>
  <si>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</si>
  <si>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</si>
  <si>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</si>
  <si>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</si>
  <si>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</si>
  <si>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</si>
  <si>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맑은 고딕"/>
        <family val="2"/>
        <scheme val="minor"/>
      </rPr>
      <t>FBT</t>
    </r>
  </si>
  <si>
    <t>CTR</t>
  </si>
  <si>
    <r>
      <t>R</t>
    </r>
    <r>
      <rPr>
        <vertAlign val="subscript"/>
        <sz val="11"/>
        <color theme="1"/>
        <rFont val="맑은 고딕"/>
        <family val="2"/>
        <scheme val="minor"/>
      </rPr>
      <t>COMP</t>
    </r>
  </si>
  <si>
    <r>
      <t>C</t>
    </r>
    <r>
      <rPr>
        <vertAlign val="subscript"/>
        <sz val="11"/>
        <color theme="1"/>
        <rFont val="맑은 고딕"/>
        <family val="2"/>
        <scheme val="minor"/>
      </rPr>
      <t>COMP</t>
    </r>
  </si>
  <si>
    <r>
      <t>C</t>
    </r>
    <r>
      <rPr>
        <vertAlign val="subscript"/>
        <sz val="11"/>
        <color theme="1"/>
        <rFont val="맑은 고딕"/>
        <family val="2"/>
        <scheme val="minor"/>
      </rPr>
      <t>HF</t>
    </r>
  </si>
  <si>
    <r>
      <t>R</t>
    </r>
    <r>
      <rPr>
        <vertAlign val="subscript"/>
        <sz val="11"/>
        <color theme="1"/>
        <rFont val="맑은 고딕"/>
        <family val="2"/>
        <scheme val="minor"/>
      </rPr>
      <t>FF</t>
    </r>
  </si>
  <si>
    <r>
      <t>C</t>
    </r>
    <r>
      <rPr>
        <vertAlign val="subscript"/>
        <sz val="11"/>
        <color theme="1"/>
        <rFont val="맑은 고딕"/>
        <family val="2"/>
        <scheme val="minor"/>
      </rPr>
      <t>FF</t>
    </r>
  </si>
  <si>
    <r>
      <t>R</t>
    </r>
    <r>
      <rPr>
        <vertAlign val="subscript"/>
        <sz val="11"/>
        <color theme="1"/>
        <rFont val="맑은 고딕"/>
        <family val="2"/>
        <scheme val="minor"/>
      </rPr>
      <t>Bias</t>
    </r>
  </si>
  <si>
    <r>
      <t>k</t>
    </r>
    <r>
      <rPr>
        <sz val="11"/>
        <color theme="1"/>
        <rFont val="Calibri"/>
        <family val="2"/>
      </rPr>
      <t>Ω</t>
    </r>
  </si>
  <si>
    <t>Zener Voltage</t>
  </si>
  <si>
    <r>
      <t>V</t>
    </r>
    <r>
      <rPr>
        <vertAlign val="subscript"/>
        <sz val="11"/>
        <color theme="1"/>
        <rFont val="맑은 고딕"/>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</si>
  <si>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</si>
  <si>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</si>
  <si>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</si>
  <si>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</si>
  <si>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</si>
  <si>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</si>
  <si>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</si>
  <si>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</si>
  <si>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</si>
  <si>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</si>
  <si>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맑은 고딕"/>
        <family val="2"/>
        <scheme val="minor"/>
      </rPr>
      <t>Pole</t>
    </r>
  </si>
  <si>
    <t>Opto-pole</t>
  </si>
  <si>
    <t>Bottom Feedback Resistor</t>
  </si>
  <si>
    <r>
      <t>R</t>
    </r>
    <r>
      <rPr>
        <vertAlign val="subscript"/>
        <sz val="11"/>
        <color theme="1"/>
        <rFont val="맑은 고딕"/>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</si>
  <si>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</si>
  <si>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</si>
  <si>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</si>
  <si>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</si>
  <si>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</si>
  <si>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</si>
  <si>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</si>
  <si>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</si>
  <si>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</si>
  <si>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</si>
  <si>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</si>
  <si>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맑은 고딕"/>
        <family val="2"/>
        <scheme val="minor"/>
      </rPr>
      <t>ssinit</t>
    </r>
    <r>
      <rPr>
        <sz val="11"/>
        <color theme="1"/>
        <rFont val="맑은 고딕"/>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</si>
  <si>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</si>
  <si>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</si>
  <si>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</si>
  <si>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</si>
  <si>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</si>
  <si>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</si>
  <si>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</si>
  <si>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</si>
  <si>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</si>
  <si>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</si>
  <si>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</si>
  <si>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</si>
  <si>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맑은 고딕"/>
        <family val="2"/>
        <scheme val="minor"/>
      </rPr>
      <t>BLKOVPrise</t>
    </r>
  </si>
  <si>
    <r>
      <t>V</t>
    </r>
    <r>
      <rPr>
        <vertAlign val="subscript"/>
        <sz val="11"/>
        <color theme="1"/>
        <rFont val="맑은 고딕"/>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</si>
  <si>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</si>
  <si>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</si>
  <si>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</si>
  <si>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</si>
  <si>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</si>
  <si>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</si>
  <si>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</si>
  <si>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</si>
  <si>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</si>
  <si>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</si>
  <si>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</si>
  <si>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</si>
  <si>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</si>
  <si>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</si>
  <si>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</si>
  <si>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</si>
  <si>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</si>
  <si>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</si>
  <si>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</si>
  <si>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</si>
  <si>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</si>
  <si>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</si>
  <si>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</si>
  <si>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</si>
  <si>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</si>
  <si>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</si>
  <si>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</si>
  <si>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</si>
  <si>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</si>
  <si>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</si>
  <si>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</si>
  <si>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</si>
  <si>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</si>
  <si>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</si>
  <si>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</si>
  <si>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</si>
  <si>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</si>
  <si>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</si>
  <si>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</si>
  <si>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</si>
  <si>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</si>
  <si>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</si>
  <si>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</si>
  <si>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</si>
  <si>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</si>
  <si>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</si>
  <si>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</si>
  <si>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</si>
  <si>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</si>
  <si>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</si>
  <si>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</si>
  <si>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</si>
  <si>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</si>
  <si>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</si>
  <si>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</si>
  <si>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</si>
  <si>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</si>
  <si>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</si>
  <si>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</si>
  <si>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</si>
  <si>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</si>
  <si>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</si>
  <si>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</si>
  <si>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</si>
  <si>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</si>
  <si>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맑은 고딕"/>
        <family val="2"/>
        <scheme val="minor"/>
      </rPr>
      <t>R</t>
    </r>
    <r>
      <rPr>
        <sz val="11"/>
        <color theme="1"/>
        <rFont val="맑은 고딕"/>
        <family val="2"/>
        <scheme val="minor"/>
      </rPr>
      <t>?</t>
    </r>
  </si>
  <si>
    <t>Integrated Leakage</t>
  </si>
  <si>
    <t>Discrete Inductor</t>
  </si>
  <si>
    <t>Zo</t>
  </si>
  <si>
    <t>k</t>
  </si>
  <si>
    <r>
      <t>L</t>
    </r>
    <r>
      <rPr>
        <vertAlign val="subscript"/>
        <sz val="11"/>
        <color theme="1"/>
        <rFont val="맑은 고딕"/>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</si>
  <si>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</si>
  <si>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</si>
  <si>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</si>
  <si>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</si>
  <si>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</si>
  <si>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</si>
  <si>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</si>
  <si>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</si>
  <si>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</si>
  <si>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</si>
  <si>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</si>
  <si>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맑은 고딕"/>
        <family val="2"/>
        <scheme val="minor"/>
      </rPr>
      <t>LK(recommended)</t>
    </r>
  </si>
  <si>
    <r>
      <t>L</t>
    </r>
    <r>
      <rPr>
        <vertAlign val="subscript"/>
        <sz val="11"/>
        <color theme="1"/>
        <rFont val="맑은 고딕"/>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</si>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</sst>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
    <numFmt numFmtId="177" formatCode="#,##0.000"/>
    <numFmt numFmtId="178" formatCode="0E+00"/>
    <numFmt numFmtId="179" formatCode="0.0"/>
    <numFmt numFmtId="180" formatCode="0.00000000"/>
    <numFmt numFmtId="181" formatCode="0_);[Red]\(0\)"/>
    <numFmt numFmtId="182" formatCode="0.00_ "/>
    <numFmt numFmtId="183" formatCode="0.000000000000000E+00"/>
  </numFmts>
  <fonts count="68">
    <font>
      <sz val="11"/>
      <color theme="1"/>
      <name val="맑은 고딕"/>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맑은 고딕"/>
      <family val="2"/>
      <scheme val="minor"/>
    </font>
    <font>
      <b/>
      <sz val="11"/>
      <color theme="1"/>
      <name val="맑은 고딕"/>
      <family val="2"/>
      <scheme val="minor"/>
    </font>
    <font>
      <sz val="10"/>
      <name val="Arial"/>
      <family val="2"/>
    </font>
    <font>
      <vertAlign val="subscript"/>
      <sz val="11"/>
      <color theme="1"/>
      <name val="맑은 고딕"/>
      <family val="2"/>
      <scheme val="minor"/>
    </font>
    <font>
      <b/>
      <sz val="11"/>
      <color rgb="FFFF0000"/>
      <name val="맑은 고딕"/>
      <family val="2"/>
      <scheme val="minor"/>
    </font>
    <font>
      <sz val="11"/>
      <color theme="1"/>
      <name val="Calibri"/>
      <family val="2"/>
    </font>
    <font>
      <b/>
      <sz val="11"/>
      <color rgb="FFFF0000"/>
      <name val="Arial"/>
      <family val="2"/>
    </font>
    <font>
      <b/>
      <vertAlign val="subscript"/>
      <sz val="11"/>
      <color theme="1"/>
      <name val="맑은 고딕"/>
      <family val="2"/>
      <scheme val="minor"/>
    </font>
    <font>
      <sz val="11"/>
      <color theme="1"/>
      <name val="Arial"/>
      <family val="2"/>
    </font>
    <font>
      <vertAlign val="subscript"/>
      <sz val="11"/>
      <color theme="1"/>
      <name val="Arial"/>
      <family val="2"/>
    </font>
    <font>
      <b/>
      <sz val="12"/>
      <color theme="0"/>
      <name val="Arial"/>
      <family val="2"/>
    </font>
    <font>
      <sz val="11"/>
      <color rgb="FF00B050"/>
      <name val="맑은 고딕"/>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맑은 고딕"/>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맑은 고딕"/>
      <family val="2"/>
      <scheme val="minor"/>
    </font>
    <font>
      <b/>
      <sz val="11"/>
      <name val="맑은 고딕"/>
      <family val="2"/>
      <scheme val="minor"/>
    </font>
    <font>
      <vertAlign val="subscript"/>
      <sz val="11"/>
      <name val="맑은 고딕"/>
      <family val="2"/>
      <scheme val="minor"/>
    </font>
    <font>
      <sz val="11"/>
      <color theme="1"/>
      <name val="Symbol"/>
      <family val="1"/>
      <charset val="2"/>
    </font>
    <font>
      <b/>
      <sz val="11"/>
      <color rgb="FFFA7D00"/>
      <name val="맑은 고딕"/>
      <family val="2"/>
      <scheme val="minor"/>
    </font>
    <font>
      <sz val="11"/>
      <color theme="1"/>
      <name val="맑은 고딕"/>
      <family val="2"/>
      <charset val="134"/>
      <scheme val="minor"/>
    </font>
    <font>
      <sz val="10"/>
      <color theme="1"/>
      <name val="맑은 고딕"/>
      <family val="2"/>
      <charset val="134"/>
      <scheme val="minor"/>
    </font>
    <font>
      <sz val="10"/>
      <color theme="1"/>
      <name val="Arial"/>
      <family val="2"/>
    </font>
    <font>
      <sz val="11"/>
      <name val="Arial"/>
      <family val="2"/>
    </font>
    <font>
      <b/>
      <sz val="10"/>
      <color rgb="FFFA7D00"/>
      <name val="맑은 고딕"/>
      <family val="2"/>
      <scheme val="minor"/>
    </font>
    <font>
      <b/>
      <sz val="11"/>
      <color rgb="FFFA7D00"/>
      <name val="맑은 고딕"/>
      <family val="2"/>
      <charset val="134"/>
      <scheme val="minor"/>
    </font>
    <font>
      <sz val="9"/>
      <color theme="1"/>
      <name val="Arial"/>
      <family val="2"/>
    </font>
    <font>
      <sz val="10"/>
      <color theme="1"/>
      <name val="Malgun Gothic Semilight"/>
      <family val="2"/>
      <charset val="134"/>
    </font>
    <font>
      <sz val="10"/>
      <color theme="1"/>
      <name val="맑은 고딕"/>
      <family val="2"/>
      <scheme val="minor"/>
    </font>
    <font>
      <sz val="11"/>
      <name val="맑은 고딕"/>
      <family val="2"/>
      <charset val="134"/>
      <scheme val="minor"/>
    </font>
    <font>
      <b/>
      <sz val="11"/>
      <color theme="1"/>
      <name val="맑은 고딕"/>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맑은 고딕"/>
      <family val="2"/>
      <charset val="134"/>
      <scheme val="minor"/>
    </font>
    <font>
      <b/>
      <sz val="18"/>
      <color rgb="FFFF0000"/>
      <name val="Arial"/>
      <family val="2"/>
    </font>
    <font>
      <b/>
      <sz val="14"/>
      <color rgb="FFFF0000"/>
      <name val="Arial"/>
      <family val="2"/>
    </font>
    <font>
      <b/>
      <sz val="10"/>
      <color theme="1"/>
      <name val="Arial"/>
      <family val="2"/>
    </font>
    <font>
      <u/>
      <sz val="11"/>
      <color theme="10"/>
      <name val="맑은 고딕"/>
      <family val="2"/>
      <scheme val="minor"/>
    </font>
    <font>
      <b/>
      <sz val="11"/>
      <color rgb="FF555555"/>
      <name val="Franklin Gothic Medium"/>
      <family val="2"/>
    </font>
    <font>
      <b/>
      <sz val="11"/>
      <color rgb="FF3136F7"/>
      <name val="맑은 고딕"/>
      <family val="3"/>
      <charset val="134"/>
      <scheme val="minor"/>
    </font>
    <font>
      <b/>
      <sz val="11"/>
      <color rgb="FFFF0000"/>
      <name val="맑은 고딕"/>
      <family val="3"/>
      <charset val="134"/>
      <scheme val="minor"/>
    </font>
    <font>
      <b/>
      <sz val="22"/>
      <color theme="0"/>
      <name val="Arial"/>
      <family val="2"/>
    </font>
    <font>
      <sz val="8"/>
      <name val="맑은 고딕"/>
      <family val="3"/>
      <charset val="129"/>
      <scheme val="minor"/>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78"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77"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76"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76" fontId="0" fillId="3" borderId="17" xfId="0" applyNumberFormat="1" applyFill="1" applyBorder="1" applyAlignment="1">
      <alignment vertical="center"/>
    </xf>
    <xf numFmtId="0" fontId="0" fillId="3" borderId="18" xfId="0" applyFill="1" applyBorder="1" applyAlignment="1">
      <alignment vertical="center"/>
    </xf>
    <xf numFmtId="176"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77"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76" fontId="15" fillId="3" borderId="17" xfId="0" applyNumberFormat="1" applyFont="1" applyFill="1" applyBorder="1" applyAlignment="1">
      <alignment vertical="center"/>
    </xf>
    <xf numFmtId="176"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76" fontId="30" fillId="0" borderId="17" xfId="0" applyNumberFormat="1" applyFont="1" applyBorder="1"/>
    <xf numFmtId="179"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76" fontId="35" fillId="3" borderId="17" xfId="0" applyNumberFormat="1" applyFont="1" applyFill="1" applyBorder="1" applyAlignment="1">
      <alignment vertical="center"/>
    </xf>
    <xf numFmtId="176" fontId="35" fillId="3" borderId="18" xfId="0" applyNumberFormat="1" applyFont="1" applyFill="1" applyBorder="1" applyAlignment="1">
      <alignment vertical="center"/>
    </xf>
    <xf numFmtId="179" fontId="32" fillId="0" borderId="17" xfId="0" applyNumberFormat="1" applyFont="1" applyBorder="1"/>
    <xf numFmtId="2" fontId="15" fillId="0" borderId="17" xfId="0" applyNumberFormat="1" applyFont="1" applyBorder="1"/>
    <xf numFmtId="179" fontId="35" fillId="3" borderId="17" xfId="0" applyNumberFormat="1" applyFont="1" applyFill="1" applyBorder="1" applyAlignment="1">
      <alignment vertical="center"/>
    </xf>
    <xf numFmtId="179" fontId="0" fillId="3" borderId="17" xfId="0" applyNumberFormat="1" applyFill="1" applyBorder="1" applyAlignment="1">
      <alignment vertical="center"/>
    </xf>
    <xf numFmtId="179"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77"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79"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79"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79"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76" fontId="34" fillId="0" borderId="17" xfId="0" applyNumberFormat="1" applyFont="1" applyBorder="1"/>
    <xf numFmtId="0" fontId="0" fillId="3" borderId="37" xfId="0" applyFill="1" applyBorder="1" applyAlignment="1">
      <alignment vertical="center"/>
    </xf>
    <xf numFmtId="176"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79" fontId="34" fillId="0" borderId="31" xfId="0" applyNumberFormat="1" applyFont="1" applyBorder="1"/>
    <xf numFmtId="176" fontId="30" fillId="3" borderId="31" xfId="0" applyNumberFormat="1" applyFont="1" applyFill="1" applyBorder="1"/>
    <xf numFmtId="1" fontId="34" fillId="3" borderId="17" xfId="0" applyNumberFormat="1" applyFont="1" applyFill="1" applyBorder="1"/>
    <xf numFmtId="179" fontId="34" fillId="0" borderId="18" xfId="0" applyNumberFormat="1" applyFont="1" applyBorder="1"/>
    <xf numFmtId="0" fontId="0" fillId="0" borderId="18" xfId="0" applyBorder="1"/>
    <xf numFmtId="179"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76" fontId="12" fillId="3" borderId="25" xfId="0" applyNumberFormat="1" applyFont="1" applyFill="1" applyBorder="1" applyAlignment="1">
      <alignment vertical="center"/>
    </xf>
    <xf numFmtId="176" fontId="32" fillId="4" borderId="17" xfId="0" applyNumberFormat="1" applyFont="1" applyFill="1" applyBorder="1" applyProtection="1">
      <protection locked="0"/>
    </xf>
    <xf numFmtId="176" fontId="32" fillId="3" borderId="17" xfId="0" applyNumberFormat="1" applyFont="1" applyFill="1" applyBorder="1"/>
    <xf numFmtId="176"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76"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76"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80" fontId="0" fillId="0" borderId="17" xfId="0" applyNumberFormat="1" applyBorder="1"/>
    <xf numFmtId="180" fontId="0" fillId="0" borderId="17" xfId="0" quotePrefix="1" applyNumberFormat="1" applyBorder="1"/>
    <xf numFmtId="176"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81"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81"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81"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83"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82" fontId="40" fillId="10" borderId="36" xfId="6" applyNumberFormat="1" applyFill="1" applyBorder="1" applyAlignment="1">
      <alignment horizontal="center" vertical="center" wrapText="1"/>
    </xf>
    <xf numFmtId="182" fontId="40" fillId="10" borderId="51" xfId="6" applyNumberFormat="1" applyFill="1" applyBorder="1" applyAlignment="1">
      <alignment horizontal="center" vertical="center" wrapText="1"/>
    </xf>
    <xf numFmtId="182" fontId="40" fillId="10" borderId="37" xfId="6" applyNumberFormat="1" applyFill="1" applyBorder="1" applyAlignment="1">
      <alignment horizontal="center" vertical="center" wrapText="1"/>
    </xf>
    <xf numFmtId="182" fontId="40" fillId="9" borderId="36" xfId="6" applyNumberFormat="1" applyFill="1" applyBorder="1" applyAlignment="1">
      <alignment horizontal="center" vertical="center" wrapText="1"/>
    </xf>
    <xf numFmtId="182" fontId="40" fillId="9" borderId="51" xfId="6" applyNumberForma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82" fontId="40" fillId="6" borderId="36" xfId="6" applyNumberFormat="1" applyFill="1" applyBorder="1" applyAlignment="1">
      <alignment horizontal="center" vertical="center" wrapText="1"/>
    </xf>
    <xf numFmtId="182" fontId="40" fillId="6" borderId="51" xfId="6" applyNumberForma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82" fontId="40" fillId="15" borderId="36" xfId="6" applyNumberFormat="1" applyFill="1" applyBorder="1" applyAlignment="1">
      <alignment horizontal="center" vertical="center" wrapText="1"/>
    </xf>
    <xf numFmtId="182" fontId="40" fillId="15" borderId="51" xfId="6" applyNumberFormat="1" applyFill="1" applyBorder="1" applyAlignment="1">
      <alignment horizontal="center" vertical="center" wrapText="1"/>
    </xf>
    <xf numFmtId="182" fontId="40" fillId="15" borderId="37" xfId="6" applyNumberFormat="1" applyFill="1" applyBorder="1" applyAlignment="1">
      <alignment horizontal="center" vertical="center" wrapText="1"/>
    </xf>
    <xf numFmtId="182" fontId="40" fillId="14" borderId="36" xfId="6" applyNumberFormat="1" applyFill="1" applyBorder="1" applyAlignment="1">
      <alignment horizontal="center" vertical="center" wrapText="1"/>
    </xf>
    <xf numFmtId="182" fontId="40" fillId="14" borderId="51" xfId="6" applyNumberFormat="1" applyFill="1" applyBorder="1" applyAlignment="1">
      <alignment horizontal="center" vertical="center" wrapText="1"/>
    </xf>
    <xf numFmtId="182" fontId="40" fillId="14" borderId="37" xfId="6" applyNumberFormat="1" applyFill="1" applyBorder="1" applyAlignment="1">
      <alignment horizontal="center" vertical="center" wrapText="1"/>
    </xf>
  </cellXfs>
  <cellStyles count="9">
    <cellStyle name="Calculation 2" xfId="7" xr:uid="{00000000-0005-0000-0000-00000000000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计算 2" xfId="5" xr:uid="{00000000-0005-0000-0000-000008000000}"/>
    <cellStyle name="常规 2" xfId="4" xr:uid="{00000000-0005-0000-0000-000007000000}"/>
    <cellStyle name="표준" xfId="0" builtinId="0"/>
    <cellStyle name="하이퍼링크" xfId="8" builtinId="8"/>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16.853831195404247</c:v>
                </c:pt>
                <c:pt idx="1">
                  <c:v>16.535931458086832</c:v>
                </c:pt>
                <c:pt idx="2">
                  <c:v>16.05291045101286</c:v>
                </c:pt>
                <c:pt idx="3">
                  <c:v>15.455909679274715</c:v>
                </c:pt>
                <c:pt idx="4">
                  <c:v>14.792164527287451</c:v>
                </c:pt>
                <c:pt idx="5">
                  <c:v>14.098363263695804</c:v>
                </c:pt>
                <c:pt idx="6">
                  <c:v>13.399866225901569</c:v>
                </c:pt>
                <c:pt idx="7">
                  <c:v>12.712725516787915</c:v>
                </c:pt>
                <c:pt idx="8">
                  <c:v>12.046299569347582</c:v>
                </c:pt>
                <c:pt idx="9">
                  <c:v>11.405492841613951</c:v>
                </c:pt>
                <c:pt idx="10">
                  <c:v>6.4003460339426983</c:v>
                </c:pt>
                <c:pt idx="11">
                  <c:v>3.0957118925134108</c:v>
                </c:pt>
                <c:pt idx="12">
                  <c:v>0.67559494493395711</c:v>
                </c:pt>
                <c:pt idx="13">
                  <c:v>-1.2257100221747683</c:v>
                </c:pt>
                <c:pt idx="14">
                  <c:v>-2.7891608972409614</c:v>
                </c:pt>
                <c:pt idx="15">
                  <c:v>-4.1158869323735772</c:v>
                </c:pt>
                <c:pt idx="16">
                  <c:v>-5.2677828604115575</c:v>
                </c:pt>
                <c:pt idx="17">
                  <c:v>-6.285379200476803</c:v>
                </c:pt>
                <c:pt idx="18">
                  <c:v>-7.1966235134047372</c:v>
                </c:pt>
                <c:pt idx="19">
                  <c:v>-13.204712490207271</c:v>
                </c:pt>
                <c:pt idx="20">
                  <c:v>-16.724216870918806</c:v>
                </c:pt>
                <c:pt idx="21">
                  <c:v>-19.22217902985831</c:v>
                </c:pt>
                <c:pt idx="22">
                  <c:v>-21.160003133220687</c:v>
                </c:pt>
                <c:pt idx="23">
                  <c:v>-22.743423708428367</c:v>
                </c:pt>
                <c:pt idx="24">
                  <c:v>-24.082236282354785</c:v>
                </c:pt>
                <c:pt idx="25">
                  <c:v>-25.241995246371349</c:v>
                </c:pt>
                <c:pt idx="26">
                  <c:v>-26.26499086350297</c:v>
                </c:pt>
                <c:pt idx="27">
                  <c:v>-27.180101453416341</c:v>
                </c:pt>
                <c:pt idx="28">
                  <c:v>-33.200575959372571</c:v>
                </c:pt>
                <c:pt idx="29">
                  <c:v>-36.722377916510368</c:v>
                </c:pt>
                <c:pt idx="30">
                  <c:v>-39.22114452025545</c:v>
                </c:pt>
                <c:pt idx="31">
                  <c:v>-41.1593410181138</c:v>
                </c:pt>
                <c:pt idx="32">
                  <c:v>-42.742963895344872</c:v>
                </c:pt>
                <c:pt idx="33">
                  <c:v>-44.081898455657111</c:v>
                </c:pt>
                <c:pt idx="34">
                  <c:v>-45.241736595400567</c:v>
                </c:pt>
                <c:pt idx="35">
                  <c:v>-46.264786496000816</c:v>
                </c:pt>
                <c:pt idx="36">
                  <c:v>-47.179935914984625</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45.093564262376908</c:v>
                </c:pt>
                <c:pt idx="1">
                  <c:v>38.760525757265391</c:v>
                </c:pt>
                <c:pt idx="2">
                  <c:v>34.764765118465434</c:v>
                </c:pt>
                <c:pt idx="3">
                  <c:v>31.681675177045328</c:v>
                </c:pt>
                <c:pt idx="4">
                  <c:v>29.095981488229661</c:v>
                </c:pt>
                <c:pt idx="5">
                  <c:v>26.838330162678403</c:v>
                </c:pt>
                <c:pt idx="6">
                  <c:v>24.824143490828995</c:v>
                </c:pt>
                <c:pt idx="7">
                  <c:v>23.003821082551298</c:v>
                </c:pt>
                <c:pt idx="8">
                  <c:v>21.344344898224016</c:v>
                </c:pt>
                <c:pt idx="9">
                  <c:v>19.821656081460183</c:v>
                </c:pt>
                <c:pt idx="10">
                  <c:v>9.2876832430805578</c:v>
                </c:pt>
                <c:pt idx="11">
                  <c:v>3.1662093080377387</c:v>
                </c:pt>
                <c:pt idx="12">
                  <c:v>-0.93935102818873606</c:v>
                </c:pt>
                <c:pt idx="13">
                  <c:v>-3.9354891442595648</c:v>
                </c:pt>
                <c:pt idx="14">
                  <c:v>-6.2569492681847656</c:v>
                </c:pt>
                <c:pt idx="15">
                  <c:v>-8.1397994433412961</c:v>
                </c:pt>
                <c:pt idx="16">
                  <c:v>-9.722497608540273</c:v>
                </c:pt>
                <c:pt idx="17">
                  <c:v>-11.090958129547994</c:v>
                </c:pt>
                <c:pt idx="18">
                  <c:v>-12.300965622045513</c:v>
                </c:pt>
                <c:pt idx="19">
                  <c:v>-20.44101246730698</c:v>
                </c:pt>
                <c:pt idx="20">
                  <c:v>-25.807618821895559</c:v>
                </c:pt>
                <c:pt idx="21">
                  <c:v>-30.001556384352813</c:v>
                </c:pt>
                <c:pt idx="22">
                  <c:v>-33.460144092767081</c:v>
                </c:pt>
                <c:pt idx="23">
                  <c:v>-36.401126057044941</c:v>
                </c:pt>
                <c:pt idx="24">
                  <c:v>-38.958236686638116</c:v>
                </c:pt>
                <c:pt idx="25">
                  <c:v>-41.220724479564595</c:v>
                </c:pt>
                <c:pt idx="26">
                  <c:v>-43.251000052320393</c:v>
                </c:pt>
                <c:pt idx="27">
                  <c:v>-45.094208754249543</c:v>
                </c:pt>
                <c:pt idx="28">
                  <c:v>-57.944688723476943</c:v>
                </c:pt>
                <c:pt idx="29">
                  <c:v>-66.235990119287152</c:v>
                </c:pt>
                <c:pt idx="30">
                  <c:v>-72.551201006226734</c:v>
                </c:pt>
                <c:pt idx="31">
                  <c:v>-77.690402767027365</c:v>
                </c:pt>
                <c:pt idx="32">
                  <c:v>-82.025936964125378</c:v>
                </c:pt>
                <c:pt idx="33">
                  <c:v>-85.771992462042604</c:v>
                </c:pt>
                <c:pt idx="34">
                  <c:v>-89.066436207668417</c:v>
                </c:pt>
                <c:pt idx="35">
                  <c:v>-92.004052569583934</c:v>
                </c:pt>
                <c:pt idx="36">
                  <c:v>-94.652944392182718</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-9.155045536138843</c:v>
                </c:pt>
                <c:pt idx="1">
                  <c:v>-17.865125077538121</c:v>
                </c:pt>
                <c:pt idx="2">
                  <c:v>-25.802778868988344</c:v>
                </c:pt>
                <c:pt idx="3">
                  <c:v>-32.8073783651855</c:v>
                </c:pt>
                <c:pt idx="4">
                  <c:v>-38.861793279109513</c:v>
                </c:pt>
                <c:pt idx="5">
                  <c:v>-44.037589397537687</c:v>
                </c:pt>
                <c:pt idx="6">
                  <c:v>-48.445165725672773</c:v>
                </c:pt>
                <c:pt idx="7">
                  <c:v>-52.201815770580701</c:v>
                </c:pt>
                <c:pt idx="8">
                  <c:v>-55.415764734782847</c:v>
                </c:pt>
                <c:pt idx="9">
                  <c:v>-58.180274236864747</c:v>
                </c:pt>
                <c:pt idx="10">
                  <c:v>-72.763418167850759</c:v>
                </c:pt>
                <c:pt idx="11">
                  <c:v>-78.314049337134279</c:v>
                </c:pt>
                <c:pt idx="12">
                  <c:v>-81.182231205352991</c:v>
                </c:pt>
                <c:pt idx="13">
                  <c:v>-82.925728252783728</c:v>
                </c:pt>
                <c:pt idx="14">
                  <c:v>-84.095622420386604</c:v>
                </c:pt>
                <c:pt idx="15">
                  <c:v>-84.934354131817685</c:v>
                </c:pt>
                <c:pt idx="16">
                  <c:v>-85.564854318619595</c:v>
                </c:pt>
                <c:pt idx="17">
                  <c:v>-86.055996415060847</c:v>
                </c:pt>
                <c:pt idx="18">
                  <c:v>-86.44933198275487</c:v>
                </c:pt>
                <c:pt idx="19">
                  <c:v>-88.222959861804469</c:v>
                </c:pt>
                <c:pt idx="20">
                  <c:v>-88.815095509097944</c:v>
                </c:pt>
                <c:pt idx="21">
                  <c:v>-89.111266203155182</c:v>
                </c:pt>
                <c:pt idx="22">
                  <c:v>-89.288992434709058</c:v>
                </c:pt>
                <c:pt idx="23">
                  <c:v>-89.40748440241903</c:v>
                </c:pt>
                <c:pt idx="24">
                  <c:v>-89.492124684579338</c:v>
                </c:pt>
                <c:pt idx="25">
                  <c:v>-89.555606371146723</c:v>
                </c:pt>
                <c:pt idx="26">
                  <c:v>-89.604981778577724</c:v>
                </c:pt>
                <c:pt idx="27">
                  <c:v>-89.644482530484822</c:v>
                </c:pt>
                <c:pt idx="28">
                  <c:v>-89.82223955423548</c:v>
                </c:pt>
                <c:pt idx="29">
                  <c:v>-89.881492824917231</c:v>
                </c:pt>
                <c:pt idx="30">
                  <c:v>-89.911119563237236</c:v>
                </c:pt>
                <c:pt idx="31">
                  <c:v>-89.92889563005717</c:v>
                </c:pt>
                <c:pt idx="32">
                  <c:v>-89.940746349086353</c:v>
                </c:pt>
                <c:pt idx="33">
                  <c:v>-89.949211151556</c:v>
                </c:pt>
                <c:pt idx="34">
                  <c:v>-89.95555975488341</c:v>
                </c:pt>
                <c:pt idx="35">
                  <c:v>-89.960497558233826</c:v>
                </c:pt>
                <c:pt idx="36">
                  <c:v>-89.964447801340171</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81.797319249536883</c:v>
                </c:pt>
                <c:pt idx="1">
                  <c:v>74.038572617357772</c:v>
                </c:pt>
                <c:pt idx="2">
                  <c:v>67.050193388929372</c:v>
                </c:pt>
                <c:pt idx="3">
                  <c:v>60.991794383047463</c:v>
                </c:pt>
                <c:pt idx="4">
                  <c:v>55.879506101295135</c:v>
                </c:pt>
                <c:pt idx="5">
                  <c:v>51.640783906504652</c:v>
                </c:pt>
                <c:pt idx="6">
                  <c:v>48.164275607902169</c:v>
                </c:pt>
                <c:pt idx="7">
                  <c:v>45.331764589030655</c:v>
                </c:pt>
                <c:pt idx="8">
                  <c:v>43.034136660149414</c:v>
                </c:pt>
                <c:pt idx="9">
                  <c:v>41.17727897935319</c:v>
                </c:pt>
                <c:pt idx="10">
                  <c:v>35.038612292434095</c:v>
                </c:pt>
                <c:pt idx="11">
                  <c:v>36.475593637071938</c:v>
                </c:pt>
                <c:pt idx="12">
                  <c:v>39.026084650032999</c:v>
                </c:pt>
                <c:pt idx="13">
                  <c:v>41.288502517827794</c:v>
                </c:pt>
                <c:pt idx="14">
                  <c:v>42.962707725000968</c:v>
                </c:pt>
                <c:pt idx="15">
                  <c:v>44.054477492632941</c:v>
                </c:pt>
                <c:pt idx="16">
                  <c:v>44.650573737695851</c:v>
                </c:pt>
                <c:pt idx="17">
                  <c:v>44.84797681040078</c:v>
                </c:pt>
                <c:pt idx="18">
                  <c:v>44.732793995492443</c:v>
                </c:pt>
                <c:pt idx="19">
                  <c:v>36.623867785899364</c:v>
                </c:pt>
                <c:pt idx="20">
                  <c:v>27.147718927520742</c:v>
                </c:pt>
                <c:pt idx="21">
                  <c:v>19.506584261306273</c:v>
                </c:pt>
                <c:pt idx="22">
                  <c:v>13.461418991680148</c:v>
                </c:pt>
                <c:pt idx="23">
                  <c:v>8.542068718699511</c:v>
                </c:pt>
                <c:pt idx="24">
                  <c:v>4.4033009772610114</c:v>
                </c:pt>
                <c:pt idx="25">
                  <c:v>0.81797793840462418</c:v>
                </c:pt>
                <c:pt idx="26">
                  <c:v>357.63779250264793</c:v>
                </c:pt>
                <c:pt idx="27">
                  <c:v>354.76416563349727</c:v>
                </c:pt>
                <c:pt idx="28">
                  <c:v>334.40458242076778</c:v>
                </c:pt>
                <c:pt idx="29">
                  <c:v>321.29107762065155</c:v>
                </c:pt>
                <c:pt idx="30">
                  <c:v>312.08539804693442</c:v>
                </c:pt>
                <c:pt idx="31">
                  <c:v>305.41138112719921</c:v>
                </c:pt>
                <c:pt idx="32">
                  <c:v>300.42902303449614</c:v>
                </c:pt>
                <c:pt idx="33">
                  <c:v>296.60496327065562</c:v>
                </c:pt>
                <c:pt idx="34">
                  <c:v>293.59572873024263</c:v>
                </c:pt>
                <c:pt idx="35">
                  <c:v>291.17543330345546</c:v>
                </c:pt>
                <c:pt idx="36">
                  <c:v>289.19173124047268</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1.5176217296185816E-2</c:v>
                </c:pt>
                <c:pt idx="2">
                  <c:v>6.2875414165222465E-2</c:v>
                </c:pt>
                <c:pt idx="3">
                  <c:v>0.1499896793893222</c:v>
                </c:pt>
                <c:pt idx="4">
                  <c:v>0.28884386869888662</c:v>
                </c:pt>
                <c:pt idx="5">
                  <c:v>0.4955294308314443</c:v>
                </c:pt>
                <c:pt idx="6">
                  <c:v>0.77569675013518735</c:v>
                </c:pt>
                <c:pt idx="7">
                  <c:v>1.083236285162281</c:v>
                </c:pt>
                <c:pt idx="8">
                  <c:v>1.3050327162589348</c:v>
                </c:pt>
                <c:pt idx="11">
                  <c:v>1.3799738553473901</c:v>
                </c:pt>
                <c:pt idx="12">
                  <c:v>1.3588160629966097</c:v>
                </c:pt>
                <c:pt idx="15">
                  <c:v>1.3046302812295334</c:v>
                </c:pt>
                <c:pt idx="16">
                  <c:v>1.2474153602667506</c:v>
                </c:pt>
                <c:pt idx="17">
                  <c:v>1.196444513113567</c:v>
                </c:pt>
                <c:pt idx="18">
                  <c:v>1.1532049181786925</c:v>
                </c:pt>
                <c:pt idx="19">
                  <c:v>1.1168865711882783</c:v>
                </c:pt>
                <c:pt idx="20">
                  <c:v>1.0862297055060888</c:v>
                </c:pt>
                <c:pt idx="21">
                  <c:v>1.0600674103293424</c:v>
                </c:pt>
                <c:pt idx="22">
                  <c:v>1.037445384500262</c:v>
                </c:pt>
                <c:pt idx="23">
                  <c:v>1.0176156565129186</c:v>
                </c:pt>
                <c:pt idx="24">
                  <c:v>1</c:v>
                </c:pt>
                <c:pt idx="25">
                  <c:v>0.9841522041439541</c:v>
                </c:pt>
                <c:pt idx="26">
                  <c:v>0.96972669328686789</c:v>
                </c:pt>
                <c:pt idx="27">
                  <c:v>0.95645423349159531</c:v>
                </c:pt>
                <c:pt idx="28">
                  <c:v>0.94412363064485272</c:v>
                </c:pt>
                <c:pt idx="29">
                  <c:v>0.93256806282806437</c:v>
                </c:pt>
                <c:pt idx="30">
                  <c:v>0.92165487389979595</c:v>
                </c:pt>
                <c:pt idx="31">
                  <c:v>0.91127791850852469</c:v>
                </c:pt>
                <c:pt idx="32">
                  <c:v>0.90135178278376271</c:v>
                </c:pt>
                <c:pt idx="33">
                  <c:v>0.89180738754910249</c:v>
                </c:pt>
                <c:pt idx="34">
                  <c:v>0.88258861614906947</c:v>
                </c:pt>
                <c:pt idx="35">
                  <c:v>0.8736497069526894</c:v>
                </c:pt>
                <c:pt idx="36">
                  <c:v>0.86495322096902894</c:v>
                </c:pt>
                <c:pt idx="37">
                  <c:v>0.85646844549603507</c:v>
                </c:pt>
                <c:pt idx="38">
                  <c:v>0.84817013104278816</c:v>
                </c:pt>
                <c:pt idx="39">
                  <c:v>0.84003748502329223</c:v>
                </c:pt>
                <c:pt idx="40">
                  <c:v>0.83205336482362746</c:v>
                </c:pt>
                <c:pt idx="41">
                  <c:v>0.82420362684018056</c:v>
                </c:pt>
                <c:pt idx="42">
                  <c:v>0.81647659841586984</c:v>
                </c:pt>
                <c:pt idx="43">
                  <c:v>0.80886264728129342</c:v>
                </c:pt>
                <c:pt idx="44">
                  <c:v>0.80135382886068818</c:v>
                </c:pt>
                <c:pt idx="45">
                  <c:v>0.79394359614380272</c:v>
                </c:pt>
                <c:pt idx="46">
                  <c:v>0.78662656012431809</c:v>
                </c:pt>
                <c:pt idx="47">
                  <c:v>0.77939829133096306</c:v>
                </c:pt>
                <c:pt idx="48">
                  <c:v>0.77225515492376162</c:v>
                </c:pt>
                <c:pt idx="49">
                  <c:v>0.76519417333779749</c:v>
                </c:pt>
                <c:pt idx="50">
                  <c:v>0.7582129116358024</c:v>
                </c:pt>
                <c:pt idx="51">
                  <c:v>0.75130938165714245</c:v>
                </c:pt>
                <c:pt idx="52">
                  <c:v>0.74448196178297577</c:v>
                </c:pt>
                <c:pt idx="53">
                  <c:v>0.73772932971942362</c:v>
                </c:pt>
                <c:pt idx="54">
                  <c:v>0.73105040616607408</c:v>
                </c:pt>
                <c:pt idx="55">
                  <c:v>0.72444430761131628</c:v>
                </c:pt>
                <c:pt idx="56">
                  <c:v>0.71791030679842094</c:v>
                </c:pt>
                <c:pt idx="57">
                  <c:v>0.71144779965192695</c:v>
                </c:pt>
                <c:pt idx="58">
                  <c:v>0.70505627765438506</c:v>
                </c:pt>
                <c:pt idx="59">
                  <c:v>0.69873530482796697</c:v>
                </c:pt>
                <c:pt idx="60">
                  <c:v>0.69248449861085881</c:v>
                </c:pt>
                <c:pt idx="61">
                  <c:v>0.68630351403039946</c:v>
                </c:pt>
                <c:pt idx="62">
                  <c:v>0.68019203066799572</c:v>
                </c:pt>
                <c:pt idx="63">
                  <c:v>0.67414974198841582</c:v>
                </c:pt>
                <c:pt idx="64">
                  <c:v>0.66817634667098669</c:v>
                </c:pt>
                <c:pt idx="65">
                  <c:v>0.66227154163470814</c:v>
                </c:pt>
                <c:pt idx="66">
                  <c:v>0.65643501649521752</c:v>
                </c:pt>
                <c:pt idx="67">
                  <c:v>0.65066644923029093</c:v>
                </c:pt>
                <c:pt idx="68">
                  <c:v>0.64496550286342214</c:v>
                </c:pt>
                <c:pt idx="69">
                  <c:v>0.63933182300289249</c:v>
                </c:pt>
                <c:pt idx="70">
                  <c:v>0.6337650360974626</c:v>
                </c:pt>
                <c:pt idx="71">
                  <c:v>0.62826474829005829</c:v>
                </c:pt>
                <c:pt idx="72">
                  <c:v>0.6228305447681195</c:v>
                </c:pt>
                <c:pt idx="73">
                  <c:v>0.61746198952402054</c:v>
                </c:pt>
                <c:pt idx="74">
                  <c:v>0.61215862545169508</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1.1287671232876713</c:v>
                </c:pt>
                <c:pt idx="1">
                  <c:v>1.1287671232876713</c:v>
                </c:pt>
                <c:pt idx="2">
                  <c:v>1.1287671232876713</c:v>
                </c:pt>
                <c:pt idx="3">
                  <c:v>1.1287671232876713</c:v>
                </c:pt>
                <c:pt idx="4">
                  <c:v>1.1287671232876713</c:v>
                </c:pt>
                <c:pt idx="5">
                  <c:v>1.1287671232876713</c:v>
                </c:pt>
                <c:pt idx="6">
                  <c:v>1.1287671232876713</c:v>
                </c:pt>
                <c:pt idx="7">
                  <c:v>1.1287671232876713</c:v>
                </c:pt>
                <c:pt idx="8">
                  <c:v>1.1287671232876713</c:v>
                </c:pt>
                <c:pt idx="11">
                  <c:v>1.1287671232876713</c:v>
                </c:pt>
                <c:pt idx="12">
                  <c:v>1.1287671232876713</c:v>
                </c:pt>
                <c:pt idx="15">
                  <c:v>1.1287671232876713</c:v>
                </c:pt>
                <c:pt idx="16">
                  <c:v>1.1287671232876713</c:v>
                </c:pt>
                <c:pt idx="17">
                  <c:v>1.1287671232876713</c:v>
                </c:pt>
                <c:pt idx="18">
                  <c:v>1.1287671232876713</c:v>
                </c:pt>
                <c:pt idx="19">
                  <c:v>1.1287671232876713</c:v>
                </c:pt>
                <c:pt idx="20">
                  <c:v>1.1287671232876713</c:v>
                </c:pt>
                <c:pt idx="21">
                  <c:v>1.1287671232876713</c:v>
                </c:pt>
                <c:pt idx="22">
                  <c:v>1.1287671232876713</c:v>
                </c:pt>
                <c:pt idx="23">
                  <c:v>1.1287671232876713</c:v>
                </c:pt>
                <c:pt idx="24">
                  <c:v>1.1287671232876713</c:v>
                </c:pt>
                <c:pt idx="25">
                  <c:v>1.1287671232876713</c:v>
                </c:pt>
                <c:pt idx="26">
                  <c:v>1.1287671232876713</c:v>
                </c:pt>
                <c:pt idx="27">
                  <c:v>1.1287671232876713</c:v>
                </c:pt>
                <c:pt idx="28">
                  <c:v>1.1287671232876713</c:v>
                </c:pt>
                <c:pt idx="29">
                  <c:v>1.1287671232876713</c:v>
                </c:pt>
                <c:pt idx="30">
                  <c:v>1.1287671232876713</c:v>
                </c:pt>
                <c:pt idx="31">
                  <c:v>1.1287671232876713</c:v>
                </c:pt>
                <c:pt idx="32">
                  <c:v>1.1287671232876713</c:v>
                </c:pt>
                <c:pt idx="33">
                  <c:v>1.1287671232876713</c:v>
                </c:pt>
                <c:pt idx="34">
                  <c:v>1.1287671232876713</c:v>
                </c:pt>
                <c:pt idx="35">
                  <c:v>1.1287671232876713</c:v>
                </c:pt>
                <c:pt idx="36">
                  <c:v>1.1287671232876713</c:v>
                </c:pt>
                <c:pt idx="37">
                  <c:v>1.1287671232876713</c:v>
                </c:pt>
                <c:pt idx="38">
                  <c:v>1.1287671232876713</c:v>
                </c:pt>
                <c:pt idx="39">
                  <c:v>1.1287671232876713</c:v>
                </c:pt>
                <c:pt idx="40">
                  <c:v>1.1287671232876713</c:v>
                </c:pt>
                <c:pt idx="41">
                  <c:v>1.1287671232876713</c:v>
                </c:pt>
                <c:pt idx="42">
                  <c:v>1.1287671232876713</c:v>
                </c:pt>
                <c:pt idx="43">
                  <c:v>1.1287671232876713</c:v>
                </c:pt>
                <c:pt idx="44">
                  <c:v>1.1287671232876713</c:v>
                </c:pt>
                <c:pt idx="45">
                  <c:v>1.1287671232876713</c:v>
                </c:pt>
                <c:pt idx="46">
                  <c:v>1.1287671232876713</c:v>
                </c:pt>
                <c:pt idx="47">
                  <c:v>1.1287671232876713</c:v>
                </c:pt>
                <c:pt idx="48">
                  <c:v>1.1287671232876713</c:v>
                </c:pt>
                <c:pt idx="49">
                  <c:v>1.1287671232876713</c:v>
                </c:pt>
                <c:pt idx="50">
                  <c:v>1.1287671232876713</c:v>
                </c:pt>
                <c:pt idx="51">
                  <c:v>1.1287671232876713</c:v>
                </c:pt>
                <c:pt idx="52">
                  <c:v>1.1287671232876713</c:v>
                </c:pt>
                <c:pt idx="53">
                  <c:v>1.1287671232876713</c:v>
                </c:pt>
                <c:pt idx="54">
                  <c:v>1.1287671232876713</c:v>
                </c:pt>
                <c:pt idx="55">
                  <c:v>1.1287671232876713</c:v>
                </c:pt>
                <c:pt idx="56">
                  <c:v>1.1287671232876713</c:v>
                </c:pt>
                <c:pt idx="57">
                  <c:v>1.1287671232876713</c:v>
                </c:pt>
                <c:pt idx="58">
                  <c:v>1.1287671232876713</c:v>
                </c:pt>
                <c:pt idx="59">
                  <c:v>1.1287671232876713</c:v>
                </c:pt>
                <c:pt idx="60">
                  <c:v>1.1287671232876713</c:v>
                </c:pt>
                <c:pt idx="61">
                  <c:v>1.1287671232876713</c:v>
                </c:pt>
                <c:pt idx="62">
                  <c:v>1.1287671232876713</c:v>
                </c:pt>
                <c:pt idx="63">
                  <c:v>1.1287671232876713</c:v>
                </c:pt>
                <c:pt idx="64">
                  <c:v>1.1287671232876713</c:v>
                </c:pt>
                <c:pt idx="65">
                  <c:v>1.1287671232876713</c:v>
                </c:pt>
                <c:pt idx="66">
                  <c:v>1.1287671232876713</c:v>
                </c:pt>
                <c:pt idx="67">
                  <c:v>1.1287671232876713</c:v>
                </c:pt>
                <c:pt idx="68">
                  <c:v>1.1287671232876713</c:v>
                </c:pt>
                <c:pt idx="69">
                  <c:v>1.1287671232876713</c:v>
                </c:pt>
                <c:pt idx="70">
                  <c:v>1.1287671232876713</c:v>
                </c:pt>
                <c:pt idx="71">
                  <c:v>1.1287671232876713</c:v>
                </c:pt>
                <c:pt idx="72">
                  <c:v>1.1287671232876713</c:v>
                </c:pt>
                <c:pt idx="73">
                  <c:v>1.1287671232876713</c:v>
                </c:pt>
                <c:pt idx="74">
                  <c:v>1.1287671232876713</c:v>
                </c:pt>
                <c:pt idx="75">
                  <c:v>1.1287671232876713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0.98536585365853657</c:v>
                </c:pt>
                <c:pt idx="1">
                  <c:v>0.98536585365853657</c:v>
                </c:pt>
                <c:pt idx="2">
                  <c:v>0.98536585365853657</c:v>
                </c:pt>
                <c:pt idx="3">
                  <c:v>0.98536585365853657</c:v>
                </c:pt>
                <c:pt idx="4">
                  <c:v>0.98536585365853657</c:v>
                </c:pt>
                <c:pt idx="5">
                  <c:v>0.98536585365853657</c:v>
                </c:pt>
                <c:pt idx="6">
                  <c:v>0.98536585365853657</c:v>
                </c:pt>
                <c:pt idx="7">
                  <c:v>0.98536585365853657</c:v>
                </c:pt>
                <c:pt idx="8">
                  <c:v>0.98536585365853657</c:v>
                </c:pt>
                <c:pt idx="11">
                  <c:v>0.98536585365853657</c:v>
                </c:pt>
                <c:pt idx="12">
                  <c:v>0.98536585365853657</c:v>
                </c:pt>
                <c:pt idx="15">
                  <c:v>0.98536585365853657</c:v>
                </c:pt>
                <c:pt idx="16">
                  <c:v>0.98536585365853657</c:v>
                </c:pt>
                <c:pt idx="17">
                  <c:v>0.98536585365853657</c:v>
                </c:pt>
                <c:pt idx="18">
                  <c:v>0.98536585365853657</c:v>
                </c:pt>
                <c:pt idx="19">
                  <c:v>0.98536585365853657</c:v>
                </c:pt>
                <c:pt idx="20">
                  <c:v>0.98536585365853657</c:v>
                </c:pt>
                <c:pt idx="21">
                  <c:v>0.98536585365853657</c:v>
                </c:pt>
                <c:pt idx="22">
                  <c:v>0.98536585365853657</c:v>
                </c:pt>
                <c:pt idx="23">
                  <c:v>0.98536585365853657</c:v>
                </c:pt>
                <c:pt idx="24">
                  <c:v>0.98536585365853657</c:v>
                </c:pt>
                <c:pt idx="25">
                  <c:v>0.98536585365853657</c:v>
                </c:pt>
                <c:pt idx="26">
                  <c:v>0.98536585365853657</c:v>
                </c:pt>
                <c:pt idx="27">
                  <c:v>0.98536585365853657</c:v>
                </c:pt>
                <c:pt idx="28">
                  <c:v>0.98536585365853657</c:v>
                </c:pt>
                <c:pt idx="29">
                  <c:v>0.98536585365853657</c:v>
                </c:pt>
                <c:pt idx="30">
                  <c:v>0.98536585365853657</c:v>
                </c:pt>
                <c:pt idx="31">
                  <c:v>0.98536585365853657</c:v>
                </c:pt>
                <c:pt idx="32">
                  <c:v>0.98536585365853657</c:v>
                </c:pt>
                <c:pt idx="33">
                  <c:v>0.98536585365853657</c:v>
                </c:pt>
                <c:pt idx="34">
                  <c:v>0.98536585365853657</c:v>
                </c:pt>
                <c:pt idx="35">
                  <c:v>0.98536585365853657</c:v>
                </c:pt>
                <c:pt idx="36">
                  <c:v>0.98536585365853657</c:v>
                </c:pt>
                <c:pt idx="37">
                  <c:v>0.98536585365853657</c:v>
                </c:pt>
                <c:pt idx="38">
                  <c:v>0.98536585365853657</c:v>
                </c:pt>
                <c:pt idx="39">
                  <c:v>0.98536585365853657</c:v>
                </c:pt>
                <c:pt idx="40">
                  <c:v>0.98536585365853657</c:v>
                </c:pt>
                <c:pt idx="41">
                  <c:v>0.98536585365853657</c:v>
                </c:pt>
                <c:pt idx="42">
                  <c:v>0.98536585365853657</c:v>
                </c:pt>
                <c:pt idx="43">
                  <c:v>0.98536585365853657</c:v>
                </c:pt>
                <c:pt idx="44">
                  <c:v>0.98536585365853657</c:v>
                </c:pt>
                <c:pt idx="45">
                  <c:v>0.98536585365853657</c:v>
                </c:pt>
                <c:pt idx="46">
                  <c:v>0.98536585365853657</c:v>
                </c:pt>
                <c:pt idx="47">
                  <c:v>0.98536585365853657</c:v>
                </c:pt>
                <c:pt idx="48">
                  <c:v>0.98536585365853657</c:v>
                </c:pt>
                <c:pt idx="49">
                  <c:v>0.98536585365853657</c:v>
                </c:pt>
                <c:pt idx="50">
                  <c:v>0.98536585365853657</c:v>
                </c:pt>
                <c:pt idx="51">
                  <c:v>0.98536585365853657</c:v>
                </c:pt>
                <c:pt idx="52">
                  <c:v>0.98536585365853657</c:v>
                </c:pt>
                <c:pt idx="53">
                  <c:v>0.98536585365853657</c:v>
                </c:pt>
                <c:pt idx="54">
                  <c:v>0.98536585365853657</c:v>
                </c:pt>
                <c:pt idx="55">
                  <c:v>0.98536585365853657</c:v>
                </c:pt>
                <c:pt idx="56">
                  <c:v>0.98536585365853657</c:v>
                </c:pt>
                <c:pt idx="57">
                  <c:v>0.98536585365853657</c:v>
                </c:pt>
                <c:pt idx="58">
                  <c:v>0.98536585365853657</c:v>
                </c:pt>
                <c:pt idx="59">
                  <c:v>0.98536585365853657</c:v>
                </c:pt>
                <c:pt idx="60">
                  <c:v>0.98536585365853657</c:v>
                </c:pt>
                <c:pt idx="61">
                  <c:v>0.98536585365853657</c:v>
                </c:pt>
                <c:pt idx="62">
                  <c:v>0.98536585365853657</c:v>
                </c:pt>
                <c:pt idx="63">
                  <c:v>0.98536585365853657</c:v>
                </c:pt>
                <c:pt idx="64">
                  <c:v>0.98536585365853657</c:v>
                </c:pt>
                <c:pt idx="65">
                  <c:v>0.98536585365853657</c:v>
                </c:pt>
                <c:pt idx="66">
                  <c:v>0.98536585365853657</c:v>
                </c:pt>
                <c:pt idx="67">
                  <c:v>0.98536585365853657</c:v>
                </c:pt>
                <c:pt idx="68">
                  <c:v>0.98536585365853657</c:v>
                </c:pt>
                <c:pt idx="69">
                  <c:v>0.98536585365853657</c:v>
                </c:pt>
                <c:pt idx="70">
                  <c:v>0.98536585365853657</c:v>
                </c:pt>
                <c:pt idx="71">
                  <c:v>0.98536585365853657</c:v>
                </c:pt>
                <c:pt idx="72">
                  <c:v>0.98536585365853657</c:v>
                </c:pt>
                <c:pt idx="73">
                  <c:v>0.98536585365853657</c:v>
                </c:pt>
                <c:pt idx="74">
                  <c:v>0.98536585365853657</c:v>
                </c:pt>
                <c:pt idx="75">
                  <c:v>0.98536585365853657</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1.1945355664026901E-2</c:v>
                </c:pt>
                <c:pt idx="2">
                  <c:v>4.9047807596206569E-2</c:v>
                </c:pt>
                <c:pt idx="3">
                  <c:v>0.11530554610615192</c:v>
                </c:pt>
                <c:pt idx="4">
                  <c:v>0.21797145654006869</c:v>
                </c:pt>
                <c:pt idx="5">
                  <c:v>0.36791126723229711</c:v>
                </c:pt>
                <c:pt idx="6">
                  <c:v>0.57770319183265606</c:v>
                </c:pt>
                <c:pt idx="7">
                  <c:v>0.85108193377344976</c:v>
                </c:pt>
                <c:pt idx="8">
                  <c:v>1.1554689667826847</c:v>
                </c:pt>
                <c:pt idx="9">
                  <c:v>1.4041016219656508</c:v>
                </c:pt>
                <c:pt idx="10">
                  <c:v>1.5230192477004287</c:v>
                </c:pt>
                <c:pt idx="11">
                  <c:v>1.5284035810039451</c:v>
                </c:pt>
                <c:pt idx="12">
                  <c:v>1.4786922993760747</c:v>
                </c:pt>
                <c:pt idx="13">
                  <c:v>1.4139917167091089</c:v>
                </c:pt>
                <c:pt idx="14">
                  <c:v>1.3512270492197753</c:v>
                </c:pt>
                <c:pt idx="15">
                  <c:v>1.2954827392792456</c:v>
                </c:pt>
                <c:pt idx="16">
                  <c:v>1.247321560751792</c:v>
                </c:pt>
                <c:pt idx="17">
                  <c:v>1.2058907032967128</c:v>
                </c:pt>
                <c:pt idx="18">
                  <c:v>1.170053072870781</c:v>
                </c:pt>
                <c:pt idx="19">
                  <c:v>1.1387536102462339</c:v>
                </c:pt>
                <c:pt idx="20">
                  <c:v>1.1111111111111107</c:v>
                </c:pt>
                <c:pt idx="21">
                  <c:v>1.0864183631022619</c:v>
                </c:pt>
                <c:pt idx="22">
                  <c:v>1.0641163019179471</c:v>
                </c:pt>
                <c:pt idx="23">
                  <c:v>1.0437647628218092</c:v>
                </c:pt>
                <c:pt idx="24">
                  <c:v>1.0250167609408647</c:v>
                </c:pt>
                <c:pt idx="25">
                  <c:v>1.0075977190966925</c:v>
                </c:pt>
                <c:pt idx="26">
                  <c:v>0.99128926717208787</c:v>
                </c:pt>
                <c:pt idx="27">
                  <c:v>0.97591678414105476</c:v>
                </c:pt>
                <c:pt idx="28">
                  <c:v>0.96133985755834162</c:v>
                </c:pt>
                <c:pt idx="29">
                  <c:v>0.94744496953933521</c:v>
                </c:pt>
                <c:pt idx="30">
                  <c:v>0.93413986815523631</c:v>
                </c:pt>
                <c:pt idx="31">
                  <c:v>0.92134921297044525</c:v>
                </c:pt>
                <c:pt idx="32">
                  <c:v>0.90901118613283138</c:v>
                </c:pt>
                <c:pt idx="33">
                  <c:v>0.89707483846709823</c:v>
                </c:pt>
                <c:pt idx="34">
                  <c:v>0.88549799824153086</c:v>
                </c:pt>
                <c:pt idx="35">
                  <c:v>0.87424561337803319</c:v>
                </c:pt>
                <c:pt idx="36">
                  <c:v>0.86328842972461128</c:v>
                </c:pt>
                <c:pt idx="37">
                  <c:v>0.85260193158448849</c:v>
                </c:pt>
                <c:pt idx="38">
                  <c:v>0.84216548821181847</c:v>
                </c:pt>
                <c:pt idx="39">
                  <c:v>0.83196166306294361</c:v>
                </c:pt>
                <c:pt idx="40">
                  <c:v>0.82197565241430326</c:v>
                </c:pt>
                <c:pt idx="41">
                  <c:v>0.8121948273799573</c:v>
                </c:pt>
                <c:pt idx="42">
                  <c:v>0.80260835900559646</c:v>
                </c:pt>
                <c:pt idx="43">
                  <c:v>0.79320691043548841</c:v>
                </c:pt>
                <c:pt idx="44">
                  <c:v>0.78398238347601967</c:v>
                </c:pt>
                <c:pt idx="45">
                  <c:v>0.77492770945854172</c:v>
                </c:pt>
                <c:pt idx="46">
                  <c:v>0.7660366763157036</c:v>
                </c:pt>
                <c:pt idx="47">
                  <c:v>0.7573037853636575</c:v>
                </c:pt>
                <c:pt idx="48">
                  <c:v>0.74872413252797965</c:v>
                </c:pt>
                <c:pt idx="49">
                  <c:v>0.74029330973947183</c:v>
                </c:pt>
                <c:pt idx="50">
                  <c:v>0.73200732301446514</c:v>
                </c:pt>
                <c:pt idx="51">
                  <c:v>0.72386252436646559</c:v>
                </c:pt>
                <c:pt idx="52">
                  <c:v>0.71585555520534538</c:v>
                </c:pt>
                <c:pt idx="53">
                  <c:v>0.70798329929255488</c:v>
                </c:pt>
                <c:pt idx="54">
                  <c:v>0.70024284365594158</c:v>
                </c:pt>
                <c:pt idx="55">
                  <c:v>0.69263144614125371</c:v>
                </c:pt>
                <c:pt idx="56">
                  <c:v>0.68514650850145276</c:v>
                </c:pt>
                <c:pt idx="57">
                  <c:v>0.67778555410913477</c:v>
                </c:pt>
                <c:pt idx="58">
                  <c:v>0.67054620952926713</c:v>
                </c:pt>
                <c:pt idx="59">
                  <c:v>0.66342618931509667</c:v>
                </c:pt>
                <c:pt idx="60">
                  <c:v>0.65642328349431711</c:v>
                </c:pt>
                <c:pt idx="61">
                  <c:v>0.64953534729925699</c:v>
                </c:pt>
                <c:pt idx="62">
                  <c:v>0.64276029276708735</c:v>
                </c:pt>
                <c:pt idx="63">
                  <c:v>0.63609608189638955</c:v>
                </c:pt>
                <c:pt idx="64">
                  <c:v>0.62954072109689407</c:v>
                </c:pt>
                <c:pt idx="65">
                  <c:v>0.62309225671152413</c:v>
                </c:pt>
                <c:pt idx="66">
                  <c:v>0.61674877142537587</c:v>
                </c:pt>
                <c:pt idx="67">
                  <c:v>0.61050838140611052</c:v>
                </c:pt>
                <c:pt idx="68">
                  <c:v>0.60436923404533116</c:v>
                </c:pt>
                <c:pt idx="69">
                  <c:v>0.5983295061916496</c:v>
                </c:pt>
                <c:pt idx="70">
                  <c:v>0.59238740278394886</c:v>
                </c:pt>
                <c:pt idx="71">
                  <c:v>0.58654115580834776</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-19.499553567929478</c:v>
                </c:pt>
                <c:pt idx="1">
                  <c:v>-19.513740902902175</c:v>
                </c:pt>
                <c:pt idx="2">
                  <c:v>-19.536131811813966</c:v>
                </c:pt>
                <c:pt idx="3">
                  <c:v>-19.571384237390159</c:v>
                </c:pt>
                <c:pt idx="4">
                  <c:v>-19.626675983776241</c:v>
                </c:pt>
                <c:pt idx="5">
                  <c:v>-19.712890657317601</c:v>
                </c:pt>
                <c:pt idx="6">
                  <c:v>-19.846119950936743</c:v>
                </c:pt>
                <c:pt idx="7">
                  <c:v>-20.049243617515277</c:v>
                </c:pt>
                <c:pt idx="8">
                  <c:v>-20.352894479965556</c:v>
                </c:pt>
                <c:pt idx="9">
                  <c:v>-20.794481730405948</c:v>
                </c:pt>
                <c:pt idx="10">
                  <c:v>-21.413641202095643</c:v>
                </c:pt>
                <c:pt idx="11">
                  <c:v>-22.243606047805365</c:v>
                </c:pt>
                <c:pt idx="12">
                  <c:v>-23.301115598327073</c:v>
                </c:pt>
                <c:pt idx="13">
                  <c:v>-24.580391864003829</c:v>
                </c:pt>
                <c:pt idx="14">
                  <c:v>-26.055298012203494</c:v>
                </c:pt>
                <c:pt idx="15">
                  <c:v>-27.688149081427635</c:v>
                </c:pt>
                <c:pt idx="16">
                  <c:v>-29.439642271326186</c:v>
                </c:pt>
                <c:pt idx="17">
                  <c:v>-31.275543833369582</c:v>
                </c:pt>
                <c:pt idx="18">
                  <c:v>-33.169282533685475</c:v>
                </c:pt>
                <c:pt idx="19">
                  <c:v>-35.101777490034266</c:v>
                </c:pt>
                <c:pt idx="20">
                  <c:v>-37.060084818620666</c:v>
                </c:pt>
                <c:pt idx="21">
                  <c:v>-39.035875017285363</c:v>
                </c:pt>
                <c:pt idx="22">
                  <c:v>-41.024188004372029</c:v>
                </c:pt>
                <c:pt idx="23">
                  <c:v>-43.022589364930248</c:v>
                </c:pt>
                <c:pt idx="24">
                  <c:v>-45.030721704693605</c:v>
                </c:pt>
                <c:pt idx="25">
                  <c:v>-47.050216862812213</c:v>
                </c:pt>
                <c:pt idx="26">
                  <c:v>-49.084941566407103</c:v>
                </c:pt>
                <c:pt idx="27">
                  <c:v>-51.141544768884216</c:v>
                </c:pt>
                <c:pt idx="28">
                  <c:v>-53.230210461125687</c:v>
                </c:pt>
                <c:pt idx="29">
                  <c:v>-55.36532540797598</c:v>
                </c:pt>
                <c:pt idx="30">
                  <c:v>-57.565374938827944</c:v>
                </c:pt>
                <c:pt idx="31">
                  <c:v>-59.850838286142142</c:v>
                </c:pt>
                <c:pt idx="32">
                  <c:v>-62.238663503571132</c:v>
                </c:pt>
                <c:pt idx="33">
                  <c:v>-64.733186147736163</c:v>
                </c:pt>
                <c:pt idx="34">
                  <c:v>-67.31686459079917</c:v>
                </c:pt>
                <c:pt idx="35">
                  <c:v>-69.947740991932818</c:v>
                </c:pt>
                <c:pt idx="36">
                  <c:v>-72.568862679015041</c:v>
                </c:pt>
                <c:pt idx="37">
                  <c:v>-75.126500422094679</c:v>
                </c:pt>
                <c:pt idx="38">
                  <c:v>-77.586403726700411</c:v>
                </c:pt>
                <c:pt idx="39">
                  <c:v>-79.939097913297758</c:v>
                </c:pt>
                <c:pt idx="40">
                  <c:v>-82.194291163147724</c:v>
                </c:pt>
                <c:pt idx="41">
                  <c:v>-84.371034976713389</c:v>
                </c:pt>
                <c:pt idx="42">
                  <c:v>-86.489678777097637</c:v>
                </c:pt>
                <c:pt idx="43">
                  <c:v>-88.567629232983393</c:v>
                </c:pt>
                <c:pt idx="44">
                  <c:v>-90.618114250868643</c:v>
                </c:pt>
                <c:pt idx="45">
                  <c:v>-92.650505400782322</c:v>
                </c:pt>
                <c:pt idx="46">
                  <c:v>-94.671161728379317</c:v>
                </c:pt>
                <c:pt idx="47">
                  <c:v>-96.684283426895931</c:v>
                </c:pt>
                <c:pt idx="48">
                  <c:v>-98.692598197166021</c:v>
                </c:pt>
                <c:pt idx="49">
                  <c:v>-100.69785869461079</c:v>
                </c:pt>
                <c:pt idx="50">
                  <c:v>-102.70118353126649</c:v>
                </c:pt>
                <c:pt idx="51">
                  <c:v>-104.70328363083787</c:v>
                </c:pt>
                <c:pt idx="52">
                  <c:v>-106.70460960892845</c:v>
                </c:pt>
                <c:pt idx="53">
                  <c:v>-108.70544660510747</c:v>
                </c:pt>
                <c:pt idx="54">
                  <c:v>-110.70597485762275</c:v>
                </c:pt>
                <c:pt idx="55">
                  <c:v>-112.70630821962826</c:v>
                </c:pt>
                <c:pt idx="56">
                  <c:v>-114.70651857961123</c:v>
                </c:pt>
                <c:pt idx="57">
                  <c:v>-116.70665131685683</c:v>
                </c:pt>
                <c:pt idx="58">
                  <c:v>-118.70673507200809</c:v>
                </c:pt>
                <c:pt idx="59">
                  <c:v>-120.70678791937323</c:v>
                </c:pt>
                <c:pt idx="60">
                  <c:v>-122.70682126437887</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-4.3020513563923899</c:v>
                </c:pt>
                <c:pt idx="1">
                  <c:v>-5.4100792593457188</c:v>
                </c:pt>
                <c:pt idx="2">
                  <c:v>-6.7992082984568549</c:v>
                </c:pt>
                <c:pt idx="3">
                  <c:v>-8.5365805233933152</c:v>
                </c:pt>
                <c:pt idx="4">
                  <c:v>-10.701370777405417</c:v>
                </c:pt>
                <c:pt idx="5">
                  <c:v>-13.383112558912272</c:v>
                </c:pt>
                <c:pt idx="6">
                  <c:v>-16.675863419672918</c:v>
                </c:pt>
                <c:pt idx="7">
                  <c:v>-20.665252264425199</c:v>
                </c:pt>
                <c:pt idx="8">
                  <c:v>-25.405451666468718</c:v>
                </c:pt>
                <c:pt idx="9">
                  <c:v>-30.886143692460553</c:v>
                </c:pt>
                <c:pt idx="10">
                  <c:v>-36.997974878316121</c:v>
                </c:pt>
                <c:pt idx="11">
                  <c:v>-43.516721498849407</c:v>
                </c:pt>
                <c:pt idx="12">
                  <c:v>-50.128963553566244</c:v>
                </c:pt>
                <c:pt idx="13">
                  <c:v>-56.501044427149587</c:v>
                </c:pt>
                <c:pt idx="14">
                  <c:v>-62.359220021809655</c:v>
                </c:pt>
                <c:pt idx="15">
                  <c:v>-67.538948286914362</c:v>
                </c:pt>
                <c:pt idx="16">
                  <c:v>-71.987697490737418</c:v>
                </c:pt>
                <c:pt idx="17">
                  <c:v>-75.73677949208728</c:v>
                </c:pt>
                <c:pt idx="18">
                  <c:v>-78.865997287098097</c:v>
                </c:pt>
                <c:pt idx="19">
                  <c:v>-81.475551283873514</c:v>
                </c:pt>
                <c:pt idx="20">
                  <c:v>-83.668742294814379</c:v>
                </c:pt>
                <c:pt idx="21">
                  <c:v>-85.54346895577882</c:v>
                </c:pt>
                <c:pt idx="22">
                  <c:v>-87.189330435019045</c:v>
                </c:pt>
                <c:pt idx="23">
                  <c:v>-88.687744682552065</c:v>
                </c:pt>
                <c:pt idx="24">
                  <c:v>-90.113349746889028</c:v>
                </c:pt>
                <c:pt idx="25">
                  <c:v>-91.535526119243187</c:v>
                </c:pt>
                <c:pt idx="26">
                  <c:v>-93.019056337602819</c:v>
                </c:pt>
                <c:pt idx="27">
                  <c:v>-94.622738610764046</c:v>
                </c:pt>
                <c:pt idx="28">
                  <c:v>-96.394263198082101</c:v>
                </c:pt>
                <c:pt idx="29">
                  <c:v>-98.359127538426719</c:v>
                </c:pt>
                <c:pt idx="30">
                  <c:v>-100.5017206329639</c:v>
                </c:pt>
                <c:pt idx="31">
                  <c:v>-102.7399480918334</c:v>
                </c:pt>
                <c:pt idx="32">
                  <c:v>-104.9032168242814</c:v>
                </c:pt>
                <c:pt idx="33">
                  <c:v>-106.73537153841312</c:v>
                </c:pt>
                <c:pt idx="34">
                  <c:v>-107.94634047846549</c:v>
                </c:pt>
                <c:pt idx="35">
                  <c:v>-108.31071705332091</c:v>
                </c:pt>
                <c:pt idx="36">
                  <c:v>-107.76569484557372</c:v>
                </c:pt>
                <c:pt idx="37">
                  <c:v>-106.44224382312665</c:v>
                </c:pt>
                <c:pt idx="38">
                  <c:v>-104.60621216052493</c:v>
                </c:pt>
                <c:pt idx="39">
                  <c:v>-102.55292117414974</c:v>
                </c:pt>
                <c:pt idx="40">
                  <c:v>-100.52156212164164</c:v>
                </c:pt>
                <c:pt idx="41">
                  <c:v>-98.661930991514197</c:v>
                </c:pt>
                <c:pt idx="42">
                  <c:v>-97.043266507183262</c:v>
                </c:pt>
                <c:pt idx="43">
                  <c:v>-95.679849528960389</c:v>
                </c:pt>
                <c:pt idx="44">
                  <c:v>-94.555553427339987</c:v>
                </c:pt>
                <c:pt idx="45">
                  <c:v>-93.640993649471085</c:v>
                </c:pt>
                <c:pt idx="46">
                  <c:v>-92.903492272471638</c:v>
                </c:pt>
                <c:pt idx="47">
                  <c:v>-92.312054307138197</c:v>
                </c:pt>
                <c:pt idx="48">
                  <c:v>-91.839414065190994</c:v>
                </c:pt>
                <c:pt idx="49">
                  <c:v>-91.462548124918143</c:v>
                </c:pt>
                <c:pt idx="50">
                  <c:v>-91.162471107279544</c:v>
                </c:pt>
                <c:pt idx="51">
                  <c:v>-90.923748822750468</c:v>
                </c:pt>
                <c:pt idx="52">
                  <c:v>-90.733942937628001</c:v>
                </c:pt>
                <c:pt idx="53">
                  <c:v>-90.583083440320237</c:v>
                </c:pt>
                <c:pt idx="54">
                  <c:v>-90.463205683274197</c:v>
                </c:pt>
                <c:pt idx="55">
                  <c:v>-90.367960433278128</c:v>
                </c:pt>
                <c:pt idx="56">
                  <c:v>-90.292292930426072</c:v>
                </c:pt>
                <c:pt idx="57">
                  <c:v>-90.232182326108003</c:v>
                </c:pt>
                <c:pt idx="58">
                  <c:v>-90.184431883578625</c:v>
                </c:pt>
                <c:pt idx="59">
                  <c:v>-90.14650090917587</c:v>
                </c:pt>
                <c:pt idx="60">
                  <c:v>-90.116370538646819</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-3.9489134743437075</c:v>
                </c:pt>
                <c:pt idx="1">
                  <c:v>-3.9631002820222365</c:v>
                </c:pt>
                <c:pt idx="2">
                  <c:v>-3.9854903552292633</c:v>
                </c:pt>
                <c:pt idx="3">
                  <c:v>-4.0207414563029467</c:v>
                </c:pt>
                <c:pt idx="4">
                  <c:v>-4.0760311034948238</c:v>
                </c:pt>
                <c:pt idx="5">
                  <c:v>-4.1622424500396953</c:v>
                </c:pt>
                <c:pt idx="6">
                  <c:v>-4.2954664707299681</c:v>
                </c:pt>
                <c:pt idx="7">
                  <c:v>-4.4985817802925308</c:v>
                </c:pt>
                <c:pt idx="8">
                  <c:v>-4.8022193977980381</c:v>
                </c:pt>
                <c:pt idx="9">
                  <c:v>-5.2437856564983836</c:v>
                </c:pt>
                <c:pt idx="10">
                  <c:v>-5.862911858729988</c:v>
                </c:pt>
                <c:pt idx="11">
                  <c:v>-6.6928239764241093</c:v>
                </c:pt>
                <c:pt idx="12">
                  <c:v>-7.7502499599841626</c:v>
                </c:pt>
                <c:pt idx="13">
                  <c:v>-9.0293937842459844</c:v>
                </c:pt>
                <c:pt idx="14">
                  <c:v>-10.504090035221651</c:v>
                </c:pt>
                <c:pt idx="15">
                  <c:v>-12.136608460542757</c:v>
                </c:pt>
                <c:pt idx="16">
                  <c:v>-13.88757449756832</c:v>
                </c:pt>
                <c:pt idx="17">
                  <c:v>-15.722640709659315</c:v>
                </c:pt>
                <c:pt idx="18">
                  <c:v>-17.615055798562615</c:v>
                </c:pt>
                <c:pt idx="19">
                  <c:v>-19.545453798166182</c:v>
                </c:pt>
                <c:pt idx="20">
                  <c:v>-21.500439746884027</c:v>
                </c:pt>
                <c:pt idx="21">
                  <c:v>-23.470971110819811</c:v>
                </c:pt>
                <c:pt idx="22">
                  <c:v>-25.450962428527895</c:v>
                </c:pt>
                <c:pt idx="23">
                  <c:v>-27.436207407687174</c:v>
                </c:pt>
                <c:pt idx="24">
                  <c:v>-29.423569585634141</c:v>
                </c:pt>
                <c:pt idx="25">
                  <c:v>-31.410348386562564</c:v>
                </c:pt>
                <c:pt idx="26">
                  <c:v>-33.39372077778166</c:v>
                </c:pt>
                <c:pt idx="27">
                  <c:v>-35.370159765521819</c:v>
                </c:pt>
                <c:pt idx="28">
                  <c:v>-37.334729136707743</c:v>
                </c:pt>
                <c:pt idx="29">
                  <c:v>-39.28015177249069</c:v>
                </c:pt>
                <c:pt idx="30">
                  <c:v>-41.195565125599522</c:v>
                </c:pt>
                <c:pt idx="31">
                  <c:v>-43.064958437610073</c:v>
                </c:pt>
                <c:pt idx="32">
                  <c:v>-44.86551762643704</c:v>
                </c:pt>
                <c:pt idx="33">
                  <c:v>-46.566579409671661</c:v>
                </c:pt>
                <c:pt idx="34">
                  <c:v>-48.130554129919332</c:v>
                </c:pt>
                <c:pt idx="35">
                  <c:v>-49.517475704146719</c:v>
                </c:pt>
                <c:pt idx="36">
                  <c:v>-50.69367892013706</c:v>
                </c:pt>
                <c:pt idx="37">
                  <c:v>-51.641971076865275</c:v>
                </c:pt>
                <c:pt idx="38">
                  <c:v>-52.367762192432437</c:v>
                </c:pt>
                <c:pt idx="39">
                  <c:v>-52.897002444819847</c:v>
                </c:pt>
                <c:pt idx="40">
                  <c:v>-53.267398393240086</c:v>
                </c:pt>
                <c:pt idx="41">
                  <c:v>-53.518434685567726</c:v>
                </c:pt>
                <c:pt idx="42">
                  <c:v>-53.684616331163127</c:v>
                </c:pt>
                <c:pt idx="43">
                  <c:v>-53.792831104916054</c:v>
                </c:pt>
                <c:pt idx="44">
                  <c:v>-53.862520704832804</c:v>
                </c:pt>
                <c:pt idx="45">
                  <c:v>-53.907072968655179</c:v>
                </c:pt>
                <c:pt idx="46">
                  <c:v>-53.935419999115553</c:v>
                </c:pt>
                <c:pt idx="47">
                  <c:v>-53.953401219913069</c:v>
                </c:pt>
                <c:pt idx="48">
                  <c:v>-53.964784941611541</c:v>
                </c:pt>
                <c:pt idx="49">
                  <c:v>-53.971982932951263</c:v>
                </c:pt>
                <c:pt idx="50">
                  <c:v>-53.976530690502344</c:v>
                </c:pt>
                <c:pt idx="51">
                  <c:v>-53.979402578216252</c:v>
                </c:pt>
                <c:pt idx="52">
                  <c:v>-53.98121559228386</c:v>
                </c:pt>
                <c:pt idx="53">
                  <c:v>-53.982359915494875</c:v>
                </c:pt>
                <c:pt idx="54">
                  <c:v>-53.983082089448722</c:v>
                </c:pt>
                <c:pt idx="55">
                  <c:v>-53.983537812065393</c:v>
                </c:pt>
                <c:pt idx="56">
                  <c:v>-53.9838253781489</c:v>
                </c:pt>
                <c:pt idx="57">
                  <c:v>-53.984006829856838</c:v>
                </c:pt>
                <c:pt idx="58">
                  <c:v>-53.984121322036664</c:v>
                </c:pt>
                <c:pt idx="59">
                  <c:v>-53.984193563267901</c:v>
                </c:pt>
                <c:pt idx="60">
                  <c:v>-53.984239145020311</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-4.2759466566286752</c:v>
                </c:pt>
                <c:pt idx="1">
                  <c:v>-5.377215390775973</c:v>
                </c:pt>
                <c:pt idx="2">
                  <c:v>-6.7578351418383704</c:v>
                </c:pt>
                <c:pt idx="3">
                  <c:v>-8.4844948104551374</c:v>
                </c:pt>
                <c:pt idx="4">
                  <c:v>-10.635798760361023</c:v>
                </c:pt>
                <c:pt idx="5">
                  <c:v>-13.300562301432141</c:v>
                </c:pt>
                <c:pt idx="6">
                  <c:v>-16.571938844840684</c:v>
                </c:pt>
                <c:pt idx="7">
                  <c:v>-20.534419060178681</c:v>
                </c:pt>
                <c:pt idx="8">
                  <c:v>-25.240742588377664</c:v>
                </c:pt>
                <c:pt idx="9">
                  <c:v>-30.678787582586502</c:v>
                </c:pt>
                <c:pt idx="10">
                  <c:v>-36.736929668892785</c:v>
                </c:pt>
                <c:pt idx="11">
                  <c:v>-43.188086381081149</c:v>
                </c:pt>
                <c:pt idx="12">
                  <c:v>-49.715239106252483</c:v>
                </c:pt>
                <c:pt idx="13">
                  <c:v>-55.980201501521002</c:v>
                </c:pt>
                <c:pt idx="14">
                  <c:v>-61.703528190749516</c:v>
                </c:pt>
                <c:pt idx="15">
                  <c:v>-66.713502253993838</c:v>
                </c:pt>
                <c:pt idx="16">
                  <c:v>-70.948564549999318</c:v>
                </c:pt>
                <c:pt idx="17">
                  <c:v>-74.428672504107752</c:v>
                </c:pt>
                <c:pt idx="18">
                  <c:v>-77.219355465984336</c:v>
                </c:pt>
                <c:pt idx="19">
                  <c:v>-79.402885715572552</c:v>
                </c:pt>
                <c:pt idx="20">
                  <c:v>-81.060076190554611</c:v>
                </c:pt>
                <c:pt idx="21">
                  <c:v>-82.26067868139306</c:v>
                </c:pt>
                <c:pt idx="22">
                  <c:v>-83.059182646532207</c:v>
                </c:pt>
                <c:pt idx="23">
                  <c:v>-83.493449172236268</c:v>
                </c:pt>
                <c:pt idx="24">
                  <c:v>-83.584550201096476</c:v>
                </c:pt>
                <c:pt idx="25">
                  <c:v>-83.336913803481352</c:v>
                </c:pt>
                <c:pt idx="26">
                  <c:v>-82.738359036183709</c:v>
                </c:pt>
                <c:pt idx="27">
                  <c:v>-81.759935384739336</c:v>
                </c:pt>
                <c:pt idx="28">
                  <c:v>-80.355782443580694</c:v>
                </c:pt>
                <c:pt idx="29">
                  <c:v>-78.463620098328406</c:v>
                </c:pt>
                <c:pt idx="30">
                  <c:v>-76.007094347997096</c:v>
                </c:pt>
                <c:pt idx="31">
                  <c:v>-72.902108367117194</c:v>
                </c:pt>
                <c:pt idx="32">
                  <c:v>-69.070244332270164</c:v>
                </c:pt>
                <c:pt idx="33">
                  <c:v>-64.462418942809435</c:v>
                </c:pt>
                <c:pt idx="34">
                  <c:v>-59.092769487888724</c:v>
                </c:pt>
                <c:pt idx="35">
                  <c:v>-53.074110629396571</c:v>
                </c:pt>
                <c:pt idx="36">
                  <c:v>-46.634530301201806</c:v>
                </c:pt>
                <c:pt idx="37">
                  <c:v>-40.092258708948272</c:v>
                </c:pt>
                <c:pt idx="38">
                  <c:v>-33.786929261272498</c:v>
                </c:pt>
                <c:pt idx="39">
                  <c:v>-27.999176486401431</c:v>
                </c:pt>
                <c:pt idx="40">
                  <c:v>-22.900806388260399</c:v>
                </c:pt>
                <c:pt idx="41">
                  <c:v>-18.551633940828161</c:v>
                </c:pt>
                <c:pt idx="42">
                  <c:v>-14.927745652904042</c:v>
                </c:pt>
                <c:pt idx="43">
                  <c:v>-11.957308821807665</c:v>
                </c:pt>
                <c:pt idx="44">
                  <c:v>-9.5492815679438632</c:v>
                </c:pt>
                <c:pt idx="45">
                  <c:v>-7.611360182292163</c:v>
                </c:pt>
                <c:pt idx="46">
                  <c:v>-6.0591296549581442</c:v>
                </c:pt>
                <c:pt idx="47">
                  <c:v>-4.8196015830591135</c:v>
                </c:pt>
                <c:pt idx="48">
                  <c:v>-3.8316989930089291</c:v>
                </c:pt>
                <c:pt idx="49">
                  <c:v>-3.0453116779891221</c:v>
                </c:pt>
                <c:pt idx="50">
                  <c:v>-2.4198229089997514</c:v>
                </c:pt>
                <c:pt idx="51">
                  <c:v>-1.9225580275741523</c:v>
                </c:pt>
                <c:pt idx="52">
                  <c:v>-1.5273549493936174</c:v>
                </c:pt>
                <c:pt idx="53">
                  <c:v>-1.2133278695148311</c:v>
                </c:pt>
                <c:pt idx="54">
                  <c:v>-0.96383407956702905</c:v>
                </c:pt>
                <c:pt idx="55">
                  <c:v>-0.76562743827093105</c:v>
                </c:pt>
                <c:pt idx="56">
                  <c:v>-0.60817293235203185</c:v>
                </c:pt>
                <c:pt idx="57">
                  <c:v>-0.4830956685821558</c:v>
                </c:pt>
                <c:pt idx="58">
                  <c:v>-0.38373990617366271</c:v>
                </c:pt>
                <c:pt idx="59">
                  <c:v>-0.304817134589428</c:v>
                </c:pt>
                <c:pt idx="60">
                  <c:v>-0.24212570461771626</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46.179800635045645</c:v>
                </c:pt>
                <c:pt idx="1">
                  <c:v>44.198298713314074</c:v>
                </c:pt>
                <c:pt idx="2">
                  <c:v>42.227212593953723</c:v>
                </c:pt>
                <c:pt idx="3">
                  <c:v>40.272052741047226</c:v>
                </c:pt>
                <c:pt idx="4">
                  <c:v>38.340752478154243</c:v>
                </c:pt>
                <c:pt idx="5">
                  <c:v>36.444083935737119</c:v>
                </c:pt>
                <c:pt idx="6">
                  <c:v>34.595302862578478</c:v>
                </c:pt>
                <c:pt idx="7">
                  <c:v>32.808040813409342</c:v>
                </c:pt>
                <c:pt idx="8">
                  <c:v>31.091492743732022</c:v>
                </c:pt>
                <c:pt idx="9">
                  <c:v>29.443385144949474</c:v>
                </c:pt>
                <c:pt idx="10">
                  <c:v>27.844360180043463</c:v>
                </c:pt>
                <c:pt idx="11">
                  <c:v>26.259530765475816</c:v>
                </c:pt>
                <c:pt idx="12">
                  <c:v>24.649341912919816</c:v>
                </c:pt>
                <c:pt idx="13">
                  <c:v>22.983710494097288</c:v>
                </c:pt>
                <c:pt idx="14">
                  <c:v>21.250130226060655</c:v>
                </c:pt>
                <c:pt idx="15">
                  <c:v>19.452444191625531</c:v>
                </c:pt>
                <c:pt idx="16">
                  <c:v>17.604438421778394</c:v>
                </c:pt>
                <c:pt idx="17">
                  <c:v>15.723777677553503</c:v>
                </c:pt>
                <c:pt idx="18">
                  <c:v>13.828808251455868</c:v>
                </c:pt>
                <c:pt idx="19">
                  <c:v>11.93803425347191</c:v>
                </c:pt>
                <c:pt idx="20">
                  <c:v>10.071113641274538</c:v>
                </c:pt>
                <c:pt idx="21">
                  <c:v>8.2501638377031963</c:v>
                </c:pt>
                <c:pt idx="22">
                  <c:v>6.5000793391863523</c:v>
                </c:pt>
                <c:pt idx="23">
                  <c:v>4.846215951993786</c:v>
                </c:pt>
                <c:pt idx="24">
                  <c:v>3.3077799824054988</c:v>
                </c:pt>
                <c:pt idx="25">
                  <c:v>1.8868414915921559</c:v>
                </c:pt>
                <c:pt idx="26">
                  <c:v>0.55662493858438378</c:v>
                </c:pt>
                <c:pt idx="27">
                  <c:v>-0.74393276312648859</c:v>
                </c:pt>
                <c:pt idx="28">
                  <c:v>-2.1040417825737472</c:v>
                </c:pt>
                <c:pt idx="29">
                  <c:v>-3.6250762352550354</c:v>
                </c:pt>
                <c:pt idx="30">
                  <c:v>-5.4028529420706262</c:v>
                </c:pt>
                <c:pt idx="31">
                  <c:v>-7.515954130969317</c:v>
                </c:pt>
                <c:pt idx="32">
                  <c:v>-10.020746410241568</c:v>
                </c:pt>
                <c:pt idx="33">
                  <c:v>-12.946597041758675</c:v>
                </c:pt>
                <c:pt idx="34">
                  <c:v>-16.286372672905394</c:v>
                </c:pt>
                <c:pt idx="35">
                  <c:v>-19.987693704799604</c:v>
                </c:pt>
                <c:pt idx="36">
                  <c:v>-23.957664253362324</c:v>
                </c:pt>
                <c:pt idx="37">
                  <c:v>-28.086297335248918</c:v>
                </c:pt>
                <c:pt idx="38">
                  <c:v>-32.277000706708677</c:v>
                </c:pt>
                <c:pt idx="39">
                  <c:v>-36.465854909516906</c:v>
                </c:pt>
                <c:pt idx="40">
                  <c:v>-40.622572627807223</c:v>
                </c:pt>
                <c:pt idx="41">
                  <c:v>-44.740085740547883</c:v>
                </c:pt>
                <c:pt idx="42">
                  <c:v>-48.822828931608399</c:v>
                </c:pt>
                <c:pt idx="43">
                  <c:v>-52.878808656513677</c:v>
                </c:pt>
                <c:pt idx="44">
                  <c:v>-56.915729153290044</c:v>
                </c:pt>
                <c:pt idx="45">
                  <c:v>-60.93968764571337</c:v>
                </c:pt>
                <c:pt idx="46">
                  <c:v>-64.955075407689776</c:v>
                </c:pt>
                <c:pt idx="47">
                  <c:v>-68.964894100132582</c:v>
                </c:pt>
                <c:pt idx="48">
                  <c:v>-72.971133396042291</c:v>
                </c:pt>
                <c:pt idx="49">
                  <c:v>-76.975087806679085</c:v>
                </c:pt>
                <c:pt idx="50">
                  <c:v>-80.977589939588213</c:v>
                </c:pt>
                <c:pt idx="51">
                  <c:v>-84.97917150018435</c:v>
                </c:pt>
                <c:pt idx="52">
                  <c:v>-88.980170522578589</c:v>
                </c:pt>
                <c:pt idx="53">
                  <c:v>-92.980801311486317</c:v>
                </c:pt>
                <c:pt idx="54">
                  <c:v>-96.981199491006919</c:v>
                </c:pt>
                <c:pt idx="55">
                  <c:v>-100.98145079644249</c:v>
                </c:pt>
                <c:pt idx="56">
                  <c:v>-104.98160938778183</c:v>
                </c:pt>
                <c:pt idx="57">
                  <c:v>-108.98170946343257</c:v>
                </c:pt>
                <c:pt idx="58">
                  <c:v>-112.98177261139111</c:v>
                </c:pt>
                <c:pt idx="59">
                  <c:v>-116.98181245684709</c:v>
                </c:pt>
                <c:pt idx="60">
                  <c:v>-120.98183759834217</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92.300709088282417</c:v>
                </c:pt>
                <c:pt idx="1">
                  <c:v>92.881691514135511</c:v>
                </c:pt>
                <c:pt idx="2">
                  <c:v>93.598860916082344</c:v>
                </c:pt>
                <c:pt idx="3">
                  <c:v>94.474163939194099</c:v>
                </c:pt>
                <c:pt idx="4">
                  <c:v>95.523697108997212</c:v>
                </c:pt>
                <c:pt idx="5">
                  <c:v>96.747925170836822</c:v>
                </c:pt>
                <c:pt idx="6">
                  <c:v>98.116405576080851</c:v>
                </c:pt>
                <c:pt idx="7">
                  <c:v>99.549208881627635</c:v>
                </c:pt>
                <c:pt idx="8">
                  <c:v>100.90467709356786</c:v>
                </c:pt>
                <c:pt idx="9">
                  <c:v>101.99187038196295</c:v>
                </c:pt>
                <c:pt idx="10">
                  <c:v>102.62298834306543</c:v>
                </c:pt>
                <c:pt idx="11">
                  <c:v>102.6925384668277</c:v>
                </c:pt>
                <c:pt idx="12">
                  <c:v>102.23341460671038</c:v>
                </c:pt>
                <c:pt idx="13">
                  <c:v>101.40484474523159</c:v>
                </c:pt>
                <c:pt idx="14">
                  <c:v>100.42272548496925</c:v>
                </c:pt>
                <c:pt idx="15">
                  <c:v>99.485852219322567</c:v>
                </c:pt>
                <c:pt idx="16">
                  <c:v>98.73756713368104</c:v>
                </c:pt>
                <c:pt idx="17">
                  <c:v>98.263441673253041</c:v>
                </c:pt>
                <c:pt idx="18">
                  <c:v>98.105548304223518</c:v>
                </c:pt>
                <c:pt idx="19">
                  <c:v>98.276177483077532</c:v>
                </c:pt>
                <c:pt idx="20">
                  <c:v>98.762282628946281</c:v>
                </c:pt>
                <c:pt idx="21">
                  <c:v>99.517281141742302</c:v>
                </c:pt>
                <c:pt idx="22">
                  <c:v>100.43949897968761</c:v>
                </c:pt>
                <c:pt idx="23">
                  <c:v>101.34075275081432</c:v>
                </c:pt>
                <c:pt idx="24">
                  <c:v>101.91801314020664</c:v>
                </c:pt>
                <c:pt idx="25">
                  <c:v>101.75331081821699</c:v>
                </c:pt>
                <c:pt idx="26">
                  <c:v>100.36784758199714</c:v>
                </c:pt>
                <c:pt idx="27">
                  <c:v>97.329921326464486</c:v>
                </c:pt>
                <c:pt idx="28">
                  <c:v>92.374471638281221</c:v>
                </c:pt>
                <c:pt idx="29">
                  <c:v>85.475646914414568</c:v>
                </c:pt>
                <c:pt idx="30">
                  <c:v>76.844671590594373</c:v>
                </c:pt>
                <c:pt idx="31">
                  <c:v>66.878270999092749</c:v>
                </c:pt>
                <c:pt idx="32">
                  <c:v>56.109498650061759</c:v>
                </c:pt>
                <c:pt idx="33">
                  <c:v>45.182046346650687</c:v>
                </c:pt>
                <c:pt idx="34">
                  <c:v>34.808877921792565</c:v>
                </c:pt>
                <c:pt idx="35">
                  <c:v>25.661476831958232</c:v>
                </c:pt>
                <c:pt idx="36">
                  <c:v>18.20418439697265</c:v>
                </c:pt>
                <c:pt idx="37">
                  <c:v>12.573336613812474</c:v>
                </c:pt>
                <c:pt idx="38">
                  <c:v>8.5925974566083276</c:v>
                </c:pt>
                <c:pt idx="39">
                  <c:v>5.9074357382416052</c:v>
                </c:pt>
                <c:pt idx="40">
                  <c:v>4.1380111405180298</c:v>
                </c:pt>
                <c:pt idx="41">
                  <c:v>2.9720494340956303</c:v>
                </c:pt>
                <c:pt idx="42">
                  <c:v>2.1894293759348717</c:v>
                </c:pt>
                <c:pt idx="43">
                  <c:v>1.6485344450520327</c:v>
                </c:pt>
                <c:pt idx="44">
                  <c:v>1.2624886561509028</c:v>
                </c:pt>
                <c:pt idx="45">
                  <c:v>0.9787582062510175</c:v>
                </c:pt>
                <c:pt idx="46">
                  <c:v>0.76522124674637182</c:v>
                </c:pt>
                <c:pt idx="47">
                  <c:v>0.60165086241148724</c:v>
                </c:pt>
                <c:pt idx="48">
                  <c:v>0.47479053885682604</c:v>
                </c:pt>
                <c:pt idx="49">
                  <c:v>0.3755714279722524</c:v>
                </c:pt>
                <c:pt idx="50">
                  <c:v>0.29753931819549112</c:v>
                </c:pt>
                <c:pt idx="51">
                  <c:v>0.23594855318869309</c:v>
                </c:pt>
                <c:pt idx="52">
                  <c:v>0.18722228772409868</c:v>
                </c:pt>
                <c:pt idx="53">
                  <c:v>0.14861650296532877</c:v>
                </c:pt>
                <c:pt idx="54">
                  <c:v>0.11800042552620363</c:v>
                </c:pt>
                <c:pt idx="55">
                  <c:v>9.3706075452633236E-2</c:v>
                </c:pt>
                <c:pt idx="56">
                  <c:v>7.4420852927132644E-2</c:v>
                </c:pt>
                <c:pt idx="57">
                  <c:v>5.9108305013102005E-2</c:v>
                </c:pt>
                <c:pt idx="58">
                  <c:v>4.6948248086466533E-2</c:v>
                </c:pt>
                <c:pt idx="59">
                  <c:v>3.7290741487066695E-2</c:v>
                </c:pt>
                <c:pt idx="60">
                  <c:v>2.9620298196934132E-2</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18.713285047059532</c:v>
                </c:pt>
                <c:pt idx="1">
                  <c:v>18.69909771208685</c:v>
                </c:pt>
                <c:pt idx="2">
                  <c:v>18.676706803175016</c:v>
                </c:pt>
                <c:pt idx="3">
                  <c:v>18.641454377598826</c:v>
                </c:pt>
                <c:pt idx="4">
                  <c:v>18.586162631212773</c:v>
                </c:pt>
                <c:pt idx="5">
                  <c:v>18.499947957671402</c:v>
                </c:pt>
                <c:pt idx="6">
                  <c:v>18.366718664052261</c:v>
                </c:pt>
                <c:pt idx="7">
                  <c:v>18.163594997473716</c:v>
                </c:pt>
                <c:pt idx="8">
                  <c:v>17.859944135023436</c:v>
                </c:pt>
                <c:pt idx="9">
                  <c:v>17.418356884583048</c:v>
                </c:pt>
                <c:pt idx="10">
                  <c:v>16.799197412893346</c:v>
                </c:pt>
                <c:pt idx="11">
                  <c:v>15.969232567183633</c:v>
                </c:pt>
                <c:pt idx="12">
                  <c:v>14.911723016661922</c:v>
                </c:pt>
                <c:pt idx="13">
                  <c:v>13.63244675098516</c:v>
                </c:pt>
                <c:pt idx="14">
                  <c:v>12.157540602785508</c:v>
                </c:pt>
                <c:pt idx="15">
                  <c:v>10.524689533561363</c:v>
                </c:pt>
                <c:pt idx="16">
                  <c:v>8.7731963436628053</c:v>
                </c:pt>
                <c:pt idx="17">
                  <c:v>6.9372947816193946</c:v>
                </c:pt>
                <c:pt idx="18">
                  <c:v>5.0435560813035254</c:v>
                </c:pt>
                <c:pt idx="19">
                  <c:v>3.1110611249547548</c:v>
                </c:pt>
                <c:pt idx="20">
                  <c:v>1.1527537963683392</c:v>
                </c:pt>
                <c:pt idx="21">
                  <c:v>-0.82303640229633035</c:v>
                </c:pt>
                <c:pt idx="22">
                  <c:v>-2.8113493893830315</c:v>
                </c:pt>
                <c:pt idx="23">
                  <c:v>-4.8097507499412426</c:v>
                </c:pt>
                <c:pt idx="24">
                  <c:v>-6.8178830897046119</c:v>
                </c:pt>
                <c:pt idx="25">
                  <c:v>-8.8373782478232314</c:v>
                </c:pt>
                <c:pt idx="26">
                  <c:v>-10.872102951418128</c:v>
                </c:pt>
                <c:pt idx="27">
                  <c:v>-12.928706153895238</c:v>
                </c:pt>
                <c:pt idx="28">
                  <c:v>-15.017371846136706</c:v>
                </c:pt>
                <c:pt idx="29">
                  <c:v>-17.152486792986977</c:v>
                </c:pt>
                <c:pt idx="30">
                  <c:v>-19.352536323838951</c:v>
                </c:pt>
                <c:pt idx="31">
                  <c:v>-21.637999671153139</c:v>
                </c:pt>
                <c:pt idx="32">
                  <c:v>-24.025824888582132</c:v>
                </c:pt>
                <c:pt idx="33">
                  <c:v>-26.520347532747166</c:v>
                </c:pt>
                <c:pt idx="34">
                  <c:v>-29.10402597581016</c:v>
                </c:pt>
                <c:pt idx="35">
                  <c:v>-31.734902376943822</c:v>
                </c:pt>
                <c:pt idx="36">
                  <c:v>-34.356024064026066</c:v>
                </c:pt>
                <c:pt idx="37">
                  <c:v>-36.913661807105711</c:v>
                </c:pt>
                <c:pt idx="38">
                  <c:v>-39.373565111711414</c:v>
                </c:pt>
                <c:pt idx="39">
                  <c:v>-41.726259298308761</c:v>
                </c:pt>
                <c:pt idx="40">
                  <c:v>-43.981452548158728</c:v>
                </c:pt>
                <c:pt idx="41">
                  <c:v>-46.158196361724393</c:v>
                </c:pt>
                <c:pt idx="42">
                  <c:v>-48.276840162108641</c:v>
                </c:pt>
                <c:pt idx="43">
                  <c:v>-50.354790617994396</c:v>
                </c:pt>
                <c:pt idx="44">
                  <c:v>-52.405275635879633</c:v>
                </c:pt>
                <c:pt idx="45">
                  <c:v>-54.43766678579334</c:v>
                </c:pt>
                <c:pt idx="46">
                  <c:v>-56.458323113390321</c:v>
                </c:pt>
                <c:pt idx="47">
                  <c:v>-58.471444811906935</c:v>
                </c:pt>
                <c:pt idx="48">
                  <c:v>-60.479759582177017</c:v>
                </c:pt>
                <c:pt idx="49">
                  <c:v>-62.485020079621791</c:v>
                </c:pt>
                <c:pt idx="50">
                  <c:v>-64.488344916277484</c:v>
                </c:pt>
                <c:pt idx="51">
                  <c:v>-66.490445015848877</c:v>
                </c:pt>
                <c:pt idx="52">
                  <c:v>-68.49177099393944</c:v>
                </c:pt>
                <c:pt idx="53">
                  <c:v>-70.492607990118472</c:v>
                </c:pt>
                <c:pt idx="54">
                  <c:v>-72.493136242633739</c:v>
                </c:pt>
                <c:pt idx="55">
                  <c:v>-74.493469604639259</c:v>
                </c:pt>
                <c:pt idx="56">
                  <c:v>-76.493679964622231</c:v>
                </c:pt>
                <c:pt idx="57">
                  <c:v>-78.493812701867881</c:v>
                </c:pt>
                <c:pt idx="58">
                  <c:v>-80.493896457019076</c:v>
                </c:pt>
                <c:pt idx="59">
                  <c:v>-82.493949304384245</c:v>
                </c:pt>
                <c:pt idx="60">
                  <c:v>-84.493982649389892</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-4.3020513563923801</c:v>
                </c:pt>
                <c:pt idx="1">
                  <c:v>-5.4100792593457063</c:v>
                </c:pt>
                <c:pt idx="2">
                  <c:v>-6.7992082984568309</c:v>
                </c:pt>
                <c:pt idx="3">
                  <c:v>-8.5365805233933472</c:v>
                </c:pt>
                <c:pt idx="4">
                  <c:v>-10.701370777405357</c:v>
                </c:pt>
                <c:pt idx="5">
                  <c:v>-13.383112558912284</c:v>
                </c:pt>
                <c:pt idx="6">
                  <c:v>-16.675863419672869</c:v>
                </c:pt>
                <c:pt idx="7">
                  <c:v>-20.665252264425206</c:v>
                </c:pt>
                <c:pt idx="8">
                  <c:v>-25.405451666468732</c:v>
                </c:pt>
                <c:pt idx="9">
                  <c:v>-30.886143692460561</c:v>
                </c:pt>
                <c:pt idx="10">
                  <c:v>-36.997974878316093</c:v>
                </c:pt>
                <c:pt idx="11">
                  <c:v>-43.516721498849371</c:v>
                </c:pt>
                <c:pt idx="12">
                  <c:v>-50.128963553566194</c:v>
                </c:pt>
                <c:pt idx="13">
                  <c:v>-56.501044427149594</c:v>
                </c:pt>
                <c:pt idx="14">
                  <c:v>-62.35922002180957</c:v>
                </c:pt>
                <c:pt idx="15">
                  <c:v>-67.538948286914362</c:v>
                </c:pt>
                <c:pt idx="16">
                  <c:v>-71.987697490737389</c:v>
                </c:pt>
                <c:pt idx="17">
                  <c:v>-75.736779492087265</c:v>
                </c:pt>
                <c:pt idx="18">
                  <c:v>-78.865997287098097</c:v>
                </c:pt>
                <c:pt idx="19">
                  <c:v>-81.475551283873557</c:v>
                </c:pt>
                <c:pt idx="20">
                  <c:v>-83.668742294814408</c:v>
                </c:pt>
                <c:pt idx="21">
                  <c:v>-85.54346895577882</c:v>
                </c:pt>
                <c:pt idx="22">
                  <c:v>-87.189330435019045</c:v>
                </c:pt>
                <c:pt idx="23">
                  <c:v>-88.687744682552079</c:v>
                </c:pt>
                <c:pt idx="24">
                  <c:v>-90.113349746889028</c:v>
                </c:pt>
                <c:pt idx="25">
                  <c:v>-91.535526119243187</c:v>
                </c:pt>
                <c:pt idx="26">
                  <c:v>-93.019056337602834</c:v>
                </c:pt>
                <c:pt idx="27">
                  <c:v>-94.622738610764046</c:v>
                </c:pt>
                <c:pt idx="28">
                  <c:v>-96.394263198082086</c:v>
                </c:pt>
                <c:pt idx="29">
                  <c:v>-98.359127538426705</c:v>
                </c:pt>
                <c:pt idx="30">
                  <c:v>-100.50172063296392</c:v>
                </c:pt>
                <c:pt idx="31">
                  <c:v>-102.73994809183338</c:v>
                </c:pt>
                <c:pt idx="32">
                  <c:v>-104.90321682428146</c:v>
                </c:pt>
                <c:pt idx="33">
                  <c:v>-106.73537153841313</c:v>
                </c:pt>
                <c:pt idx="34">
                  <c:v>-107.94634047846557</c:v>
                </c:pt>
                <c:pt idx="35">
                  <c:v>-108.3107170533209</c:v>
                </c:pt>
                <c:pt idx="36">
                  <c:v>-107.76569484557375</c:v>
                </c:pt>
                <c:pt idx="37">
                  <c:v>-106.44224382312669</c:v>
                </c:pt>
                <c:pt idx="38">
                  <c:v>-104.60621216052496</c:v>
                </c:pt>
                <c:pt idx="39">
                  <c:v>-102.55292117414979</c:v>
                </c:pt>
                <c:pt idx="40">
                  <c:v>-100.52156212164168</c:v>
                </c:pt>
                <c:pt idx="41">
                  <c:v>-98.661930991514183</c:v>
                </c:pt>
                <c:pt idx="42">
                  <c:v>-97.043266507183262</c:v>
                </c:pt>
                <c:pt idx="43">
                  <c:v>-95.679849528960389</c:v>
                </c:pt>
                <c:pt idx="44">
                  <c:v>-94.555553427340001</c:v>
                </c:pt>
                <c:pt idx="45">
                  <c:v>-93.640993649471099</c:v>
                </c:pt>
                <c:pt idx="46">
                  <c:v>-92.903492272471638</c:v>
                </c:pt>
                <c:pt idx="47">
                  <c:v>-92.312054307138197</c:v>
                </c:pt>
                <c:pt idx="48">
                  <c:v>-91.839414065190994</c:v>
                </c:pt>
                <c:pt idx="49">
                  <c:v>-91.462548124918143</c:v>
                </c:pt>
                <c:pt idx="50">
                  <c:v>-91.162471107279544</c:v>
                </c:pt>
                <c:pt idx="51">
                  <c:v>-90.923748822750468</c:v>
                </c:pt>
                <c:pt idx="52">
                  <c:v>-90.733942937628001</c:v>
                </c:pt>
                <c:pt idx="53">
                  <c:v>-90.583083440320237</c:v>
                </c:pt>
                <c:pt idx="54">
                  <c:v>-90.463205683274197</c:v>
                </c:pt>
                <c:pt idx="55">
                  <c:v>-90.367960433278128</c:v>
                </c:pt>
                <c:pt idx="56">
                  <c:v>-90.292292930426072</c:v>
                </c:pt>
                <c:pt idx="57">
                  <c:v>-90.232182326108003</c:v>
                </c:pt>
                <c:pt idx="58">
                  <c:v>-90.184431883578625</c:v>
                </c:pt>
                <c:pt idx="59">
                  <c:v>-90.14650090917587</c:v>
                </c:pt>
                <c:pt idx="60">
                  <c:v>-90.116370538646834</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-65.681170263704928</c:v>
                </c:pt>
                <c:pt idx="1">
                  <c:v>-63.714896884463954</c:v>
                </c:pt>
                <c:pt idx="2">
                  <c:v>-61.767821160775753</c:v>
                </c:pt>
                <c:pt idx="3">
                  <c:v>-59.850406193187581</c:v>
                </c:pt>
                <c:pt idx="4">
                  <c:v>-57.978172240273253</c:v>
                </c:pt>
                <c:pt idx="5">
                  <c:v>-56.173298012686644</c:v>
                </c:pt>
                <c:pt idx="6">
                  <c:v>-54.465709667063713</c:v>
                </c:pt>
                <c:pt idx="7">
                  <c:v>-52.892396641096909</c:v>
                </c:pt>
                <c:pt idx="8">
                  <c:v>-51.493313643143409</c:v>
                </c:pt>
                <c:pt idx="9">
                  <c:v>-50.303156710027466</c:v>
                </c:pt>
                <c:pt idx="10">
                  <c:v>-49.341266058477878</c:v>
                </c:pt>
                <c:pt idx="11">
                  <c:v>-48.605041712067589</c:v>
                </c:pt>
                <c:pt idx="12">
                  <c:v>-48.071408452701135</c:v>
                </c:pt>
                <c:pt idx="13">
                  <c:v>-47.705446667259451</c:v>
                </c:pt>
                <c:pt idx="14">
                  <c:v>-47.470874901781684</c:v>
                </c:pt>
                <c:pt idx="15">
                  <c:v>-47.337775047461299</c:v>
                </c:pt>
                <c:pt idx="16">
                  <c:v>-47.28643591244203</c:v>
                </c:pt>
                <c:pt idx="17">
                  <c:v>-47.308548036522893</c:v>
                </c:pt>
                <c:pt idx="18">
                  <c:v>-47.407263507183536</c:v>
                </c:pt>
                <c:pt idx="19">
                  <c:v>-47.596785213014755</c:v>
                </c:pt>
                <c:pt idx="20">
                  <c:v>-47.901007390139874</c:v>
                </c:pt>
                <c:pt idx="21">
                  <c:v>-48.349751440062754</c:v>
                </c:pt>
                <c:pt idx="22">
                  <c:v>-48.971048458772366</c:v>
                </c:pt>
                <c:pt idx="23">
                  <c:v>-49.779787685116546</c:v>
                </c:pt>
                <c:pt idx="24">
                  <c:v>-50.7666896750045</c:v>
                </c:pt>
                <c:pt idx="25">
                  <c:v>-51.893748628220763</c:v>
                </c:pt>
                <c:pt idx="26">
                  <c:v>-53.099806801012981</c:v>
                </c:pt>
                <c:pt idx="27">
                  <c:v>-54.315474451139501</c:v>
                </c:pt>
                <c:pt idx="28">
                  <c:v>-55.486033694419568</c:v>
                </c:pt>
                <c:pt idx="29">
                  <c:v>-56.60406520641601</c:v>
                </c:pt>
                <c:pt idx="30">
                  <c:v>-57.751739411668311</c:v>
                </c:pt>
                <c:pt idx="31">
                  <c:v>-59.127595676956801</c:v>
                </c:pt>
                <c:pt idx="32">
                  <c:v>-60.975953701922251</c:v>
                </c:pt>
                <c:pt idx="33">
                  <c:v>-63.385393175517493</c:v>
                </c:pt>
                <c:pt idx="34">
                  <c:v>-66.191338468841025</c:v>
                </c:pt>
                <c:pt idx="35">
                  <c:v>-69.135900198569345</c:v>
                </c:pt>
                <c:pt idx="36">
                  <c:v>-72.031217592420205</c:v>
                </c:pt>
                <c:pt idx="37">
                  <c:v>-74.786086364135954</c:v>
                </c:pt>
                <c:pt idx="38">
                  <c:v>-77.374949952889068</c:v>
                </c:pt>
                <c:pt idx="39">
                  <c:v>-79.808348893561941</c:v>
                </c:pt>
                <c:pt idx="40">
                  <c:v>-82.113276207836051</c:v>
                </c:pt>
                <c:pt idx="41">
                  <c:v>-84.320629049300322</c:v>
                </c:pt>
                <c:pt idx="42">
                  <c:v>-86.458191036083974</c:v>
                </c:pt>
                <c:pt idx="43">
                  <c:v>-88.54789651542076</c:v>
                </c:pt>
                <c:pt idx="44">
                  <c:v>-90.605719663074154</c:v>
                </c:pt>
                <c:pt idx="45">
                  <c:v>-92.642707792330668</c:v>
                </c:pt>
                <c:pt idx="46">
                  <c:v>-94.666251015500706</c:v>
                </c:pt>
                <c:pt idx="47">
                  <c:v>-96.68118869511477</c:v>
                </c:pt>
                <c:pt idx="48">
                  <c:v>-98.690647043382711</c:v>
                </c:pt>
                <c:pt idx="49">
                  <c:v>-100.69662819537847</c:v>
                </c:pt>
                <c:pt idx="50">
                  <c:v>-102.70040737644942</c:v>
                </c:pt>
                <c:pt idx="51">
                  <c:v>-104.70279400504275</c:v>
                </c:pt>
                <c:pt idx="52">
                  <c:v>-106.70430071371081</c:v>
                </c:pt>
                <c:pt idx="53">
                  <c:v>-108.70525172044894</c:v>
                </c:pt>
                <c:pt idx="54">
                  <c:v>-110.70585189970913</c:v>
                </c:pt>
                <c:pt idx="55">
                  <c:v>-112.70623064081607</c:v>
                </c:pt>
                <c:pt idx="56">
                  <c:v>-114.70646963164016</c:v>
                </c:pt>
                <c:pt idx="57">
                  <c:v>-116.70662043315329</c:v>
                </c:pt>
                <c:pt idx="58">
                  <c:v>-118.70671558585917</c:v>
                </c:pt>
                <c:pt idx="59">
                  <c:v>-120.7067756245044</c:v>
                </c:pt>
                <c:pt idx="60">
                  <c:v>-122.70681350686495</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83.116247971750312</c:v>
                </c:pt>
                <c:pt idx="1">
                  <c:v>81.355437775252213</c:v>
                </c:pt>
                <c:pt idx="2">
                  <c:v>79.159663115549336</c:v>
                </c:pt>
                <c:pt idx="3">
                  <c:v>76.436092953398443</c:v>
                </c:pt>
                <c:pt idx="4">
                  <c:v>73.085427864650811</c:v>
                </c:pt>
                <c:pt idx="5">
                  <c:v>69.013699747922573</c:v>
                </c:pt>
                <c:pt idx="6">
                  <c:v>64.153840496499711</c:v>
                </c:pt>
                <c:pt idx="7">
                  <c:v>58.497462302525904</c:v>
                </c:pt>
                <c:pt idx="8">
                  <c:v>52.129450326464521</c:v>
                </c:pt>
                <c:pt idx="9">
                  <c:v>45.24619705520702</c:v>
                </c:pt>
                <c:pt idx="10">
                  <c:v>38.133985220879275</c:v>
                </c:pt>
                <c:pt idx="11">
                  <c:v>31.102515173563454</c:v>
                </c:pt>
                <c:pt idx="12">
                  <c:v>24.402703599462633</c:v>
                </c:pt>
                <c:pt idx="13">
                  <c:v>18.171745935021281</c:v>
                </c:pt>
                <c:pt idx="14">
                  <c:v>12.424863367186195</c:v>
                </c:pt>
                <c:pt idx="15">
                  <c:v>7.0809535010274542</c:v>
                </c:pt>
                <c:pt idx="16">
                  <c:v>1.9989293873740404</c:v>
                </c:pt>
                <c:pt idx="17">
                  <c:v>-2.9894624170294422</c:v>
                </c:pt>
                <c:pt idx="18">
                  <c:v>-8.0524152586821458</c:v>
                </c:pt>
                <c:pt idx="19">
                  <c:v>-13.331720038558879</c:v>
                </c:pt>
                <c:pt idx="20">
                  <c:v>-18.9120265879626</c:v>
                </c:pt>
                <c:pt idx="21">
                  <c:v>-24.786005887203647</c:v>
                </c:pt>
                <c:pt idx="22">
                  <c:v>-30.827453074854695</c:v>
                </c:pt>
                <c:pt idx="23">
                  <c:v>-36.796400003986889</c:v>
                </c:pt>
                <c:pt idx="24">
                  <c:v>-42.397184571709175</c:v>
                </c:pt>
                <c:pt idx="25">
                  <c:v>-47.383277493157394</c:v>
                </c:pt>
                <c:pt idx="26">
                  <c:v>-51.673408331392473</c:v>
                </c:pt>
                <c:pt idx="27">
                  <c:v>-55.443604151706843</c:v>
                </c:pt>
                <c:pt idx="28">
                  <c:v>-59.17761586936254</c:v>
                </c:pt>
                <c:pt idx="29">
                  <c:v>-63.647412294600223</c:v>
                </c:pt>
                <c:pt idx="30">
                  <c:v>-69.726619593339564</c:v>
                </c:pt>
                <c:pt idx="31">
                  <c:v>-77.859618317494693</c:v>
                </c:pt>
                <c:pt idx="32">
                  <c:v>-87.2742093310044</c:v>
                </c:pt>
                <c:pt idx="33">
                  <c:v>-95.98072404725535</c:v>
                </c:pt>
                <c:pt idx="34">
                  <c:v>-102.2273853240071</c:v>
                </c:pt>
                <c:pt idx="35">
                  <c:v>-105.58151665806803</c:v>
                </c:pt>
                <c:pt idx="36">
                  <c:v>-106.55824022562656</c:v>
                </c:pt>
                <c:pt idx="37">
                  <c:v>-105.93094965465731</c:v>
                </c:pt>
                <c:pt idx="38">
                  <c:v>-104.39280009548584</c:v>
                </c:pt>
                <c:pt idx="39">
                  <c:v>-102.46299747635639</c:v>
                </c:pt>
                <c:pt idx="40">
                  <c:v>-100.48271702623344</c:v>
                </c:pt>
                <c:pt idx="41">
                  <c:v>-98.644617794654152</c:v>
                </c:pt>
                <c:pt idx="42">
                  <c:v>-97.035311177475037</c:v>
                </c:pt>
                <c:pt idx="43">
                  <c:v>-95.676099070963858</c:v>
                </c:pt>
                <c:pt idx="44">
                  <c:v>-94.553750303263314</c:v>
                </c:pt>
                <c:pt idx="45">
                  <c:v>-93.640114505925197</c:v>
                </c:pt>
                <c:pt idx="46">
                  <c:v>-92.903059493775615</c:v>
                </c:pt>
                <c:pt idx="47">
                  <c:v>-92.311839896369548</c:v>
                </c:pt>
                <c:pt idx="48">
                  <c:v>-91.839307396252408</c:v>
                </c:pt>
                <c:pt idx="49">
                  <c:v>-91.462494914512476</c:v>
                </c:pt>
                <c:pt idx="50">
                  <c:v>-91.162444518296795</c:v>
                </c:pt>
                <c:pt idx="51">
                  <c:v>-90.923735521820802</c:v>
                </c:pt>
                <c:pt idx="52">
                  <c:v>-90.733936279322876</c:v>
                </c:pt>
                <c:pt idx="53">
                  <c:v>-90.583080105777938</c:v>
                </c:pt>
                <c:pt idx="54">
                  <c:v>-90.463204012839739</c:v>
                </c:pt>
                <c:pt idx="55">
                  <c:v>-90.367959596329314</c:v>
                </c:pt>
                <c:pt idx="56">
                  <c:v>-90.292292511037587</c:v>
                </c:pt>
                <c:pt idx="57">
                  <c:v>-90.232182115941015</c:v>
                </c:pt>
                <c:pt idx="58">
                  <c:v>-90.184431778253582</c:v>
                </c:pt>
                <c:pt idx="59">
                  <c:v>-90.146500856390816</c:v>
                </c:pt>
                <c:pt idx="60">
                  <c:v>-90.116370512192432</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-50.130530170119158</c:v>
                </c:pt>
                <c:pt idx="1">
                  <c:v>-48.164256263584015</c:v>
                </c:pt>
                <c:pt idx="2">
                  <c:v>-46.217179704191047</c:v>
                </c:pt>
                <c:pt idx="3">
                  <c:v>-44.299763412100361</c:v>
                </c:pt>
                <c:pt idx="4">
                  <c:v>-42.427527359991814</c:v>
                </c:pt>
                <c:pt idx="5">
                  <c:v>-40.622649805408756</c:v>
                </c:pt>
                <c:pt idx="6">
                  <c:v>-38.915056186856923</c:v>
                </c:pt>
                <c:pt idx="7">
                  <c:v>-37.341734803874154</c:v>
                </c:pt>
                <c:pt idx="8">
                  <c:v>-35.942638560975915</c:v>
                </c:pt>
                <c:pt idx="9">
                  <c:v>-34.752460636119899</c:v>
                </c:pt>
                <c:pt idx="10">
                  <c:v>-33.790536715112253</c:v>
                </c:pt>
                <c:pt idx="11">
                  <c:v>-33.054259640686347</c:v>
                </c:pt>
                <c:pt idx="12">
                  <c:v>-32.52054281435823</c:v>
                </c:pt>
                <c:pt idx="13">
                  <c:v>-32.154448587501619</c:v>
                </c:pt>
                <c:pt idx="14">
                  <c:v>-31.919666924799849</c:v>
                </c:pt>
                <c:pt idx="15">
                  <c:v>-31.786234426576414</c:v>
                </c:pt>
                <c:pt idx="16">
                  <c:v>-31.734368138684186</c:v>
                </c:pt>
                <c:pt idx="17">
                  <c:v>-31.755644912812638</c:v>
                </c:pt>
                <c:pt idx="18">
                  <c:v>-31.85303677206068</c:v>
                </c:pt>
                <c:pt idx="19">
                  <c:v>-32.040461521146682</c:v>
                </c:pt>
                <c:pt idx="20">
                  <c:v>-32.341362318403249</c:v>
                </c:pt>
                <c:pt idx="21">
                  <c:v>-32.784847533597208</c:v>
                </c:pt>
                <c:pt idx="22">
                  <c:v>-33.397822882928224</c:v>
                </c:pt>
                <c:pt idx="23">
                  <c:v>-34.193405727873476</c:v>
                </c:pt>
                <c:pt idx="24">
                  <c:v>-35.159537555945015</c:v>
                </c:pt>
                <c:pt idx="25">
                  <c:v>-36.253880151971103</c:v>
                </c:pt>
                <c:pt idx="26">
                  <c:v>-37.408586012387531</c:v>
                </c:pt>
                <c:pt idx="27">
                  <c:v>-38.544089447777111</c:v>
                </c:pt>
                <c:pt idx="28">
                  <c:v>-39.590552370001632</c:v>
                </c:pt>
                <c:pt idx="29">
                  <c:v>-40.51889157093072</c:v>
                </c:pt>
                <c:pt idx="30">
                  <c:v>-41.38192959843991</c:v>
                </c:pt>
                <c:pt idx="31">
                  <c:v>-42.341715828424768</c:v>
                </c:pt>
                <c:pt idx="32">
                  <c:v>-43.602807824788158</c:v>
                </c:pt>
                <c:pt idx="33">
                  <c:v>-45.218786437452977</c:v>
                </c:pt>
                <c:pt idx="34">
                  <c:v>-47.005028007961187</c:v>
                </c:pt>
                <c:pt idx="35">
                  <c:v>-48.705634910783211</c:v>
                </c:pt>
                <c:pt idx="36">
                  <c:v>-50.15603383354221</c:v>
                </c:pt>
                <c:pt idx="37">
                  <c:v>-51.301557018906564</c:v>
                </c:pt>
                <c:pt idx="38">
                  <c:v>-52.156308418621073</c:v>
                </c:pt>
                <c:pt idx="39">
                  <c:v>-52.766253425084031</c:v>
                </c:pt>
                <c:pt idx="40">
                  <c:v>-53.186383437928413</c:v>
                </c:pt>
                <c:pt idx="41">
                  <c:v>-53.468028758154645</c:v>
                </c:pt>
                <c:pt idx="42">
                  <c:v>-53.653128590149457</c:v>
                </c:pt>
                <c:pt idx="43">
                  <c:v>-53.773098387353429</c:v>
                </c:pt>
                <c:pt idx="44">
                  <c:v>-53.850126117038315</c:v>
                </c:pt>
                <c:pt idx="45">
                  <c:v>-53.899275360203575</c:v>
                </c:pt>
                <c:pt idx="46">
                  <c:v>-53.930509286236926</c:v>
                </c:pt>
                <c:pt idx="47">
                  <c:v>-53.950306488131929</c:v>
                </c:pt>
                <c:pt idx="48">
                  <c:v>-53.962833787828231</c:v>
                </c:pt>
                <c:pt idx="49">
                  <c:v>-53.97075243371895</c:v>
                </c:pt>
                <c:pt idx="50">
                  <c:v>-53.975754535685255</c:v>
                </c:pt>
                <c:pt idx="51">
                  <c:v>-53.978912952421148</c:v>
                </c:pt>
                <c:pt idx="52">
                  <c:v>-53.980906697066231</c:v>
                </c:pt>
                <c:pt idx="53">
                  <c:v>-53.98216503083632</c:v>
                </c:pt>
                <c:pt idx="54">
                  <c:v>-53.982959131535125</c:v>
                </c:pt>
                <c:pt idx="55">
                  <c:v>-53.983460233253197</c:v>
                </c:pt>
                <c:pt idx="56">
                  <c:v>-53.983776430177805</c:v>
                </c:pt>
                <c:pt idx="57">
                  <c:v>-53.983975946153315</c:v>
                </c:pt>
                <c:pt idx="58">
                  <c:v>-53.984101835887735</c:v>
                </c:pt>
                <c:pt idx="59">
                  <c:v>-53.984181268399055</c:v>
                </c:pt>
                <c:pt idx="60">
                  <c:v>-53.984231387506405</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83.142352671514004</c:v>
                </c:pt>
                <c:pt idx="1">
                  <c:v>81.388301643821976</c:v>
                </c:pt>
                <c:pt idx="2">
                  <c:v>79.20103627216784</c:v>
                </c:pt>
                <c:pt idx="3">
                  <c:v>76.488178666336594</c:v>
                </c:pt>
                <c:pt idx="4">
                  <c:v>73.15099988169527</c:v>
                </c:pt>
                <c:pt idx="5">
                  <c:v>69.09625000540268</c:v>
                </c:pt>
                <c:pt idx="6">
                  <c:v>64.257765071331988</c:v>
                </c:pt>
                <c:pt idx="7">
                  <c:v>58.628295506772453</c:v>
                </c:pt>
                <c:pt idx="8">
                  <c:v>52.294159404555437</c:v>
                </c:pt>
                <c:pt idx="9">
                  <c:v>45.453553165081267</c:v>
                </c:pt>
                <c:pt idx="10">
                  <c:v>38.395030430302533</c:v>
                </c:pt>
                <c:pt idx="11">
                  <c:v>31.431150291331651</c:v>
                </c:pt>
                <c:pt idx="12">
                  <c:v>24.816428046776458</c:v>
                </c:pt>
                <c:pt idx="13">
                  <c:v>18.692588860649856</c:v>
                </c:pt>
                <c:pt idx="14">
                  <c:v>13.080555198246332</c:v>
                </c:pt>
                <c:pt idx="15">
                  <c:v>7.9063995339479805</c:v>
                </c:pt>
                <c:pt idx="16">
                  <c:v>3.038062328112153</c:v>
                </c:pt>
                <c:pt idx="17">
                  <c:v>-1.6813554290499193</c:v>
                </c:pt>
                <c:pt idx="18">
                  <c:v>-6.4057734375683735</c:v>
                </c:pt>
                <c:pt idx="19">
                  <c:v>-11.259054470257949</c:v>
                </c:pt>
                <c:pt idx="20">
                  <c:v>-16.303360483702892</c:v>
                </c:pt>
                <c:pt idx="21">
                  <c:v>-21.503215612817861</c:v>
                </c:pt>
                <c:pt idx="22">
                  <c:v>-26.697305286367829</c:v>
                </c:pt>
                <c:pt idx="23">
                  <c:v>-31.602104493670989</c:v>
                </c:pt>
                <c:pt idx="24">
                  <c:v>-35.86838502591673</c:v>
                </c:pt>
                <c:pt idx="25">
                  <c:v>-39.184665177395466</c:v>
                </c:pt>
                <c:pt idx="26">
                  <c:v>-41.392711029973412</c:v>
                </c:pt>
                <c:pt idx="27">
                  <c:v>-42.580800925682219</c:v>
                </c:pt>
                <c:pt idx="28">
                  <c:v>-43.139135114861134</c:v>
                </c:pt>
                <c:pt idx="29">
                  <c:v>-43.751904854501895</c:v>
                </c:pt>
                <c:pt idx="30">
                  <c:v>-45.231993308372701</c:v>
                </c:pt>
                <c:pt idx="31">
                  <c:v>-48.021778592778482</c:v>
                </c:pt>
                <c:pt idx="32">
                  <c:v>-51.441236838993156</c:v>
                </c:pt>
                <c:pt idx="33">
                  <c:v>-53.707771451651652</c:v>
                </c:pt>
                <c:pt idx="34">
                  <c:v>-53.373814333430367</c:v>
                </c:pt>
                <c:pt idx="35">
                  <c:v>-50.344910234143669</c:v>
                </c:pt>
                <c:pt idx="36">
                  <c:v>-45.427075681254578</c:v>
                </c:pt>
                <c:pt idx="37">
                  <c:v>-39.580964540478995</c:v>
                </c:pt>
                <c:pt idx="38">
                  <c:v>-33.573517196233375</c:v>
                </c:pt>
                <c:pt idx="39">
                  <c:v>-27.909252788608161</c:v>
                </c:pt>
                <c:pt idx="40">
                  <c:v>-22.861961292852204</c:v>
                </c:pt>
                <c:pt idx="41">
                  <c:v>-18.534320743968156</c:v>
                </c:pt>
                <c:pt idx="42">
                  <c:v>-14.919790323195809</c:v>
                </c:pt>
                <c:pt idx="43">
                  <c:v>-11.953558363811126</c:v>
                </c:pt>
                <c:pt idx="44">
                  <c:v>-9.5474784438671723</c:v>
                </c:pt>
                <c:pt idx="45">
                  <c:v>-7.6104810387463067</c:v>
                </c:pt>
                <c:pt idx="46">
                  <c:v>-6.0586968762621085</c:v>
                </c:pt>
                <c:pt idx="47">
                  <c:v>-4.8193871722904564</c:v>
                </c:pt>
                <c:pt idx="48">
                  <c:v>-3.8315923240703191</c:v>
                </c:pt>
                <c:pt idx="49">
                  <c:v>-3.0452584675834551</c:v>
                </c:pt>
                <c:pt idx="50">
                  <c:v>-2.419796320016999</c:v>
                </c:pt>
                <c:pt idx="51">
                  <c:v>-1.9225447266444742</c:v>
                </c:pt>
                <c:pt idx="52">
                  <c:v>-1.5273482910884921</c:v>
                </c:pt>
                <c:pt idx="53">
                  <c:v>-1.213324534972541</c:v>
                </c:pt>
                <c:pt idx="54">
                  <c:v>-0.96383240913257462</c:v>
                </c:pt>
                <c:pt idx="55">
                  <c:v>-0.76562660132212257</c:v>
                </c:pt>
                <c:pt idx="56">
                  <c:v>-0.60817251296354902</c:v>
                </c:pt>
                <c:pt idx="57">
                  <c:v>-0.48309545841516782</c:v>
                </c:pt>
                <c:pt idx="58">
                  <c:v>-0.38373980084861142</c:v>
                </c:pt>
                <c:pt idx="59">
                  <c:v>-0.30481708180437206</c:v>
                </c:pt>
                <c:pt idx="60">
                  <c:v>-0.24212567816331654</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8.5126438051929885</c:v>
                </c:pt>
                <c:pt idx="1">
                  <c:v>8.5126509189413433</c:v>
                </c:pt>
                <c:pt idx="2">
                  <c:v>8.5126647142994383</c:v>
                </c:pt>
                <c:pt idx="3">
                  <c:v>8.5126852382323097</c:v>
                </c:pt>
                <c:pt idx="4">
                  <c:v>8.5127125583662</c:v>
                </c:pt>
                <c:pt idx="5">
                  <c:v>8.5127467635017418</c:v>
                </c:pt>
                <c:pt idx="6">
                  <c:v>8.5127879642904833</c:v>
                </c:pt>
                <c:pt idx="7">
                  <c:v>8.5128362940847762</c:v>
                </c:pt>
                <c:pt idx="8">
                  <c:v>8.5128919099730442</c:v>
                </c:pt>
                <c:pt idx="9">
                  <c:v>8.5129549940151534</c:v>
                </c:pt>
                <c:pt idx="10">
                  <c:v>8.5130257546969919</c:v>
                </c:pt>
                <c:pt idx="11">
                  <c:v>8.513104428625617</c:v>
                </c:pt>
                <c:pt idx="12">
                  <c:v>8.5131912824918068</c:v>
                </c:pt>
                <c:pt idx="13">
                  <c:v>8.5132866153307418</c:v>
                </c:pt>
                <c:pt idx="14">
                  <c:v>8.5133907611178934</c:v>
                </c:pt>
                <c:pt idx="15">
                  <c:v>8.5135040917442666</c:v>
                </c:pt>
                <c:pt idx="16">
                  <c:v>8.5136270204218185</c:v>
                </c:pt>
                <c:pt idx="17">
                  <c:v>8.5137600055806395</c:v>
                </c:pt>
                <c:pt idx="18">
                  <c:v>8.5139035553305913</c:v>
                </c:pt>
                <c:pt idx="19">
                  <c:v>8.5140582325721894</c:v>
                </c:pt>
                <c:pt idx="20">
                  <c:v>8.5142246608605028</c:v>
                </c:pt>
                <c:pt idx="21">
                  <c:v>8.514403531143163</c:v>
                </c:pt>
                <c:pt idx="22">
                  <c:v>8.5145956095187643</c:v>
                </c:pt>
                <c:pt idx="23">
                  <c:v>8.5148017461922159</c:v>
                </c:pt>
                <c:pt idx="24">
                  <c:v>8.5150228858377588</c:v>
                </c:pt>
                <c:pt idx="25">
                  <c:v>8.5152600796281348</c:v>
                </c:pt>
                <c:pt idx="26">
                  <c:v>8.5155144992411955</c:v>
                </c:pt>
                <c:pt idx="27">
                  <c:v>8.5157874532271016</c:v>
                </c:pt>
                <c:pt idx="28">
                  <c:v>8.5160804062058695</c:v>
                </c:pt>
                <c:pt idx="29">
                  <c:v>8.516395001475626</c:v>
                </c:pt>
                <c:pt idx="30">
                  <c:v>8.516733087753261</c:v>
                </c:pt>
                <c:pt idx="31">
                  <c:v>8.5170967509495572</c:v>
                </c:pt>
                <c:pt idx="32">
                  <c:v>8.5174883521126095</c:v>
                </c:pt>
                <c:pt idx="33">
                  <c:v>8.5179105729784261</c:v>
                </c:pt>
                <c:pt idx="34">
                  <c:v>8.5183664709604692</c:v>
                </c:pt>
                <c:pt idx="35">
                  <c:v>8.5188595459374579</c:v>
                </c:pt>
                <c:pt idx="36">
                  <c:v>8.5193938218933134</c:v>
                </c:pt>
                <c:pt idx="37">
                  <c:v>8.5199739474063936</c:v>
                </c:pt>
                <c:pt idx="38">
                  <c:v>8.5206053202596017</c:v>
                </c:pt>
                <c:pt idx="39">
                  <c:v>8.5212942432020107</c:v>
                </c:pt>
                <c:pt idx="40">
                  <c:v>8.5220481203348477</c:v>
                </c:pt>
                <c:pt idx="41">
                  <c:v>8.5228757070364622</c:v>
                </c:pt>
                <c:pt idx="42">
                  <c:v>8.5237874312567374</c:v>
                </c:pt>
                <c:pt idx="43">
                  <c:v>8.5247958111364799</c:v>
                </c:pt>
                <c:pt idx="44">
                  <c:v>8.5259160044031574</c:v>
                </c:pt>
                <c:pt idx="45">
                  <c:v>8.527166540731109</c:v>
                </c:pt>
                <c:pt idx="46">
                  <c:v>8.5285703123111176</c:v>
                </c:pt>
                <c:pt idx="47">
                  <c:v>8.5301559354386072</c:v>
                </c:pt>
                <c:pt idx="48">
                  <c:v>8.5319596559948945</c:v>
                </c:pt>
                <c:pt idx="49">
                  <c:v>8.5340280702890254</c:v>
                </c:pt>
                <c:pt idx="50">
                  <c:v>8.5364220994233548</c:v>
                </c:pt>
                <c:pt idx="51">
                  <c:v>8.5392229467168637</c:v>
                </c:pt>
                <c:pt idx="52">
                  <c:v>8.542541296740394</c:v>
                </c:pt>
                <c:pt idx="53">
                  <c:v>8.5465320178849886</c:v>
                </c:pt>
                <c:pt idx="54">
                  <c:v>8.5514186326694066</c:v>
                </c:pt>
                <c:pt idx="55">
                  <c:v>8.5575360626809456</c:v>
                </c:pt>
                <c:pt idx="56">
                  <c:v>8.5654098158980378</c:v>
                </c:pt>
                <c:pt idx="57">
                  <c:v>8.5759138110822644</c:v>
                </c:pt>
                <c:pt idx="58">
                  <c:v>8.5906158107484103</c:v>
                </c:pt>
                <c:pt idx="59">
                  <c:v>8.6126340179785146</c:v>
                </c:pt>
                <c:pt idx="60">
                  <c:v>8.6491707348244233</c:v>
                </c:pt>
                <c:pt idx="61">
                  <c:v>8.7213564713291891</c:v>
                </c:pt>
                <c:pt idx="62">
                  <c:v>8.9275721069399694</c:v>
                </c:pt>
                <c:pt idx="63">
                  <c:v>13.621881216071568</c:v>
                </c:pt>
                <c:pt idx="64">
                  <c:v>17.075097647861185</c:v>
                </c:pt>
                <c:pt idx="65">
                  <c:v>17.281724106458064</c:v>
                </c:pt>
                <c:pt idx="66">
                  <c:v>17.353985861053012</c:v>
                </c:pt>
                <c:pt idx="67">
                  <c:v>17.39054917977964</c:v>
                </c:pt>
                <c:pt idx="68">
                  <c:v>17.412579699091054</c:v>
                </c:pt>
                <c:pt idx="69">
                  <c:v>17.4272883865845</c:v>
                </c:pt>
                <c:pt idx="70">
                  <c:v>17.437796414236598</c:v>
                </c:pt>
                <c:pt idx="71">
                  <c:v>17.445672784641175</c:v>
                </c:pt>
                <c:pt idx="72">
                  <c:v>17.451792008963693</c:v>
                </c:pt>
                <c:pt idx="73">
                  <c:v>17.456679907190207</c:v>
                </c:pt>
                <c:pt idx="74">
                  <c:v>17.460671577921676</c:v>
                </c:pt>
                <c:pt idx="75">
                  <c:v>17.463990650169976</c:v>
                </c:pt>
                <c:pt idx="76">
                  <c:v>17.466792059510887</c:v>
                </c:pt>
                <c:pt idx="77">
                  <c:v>17.469186534599668</c:v>
                </c:pt>
                <c:pt idx="78">
                  <c:v>17.471255308654236</c:v>
                </c:pt>
                <c:pt idx="79">
                  <c:v>17.473059323635134</c:v>
                </c:pt>
                <c:pt idx="80">
                  <c:v>17.474645190761635</c:v>
                </c:pt>
                <c:pt idx="81">
                  <c:v>17.476049166802099</c:v>
                </c:pt>
                <c:pt idx="82">
                  <c:v>17.4772998761519</c:v>
                </c:pt>
                <c:pt idx="83">
                  <c:v>17.478420217128544</c:v>
                </c:pt>
                <c:pt idx="84">
                  <c:v>17.479428724110171</c:v>
                </c:pt>
                <c:pt idx="85">
                  <c:v>17.480340558483828</c:v>
                </c:pt>
                <c:pt idx="86">
                  <c:v>17.481168241272133</c:v>
                </c:pt>
                <c:pt idx="87">
                  <c:v>17.481922202719105</c:v>
                </c:pt>
                <c:pt idx="88">
                  <c:v>17.48261120004776</c:v>
                </c:pt>
                <c:pt idx="89">
                  <c:v>17.483242638856197</c:v>
                </c:pt>
                <c:pt idx="90">
                  <c:v>17.483822823118519</c:v>
                </c:pt>
                <c:pt idx="91">
                  <c:v>17.484357151627687</c:v>
                </c:pt>
                <c:pt idx="92">
                  <c:v>17.484850273800959</c:v>
                </c:pt>
                <c:pt idx="93">
                  <c:v>17.485306214324002</c:v>
                </c:pt>
                <c:pt idx="94">
                  <c:v>17.485728473665567</c:v>
                </c:pt>
                <c:pt idx="95">
                  <c:v>17.486120109738728</c:v>
                </c:pt>
                <c:pt idx="96">
                  <c:v>17.486483804704207</c:v>
                </c:pt>
                <c:pt idx="97">
                  <c:v>17.486821919973679</c:v>
                </c:pt>
                <c:pt idx="98">
                  <c:v>17.487136541769893</c:v>
                </c:pt>
                <c:pt idx="99">
                  <c:v>17.487429519079189</c:v>
                </c:pt>
                <c:pt idx="100">
                  <c:v>17.487702495433126</c:v>
                </c:pt>
                <c:pt idx="101">
                  <c:v>17.487956935654879</c:v>
                </c:pt>
                <c:pt idx="102">
                  <c:v>17.488194148471994</c:v>
                </c:pt>
                <c:pt idx="103">
                  <c:v>17.488415305717822</c:v>
                </c:pt>
                <c:pt idx="104">
                  <c:v>17.488621458701694</c:v>
                </c:pt>
                <c:pt idx="105">
                  <c:v>17.488813552218645</c:v>
                </c:pt>
                <c:pt idx="106">
                  <c:v>17.488992436580169</c:v>
                </c:pt>
                <c:pt idx="107">
                  <c:v>17.489158877979641</c:v>
                </c:pt>
                <c:pt idx="108">
                  <c:v>17.489313567448843</c:v>
                </c:pt>
                <c:pt idx="109">
                  <c:v>17.489457128617985</c:v>
                </c:pt>
                <c:pt idx="110">
                  <c:v>17.48959012445501</c:v>
                </c:pt>
                <c:pt idx="111">
                  <c:v>17.489713063129734</c:v>
                </c:pt>
                <c:pt idx="112">
                  <c:v>17.489826403126546</c:v>
                </c:pt>
                <c:pt idx="113">
                  <c:v>17.489930557706039</c:v>
                </c:pt>
                <c:pt idx="114">
                  <c:v>17.49002589880314</c:v>
                </c:pt>
                <c:pt idx="115">
                  <c:v>17.490112760433131</c:v>
                </c:pt>
                <c:pt idx="116">
                  <c:v>17.490191441667044</c:v>
                </c:pt>
                <c:pt idx="117">
                  <c:v>17.49026220922817</c:v>
                </c:pt>
                <c:pt idx="118">
                  <c:v>17.490325299753287</c:v>
                </c:pt>
                <c:pt idx="119">
                  <c:v>17.490380921755126</c:v>
                </c:pt>
                <c:pt idx="120">
                  <c:v>17.490429257318119</c:v>
                </c:pt>
                <c:pt idx="121">
                  <c:v>17.490470463552871</c:v>
                </c:pt>
                <c:pt idx="122">
                  <c:v>17.490504673832181</c:v>
                </c:pt>
                <c:pt idx="123">
                  <c:v>17.490531998826249</c:v>
                </c:pt>
                <c:pt idx="124">
                  <c:v>17.490552527352683</c:v>
                </c:pt>
                <c:pt idx="125">
                  <c:v>17.490566327053266</c:v>
                </c:pt>
                <c:pt idx="126">
                  <c:v>17.490573444907337</c:v>
                </c:pt>
                <c:pt idx="127">
                  <c:v>17.490573907588484</c:v>
                </c:pt>
                <c:pt idx="128">
                  <c:v>17.490567721670551</c:v>
                </c:pt>
                <c:pt idx="129">
                  <c:v>17.490554873684442</c:v>
                </c:pt>
                <c:pt idx="130">
                  <c:v>17.490535330027676</c:v>
                </c:pt>
                <c:pt idx="131">
                  <c:v>17.490509036725527</c:v>
                </c:pt>
                <c:pt idx="132">
                  <c:v>17.490475919039408</c:v>
                </c:pt>
                <c:pt idx="133">
                  <c:v>17.490435880918405</c:v>
                </c:pt>
                <c:pt idx="134">
                  <c:v>17.49038880428575</c:v>
                </c:pt>
                <c:pt idx="135">
                  <c:v>17.490334548150045</c:v>
                </c:pt>
                <c:pt idx="136">
                  <c:v>17.490272947529224</c:v>
                </c:pt>
                <c:pt idx="137">
                  <c:v>17.490203812170975</c:v>
                </c:pt>
                <c:pt idx="138">
                  <c:v>17.49012692505115</c:v>
                </c:pt>
                <c:pt idx="139">
                  <c:v>17.490042040627579</c:v>
                </c:pt>
                <c:pt idx="140">
                  <c:v>17.489948882821736</c:v>
                </c:pt>
                <c:pt idx="141">
                  <c:v>17.489847142697194</c:v>
                </c:pt>
                <c:pt idx="142">
                  <c:v>17.489736475796196</c:v>
                </c:pt>
                <c:pt idx="143">
                  <c:v>17.489616499089976</c:v>
                </c:pt>
                <c:pt idx="144">
                  <c:v>17.489486787490307</c:v>
                </c:pt>
                <c:pt idx="145">
                  <c:v>17.489346869859489</c:v>
                </c:pt>
                <c:pt idx="146">
                  <c:v>17.489196224444335</c:v>
                </c:pt>
                <c:pt idx="147">
                  <c:v>17.489034273647512</c:v>
                </c:pt>
                <c:pt idx="148">
                  <c:v>17.488860378030516</c:v>
                </c:pt>
                <c:pt idx="149">
                  <c:v>17.488673829424123</c:v>
                </c:pt>
                <c:pt idx="150">
                  <c:v>17.488473842996587</c:v>
                </c:pt>
                <c:pt idx="151">
                  <c:v>17.488259548100554</c:v>
                </c:pt>
                <c:pt idx="152">
                  <c:v>17.488029977681222</c:v>
                </c:pt>
                <c:pt idx="153">
                  <c:v>17.487784055983987</c:v>
                </c:pt>
                <c:pt idx="154">
                  <c:v>17.487520584241782</c:v>
                </c:pt>
                <c:pt idx="155">
                  <c:v>17.487238223951611</c:v>
                </c:pt>
                <c:pt idx="156">
                  <c:v>17.486935477260047</c:v>
                </c:pt>
                <c:pt idx="157">
                  <c:v>17.48661066386509</c:v>
                </c:pt>
                <c:pt idx="158">
                  <c:v>17.486261893696501</c:v>
                </c:pt>
                <c:pt idx="159">
                  <c:v>17.485887034454365</c:v>
                </c:pt>
                <c:pt idx="160">
                  <c:v>17.485483672845312</c:v>
                </c:pt>
                <c:pt idx="161">
                  <c:v>17.485049068049506</c:v>
                </c:pt>
                <c:pt idx="162">
                  <c:v>17.484580095544409</c:v>
                </c:pt>
                <c:pt idx="163">
                  <c:v>17.484073178876788</c:v>
                </c:pt>
                <c:pt idx="164">
                  <c:v>17.483524206261869</c:v>
                </c:pt>
                <c:pt idx="165">
                  <c:v>17.48292842792749</c:v>
                </c:pt>
                <c:pt idx="166">
                  <c:v>17.482280328816763</c:v>
                </c:pt>
                <c:pt idx="167">
                  <c:v>17.481573469466856</c:v>
                </c:pt>
                <c:pt idx="168">
                  <c:v>17.480800285386231</c:v>
                </c:pt>
                <c:pt idx="169">
                  <c:v>17.479951831736468</c:v>
                </c:pt>
                <c:pt idx="170">
                  <c:v>17.479017455101051</c:v>
                </c:pt>
                <c:pt idx="171">
                  <c:v>17.477984366846318</c:v>
                </c:pt>
                <c:pt idx="172">
                  <c:v>17.476837081852437</c:v>
                </c:pt>
                <c:pt idx="173">
                  <c:v>17.475556670316553</c:v>
                </c:pt>
                <c:pt idx="174">
                  <c:v>17.4741197457471</c:v>
                </c:pt>
                <c:pt idx="175">
                  <c:v>17.472497073885428</c:v>
                </c:pt>
                <c:pt idx="176">
                  <c:v>17.470651625915494</c:v>
                </c:pt>
                <c:pt idx="177">
                  <c:v>17.468535798569381</c:v>
                </c:pt>
                <c:pt idx="178">
                  <c:v>17.46608735339133</c:v>
                </c:pt>
                <c:pt idx="179">
                  <c:v>17.463223329647178</c:v>
                </c:pt>
                <c:pt idx="180">
                  <c:v>17.459830644698389</c:v>
                </c:pt>
                <c:pt idx="181">
                  <c:v>17.455751070118559</c:v>
                </c:pt>
                <c:pt idx="182">
                  <c:v>17.450756225130132</c:v>
                </c:pt>
                <c:pt idx="183">
                  <c:v>17.444503891670703</c:v>
                </c:pt>
                <c:pt idx="184">
                  <c:v>17.436457077832962</c:v>
                </c:pt>
                <c:pt idx="185">
                  <c:v>17.425722686033509</c:v>
                </c:pt>
                <c:pt idx="186">
                  <c:v>17.410698337780531</c:v>
                </c:pt>
                <c:pt idx="187">
                  <c:v>17.38819633181669</c:v>
                </c:pt>
                <c:pt idx="188">
                  <c:v>17.350851250854593</c:v>
                </c:pt>
                <c:pt idx="189">
                  <c:v>17.277038187055673</c:v>
                </c:pt>
                <c:pt idx="190">
                  <c:v>17.065842272087785</c:v>
                </c:pt>
                <c:pt idx="191">
                  <c:v>13.208848012280919</c:v>
                </c:pt>
                <c:pt idx="192">
                  <c:v>8.9373384251630021</c:v>
                </c:pt>
                <c:pt idx="193">
                  <c:v>8.7261699978532974</c:v>
                </c:pt>
                <c:pt idx="194">
                  <c:v>8.6523620233455514</c:v>
                </c:pt>
                <c:pt idx="195">
                  <c:v>8.615018723498828</c:v>
                </c:pt>
                <c:pt idx="196">
                  <c:v>8.592517541852418</c:v>
                </c:pt>
                <c:pt idx="197">
                  <c:v>8.5774936412966536</c:v>
                </c:pt>
                <c:pt idx="198">
                  <c:v>8.5667595193631456</c:v>
                </c:pt>
                <c:pt idx="199">
                  <c:v>8.5587128805953956</c:v>
                </c:pt>
                <c:pt idx="200">
                  <c:v>8.5524606670776961</c:v>
                </c:pt>
                <c:pt idx="201">
                  <c:v>8.5474659077954627</c:v>
                </c:pt>
                <c:pt idx="202">
                  <c:v>8.5433863965393009</c:v>
                </c:pt>
                <c:pt idx="203">
                  <c:v>8.539993759662412</c:v>
                </c:pt>
                <c:pt idx="204">
                  <c:v>8.5371297732370728</c:v>
                </c:pt>
                <c:pt idx="205">
                  <c:v>8.5346813575762823</c:v>
                </c:pt>
                <c:pt idx="206">
                  <c:v>8.5325655539477907</c:v>
                </c:pt>
                <c:pt idx="207">
                  <c:v>8.5307201252920706</c:v>
                </c:pt>
                <c:pt idx="208">
                  <c:v>8.5290974693390602</c:v>
                </c:pt>
                <c:pt idx="209">
                  <c:v>8.5276605580013438</c:v>
                </c:pt>
                <c:pt idx="210">
                  <c:v>8.526380157561972</c:v>
                </c:pt>
                <c:pt idx="211">
                  <c:v>8.5252328819390648</c:v>
                </c:pt>
                <c:pt idx="212">
                  <c:v>8.5241998016440448</c:v>
                </c:pt>
                <c:pt idx="213">
                  <c:v>8.5232654318015157</c:v>
                </c:pt>
                <c:pt idx="214">
                  <c:v>8.5224169839698636</c:v>
                </c:pt>
                <c:pt idx="215">
                  <c:v>8.521643804885553</c:v>
                </c:pt>
                <c:pt idx="216">
                  <c:v>8.5209369498326026</c:v>
                </c:pt>
                <c:pt idx="217">
                  <c:v>8.520288854419011</c:v>
                </c:pt>
                <c:pt idx="218">
                  <c:v>8.5196930792627121</c:v>
                </c:pt>
                <c:pt idx="219">
                  <c:v>8.5191441093734142</c:v>
                </c:pt>
                <c:pt idx="220">
                  <c:v>8.5186371950342021</c:v>
                </c:pt>
                <c:pt idx="221">
                  <c:v>8.5181682245060841</c:v>
                </c:pt>
                <c:pt idx="222">
                  <c:v>8.5177336213739459</c:v>
                </c:pt>
                <c:pt idx="223">
                  <c:v>8.5173302611472472</c:v>
                </c:pt>
                <c:pt idx="224">
                  <c:v>8.5169554030333181</c:v>
                </c:pt>
                <c:pt idx="225">
                  <c:v>8.5166066337616542</c:v>
                </c:pt>
                <c:pt idx="226">
                  <c:v>8.5162818210514253</c:v>
                </c:pt>
                <c:pt idx="227">
                  <c:v>8.5159790748489108</c:v>
                </c:pt>
                <c:pt idx="228">
                  <c:v>8.5156967148657525</c:v>
                </c:pt>
                <c:pt idx="229">
                  <c:v>8.5154332432603539</c:v>
                </c:pt>
                <c:pt idx="230">
                  <c:v>8.5151873215394662</c:v>
                </c:pt>
                <c:pt idx="231">
                  <c:v>8.5149577509442018</c:v>
                </c:pt>
                <c:pt idx="232">
                  <c:v>8.5147434557269026</c:v>
                </c:pt>
                <c:pt idx="233">
                  <c:v>8.5145434688383759</c:v>
                </c:pt>
                <c:pt idx="234">
                  <c:v>8.514356919635663</c:v>
                </c:pt>
                <c:pt idx="235">
                  <c:v>8.5141830232908013</c:v>
                </c:pt>
                <c:pt idx="236">
                  <c:v>8.514021071637135</c:v>
                </c:pt>
                <c:pt idx="237">
                  <c:v>8.5138704252380695</c:v>
                </c:pt>
                <c:pt idx="238">
                  <c:v>8.5137305064973567</c:v>
                </c:pt>
                <c:pt idx="239">
                  <c:v>8.513600793662512</c:v>
                </c:pt>
                <c:pt idx="240">
                  <c:v>8.5134808155954342</c:v>
                </c:pt>
                <c:pt idx="241">
                  <c:v>8.5133701472071586</c:v>
                </c:pt>
                <c:pt idx="242">
                  <c:v>8.5132684054676364</c:v>
                </c:pt>
                <c:pt idx="243">
                  <c:v>8.5131752459170933</c:v>
                </c:pt>
                <c:pt idx="244">
                  <c:v>8.5130903596165801</c:v>
                </c:pt>
                <c:pt idx="245">
                  <c:v>8.5130134704845517</c:v>
                </c:pt>
                <c:pt idx="246">
                  <c:v>8.5129443329750707</c:v>
                </c:pt>
                <c:pt idx="247">
                  <c:v>8.5128827300598697</c:v>
                </c:pt>
                <c:pt idx="248">
                  <c:v>8.5128284714817042</c:v>
                </c:pt>
                <c:pt idx="249">
                  <c:v>8.5127813922530926</c:v>
                </c:pt>
                <c:pt idx="250">
                  <c:v>8.5127413513766683</c:v>
                </c:pt>
                <c:pt idx="251">
                  <c:v>8.5127082307686894</c:v>
                </c:pt>
                <c:pt idx="252">
                  <c:v>8.5126819343708675</c:v>
                </c:pt>
                <c:pt idx="253">
                  <c:v>8.5126623874364054</c:v>
                </c:pt>
                <c:pt idx="254">
                  <c:v>8.5126495359814172</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1.5176217296185816E-2</c:v>
                </c:pt>
                <c:pt idx="2">
                  <c:v>6.2875414165222465E-2</c:v>
                </c:pt>
                <c:pt idx="3">
                  <c:v>0.1499896793893222</c:v>
                </c:pt>
                <c:pt idx="4">
                  <c:v>0.28884386869888662</c:v>
                </c:pt>
                <c:pt idx="5">
                  <c:v>0.4955294308314443</c:v>
                </c:pt>
                <c:pt idx="6">
                  <c:v>0.77569675013518735</c:v>
                </c:pt>
                <c:pt idx="7">
                  <c:v>1.083236285162281</c:v>
                </c:pt>
                <c:pt idx="8">
                  <c:v>1.3050327162589348</c:v>
                </c:pt>
                <c:pt idx="9">
                  <c:v>1.3799738553473901</c:v>
                </c:pt>
                <c:pt idx="10">
                  <c:v>1.3588160629966097</c:v>
                </c:pt>
                <c:pt idx="11">
                  <c:v>1.3046302812295334</c:v>
                </c:pt>
                <c:pt idx="12">
                  <c:v>1.2474153602667506</c:v>
                </c:pt>
                <c:pt idx="13">
                  <c:v>1.196444513113567</c:v>
                </c:pt>
                <c:pt idx="14">
                  <c:v>1.1532049181786925</c:v>
                </c:pt>
                <c:pt idx="15">
                  <c:v>1.1168865711882783</c:v>
                </c:pt>
                <c:pt idx="16">
                  <c:v>1.0862297055060888</c:v>
                </c:pt>
                <c:pt idx="17">
                  <c:v>1.0600674103293424</c:v>
                </c:pt>
                <c:pt idx="18">
                  <c:v>1.037445384500262</c:v>
                </c:pt>
                <c:pt idx="19">
                  <c:v>1.0176156565129186</c:v>
                </c:pt>
                <c:pt idx="20">
                  <c:v>1</c:v>
                </c:pt>
                <c:pt idx="21">
                  <c:v>0.9841522041439541</c:v>
                </c:pt>
                <c:pt idx="22">
                  <c:v>0.96972669328686789</c:v>
                </c:pt>
                <c:pt idx="23">
                  <c:v>0.95645423349159531</c:v>
                </c:pt>
                <c:pt idx="24">
                  <c:v>0.94412363064485272</c:v>
                </c:pt>
                <c:pt idx="25">
                  <c:v>0.93256806282806437</c:v>
                </c:pt>
                <c:pt idx="26">
                  <c:v>0.92165487389979595</c:v>
                </c:pt>
                <c:pt idx="27">
                  <c:v>0.91127791850852469</c:v>
                </c:pt>
                <c:pt idx="28">
                  <c:v>0.90135178278376271</c:v>
                </c:pt>
                <c:pt idx="29">
                  <c:v>0.89180738754910249</c:v>
                </c:pt>
                <c:pt idx="30">
                  <c:v>0.88258861614906947</c:v>
                </c:pt>
                <c:pt idx="31">
                  <c:v>0.8736497069526894</c:v>
                </c:pt>
                <c:pt idx="32">
                  <c:v>0.86495322096902894</c:v>
                </c:pt>
                <c:pt idx="33">
                  <c:v>0.85646844549603507</c:v>
                </c:pt>
                <c:pt idx="34">
                  <c:v>0.84817013104278816</c:v>
                </c:pt>
                <c:pt idx="35">
                  <c:v>0.84003748502329223</c:v>
                </c:pt>
                <c:pt idx="36">
                  <c:v>0.83205336482362746</c:v>
                </c:pt>
                <c:pt idx="37">
                  <c:v>0.82420362684018056</c:v>
                </c:pt>
                <c:pt idx="38">
                  <c:v>0.81647659841586984</c:v>
                </c:pt>
                <c:pt idx="39">
                  <c:v>0.80886264728129342</c:v>
                </c:pt>
                <c:pt idx="40">
                  <c:v>0.80135382886068818</c:v>
                </c:pt>
                <c:pt idx="41">
                  <c:v>0.79394359614380272</c:v>
                </c:pt>
                <c:pt idx="42">
                  <c:v>0.78662656012431809</c:v>
                </c:pt>
                <c:pt idx="43">
                  <c:v>0.77939829133096306</c:v>
                </c:pt>
                <c:pt idx="44">
                  <c:v>0.77225515492376162</c:v>
                </c:pt>
                <c:pt idx="45">
                  <c:v>0.76519417333779749</c:v>
                </c:pt>
                <c:pt idx="46">
                  <c:v>0.7582129116358024</c:v>
                </c:pt>
                <c:pt idx="47">
                  <c:v>0.75130938165714245</c:v>
                </c:pt>
                <c:pt idx="48">
                  <c:v>0.74448196178297577</c:v>
                </c:pt>
                <c:pt idx="49">
                  <c:v>0.73772932971942362</c:v>
                </c:pt>
                <c:pt idx="50">
                  <c:v>0.73105040616607408</c:v>
                </c:pt>
                <c:pt idx="51">
                  <c:v>0.72444430761131628</c:v>
                </c:pt>
                <c:pt idx="52">
                  <c:v>0.71791030679842094</c:v>
                </c:pt>
                <c:pt idx="53">
                  <c:v>0.71144779965192695</c:v>
                </c:pt>
                <c:pt idx="54">
                  <c:v>0.70505627765438506</c:v>
                </c:pt>
                <c:pt idx="55">
                  <c:v>0.69873530482796697</c:v>
                </c:pt>
                <c:pt idx="56">
                  <c:v>0.69248449861085881</c:v>
                </c:pt>
                <c:pt idx="57">
                  <c:v>0.68630351403039946</c:v>
                </c:pt>
                <c:pt idx="58">
                  <c:v>0.68019203066799572</c:v>
                </c:pt>
                <c:pt idx="59">
                  <c:v>0.67414974198841582</c:v>
                </c:pt>
                <c:pt idx="60">
                  <c:v>0.66817634667098669</c:v>
                </c:pt>
                <c:pt idx="61">
                  <c:v>0.66227154163470814</c:v>
                </c:pt>
                <c:pt idx="62">
                  <c:v>0.65643501649521752</c:v>
                </c:pt>
                <c:pt idx="63">
                  <c:v>0.65066644923029093</c:v>
                </c:pt>
                <c:pt idx="64">
                  <c:v>0.64496550286342214</c:v>
                </c:pt>
                <c:pt idx="65">
                  <c:v>0.63933182300289249</c:v>
                </c:pt>
                <c:pt idx="66">
                  <c:v>0.6337650360974626</c:v>
                </c:pt>
                <c:pt idx="67">
                  <c:v>0.62826474829005829</c:v>
                </c:pt>
                <c:pt idx="68">
                  <c:v>0.6228305447681195</c:v>
                </c:pt>
                <c:pt idx="69">
                  <c:v>0.61746198952402054</c:v>
                </c:pt>
                <c:pt idx="70">
                  <c:v>0.61215862545169508</c:v>
                </c:pt>
                <c:pt idx="71">
                  <c:v>0.6069199747164401</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1.1287671232876713</c:v>
                </c:pt>
                <c:pt idx="1">
                  <c:v>1.1287671232876713</c:v>
                </c:pt>
                <c:pt idx="2">
                  <c:v>1.1287671232876713</c:v>
                </c:pt>
                <c:pt idx="3">
                  <c:v>1.1287671232876713</c:v>
                </c:pt>
                <c:pt idx="4">
                  <c:v>1.1287671232876713</c:v>
                </c:pt>
                <c:pt idx="5">
                  <c:v>1.1287671232876713</c:v>
                </c:pt>
                <c:pt idx="6">
                  <c:v>1.1287671232876713</c:v>
                </c:pt>
                <c:pt idx="7">
                  <c:v>1.1287671232876713</c:v>
                </c:pt>
                <c:pt idx="8">
                  <c:v>1.1287671232876713</c:v>
                </c:pt>
                <c:pt idx="11">
                  <c:v>1.1287671232876713</c:v>
                </c:pt>
                <c:pt idx="12">
                  <c:v>1.1287671232876713</c:v>
                </c:pt>
                <c:pt idx="15">
                  <c:v>1.1287671232876713</c:v>
                </c:pt>
                <c:pt idx="16">
                  <c:v>1.1287671232876713</c:v>
                </c:pt>
                <c:pt idx="17">
                  <c:v>1.1287671232876713</c:v>
                </c:pt>
                <c:pt idx="18">
                  <c:v>1.1287671232876713</c:v>
                </c:pt>
                <c:pt idx="19">
                  <c:v>1.1287671232876713</c:v>
                </c:pt>
                <c:pt idx="20">
                  <c:v>1.1287671232876713</c:v>
                </c:pt>
                <c:pt idx="21">
                  <c:v>1.1287671232876713</c:v>
                </c:pt>
                <c:pt idx="22">
                  <c:v>1.1287671232876713</c:v>
                </c:pt>
                <c:pt idx="23">
                  <c:v>1.1287671232876713</c:v>
                </c:pt>
                <c:pt idx="24">
                  <c:v>1.1287671232876713</c:v>
                </c:pt>
                <c:pt idx="25">
                  <c:v>1.1287671232876713</c:v>
                </c:pt>
                <c:pt idx="26">
                  <c:v>1.1287671232876713</c:v>
                </c:pt>
                <c:pt idx="27">
                  <c:v>1.1287671232876713</c:v>
                </c:pt>
                <c:pt idx="28">
                  <c:v>1.1287671232876713</c:v>
                </c:pt>
                <c:pt idx="29">
                  <c:v>1.1287671232876713</c:v>
                </c:pt>
                <c:pt idx="30">
                  <c:v>1.1287671232876713</c:v>
                </c:pt>
                <c:pt idx="31">
                  <c:v>1.1287671232876713</c:v>
                </c:pt>
                <c:pt idx="32">
                  <c:v>1.1287671232876713</c:v>
                </c:pt>
                <c:pt idx="33">
                  <c:v>1.1287671232876713</c:v>
                </c:pt>
                <c:pt idx="34">
                  <c:v>1.1287671232876713</c:v>
                </c:pt>
                <c:pt idx="35">
                  <c:v>1.1287671232876713</c:v>
                </c:pt>
                <c:pt idx="36">
                  <c:v>1.1287671232876713</c:v>
                </c:pt>
                <c:pt idx="37">
                  <c:v>1.1287671232876713</c:v>
                </c:pt>
                <c:pt idx="38">
                  <c:v>1.1287671232876713</c:v>
                </c:pt>
                <c:pt idx="39">
                  <c:v>1.1287671232876713</c:v>
                </c:pt>
                <c:pt idx="40">
                  <c:v>1.1287671232876713</c:v>
                </c:pt>
                <c:pt idx="41">
                  <c:v>1.1287671232876713</c:v>
                </c:pt>
                <c:pt idx="42">
                  <c:v>1.1287671232876713</c:v>
                </c:pt>
                <c:pt idx="43">
                  <c:v>1.1287671232876713</c:v>
                </c:pt>
                <c:pt idx="44">
                  <c:v>1.1287671232876713</c:v>
                </c:pt>
                <c:pt idx="45">
                  <c:v>1.1287671232876713</c:v>
                </c:pt>
                <c:pt idx="46">
                  <c:v>1.1287671232876713</c:v>
                </c:pt>
                <c:pt idx="47">
                  <c:v>1.1287671232876713</c:v>
                </c:pt>
                <c:pt idx="48">
                  <c:v>1.1287671232876713</c:v>
                </c:pt>
                <c:pt idx="49">
                  <c:v>1.1287671232876713</c:v>
                </c:pt>
                <c:pt idx="50">
                  <c:v>1.1287671232876713</c:v>
                </c:pt>
                <c:pt idx="51">
                  <c:v>1.1287671232876713</c:v>
                </c:pt>
                <c:pt idx="52">
                  <c:v>1.1287671232876713</c:v>
                </c:pt>
                <c:pt idx="53">
                  <c:v>1.1287671232876713</c:v>
                </c:pt>
                <c:pt idx="54">
                  <c:v>1.1287671232876713</c:v>
                </c:pt>
                <c:pt idx="55">
                  <c:v>1.1287671232876713</c:v>
                </c:pt>
                <c:pt idx="56">
                  <c:v>1.1287671232876713</c:v>
                </c:pt>
                <c:pt idx="57">
                  <c:v>1.1287671232876713</c:v>
                </c:pt>
                <c:pt idx="58">
                  <c:v>1.1287671232876713</c:v>
                </c:pt>
                <c:pt idx="59">
                  <c:v>1.1287671232876713</c:v>
                </c:pt>
                <c:pt idx="60">
                  <c:v>1.1287671232876713</c:v>
                </c:pt>
                <c:pt idx="61">
                  <c:v>1.1287671232876713</c:v>
                </c:pt>
                <c:pt idx="62">
                  <c:v>1.1287671232876713</c:v>
                </c:pt>
                <c:pt idx="63">
                  <c:v>1.1287671232876713</c:v>
                </c:pt>
                <c:pt idx="64">
                  <c:v>1.1287671232876713</c:v>
                </c:pt>
                <c:pt idx="65">
                  <c:v>1.1287671232876713</c:v>
                </c:pt>
                <c:pt idx="66">
                  <c:v>1.1287671232876713</c:v>
                </c:pt>
                <c:pt idx="67">
                  <c:v>1.1287671232876713</c:v>
                </c:pt>
                <c:pt idx="68">
                  <c:v>1.1287671232876713</c:v>
                </c:pt>
                <c:pt idx="69">
                  <c:v>1.1287671232876713</c:v>
                </c:pt>
                <c:pt idx="70">
                  <c:v>1.1287671232876713</c:v>
                </c:pt>
                <c:pt idx="71">
                  <c:v>1.1287671232876713</c:v>
                </c:pt>
                <c:pt idx="72">
                  <c:v>1.1287671232876713</c:v>
                </c:pt>
                <c:pt idx="73">
                  <c:v>1.1287671232876713</c:v>
                </c:pt>
                <c:pt idx="74">
                  <c:v>1.1287671232876713</c:v>
                </c:pt>
                <c:pt idx="75">
                  <c:v>1.1287671232876713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0.98536585365853657</c:v>
                </c:pt>
                <c:pt idx="1">
                  <c:v>0.98536585365853657</c:v>
                </c:pt>
                <c:pt idx="2">
                  <c:v>0.98536585365853657</c:v>
                </c:pt>
                <c:pt idx="3">
                  <c:v>0.98536585365853657</c:v>
                </c:pt>
                <c:pt idx="4">
                  <c:v>0.98536585365853657</c:v>
                </c:pt>
                <c:pt idx="5">
                  <c:v>0.98536585365853657</c:v>
                </c:pt>
                <c:pt idx="6">
                  <c:v>0.98536585365853657</c:v>
                </c:pt>
                <c:pt idx="7">
                  <c:v>0.98536585365853657</c:v>
                </c:pt>
                <c:pt idx="8">
                  <c:v>0.98536585365853657</c:v>
                </c:pt>
                <c:pt idx="11">
                  <c:v>0.98536585365853657</c:v>
                </c:pt>
                <c:pt idx="12">
                  <c:v>0.98536585365853657</c:v>
                </c:pt>
                <c:pt idx="15">
                  <c:v>0.98536585365853657</c:v>
                </c:pt>
                <c:pt idx="16">
                  <c:v>0.98536585365853657</c:v>
                </c:pt>
                <c:pt idx="17">
                  <c:v>0.98536585365853657</c:v>
                </c:pt>
                <c:pt idx="18">
                  <c:v>0.98536585365853657</c:v>
                </c:pt>
                <c:pt idx="19">
                  <c:v>0.98536585365853657</c:v>
                </c:pt>
                <c:pt idx="20">
                  <c:v>0.98536585365853657</c:v>
                </c:pt>
                <c:pt idx="21">
                  <c:v>0.98536585365853657</c:v>
                </c:pt>
                <c:pt idx="22">
                  <c:v>0.98536585365853657</c:v>
                </c:pt>
                <c:pt idx="23">
                  <c:v>0.98536585365853657</c:v>
                </c:pt>
                <c:pt idx="24">
                  <c:v>0.98536585365853657</c:v>
                </c:pt>
                <c:pt idx="25">
                  <c:v>0.98536585365853657</c:v>
                </c:pt>
                <c:pt idx="26">
                  <c:v>0.98536585365853657</c:v>
                </c:pt>
                <c:pt idx="27">
                  <c:v>0.98536585365853657</c:v>
                </c:pt>
                <c:pt idx="28">
                  <c:v>0.98536585365853657</c:v>
                </c:pt>
                <c:pt idx="29">
                  <c:v>0.98536585365853657</c:v>
                </c:pt>
                <c:pt idx="30">
                  <c:v>0.98536585365853657</c:v>
                </c:pt>
                <c:pt idx="31">
                  <c:v>0.98536585365853657</c:v>
                </c:pt>
                <c:pt idx="32">
                  <c:v>0.98536585365853657</c:v>
                </c:pt>
                <c:pt idx="33">
                  <c:v>0.98536585365853657</c:v>
                </c:pt>
                <c:pt idx="34">
                  <c:v>0.98536585365853657</c:v>
                </c:pt>
                <c:pt idx="35">
                  <c:v>0.98536585365853657</c:v>
                </c:pt>
                <c:pt idx="36">
                  <c:v>0.98536585365853657</c:v>
                </c:pt>
                <c:pt idx="37">
                  <c:v>0.98536585365853657</c:v>
                </c:pt>
                <c:pt idx="38">
                  <c:v>0.98536585365853657</c:v>
                </c:pt>
                <c:pt idx="39">
                  <c:v>0.98536585365853657</c:v>
                </c:pt>
                <c:pt idx="40">
                  <c:v>0.98536585365853657</c:v>
                </c:pt>
                <c:pt idx="41">
                  <c:v>0.98536585365853657</c:v>
                </c:pt>
                <c:pt idx="42">
                  <c:v>0.98536585365853657</c:v>
                </c:pt>
                <c:pt idx="43">
                  <c:v>0.98536585365853657</c:v>
                </c:pt>
                <c:pt idx="44">
                  <c:v>0.98536585365853657</c:v>
                </c:pt>
                <c:pt idx="45">
                  <c:v>0.98536585365853657</c:v>
                </c:pt>
                <c:pt idx="46">
                  <c:v>0.98536585365853657</c:v>
                </c:pt>
                <c:pt idx="47">
                  <c:v>0.98536585365853657</c:v>
                </c:pt>
                <c:pt idx="48">
                  <c:v>0.98536585365853657</c:v>
                </c:pt>
                <c:pt idx="49">
                  <c:v>0.98536585365853657</c:v>
                </c:pt>
                <c:pt idx="50">
                  <c:v>0.98536585365853657</c:v>
                </c:pt>
                <c:pt idx="51">
                  <c:v>0.98536585365853657</c:v>
                </c:pt>
                <c:pt idx="52">
                  <c:v>0.98536585365853657</c:v>
                </c:pt>
                <c:pt idx="53">
                  <c:v>0.98536585365853657</c:v>
                </c:pt>
                <c:pt idx="54">
                  <c:v>0.98536585365853657</c:v>
                </c:pt>
                <c:pt idx="55">
                  <c:v>0.98536585365853657</c:v>
                </c:pt>
                <c:pt idx="56">
                  <c:v>0.98536585365853657</c:v>
                </c:pt>
                <c:pt idx="57">
                  <c:v>0.98536585365853657</c:v>
                </c:pt>
                <c:pt idx="58">
                  <c:v>0.98536585365853657</c:v>
                </c:pt>
                <c:pt idx="59">
                  <c:v>0.98536585365853657</c:v>
                </c:pt>
                <c:pt idx="60">
                  <c:v>0.98536585365853657</c:v>
                </c:pt>
                <c:pt idx="61">
                  <c:v>0.98536585365853657</c:v>
                </c:pt>
                <c:pt idx="62">
                  <c:v>0.98536585365853657</c:v>
                </c:pt>
                <c:pt idx="63">
                  <c:v>0.98536585365853657</c:v>
                </c:pt>
                <c:pt idx="64">
                  <c:v>0.98536585365853657</c:v>
                </c:pt>
                <c:pt idx="65">
                  <c:v>0.98536585365853657</c:v>
                </c:pt>
                <c:pt idx="66">
                  <c:v>0.98536585365853657</c:v>
                </c:pt>
                <c:pt idx="67">
                  <c:v>0.98536585365853657</c:v>
                </c:pt>
                <c:pt idx="68">
                  <c:v>0.98536585365853657</c:v>
                </c:pt>
                <c:pt idx="69">
                  <c:v>0.98536585365853657</c:v>
                </c:pt>
                <c:pt idx="70">
                  <c:v>0.98536585365853657</c:v>
                </c:pt>
                <c:pt idx="71">
                  <c:v>0.98536585365853657</c:v>
                </c:pt>
                <c:pt idx="72">
                  <c:v>0.98536585365853657</c:v>
                </c:pt>
                <c:pt idx="73">
                  <c:v>0.98536585365853657</c:v>
                </c:pt>
                <c:pt idx="74">
                  <c:v>0.98536585365853657</c:v>
                </c:pt>
                <c:pt idx="75">
                  <c:v>0.98536585365853657</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9">
                  <c:v>2.9101409366080859</c:v>
                </c:pt>
                <c:pt idx="10">
                  <c:v>1.9999910000607508</c:v>
                </c:pt>
                <c:pt idx="11">
                  <c:v>1.6241576285896306</c:v>
                </c:pt>
                <c:pt idx="12">
                  <c:v>1.4210509990639011</c:v>
                </c:pt>
                <c:pt idx="13">
                  <c:v>1.2950182999014366</c:v>
                </c:pt>
                <c:pt idx="14">
                  <c:v>1.2098760731673095</c:v>
                </c:pt>
                <c:pt idx="15">
                  <c:v>1.1489359121703191</c:v>
                </c:pt>
                <c:pt idx="16">
                  <c:v>1.1034481398269957</c:v>
                </c:pt>
                <c:pt idx="17">
                  <c:v>1.0683918019226357</c:v>
                </c:pt>
                <c:pt idx="18">
                  <c:v>1.0406851997234114</c:v>
                </c:pt>
                <c:pt idx="19">
                  <c:v>1.0183356785003961</c:v>
                </c:pt>
                <c:pt idx="20">
                  <c:v>1</c:v>
                </c:pt>
                <c:pt idx="21">
                  <c:v>0.98474134267745184</c:v>
                </c:pt>
                <c:pt idx="22">
                  <c:v>0.97188753347175427</c:v>
                </c:pt>
                <c:pt idx="23">
                  <c:v>0.96094456092974545</c:v>
                </c:pt>
                <c:pt idx="24">
                  <c:v>0.95154179230453773</c:v>
                </c:pt>
                <c:pt idx="25">
                  <c:v>0.94339614140365335</c:v>
                </c:pt>
                <c:pt idx="26">
                  <c:v>0.9362879730288014</c:v>
                </c:pt>
                <c:pt idx="27">
                  <c:v>0.93004450304070585</c:v>
                </c:pt>
                <c:pt idx="28">
                  <c:v>0.92452811609911845</c:v>
                </c:pt>
                <c:pt idx="29">
                  <c:v>0.91962798732143025</c:v>
                </c:pt>
                <c:pt idx="30">
                  <c:v>0.91525397107310913</c:v>
                </c:pt>
                <c:pt idx="31">
                  <c:v>0.91133207517299086</c:v>
                </c:pt>
                <c:pt idx="32">
                  <c:v>0.90780106284806938</c:v>
                </c:pt>
                <c:pt idx="33">
                  <c:v>0.90460986936871013</c:v>
                </c:pt>
                <c:pt idx="34">
                  <c:v>0.9017156155314715</c:v>
                </c:pt>
                <c:pt idx="35">
                  <c:v>0.89908206405285229</c:v>
                </c:pt>
                <c:pt idx="36">
                  <c:v>0.8966784085360161</c:v>
                </c:pt>
                <c:pt idx="37">
                  <c:v>0.8944783148848986</c:v>
                </c:pt>
                <c:pt idx="38">
                  <c:v>0.89245915627611483</c:v>
                </c:pt>
                <c:pt idx="39">
                  <c:v>0.89060139792274506</c:v>
                </c:pt>
                <c:pt idx="40">
                  <c:v>0.88888809876648611</c:v>
                </c:pt>
                <c:pt idx="41">
                  <c:v>0.88730450518312776</c:v>
                </c:pt>
                <c:pt idx="42">
                  <c:v>0.88583771764246522</c:v>
                </c:pt>
                <c:pt idx="43">
                  <c:v>0.88447641562085155</c:v>
                </c:pt>
                <c:pt idx="44">
                  <c:v>0.88321062933626382</c:v>
                </c:pt>
                <c:pt idx="45">
                  <c:v>0.88203154935363315</c:v>
                </c:pt>
                <c:pt idx="46">
                  <c:v>0.88093136700010399</c:v>
                </c:pt>
                <c:pt idx="47">
                  <c:v>0.87990313998542968</c:v>
                </c:pt>
                <c:pt idx="48">
                  <c:v>0.87894067875067028</c:v>
                </c:pt>
                <c:pt idx="49">
                  <c:v>0.87803844994828228</c:v>
                </c:pt>
                <c:pt idx="50">
                  <c:v>0.87719149414773434</c:v>
                </c:pt>
                <c:pt idx="51">
                  <c:v>0.87639535540657454</c:v>
                </c:pt>
                <c:pt idx="52">
                  <c:v>0.87564602078068188</c:v>
                </c:pt>
                <c:pt idx="53">
                  <c:v>0.87493986819391789</c:v>
                </c:pt>
                <c:pt idx="54">
                  <c:v>0.8742736213657476</c:v>
                </c:pt>
                <c:pt idx="55">
                  <c:v>0.87364431072005899</c:v>
                </c:pt>
                <c:pt idx="56">
                  <c:v>0.87304923938054246</c:v>
                </c:pt>
                <c:pt idx="57">
                  <c:v>0.87248595350650593</c:v>
                </c:pt>
                <c:pt idx="58">
                  <c:v>0.87195221634438103</c:v>
                </c:pt>
                <c:pt idx="59">
                  <c:v>0.87144598547001439</c:v>
                </c:pt>
                <c:pt idx="60">
                  <c:v>0.87096539277913221</c:v>
                </c:pt>
                <c:pt idx="61">
                  <c:v>0.87050872685154446</c:v>
                </c:pt>
                <c:pt idx="62">
                  <c:v>0.87007441737130309</c:v>
                </c:pt>
                <c:pt idx="63">
                  <c:v>0.86966102133229806</c:v>
                </c:pt>
                <c:pt idx="64">
                  <c:v>0.86926721079830527</c:v>
                </c:pt>
                <c:pt idx="65">
                  <c:v>0.86889176201970497</c:v>
                </c:pt>
                <c:pt idx="66">
                  <c:v>0.86853354573706754</c:v>
                </c:pt>
                <c:pt idx="67">
                  <c:v>0.86819151852541754</c:v>
                </c:pt>
                <c:pt idx="68">
                  <c:v>0.86786471505301521</c:v>
                </c:pt>
                <c:pt idx="69">
                  <c:v>0.8675522411454718</c:v>
                </c:pt>
                <c:pt idx="70">
                  <c:v>0.86725326756056476</c:v>
                </c:pt>
                <c:pt idx="71">
                  <c:v>0.8669670243914237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50.070375048635142</c:v>
                </c:pt>
                <c:pt idx="1">
                  <c:v>50.086577096746282</c:v>
                </c:pt>
                <c:pt idx="2">
                  <c:v>50.088019167794315</c:v>
                </c:pt>
                <c:pt idx="3">
                  <c:v>50.090704449902326</c:v>
                </c:pt>
                <c:pt idx="4">
                  <c:v>50.092815732781339</c:v>
                </c:pt>
                <c:pt idx="5">
                  <c:v>50.092290318983309</c:v>
                </c:pt>
                <c:pt idx="6">
                  <c:v>50.092891222562763</c:v>
                </c:pt>
                <c:pt idx="7">
                  <c:v>50.089911132880417</c:v>
                </c:pt>
                <c:pt idx="8">
                  <c:v>50.090212486625973</c:v>
                </c:pt>
                <c:pt idx="9">
                  <c:v>50.087762650706267</c:v>
                </c:pt>
                <c:pt idx="10">
                  <c:v>50.089516777349516</c:v>
                </c:pt>
                <c:pt idx="11">
                  <c:v>50.088603583873585</c:v>
                </c:pt>
                <c:pt idx="12">
                  <c:v>50.090654797014153</c:v>
                </c:pt>
                <c:pt idx="13">
                  <c:v>50.089406662132056</c:v>
                </c:pt>
                <c:pt idx="14">
                  <c:v>50.089458136395656</c:v>
                </c:pt>
                <c:pt idx="15">
                  <c:v>50.08681583386587</c:v>
                </c:pt>
                <c:pt idx="16">
                  <c:v>50.08522157442718</c:v>
                </c:pt>
                <c:pt idx="17">
                  <c:v>50.083031598489249</c:v>
                </c:pt>
                <c:pt idx="18">
                  <c:v>50.082152683381096</c:v>
                </c:pt>
                <c:pt idx="19">
                  <c:v>50.082136383542696</c:v>
                </c:pt>
                <c:pt idx="20">
                  <c:v>50.082358855186918</c:v>
                </c:pt>
                <c:pt idx="21">
                  <c:v>50.083164783878175</c:v>
                </c:pt>
                <c:pt idx="22">
                  <c:v>50.082363054798122</c:v>
                </c:pt>
                <c:pt idx="23">
                  <c:v>50.081768374113231</c:v>
                </c:pt>
                <c:pt idx="24">
                  <c:v>50.079107791920926</c:v>
                </c:pt>
                <c:pt idx="25">
                  <c:v>50.077648911049934</c:v>
                </c:pt>
                <c:pt idx="26">
                  <c:v>50.075210268975532</c:v>
                </c:pt>
                <c:pt idx="27">
                  <c:v>50.07508284979626</c:v>
                </c:pt>
                <c:pt idx="28">
                  <c:v>50.074507913311685</c:v>
                </c:pt>
                <c:pt idx="29">
                  <c:v>50.075644849632255</c:v>
                </c:pt>
                <c:pt idx="30">
                  <c:v>50.075502969575815</c:v>
                </c:pt>
                <c:pt idx="31">
                  <c:v>50.075547055553784</c:v>
                </c:pt>
                <c:pt idx="32">
                  <c:v>50.073900073679994</c:v>
                </c:pt>
                <c:pt idx="33">
                  <c:v>50.072131796993162</c:v>
                </c:pt>
                <c:pt idx="34">
                  <c:v>50.069912808837778</c:v>
                </c:pt>
                <c:pt idx="35">
                  <c:v>50.06843388144376</c:v>
                </c:pt>
                <c:pt idx="36">
                  <c:v>50.067875840835953</c:v>
                </c:pt>
                <c:pt idx="37">
                  <c:v>50.068023292545774</c:v>
                </c:pt>
                <c:pt idx="38">
                  <c:v>50.068828560185302</c:v>
                </c:pt>
                <c:pt idx="39">
                  <c:v>50.06892708914858</c:v>
                </c:pt>
                <c:pt idx="40">
                  <c:v>50.06872870104516</c:v>
                </c:pt>
                <c:pt idx="41">
                  <c:v>50.067002202847654</c:v>
                </c:pt>
                <c:pt idx="42">
                  <c:v>50.065344715936824</c:v>
                </c:pt>
                <c:pt idx="43">
                  <c:v>50.063004017454112</c:v>
                </c:pt>
                <c:pt idx="44">
                  <c:v>50.062063387588616</c:v>
                </c:pt>
                <c:pt idx="45">
                  <c:v>50.061289751146219</c:v>
                </c:pt>
                <c:pt idx="46">
                  <c:v>50.062112268546223</c:v>
                </c:pt>
                <c:pt idx="47">
                  <c:v>50.062371666973512</c:v>
                </c:pt>
                <c:pt idx="48">
                  <c:v>50.063053471625516</c:v>
                </c:pt>
                <c:pt idx="49">
                  <c:v>50.062030263427545</c:v>
                </c:pt>
                <c:pt idx="50">
                  <c:v>50.060942278195576</c:v>
                </c:pt>
                <c:pt idx="51">
                  <c:v>50.05850135091697</c:v>
                </c:pt>
                <c:pt idx="52">
                  <c:v>50.057050894094488</c:v>
                </c:pt>
                <c:pt idx="53">
                  <c:v>50.055469777599448</c:v>
                </c:pt>
                <c:pt idx="54">
                  <c:v>50.055679920082881</c:v>
                </c:pt>
                <c:pt idx="55">
                  <c:v>50.055753188231002</c:v>
                </c:pt>
                <c:pt idx="56">
                  <c:v>50.056786769787202</c:v>
                </c:pt>
                <c:pt idx="57">
                  <c:v>50.056432746122717</c:v>
                </c:pt>
                <c:pt idx="58">
                  <c:v>50.055994909404404</c:v>
                </c:pt>
                <c:pt idx="59">
                  <c:v>50.053663166142414</c:v>
                </c:pt>
                <c:pt idx="60">
                  <c:v>50.051907265309339</c:v>
                </c:pt>
                <c:pt idx="61">
                  <c:v>50.048489624872531</c:v>
                </c:pt>
                <c:pt idx="62">
                  <c:v>50.047888892564032</c:v>
                </c:pt>
                <c:pt idx="63">
                  <c:v>50.017784332075145</c:v>
                </c:pt>
                <c:pt idx="64">
                  <c:v>49.963414752519846</c:v>
                </c:pt>
                <c:pt idx="65">
                  <c:v>49.929083269674663</c:v>
                </c:pt>
                <c:pt idx="66">
                  <c:v>49.906403901927447</c:v>
                </c:pt>
                <c:pt idx="67">
                  <c:v>49.888980201142289</c:v>
                </c:pt>
                <c:pt idx="68">
                  <c:v>49.873106986082192</c:v>
                </c:pt>
                <c:pt idx="69">
                  <c:v>49.861809216446488</c:v>
                </c:pt>
                <c:pt idx="70">
                  <c:v>49.851857707232433</c:v>
                </c:pt>
                <c:pt idx="71">
                  <c:v>49.846538613805023</c:v>
                </c:pt>
                <c:pt idx="72">
                  <c:v>49.842098416169961</c:v>
                </c:pt>
                <c:pt idx="73">
                  <c:v>49.841117556077478</c:v>
                </c:pt>
                <c:pt idx="74">
                  <c:v>49.83954075303825</c:v>
                </c:pt>
                <c:pt idx="75">
                  <c:v>49.839446513418771</c:v>
                </c:pt>
                <c:pt idx="76">
                  <c:v>49.837846078418515</c:v>
                </c:pt>
                <c:pt idx="77">
                  <c:v>49.836956510837936</c:v>
                </c:pt>
                <c:pt idx="78">
                  <c:v>49.835559237941183</c:v>
                </c:pt>
                <c:pt idx="79">
                  <c:v>49.835373210166949</c:v>
                </c:pt>
                <c:pt idx="80">
                  <c:v>49.836172156817746</c:v>
                </c:pt>
                <c:pt idx="81">
                  <c:v>49.837891331437795</c:v>
                </c:pt>
                <c:pt idx="82">
                  <c:v>49.840637673991644</c:v>
                </c:pt>
                <c:pt idx="83">
                  <c:v>49.842562464161233</c:v>
                </c:pt>
                <c:pt idx="84">
                  <c:v>49.844775691236784</c:v>
                </c:pt>
                <c:pt idx="85">
                  <c:v>49.844909858212652</c:v>
                </c:pt>
                <c:pt idx="86">
                  <c:v>49.845790688471354</c:v>
                </c:pt>
                <c:pt idx="87">
                  <c:v>49.845135613873389</c:v>
                </c:pt>
                <c:pt idx="88">
                  <c:v>49.846650549460634</c:v>
                </c:pt>
                <c:pt idx="89">
                  <c:v>49.847511277145344</c:v>
                </c:pt>
                <c:pt idx="90">
                  <c:v>49.850775796739384</c:v>
                </c:pt>
                <c:pt idx="91">
                  <c:v>49.852922278760133</c:v>
                </c:pt>
                <c:pt idx="92">
                  <c:v>49.85605395507497</c:v>
                </c:pt>
                <c:pt idx="93">
                  <c:v>49.85724600540496</c:v>
                </c:pt>
                <c:pt idx="94">
                  <c:v>49.858363100923917</c:v>
                </c:pt>
                <c:pt idx="95">
                  <c:v>49.858305343926389</c:v>
                </c:pt>
                <c:pt idx="96">
                  <c:v>49.85857086235697</c:v>
                </c:pt>
                <c:pt idx="97">
                  <c:v>49.859516908303938</c:v>
                </c:pt>
                <c:pt idx="98">
                  <c:v>49.86104961619904</c:v>
                </c:pt>
                <c:pt idx="99">
                  <c:v>49.864001730622022</c:v>
                </c:pt>
                <c:pt idx="100">
                  <c:v>49.866229595713676</c:v>
                </c:pt>
                <c:pt idx="101">
                  <c:v>49.869207480639609</c:v>
                </c:pt>
                <c:pt idx="102">
                  <c:v>49.869888108140593</c:v>
                </c:pt>
                <c:pt idx="103">
                  <c:v>49.871221232574122</c:v>
                </c:pt>
                <c:pt idx="104">
                  <c:v>49.870379341385522</c:v>
                </c:pt>
                <c:pt idx="105">
                  <c:v>49.871415616550493</c:v>
                </c:pt>
                <c:pt idx="106">
                  <c:v>49.871460235308597</c:v>
                </c:pt>
                <c:pt idx="107">
                  <c:v>49.874088901367294</c:v>
                </c:pt>
                <c:pt idx="108">
                  <c:v>49.875885635440838</c:v>
                </c:pt>
                <c:pt idx="109">
                  <c:v>49.879127500000671</c:v>
                </c:pt>
                <c:pt idx="110">
                  <c:v>49.880701010463092</c:v>
                </c:pt>
                <c:pt idx="111">
                  <c:v>49.882212014919403</c:v>
                </c:pt>
                <c:pt idx="112">
                  <c:v>49.882266519724148</c:v>
                </c:pt>
                <c:pt idx="113">
                  <c:v>49.882212697247184</c:v>
                </c:pt>
                <c:pt idx="114">
                  <c:v>49.88244142563768</c:v>
                </c:pt>
                <c:pt idx="115">
                  <c:v>49.883149591442127</c:v>
                </c:pt>
                <c:pt idx="116">
                  <c:v>49.885379198498235</c:v>
                </c:pt>
                <c:pt idx="117">
                  <c:v>49.887367247206392</c:v>
                </c:pt>
                <c:pt idx="118">
                  <c:v>49.890407599981302</c:v>
                </c:pt>
                <c:pt idx="119">
                  <c:v>49.891566392941385</c:v>
                </c:pt>
                <c:pt idx="120">
                  <c:v>49.893149011883992</c:v>
                </c:pt>
                <c:pt idx="121">
                  <c:v>49.892460091416623</c:v>
                </c:pt>
                <c:pt idx="122">
                  <c:v>49.8929730212405</c:v>
                </c:pt>
                <c:pt idx="123">
                  <c:v>49.892398671198265</c:v>
                </c:pt>
                <c:pt idx="124">
                  <c:v>49.894065481895723</c:v>
                </c:pt>
                <c:pt idx="125">
                  <c:v>49.895362778033835</c:v>
                </c:pt>
                <c:pt idx="126">
                  <c:v>49.898290158829333</c:v>
                </c:pt>
                <c:pt idx="127">
                  <c:v>49.900162958347025</c:v>
                </c:pt>
                <c:pt idx="128">
                  <c:v>49.902023526026383</c:v>
                </c:pt>
                <c:pt idx="129">
                  <c:v>49.902453039578511</c:v>
                </c:pt>
                <c:pt idx="130">
                  <c:v>49.902361470935922</c:v>
                </c:pt>
                <c:pt idx="131">
                  <c:v>49.902124706855915</c:v>
                </c:pt>
                <c:pt idx="132">
                  <c:v>49.902102221973678</c:v>
                </c:pt>
                <c:pt idx="133">
                  <c:v>49.903468038914845</c:v>
                </c:pt>
                <c:pt idx="134">
                  <c:v>49.904998002298619</c:v>
                </c:pt>
                <c:pt idx="135">
                  <c:v>49.907827839753494</c:v>
                </c:pt>
                <c:pt idx="136">
                  <c:v>49.909375133896084</c:v>
                </c:pt>
                <c:pt idx="137">
                  <c:v>49.911291115297651</c:v>
                </c:pt>
                <c:pt idx="138">
                  <c:v>49.911007565548893</c:v>
                </c:pt>
                <c:pt idx="139">
                  <c:v>49.911354071039646</c:v>
                </c:pt>
                <c:pt idx="140">
                  <c:v>49.910338720513437</c:v>
                </c:pt>
                <c:pt idx="141">
                  <c:v>49.911191796698226</c:v>
                </c:pt>
                <c:pt idx="142">
                  <c:v>49.911727282915876</c:v>
                </c:pt>
                <c:pt idx="143">
                  <c:v>49.914243681786175</c:v>
                </c:pt>
                <c:pt idx="144">
                  <c:v>49.916005110471595</c:v>
                </c:pt>
                <c:pt idx="145">
                  <c:v>49.918353251136111</c:v>
                </c:pt>
                <c:pt idx="146">
                  <c:v>49.919049315117455</c:v>
                </c:pt>
                <c:pt idx="147">
                  <c:v>49.919460999871944</c:v>
                </c:pt>
                <c:pt idx="148">
                  <c:v>49.918807417295035</c:v>
                </c:pt>
                <c:pt idx="149">
                  <c:v>49.918546196475731</c:v>
                </c:pt>
                <c:pt idx="150">
                  <c:v>49.918788811647929</c:v>
                </c:pt>
                <c:pt idx="151">
                  <c:v>49.919969488318863</c:v>
                </c:pt>
                <c:pt idx="152">
                  <c:v>49.922065655330201</c:v>
                </c:pt>
                <c:pt idx="153">
                  <c:v>49.924043624580058</c:v>
                </c:pt>
                <c:pt idx="154">
                  <c:v>49.926021660561403</c:v>
                </c:pt>
                <c:pt idx="155">
                  <c:v>49.926510240602632</c:v>
                </c:pt>
                <c:pt idx="156">
                  <c:v>49.926810298952553</c:v>
                </c:pt>
                <c:pt idx="157">
                  <c:v>49.925815758795601</c:v>
                </c:pt>
                <c:pt idx="158">
                  <c:v>49.925913979158842</c:v>
                </c:pt>
                <c:pt idx="159">
                  <c:v>49.925770288492984</c:v>
                </c:pt>
                <c:pt idx="160">
                  <c:v>49.92761020638423</c:v>
                </c:pt>
                <c:pt idx="161">
                  <c:v>49.929052510351831</c:v>
                </c:pt>
                <c:pt idx="162">
                  <c:v>49.931668479247442</c:v>
                </c:pt>
                <c:pt idx="163">
                  <c:v>49.932644938107977</c:v>
                </c:pt>
                <c:pt idx="164">
                  <c:v>49.933741019280582</c:v>
                </c:pt>
                <c:pt idx="165">
                  <c:v>49.932989227409792</c:v>
                </c:pt>
                <c:pt idx="166">
                  <c:v>49.932781124514904</c:v>
                </c:pt>
                <c:pt idx="167">
                  <c:v>49.932063084548695</c:v>
                </c:pt>
                <c:pt idx="168">
                  <c:v>49.932830490869357</c:v>
                </c:pt>
                <c:pt idx="169">
                  <c:v>49.934007266813758</c:v>
                </c:pt>
                <c:pt idx="170">
                  <c:v>49.936126672877243</c:v>
                </c:pt>
                <c:pt idx="171">
                  <c:v>49.938057807006281</c:v>
                </c:pt>
                <c:pt idx="172">
                  <c:v>49.939294305180908</c:v>
                </c:pt>
                <c:pt idx="173">
                  <c:v>49.939844292195772</c:v>
                </c:pt>
                <c:pt idx="174">
                  <c:v>49.939120738478493</c:v>
                </c:pt>
                <c:pt idx="175">
                  <c:v>49.938838885409488</c:v>
                </c:pt>
                <c:pt idx="176">
                  <c:v>49.938059921131433</c:v>
                </c:pt>
                <c:pt idx="177">
                  <c:v>49.939245560262087</c:v>
                </c:pt>
                <c:pt idx="178">
                  <c:v>49.940071481489454</c:v>
                </c:pt>
                <c:pt idx="179">
                  <c:v>49.942815218943544</c:v>
                </c:pt>
                <c:pt idx="180">
                  <c:v>49.943895138122883</c:v>
                </c:pt>
                <c:pt idx="181">
                  <c:v>49.945853486434359</c:v>
                </c:pt>
                <c:pt idx="182">
                  <c:v>49.945238389692648</c:v>
                </c:pt>
                <c:pt idx="183">
                  <c:v>49.945537264662867</c:v>
                </c:pt>
                <c:pt idx="184">
                  <c:v>49.944149101031797</c:v>
                </c:pt>
                <c:pt idx="185">
                  <c:v>49.94478201363809</c:v>
                </c:pt>
                <c:pt idx="186">
                  <c:v>49.945011773940614</c:v>
                </c:pt>
                <c:pt idx="187">
                  <c:v>49.947422779653913</c:v>
                </c:pt>
                <c:pt idx="188">
                  <c:v>49.949259317278994</c:v>
                </c:pt>
                <c:pt idx="189">
                  <c:v>49.952344074787575</c:v>
                </c:pt>
                <c:pt idx="190">
                  <c:v>49.953839068937604</c:v>
                </c:pt>
                <c:pt idx="191">
                  <c:v>49.977811627969118</c:v>
                </c:pt>
                <c:pt idx="192">
                  <c:v>50.032065554449609</c:v>
                </c:pt>
                <c:pt idx="193">
                  <c:v>50.06998218317937</c:v>
                </c:pt>
                <c:pt idx="194">
                  <c:v>50.092362178405672</c:v>
                </c:pt>
                <c:pt idx="195">
                  <c:v>50.110751599722732</c:v>
                </c:pt>
                <c:pt idx="196">
                  <c:v>50.12649164125331</c:v>
                </c:pt>
                <c:pt idx="197">
                  <c:v>50.138433771231895</c:v>
                </c:pt>
                <c:pt idx="198">
                  <c:v>50.148283835864625</c:v>
                </c:pt>
                <c:pt idx="199">
                  <c:v>50.154050286546372</c:v>
                </c:pt>
                <c:pt idx="200">
                  <c:v>50.158349462123418</c:v>
                </c:pt>
                <c:pt idx="201">
                  <c:v>50.159698259091293</c:v>
                </c:pt>
                <c:pt idx="202">
                  <c:v>50.161073100480898</c:v>
                </c:pt>
                <c:pt idx="203">
                  <c:v>50.161518285787736</c:v>
                </c:pt>
                <c:pt idx="204">
                  <c:v>50.162852388122218</c:v>
                </c:pt>
                <c:pt idx="205">
                  <c:v>50.164100580059262</c:v>
                </c:pt>
                <c:pt idx="206">
                  <c:v>50.16518291243716</c:v>
                </c:pt>
                <c:pt idx="207">
                  <c:v>50.16572972952423</c:v>
                </c:pt>
                <c:pt idx="208">
                  <c:v>50.164600341000522</c:v>
                </c:pt>
                <c:pt idx="209">
                  <c:v>50.163216088565704</c:v>
                </c:pt>
                <c:pt idx="210">
                  <c:v>50.160169227977192</c:v>
                </c:pt>
                <c:pt idx="211">
                  <c:v>50.158512290515311</c:v>
                </c:pt>
                <c:pt idx="212">
                  <c:v>50.156078248070123</c:v>
                </c:pt>
                <c:pt idx="213">
                  <c:v>50.156101168753182</c:v>
                </c:pt>
                <c:pt idx="214">
                  <c:v>50.15512378006536</c:v>
                </c:pt>
                <c:pt idx="215">
                  <c:v>50.155789796736748</c:v>
                </c:pt>
                <c:pt idx="216">
                  <c:v>50.154332435587548</c:v>
                </c:pt>
                <c:pt idx="217">
                  <c:v>50.153318815707586</c:v>
                </c:pt>
                <c:pt idx="218">
                  <c:v>50.15027365560664</c:v>
                </c:pt>
                <c:pt idx="219">
                  <c:v>50.147816858987952</c:v>
                </c:pt>
                <c:pt idx="220">
                  <c:v>50.14504763635901</c:v>
                </c:pt>
                <c:pt idx="221">
                  <c:v>50.143420612746915</c:v>
                </c:pt>
                <c:pt idx="222">
                  <c:v>50.142764331272915</c:v>
                </c:pt>
                <c:pt idx="223">
                  <c:v>50.142319065372504</c:v>
                </c:pt>
                <c:pt idx="224">
                  <c:v>50.142546957610698</c:v>
                </c:pt>
                <c:pt idx="225">
                  <c:v>50.141103154773226</c:v>
                </c:pt>
                <c:pt idx="226">
                  <c:v>50.140018913183901</c:v>
                </c:pt>
                <c:pt idx="227">
                  <c:v>50.136653426411215</c:v>
                </c:pt>
                <c:pt idx="228">
                  <c:v>50.134752069631801</c:v>
                </c:pt>
                <c:pt idx="229">
                  <c:v>50.131516952441586</c:v>
                </c:pt>
                <c:pt idx="230">
                  <c:v>50.130978011253035</c:v>
                </c:pt>
                <c:pt idx="231">
                  <c:v>50.129594682628507</c:v>
                </c:pt>
                <c:pt idx="232">
                  <c:v>50.140792477384792</c:v>
                </c:pt>
                <c:pt idx="233">
                  <c:v>50.129496422091265</c:v>
                </c:pt>
                <c:pt idx="234">
                  <c:v>50.12915374894208</c:v>
                </c:pt>
                <c:pt idx="235">
                  <c:v>50.126902754377959</c:v>
                </c:pt>
                <c:pt idx="236">
                  <c:v>50.124633518346663</c:v>
                </c:pt>
                <c:pt idx="237">
                  <c:v>50.121905126774742</c:v>
                </c:pt>
                <c:pt idx="238">
                  <c:v>50.119773100961289</c:v>
                </c:pt>
                <c:pt idx="239">
                  <c:v>50.118802558398919</c:v>
                </c:pt>
                <c:pt idx="240">
                  <c:v>50.118230906195407</c:v>
                </c:pt>
                <c:pt idx="241">
                  <c:v>50.1187085702758</c:v>
                </c:pt>
                <c:pt idx="242">
                  <c:v>50.11816121794206</c:v>
                </c:pt>
                <c:pt idx="243">
                  <c:v>50.117592423164545</c:v>
                </c:pt>
                <c:pt idx="244">
                  <c:v>50.115418524640653</c:v>
                </c:pt>
                <c:pt idx="245">
                  <c:v>50.113103864305238</c:v>
                </c:pt>
                <c:pt idx="246">
                  <c:v>50.110679526571339</c:v>
                </c:pt>
                <c:pt idx="247">
                  <c:v>50.108537090436606</c:v>
                </c:pt>
                <c:pt idx="248">
                  <c:v>50.10833077373055</c:v>
                </c:pt>
                <c:pt idx="249">
                  <c:v>50.107160376223725</c:v>
                </c:pt>
                <c:pt idx="250">
                  <c:v>50.109042328767423</c:v>
                </c:pt>
                <c:pt idx="251">
                  <c:v>50.10653884653027</c:v>
                </c:pt>
                <c:pt idx="252">
                  <c:v>50.108816109713693</c:v>
                </c:pt>
                <c:pt idx="253">
                  <c:v>50.102225095635845</c:v>
                </c:pt>
                <c:pt idx="254">
                  <c:v>50.10730302296335</c:v>
                </c:pt>
                <c:pt idx="255">
                  <c:v>50.069035316007984</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2.6041666666666666E-4</c:v>
                </c:pt>
                <c:pt idx="1">
                  <c:v>5.2083333333333333E-4</c:v>
                </c:pt>
                <c:pt idx="2">
                  <c:v>7.8125000000000004E-4</c:v>
                </c:pt>
                <c:pt idx="3">
                  <c:v>1.0416666666666667E-3</c:v>
                </c:pt>
                <c:pt idx="4">
                  <c:v>1.3020833333333333E-3</c:v>
                </c:pt>
                <c:pt idx="5">
                  <c:v>1.5624999999999999E-3</c:v>
                </c:pt>
                <c:pt idx="6">
                  <c:v>1.8229166666666665E-3</c:v>
                </c:pt>
                <c:pt idx="7">
                  <c:v>2.0833333333333333E-3</c:v>
                </c:pt>
                <c:pt idx="8">
                  <c:v>2.3437499999999999E-3</c:v>
                </c:pt>
                <c:pt idx="9">
                  <c:v>2.6041666666666665E-3</c:v>
                </c:pt>
                <c:pt idx="10">
                  <c:v>2.8645833333333331E-3</c:v>
                </c:pt>
                <c:pt idx="11">
                  <c:v>3.1249999999999997E-3</c:v>
                </c:pt>
                <c:pt idx="12">
                  <c:v>3.3854166666666663E-3</c:v>
                </c:pt>
                <c:pt idx="13">
                  <c:v>3.645833333333333E-3</c:v>
                </c:pt>
                <c:pt idx="14">
                  <c:v>3.9062499999999996E-3</c:v>
                </c:pt>
                <c:pt idx="15">
                  <c:v>4.1666666666666666E-3</c:v>
                </c:pt>
                <c:pt idx="16">
                  <c:v>4.4270833333333332E-3</c:v>
                </c:pt>
                <c:pt idx="17">
                  <c:v>4.6874999999999998E-3</c:v>
                </c:pt>
                <c:pt idx="18">
                  <c:v>4.9479166666666664E-3</c:v>
                </c:pt>
                <c:pt idx="19">
                  <c:v>5.208333333333333E-3</c:v>
                </c:pt>
                <c:pt idx="20">
                  <c:v>5.4687499999999997E-3</c:v>
                </c:pt>
                <c:pt idx="21">
                  <c:v>5.7291666666666663E-3</c:v>
                </c:pt>
                <c:pt idx="22">
                  <c:v>5.9895833333333329E-3</c:v>
                </c:pt>
                <c:pt idx="23">
                  <c:v>6.2499999999999995E-3</c:v>
                </c:pt>
                <c:pt idx="24">
                  <c:v>6.5104166666666661E-3</c:v>
                </c:pt>
                <c:pt idx="25">
                  <c:v>6.7708333333333327E-3</c:v>
                </c:pt>
                <c:pt idx="26">
                  <c:v>7.0312499999999993E-3</c:v>
                </c:pt>
                <c:pt idx="27">
                  <c:v>7.2916666666666659E-3</c:v>
                </c:pt>
                <c:pt idx="28">
                  <c:v>7.5520833333333325E-3</c:v>
                </c:pt>
                <c:pt idx="29">
                  <c:v>7.8124999999999991E-3</c:v>
                </c:pt>
                <c:pt idx="30">
                  <c:v>8.0729166666666657E-3</c:v>
                </c:pt>
                <c:pt idx="31">
                  <c:v>8.3333333333333332E-3</c:v>
                </c:pt>
                <c:pt idx="32">
                  <c:v>8.5937500000000007E-3</c:v>
                </c:pt>
                <c:pt idx="33">
                  <c:v>8.8541666666666682E-3</c:v>
                </c:pt>
                <c:pt idx="34">
                  <c:v>9.1145833333333356E-3</c:v>
                </c:pt>
                <c:pt idx="35">
                  <c:v>9.3750000000000031E-3</c:v>
                </c:pt>
                <c:pt idx="36">
                  <c:v>9.6354166666666706E-3</c:v>
                </c:pt>
                <c:pt idx="37">
                  <c:v>9.8958333333333381E-3</c:v>
                </c:pt>
                <c:pt idx="38">
                  <c:v>1.0156250000000006E-2</c:v>
                </c:pt>
                <c:pt idx="39">
                  <c:v>1.0416666666666673E-2</c:v>
                </c:pt>
                <c:pt idx="40">
                  <c:v>1.0677083333333341E-2</c:v>
                </c:pt>
                <c:pt idx="41">
                  <c:v>1.0937500000000008E-2</c:v>
                </c:pt>
                <c:pt idx="42">
                  <c:v>1.1197916666666675E-2</c:v>
                </c:pt>
                <c:pt idx="43">
                  <c:v>1.1458333333333343E-2</c:v>
                </c:pt>
                <c:pt idx="44">
                  <c:v>1.171875000000001E-2</c:v>
                </c:pt>
                <c:pt idx="45">
                  <c:v>1.1979166666666678E-2</c:v>
                </c:pt>
                <c:pt idx="46">
                  <c:v>1.2239583333333345E-2</c:v>
                </c:pt>
                <c:pt idx="47">
                  <c:v>1.2500000000000013E-2</c:v>
                </c:pt>
                <c:pt idx="48">
                  <c:v>1.276041666666668E-2</c:v>
                </c:pt>
                <c:pt idx="49">
                  <c:v>1.3020833333333348E-2</c:v>
                </c:pt>
                <c:pt idx="50">
                  <c:v>1.3281250000000015E-2</c:v>
                </c:pt>
                <c:pt idx="51">
                  <c:v>1.3541666666666683E-2</c:v>
                </c:pt>
                <c:pt idx="52">
                  <c:v>1.380208333333335E-2</c:v>
                </c:pt>
                <c:pt idx="53">
                  <c:v>1.4062500000000018E-2</c:v>
                </c:pt>
                <c:pt idx="54">
                  <c:v>1.4322916666666685E-2</c:v>
                </c:pt>
                <c:pt idx="55">
                  <c:v>1.4583333333333353E-2</c:v>
                </c:pt>
                <c:pt idx="56">
                  <c:v>1.484375000000002E-2</c:v>
                </c:pt>
                <c:pt idx="57">
                  <c:v>1.5104166666666688E-2</c:v>
                </c:pt>
                <c:pt idx="58">
                  <c:v>1.5364583333333355E-2</c:v>
                </c:pt>
                <c:pt idx="59">
                  <c:v>1.5625000000000021E-2</c:v>
                </c:pt>
                <c:pt idx="60">
                  <c:v>1.5885416666666687E-2</c:v>
                </c:pt>
                <c:pt idx="61">
                  <c:v>1.6145833333333352E-2</c:v>
                </c:pt>
                <c:pt idx="62">
                  <c:v>1.6406250000000018E-2</c:v>
                </c:pt>
                <c:pt idx="63">
                  <c:v>1.6666666666666684E-2</c:v>
                </c:pt>
              </c:numCache>
            </c:numRef>
          </c:xVal>
          <c:yVal>
            <c:numRef>
              <c:f>Data!$D$695:$D$758</c:f>
              <c:numCache>
                <c:formatCode>General</c:formatCode>
                <c:ptCount val="64"/>
                <c:pt idx="0">
                  <c:v>50.055308962087153</c:v>
                </c:pt>
                <c:pt idx="1">
                  <c:v>50.058274555031687</c:v>
                </c:pt>
                <c:pt idx="2">
                  <c:v>50.060678932155184</c:v>
                </c:pt>
                <c:pt idx="3">
                  <c:v>50.062498937991521</c:v>
                </c:pt>
                <c:pt idx="4">
                  <c:v>50.063717044889621</c:v>
                </c:pt>
                <c:pt idx="5">
                  <c:v>50.064321521814151</c:v>
                </c:pt>
                <c:pt idx="6">
                  <c:v>50.064306547321891</c:v>
                </c:pt>
                <c:pt idx="7">
                  <c:v>50.063672265625371</c:v>
                </c:pt>
                <c:pt idx="8">
                  <c:v>50.062424785204122</c:v>
                </c:pt>
                <c:pt idx="9">
                  <c:v>50.060576119976432</c:v>
                </c:pt>
                <c:pt idx="10">
                  <c:v>50.058144073599152</c:v>
                </c:pt>
                <c:pt idx="11">
                  <c:v>50.055152068008297</c:v>
                </c:pt>
                <c:pt idx="12">
                  <c:v>50.051628917853357</c:v>
                </c:pt>
                <c:pt idx="13">
                  <c:v>50.047608552996209</c:v>
                </c:pt>
                <c:pt idx="14">
                  <c:v>50.043129691748284</c:v>
                </c:pt>
                <c:pt idx="15">
                  <c:v>50.038235467991676</c:v>
                </c:pt>
                <c:pt idx="16">
                  <c:v>50.032973015776719</c:v>
                </c:pt>
                <c:pt idx="17">
                  <c:v>50.027393015394942</c:v>
                </c:pt>
                <c:pt idx="18">
                  <c:v>50.021549205300353</c:v>
                </c:pt>
                <c:pt idx="19">
                  <c:v>50.01549786457872</c:v>
                </c:pt>
                <c:pt idx="20">
                  <c:v>50.009297270949233</c:v>
                </c:pt>
                <c:pt idx="21">
                  <c:v>50.003007139518076</c:v>
                </c:pt>
                <c:pt idx="22">
                  <c:v>49.996688047689474</c:v>
                </c:pt>
                <c:pt idx="23">
                  <c:v>49.990400851772158</c:v>
                </c:pt>
                <c:pt idx="24">
                  <c:v>49.984206100899677</c:v>
                </c:pt>
                <c:pt idx="25">
                  <c:v>49.978163453909367</c:v>
                </c:pt>
                <c:pt idx="26">
                  <c:v>49.972331104794975</c:v>
                </c:pt>
                <c:pt idx="27">
                  <c:v>49.966765222266766</c:v>
                </c:pt>
                <c:pt idx="28">
                  <c:v>49.961519408816116</c:v>
                </c:pt>
                <c:pt idx="29">
                  <c:v>49.956644184494174</c:v>
                </c:pt>
                <c:pt idx="30">
                  <c:v>49.952186500376257</c:v>
                </c:pt>
                <c:pt idx="31">
                  <c:v>49.948189286397273</c:v>
                </c:pt>
                <c:pt idx="32">
                  <c:v>49.94469103791284</c:v>
                </c:pt>
                <c:pt idx="33">
                  <c:v>49.94172544496832</c:v>
                </c:pt>
                <c:pt idx="34">
                  <c:v>49.939321067844809</c:v>
                </c:pt>
                <c:pt idx="35">
                  <c:v>49.937501062008486</c:v>
                </c:pt>
                <c:pt idx="36">
                  <c:v>49.936282955110386</c:v>
                </c:pt>
                <c:pt idx="37">
                  <c:v>49.935678478185842</c:v>
                </c:pt>
                <c:pt idx="38">
                  <c:v>49.935693452678109</c:v>
                </c:pt>
                <c:pt idx="39">
                  <c:v>49.936327734374622</c:v>
                </c:pt>
                <c:pt idx="40">
                  <c:v>49.937575214795885</c:v>
                </c:pt>
                <c:pt idx="41">
                  <c:v>49.939423880023561</c:v>
                </c:pt>
                <c:pt idx="42">
                  <c:v>49.941855926400862</c:v>
                </c:pt>
                <c:pt idx="43">
                  <c:v>49.944847931991688</c:v>
                </c:pt>
                <c:pt idx="44">
                  <c:v>49.948371082146657</c:v>
                </c:pt>
                <c:pt idx="45">
                  <c:v>49.952391447003798</c:v>
                </c:pt>
                <c:pt idx="46">
                  <c:v>49.956870308251702</c:v>
                </c:pt>
                <c:pt idx="47">
                  <c:v>49.961764532008324</c:v>
                </c:pt>
                <c:pt idx="48">
                  <c:v>49.967026984223281</c:v>
                </c:pt>
                <c:pt idx="49">
                  <c:v>49.972606984605065</c:v>
                </c:pt>
                <c:pt idx="50">
                  <c:v>49.978450794699661</c:v>
                </c:pt>
                <c:pt idx="51">
                  <c:v>49.984502135421252</c:v>
                </c:pt>
                <c:pt idx="52">
                  <c:v>49.990702729050781</c:v>
                </c:pt>
                <c:pt idx="53">
                  <c:v>49.996992860481924</c:v>
                </c:pt>
                <c:pt idx="54">
                  <c:v>50.003311952310519</c:v>
                </c:pt>
                <c:pt idx="55">
                  <c:v>50.009599148227849</c:v>
                </c:pt>
                <c:pt idx="56">
                  <c:v>50.015793899100316</c:v>
                </c:pt>
                <c:pt idx="57">
                  <c:v>50.02183654609064</c:v>
                </c:pt>
                <c:pt idx="58">
                  <c:v>50.027668895205032</c:v>
                </c:pt>
                <c:pt idx="59">
                  <c:v>50.033234777733234</c:v>
                </c:pt>
                <c:pt idx="60">
                  <c:v>50.038480591183891</c:v>
                </c:pt>
                <c:pt idx="61">
                  <c:v>50.043355815505826</c:v>
                </c:pt>
                <c:pt idx="62">
                  <c:v>50.047813499623736</c:v>
                </c:pt>
                <c:pt idx="63">
                  <c:v>50.051810713602741</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2.6041666666666666E-4</c:v>
                </c:pt>
                <c:pt idx="1">
                  <c:v>5.2083333333333333E-4</c:v>
                </c:pt>
                <c:pt idx="2">
                  <c:v>7.8125000000000004E-4</c:v>
                </c:pt>
                <c:pt idx="3">
                  <c:v>1.0416666666666667E-3</c:v>
                </c:pt>
                <c:pt idx="4">
                  <c:v>1.3020833333333333E-3</c:v>
                </c:pt>
                <c:pt idx="5">
                  <c:v>1.5624999999999999E-3</c:v>
                </c:pt>
                <c:pt idx="6">
                  <c:v>1.8229166666666665E-3</c:v>
                </c:pt>
                <c:pt idx="7">
                  <c:v>2.0833333333333333E-3</c:v>
                </c:pt>
                <c:pt idx="8">
                  <c:v>2.3437499999999999E-3</c:v>
                </c:pt>
                <c:pt idx="9">
                  <c:v>2.6041666666666665E-3</c:v>
                </c:pt>
                <c:pt idx="10">
                  <c:v>2.8645833333333331E-3</c:v>
                </c:pt>
                <c:pt idx="11">
                  <c:v>3.1249999999999997E-3</c:v>
                </c:pt>
                <c:pt idx="12">
                  <c:v>3.3854166666666663E-3</c:v>
                </c:pt>
                <c:pt idx="13">
                  <c:v>3.645833333333333E-3</c:v>
                </c:pt>
                <c:pt idx="14">
                  <c:v>3.9062499999999996E-3</c:v>
                </c:pt>
                <c:pt idx="15">
                  <c:v>4.1666666666666666E-3</c:v>
                </c:pt>
                <c:pt idx="16">
                  <c:v>4.4270833333333332E-3</c:v>
                </c:pt>
                <c:pt idx="17">
                  <c:v>4.6874999999999998E-3</c:v>
                </c:pt>
                <c:pt idx="18">
                  <c:v>4.9479166666666664E-3</c:v>
                </c:pt>
                <c:pt idx="19">
                  <c:v>5.208333333333333E-3</c:v>
                </c:pt>
                <c:pt idx="20">
                  <c:v>5.4687499999999997E-3</c:v>
                </c:pt>
                <c:pt idx="21">
                  <c:v>5.7291666666666663E-3</c:v>
                </c:pt>
                <c:pt idx="22">
                  <c:v>5.9895833333333329E-3</c:v>
                </c:pt>
                <c:pt idx="23">
                  <c:v>6.2499999999999995E-3</c:v>
                </c:pt>
                <c:pt idx="24">
                  <c:v>6.5104166666666661E-3</c:v>
                </c:pt>
                <c:pt idx="25">
                  <c:v>6.7708333333333327E-3</c:v>
                </c:pt>
                <c:pt idx="26">
                  <c:v>7.0312499999999993E-3</c:v>
                </c:pt>
                <c:pt idx="27">
                  <c:v>7.2916666666666659E-3</c:v>
                </c:pt>
                <c:pt idx="28">
                  <c:v>7.5520833333333325E-3</c:v>
                </c:pt>
                <c:pt idx="29">
                  <c:v>7.8124999999999991E-3</c:v>
                </c:pt>
                <c:pt idx="30">
                  <c:v>8.0729166666666657E-3</c:v>
                </c:pt>
                <c:pt idx="31">
                  <c:v>8.3333333333333332E-3</c:v>
                </c:pt>
                <c:pt idx="32">
                  <c:v>8.5937500000000007E-3</c:v>
                </c:pt>
                <c:pt idx="33">
                  <c:v>8.8541666666666682E-3</c:v>
                </c:pt>
                <c:pt idx="34">
                  <c:v>9.1145833333333356E-3</c:v>
                </c:pt>
                <c:pt idx="35">
                  <c:v>9.3750000000000031E-3</c:v>
                </c:pt>
                <c:pt idx="36">
                  <c:v>9.6354166666666706E-3</c:v>
                </c:pt>
                <c:pt idx="37">
                  <c:v>9.8958333333333381E-3</c:v>
                </c:pt>
                <c:pt idx="38">
                  <c:v>1.0156250000000006E-2</c:v>
                </c:pt>
                <c:pt idx="39">
                  <c:v>1.0416666666666673E-2</c:v>
                </c:pt>
                <c:pt idx="40">
                  <c:v>1.0677083333333341E-2</c:v>
                </c:pt>
                <c:pt idx="41">
                  <c:v>1.0937500000000008E-2</c:v>
                </c:pt>
                <c:pt idx="42">
                  <c:v>1.1197916666666675E-2</c:v>
                </c:pt>
                <c:pt idx="43">
                  <c:v>1.1458333333333343E-2</c:v>
                </c:pt>
                <c:pt idx="44">
                  <c:v>1.171875000000001E-2</c:v>
                </c:pt>
                <c:pt idx="45">
                  <c:v>1.1979166666666678E-2</c:v>
                </c:pt>
                <c:pt idx="46">
                  <c:v>1.2239583333333345E-2</c:v>
                </c:pt>
                <c:pt idx="47">
                  <c:v>1.2500000000000013E-2</c:v>
                </c:pt>
                <c:pt idx="48">
                  <c:v>1.276041666666668E-2</c:v>
                </c:pt>
                <c:pt idx="49">
                  <c:v>1.3020833333333348E-2</c:v>
                </c:pt>
                <c:pt idx="50">
                  <c:v>1.3281250000000015E-2</c:v>
                </c:pt>
                <c:pt idx="51">
                  <c:v>1.3541666666666683E-2</c:v>
                </c:pt>
                <c:pt idx="52">
                  <c:v>1.380208333333335E-2</c:v>
                </c:pt>
                <c:pt idx="53">
                  <c:v>1.4062500000000018E-2</c:v>
                </c:pt>
                <c:pt idx="54">
                  <c:v>1.4322916666666685E-2</c:v>
                </c:pt>
                <c:pt idx="55">
                  <c:v>1.4583333333333353E-2</c:v>
                </c:pt>
                <c:pt idx="56">
                  <c:v>1.484375000000002E-2</c:v>
                </c:pt>
                <c:pt idx="57">
                  <c:v>1.5104166666666688E-2</c:v>
                </c:pt>
                <c:pt idx="58">
                  <c:v>1.5364583333333355E-2</c:v>
                </c:pt>
                <c:pt idx="59">
                  <c:v>1.5625000000000021E-2</c:v>
                </c:pt>
                <c:pt idx="60">
                  <c:v>1.5885416666666687E-2</c:v>
                </c:pt>
                <c:pt idx="61">
                  <c:v>1.6145833333333352E-2</c:v>
                </c:pt>
                <c:pt idx="62">
                  <c:v>1.6406250000000018E-2</c:v>
                </c:pt>
                <c:pt idx="63">
                  <c:v>1.6666666666666684E-2</c:v>
                </c:pt>
              </c:numCache>
            </c:numRef>
          </c:xVal>
          <c:yVal>
            <c:numRef>
              <c:f>Data!$M$626:$M$689</c:f>
              <c:numCache>
                <c:formatCode>General</c:formatCode>
                <c:ptCount val="64"/>
                <c:pt idx="0">
                  <c:v>392.45042850823904</c:v>
                </c:pt>
                <c:pt idx="1">
                  <c:v>394.87725805040321</c:v>
                </c:pt>
                <c:pt idx="2">
                  <c:v>397.25711693136157</c:v>
                </c:pt>
                <c:pt idx="3">
                  <c:v>399.56708580912726</c:v>
                </c:pt>
                <c:pt idx="4">
                  <c:v>401.78491842064994</c:v>
                </c:pt>
                <c:pt idx="5">
                  <c:v>403.88925582549007</c:v>
                </c:pt>
                <c:pt idx="6">
                  <c:v>405.85983210409114</c:v>
                </c:pt>
                <c:pt idx="7">
                  <c:v>407.67766952966366</c:v>
                </c:pt>
                <c:pt idx="8">
                  <c:v>409.32526133406844</c:v>
                </c:pt>
                <c:pt idx="9">
                  <c:v>410.7867403075636</c:v>
                </c:pt>
                <c:pt idx="10">
                  <c:v>412.04803160870887</c:v>
                </c:pt>
                <c:pt idx="11">
                  <c:v>413.09698831278217</c:v>
                </c:pt>
                <c:pt idx="12">
                  <c:v>413.92350839330521</c:v>
                </c:pt>
                <c:pt idx="13">
                  <c:v>414.51963201008078</c:v>
                </c:pt>
                <c:pt idx="14">
                  <c:v>414.8796181668049</c:v>
                </c:pt>
                <c:pt idx="15">
                  <c:v>415</c:v>
                </c:pt>
                <c:pt idx="16">
                  <c:v>414.8796181668049</c:v>
                </c:pt>
                <c:pt idx="17">
                  <c:v>414.51963201008078</c:v>
                </c:pt>
                <c:pt idx="18">
                  <c:v>413.92350839330521</c:v>
                </c:pt>
                <c:pt idx="19">
                  <c:v>413.09698831278217</c:v>
                </c:pt>
                <c:pt idx="20">
                  <c:v>412.04803160870887</c:v>
                </c:pt>
                <c:pt idx="21">
                  <c:v>410.78674030756366</c:v>
                </c:pt>
                <c:pt idx="22">
                  <c:v>409.32526133406844</c:v>
                </c:pt>
                <c:pt idx="23">
                  <c:v>407.67766952966372</c:v>
                </c:pt>
                <c:pt idx="24">
                  <c:v>405.85983210409114</c:v>
                </c:pt>
                <c:pt idx="25">
                  <c:v>403.88925582549007</c:v>
                </c:pt>
                <c:pt idx="26">
                  <c:v>401.78491842064994</c:v>
                </c:pt>
                <c:pt idx="27">
                  <c:v>399.56708580912726</c:v>
                </c:pt>
                <c:pt idx="28">
                  <c:v>397.25711693136157</c:v>
                </c:pt>
                <c:pt idx="29">
                  <c:v>394.87725805040321</c:v>
                </c:pt>
                <c:pt idx="30">
                  <c:v>392.45042850823904</c:v>
                </c:pt>
                <c:pt idx="31">
                  <c:v>390</c:v>
                </c:pt>
                <c:pt idx="32">
                  <c:v>387.54957149176096</c:v>
                </c:pt>
                <c:pt idx="33">
                  <c:v>385.12274194959679</c:v>
                </c:pt>
                <c:pt idx="34">
                  <c:v>382.74288306863843</c:v>
                </c:pt>
                <c:pt idx="35">
                  <c:v>380.43291419087274</c:v>
                </c:pt>
                <c:pt idx="36">
                  <c:v>378.21508157935006</c:v>
                </c:pt>
                <c:pt idx="37">
                  <c:v>376.11074417450993</c:v>
                </c:pt>
                <c:pt idx="38">
                  <c:v>374.1401678959088</c:v>
                </c:pt>
                <c:pt idx="39">
                  <c:v>372.32233047033628</c:v>
                </c:pt>
                <c:pt idx="40">
                  <c:v>370.67473866593156</c:v>
                </c:pt>
                <c:pt idx="41">
                  <c:v>369.21325969243634</c:v>
                </c:pt>
                <c:pt idx="42">
                  <c:v>367.95196839129108</c:v>
                </c:pt>
                <c:pt idx="43">
                  <c:v>366.90301168721783</c:v>
                </c:pt>
                <c:pt idx="44">
                  <c:v>366.07649160669473</c:v>
                </c:pt>
                <c:pt idx="45">
                  <c:v>365.48036798991922</c:v>
                </c:pt>
                <c:pt idx="46">
                  <c:v>365.1203818331951</c:v>
                </c:pt>
                <c:pt idx="47">
                  <c:v>365</c:v>
                </c:pt>
                <c:pt idx="48">
                  <c:v>365.1203818331951</c:v>
                </c:pt>
                <c:pt idx="49">
                  <c:v>365.48036798991927</c:v>
                </c:pt>
                <c:pt idx="50">
                  <c:v>366.07649160669484</c:v>
                </c:pt>
                <c:pt idx="51">
                  <c:v>366.90301168721788</c:v>
                </c:pt>
                <c:pt idx="52">
                  <c:v>367.95196839129119</c:v>
                </c:pt>
                <c:pt idx="53">
                  <c:v>369.21325969243645</c:v>
                </c:pt>
                <c:pt idx="54">
                  <c:v>370.67473866593167</c:v>
                </c:pt>
                <c:pt idx="55">
                  <c:v>372.32233047033645</c:v>
                </c:pt>
                <c:pt idx="56">
                  <c:v>374.14016789590897</c:v>
                </c:pt>
                <c:pt idx="57">
                  <c:v>376.1107441745101</c:v>
                </c:pt>
                <c:pt idx="58">
                  <c:v>378.21508157935023</c:v>
                </c:pt>
                <c:pt idx="59">
                  <c:v>380.43291419087291</c:v>
                </c:pt>
                <c:pt idx="60">
                  <c:v>382.7428830686386</c:v>
                </c:pt>
                <c:pt idx="61">
                  <c:v>385.12274194959696</c:v>
                </c:pt>
                <c:pt idx="62">
                  <c:v>387.54957149176113</c:v>
                </c:pt>
                <c:pt idx="63">
                  <c:v>390.00000000000017</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1.5176217296185816E-2</c:v>
                </c:pt>
                <c:pt idx="2">
                  <c:v>6.2875414165222465E-2</c:v>
                </c:pt>
                <c:pt idx="3">
                  <c:v>0.1499896793893222</c:v>
                </c:pt>
                <c:pt idx="4">
                  <c:v>0.28884386869888662</c:v>
                </c:pt>
                <c:pt idx="5">
                  <c:v>0.4955294308314443</c:v>
                </c:pt>
                <c:pt idx="6">
                  <c:v>0.77569675013518735</c:v>
                </c:pt>
                <c:pt idx="7">
                  <c:v>1.083236285162281</c:v>
                </c:pt>
                <c:pt idx="8">
                  <c:v>1.3050327162589348</c:v>
                </c:pt>
                <c:pt idx="11">
                  <c:v>1.3799738553473901</c:v>
                </c:pt>
                <c:pt idx="12">
                  <c:v>1.3588160629966097</c:v>
                </c:pt>
                <c:pt idx="15">
                  <c:v>1.3046302812295334</c:v>
                </c:pt>
                <c:pt idx="16">
                  <c:v>1.2474153602667506</c:v>
                </c:pt>
                <c:pt idx="17">
                  <c:v>1.196444513113567</c:v>
                </c:pt>
                <c:pt idx="18">
                  <c:v>1.1532049181786925</c:v>
                </c:pt>
                <c:pt idx="19">
                  <c:v>1.1168865711882783</c:v>
                </c:pt>
                <c:pt idx="20">
                  <c:v>1.0862297055060888</c:v>
                </c:pt>
                <c:pt idx="21">
                  <c:v>1.0600674103293424</c:v>
                </c:pt>
                <c:pt idx="22">
                  <c:v>1.037445384500262</c:v>
                </c:pt>
                <c:pt idx="23">
                  <c:v>1.0176156565129186</c:v>
                </c:pt>
                <c:pt idx="24">
                  <c:v>1</c:v>
                </c:pt>
                <c:pt idx="25">
                  <c:v>0.9841522041439541</c:v>
                </c:pt>
                <c:pt idx="26">
                  <c:v>0.96972669328686789</c:v>
                </c:pt>
                <c:pt idx="27">
                  <c:v>0.95645423349159531</c:v>
                </c:pt>
                <c:pt idx="28">
                  <c:v>0.94412363064485272</c:v>
                </c:pt>
                <c:pt idx="29">
                  <c:v>0.93256806282806437</c:v>
                </c:pt>
                <c:pt idx="30">
                  <c:v>0.92165487389979595</c:v>
                </c:pt>
                <c:pt idx="31">
                  <c:v>0.91127791850852469</c:v>
                </c:pt>
                <c:pt idx="32">
                  <c:v>0.90135178278376271</c:v>
                </c:pt>
                <c:pt idx="33">
                  <c:v>0.89180738754910249</c:v>
                </c:pt>
                <c:pt idx="34">
                  <c:v>0.88258861614906947</c:v>
                </c:pt>
                <c:pt idx="35">
                  <c:v>0.8736497069526894</c:v>
                </c:pt>
                <c:pt idx="36">
                  <c:v>0.86495322096902894</c:v>
                </c:pt>
                <c:pt idx="37">
                  <c:v>0.85646844549603507</c:v>
                </c:pt>
                <c:pt idx="38">
                  <c:v>0.84817013104278816</c:v>
                </c:pt>
                <c:pt idx="39">
                  <c:v>0.84003748502329223</c:v>
                </c:pt>
                <c:pt idx="40">
                  <c:v>0.83205336482362746</c:v>
                </c:pt>
                <c:pt idx="41">
                  <c:v>0.82420362684018056</c:v>
                </c:pt>
                <c:pt idx="42">
                  <c:v>0.81647659841586984</c:v>
                </c:pt>
                <c:pt idx="43">
                  <c:v>0.80886264728129342</c:v>
                </c:pt>
                <c:pt idx="44">
                  <c:v>0.80135382886068818</c:v>
                </c:pt>
                <c:pt idx="45">
                  <c:v>0.79394359614380272</c:v>
                </c:pt>
                <c:pt idx="46">
                  <c:v>0.78662656012431809</c:v>
                </c:pt>
                <c:pt idx="47">
                  <c:v>0.77939829133096306</c:v>
                </c:pt>
                <c:pt idx="48">
                  <c:v>0.77225515492376162</c:v>
                </c:pt>
                <c:pt idx="49">
                  <c:v>0.76519417333779749</c:v>
                </c:pt>
                <c:pt idx="50">
                  <c:v>0.7582129116358024</c:v>
                </c:pt>
                <c:pt idx="51">
                  <c:v>0.75130938165714245</c:v>
                </c:pt>
                <c:pt idx="52">
                  <c:v>0.74448196178297577</c:v>
                </c:pt>
                <c:pt idx="53">
                  <c:v>0.73772932971942362</c:v>
                </c:pt>
                <c:pt idx="54">
                  <c:v>0.73105040616607408</c:v>
                </c:pt>
                <c:pt idx="55">
                  <c:v>0.72444430761131628</c:v>
                </c:pt>
                <c:pt idx="56">
                  <c:v>0.71791030679842094</c:v>
                </c:pt>
                <c:pt idx="57">
                  <c:v>0.71144779965192695</c:v>
                </c:pt>
                <c:pt idx="58">
                  <c:v>0.70505627765438506</c:v>
                </c:pt>
                <c:pt idx="59">
                  <c:v>0.69873530482796697</c:v>
                </c:pt>
                <c:pt idx="60">
                  <c:v>0.69248449861085881</c:v>
                </c:pt>
                <c:pt idx="61">
                  <c:v>0.68630351403039946</c:v>
                </c:pt>
                <c:pt idx="62">
                  <c:v>0.68019203066799572</c:v>
                </c:pt>
                <c:pt idx="63">
                  <c:v>0.67414974198841582</c:v>
                </c:pt>
                <c:pt idx="64">
                  <c:v>0.66817634667098669</c:v>
                </c:pt>
                <c:pt idx="65">
                  <c:v>0.66227154163470814</c:v>
                </c:pt>
                <c:pt idx="66">
                  <c:v>0.65643501649521752</c:v>
                </c:pt>
                <c:pt idx="67">
                  <c:v>0.65066644923029093</c:v>
                </c:pt>
                <c:pt idx="68">
                  <c:v>0.64496550286342214</c:v>
                </c:pt>
                <c:pt idx="69">
                  <c:v>0.63933182300289249</c:v>
                </c:pt>
                <c:pt idx="70">
                  <c:v>0.6337650360974626</c:v>
                </c:pt>
                <c:pt idx="71">
                  <c:v>0.62826474829005829</c:v>
                </c:pt>
                <c:pt idx="72">
                  <c:v>0.6228305447681195</c:v>
                </c:pt>
                <c:pt idx="73">
                  <c:v>0.61746198952402054</c:v>
                </c:pt>
                <c:pt idx="74">
                  <c:v>0.61215862545169508</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1.1287671232876713</c:v>
                </c:pt>
                <c:pt idx="1">
                  <c:v>1.1287671232876713</c:v>
                </c:pt>
                <c:pt idx="2">
                  <c:v>1.1287671232876713</c:v>
                </c:pt>
                <c:pt idx="3">
                  <c:v>1.1287671232876713</c:v>
                </c:pt>
                <c:pt idx="4">
                  <c:v>1.1287671232876713</c:v>
                </c:pt>
                <c:pt idx="5">
                  <c:v>1.1287671232876713</c:v>
                </c:pt>
                <c:pt idx="6">
                  <c:v>1.1287671232876713</c:v>
                </c:pt>
                <c:pt idx="7">
                  <c:v>1.1287671232876713</c:v>
                </c:pt>
                <c:pt idx="8">
                  <c:v>1.1287671232876713</c:v>
                </c:pt>
                <c:pt idx="11">
                  <c:v>1.1287671232876713</c:v>
                </c:pt>
                <c:pt idx="12">
                  <c:v>1.1287671232876713</c:v>
                </c:pt>
                <c:pt idx="15">
                  <c:v>1.1287671232876713</c:v>
                </c:pt>
                <c:pt idx="16">
                  <c:v>1.1287671232876713</c:v>
                </c:pt>
                <c:pt idx="17">
                  <c:v>1.1287671232876713</c:v>
                </c:pt>
                <c:pt idx="18">
                  <c:v>1.1287671232876713</c:v>
                </c:pt>
                <c:pt idx="19">
                  <c:v>1.1287671232876713</c:v>
                </c:pt>
                <c:pt idx="20">
                  <c:v>1.1287671232876713</c:v>
                </c:pt>
                <c:pt idx="21">
                  <c:v>1.1287671232876713</c:v>
                </c:pt>
                <c:pt idx="22">
                  <c:v>1.1287671232876713</c:v>
                </c:pt>
                <c:pt idx="23">
                  <c:v>1.1287671232876713</c:v>
                </c:pt>
                <c:pt idx="24">
                  <c:v>1.1287671232876713</c:v>
                </c:pt>
                <c:pt idx="25">
                  <c:v>1.1287671232876713</c:v>
                </c:pt>
                <c:pt idx="26">
                  <c:v>1.1287671232876713</c:v>
                </c:pt>
                <c:pt idx="27">
                  <c:v>1.1287671232876713</c:v>
                </c:pt>
                <c:pt idx="28">
                  <c:v>1.1287671232876713</c:v>
                </c:pt>
                <c:pt idx="29">
                  <c:v>1.1287671232876713</c:v>
                </c:pt>
                <c:pt idx="30">
                  <c:v>1.1287671232876713</c:v>
                </c:pt>
                <c:pt idx="31">
                  <c:v>1.1287671232876713</c:v>
                </c:pt>
                <c:pt idx="32">
                  <c:v>1.1287671232876713</c:v>
                </c:pt>
                <c:pt idx="33">
                  <c:v>1.1287671232876713</c:v>
                </c:pt>
                <c:pt idx="34">
                  <c:v>1.1287671232876713</c:v>
                </c:pt>
                <c:pt idx="35">
                  <c:v>1.1287671232876713</c:v>
                </c:pt>
                <c:pt idx="36">
                  <c:v>1.1287671232876713</c:v>
                </c:pt>
                <c:pt idx="37">
                  <c:v>1.1287671232876713</c:v>
                </c:pt>
                <c:pt idx="38">
                  <c:v>1.1287671232876713</c:v>
                </c:pt>
                <c:pt idx="39">
                  <c:v>1.1287671232876713</c:v>
                </c:pt>
                <c:pt idx="40">
                  <c:v>1.1287671232876713</c:v>
                </c:pt>
                <c:pt idx="41">
                  <c:v>1.1287671232876713</c:v>
                </c:pt>
                <c:pt idx="42">
                  <c:v>1.1287671232876713</c:v>
                </c:pt>
                <c:pt idx="43">
                  <c:v>1.1287671232876713</c:v>
                </c:pt>
                <c:pt idx="44">
                  <c:v>1.1287671232876713</c:v>
                </c:pt>
                <c:pt idx="45">
                  <c:v>1.1287671232876713</c:v>
                </c:pt>
                <c:pt idx="46">
                  <c:v>1.1287671232876713</c:v>
                </c:pt>
                <c:pt idx="47">
                  <c:v>1.1287671232876713</c:v>
                </c:pt>
                <c:pt idx="48">
                  <c:v>1.1287671232876713</c:v>
                </c:pt>
                <c:pt idx="49">
                  <c:v>1.1287671232876713</c:v>
                </c:pt>
                <c:pt idx="50">
                  <c:v>1.1287671232876713</c:v>
                </c:pt>
                <c:pt idx="51">
                  <c:v>1.1287671232876713</c:v>
                </c:pt>
                <c:pt idx="52">
                  <c:v>1.1287671232876713</c:v>
                </c:pt>
                <c:pt idx="53">
                  <c:v>1.1287671232876713</c:v>
                </c:pt>
                <c:pt idx="54">
                  <c:v>1.1287671232876713</c:v>
                </c:pt>
                <c:pt idx="55">
                  <c:v>1.1287671232876713</c:v>
                </c:pt>
                <c:pt idx="56">
                  <c:v>1.1287671232876713</c:v>
                </c:pt>
                <c:pt idx="57">
                  <c:v>1.1287671232876713</c:v>
                </c:pt>
                <c:pt idx="58">
                  <c:v>1.1287671232876713</c:v>
                </c:pt>
                <c:pt idx="59">
                  <c:v>1.1287671232876713</c:v>
                </c:pt>
                <c:pt idx="60">
                  <c:v>1.1287671232876713</c:v>
                </c:pt>
                <c:pt idx="61">
                  <c:v>1.1287671232876713</c:v>
                </c:pt>
                <c:pt idx="62">
                  <c:v>1.1287671232876713</c:v>
                </c:pt>
                <c:pt idx="63">
                  <c:v>1.1287671232876713</c:v>
                </c:pt>
                <c:pt idx="64">
                  <c:v>1.1287671232876713</c:v>
                </c:pt>
                <c:pt idx="65">
                  <c:v>1.1287671232876713</c:v>
                </c:pt>
                <c:pt idx="66">
                  <c:v>1.1287671232876713</c:v>
                </c:pt>
                <c:pt idx="67">
                  <c:v>1.1287671232876713</c:v>
                </c:pt>
                <c:pt idx="68">
                  <c:v>1.1287671232876713</c:v>
                </c:pt>
                <c:pt idx="69">
                  <c:v>1.1287671232876713</c:v>
                </c:pt>
                <c:pt idx="70">
                  <c:v>1.1287671232876713</c:v>
                </c:pt>
                <c:pt idx="71">
                  <c:v>1.1287671232876713</c:v>
                </c:pt>
                <c:pt idx="72">
                  <c:v>1.1287671232876713</c:v>
                </c:pt>
                <c:pt idx="73">
                  <c:v>1.1287671232876713</c:v>
                </c:pt>
                <c:pt idx="74">
                  <c:v>1.1287671232876713</c:v>
                </c:pt>
                <c:pt idx="75">
                  <c:v>1.1287671232876713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0.98536585365853657</c:v>
                </c:pt>
                <c:pt idx="1">
                  <c:v>0.98536585365853657</c:v>
                </c:pt>
                <c:pt idx="2">
                  <c:v>0.98536585365853657</c:v>
                </c:pt>
                <c:pt idx="3">
                  <c:v>0.98536585365853657</c:v>
                </c:pt>
                <c:pt idx="4">
                  <c:v>0.98536585365853657</c:v>
                </c:pt>
                <c:pt idx="5">
                  <c:v>0.98536585365853657</c:v>
                </c:pt>
                <c:pt idx="6">
                  <c:v>0.98536585365853657</c:v>
                </c:pt>
                <c:pt idx="7">
                  <c:v>0.98536585365853657</c:v>
                </c:pt>
                <c:pt idx="8">
                  <c:v>0.98536585365853657</c:v>
                </c:pt>
                <c:pt idx="11">
                  <c:v>0.98536585365853657</c:v>
                </c:pt>
                <c:pt idx="12">
                  <c:v>0.98536585365853657</c:v>
                </c:pt>
                <c:pt idx="15">
                  <c:v>0.98536585365853657</c:v>
                </c:pt>
                <c:pt idx="16">
                  <c:v>0.98536585365853657</c:v>
                </c:pt>
                <c:pt idx="17">
                  <c:v>0.98536585365853657</c:v>
                </c:pt>
                <c:pt idx="18">
                  <c:v>0.98536585365853657</c:v>
                </c:pt>
                <c:pt idx="19">
                  <c:v>0.98536585365853657</c:v>
                </c:pt>
                <c:pt idx="20">
                  <c:v>0.98536585365853657</c:v>
                </c:pt>
                <c:pt idx="21">
                  <c:v>0.98536585365853657</c:v>
                </c:pt>
                <c:pt idx="22">
                  <c:v>0.98536585365853657</c:v>
                </c:pt>
                <c:pt idx="23">
                  <c:v>0.98536585365853657</c:v>
                </c:pt>
                <c:pt idx="24">
                  <c:v>0.98536585365853657</c:v>
                </c:pt>
                <c:pt idx="25">
                  <c:v>0.98536585365853657</c:v>
                </c:pt>
                <c:pt idx="26">
                  <c:v>0.98536585365853657</c:v>
                </c:pt>
                <c:pt idx="27">
                  <c:v>0.98536585365853657</c:v>
                </c:pt>
                <c:pt idx="28">
                  <c:v>0.98536585365853657</c:v>
                </c:pt>
                <c:pt idx="29">
                  <c:v>0.98536585365853657</c:v>
                </c:pt>
                <c:pt idx="30">
                  <c:v>0.98536585365853657</c:v>
                </c:pt>
                <c:pt idx="31">
                  <c:v>0.98536585365853657</c:v>
                </c:pt>
                <c:pt idx="32">
                  <c:v>0.98536585365853657</c:v>
                </c:pt>
                <c:pt idx="33">
                  <c:v>0.98536585365853657</c:v>
                </c:pt>
                <c:pt idx="34">
                  <c:v>0.98536585365853657</c:v>
                </c:pt>
                <c:pt idx="35">
                  <c:v>0.98536585365853657</c:v>
                </c:pt>
                <c:pt idx="36">
                  <c:v>0.98536585365853657</c:v>
                </c:pt>
                <c:pt idx="37">
                  <c:v>0.98536585365853657</c:v>
                </c:pt>
                <c:pt idx="38">
                  <c:v>0.98536585365853657</c:v>
                </c:pt>
                <c:pt idx="39">
                  <c:v>0.98536585365853657</c:v>
                </c:pt>
                <c:pt idx="40">
                  <c:v>0.98536585365853657</c:v>
                </c:pt>
                <c:pt idx="41">
                  <c:v>0.98536585365853657</c:v>
                </c:pt>
                <c:pt idx="42">
                  <c:v>0.98536585365853657</c:v>
                </c:pt>
                <c:pt idx="43">
                  <c:v>0.98536585365853657</c:v>
                </c:pt>
                <c:pt idx="44">
                  <c:v>0.98536585365853657</c:v>
                </c:pt>
                <c:pt idx="45">
                  <c:v>0.98536585365853657</c:v>
                </c:pt>
                <c:pt idx="46">
                  <c:v>0.98536585365853657</c:v>
                </c:pt>
                <c:pt idx="47">
                  <c:v>0.98536585365853657</c:v>
                </c:pt>
                <c:pt idx="48">
                  <c:v>0.98536585365853657</c:v>
                </c:pt>
                <c:pt idx="49">
                  <c:v>0.98536585365853657</c:v>
                </c:pt>
                <c:pt idx="50">
                  <c:v>0.98536585365853657</c:v>
                </c:pt>
                <c:pt idx="51">
                  <c:v>0.98536585365853657</c:v>
                </c:pt>
                <c:pt idx="52">
                  <c:v>0.98536585365853657</c:v>
                </c:pt>
                <c:pt idx="53">
                  <c:v>0.98536585365853657</c:v>
                </c:pt>
                <c:pt idx="54">
                  <c:v>0.98536585365853657</c:v>
                </c:pt>
                <c:pt idx="55">
                  <c:v>0.98536585365853657</c:v>
                </c:pt>
                <c:pt idx="56">
                  <c:v>0.98536585365853657</c:v>
                </c:pt>
                <c:pt idx="57">
                  <c:v>0.98536585365853657</c:v>
                </c:pt>
                <c:pt idx="58">
                  <c:v>0.98536585365853657</c:v>
                </c:pt>
                <c:pt idx="59">
                  <c:v>0.98536585365853657</c:v>
                </c:pt>
                <c:pt idx="60">
                  <c:v>0.98536585365853657</c:v>
                </c:pt>
                <c:pt idx="61">
                  <c:v>0.98536585365853657</c:v>
                </c:pt>
                <c:pt idx="62">
                  <c:v>0.98536585365853657</c:v>
                </c:pt>
                <c:pt idx="63">
                  <c:v>0.98536585365853657</c:v>
                </c:pt>
                <c:pt idx="64">
                  <c:v>0.98536585365853657</c:v>
                </c:pt>
                <c:pt idx="65">
                  <c:v>0.98536585365853657</c:v>
                </c:pt>
                <c:pt idx="66">
                  <c:v>0.98536585365853657</c:v>
                </c:pt>
                <c:pt idx="67">
                  <c:v>0.98536585365853657</c:v>
                </c:pt>
                <c:pt idx="68">
                  <c:v>0.98536585365853657</c:v>
                </c:pt>
                <c:pt idx="69">
                  <c:v>0.98536585365853657</c:v>
                </c:pt>
                <c:pt idx="70">
                  <c:v>0.98536585365853657</c:v>
                </c:pt>
                <c:pt idx="71">
                  <c:v>0.98536585365853657</c:v>
                </c:pt>
                <c:pt idx="72">
                  <c:v>0.98536585365853657</c:v>
                </c:pt>
                <c:pt idx="73">
                  <c:v>0.98536585365853657</c:v>
                </c:pt>
                <c:pt idx="74">
                  <c:v>0.98536585365853657</c:v>
                </c:pt>
                <c:pt idx="75">
                  <c:v>0.98536585365853657</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1.5176217296185816E-2</c:v>
                </c:pt>
                <c:pt idx="2">
                  <c:v>6.2875414165222465E-2</c:v>
                </c:pt>
                <c:pt idx="3">
                  <c:v>0.1499896793893222</c:v>
                </c:pt>
                <c:pt idx="4">
                  <c:v>0.28884386869888662</c:v>
                </c:pt>
                <c:pt idx="5">
                  <c:v>0.4955294308314443</c:v>
                </c:pt>
                <c:pt idx="6">
                  <c:v>0.77569675013518735</c:v>
                </c:pt>
                <c:pt idx="7">
                  <c:v>1.083236285162281</c:v>
                </c:pt>
                <c:pt idx="8">
                  <c:v>1.3050327162589348</c:v>
                </c:pt>
                <c:pt idx="11">
                  <c:v>1.3799738553473901</c:v>
                </c:pt>
                <c:pt idx="12">
                  <c:v>1.3588160629966097</c:v>
                </c:pt>
                <c:pt idx="15">
                  <c:v>1.3046302812295334</c:v>
                </c:pt>
                <c:pt idx="16">
                  <c:v>1.2474153602667506</c:v>
                </c:pt>
                <c:pt idx="17">
                  <c:v>1.196444513113567</c:v>
                </c:pt>
                <c:pt idx="18">
                  <c:v>1.1532049181786925</c:v>
                </c:pt>
                <c:pt idx="19">
                  <c:v>1.1168865711882783</c:v>
                </c:pt>
                <c:pt idx="20">
                  <c:v>1.0862297055060888</c:v>
                </c:pt>
                <c:pt idx="21">
                  <c:v>1.0600674103293424</c:v>
                </c:pt>
                <c:pt idx="22">
                  <c:v>1.037445384500262</c:v>
                </c:pt>
                <c:pt idx="23">
                  <c:v>1.0176156565129186</c:v>
                </c:pt>
                <c:pt idx="24">
                  <c:v>1</c:v>
                </c:pt>
                <c:pt idx="25">
                  <c:v>0.9841522041439541</c:v>
                </c:pt>
                <c:pt idx="26">
                  <c:v>0.96972669328686789</c:v>
                </c:pt>
                <c:pt idx="27">
                  <c:v>0.95645423349159531</c:v>
                </c:pt>
                <c:pt idx="28">
                  <c:v>0.94412363064485272</c:v>
                </c:pt>
                <c:pt idx="29">
                  <c:v>0.93256806282806437</c:v>
                </c:pt>
                <c:pt idx="30">
                  <c:v>0.92165487389979595</c:v>
                </c:pt>
                <c:pt idx="31">
                  <c:v>0.91127791850852469</c:v>
                </c:pt>
                <c:pt idx="32">
                  <c:v>0.90135178278376271</c:v>
                </c:pt>
                <c:pt idx="33">
                  <c:v>0.89180738754910249</c:v>
                </c:pt>
                <c:pt idx="34">
                  <c:v>0.88258861614906947</c:v>
                </c:pt>
                <c:pt idx="35">
                  <c:v>0.8736497069526894</c:v>
                </c:pt>
                <c:pt idx="36">
                  <c:v>0.86495322096902894</c:v>
                </c:pt>
                <c:pt idx="37">
                  <c:v>0.85646844549603507</c:v>
                </c:pt>
                <c:pt idx="38">
                  <c:v>0.84817013104278816</c:v>
                </c:pt>
                <c:pt idx="39">
                  <c:v>0.84003748502329223</c:v>
                </c:pt>
                <c:pt idx="40">
                  <c:v>0.83205336482362746</c:v>
                </c:pt>
                <c:pt idx="41">
                  <c:v>0.82420362684018056</c:v>
                </c:pt>
                <c:pt idx="42">
                  <c:v>0.81647659841586984</c:v>
                </c:pt>
                <c:pt idx="43">
                  <c:v>0.80886264728129342</c:v>
                </c:pt>
                <c:pt idx="44">
                  <c:v>0.80135382886068818</c:v>
                </c:pt>
                <c:pt idx="45">
                  <c:v>0.79394359614380272</c:v>
                </c:pt>
                <c:pt idx="46">
                  <c:v>0.78662656012431809</c:v>
                </c:pt>
                <c:pt idx="47">
                  <c:v>0.77939829133096306</c:v>
                </c:pt>
                <c:pt idx="48">
                  <c:v>0.77225515492376162</c:v>
                </c:pt>
                <c:pt idx="49">
                  <c:v>0.76519417333779749</c:v>
                </c:pt>
                <c:pt idx="50">
                  <c:v>0.7582129116358024</c:v>
                </c:pt>
                <c:pt idx="51">
                  <c:v>0.75130938165714245</c:v>
                </c:pt>
                <c:pt idx="52">
                  <c:v>0.74448196178297577</c:v>
                </c:pt>
                <c:pt idx="53">
                  <c:v>0.73772932971942362</c:v>
                </c:pt>
                <c:pt idx="54">
                  <c:v>0.73105040616607408</c:v>
                </c:pt>
                <c:pt idx="55">
                  <c:v>0.72444430761131628</c:v>
                </c:pt>
                <c:pt idx="56">
                  <c:v>0.71791030679842094</c:v>
                </c:pt>
                <c:pt idx="57">
                  <c:v>0.71144779965192695</c:v>
                </c:pt>
                <c:pt idx="58">
                  <c:v>0.70505627765438506</c:v>
                </c:pt>
                <c:pt idx="59">
                  <c:v>0.69873530482796697</c:v>
                </c:pt>
                <c:pt idx="60">
                  <c:v>0.69248449861085881</c:v>
                </c:pt>
                <c:pt idx="61">
                  <c:v>0.68630351403039946</c:v>
                </c:pt>
                <c:pt idx="62">
                  <c:v>0.68019203066799572</c:v>
                </c:pt>
                <c:pt idx="63">
                  <c:v>0.67414974198841582</c:v>
                </c:pt>
                <c:pt idx="64">
                  <c:v>0.66817634667098669</c:v>
                </c:pt>
                <c:pt idx="65">
                  <c:v>0.66227154163470814</c:v>
                </c:pt>
                <c:pt idx="66">
                  <c:v>0.65643501649521752</c:v>
                </c:pt>
                <c:pt idx="67">
                  <c:v>0.65066644923029093</c:v>
                </c:pt>
                <c:pt idx="68">
                  <c:v>0.64496550286342214</c:v>
                </c:pt>
                <c:pt idx="69">
                  <c:v>0.63933182300289249</c:v>
                </c:pt>
                <c:pt idx="70">
                  <c:v>0.6337650360974626</c:v>
                </c:pt>
                <c:pt idx="71">
                  <c:v>0.62826474829005829</c:v>
                </c:pt>
                <c:pt idx="72">
                  <c:v>0.6228305447681195</c:v>
                </c:pt>
                <c:pt idx="73">
                  <c:v>0.61746198952402054</c:v>
                </c:pt>
                <c:pt idx="74">
                  <c:v>0.61215862545169508</c:v>
                </c:pt>
                <c:pt idx="75">
                  <c:v>0.6069199747164401</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1.035897435897436</c:v>
                </c:pt>
                <c:pt idx="1">
                  <c:v>1.035897435897436</c:v>
                </c:pt>
                <c:pt idx="2">
                  <c:v>1.035897435897436</c:v>
                </c:pt>
                <c:pt idx="3">
                  <c:v>1.035897435897436</c:v>
                </c:pt>
                <c:pt idx="4">
                  <c:v>1.035897435897436</c:v>
                </c:pt>
                <c:pt idx="5">
                  <c:v>1.035897435897436</c:v>
                </c:pt>
                <c:pt idx="6">
                  <c:v>1.035897435897436</c:v>
                </c:pt>
                <c:pt idx="7">
                  <c:v>1.035897435897436</c:v>
                </c:pt>
                <c:pt idx="8">
                  <c:v>1.035897435897436</c:v>
                </c:pt>
                <c:pt idx="11">
                  <c:v>1.035897435897436</c:v>
                </c:pt>
                <c:pt idx="12">
                  <c:v>1.035897435897436</c:v>
                </c:pt>
                <c:pt idx="15">
                  <c:v>1.035897435897436</c:v>
                </c:pt>
                <c:pt idx="16">
                  <c:v>1.035897435897436</c:v>
                </c:pt>
                <c:pt idx="17">
                  <c:v>1.035897435897436</c:v>
                </c:pt>
                <c:pt idx="18">
                  <c:v>1.035897435897436</c:v>
                </c:pt>
                <c:pt idx="19">
                  <c:v>1.035897435897436</c:v>
                </c:pt>
                <c:pt idx="20">
                  <c:v>1.035897435897436</c:v>
                </c:pt>
                <c:pt idx="21">
                  <c:v>1.035897435897436</c:v>
                </c:pt>
                <c:pt idx="22">
                  <c:v>1.035897435897436</c:v>
                </c:pt>
                <c:pt idx="23">
                  <c:v>1.035897435897436</c:v>
                </c:pt>
                <c:pt idx="24">
                  <c:v>1.035897435897436</c:v>
                </c:pt>
                <c:pt idx="25">
                  <c:v>1.035897435897436</c:v>
                </c:pt>
                <c:pt idx="26">
                  <c:v>1.035897435897436</c:v>
                </c:pt>
                <c:pt idx="27">
                  <c:v>1.035897435897436</c:v>
                </c:pt>
                <c:pt idx="28">
                  <c:v>1.035897435897436</c:v>
                </c:pt>
                <c:pt idx="29">
                  <c:v>1.035897435897436</c:v>
                </c:pt>
                <c:pt idx="30">
                  <c:v>1.035897435897436</c:v>
                </c:pt>
                <c:pt idx="31">
                  <c:v>1.035897435897436</c:v>
                </c:pt>
                <c:pt idx="32">
                  <c:v>1.035897435897436</c:v>
                </c:pt>
                <c:pt idx="33">
                  <c:v>1.035897435897436</c:v>
                </c:pt>
                <c:pt idx="34">
                  <c:v>1.035897435897436</c:v>
                </c:pt>
                <c:pt idx="35">
                  <c:v>1.035897435897436</c:v>
                </c:pt>
                <c:pt idx="36">
                  <c:v>1.035897435897436</c:v>
                </c:pt>
                <c:pt idx="37">
                  <c:v>1.035897435897436</c:v>
                </c:pt>
                <c:pt idx="38">
                  <c:v>1.035897435897436</c:v>
                </c:pt>
                <c:pt idx="39">
                  <c:v>1.035897435897436</c:v>
                </c:pt>
                <c:pt idx="40">
                  <c:v>1.035897435897436</c:v>
                </c:pt>
                <c:pt idx="41">
                  <c:v>1.035897435897436</c:v>
                </c:pt>
                <c:pt idx="42">
                  <c:v>1.035897435897436</c:v>
                </c:pt>
                <c:pt idx="43">
                  <c:v>1.035897435897436</c:v>
                </c:pt>
                <c:pt idx="44">
                  <c:v>1.035897435897436</c:v>
                </c:pt>
                <c:pt idx="45">
                  <c:v>1.035897435897436</c:v>
                </c:pt>
                <c:pt idx="46">
                  <c:v>1.035897435897436</c:v>
                </c:pt>
                <c:pt idx="47">
                  <c:v>1.035897435897436</c:v>
                </c:pt>
                <c:pt idx="48">
                  <c:v>1.035897435897436</c:v>
                </c:pt>
                <c:pt idx="49">
                  <c:v>1.035897435897436</c:v>
                </c:pt>
                <c:pt idx="50">
                  <c:v>1.035897435897436</c:v>
                </c:pt>
                <c:pt idx="51">
                  <c:v>1.035897435897436</c:v>
                </c:pt>
                <c:pt idx="52">
                  <c:v>1.035897435897436</c:v>
                </c:pt>
                <c:pt idx="53">
                  <c:v>1.035897435897436</c:v>
                </c:pt>
                <c:pt idx="54">
                  <c:v>1.035897435897436</c:v>
                </c:pt>
                <c:pt idx="55">
                  <c:v>1.035897435897436</c:v>
                </c:pt>
                <c:pt idx="56">
                  <c:v>1.035897435897436</c:v>
                </c:pt>
                <c:pt idx="57">
                  <c:v>1.035897435897436</c:v>
                </c:pt>
                <c:pt idx="58">
                  <c:v>1.035897435897436</c:v>
                </c:pt>
                <c:pt idx="59">
                  <c:v>1.035897435897436</c:v>
                </c:pt>
                <c:pt idx="60">
                  <c:v>1.035897435897436</c:v>
                </c:pt>
                <c:pt idx="61">
                  <c:v>1.035897435897436</c:v>
                </c:pt>
                <c:pt idx="62">
                  <c:v>1.035897435897436</c:v>
                </c:pt>
                <c:pt idx="63">
                  <c:v>1.035897435897436</c:v>
                </c:pt>
                <c:pt idx="64">
                  <c:v>1.035897435897436</c:v>
                </c:pt>
                <c:pt idx="65">
                  <c:v>1.035897435897436</c:v>
                </c:pt>
                <c:pt idx="66">
                  <c:v>1.035897435897436</c:v>
                </c:pt>
                <c:pt idx="67">
                  <c:v>1.035897435897436</c:v>
                </c:pt>
                <c:pt idx="68">
                  <c:v>1.035897435897436</c:v>
                </c:pt>
                <c:pt idx="69">
                  <c:v>1.035897435897436</c:v>
                </c:pt>
                <c:pt idx="70">
                  <c:v>1.035897435897436</c:v>
                </c:pt>
                <c:pt idx="71">
                  <c:v>1.035897435897436</c:v>
                </c:pt>
                <c:pt idx="72">
                  <c:v>1.035897435897436</c:v>
                </c:pt>
                <c:pt idx="73">
                  <c:v>1.035897435897436</c:v>
                </c:pt>
                <c:pt idx="74">
                  <c:v>1.035897435897436</c:v>
                </c:pt>
                <c:pt idx="75">
                  <c:v>1.035897435897436</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16.853831195404247</c:v>
                </c:pt>
                <c:pt idx="1">
                  <c:v>16.535931458086832</c:v>
                </c:pt>
                <c:pt idx="2">
                  <c:v>16.05291045101286</c:v>
                </c:pt>
                <c:pt idx="3">
                  <c:v>15.455909679274715</c:v>
                </c:pt>
                <c:pt idx="4">
                  <c:v>14.792164527287451</c:v>
                </c:pt>
                <c:pt idx="5">
                  <c:v>14.098363263695804</c:v>
                </c:pt>
                <c:pt idx="6">
                  <c:v>13.399866225901569</c:v>
                </c:pt>
                <c:pt idx="7">
                  <c:v>12.712725516787915</c:v>
                </c:pt>
                <c:pt idx="8">
                  <c:v>12.046299569347582</c:v>
                </c:pt>
                <c:pt idx="9">
                  <c:v>11.405492841613951</c:v>
                </c:pt>
                <c:pt idx="10">
                  <c:v>6.4003460339426983</c:v>
                </c:pt>
                <c:pt idx="11">
                  <c:v>3.0957118925134108</c:v>
                </c:pt>
                <c:pt idx="12">
                  <c:v>0.67559494493395711</c:v>
                </c:pt>
                <c:pt idx="13">
                  <c:v>-1.2257100221747683</c:v>
                </c:pt>
                <c:pt idx="14">
                  <c:v>-2.7891608972409614</c:v>
                </c:pt>
                <c:pt idx="15">
                  <c:v>-4.1158869323735772</c:v>
                </c:pt>
                <c:pt idx="16">
                  <c:v>-5.2677828604115575</c:v>
                </c:pt>
                <c:pt idx="17">
                  <c:v>-6.285379200476803</c:v>
                </c:pt>
                <c:pt idx="18">
                  <c:v>-7.1966235134047372</c:v>
                </c:pt>
                <c:pt idx="19">
                  <c:v>-13.204712490207271</c:v>
                </c:pt>
                <c:pt idx="20">
                  <c:v>-16.724216870918806</c:v>
                </c:pt>
                <c:pt idx="21">
                  <c:v>-19.22217902985831</c:v>
                </c:pt>
                <c:pt idx="22">
                  <c:v>-21.160003133220687</c:v>
                </c:pt>
                <c:pt idx="23">
                  <c:v>-22.743423708428367</c:v>
                </c:pt>
                <c:pt idx="24">
                  <c:v>-24.082236282354785</c:v>
                </c:pt>
                <c:pt idx="25">
                  <c:v>-25.241995246371349</c:v>
                </c:pt>
                <c:pt idx="26">
                  <c:v>-26.26499086350297</c:v>
                </c:pt>
                <c:pt idx="27">
                  <c:v>-27.180101453416341</c:v>
                </c:pt>
                <c:pt idx="28">
                  <c:v>-33.200575959372571</c:v>
                </c:pt>
                <c:pt idx="29">
                  <c:v>-36.722377916510368</c:v>
                </c:pt>
                <c:pt idx="30">
                  <c:v>-39.22114452025545</c:v>
                </c:pt>
                <c:pt idx="31">
                  <c:v>-41.1593410181138</c:v>
                </c:pt>
                <c:pt idx="32">
                  <c:v>-42.742963895344872</c:v>
                </c:pt>
                <c:pt idx="33">
                  <c:v>-44.081898455657111</c:v>
                </c:pt>
                <c:pt idx="34">
                  <c:v>-45.241736595400567</c:v>
                </c:pt>
                <c:pt idx="35">
                  <c:v>-46.264786496000816</c:v>
                </c:pt>
                <c:pt idx="36">
                  <c:v>-47.179935914984625</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45.148100673550822</c:v>
                </c:pt>
                <c:pt idx="1">
                  <c:v>38.974406677353052</c:v>
                </c:pt>
                <c:pt idx="2">
                  <c:v>35.231025810996343</c:v>
                </c:pt>
                <c:pt idx="3">
                  <c:v>32.476656809198957</c:v>
                </c:pt>
                <c:pt idx="4">
                  <c:v>30.277480656896021</c:v>
                </c:pt>
                <c:pt idx="5">
                  <c:v>28.446312014733685</c:v>
                </c:pt>
                <c:pt idx="6">
                  <c:v>26.883044190122799</c:v>
                </c:pt>
                <c:pt idx="7">
                  <c:v>25.52550008190838</c:v>
                </c:pt>
                <c:pt idx="8">
                  <c:v>24.331030579083318</c:v>
                </c:pt>
                <c:pt idx="9">
                  <c:v>23.268534904827884</c:v>
                </c:pt>
                <c:pt idx="10">
                  <c:v>16.536398049178757</c:v>
                </c:pt>
                <c:pt idx="11">
                  <c:v>12.792955463002924</c:v>
                </c:pt>
                <c:pt idx="12">
                  <c:v>10.175344735620893</c:v>
                </c:pt>
                <c:pt idx="13">
                  <c:v>8.1435818331171124</c:v>
                </c:pt>
                <c:pt idx="14">
                  <c:v>6.4700540690546307</c:v>
                </c:pt>
                <c:pt idx="15">
                  <c:v>5.0374075667026039</c:v>
                </c:pt>
                <c:pt idx="16">
                  <c:v>3.7772273865713215</c:v>
                </c:pt>
                <c:pt idx="17">
                  <c:v>2.6462152435421222</c:v>
                </c:pt>
                <c:pt idx="18">
                  <c:v>1.6153183315181228</c:v>
                </c:pt>
                <c:pt idx="19">
                  <c:v>-5.8854442116319809</c:v>
                </c:pt>
                <c:pt idx="20">
                  <c:v>-11.109740086341164</c:v>
                </c:pt>
                <c:pt idx="21">
                  <c:v>-15.238460365894804</c:v>
                </c:pt>
                <c:pt idx="22">
                  <c:v>-18.65095845351922</c:v>
                </c:pt>
                <c:pt idx="23">
                  <c:v>-21.550312864925267</c:v>
                </c:pt>
                <c:pt idx="24">
                  <c:v>-24.065246374624621</c:v>
                </c:pt>
                <c:pt idx="25">
                  <c:v>-26.28298017977723</c:v>
                </c:pt>
                <c:pt idx="26">
                  <c:v>-28.265033477946567</c:v>
                </c:pt>
                <c:pt idx="27">
                  <c:v>-30.056161372583876</c:v>
                </c:pt>
                <c:pt idx="28">
                  <c:v>-42.180203246193322</c:v>
                </c:pt>
                <c:pt idx="29">
                  <c:v>-49.485926117340966</c:v>
                </c:pt>
                <c:pt idx="30">
                  <c:v>-54.715364981271733</c:v>
                </c:pt>
                <c:pt idx="31">
                  <c:v>-58.76768779101937</c:v>
                </c:pt>
                <c:pt idx="32">
                  <c:v>-62.06316095342423</c:v>
                </c:pt>
                <c:pt idx="33">
                  <c:v>-64.834278231972263</c:v>
                </c:pt>
                <c:pt idx="34">
                  <c:v>-67.222589304858175</c:v>
                </c:pt>
                <c:pt idx="35">
                  <c:v>-69.320078430876109</c:v>
                </c:pt>
                <c:pt idx="36">
                  <c:v>-71.189560011251444</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-9.155045536138843</c:v>
                </c:pt>
                <c:pt idx="1">
                  <c:v>-17.865125077538121</c:v>
                </c:pt>
                <c:pt idx="2">
                  <c:v>-25.802778868988344</c:v>
                </c:pt>
                <c:pt idx="3">
                  <c:v>-32.8073783651855</c:v>
                </c:pt>
                <c:pt idx="4">
                  <c:v>-38.861793279109513</c:v>
                </c:pt>
                <c:pt idx="5">
                  <c:v>-44.037589397537687</c:v>
                </c:pt>
                <c:pt idx="6">
                  <c:v>-48.445165725672773</c:v>
                </c:pt>
                <c:pt idx="7">
                  <c:v>-52.201815770580701</c:v>
                </c:pt>
                <c:pt idx="8">
                  <c:v>-55.415764734782847</c:v>
                </c:pt>
                <c:pt idx="9">
                  <c:v>-58.180274236864747</c:v>
                </c:pt>
                <c:pt idx="10">
                  <c:v>-72.763418167850759</c:v>
                </c:pt>
                <c:pt idx="11">
                  <c:v>-78.314049337134279</c:v>
                </c:pt>
                <c:pt idx="12">
                  <c:v>-81.182231205352991</c:v>
                </c:pt>
                <c:pt idx="13">
                  <c:v>-82.925728252783728</c:v>
                </c:pt>
                <c:pt idx="14">
                  <c:v>-84.095622420386604</c:v>
                </c:pt>
                <c:pt idx="15">
                  <c:v>-84.934354131817685</c:v>
                </c:pt>
                <c:pt idx="16">
                  <c:v>-85.564854318619595</c:v>
                </c:pt>
                <c:pt idx="17">
                  <c:v>-86.055996415060847</c:v>
                </c:pt>
                <c:pt idx="18">
                  <c:v>-86.44933198275487</c:v>
                </c:pt>
                <c:pt idx="19">
                  <c:v>-88.222959861804469</c:v>
                </c:pt>
                <c:pt idx="20">
                  <c:v>-88.815095509097944</c:v>
                </c:pt>
                <c:pt idx="21">
                  <c:v>-89.111266203155182</c:v>
                </c:pt>
                <c:pt idx="22">
                  <c:v>-89.288992434709058</c:v>
                </c:pt>
                <c:pt idx="23">
                  <c:v>-89.40748440241903</c:v>
                </c:pt>
                <c:pt idx="24">
                  <c:v>-89.492124684579338</c:v>
                </c:pt>
                <c:pt idx="25">
                  <c:v>-89.555606371146723</c:v>
                </c:pt>
                <c:pt idx="26">
                  <c:v>-89.604981778577724</c:v>
                </c:pt>
                <c:pt idx="27">
                  <c:v>-89.644482530484822</c:v>
                </c:pt>
                <c:pt idx="28">
                  <c:v>-89.82223955423548</c:v>
                </c:pt>
                <c:pt idx="29">
                  <c:v>-89.881492824917231</c:v>
                </c:pt>
                <c:pt idx="30">
                  <c:v>-89.911119563237236</c:v>
                </c:pt>
                <c:pt idx="31">
                  <c:v>-89.92889563005717</c:v>
                </c:pt>
                <c:pt idx="32">
                  <c:v>-89.940746349086353</c:v>
                </c:pt>
                <c:pt idx="33">
                  <c:v>-89.949211151556</c:v>
                </c:pt>
                <c:pt idx="34">
                  <c:v>-89.95555975488341</c:v>
                </c:pt>
                <c:pt idx="35">
                  <c:v>-89.960497558233826</c:v>
                </c:pt>
                <c:pt idx="36">
                  <c:v>-89.964447801340171</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87.140533488794745</c:v>
                </c:pt>
                <c:pt idx="1">
                  <c:v>84.561142939653038</c:v>
                </c:pt>
                <c:pt idx="2">
                  <c:v>82.448114009910128</c:v>
                </c:pt>
                <c:pt idx="3">
                  <c:v>80.86040382773615</c:v>
                </c:pt>
                <c:pt idx="4">
                  <c:v>79.75743320262383</c:v>
                </c:pt>
                <c:pt idx="5">
                  <c:v>79.048917142081933</c:v>
                </c:pt>
                <c:pt idx="6">
                  <c:v>78.634873662802747</c:v>
                </c:pt>
                <c:pt idx="7">
                  <c:v>78.427014503334604</c:v>
                </c:pt>
                <c:pt idx="8">
                  <c:v>78.355895604458937</c:v>
                </c:pt>
                <c:pt idx="9">
                  <c:v>78.37051274587121</c:v>
                </c:pt>
                <c:pt idx="10">
                  <c:v>79.065646045877358</c:v>
                </c:pt>
                <c:pt idx="11">
                  <c:v>78.620662404011455</c:v>
                </c:pt>
                <c:pt idx="12">
                  <c:v>77.431646145627084</c:v>
                </c:pt>
                <c:pt idx="13">
                  <c:v>75.886184242003594</c:v>
                </c:pt>
                <c:pt idx="14">
                  <c:v>74.163136319375965</c:v>
                </c:pt>
                <c:pt idx="15">
                  <c:v>72.351867279448427</c:v>
                </c:pt>
                <c:pt idx="16">
                  <c:v>70.501918852257688</c:v>
                </c:pt>
                <c:pt idx="17">
                  <c:v>68.643232467848549</c:v>
                </c:pt>
                <c:pt idx="18">
                  <c:v>66.795132850326823</c:v>
                </c:pt>
                <c:pt idx="19">
                  <c:v>50.492863006917247</c:v>
                </c:pt>
                <c:pt idx="20">
                  <c:v>38.89259373432003</c:v>
                </c:pt>
                <c:pt idx="21">
                  <c:v>30.860682442741307</c:v>
                </c:pt>
                <c:pt idx="22">
                  <c:v>25.13790945108542</c:v>
                </c:pt>
                <c:pt idx="23">
                  <c:v>20.897503778560463</c:v>
                </c:pt>
                <c:pt idx="24">
                  <c:v>17.637523054114013</c:v>
                </c:pt>
                <c:pt idx="25">
                  <c:v>15.050927780957295</c:v>
                </c:pt>
                <c:pt idx="26">
                  <c:v>12.944139751276282</c:v>
                </c:pt>
                <c:pt idx="27">
                  <c:v>11.190810858857276</c:v>
                </c:pt>
                <c:pt idx="28">
                  <c:v>2.341468146019082</c:v>
                </c:pt>
                <c:pt idx="29">
                  <c:v>359.20805836847148</c:v>
                </c:pt>
                <c:pt idx="30">
                  <c:v>357.95736035099901</c:v>
                </c:pt>
                <c:pt idx="31">
                  <c:v>357.50333444121429</c:v>
                </c:pt>
                <c:pt idx="32">
                  <c:v>357.39931771546253</c:v>
                </c:pt>
                <c:pt idx="33">
                  <c:v>357.44772969110602</c:v>
                </c:pt>
                <c:pt idx="34">
                  <c:v>357.55904274658917</c:v>
                </c:pt>
                <c:pt idx="35">
                  <c:v>357.69216186570469</c:v>
                </c:pt>
                <c:pt idx="36">
                  <c:v>357.82824467841522</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16.853831195404247</c:v>
                </c:pt>
                <c:pt idx="1">
                  <c:v>16.535931458086832</c:v>
                </c:pt>
                <c:pt idx="2">
                  <c:v>16.05291045101286</c:v>
                </c:pt>
                <c:pt idx="3">
                  <c:v>15.455909679274715</c:v>
                </c:pt>
                <c:pt idx="4">
                  <c:v>14.792164527287451</c:v>
                </c:pt>
                <c:pt idx="5">
                  <c:v>14.098363263695804</c:v>
                </c:pt>
                <c:pt idx="6">
                  <c:v>13.399866225901569</c:v>
                </c:pt>
                <c:pt idx="7">
                  <c:v>12.712725516787915</c:v>
                </c:pt>
                <c:pt idx="8">
                  <c:v>12.046299569347582</c:v>
                </c:pt>
                <c:pt idx="9">
                  <c:v>11.405492841613951</c:v>
                </c:pt>
                <c:pt idx="10">
                  <c:v>6.4003460339426983</c:v>
                </c:pt>
                <c:pt idx="11">
                  <c:v>3.0957118925134108</c:v>
                </c:pt>
                <c:pt idx="12">
                  <c:v>0.67559494493395711</c:v>
                </c:pt>
                <c:pt idx="13">
                  <c:v>-1.2257100221747683</c:v>
                </c:pt>
                <c:pt idx="14">
                  <c:v>-2.7891608972409614</c:v>
                </c:pt>
                <c:pt idx="15">
                  <c:v>-4.1158869323735772</c:v>
                </c:pt>
                <c:pt idx="16">
                  <c:v>-5.2677828604115575</c:v>
                </c:pt>
                <c:pt idx="17">
                  <c:v>-6.285379200476803</c:v>
                </c:pt>
                <c:pt idx="18">
                  <c:v>-7.1966235134047372</c:v>
                </c:pt>
                <c:pt idx="19">
                  <c:v>-13.204712490207271</c:v>
                </c:pt>
                <c:pt idx="20">
                  <c:v>-16.724216870918806</c:v>
                </c:pt>
                <c:pt idx="21">
                  <c:v>-19.22217902985831</c:v>
                </c:pt>
                <c:pt idx="22">
                  <c:v>-21.160003133220687</c:v>
                </c:pt>
                <c:pt idx="23">
                  <c:v>-22.743423708428367</c:v>
                </c:pt>
                <c:pt idx="24">
                  <c:v>-24.082236282354785</c:v>
                </c:pt>
                <c:pt idx="25">
                  <c:v>-25.241995246371349</c:v>
                </c:pt>
                <c:pt idx="26">
                  <c:v>-26.26499086350297</c:v>
                </c:pt>
                <c:pt idx="27">
                  <c:v>-27.180101453416341</c:v>
                </c:pt>
                <c:pt idx="28">
                  <c:v>-33.200575959372571</c:v>
                </c:pt>
                <c:pt idx="29">
                  <c:v>-36.722377916510368</c:v>
                </c:pt>
                <c:pt idx="30">
                  <c:v>-39.22114452025545</c:v>
                </c:pt>
                <c:pt idx="31">
                  <c:v>-41.1593410181138</c:v>
                </c:pt>
                <c:pt idx="32">
                  <c:v>-42.742963895344872</c:v>
                </c:pt>
                <c:pt idx="33">
                  <c:v>-44.081898455657111</c:v>
                </c:pt>
                <c:pt idx="34">
                  <c:v>-45.241736595400567</c:v>
                </c:pt>
                <c:pt idx="35">
                  <c:v>-46.264786496000816</c:v>
                </c:pt>
                <c:pt idx="36">
                  <c:v>-47.179935914984625</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45.148140299249697</c:v>
                </c:pt>
                <c:pt idx="1">
                  <c:v>38.974565177918251</c:v>
                </c:pt>
                <c:pt idx="2">
                  <c:v>35.231382428906066</c:v>
                </c:pt>
                <c:pt idx="3">
                  <c:v>32.477290775783494</c:v>
                </c:pt>
                <c:pt idx="4">
                  <c:v>30.278471187881699</c:v>
                </c:pt>
                <c:pt idx="5">
                  <c:v>28.447738305789493</c:v>
                </c:pt>
                <c:pt idx="6">
                  <c:v>26.884985412410561</c:v>
                </c:pt>
                <c:pt idx="7">
                  <c:v>25.528035377637988</c:v>
                </c:pt>
                <c:pt idx="8">
                  <c:v>24.334239057072796</c:v>
                </c:pt>
                <c:pt idx="9">
                  <c:v>23.272495636069745</c:v>
                </c:pt>
                <c:pt idx="10">
                  <c:v>16.552218742333036</c:v>
                </c:pt>
                <c:pt idx="11">
                  <c:v>12.828469062041671</c:v>
                </c:pt>
                <c:pt idx="12">
                  <c:v>10.23827505346552</c:v>
                </c:pt>
                <c:pt idx="13">
                  <c:v>8.2415026735773029</c:v>
                </c:pt>
                <c:pt idx="14">
                  <c:v>6.6103509973999133</c:v>
                </c:pt>
                <c:pt idx="15">
                  <c:v>5.2272429150460571</c:v>
                </c:pt>
                <c:pt idx="16">
                  <c:v>4.0235089671796436</c:v>
                </c:pt>
                <c:pt idx="17">
                  <c:v>2.9555691197617513</c:v>
                </c:pt>
                <c:pt idx="18">
                  <c:v>1.9940658688897615</c:v>
                </c:pt>
                <c:pt idx="19">
                  <c:v>-4.5401244100334752</c:v>
                </c:pt>
                <c:pt idx="20">
                  <c:v>-8.5285211449477671</c:v>
                </c:pt>
                <c:pt idx="21">
                  <c:v>-11.381245103118092</c:v>
                </c:pt>
                <c:pt idx="22">
                  <c:v>-13.585245368164315</c:v>
                </c:pt>
                <c:pt idx="23">
                  <c:v>-15.379927969732218</c:v>
                </c:pt>
                <c:pt idx="24">
                  <c:v>-16.898859471285885</c:v>
                </c:pt>
                <c:pt idx="25">
                  <c:v>-18.222296774711637</c:v>
                </c:pt>
                <c:pt idx="26">
                  <c:v>-19.40131481534684</c:v>
                </c:pt>
                <c:pt idx="27">
                  <c:v>-20.469989575731937</c:v>
                </c:pt>
                <c:pt idx="28">
                  <c:v>-28.173359796185142</c:v>
                </c:pt>
                <c:pt idx="29">
                  <c:v>-33.551980198965893</c:v>
                </c:pt>
                <c:pt idx="30">
                  <c:v>-37.815497062578878</c:v>
                </c:pt>
                <c:pt idx="31">
                  <c:v>-41.331490681644112</c:v>
                </c:pt>
                <c:pt idx="32">
                  <c:v>-44.303994054231936</c:v>
                </c:pt>
                <c:pt idx="33">
                  <c:v>-46.867642004674494</c:v>
                </c:pt>
                <c:pt idx="34">
                  <c:v>-49.115604912900139</c:v>
                </c:pt>
                <c:pt idx="35">
                  <c:v>-51.11409520013423</c:v>
                </c:pt>
                <c:pt idx="36">
                  <c:v>-52.911308758422557</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-9.155045536138843</c:v>
                </c:pt>
                <c:pt idx="1">
                  <c:v>-17.865125077538121</c:v>
                </c:pt>
                <c:pt idx="2">
                  <c:v>-25.802778868988344</c:v>
                </c:pt>
                <c:pt idx="3">
                  <c:v>-32.8073783651855</c:v>
                </c:pt>
                <c:pt idx="4">
                  <c:v>-38.861793279109513</c:v>
                </c:pt>
                <c:pt idx="5">
                  <c:v>-44.037589397537687</c:v>
                </c:pt>
                <c:pt idx="6">
                  <c:v>-48.445165725672773</c:v>
                </c:pt>
                <c:pt idx="7">
                  <c:v>-52.201815770580701</c:v>
                </c:pt>
                <c:pt idx="8">
                  <c:v>-55.415764734782847</c:v>
                </c:pt>
                <c:pt idx="9">
                  <c:v>-58.180274236864747</c:v>
                </c:pt>
                <c:pt idx="10">
                  <c:v>-72.763418167850759</c:v>
                </c:pt>
                <c:pt idx="11">
                  <c:v>-78.314049337134279</c:v>
                </c:pt>
                <c:pt idx="12">
                  <c:v>-81.182231205352991</c:v>
                </c:pt>
                <c:pt idx="13">
                  <c:v>-82.925728252783728</c:v>
                </c:pt>
                <c:pt idx="14">
                  <c:v>-84.095622420386604</c:v>
                </c:pt>
                <c:pt idx="15">
                  <c:v>-84.934354131817685</c:v>
                </c:pt>
                <c:pt idx="16">
                  <c:v>-85.564854318619595</c:v>
                </c:pt>
                <c:pt idx="17">
                  <c:v>-86.055996415060847</c:v>
                </c:pt>
                <c:pt idx="18">
                  <c:v>-86.44933198275487</c:v>
                </c:pt>
                <c:pt idx="19">
                  <c:v>-88.222959861804469</c:v>
                </c:pt>
                <c:pt idx="20">
                  <c:v>-88.815095509097944</c:v>
                </c:pt>
                <c:pt idx="21">
                  <c:v>-89.111266203155182</c:v>
                </c:pt>
                <c:pt idx="22">
                  <c:v>-89.288992434709058</c:v>
                </c:pt>
                <c:pt idx="23">
                  <c:v>-89.40748440241903</c:v>
                </c:pt>
                <c:pt idx="24">
                  <c:v>-89.492124684579338</c:v>
                </c:pt>
                <c:pt idx="25">
                  <c:v>-89.555606371146723</c:v>
                </c:pt>
                <c:pt idx="26">
                  <c:v>-89.604981778577724</c:v>
                </c:pt>
                <c:pt idx="27">
                  <c:v>-89.644482530484822</c:v>
                </c:pt>
                <c:pt idx="28">
                  <c:v>-89.82223955423548</c:v>
                </c:pt>
                <c:pt idx="29">
                  <c:v>-89.881492824917231</c:v>
                </c:pt>
                <c:pt idx="30">
                  <c:v>-89.911119563237236</c:v>
                </c:pt>
                <c:pt idx="31">
                  <c:v>-89.92889563005717</c:v>
                </c:pt>
                <c:pt idx="32">
                  <c:v>-89.940746349086353</c:v>
                </c:pt>
                <c:pt idx="33">
                  <c:v>-89.949211151556</c:v>
                </c:pt>
                <c:pt idx="34">
                  <c:v>-89.95555975488341</c:v>
                </c:pt>
                <c:pt idx="35">
                  <c:v>-89.960497558233826</c:v>
                </c:pt>
                <c:pt idx="36">
                  <c:v>-89.964447801340171</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87.294335752208966</c:v>
                </c:pt>
                <c:pt idx="1">
                  <c:v>84.868744247038407</c:v>
                </c:pt>
                <c:pt idx="2">
                  <c:v>82.90950792273857</c:v>
                </c:pt>
                <c:pt idx="3">
                  <c:v>81.475580689110373</c:v>
                </c:pt>
                <c:pt idx="4">
                  <c:v>80.526380138350959</c:v>
                </c:pt>
                <c:pt idx="5">
                  <c:v>79.971618062104241</c:v>
                </c:pt>
                <c:pt idx="6">
                  <c:v>79.711309262985779</c:v>
                </c:pt>
                <c:pt idx="7">
                  <c:v>79.657162267611227</c:v>
                </c:pt>
                <c:pt idx="8">
                  <c:v>79.739729807330548</c:v>
                </c:pt>
                <c:pt idx="9">
                  <c:v>79.90800445526213</c:v>
                </c:pt>
                <c:pt idx="10">
                  <c:v>82.13741885767655</c:v>
                </c:pt>
                <c:pt idx="11">
                  <c:v>83.220330576811421</c:v>
                </c:pt>
                <c:pt idx="12">
                  <c:v>83.549718776118354</c:v>
                </c:pt>
                <c:pt idx="13">
                  <c:v>83.510167841677088</c:v>
                </c:pt>
                <c:pt idx="14">
                  <c:v>83.277667271236098</c:v>
                </c:pt>
                <c:pt idx="15">
                  <c:v>82.938870754870948</c:v>
                </c:pt>
                <c:pt idx="16">
                  <c:v>82.540790232819404</c:v>
                </c:pt>
                <c:pt idx="17">
                  <c:v>82.111036958006466</c:v>
                </c:pt>
                <c:pt idx="18">
                  <c:v>81.666818788152483</c:v>
                </c:pt>
                <c:pt idx="19">
                  <c:v>77.718910980382731</c:v>
                </c:pt>
                <c:pt idx="20">
                  <c:v>75.154669306503038</c:v>
                </c:pt>
                <c:pt idx="21">
                  <c:v>73.309316289289058</c:v>
                </c:pt>
                <c:pt idx="22">
                  <c:v>71.682100244067357</c:v>
                </c:pt>
                <c:pt idx="23">
                  <c:v>70.076626877462942</c:v>
                </c:pt>
                <c:pt idx="24">
                  <c:v>68.436672878537607</c:v>
                </c:pt>
                <c:pt idx="25">
                  <c:v>66.757330740188053</c:v>
                </c:pt>
                <c:pt idx="26">
                  <c:v>65.049804720788487</c:v>
                </c:pt>
                <c:pt idx="27">
                  <c:v>63.328710038836533</c:v>
                </c:pt>
                <c:pt idx="28">
                  <c:v>47.455063055385978</c:v>
                </c:pt>
                <c:pt idx="29">
                  <c:v>35.964587597789716</c:v>
                </c:pt>
                <c:pt idx="30">
                  <c:v>28.23703165727008</c:v>
                </c:pt>
                <c:pt idx="31">
                  <c:v>22.977776164456372</c:v>
                </c:pt>
                <c:pt idx="32">
                  <c:v>19.268699215600208</c:v>
                </c:pt>
                <c:pt idx="33">
                  <c:v>16.550082496189333</c:v>
                </c:pt>
                <c:pt idx="34">
                  <c:v>14.486715671065639</c:v>
                </c:pt>
                <c:pt idx="35">
                  <c:v>12.873336618633488</c:v>
                </c:pt>
                <c:pt idx="36">
                  <c:v>11.579913997039057</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689"/>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130" zoomScaleNormal="130" workbookViewId="0">
      <selection activeCell="B75" sqref="B75"/>
    </sheetView>
  </sheetViews>
  <sheetFormatPr defaultRowHeight="16.5"/>
  <sheetData>
    <row r="35" spans="2:4">
      <c r="B35" s="89" t="s">
        <v>192</v>
      </c>
      <c r="C35" s="89" t="s">
        <v>193</v>
      </c>
      <c r="D35" s="89" t="s">
        <v>194</v>
      </c>
    </row>
    <row r="36" spans="2:4" ht="18">
      <c r="B36" s="54" t="s">
        <v>190</v>
      </c>
      <c r="C36" s="54">
        <f>'DESIGN INPUTS AND CALCULATIONS'!C154</f>
        <v>14.97</v>
      </c>
      <c r="D36" s="55" t="s">
        <v>147</v>
      </c>
    </row>
    <row r="37" spans="2:4" ht="18">
      <c r="B37" s="54" t="s">
        <v>191</v>
      </c>
      <c r="C37" s="54">
        <f>'DESIGN INPUTS AND CALCULATIONS'!C152</f>
        <v>125</v>
      </c>
      <c r="D37" s="55" t="s">
        <v>148</v>
      </c>
    </row>
    <row r="38" spans="2:4" ht="18">
      <c r="B38" s="58" t="s">
        <v>174</v>
      </c>
      <c r="C38" s="88">
        <f>'DESIGN INPUTS AND CALCULATIONS'!C191</f>
        <v>27</v>
      </c>
      <c r="D38" s="58" t="s">
        <v>179</v>
      </c>
    </row>
    <row r="39" spans="2:4" ht="18">
      <c r="B39" s="58" t="s">
        <v>173</v>
      </c>
      <c r="C39" s="54">
        <f>'DESIGN INPUTS AND CALCULATIONS'!C189</f>
        <v>5.6</v>
      </c>
      <c r="D39" s="58" t="s">
        <v>179</v>
      </c>
    </row>
    <row r="40" spans="2:4" ht="18">
      <c r="B40" s="58" t="s">
        <v>175</v>
      </c>
      <c r="C40" s="54">
        <f>'DESIGN INPUTS AND CALCULATIONS'!C226</f>
        <v>180</v>
      </c>
      <c r="D40" s="58" t="s">
        <v>70</v>
      </c>
    </row>
    <row r="41" spans="2:4" ht="18">
      <c r="B41" s="58" t="s">
        <v>176</v>
      </c>
      <c r="C41" s="54">
        <f>'DESIGN INPUTS AND CALCULATIONS'!C228</f>
        <v>110</v>
      </c>
      <c r="D41" s="58" t="s">
        <v>155</v>
      </c>
    </row>
    <row r="42" spans="2:4" ht="18">
      <c r="B42" s="58" t="s">
        <v>188</v>
      </c>
      <c r="C42" s="54">
        <f>'DESIGN INPUTS AND CALCULATIONS'!C172</f>
        <v>68</v>
      </c>
      <c r="D42" s="58" t="s">
        <v>70</v>
      </c>
    </row>
    <row r="43" spans="2:4" ht="18">
      <c r="B43" s="58" t="s">
        <v>189</v>
      </c>
      <c r="C43" s="54">
        <f>'DESIGN INPUTS AND CALCULATIONS'!C170</f>
        <v>10000</v>
      </c>
      <c r="D43" s="58" t="s">
        <v>70</v>
      </c>
    </row>
    <row r="44" spans="2:4">
      <c r="B44" s="58" t="s">
        <v>195</v>
      </c>
      <c r="C44" s="54">
        <f>Lr</f>
        <v>40</v>
      </c>
      <c r="D44" s="58" t="s">
        <v>73</v>
      </c>
    </row>
    <row r="45" spans="2:4">
      <c r="B45" s="58" t="s">
        <v>196</v>
      </c>
      <c r="C45" s="54">
        <f>Lm</f>
        <v>240</v>
      </c>
      <c r="D45" s="58" t="s">
        <v>73</v>
      </c>
    </row>
    <row r="46" spans="2:4">
      <c r="B46" s="58" t="s">
        <v>197</v>
      </c>
      <c r="C46" s="54">
        <f>Cr</f>
        <v>0.06</v>
      </c>
      <c r="D46" s="58" t="s">
        <v>198</v>
      </c>
    </row>
    <row r="47" spans="2:4" ht="18">
      <c r="B47" s="58" t="s">
        <v>168</v>
      </c>
      <c r="C47" s="61">
        <f>'DESIGN INPUTS AND CALCULATIONS'!$C$203</f>
        <v>150</v>
      </c>
      <c r="D47" s="58" t="s">
        <v>156</v>
      </c>
    </row>
    <row r="48" spans="2:4" ht="18">
      <c r="B48" s="60" t="s">
        <v>186</v>
      </c>
      <c r="C48" s="88">
        <f>'DESIGN INPUTS AND CALCULATIONS'!C209</f>
        <v>200</v>
      </c>
      <c r="D48" s="58" t="s">
        <v>179</v>
      </c>
    </row>
    <row r="49" spans="2:4" ht="18">
      <c r="B49" s="60" t="s">
        <v>187</v>
      </c>
      <c r="C49" s="88">
        <f>'DESIGN INPUTS AND CALCULATIONS'!C210</f>
        <v>82</v>
      </c>
      <c r="D49" s="58" t="s">
        <v>179</v>
      </c>
    </row>
  </sheetData>
  <sheetProtection algorithmName="SHA-512" hashValue="HnLEVItdVmsxxYRNlAaY9QPykGOuQThpE19stUVc819msxd4qLxBUkfFkMtAAeZNzfoInO8JzFptTLpLXqGOLA==" saltValue="nN6OzZK3Sh6SRxTCHTwHhQ==" spinCount="100000" sheet="1" objects="1" scenarios="1"/>
  <phoneticPr fontId="67"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25" defaultRowHeight="16.5"/>
  <cols>
    <col min="1" max="1" width="15" style="222" customWidth="1"/>
    <col min="2" max="2" width="15.375" style="222" customWidth="1"/>
    <col min="3" max="3" width="17" style="222" customWidth="1"/>
    <col min="4" max="4" width="16.75" style="222" customWidth="1"/>
    <col min="5" max="5" width="15.25" style="222" customWidth="1"/>
    <col min="6" max="6" width="39.25" style="222" customWidth="1"/>
    <col min="7" max="7" width="19.25" style="222" customWidth="1"/>
    <col min="8" max="8" width="40.75" style="222" customWidth="1"/>
    <col min="9" max="9" width="16.375" style="222" customWidth="1"/>
    <col min="10" max="10" width="44" style="222" customWidth="1"/>
    <col min="11" max="11" width="54.125" style="222" customWidth="1"/>
    <col min="12" max="12" width="32.125" style="222" customWidth="1"/>
    <col min="13" max="13" width="15.25" style="222" customWidth="1"/>
    <col min="14" max="14" width="15.875" style="222" customWidth="1"/>
    <col min="15" max="15" width="43" style="222" customWidth="1"/>
    <col min="16" max="16" width="42.375" style="222" customWidth="1"/>
    <col min="17" max="17" width="41.25" style="222" customWidth="1"/>
    <col min="18" max="18" width="28" style="222" customWidth="1"/>
    <col min="19" max="19" width="23.75" style="222" customWidth="1"/>
    <col min="20" max="24" width="25.75" style="222" customWidth="1"/>
    <col min="25" max="25" width="36.375" style="222" customWidth="1"/>
    <col min="26" max="79" width="40.75" style="222" customWidth="1"/>
    <col min="80" max="85" width="25.75" style="222" customWidth="1"/>
    <col min="86" max="16384" width="9.125" style="222"/>
  </cols>
  <sheetData>
    <row r="2" spans="2:25">
      <c r="B2" s="268"/>
      <c r="C2" s="268"/>
      <c r="D2" s="268"/>
      <c r="E2" s="268"/>
      <c r="F2" s="268"/>
      <c r="G2" s="268"/>
      <c r="H2" s="268"/>
      <c r="I2" s="268"/>
      <c r="J2" s="268"/>
      <c r="K2" s="268"/>
      <c r="L2" s="268"/>
      <c r="M2" s="268"/>
      <c r="N2" s="268"/>
    </row>
    <row r="3" spans="2:25" ht="23.25">
      <c r="B3" s="300"/>
      <c r="C3" s="300"/>
      <c r="D3" s="473"/>
      <c r="E3" s="474"/>
      <c r="F3" s="474"/>
      <c r="G3" s="474"/>
      <c r="H3" s="474"/>
      <c r="I3" s="474"/>
      <c r="J3" s="474"/>
      <c r="K3" s="474"/>
      <c r="L3" s="474"/>
      <c r="M3" s="474"/>
      <c r="N3" s="474"/>
      <c r="T3" s="293" t="s">
        <v>742</v>
      </c>
      <c r="U3" s="268">
        <f>(Lseries2*microhenry2/(res_cap2*nanoF2))^0.5*1/(rload2*ratio2^2)</f>
        <v>0.4113462704305263</v>
      </c>
    </row>
    <row r="4" spans="2:2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75"/>
      <c r="C5" s="475"/>
      <c r="D5" s="475"/>
      <c r="E5" s="475"/>
      <c r="F5" s="300"/>
      <c r="G5" s="475"/>
      <c r="H5" s="475"/>
      <c r="I5" s="475"/>
      <c r="J5" s="475"/>
      <c r="K5" s="300"/>
      <c r="L5" s="300"/>
      <c r="M5" s="300"/>
      <c r="N5" s="300"/>
      <c r="O5" s="298" t="s">
        <v>653</v>
      </c>
      <c r="Q5" s="297" t="s">
        <v>743</v>
      </c>
      <c r="R5" s="294">
        <v>9.9999999999999995E-7</v>
      </c>
      <c r="T5" s="293" t="s">
        <v>585</v>
      </c>
      <c r="U5" s="268">
        <f>2*PI()*foutput2*1000</f>
        <v>645497.22436790285</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v>
      </c>
      <c r="Y6" s="222" t="s">
        <v>746</v>
      </c>
    </row>
    <row r="7" spans="2:25">
      <c r="B7" s="299"/>
      <c r="C7" s="298"/>
      <c r="D7" s="298"/>
      <c r="E7" s="298"/>
      <c r="F7" s="268"/>
      <c r="G7" s="299"/>
      <c r="H7" s="298"/>
      <c r="I7" s="298"/>
      <c r="J7" s="298"/>
      <c r="K7" s="268"/>
      <c r="L7" s="268"/>
      <c r="M7" s="268"/>
      <c r="N7" s="268"/>
      <c r="O7" s="298" t="s">
        <v>666</v>
      </c>
      <c r="Q7" s="297" t="s">
        <v>584</v>
      </c>
      <c r="R7" s="294">
        <v>1E-3</v>
      </c>
      <c r="T7" s="293" t="s">
        <v>747</v>
      </c>
      <c r="U7" s="268">
        <f>ohm_second/ohm_second0</f>
        <v>0.97338688223366687</v>
      </c>
    </row>
    <row r="8" spans="2:25">
      <c r="B8" s="292"/>
      <c r="C8" s="296"/>
      <c r="D8" s="296"/>
      <c r="E8" s="296"/>
      <c r="G8" s="292"/>
      <c r="H8" s="296"/>
      <c r="I8" s="296"/>
      <c r="J8" s="296"/>
      <c r="O8" s="298" t="s">
        <v>674</v>
      </c>
      <c r="Q8" s="297" t="s">
        <v>154</v>
      </c>
      <c r="R8" s="294">
        <v>1E-3</v>
      </c>
      <c r="T8" s="293" t="s">
        <v>748</v>
      </c>
      <c r="U8" s="268">
        <f>8*ratio2^2*rload2/((PI())^2)</f>
        <v>50.878822062860074</v>
      </c>
    </row>
    <row r="9" spans="2:25">
      <c r="B9" s="292"/>
      <c r="C9" s="296"/>
      <c r="D9" s="296"/>
      <c r="E9" s="296"/>
      <c r="G9" s="292"/>
      <c r="H9" s="296"/>
      <c r="I9" s="296"/>
      <c r="J9" s="296"/>
      <c r="O9" s="298" t="s">
        <v>681</v>
      </c>
      <c r="Q9" s="297" t="s">
        <v>749</v>
      </c>
      <c r="R9" s="294">
        <v>1E-3</v>
      </c>
      <c r="T9" s="293" t="s">
        <v>750</v>
      </c>
      <c r="U9" s="268">
        <f>ohm_second*Lseries2*microhenry2-1/(ohm_second*res_cap2*nanoF2)</f>
        <v>-1.393082619930869</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8.8604308114894012E-5</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58.590683183523879</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8823.6600606606353</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8821.1629233016447</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19.908301415959077</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-1.5216685937576632E-4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-1.8711025733532215E-4</v>
      </c>
    </row>
    <row r="17" spans="1:29">
      <c r="B17" s="292">
        <v>1</v>
      </c>
      <c r="C17" s="296"/>
      <c r="D17" s="296"/>
      <c r="E17" s="296"/>
      <c r="O17" s="298" t="s">
        <v>761</v>
      </c>
      <c r="Q17" s="297" t="s">
        <v>578</v>
      </c>
      <c r="R17" s="294">
        <v>9.9999999999999995E-7</v>
      </c>
      <c r="T17" s="293" t="s">
        <v>762</v>
      </c>
      <c r="U17" s="268">
        <f>Lnratio2/((1+Lnratio2-1/freq_ratio2^2)^2+((1/freq_ratio2-freq_ratio2)*PI()^2*Qfactor2*Lnratio2/8)^2)^0.5</f>
        <v>1.0089390994118039</v>
      </c>
    </row>
    <row r="18" spans="1:29">
      <c r="B18" s="292">
        <v>1</v>
      </c>
      <c r="C18" s="296"/>
      <c r="D18" s="296"/>
      <c r="E18" s="296"/>
      <c r="Q18" s="297" t="s">
        <v>577</v>
      </c>
      <c r="R18" s="294">
        <v>1000</v>
      </c>
      <c r="T18" s="293" t="s">
        <v>763</v>
      </c>
      <c r="U18" s="268">
        <f>Lnratio2/(SIN(0.5*freq_ratio2*PI())*((1+Lnratio2-1/freq_ratio2^2)^2+((1/freq_ratio2-freq_ratio2)*PI()^2*Qfactor2*Lnratio2/(8*SIN(0.5*PI()*freq_ratio2)))^2)^0.5)</f>
        <v>1.009820656760672</v>
      </c>
    </row>
    <row r="19" spans="1:29">
      <c r="B19" s="292">
        <v>1</v>
      </c>
      <c r="C19" s="296"/>
      <c r="D19" s="296"/>
      <c r="E19" s="296"/>
      <c r="Q19" s="297" t="s">
        <v>576</v>
      </c>
      <c r="R19" s="294">
        <v>1.0000000000000001E-9</v>
      </c>
      <c r="T19" s="293" t="s">
        <v>764</v>
      </c>
      <c r="U19" s="268">
        <f>-1/rload2</f>
        <v>-0.25490196078431376</v>
      </c>
    </row>
    <row r="20" spans="1:29">
      <c r="B20" s="292">
        <v>1</v>
      </c>
      <c r="C20" s="296"/>
      <c r="D20" s="296"/>
      <c r="E20" s="296"/>
      <c r="Q20" s="297" t="s">
        <v>765</v>
      </c>
      <c r="R20" s="294">
        <v>1.0000000000000001E-9</v>
      </c>
      <c r="T20" s="293" t="s">
        <v>766</v>
      </c>
      <c r="U20" s="268">
        <f>2*Vinput2*res_cap2*nanoF2*switchingf2*kilihertz2/(Voutput2*lmabda2)</f>
        <v>13.586574394463669</v>
      </c>
      <c r="W20" s="222" t="s">
        <v>900</v>
      </c>
      <c r="X20" s="222">
        <f>INDEX(B35:B95,MATCH(0,V35:V95,-1),1)</f>
        <v>3981.0717055349719</v>
      </c>
      <c r="Y20" s="222">
        <f>MATCH(0,V35:V95,-1)</f>
        <v>27</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1.9859541314878898E-4</v>
      </c>
      <c r="W21" s="222" t="s">
        <v>901</v>
      </c>
      <c r="X21" s="222">
        <f>INDEX(W35:W95,MATCH(0,V35:V95,-1),1)</f>
        <v>100.36784758199714</v>
      </c>
    </row>
    <row r="22" spans="1:29">
      <c r="B22" s="292">
        <v>1</v>
      </c>
      <c r="C22" s="296"/>
      <c r="D22" s="296"/>
      <c r="E22" s="296"/>
      <c r="F22" s="222" t="str">
        <f>IMPRODUCT(Kth_2/(2/rload2-Kfeed2/Gdc_ccm2),IMDIV(COMPLEX(1,Rc_2*Coutput2*microF2*miliOhm2*C35),IMSUM(1,IMPRODUCT(D36,1/omega1_2),IMPRODUCT(D36,D36,1/omega2_2),IMPRODUCT(D36,D36,D36,1/omega3_2))))</f>
        <v>7.43601311140413-0.611702476217562i</v>
      </c>
      <c r="Q22" s="295" t="s">
        <v>574</v>
      </c>
      <c r="R22" s="294">
        <v>1000000</v>
      </c>
      <c r="T22" s="293" t="s">
        <v>768</v>
      </c>
      <c r="U22" s="268">
        <f>Voutput2/(Vinput2*rload2)-2*Vinput2*junctioncap2*nanoF2*switchingf2*kilihertz2/Voutput2</f>
        <v>3.3045803921568626E-2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-1.8711025733532215E-4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0.97338688223366687</v>
      </c>
      <c r="Q25" s="295" t="s">
        <v>770</v>
      </c>
      <c r="R25" s="268">
        <f>2*miliampere2</f>
        <v>2E-3</v>
      </c>
      <c r="T25" s="293" t="s">
        <v>771</v>
      </c>
      <c r="U25" s="268">
        <f>(2/rload2-Kfeed2/GainDC2)/(Coutput2*microF2*(1+Rc_2*miliOhm2/rload2)-Kfeed2/(Gdc_dcm2*QpoleL2*omegapole0))</f>
        <v>832.63582438500691</v>
      </c>
    </row>
    <row r="26" spans="1:29">
      <c r="B26" s="292">
        <v>1</v>
      </c>
      <c r="C26" s="292"/>
      <c r="D26" s="292"/>
      <c r="E26" s="292"/>
      <c r="I26" s="222">
        <f>(Kinput2-Kfeed2*Metccm2/(2*ratio2*Gdc_ccm2))/(2/rload2-Kfeed2/Gdc_ccm2)</f>
        <v>0.10889936406978251</v>
      </c>
      <c r="Q26" s="295" t="s">
        <v>772</v>
      </c>
      <c r="R26" s="294">
        <v>256</v>
      </c>
      <c r="T26" s="293" t="s">
        <v>773</v>
      </c>
      <c r="U26" s="268">
        <f>(Xequiv2^2+Requiv2^2)*(2*Gdc_ccm2/(rload2*Kfeed2)-1)/((Xequiv2^2+Requiv2^2)*(1+Rc_2*miliOhm2/rload2)*(Coutput2*microF2*Gdc_ccm2/Kfeed2)-2*Requiv2*effectiveL2-rload2*Coutput2*Xequiv2^2*microF2-Rc_2*miliOhm2*Coutput2*Requiv2*microF2)</f>
        <v>958.85057976721453</v>
      </c>
    </row>
    <row r="27" spans="1:29">
      <c r="B27" s="292">
        <v>1</v>
      </c>
      <c r="C27" s="292"/>
      <c r="D27" s="292"/>
      <c r="E27" s="292"/>
      <c r="K27" s="222">
        <f>freq_ratio2</f>
        <v>0.97338688223366687</v>
      </c>
      <c r="Q27" s="295" t="s">
        <v>774</v>
      </c>
      <c r="R27" s="268">
        <f>time_load2/Nt_load2</f>
        <v>1.953125E-5</v>
      </c>
      <c r="T27" s="293" t="s">
        <v>775</v>
      </c>
      <c r="U27" s="268">
        <f>(Xequiv2^2+Requiv2^2)*(1-2*Gdc_ccm2/(Kfeed2*rload2))/(effectiveL2^2+effectiveL2*rload2*Coutput2*Requiv2*microF2+effectiveL2*Rc_2*miliOhm2*Coutput2*Requiv2*microF2)</f>
        <v>108269845.38027214</v>
      </c>
    </row>
    <row r="28" spans="1:29">
      <c r="B28" s="292">
        <v>1</v>
      </c>
      <c r="C28" s="292"/>
      <c r="D28" s="292"/>
      <c r="E28" s="292"/>
      <c r="Q28" s="295" t="s">
        <v>776</v>
      </c>
      <c r="R28" s="294">
        <v>256</v>
      </c>
      <c r="T28" s="293" t="s">
        <v>777</v>
      </c>
      <c r="U28" s="268">
        <f>(Xequiv2^2+Requiv2^2)*(1-2*Gdc_ccm2/(Kfeed2*rload2))/(effectiveL2^2*rload2*Coutput2*microF2)</f>
        <v>62217643184412.883</v>
      </c>
    </row>
    <row r="29" spans="1:29">
      <c r="B29" s="292"/>
      <c r="C29" s="292"/>
      <c r="D29" s="292"/>
      <c r="E29" s="292"/>
      <c r="Q29" s="295" t="s">
        <v>778</v>
      </c>
      <c r="R29" s="268">
        <v>64</v>
      </c>
      <c r="T29" s="293" t="s">
        <v>779</v>
      </c>
      <c r="U29" s="268">
        <f>((Xequiv2^2+Requiv2^2)*Gdc_ccm2-Kfeed2*rload2*Xequiv2^2)/(-Kfeed2*rload2*effectiveL2*Requiv2)</f>
        <v>112666.36771916003</v>
      </c>
    </row>
    <row r="30" spans="1:29">
      <c r="B30" s="292"/>
      <c r="C30" s="292"/>
      <c r="D30" s="292"/>
      <c r="E30" s="292"/>
      <c r="F30" s="222">
        <f>Rc_2*Coutput2*microF2*miliOhm2</f>
        <v>3.76E-6</v>
      </c>
      <c r="Q30" s="295" t="s">
        <v>780</v>
      </c>
      <c r="R30" s="294">
        <f>1/(Nt_input*Fline)</f>
        <v>2.6041666666666666E-4</v>
      </c>
      <c r="T30" s="293" t="s">
        <v>571</v>
      </c>
      <c r="U30" s="268">
        <f>((Xequiv2^2+Requiv2^2)*Gdc_ccm2-Kfeed2*rload2*Xequiv2^2)/(-Kfeed2*rload2*effectiveL2^2)</f>
        <v>64695861833.475838</v>
      </c>
    </row>
    <row r="31" spans="1:29" ht="17.2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8.59882040096884-0.646858157992534i</v>
      </c>
      <c r="Q31" s="290"/>
      <c r="T31" s="289"/>
    </row>
    <row r="32" spans="1:29">
      <c r="A32" s="476" t="s">
        <v>570</v>
      </c>
      <c r="B32" s="477"/>
      <c r="C32" s="477"/>
      <c r="D32" s="478" t="s">
        <v>781</v>
      </c>
      <c r="E32" s="463" t="s">
        <v>782</v>
      </c>
      <c r="F32" s="464"/>
      <c r="G32" s="464"/>
      <c r="H32" s="465"/>
      <c r="I32" s="480" t="s">
        <v>783</v>
      </c>
      <c r="J32" s="481"/>
      <c r="K32" s="481"/>
      <c r="L32" s="482"/>
      <c r="M32" s="483" t="s">
        <v>784</v>
      </c>
      <c r="N32" s="484"/>
      <c r="O32" s="484"/>
      <c r="P32" s="485"/>
      <c r="Q32" s="463" t="s">
        <v>785</v>
      </c>
      <c r="R32" s="464"/>
      <c r="S32" s="464"/>
      <c r="T32" s="465"/>
      <c r="U32" s="466" t="s">
        <v>786</v>
      </c>
      <c r="V32" s="467"/>
      <c r="W32" s="468"/>
      <c r="X32" s="469" t="s">
        <v>787</v>
      </c>
      <c r="Y32" s="470"/>
      <c r="Z32" s="470"/>
      <c r="AA32" s="463" t="s">
        <v>788</v>
      </c>
      <c r="AB32" s="464"/>
      <c r="AC32" s="464"/>
    </row>
    <row r="33" spans="1:29" ht="27" customHeight="1">
      <c r="A33" s="486" t="s">
        <v>569</v>
      </c>
      <c r="B33" s="287" t="s">
        <v>568</v>
      </c>
      <c r="C33" s="288" t="s">
        <v>455</v>
      </c>
      <c r="D33" s="479"/>
      <c r="E33" s="281" t="s">
        <v>789</v>
      </c>
      <c r="F33" s="458" t="s">
        <v>790</v>
      </c>
      <c r="G33" s="459"/>
      <c r="H33" s="460"/>
      <c r="I33" s="285" t="s">
        <v>791</v>
      </c>
      <c r="J33" s="487" t="s">
        <v>792</v>
      </c>
      <c r="K33" s="488"/>
      <c r="L33" s="489"/>
      <c r="M33" s="283" t="s">
        <v>793</v>
      </c>
      <c r="N33" s="490" t="s">
        <v>794</v>
      </c>
      <c r="O33" s="491"/>
      <c r="P33" s="492"/>
      <c r="Q33" s="281" t="s">
        <v>795</v>
      </c>
      <c r="R33" s="458" t="s">
        <v>796</v>
      </c>
      <c r="S33" s="459"/>
      <c r="T33" s="460"/>
      <c r="U33" s="471" t="s">
        <v>797</v>
      </c>
      <c r="V33" s="472"/>
      <c r="W33" s="472"/>
      <c r="X33" s="461" t="s">
        <v>798</v>
      </c>
      <c r="Y33" s="462"/>
      <c r="Z33" s="462"/>
      <c r="AA33" s="458" t="s">
        <v>794</v>
      </c>
      <c r="AB33" s="459"/>
      <c r="AC33" s="459"/>
    </row>
    <row r="34" spans="1:29">
      <c r="A34" s="486"/>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8.6473385065112982</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8.59882040096884-0.646858157992534i</v>
      </c>
      <c r="G35" s="229">
        <f>20*LOG(IMABS(F35))</f>
        <v>18.713285047059532</v>
      </c>
      <c r="H35" s="229">
        <f>(180/PI()*IMARGUMENT(F35))</f>
        <v>-4.3020513563923801</v>
      </c>
      <c r="I35" s="271">
        <f>IF(freq_ratio2&gt;1,(Kinput2-Kfeed2*Metccm2/(2*ratio2*Gdc_ccm2))/(2/rload2-Kfeed2/Gdc_ccm2),(Kinput2-Kfeed2*Metccm2/(2*ratio2*Gdc_dcm2))/(2/rload2-Kfeed2/Gdc_dcm2))</f>
        <v>0.10622837287555249</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0.105632351405721-0.00794633973830017i</v>
      </c>
      <c r="K35" s="271">
        <f>20*LOG(IMABS(J35))</f>
        <v>-19.499553567929478</v>
      </c>
      <c r="L35" s="271">
        <f>(180/PI()*IMARGUMENT(J35))</f>
        <v>-4.3020513563923899</v>
      </c>
      <c r="M35" s="270">
        <f t="shared" ref="M35:M66" si="1">IF(freq_ratio2&gt;1,(1-Kfeed2*rload2*Xequiv2^2/(Gdc_ccm2*(Xequiv2^2+Requiv2^2)))/(2/rload2-Kfeed2/Gdc_ccm2),1/(2/rload2-Kfeed2/Gdc_dcm2))</f>
        <v>0.63646201429809723</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0.632912673076301-0.0473217460876969i</v>
      </c>
      <c r="O35" s="270">
        <f>20*LOG(IMABS(N35))</f>
        <v>-3.9489134743437075</v>
      </c>
      <c r="P35" s="270">
        <f>(180/PI()*IMARGUMENT(N35))</f>
        <v>-4.2759466566286752</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-8.17734630607464+203.535329729789i</v>
      </c>
      <c r="V35" s="227">
        <f>20*LOG(IMABS(U35))</f>
        <v>46.179800635045645</v>
      </c>
      <c r="W35" s="227">
        <f>(180/PI()*IMARGUMENT(U35))</f>
        <v>92.300709088282417</v>
      </c>
      <c r="X35" s="269" t="str">
        <f t="shared" ref="X35:X95" si="6">IMDIV(J35,IMSUM(1,IMPRODUCT(F35,R35,-1)))</f>
        <v>0.000062315883466044+0.000516177987881814i</v>
      </c>
      <c r="Y35" s="269">
        <f>20*LOG(IMABS(X35))</f>
        <v>-65.681170263704928</v>
      </c>
      <c r="Z35" s="269">
        <f>(180/PI()*IMARGUMENT(X35))</f>
        <v>83.116247971750312</v>
      </c>
      <c r="AA35" s="268" t="str">
        <f t="shared" ref="AA35:AA95" si="7">IMDIV(IMPRODUCT(1,N35),IMSUM(1,IMPRODUCT(F35,R35,-1)))</f>
        <v>0.000371953463690281+0.00309282485829849i</v>
      </c>
      <c r="AB35" s="268">
        <f>20*LOG(IMABS(AA35))</f>
        <v>-50.130530170119158</v>
      </c>
      <c r="AC35" s="268">
        <f>(180/PI()*IMARGUMENT(AA35))</f>
        <v>83.142352671514004</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8.6473385065112982</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8.57069327504813-0.811690268913792i</v>
      </c>
      <c r="G36" s="229">
        <f t="shared" ref="G36:G95" si="12">20*LOG(IMABS(F36))</f>
        <v>18.69909771208685</v>
      </c>
      <c r="H36" s="229">
        <f t="shared" ref="H36:H95" si="13">(180/PI()*IMARGUMENT(F36))</f>
        <v>-5.4100792593457063</v>
      </c>
      <c r="I36" s="271">
        <f t="shared" ref="I36:I66" si="14">IF(freq_ratio2&gt;1,(Kinput2-Kfeed2*Metccm2/(2*ratio2*Gdc_ccm2))/(2/rload2-Kfeed2/Gdc_ccm2),(Kinput2-Kfeed2*Metccm2/(2*ratio2*Gdc_dcm2))/(2/rload2-Kfeed2/Gdc_dcm2))</f>
        <v>0.10622837287555249</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0.105286823262238-0.00997122253057471i</v>
      </c>
      <c r="K36" s="271">
        <f t="shared" ref="K36:K95" si="16">20*LOG(IMABS(J36))</f>
        <v>-19.513740902902175</v>
      </c>
      <c r="L36" s="271">
        <f t="shared" ref="L36:L95" si="17">(180/PI()*IMARGUMENT(J36))</f>
        <v>-5.4100792593457188</v>
      </c>
      <c r="M36" s="270">
        <f t="shared" si="1"/>
        <v>0.63646201429809723</v>
      </c>
      <c r="N36" s="270" t="str">
        <f t="shared" si="2"/>
        <v>0.630855033635052-0.0593802560868779i</v>
      </c>
      <c r="O36" s="270">
        <f t="shared" ref="O36:O95" si="18">20*LOG(IMABS(N36))</f>
        <v>-3.9631002820222365</v>
      </c>
      <c r="P36" s="270">
        <f t="shared" ref="P36:P95" si="19">(180/PI()*IMARGUMENT(N36))</f>
        <v>-5.377215390775973</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-8.15185934860886+161.944204670413i</v>
      </c>
      <c r="V36" s="227">
        <f t="shared" ref="V36:V95" si="22">20*LOG(IMABS(U36))</f>
        <v>44.198298713314074</v>
      </c>
      <c r="W36" s="227">
        <f t="shared" ref="W36:W95" si="23">(180/PI()*IMARGUMENT(U36))</f>
        <v>92.881691514135511</v>
      </c>
      <c r="X36" s="269" t="str">
        <f t="shared" si="6"/>
        <v>0.0000980001166258215+0.000644604357353722i</v>
      </c>
      <c r="Y36" s="269">
        <f t="shared" ref="Y36:Y95" si="24">20*LOG(IMABS(X36))</f>
        <v>-63.714896884463954</v>
      </c>
      <c r="Z36" s="269">
        <f t="shared" ref="Z36:Z95" si="25">(180/PI()*IMARGUMENT(X36))</f>
        <v>81.355437775252213</v>
      </c>
      <c r="AA36" s="268" t="str">
        <f t="shared" si="7"/>
        <v>0.000584947583483484+0.00386245174316498i</v>
      </c>
      <c r="AB36" s="268">
        <f t="shared" ref="AB36:AB95" si="26">20*LOG(IMABS(AA36))</f>
        <v>-48.164256263584015</v>
      </c>
      <c r="AC36" s="268">
        <f t="shared" ref="AC36:AC95" si="27">(180/PI()*IMARGUMENT(AA36))</f>
        <v>81.388301643821976</v>
      </c>
    </row>
    <row r="37" spans="1:29">
      <c r="A37" s="276">
        <v>-2.8</v>
      </c>
      <c r="B37" s="275">
        <f t="shared" si="8"/>
        <v>15.848931924611135</v>
      </c>
      <c r="C37" s="274">
        <f t="shared" si="9"/>
        <v>99.581776203206161</v>
      </c>
      <c r="D37" s="273" t="str">
        <f t="shared" si="10"/>
        <v>99.5817762032062i</v>
      </c>
      <c r="E37" s="272">
        <f t="shared" si="0"/>
        <v>8.6473385065112982</v>
      </c>
      <c r="F37" s="229" t="str">
        <f t="shared" si="11"/>
        <v>8.52648865794354-1.01660272468256i</v>
      </c>
      <c r="G37" s="229">
        <f t="shared" si="12"/>
        <v>18.676706803175016</v>
      </c>
      <c r="H37" s="229">
        <f t="shared" si="13"/>
        <v>-6.7992082984568309</v>
      </c>
      <c r="I37" s="271">
        <f t="shared" si="14"/>
        <v>0.10622837287555249</v>
      </c>
      <c r="J37" s="271" t="str">
        <f t="shared" si="15"/>
        <v>0.10474379091245-0.0124884729818968i</v>
      </c>
      <c r="K37" s="271">
        <f t="shared" si="16"/>
        <v>-19.536131811813966</v>
      </c>
      <c r="L37" s="271">
        <f t="shared" si="17"/>
        <v>-6.7992082984568549</v>
      </c>
      <c r="M37" s="270">
        <f t="shared" si="1"/>
        <v>0.63646201429809723</v>
      </c>
      <c r="N37" s="270" t="str">
        <f t="shared" si="2"/>
        <v>0.62762124558357-0.0743708999437315i</v>
      </c>
      <c r="O37" s="270">
        <f t="shared" si="18"/>
        <v>-3.9854903552292633</v>
      </c>
      <c r="P37" s="270">
        <f t="shared" si="19"/>
        <v>-6.7578351418383704</v>
      </c>
      <c r="Q37" s="229">
        <f t="shared" si="3"/>
        <v>-1474.628881071144</v>
      </c>
      <c r="R37" s="229" t="str">
        <f t="shared" si="4"/>
        <v>-2.71624418805944+14.8024600809933i</v>
      </c>
      <c r="S37" s="229">
        <f t="shared" si="20"/>
        <v>23.550505790778704</v>
      </c>
      <c r="T37" s="229">
        <f t="shared" si="21"/>
        <v>100.39806921453919</v>
      </c>
      <c r="U37" s="227" t="str">
        <f t="shared" si="5"/>
        <v>-8.11180401135126+128.974349232736i</v>
      </c>
      <c r="V37" s="227">
        <f t="shared" si="22"/>
        <v>42.227212593953723</v>
      </c>
      <c r="W37" s="227">
        <f t="shared" si="23"/>
        <v>93.598860916082344</v>
      </c>
      <c r="X37" s="269" t="str">
        <f t="shared" si="6"/>
        <v>0.000153438715560389+0.000801288690528855i</v>
      </c>
      <c r="Y37" s="269">
        <f t="shared" si="24"/>
        <v>-61.767821160775753</v>
      </c>
      <c r="Z37" s="269">
        <f t="shared" si="25"/>
        <v>79.159663115549336</v>
      </c>
      <c r="AA37" s="268" t="str">
        <f t="shared" si="7"/>
        <v>0.000915853728660716+0.00480154518777572i</v>
      </c>
      <c r="AB37" s="268">
        <f t="shared" si="26"/>
        <v>-46.217179704191047</v>
      </c>
      <c r="AC37" s="268">
        <f t="shared" si="27"/>
        <v>79.20103627216784</v>
      </c>
    </row>
    <row r="38" spans="1:29">
      <c r="A38" s="276">
        <v>-2.7</v>
      </c>
      <c r="B38" s="275">
        <f t="shared" si="8"/>
        <v>19.95262314968878</v>
      </c>
      <c r="C38" s="274">
        <f t="shared" si="9"/>
        <v>125.36602861381581</v>
      </c>
      <c r="D38" s="273" t="str">
        <f t="shared" si="10"/>
        <v>125.366028613816i</v>
      </c>
      <c r="E38" s="272">
        <f t="shared" si="0"/>
        <v>8.6473385065112982</v>
      </c>
      <c r="F38" s="229" t="str">
        <f t="shared" si="11"/>
        <v>8.45735278382398-1.26948057493271i</v>
      </c>
      <c r="G38" s="229">
        <f t="shared" si="12"/>
        <v>18.641454377598826</v>
      </c>
      <c r="H38" s="229">
        <f t="shared" si="13"/>
        <v>-8.5365805233933472</v>
      </c>
      <c r="I38" s="271">
        <f t="shared" si="14"/>
        <v>0.10622837287555249</v>
      </c>
      <c r="J38" s="271" t="str">
        <f t="shared" si="15"/>
        <v>0.103894490123598-0.0155949551148806i</v>
      </c>
      <c r="K38" s="271">
        <f t="shared" si="16"/>
        <v>-19.571384237390159</v>
      </c>
      <c r="L38" s="271">
        <f t="shared" si="17"/>
        <v>-8.5365805233933152</v>
      </c>
      <c r="M38" s="270">
        <f t="shared" si="1"/>
        <v>0.63646201429809723</v>
      </c>
      <c r="N38" s="270" t="str">
        <f t="shared" si="2"/>
        <v>0.622563611819623-0.0928705230841363i</v>
      </c>
      <c r="O38" s="270">
        <f t="shared" si="18"/>
        <v>-4.0207414563029467</v>
      </c>
      <c r="P38" s="270">
        <f t="shared" si="19"/>
        <v>-8.4844948104551374</v>
      </c>
      <c r="Q38" s="229">
        <f t="shared" si="3"/>
        <v>-1474.628881071144</v>
      </c>
      <c r="R38" s="229" t="str">
        <f t="shared" si="4"/>
        <v>-2.71625515020334+11.7553358294407i</v>
      </c>
      <c r="S38" s="229">
        <f t="shared" si="20"/>
        <v>21.630598363448406</v>
      </c>
      <c r="T38" s="229">
        <f t="shared" si="21"/>
        <v>103.01074446258744</v>
      </c>
      <c r="U38" s="227" t="str">
        <f t="shared" si="5"/>
        <v>-8.04915756886297+102.86725535165i</v>
      </c>
      <c r="V38" s="227">
        <f t="shared" si="22"/>
        <v>40.272052741047226</v>
      </c>
      <c r="W38" s="227">
        <f t="shared" si="23"/>
        <v>94.474163939194099</v>
      </c>
      <c r="X38" s="269" t="str">
        <f t="shared" si="6"/>
        <v>0.000238603990283255+0.000988996203613918i</v>
      </c>
      <c r="Y38" s="269">
        <f t="shared" si="24"/>
        <v>-59.850406193187581</v>
      </c>
      <c r="Z38" s="269">
        <f t="shared" si="25"/>
        <v>76.436092953398443</v>
      </c>
      <c r="AA38" s="268" t="str">
        <f t="shared" si="7"/>
        <v>0.00142419724544177+0.00592682116823583i</v>
      </c>
      <c r="AB38" s="268">
        <f t="shared" si="26"/>
        <v>-44.299763412100361</v>
      </c>
      <c r="AC38" s="268">
        <f t="shared" si="27"/>
        <v>76.488178666336594</v>
      </c>
    </row>
    <row r="39" spans="1:29">
      <c r="A39" s="276">
        <v>-2.6</v>
      </c>
      <c r="B39" s="275">
        <f t="shared" si="8"/>
        <v>25.118864315095777</v>
      </c>
      <c r="C39" s="274">
        <f t="shared" si="9"/>
        <v>157.82647919764742</v>
      </c>
      <c r="D39" s="273" t="str">
        <f t="shared" si="10"/>
        <v>157.826479197647i</v>
      </c>
      <c r="E39" s="272">
        <f t="shared" si="0"/>
        <v>8.6473385065112982</v>
      </c>
      <c r="F39" s="229" t="str">
        <f t="shared" si="11"/>
        <v>8.35004053591098-1.57796344311606i</v>
      </c>
      <c r="G39" s="229">
        <f t="shared" si="12"/>
        <v>18.586162631212773</v>
      </c>
      <c r="H39" s="229">
        <f t="shared" si="13"/>
        <v>-10.701370777405357</v>
      </c>
      <c r="I39" s="271">
        <f t="shared" si="14"/>
        <v>0.10622837287555249</v>
      </c>
      <c r="J39" s="271" t="str">
        <f t="shared" si="15"/>
        <v>0.102576211039596-0.0193845180101491i</v>
      </c>
      <c r="K39" s="271">
        <f t="shared" si="16"/>
        <v>-19.626675983776241</v>
      </c>
      <c r="L39" s="271">
        <f t="shared" si="17"/>
        <v>-10.701370777405417</v>
      </c>
      <c r="M39" s="270">
        <f t="shared" si="1"/>
        <v>0.63646201429809723</v>
      </c>
      <c r="N39" s="270" t="str">
        <f t="shared" si="2"/>
        <v>0.614713186023513-0.115438020622545i</v>
      </c>
      <c r="O39" s="270">
        <f t="shared" si="18"/>
        <v>-4.0760311034948238</v>
      </c>
      <c r="P39" s="270">
        <f t="shared" si="19"/>
        <v>-10.635798760361023</v>
      </c>
      <c r="Q39" s="229">
        <f t="shared" si="3"/>
        <v>-1474.628881071144</v>
      </c>
      <c r="R39" s="229" t="str">
        <f t="shared" si="4"/>
        <v>-2.71627252391052+9.33422611380069i</v>
      </c>
      <c r="S39" s="229">
        <f t="shared" si="20"/>
        <v>19.754589846941471</v>
      </c>
      <c r="T39" s="229">
        <f t="shared" si="21"/>
        <v>106.22506788640257</v>
      </c>
      <c r="U39" s="227" t="str">
        <f t="shared" si="5"/>
        <v>-7.95191810387729+82.227345165866i</v>
      </c>
      <c r="V39" s="227">
        <f t="shared" si="22"/>
        <v>38.340752478154243</v>
      </c>
      <c r="W39" s="227">
        <f t="shared" si="23"/>
        <v>95.523697108997212</v>
      </c>
      <c r="X39" s="269" t="str">
        <f t="shared" si="6"/>
        <v>0.000367200345000269+0.00120749445848161i</v>
      </c>
      <c r="Y39" s="269">
        <f t="shared" si="24"/>
        <v>-57.978172240273253</v>
      </c>
      <c r="Z39" s="269">
        <f t="shared" si="25"/>
        <v>73.085427864650811</v>
      </c>
      <c r="AA39" s="268" t="str">
        <f t="shared" si="7"/>
        <v>0.00219178293607851+0.00723716086756618i</v>
      </c>
      <c r="AB39" s="268">
        <f t="shared" si="26"/>
        <v>-42.427527359991814</v>
      </c>
      <c r="AC39" s="268">
        <f t="shared" si="27"/>
        <v>73.15099988169527</v>
      </c>
    </row>
    <row r="40" spans="1:29">
      <c r="A40" s="276">
        <v>-2.5</v>
      </c>
      <c r="B40" s="275">
        <f t="shared" si="8"/>
        <v>31.622776601683764</v>
      </c>
      <c r="C40" s="274">
        <f t="shared" si="9"/>
        <v>198.69176531592183</v>
      </c>
      <c r="D40" s="273" t="str">
        <f t="shared" si="10"/>
        <v>198.691765315922i</v>
      </c>
      <c r="E40" s="272">
        <f t="shared" si="0"/>
        <v>8.6473385065112982</v>
      </c>
      <c r="F40" s="229" t="str">
        <f t="shared" si="11"/>
        <v>8.18541429994076-1.94749142154931i</v>
      </c>
      <c r="G40" s="229">
        <f t="shared" si="12"/>
        <v>18.499947957671402</v>
      </c>
      <c r="H40" s="229">
        <f t="shared" si="13"/>
        <v>-13.383112558912284</v>
      </c>
      <c r="I40" s="271">
        <f t="shared" si="14"/>
        <v>0.10622837287555249</v>
      </c>
      <c r="J40" s="271" t="str">
        <f t="shared" si="15"/>
        <v>0.100553857321562-0.0239239905717237i</v>
      </c>
      <c r="K40" s="271">
        <f t="shared" si="16"/>
        <v>-19.712890657317601</v>
      </c>
      <c r="L40" s="271">
        <f t="shared" si="17"/>
        <v>-13.383112558912272</v>
      </c>
      <c r="M40" s="270">
        <f t="shared" si="1"/>
        <v>0.63646201429809723</v>
      </c>
      <c r="N40" s="270" t="str">
        <f t="shared" si="2"/>
        <v>0.602669956292883-0.142471385854456i</v>
      </c>
      <c r="O40" s="270">
        <f t="shared" si="18"/>
        <v>-4.1622424500396953</v>
      </c>
      <c r="P40" s="270">
        <f t="shared" si="19"/>
        <v>-13.300562301432141</v>
      </c>
      <c r="Q40" s="229">
        <f t="shared" si="3"/>
        <v>-1474.628881071144</v>
      </c>
      <c r="R40" s="229" t="str">
        <f t="shared" si="4"/>
        <v>-2.71630005907927+7.41019804986408i</v>
      </c>
      <c r="S40" s="229">
        <f t="shared" si="20"/>
        <v>17.94413597806572</v>
      </c>
      <c r="T40" s="229">
        <f t="shared" si="21"/>
        <v>110.1310377297491</v>
      </c>
      <c r="U40" s="227" t="str">
        <f t="shared" si="5"/>
        <v>-7.80274421242567+65.9455121461613i</v>
      </c>
      <c r="V40" s="227">
        <f t="shared" si="22"/>
        <v>36.444083935737119</v>
      </c>
      <c r="W40" s="227">
        <f t="shared" si="23"/>
        <v>96.747925170836822</v>
      </c>
      <c r="X40" s="269" t="str">
        <f t="shared" si="6"/>
        <v>0.000556408359297541+0.00145052989572663i</v>
      </c>
      <c r="Y40" s="269">
        <f t="shared" si="24"/>
        <v>-56.173298012686644</v>
      </c>
      <c r="Z40" s="269">
        <f t="shared" si="25"/>
        <v>69.013699747922573</v>
      </c>
      <c r="AA40" s="268" t="str">
        <f t="shared" si="7"/>
        <v>0.00332117156605493+0.00869558084923752i</v>
      </c>
      <c r="AB40" s="268">
        <f t="shared" si="26"/>
        <v>-40.622649805408756</v>
      </c>
      <c r="AC40" s="268">
        <f t="shared" si="27"/>
        <v>69.09625000540268</v>
      </c>
    </row>
    <row r="41" spans="1:29">
      <c r="A41" s="276">
        <v>-2.4</v>
      </c>
      <c r="B41" s="275">
        <f t="shared" si="8"/>
        <v>39.81071705534972</v>
      </c>
      <c r="C41" s="274">
        <f t="shared" si="9"/>
        <v>250.13811247045712</v>
      </c>
      <c r="D41" s="273" t="str">
        <f t="shared" si="10"/>
        <v>250.138112470457i</v>
      </c>
      <c r="E41" s="272">
        <f t="shared" si="0"/>
        <v>8.6473385065112982</v>
      </c>
      <c r="F41" s="229" t="str">
        <f t="shared" si="11"/>
        <v>7.93735513181639-2.37767644635249i</v>
      </c>
      <c r="G41" s="229">
        <f t="shared" si="12"/>
        <v>18.366718664052261</v>
      </c>
      <c r="H41" s="229">
        <f t="shared" si="13"/>
        <v>-16.675863419672869</v>
      </c>
      <c r="I41" s="271">
        <f t="shared" si="14"/>
        <v>0.10622837287555249</v>
      </c>
      <c r="J41" s="271" t="str">
        <f t="shared" si="15"/>
        <v>0.0975065703688339-0.0292086056224543i</v>
      </c>
      <c r="K41" s="271">
        <f t="shared" si="16"/>
        <v>-19.846119950936743</v>
      </c>
      <c r="L41" s="271">
        <f t="shared" si="17"/>
        <v>-16.675863419672918</v>
      </c>
      <c r="M41" s="270">
        <f t="shared" si="1"/>
        <v>0.63646201429809723</v>
      </c>
      <c r="N41" s="270" t="str">
        <f t="shared" si="2"/>
        <v>0.584523191596467-0.173942259528013i</v>
      </c>
      <c r="O41" s="270">
        <f t="shared" si="18"/>
        <v>-4.2954664707299681</v>
      </c>
      <c r="P41" s="270">
        <f t="shared" si="19"/>
        <v>-16.571938844840684</v>
      </c>
      <c r="Q41" s="229">
        <f t="shared" si="3"/>
        <v>-1474.628881071144</v>
      </c>
      <c r="R41" s="229" t="str">
        <f t="shared" si="4"/>
        <v>-2.71634369862335+5.88079020058624i</v>
      </c>
      <c r="S41" s="229">
        <f t="shared" si="20"/>
        <v>16.228584198526214</v>
      </c>
      <c r="T41" s="229">
        <f t="shared" si="21"/>
        <v>114.79226899575373</v>
      </c>
      <c r="U41" s="227" t="str">
        <f t="shared" si="5"/>
        <v>-7.57796825017072+53.1365067101735i</v>
      </c>
      <c r="V41" s="227">
        <f t="shared" si="22"/>
        <v>34.595302862578478</v>
      </c>
      <c r="W41" s="227">
        <f t="shared" si="23"/>
        <v>98.116405576080851</v>
      </c>
      <c r="X41" s="269" t="str">
        <f t="shared" si="6"/>
        <v>0.000824436975478252+0.00170192927175621i</v>
      </c>
      <c r="Y41" s="269">
        <f t="shared" si="24"/>
        <v>-54.465709667063713</v>
      </c>
      <c r="Z41" s="269">
        <f t="shared" si="25"/>
        <v>64.153840496499711</v>
      </c>
      <c r="AA41" s="268" t="str">
        <f t="shared" si="7"/>
        <v>0.00492107749801934+0.0102059841460748i</v>
      </c>
      <c r="AB41" s="268">
        <f t="shared" si="26"/>
        <v>-38.915056186856923</v>
      </c>
      <c r="AC41" s="268">
        <f t="shared" si="27"/>
        <v>64.257765071331988</v>
      </c>
    </row>
    <row r="42" spans="1:29">
      <c r="A42" s="276">
        <v>-2.2999999999999998</v>
      </c>
      <c r="B42" s="275">
        <f t="shared" si="8"/>
        <v>50.118723362727209</v>
      </c>
      <c r="C42" s="274">
        <f t="shared" si="9"/>
        <v>314.90522624728584</v>
      </c>
      <c r="D42" s="273" t="str">
        <f t="shared" si="10"/>
        <v>314.905226247286i</v>
      </c>
      <c r="E42" s="272">
        <f t="shared" si="0"/>
        <v>8.6473385065112982</v>
      </c>
      <c r="F42" s="229" t="str">
        <f t="shared" si="11"/>
        <v>7.57350629821672-2.85654189260279i</v>
      </c>
      <c r="G42" s="229">
        <f t="shared" si="12"/>
        <v>18.163594997473716</v>
      </c>
      <c r="H42" s="229">
        <f t="shared" si="13"/>
        <v>-20.665252264425206</v>
      </c>
      <c r="I42" s="271">
        <f t="shared" si="14"/>
        <v>0.10622837287555249</v>
      </c>
      <c r="J42" s="271" t="str">
        <f t="shared" si="15"/>
        <v>0.0930368633558777-0.0350912361154309i</v>
      </c>
      <c r="K42" s="271">
        <f t="shared" si="16"/>
        <v>-20.049243617515277</v>
      </c>
      <c r="L42" s="271">
        <f t="shared" si="17"/>
        <v>-20.665252264425199</v>
      </c>
      <c r="M42" s="270">
        <f t="shared" si="1"/>
        <v>0.63646201429809723</v>
      </c>
      <c r="N42" s="270" t="str">
        <f t="shared" si="2"/>
        <v>0.557905835402245-0.208974529140576i</v>
      </c>
      <c r="O42" s="270">
        <f t="shared" si="18"/>
        <v>-4.4985817802925308</v>
      </c>
      <c r="P42" s="270">
        <f t="shared" si="19"/>
        <v>-20.534419060178681</v>
      </c>
      <c r="Q42" s="229">
        <f t="shared" si="3"/>
        <v>-1474.628881071144</v>
      </c>
      <c r="R42" s="229" t="str">
        <f t="shared" si="4"/>
        <v>-2.71641286073741+4.66455616735301i</v>
      </c>
      <c r="S42" s="229">
        <f t="shared" si="20"/>
        <v>14.644445815935619</v>
      </c>
      <c r="T42" s="229">
        <f t="shared" si="21"/>
        <v>120.21446114605286</v>
      </c>
      <c r="U42" s="227" t="str">
        <f t="shared" si="5"/>
        <v>-7.24826980690909+43.0865926461351i</v>
      </c>
      <c r="V42" s="227">
        <f t="shared" si="22"/>
        <v>32.808040813409342</v>
      </c>
      <c r="W42" s="227">
        <f t="shared" si="23"/>
        <v>99.549208881627635</v>
      </c>
      <c r="X42" s="269" t="str">
        <f t="shared" si="6"/>
        <v>0.00118439525145035+0.00193256525174224i</v>
      </c>
      <c r="Y42" s="269">
        <f t="shared" si="24"/>
        <v>-52.892396641096909</v>
      </c>
      <c r="Z42" s="269">
        <f t="shared" si="25"/>
        <v>58.497462302525904</v>
      </c>
      <c r="AA42" s="268" t="str">
        <f t="shared" si="7"/>
        <v>0.00706980521247697+0.0115950727092888i</v>
      </c>
      <c r="AB42" s="268">
        <f t="shared" si="26"/>
        <v>-37.341734803874154</v>
      </c>
      <c r="AC42" s="268">
        <f t="shared" si="27"/>
        <v>58.628295506772453</v>
      </c>
    </row>
    <row r="43" spans="1:29">
      <c r="A43" s="276">
        <v>-2.2000000000000002</v>
      </c>
      <c r="B43" s="275">
        <f t="shared" si="8"/>
        <v>63.09573444801925</v>
      </c>
      <c r="C43" s="274">
        <f t="shared" si="9"/>
        <v>396.44219162949946</v>
      </c>
      <c r="D43" s="273" t="str">
        <f t="shared" si="10"/>
        <v>396.442191629499i</v>
      </c>
      <c r="E43" s="272">
        <f t="shared" si="0"/>
        <v>8.6473385065112982</v>
      </c>
      <c r="F43" s="229" t="str">
        <f t="shared" si="11"/>
        <v>7.0603553699629-3.35332650768233i</v>
      </c>
      <c r="G43" s="229">
        <f t="shared" si="12"/>
        <v>17.859944135023436</v>
      </c>
      <c r="H43" s="229">
        <f t="shared" si="13"/>
        <v>-25.405451666468732</v>
      </c>
      <c r="I43" s="271">
        <f t="shared" si="14"/>
        <v>0.10622837287555249</v>
      </c>
      <c r="J43" s="271" t="str">
        <f t="shared" si="15"/>
        <v>0.0867330522922844-0.0411939949342016i</v>
      </c>
      <c r="K43" s="271">
        <f t="shared" si="16"/>
        <v>-20.352894479965556</v>
      </c>
      <c r="L43" s="271">
        <f t="shared" si="17"/>
        <v>-25.405451666468718</v>
      </c>
      <c r="M43" s="270">
        <f t="shared" si="1"/>
        <v>0.63646201429809723</v>
      </c>
      <c r="N43" s="270" t="str">
        <f t="shared" si="2"/>
        <v>0.520366285987914-0.245317902837605i</v>
      </c>
      <c r="O43" s="270">
        <f t="shared" si="18"/>
        <v>-4.8022193977980381</v>
      </c>
      <c r="P43" s="270">
        <f t="shared" si="19"/>
        <v>-25.240742588377664</v>
      </c>
      <c r="Q43" s="229">
        <f t="shared" si="3"/>
        <v>-1474.628881071144</v>
      </c>
      <c r="R43" s="229" t="str">
        <f t="shared" si="4"/>
        <v>-2.71652247052286+3.69672734490938i</v>
      </c>
      <c r="S43" s="229">
        <f t="shared" si="20"/>
        <v>13.231548608708595</v>
      </c>
      <c r="T43" s="229">
        <f t="shared" si="21"/>
        <v>126.31012876003658</v>
      </c>
      <c r="U43" s="227" t="str">
        <f t="shared" si="5"/>
        <v>-6.78328021502222+35.2095955700386i</v>
      </c>
      <c r="V43" s="227">
        <f t="shared" si="22"/>
        <v>31.091492743732022</v>
      </c>
      <c r="W43" s="227">
        <f t="shared" si="23"/>
        <v>100.90467709356786</v>
      </c>
      <c r="X43" s="269" t="str">
        <f t="shared" si="6"/>
        <v>0.00163462247813185+0.00210199311582519i</v>
      </c>
      <c r="Y43" s="269">
        <f t="shared" si="24"/>
        <v>-51.493313643143409</v>
      </c>
      <c r="Z43" s="269">
        <f t="shared" si="25"/>
        <v>52.129450326464521</v>
      </c>
      <c r="AA43" s="268" t="str">
        <f t="shared" si="7"/>
        <v>0.0097575550697531+0.0126221415915578i</v>
      </c>
      <c r="AB43" s="268">
        <f t="shared" si="26"/>
        <v>-35.942638560975915</v>
      </c>
      <c r="AC43" s="268">
        <f t="shared" si="27"/>
        <v>52.294159404555437</v>
      </c>
    </row>
    <row r="44" spans="1:29">
      <c r="A44" s="276">
        <v>-2.1</v>
      </c>
      <c r="B44" s="275">
        <f t="shared" si="8"/>
        <v>79.432823472428126</v>
      </c>
      <c r="C44" s="274">
        <f t="shared" si="9"/>
        <v>499.09114934975014</v>
      </c>
      <c r="D44" s="273" t="str">
        <f t="shared" si="10"/>
        <v>499.09114934975i</v>
      </c>
      <c r="E44" s="272">
        <f t="shared" si="0"/>
        <v>8.6473385065112982</v>
      </c>
      <c r="F44" s="229" t="str">
        <f t="shared" si="11"/>
        <v>6.37530292869672-3.8134463515616i</v>
      </c>
      <c r="G44" s="229">
        <f t="shared" si="12"/>
        <v>17.418356884583048</v>
      </c>
      <c r="H44" s="229">
        <f t="shared" si="13"/>
        <v>-30.886143692460561</v>
      </c>
      <c r="I44" s="271">
        <f t="shared" si="14"/>
        <v>0.10622837287555249</v>
      </c>
      <c r="J44" s="271" t="str">
        <f t="shared" si="15"/>
        <v>0.0783175142495287-0.0468463447648742i</v>
      </c>
      <c r="K44" s="271">
        <f t="shared" si="16"/>
        <v>-20.794481730405948</v>
      </c>
      <c r="L44" s="271">
        <f t="shared" si="17"/>
        <v>-30.886143692460553</v>
      </c>
      <c r="M44" s="270">
        <f t="shared" si="1"/>
        <v>0.63646201429809723</v>
      </c>
      <c r="N44" s="270" t="str">
        <f t="shared" si="2"/>
        <v>0.470251282216297-0.278979352768094i</v>
      </c>
      <c r="O44" s="270">
        <f t="shared" si="18"/>
        <v>-5.2437856564983836</v>
      </c>
      <c r="P44" s="270">
        <f t="shared" si="19"/>
        <v>-30.678787582586502</v>
      </c>
      <c r="Q44" s="229">
        <f t="shared" si="3"/>
        <v>-1474.628881071144</v>
      </c>
      <c r="R44" s="229" t="str">
        <f t="shared" si="4"/>
        <v>-2.71669617832409+2.92576390187852i</v>
      </c>
      <c r="S44" s="229">
        <f t="shared" si="20"/>
        <v>12.02502826036643</v>
      </c>
      <c r="T44" s="229">
        <f t="shared" si="21"/>
        <v>132.8780140744235</v>
      </c>
      <c r="U44" s="227" t="str">
        <f t="shared" si="5"/>
        <v>-6.16251742489948+29.0126063018526i</v>
      </c>
      <c r="V44" s="227">
        <f t="shared" si="22"/>
        <v>29.443385144949474</v>
      </c>
      <c r="W44" s="227">
        <f t="shared" si="23"/>
        <v>101.99187038196295</v>
      </c>
      <c r="X44" s="269" t="str">
        <f t="shared" si="6"/>
        <v>0.00215007190127668+0.00216862925506386i</v>
      </c>
      <c r="Y44" s="269">
        <f t="shared" si="24"/>
        <v>-50.303156710027466</v>
      </c>
      <c r="Z44" s="269">
        <f t="shared" si="25"/>
        <v>45.24619705520702</v>
      </c>
      <c r="AA44" s="268" t="str">
        <f t="shared" si="7"/>
        <v>0.0128350255636267+0.0130398552970966i</v>
      </c>
      <c r="AB44" s="268">
        <f t="shared" si="26"/>
        <v>-34.752460636119899</v>
      </c>
      <c r="AC44" s="268">
        <f t="shared" si="27"/>
        <v>45.453553165081267</v>
      </c>
    </row>
    <row r="45" spans="1:29">
      <c r="A45" s="276">
        <v>-2</v>
      </c>
      <c r="B45" s="275">
        <f t="shared" si="8"/>
        <v>100</v>
      </c>
      <c r="C45" s="274">
        <f t="shared" si="9"/>
        <v>628.31853071795865</v>
      </c>
      <c r="D45" s="273" t="str">
        <f t="shared" si="10"/>
        <v>628.318530717959i</v>
      </c>
      <c r="E45" s="272">
        <f t="shared" si="0"/>
        <v>8.6473385065112982</v>
      </c>
      <c r="F45" s="229" t="str">
        <f t="shared" si="11"/>
        <v>5.52484443425318-4.16296274575505i</v>
      </c>
      <c r="G45" s="229">
        <f t="shared" si="12"/>
        <v>16.799197412893346</v>
      </c>
      <c r="H45" s="229">
        <f t="shared" si="13"/>
        <v>-36.997974878316093</v>
      </c>
      <c r="I45" s="271">
        <f t="shared" si="14"/>
        <v>0.10622837287555249</v>
      </c>
      <c r="J45" s="271" t="str">
        <f t="shared" si="15"/>
        <v>0.0678700428113628-0.0511399846889438i</v>
      </c>
      <c r="K45" s="271">
        <f t="shared" si="16"/>
        <v>-21.413641202095643</v>
      </c>
      <c r="L45" s="271">
        <f t="shared" si="17"/>
        <v>-36.997974878316121</v>
      </c>
      <c r="M45" s="270">
        <f t="shared" si="1"/>
        <v>0.63646201429809723</v>
      </c>
      <c r="N45" s="270" t="str">
        <f t="shared" si="2"/>
        <v>0.408035997334318-0.304549970916521i</v>
      </c>
      <c r="O45" s="270">
        <f t="shared" si="18"/>
        <v>-5.862911858729988</v>
      </c>
      <c r="P45" s="270">
        <f t="shared" si="19"/>
        <v>-36.736929668892785</v>
      </c>
      <c r="Q45" s="229">
        <f t="shared" si="3"/>
        <v>-1474.628881071144</v>
      </c>
      <c r="R45" s="229" t="str">
        <f t="shared" si="4"/>
        <v>-2.71697145649282+2.31061038587941i</v>
      </c>
      <c r="S45" s="229">
        <f t="shared" si="20"/>
        <v>11.045162767150114</v>
      </c>
      <c r="T45" s="229">
        <f t="shared" si="21"/>
        <v>139.62096322138149</v>
      </c>
      <c r="U45" s="227" t="str">
        <f t="shared" si="5"/>
        <v>-5.39185967305843+24.0764138848129i</v>
      </c>
      <c r="V45" s="227">
        <f t="shared" si="22"/>
        <v>27.844360180043463</v>
      </c>
      <c r="W45" s="227">
        <f t="shared" si="23"/>
        <v>102.62298834306543</v>
      </c>
      <c r="X45" s="269" t="str">
        <f t="shared" si="6"/>
        <v>0.00268332613379544+0.00210656781984815i</v>
      </c>
      <c r="Y45" s="269">
        <f t="shared" si="24"/>
        <v>-49.341266058477878</v>
      </c>
      <c r="Z45" s="269">
        <f t="shared" si="25"/>
        <v>38.133985220879275</v>
      </c>
      <c r="AA45" s="268" t="str">
        <f t="shared" si="7"/>
        <v>0.0160195103912216+0.0126946453215494i</v>
      </c>
      <c r="AB45" s="268">
        <f t="shared" si="26"/>
        <v>-33.790536715112253</v>
      </c>
      <c r="AC45" s="268">
        <f t="shared" si="27"/>
        <v>38.395030430302533</v>
      </c>
    </row>
    <row r="46" spans="1:29">
      <c r="A46" s="276">
        <v>-1.9</v>
      </c>
      <c r="B46" s="275">
        <f t="shared" si="8"/>
        <v>125.89254117941664</v>
      </c>
      <c r="C46" s="274">
        <f t="shared" si="9"/>
        <v>791.0061650220116</v>
      </c>
      <c r="D46" s="273" t="str">
        <f t="shared" si="10"/>
        <v>791.006165022012i</v>
      </c>
      <c r="E46" s="272">
        <f t="shared" si="0"/>
        <v>8.6473385065112982</v>
      </c>
      <c r="F46" s="229" t="str">
        <f t="shared" si="11"/>
        <v>4.55935619147467-4.32919707351919i</v>
      </c>
      <c r="G46" s="229">
        <f t="shared" si="12"/>
        <v>15.969232567183633</v>
      </c>
      <c r="H46" s="229">
        <f t="shared" si="13"/>
        <v>-43.516721498849371</v>
      </c>
      <c r="I46" s="271">
        <f t="shared" si="14"/>
        <v>0.10622837287555249</v>
      </c>
      <c r="J46" s="271" t="str">
        <f t="shared" si="15"/>
        <v>0.0560094865276449-0.0531820930372117i</v>
      </c>
      <c r="K46" s="271">
        <f t="shared" si="16"/>
        <v>-22.243606047805365</v>
      </c>
      <c r="L46" s="271">
        <f t="shared" si="17"/>
        <v>-43.516721498849407</v>
      </c>
      <c r="M46" s="270">
        <f t="shared" si="1"/>
        <v>0.63646201429809723</v>
      </c>
      <c r="N46" s="270" t="str">
        <f t="shared" si="2"/>
        <v>0.337405705593135-0.316713048252647i</v>
      </c>
      <c r="O46" s="270">
        <f t="shared" si="18"/>
        <v>-6.6928239764241093</v>
      </c>
      <c r="P46" s="270">
        <f t="shared" si="19"/>
        <v>-43.188086381081149</v>
      </c>
      <c r="Q46" s="229">
        <f t="shared" si="3"/>
        <v>-1474.628881071144</v>
      </c>
      <c r="R46" s="229" t="str">
        <f t="shared" si="4"/>
        <v>-2.71740766728697+1.81850994747918i</v>
      </c>
      <c r="S46" s="229">
        <f t="shared" si="20"/>
        <v>10.290298198292193</v>
      </c>
      <c r="T46" s="229">
        <f t="shared" si="21"/>
        <v>146.20925996567703</v>
      </c>
      <c r="U46" s="227" t="str">
        <f t="shared" si="5"/>
        <v>-4.51694152981319+20.0554279090748i</v>
      </c>
      <c r="V46" s="227">
        <f t="shared" si="22"/>
        <v>26.259530765475816</v>
      </c>
      <c r="W46" s="227">
        <f t="shared" si="23"/>
        <v>102.6925384668277</v>
      </c>
      <c r="X46" s="269" t="str">
        <f t="shared" si="6"/>
        <v>0.00317940361054678+0.00191812924077151i</v>
      </c>
      <c r="Y46" s="269">
        <f t="shared" si="24"/>
        <v>-48.605041712067589</v>
      </c>
      <c r="Z46" s="269">
        <f t="shared" si="25"/>
        <v>31.102515173563454</v>
      </c>
      <c r="AA46" s="268" t="str">
        <f t="shared" si="7"/>
        <v>0.0189833203603604+0.0116016391262353i</v>
      </c>
      <c r="AB46" s="268">
        <f t="shared" si="26"/>
        <v>-33.054259640686347</v>
      </c>
      <c r="AC46" s="268">
        <f t="shared" si="27"/>
        <v>31.431150291331651</v>
      </c>
    </row>
    <row r="47" spans="1:29">
      <c r="A47" s="276">
        <v>-1.8</v>
      </c>
      <c r="B47" s="275">
        <f t="shared" si="8"/>
        <v>158.48931924611125</v>
      </c>
      <c r="C47" s="274">
        <f t="shared" si="9"/>
        <v>995.81776203206107</v>
      </c>
      <c r="D47" s="273" t="str">
        <f t="shared" si="10"/>
        <v>995.817762032061i</v>
      </c>
      <c r="E47" s="272">
        <f t="shared" si="0"/>
        <v>8.6473385065112982</v>
      </c>
      <c r="F47" s="229" t="str">
        <f t="shared" si="11"/>
        <v>3.56850253107274-4.27226799182278i</v>
      </c>
      <c r="G47" s="229">
        <f t="shared" si="12"/>
        <v>14.911723016661922</v>
      </c>
      <c r="H47" s="229">
        <f t="shared" si="13"/>
        <v>-50.128963553566194</v>
      </c>
      <c r="I47" s="271">
        <f t="shared" si="14"/>
        <v>0.10622837287555249</v>
      </c>
      <c r="J47" s="271" t="str">
        <f t="shared" si="15"/>
        <v>0.0438373283516899-0.0524827467917334i</v>
      </c>
      <c r="K47" s="271">
        <f t="shared" si="16"/>
        <v>-23.301115598327073</v>
      </c>
      <c r="L47" s="271">
        <f t="shared" si="17"/>
        <v>-50.128963553566244</v>
      </c>
      <c r="M47" s="270">
        <f t="shared" si="1"/>
        <v>0.63646201429809723</v>
      </c>
      <c r="N47" s="270" t="str">
        <f t="shared" si="2"/>
        <v>0.264919794005718-0.312551183661754i</v>
      </c>
      <c r="O47" s="270">
        <f t="shared" si="18"/>
        <v>-7.7502499599841626</v>
      </c>
      <c r="P47" s="270">
        <f t="shared" si="19"/>
        <v>-49.715239106252483</v>
      </c>
      <c r="Q47" s="229">
        <f t="shared" si="3"/>
        <v>-1474.628881071144</v>
      </c>
      <c r="R47" s="229" t="str">
        <f t="shared" si="4"/>
        <v>-2.7180988247083+1.42326106787333i</v>
      </c>
      <c r="S47" s="229">
        <f t="shared" si="20"/>
        <v>9.7376188962578798</v>
      </c>
      <c r="T47" s="229">
        <f t="shared" si="21"/>
        <v>152.36237816027662</v>
      </c>
      <c r="U47" s="227" t="str">
        <f t="shared" si="5"/>
        <v>-3.61898983139467+16.6913573304957i</v>
      </c>
      <c r="V47" s="227">
        <f t="shared" si="22"/>
        <v>24.649341912919816</v>
      </c>
      <c r="W47" s="227">
        <f t="shared" si="23"/>
        <v>102.23341460671038</v>
      </c>
      <c r="X47" s="269" t="str">
        <f t="shared" si="6"/>
        <v>0.00359573622560234+0.00163130288029407i</v>
      </c>
      <c r="Y47" s="269">
        <f t="shared" si="24"/>
        <v>-48.071408452701135</v>
      </c>
      <c r="Z47" s="269">
        <f t="shared" si="25"/>
        <v>24.402703599462633</v>
      </c>
      <c r="AA47" s="268" t="str">
        <f t="shared" si="7"/>
        <v>0.0214730978982354+0.00992943652715536i</v>
      </c>
      <c r="AB47" s="268">
        <f t="shared" si="26"/>
        <v>-32.52054281435823</v>
      </c>
      <c r="AC47" s="268">
        <f t="shared" si="27"/>
        <v>24.816428046776458</v>
      </c>
    </row>
    <row r="48" spans="1:29">
      <c r="A48" s="276">
        <v>-1.7</v>
      </c>
      <c r="B48" s="275">
        <f t="shared" si="8"/>
        <v>199.52623149688793</v>
      </c>
      <c r="C48" s="274">
        <f t="shared" si="9"/>
        <v>1253.6602861381591</v>
      </c>
      <c r="D48" s="273" t="str">
        <f t="shared" si="10"/>
        <v>1253.66028613816i</v>
      </c>
      <c r="E48" s="272">
        <f t="shared" si="0"/>
        <v>8.6473385065112982</v>
      </c>
      <c r="F48" s="229" t="str">
        <f t="shared" si="11"/>
        <v>2.6515503220688-4.00621421186192i</v>
      </c>
      <c r="G48" s="229">
        <f t="shared" si="12"/>
        <v>13.63244675098516</v>
      </c>
      <c r="H48" s="229">
        <f t="shared" si="13"/>
        <v>-56.501044427149594</v>
      </c>
      <c r="I48" s="271">
        <f t="shared" si="14"/>
        <v>0.10622837287555249</v>
      </c>
      <c r="J48" s="271" t="str">
        <f t="shared" si="15"/>
        <v>0.0325730137774673-0.0492144047323412i</v>
      </c>
      <c r="K48" s="271">
        <f t="shared" si="16"/>
        <v>-24.580391864003829</v>
      </c>
      <c r="L48" s="271">
        <f t="shared" si="17"/>
        <v>-56.501044427149587</v>
      </c>
      <c r="M48" s="270">
        <f t="shared" si="1"/>
        <v>0.63646201429809723</v>
      </c>
      <c r="N48" s="270" t="str">
        <f t="shared" si="2"/>
        <v>0.19784012016436-0.293091526661709i</v>
      </c>
      <c r="O48" s="270">
        <f t="shared" si="18"/>
        <v>-9.0293937842459844</v>
      </c>
      <c r="P48" s="270">
        <f t="shared" si="19"/>
        <v>-55.980201501521002</v>
      </c>
      <c r="Q48" s="229">
        <f t="shared" si="3"/>
        <v>-1474.628881071144</v>
      </c>
      <c r="R48" s="229" t="str">
        <f t="shared" si="4"/>
        <v>-2.71919375812387+1.10382452286556i</v>
      </c>
      <c r="S48" s="229">
        <f t="shared" si="20"/>
        <v>9.3512637431121153</v>
      </c>
      <c r="T48" s="229">
        <f t="shared" si="21"/>
        <v>157.90588917238119</v>
      </c>
      <c r="U48" s="227" t="str">
        <f t="shared" si="5"/>
        <v>-2.78792159421511+13.8205189477137i</v>
      </c>
      <c r="V48" s="227">
        <f t="shared" si="22"/>
        <v>22.983710494097288</v>
      </c>
      <c r="W48" s="227">
        <f t="shared" si="23"/>
        <v>101.40484474523159</v>
      </c>
      <c r="X48" s="269" t="str">
        <f t="shared" si="6"/>
        <v>0.00391299100389946+0.00128438814222411i</v>
      </c>
      <c r="Y48" s="269">
        <f t="shared" si="24"/>
        <v>-47.705446667259451</v>
      </c>
      <c r="Z48" s="269">
        <f t="shared" si="25"/>
        <v>18.171745935021281</v>
      </c>
      <c r="AA48" s="268" t="str">
        <f t="shared" si="7"/>
        <v>0.0233745351420153+0.00790847392624582i</v>
      </c>
      <c r="AB48" s="268">
        <f t="shared" si="26"/>
        <v>-32.154448587501619</v>
      </c>
      <c r="AC48" s="268">
        <f t="shared" si="27"/>
        <v>18.692588860649856</v>
      </c>
    </row>
    <row r="49" spans="1:29">
      <c r="A49" s="276">
        <v>-1.6</v>
      </c>
      <c r="B49" s="275">
        <f t="shared" si="8"/>
        <v>251.1886431509578</v>
      </c>
      <c r="C49" s="274">
        <f t="shared" si="9"/>
        <v>1578.2647919764743</v>
      </c>
      <c r="D49" s="273" t="str">
        <f t="shared" si="10"/>
        <v>1578.26479197647i</v>
      </c>
      <c r="E49" s="272">
        <f t="shared" si="0"/>
        <v>8.6473385065112982</v>
      </c>
      <c r="F49" s="229" t="str">
        <f t="shared" si="11"/>
        <v>1.8807296380331-3.59127607780068i</v>
      </c>
      <c r="G49" s="229">
        <f t="shared" si="12"/>
        <v>12.157540602785508</v>
      </c>
      <c r="H49" s="229">
        <f t="shared" si="13"/>
        <v>-62.35922002180957</v>
      </c>
      <c r="I49" s="271">
        <f t="shared" si="14"/>
        <v>0.10622837287555249</v>
      </c>
      <c r="J49" s="271" t="str">
        <f t="shared" si="15"/>
        <v>0.0231038543381465-0.0441170903630525i</v>
      </c>
      <c r="K49" s="271">
        <f t="shared" si="16"/>
        <v>-26.055298012203494</v>
      </c>
      <c r="L49" s="271">
        <f t="shared" si="17"/>
        <v>-62.359220021809655</v>
      </c>
      <c r="M49" s="270">
        <f t="shared" si="1"/>
        <v>0.63646201429809723</v>
      </c>
      <c r="N49" s="270" t="str">
        <f t="shared" si="2"/>
        <v>0.141450660988383-0.262741144283937i</v>
      </c>
      <c r="O49" s="270">
        <f t="shared" si="18"/>
        <v>-10.504090035221651</v>
      </c>
      <c r="P49" s="270">
        <f t="shared" si="19"/>
        <v>-61.703528190749516</v>
      </c>
      <c r="Q49" s="229">
        <f t="shared" si="3"/>
        <v>-1474.628881071144</v>
      </c>
      <c r="R49" s="229" t="str">
        <f t="shared" si="4"/>
        <v>-2.72092791267242+0.843207528326164i</v>
      </c>
      <c r="S49" s="229">
        <f t="shared" si="20"/>
        <v>9.0925896232751118</v>
      </c>
      <c r="T49" s="229">
        <f t="shared" si="21"/>
        <v>162.78194550677884</v>
      </c>
      <c r="U49" s="227" t="str">
        <f t="shared" si="5"/>
        <v>-2.08913874321537+11.3574487117363i</v>
      </c>
      <c r="V49" s="227">
        <f t="shared" si="22"/>
        <v>21.250130226060655</v>
      </c>
      <c r="W49" s="227">
        <f t="shared" si="23"/>
        <v>100.42272548496925</v>
      </c>
      <c r="X49" s="269" t="str">
        <f t="shared" si="6"/>
        <v>0.00413203162854441+0.000910366016932511i</v>
      </c>
      <c r="Y49" s="269">
        <f t="shared" si="24"/>
        <v>-47.470874901781684</v>
      </c>
      <c r="Z49" s="269">
        <f t="shared" si="25"/>
        <v>12.424863367186195</v>
      </c>
      <c r="AA49" s="268" t="str">
        <f t="shared" si="7"/>
        <v>0.0246944391309943+0.00573774216206805i</v>
      </c>
      <c r="AB49" s="268">
        <f t="shared" si="26"/>
        <v>-31.919666924799849</v>
      </c>
      <c r="AC49" s="268">
        <f t="shared" si="27"/>
        <v>13.080555198246332</v>
      </c>
    </row>
    <row r="50" spans="1:29">
      <c r="A50" s="276">
        <v>-1.5</v>
      </c>
      <c r="B50" s="275">
        <f t="shared" si="8"/>
        <v>316.22776601683785</v>
      </c>
      <c r="C50" s="274">
        <f t="shared" si="9"/>
        <v>1986.9176531592195</v>
      </c>
      <c r="D50" s="273" t="str">
        <f t="shared" si="10"/>
        <v>1986.91765315922i</v>
      </c>
      <c r="E50" s="272">
        <f t="shared" si="0"/>
        <v>8.6473385065112982</v>
      </c>
      <c r="F50" s="229" t="str">
        <f t="shared" si="11"/>
        <v>1.28339611473158-3.104359367539i</v>
      </c>
      <c r="G50" s="229">
        <f t="shared" si="12"/>
        <v>10.524689533561363</v>
      </c>
      <c r="H50" s="229">
        <f t="shared" si="13"/>
        <v>-67.538948286914362</v>
      </c>
      <c r="I50" s="271">
        <f t="shared" si="14"/>
        <v>0.10622837287555249</v>
      </c>
      <c r="J50" s="271" t="str">
        <f t="shared" si="15"/>
        <v>0.0157659007936471-0.0381355539841924i</v>
      </c>
      <c r="K50" s="271">
        <f t="shared" si="16"/>
        <v>-27.688149081427635</v>
      </c>
      <c r="L50" s="271">
        <f t="shared" si="17"/>
        <v>-67.538948286914362</v>
      </c>
      <c r="M50" s="270">
        <f t="shared" si="1"/>
        <v>0.63646201429809723</v>
      </c>
      <c r="N50" s="270" t="str">
        <f t="shared" si="2"/>
        <v>0.0977525977688274-0.227126310892684i</v>
      </c>
      <c r="O50" s="270">
        <f t="shared" si="18"/>
        <v>-12.136608460542757</v>
      </c>
      <c r="P50" s="270">
        <f t="shared" si="19"/>
        <v>-66.713502253993838</v>
      </c>
      <c r="Q50" s="229">
        <f t="shared" si="3"/>
        <v>-1474.628881071144</v>
      </c>
      <c r="R50" s="229" t="str">
        <f t="shared" si="4"/>
        <v>-2.72367335681385+0.62756788393658i</v>
      </c>
      <c r="S50" s="229">
        <f t="shared" si="20"/>
        <v>8.9277546580641758</v>
      </c>
      <c r="T50" s="229">
        <f t="shared" si="21"/>
        <v>167.02480050623689</v>
      </c>
      <c r="U50" s="227" t="str">
        <f t="shared" si="5"/>
        <v>-1.54735556466767+9.26067908331599i</v>
      </c>
      <c r="V50" s="227">
        <f t="shared" si="22"/>
        <v>19.452444191625531</v>
      </c>
      <c r="W50" s="227">
        <f t="shared" si="23"/>
        <v>99.485852219322567</v>
      </c>
      <c r="X50" s="269" t="str">
        <f t="shared" si="6"/>
        <v>0.00426369543663587+0.00052963205537712i</v>
      </c>
      <c r="Y50" s="269">
        <f t="shared" si="24"/>
        <v>-47.337775047461299</v>
      </c>
      <c r="Z50" s="269">
        <f t="shared" si="25"/>
        <v>7.0809535010274542</v>
      </c>
      <c r="AA50" s="268" t="str">
        <f t="shared" si="7"/>
        <v>0.0254999996237149+0.00354132040785402i</v>
      </c>
      <c r="AB50" s="268">
        <f t="shared" si="26"/>
        <v>-31.786234426576414</v>
      </c>
      <c r="AC50" s="268">
        <f t="shared" si="27"/>
        <v>7.9063995339479805</v>
      </c>
    </row>
    <row r="51" spans="1:29">
      <c r="A51" s="276">
        <v>-1.4</v>
      </c>
      <c r="B51" s="275">
        <f t="shared" si="8"/>
        <v>398.10717055349727</v>
      </c>
      <c r="C51" s="274">
        <f t="shared" si="9"/>
        <v>2501.3811247045714</v>
      </c>
      <c r="D51" s="273" t="str">
        <f t="shared" si="10"/>
        <v>2501.38112470457i</v>
      </c>
      <c r="E51" s="272">
        <f t="shared" si="0"/>
        <v>8.6473385065112982</v>
      </c>
      <c r="F51" s="229" t="str">
        <f t="shared" si="11"/>
        <v>0.849041805556725-2.61117411848218i</v>
      </c>
      <c r="G51" s="229">
        <f t="shared" si="12"/>
        <v>8.7731963436628053</v>
      </c>
      <c r="H51" s="229">
        <f t="shared" si="13"/>
        <v>-71.987697490737389</v>
      </c>
      <c r="I51" s="271">
        <f t="shared" si="14"/>
        <v>0.10622837287555249</v>
      </c>
      <c r="J51" s="271" t="str">
        <f t="shared" si="15"/>
        <v>0.0104300681001095-0.0320770116368469i</v>
      </c>
      <c r="K51" s="271">
        <f t="shared" si="16"/>
        <v>-29.439642271326186</v>
      </c>
      <c r="L51" s="271">
        <f t="shared" si="17"/>
        <v>-71.987697490737418</v>
      </c>
      <c r="M51" s="270">
        <f t="shared" si="1"/>
        <v>0.63646201429809723</v>
      </c>
      <c r="N51" s="270" t="str">
        <f t="shared" si="2"/>
        <v>0.0659771909133558-0.191054336815946i</v>
      </c>
      <c r="O51" s="270">
        <f t="shared" si="18"/>
        <v>-13.88757449756832</v>
      </c>
      <c r="P51" s="270">
        <f t="shared" si="19"/>
        <v>-70.948564549999318</v>
      </c>
      <c r="Q51" s="229">
        <f t="shared" si="3"/>
        <v>-1474.628881071144</v>
      </c>
      <c r="R51" s="229" t="str">
        <f t="shared" si="4"/>
        <v>-2.72801705697849+0.445494835164111i</v>
      </c>
      <c r="S51" s="229">
        <f t="shared" si="20"/>
        <v>8.8312420781155883</v>
      </c>
      <c r="T51" s="229">
        <f t="shared" si="21"/>
        <v>170.72526462441843</v>
      </c>
      <c r="U51" s="227" t="str">
        <f t="shared" si="5"/>
        <v>-1.15293594414855+7.50157127317409i</v>
      </c>
      <c r="V51" s="227">
        <f t="shared" si="22"/>
        <v>17.604438421778394</v>
      </c>
      <c r="W51" s="227">
        <f t="shared" si="23"/>
        <v>98.73756713368104</v>
      </c>
      <c r="X51" s="269" t="str">
        <f t="shared" si="6"/>
        <v>0.00431930474689095+0.000150752637762785i</v>
      </c>
      <c r="Y51" s="269">
        <f t="shared" si="24"/>
        <v>-47.28643591244203</v>
      </c>
      <c r="Z51" s="269">
        <f t="shared" si="25"/>
        <v>1.9989293873740404</v>
      </c>
      <c r="AA51" s="268" t="str">
        <f t="shared" si="7"/>
        <v>0.0258625166476808+0.00137262565953954i</v>
      </c>
      <c r="AB51" s="268">
        <f t="shared" si="26"/>
        <v>-31.734368138684186</v>
      </c>
      <c r="AC51" s="268">
        <f t="shared" si="27"/>
        <v>3.038062328112153</v>
      </c>
    </row>
    <row r="52" spans="1:29">
      <c r="A52" s="276">
        <v>-1.3</v>
      </c>
      <c r="B52" s="275">
        <f t="shared" si="8"/>
        <v>501.18723362727206</v>
      </c>
      <c r="C52" s="274">
        <f t="shared" si="9"/>
        <v>3149.0522624728583</v>
      </c>
      <c r="D52" s="273" t="str">
        <f t="shared" si="10"/>
        <v>3149.05226247286i</v>
      </c>
      <c r="E52" s="272">
        <f t="shared" si="0"/>
        <v>8.6473385065112982</v>
      </c>
      <c r="F52" s="229" t="str">
        <f t="shared" si="11"/>
        <v>0.5476016842304-2.15410333201928i</v>
      </c>
      <c r="G52" s="229">
        <f t="shared" si="12"/>
        <v>6.9372947816193946</v>
      </c>
      <c r="H52" s="229">
        <f t="shared" si="13"/>
        <v>-75.736779492087265</v>
      </c>
      <c r="I52" s="271">
        <f t="shared" si="14"/>
        <v>0.10622837287555249</v>
      </c>
      <c r="J52" s="271" t="str">
        <f t="shared" si="15"/>
        <v>0.00672702194506505-0.0264621180024249i</v>
      </c>
      <c r="K52" s="271">
        <f t="shared" si="16"/>
        <v>-31.275543833369582</v>
      </c>
      <c r="L52" s="271">
        <f t="shared" si="17"/>
        <v>-75.73677949208728</v>
      </c>
      <c r="M52" s="270">
        <f t="shared" si="1"/>
        <v>0.63646201429809723</v>
      </c>
      <c r="N52" s="270" t="str">
        <f t="shared" si="2"/>
        <v>0.043924985043207-0.157626118763701i</v>
      </c>
      <c r="O52" s="270">
        <f t="shared" si="18"/>
        <v>-15.722640709659315</v>
      </c>
      <c r="P52" s="270">
        <f t="shared" si="19"/>
        <v>-74.428672504107752</v>
      </c>
      <c r="Q52" s="229">
        <f t="shared" si="3"/>
        <v>-1474.628881071144</v>
      </c>
      <c r="R52" s="229" t="str">
        <f t="shared" si="4"/>
        <v>-2.73488248547439+0.287437058741744i</v>
      </c>
      <c r="S52" s="229">
        <f t="shared" si="20"/>
        <v>8.7864828959340997</v>
      </c>
      <c r="T52" s="229">
        <f t="shared" si="21"/>
        <v>174.00022116534029</v>
      </c>
      <c r="U52" s="227" t="str">
        <f t="shared" si="5"/>
        <v>-0.878457129236586+6.04862049211877i</v>
      </c>
      <c r="V52" s="227">
        <f t="shared" si="22"/>
        <v>15.723777677553503</v>
      </c>
      <c r="W52" s="227">
        <f t="shared" si="23"/>
        <v>98.263441673253041</v>
      </c>
      <c r="X52" s="269" t="str">
        <f t="shared" si="6"/>
        <v>0.00430507957242333-0.000224825722072705i</v>
      </c>
      <c r="Y52" s="269">
        <f t="shared" si="24"/>
        <v>-47.308548036522893</v>
      </c>
      <c r="Z52" s="269">
        <f t="shared" si="25"/>
        <v>-2.9894624170294422</v>
      </c>
      <c r="AA52" s="268" t="str">
        <f t="shared" si="7"/>
        <v>0.025824429335769-0.000758040342754049i</v>
      </c>
      <c r="AB52" s="268">
        <f t="shared" si="26"/>
        <v>-31.755644912812638</v>
      </c>
      <c r="AC52" s="268">
        <f t="shared" si="27"/>
        <v>-1.6813554290499193</v>
      </c>
    </row>
    <row r="53" spans="1:29">
      <c r="A53" s="276">
        <v>-1.2</v>
      </c>
      <c r="B53" s="275">
        <f t="shared" si="8"/>
        <v>630.95734448019311</v>
      </c>
      <c r="C53" s="274">
        <f t="shared" si="9"/>
        <v>3964.421916294998</v>
      </c>
      <c r="D53" s="273" t="str">
        <f t="shared" si="10"/>
        <v>3964.421916295i</v>
      </c>
      <c r="E53" s="272">
        <f t="shared" si="0"/>
        <v>8.6473385065112982</v>
      </c>
      <c r="F53" s="229" t="str">
        <f t="shared" si="11"/>
        <v>0.345119680632542-1.75358051423824i</v>
      </c>
      <c r="G53" s="229">
        <f t="shared" si="12"/>
        <v>5.0435560813035254</v>
      </c>
      <c r="H53" s="229">
        <f t="shared" si="13"/>
        <v>-78.865997287098097</v>
      </c>
      <c r="I53" s="271">
        <f t="shared" si="14"/>
        <v>0.10622837287555249</v>
      </c>
      <c r="J53" s="271" t="str">
        <f t="shared" si="15"/>
        <v>0.0042396284236265-0.0215418888243518i</v>
      </c>
      <c r="K53" s="271">
        <f t="shared" si="16"/>
        <v>-33.169282533685475</v>
      </c>
      <c r="L53" s="271">
        <f t="shared" si="17"/>
        <v>-78.865997287098097</v>
      </c>
      <c r="M53" s="270">
        <f t="shared" si="1"/>
        <v>0.63646201429809723</v>
      </c>
      <c r="N53" s="270" t="str">
        <f t="shared" si="2"/>
        <v>0.0291118469401978-0.128336932222223i</v>
      </c>
      <c r="O53" s="270">
        <f t="shared" si="18"/>
        <v>-17.615055798562615</v>
      </c>
      <c r="P53" s="270">
        <f t="shared" si="19"/>
        <v>-77.219355465984336</v>
      </c>
      <c r="Q53" s="229">
        <f t="shared" si="3"/>
        <v>-1474.628881071144</v>
      </c>
      <c r="R53" s="229" t="str">
        <f t="shared" si="4"/>
        <v>-2.74571627363361+0.145264259512714i</v>
      </c>
      <c r="S53" s="229">
        <f t="shared" si="20"/>
        <v>8.7852521701523401</v>
      </c>
      <c r="T53" s="229">
        <f t="shared" si="21"/>
        <v>176.97154559132161</v>
      </c>
      <c r="U53" s="227" t="str">
        <f t="shared" si="5"/>
        <v>-0.692868148567263+4.86496810992108i</v>
      </c>
      <c r="V53" s="227">
        <f t="shared" si="22"/>
        <v>13.828808251455868</v>
      </c>
      <c r="W53" s="227">
        <f t="shared" si="23"/>
        <v>98.105548304223518</v>
      </c>
      <c r="X53" s="269" t="str">
        <f t="shared" si="6"/>
        <v>0.00422020529203242-0.000597048660965898i</v>
      </c>
      <c r="Y53" s="269">
        <f t="shared" si="24"/>
        <v>-47.407263507183536</v>
      </c>
      <c r="Z53" s="269">
        <f t="shared" si="25"/>
        <v>-8.0524152586821458</v>
      </c>
      <c r="AA53" s="268" t="str">
        <f t="shared" si="7"/>
        <v>0.0253879844250407-0.00285030917694961i</v>
      </c>
      <c r="AB53" s="268">
        <f t="shared" si="26"/>
        <v>-31.85303677206068</v>
      </c>
      <c r="AC53" s="268">
        <f t="shared" si="27"/>
        <v>-6.4057734375683735</v>
      </c>
    </row>
    <row r="54" spans="1:29">
      <c r="A54" s="276">
        <v>-1.1000000000000001</v>
      </c>
      <c r="B54" s="275">
        <f t="shared" si="8"/>
        <v>794.32823472428095</v>
      </c>
      <c r="C54" s="274">
        <f t="shared" si="9"/>
        <v>4990.9114934974996</v>
      </c>
      <c r="D54" s="273" t="str">
        <f t="shared" si="10"/>
        <v>4990.9114934975i</v>
      </c>
      <c r="E54" s="272">
        <f t="shared" si="0"/>
        <v>8.6473385065112982</v>
      </c>
      <c r="F54" s="229" t="str">
        <f t="shared" si="11"/>
        <v>0.212076881563424-1.41490922259389i</v>
      </c>
      <c r="G54" s="229">
        <f t="shared" si="12"/>
        <v>3.1110611249547548</v>
      </c>
      <c r="H54" s="229">
        <f t="shared" si="13"/>
        <v>-81.475551283873557</v>
      </c>
      <c r="I54" s="271">
        <f t="shared" si="14"/>
        <v>0.10622837287555249</v>
      </c>
      <c r="J54" s="271" t="str">
        <f t="shared" si="15"/>
        <v>0.00260526195846736-0.0173814757418812i</v>
      </c>
      <c r="K54" s="271">
        <f t="shared" si="16"/>
        <v>-35.101777490034266</v>
      </c>
      <c r="L54" s="271">
        <f t="shared" si="17"/>
        <v>-81.475551283873514</v>
      </c>
      <c r="M54" s="270">
        <f t="shared" si="1"/>
        <v>0.63646201429809723</v>
      </c>
      <c r="N54" s="270" t="str">
        <f t="shared" si="2"/>
        <v>0.0193781982866203-0.103575337428324i</v>
      </c>
      <c r="O54" s="270">
        <f t="shared" si="18"/>
        <v>-19.545453798166182</v>
      </c>
      <c r="P54" s="270">
        <f t="shared" si="19"/>
        <v>-79.402885715572552</v>
      </c>
      <c r="Q54" s="229">
        <f t="shared" si="3"/>
        <v>-1474.628881071144</v>
      </c>
      <c r="R54" s="229" t="str">
        <f t="shared" si="4"/>
        <v>-2.76276903123181+0.0119715688108065i</v>
      </c>
      <c r="S54" s="229">
        <f t="shared" si="20"/>
        <v>8.826973128517162</v>
      </c>
      <c r="T54" s="229">
        <f t="shared" si="21"/>
        <v>179.75172876695109</v>
      </c>
      <c r="U54" s="227" t="str">
        <f t="shared" si="5"/>
        <v>-0.568980757504317+3.91160627516749i</v>
      </c>
      <c r="V54" s="227">
        <f t="shared" si="22"/>
        <v>11.93803425347191</v>
      </c>
      <c r="W54" s="227">
        <f t="shared" si="23"/>
        <v>98.276177483077532</v>
      </c>
      <c r="X54" s="269" t="str">
        <f t="shared" si="6"/>
        <v>0.00405785481998512-0.000961608583848175i</v>
      </c>
      <c r="Y54" s="269">
        <f t="shared" si="24"/>
        <v>-47.596785213014755</v>
      </c>
      <c r="Z54" s="269">
        <f t="shared" si="25"/>
        <v>-13.331720038558879</v>
      </c>
      <c r="AA54" s="268" t="str">
        <f t="shared" si="7"/>
        <v>0.0245209451545612-0.00488154775134863i</v>
      </c>
      <c r="AB54" s="268">
        <f t="shared" si="26"/>
        <v>-32.040461521146682</v>
      </c>
      <c r="AC54" s="268">
        <f t="shared" si="27"/>
        <v>-11.259054470257949</v>
      </c>
    </row>
    <row r="55" spans="1:29" s="277" customFormat="1">
      <c r="A55" s="280">
        <v>-1</v>
      </c>
      <c r="B55" s="279">
        <f t="shared" si="8"/>
        <v>1000</v>
      </c>
      <c r="C55" s="278">
        <f t="shared" si="9"/>
        <v>6283.1853071795858</v>
      </c>
      <c r="D55" s="273" t="str">
        <f t="shared" si="10"/>
        <v>6283.18530717959i</v>
      </c>
      <c r="E55" s="272">
        <f t="shared" si="0"/>
        <v>8.6473385065112982</v>
      </c>
      <c r="F55" s="229" t="str">
        <f t="shared" si="11"/>
        <v>0.125927580917151-1.13496061756244i</v>
      </c>
      <c r="G55" s="229">
        <f t="shared" si="12"/>
        <v>1.1527537963683392</v>
      </c>
      <c r="H55" s="229">
        <f t="shared" si="13"/>
        <v>-83.668742294814408</v>
      </c>
      <c r="I55" s="271">
        <f t="shared" si="14"/>
        <v>0.10622837287555249</v>
      </c>
      <c r="J55" s="271" t="str">
        <f t="shared" si="15"/>
        <v>0.00154695945011413-0.0139424424741447i</v>
      </c>
      <c r="K55" s="271">
        <f t="shared" si="16"/>
        <v>-37.060084818620666</v>
      </c>
      <c r="L55" s="271">
        <f t="shared" si="17"/>
        <v>-83.668742294814379</v>
      </c>
      <c r="M55" s="270">
        <f t="shared" si="1"/>
        <v>0.63646201429809723</v>
      </c>
      <c r="N55" s="270" t="str">
        <f t="shared" si="2"/>
        <v>0.013074514304353-0.0831131645532915i</v>
      </c>
      <c r="O55" s="270">
        <f t="shared" si="18"/>
        <v>-21.500439746884027</v>
      </c>
      <c r="P55" s="270">
        <f t="shared" si="19"/>
        <v>-81.060076190554611</v>
      </c>
      <c r="Q55" s="229">
        <f t="shared" si="3"/>
        <v>-1474.628881071144</v>
      </c>
      <c r="R55" s="229" t="str">
        <f t="shared" si="4"/>
        <v>-2.7895037842448-0.118428016837543i</v>
      </c>
      <c r="S55" s="229">
        <f t="shared" si="20"/>
        <v>8.9183598449062096</v>
      </c>
      <c r="T55" s="229">
        <f t="shared" si="21"/>
        <v>-177.56897507623933</v>
      </c>
      <c r="U55" s="227" t="str">
        <f t="shared" si="5"/>
        <v>-0.485686598635819+3.15106358398607i</v>
      </c>
      <c r="V55" s="227">
        <f t="shared" si="22"/>
        <v>10.071113641274538</v>
      </c>
      <c r="W55" s="227">
        <f t="shared" si="23"/>
        <v>98.762282628946281</v>
      </c>
      <c r="X55" s="269" t="str">
        <f t="shared" si="6"/>
        <v>0.00380933117016137-0.00130511895731346i</v>
      </c>
      <c r="Y55" s="269">
        <f t="shared" si="24"/>
        <v>-47.901007390139874</v>
      </c>
      <c r="Z55" s="269">
        <f t="shared" si="25"/>
        <v>-18.9120265879626</v>
      </c>
      <c r="AA55" s="268" t="str">
        <f t="shared" si="7"/>
        <v>0.023179687403095-0.00677969074935914i</v>
      </c>
      <c r="AB55" s="268">
        <f t="shared" si="26"/>
        <v>-32.341362318403249</v>
      </c>
      <c r="AC55" s="268">
        <f t="shared" si="27"/>
        <v>-16.303360483702892</v>
      </c>
    </row>
    <row r="56" spans="1:29">
      <c r="A56" s="276">
        <v>-0.9</v>
      </c>
      <c r="B56" s="275">
        <f t="shared" si="8"/>
        <v>1258.9254117941666</v>
      </c>
      <c r="C56" s="274">
        <f t="shared" si="9"/>
        <v>7910.0616502201183</v>
      </c>
      <c r="D56" s="273" t="str">
        <f t="shared" si="10"/>
        <v>7910.06165022012i</v>
      </c>
      <c r="E56" s="272">
        <f t="shared" si="0"/>
        <v>8.6473385065112982</v>
      </c>
      <c r="F56" s="229" t="str">
        <f t="shared" si="11"/>
        <v>0.0706780385527421-0.906845146066212i</v>
      </c>
      <c r="G56" s="229">
        <f t="shared" si="12"/>
        <v>-0.82303640229633035</v>
      </c>
      <c r="H56" s="229">
        <f t="shared" si="13"/>
        <v>-85.54346895577882</v>
      </c>
      <c r="I56" s="271">
        <f t="shared" si="14"/>
        <v>0.10622837287555249</v>
      </c>
      <c r="J56" s="271" t="str">
        <f t="shared" si="15"/>
        <v>0.000868245533332592-0.0111401541924338i</v>
      </c>
      <c r="K56" s="271">
        <f t="shared" si="16"/>
        <v>-39.035875017285363</v>
      </c>
      <c r="L56" s="271">
        <f t="shared" si="17"/>
        <v>-85.54346895577882</v>
      </c>
      <c r="M56" s="270">
        <f t="shared" si="1"/>
        <v>0.63646201429809723</v>
      </c>
      <c r="N56" s="270" t="str">
        <f t="shared" si="2"/>
        <v>0.00903046717094055-0.0664472993199783i</v>
      </c>
      <c r="O56" s="270">
        <f t="shared" si="18"/>
        <v>-23.470971110819811</v>
      </c>
      <c r="P56" s="270">
        <f t="shared" si="19"/>
        <v>-82.26067868139306</v>
      </c>
      <c r="Q56" s="229">
        <f t="shared" si="3"/>
        <v>-1474.628881071144</v>
      </c>
      <c r="R56" s="229" t="str">
        <f t="shared" si="4"/>
        <v>-2.8311553824763-0.250719102848493i</v>
      </c>
      <c r="S56" s="229">
        <f t="shared" si="20"/>
        <v>9.0732002399995189</v>
      </c>
      <c r="T56" s="229">
        <f t="shared" si="21"/>
        <v>-174.93924990247888</v>
      </c>
      <c r="U56" s="227" t="str">
        <f t="shared" si="5"/>
        <v>-0.427463910715695+2.54969918194083i</v>
      </c>
      <c r="V56" s="227">
        <f t="shared" si="22"/>
        <v>8.2501638377031963</v>
      </c>
      <c r="W56" s="227">
        <f t="shared" si="23"/>
        <v>99.517281141742302</v>
      </c>
      <c r="X56" s="269" t="str">
        <f t="shared" si="6"/>
        <v>0.0034716891253354-0.00160311672500772i</v>
      </c>
      <c r="Y56" s="269">
        <f t="shared" si="24"/>
        <v>-48.349751440062754</v>
      </c>
      <c r="Z56" s="269">
        <f t="shared" si="25"/>
        <v>-24.786005887203647</v>
      </c>
      <c r="AA56" s="268" t="str">
        <f t="shared" si="7"/>
        <v>0.0213513786976431-0.00841191600792797i</v>
      </c>
      <c r="AB56" s="268">
        <f t="shared" si="26"/>
        <v>-32.784847533597208</v>
      </c>
      <c r="AC56" s="268">
        <f t="shared" si="27"/>
        <v>-21.503215612817861</v>
      </c>
    </row>
    <row r="57" spans="1:29">
      <c r="A57" s="276">
        <v>-0.8</v>
      </c>
      <c r="B57" s="275">
        <f t="shared" si="8"/>
        <v>1584.8931924611131</v>
      </c>
      <c r="C57" s="274">
        <f t="shared" si="9"/>
        <v>9958.1776203206136</v>
      </c>
      <c r="D57" s="273" t="str">
        <f t="shared" si="10"/>
        <v>9958.17762032061i</v>
      </c>
      <c r="E57" s="272">
        <f t="shared" si="0"/>
        <v>8.6473385065112982</v>
      </c>
      <c r="F57" s="229" t="str">
        <f t="shared" si="11"/>
        <v>0.0354768859226045-0.722619654711231i</v>
      </c>
      <c r="G57" s="229">
        <f t="shared" si="12"/>
        <v>-2.8113493893830315</v>
      </c>
      <c r="H57" s="229">
        <f t="shared" si="13"/>
        <v>-87.189330435019045</v>
      </c>
      <c r="I57" s="271">
        <f t="shared" si="14"/>
        <v>0.10622837287555249</v>
      </c>
      <c r="J57" s="271" t="str">
        <f t="shared" si="15"/>
        <v>0.000435816391761712-0.00887703309753245i</v>
      </c>
      <c r="K57" s="271">
        <f t="shared" si="16"/>
        <v>-41.024188004372029</v>
      </c>
      <c r="L57" s="271">
        <f t="shared" si="17"/>
        <v>-87.189330435019045</v>
      </c>
      <c r="M57" s="270">
        <f t="shared" si="1"/>
        <v>0.63646201429809723</v>
      </c>
      <c r="N57" s="270" t="str">
        <f t="shared" si="2"/>
        <v>0.00645174413314799-0.0529977502213005i</v>
      </c>
      <c r="O57" s="270">
        <f t="shared" si="18"/>
        <v>-25.450962428527895</v>
      </c>
      <c r="P57" s="270">
        <f t="shared" si="19"/>
        <v>-83.059182646532207</v>
      </c>
      <c r="Q57" s="229">
        <f t="shared" si="3"/>
        <v>-1474.628881071144</v>
      </c>
      <c r="R57" s="229" t="str">
        <f t="shared" si="4"/>
        <v>-2.89541170356191-0.387813319961766i</v>
      </c>
      <c r="S57" s="229">
        <f t="shared" si="20"/>
        <v>9.3114287285694015</v>
      </c>
      <c r="T57" s="229">
        <f t="shared" si="21"/>
        <v>-172.37117058529336</v>
      </c>
      <c r="U57" s="227" t="str">
        <f t="shared" si="5"/>
        <v>-0.382961718069427+2.07852299656321i</v>
      </c>
      <c r="V57" s="227">
        <f t="shared" si="22"/>
        <v>6.5000793391863523</v>
      </c>
      <c r="W57" s="227">
        <f t="shared" si="23"/>
        <v>100.43949897968761</v>
      </c>
      <c r="X57" s="269" t="str">
        <f t="shared" si="6"/>
        <v>0.00305700641809317-0.00182432740105523i</v>
      </c>
      <c r="Y57" s="269">
        <f t="shared" si="24"/>
        <v>-48.971048458772366</v>
      </c>
      <c r="Z57" s="269">
        <f t="shared" si="25"/>
        <v>-30.827453074854695</v>
      </c>
      <c r="AA57" s="268" t="str">
        <f t="shared" si="7"/>
        <v>0.0191051814893493-0.00960777942626118i</v>
      </c>
      <c r="AB57" s="268">
        <f t="shared" si="26"/>
        <v>-33.397822882928224</v>
      </c>
      <c r="AC57" s="268">
        <f t="shared" si="27"/>
        <v>-26.697305286367829</v>
      </c>
    </row>
    <row r="58" spans="1:29">
      <c r="A58" s="276">
        <v>-0.7</v>
      </c>
      <c r="B58" s="275">
        <f t="shared" si="8"/>
        <v>1995.2623149688795</v>
      </c>
      <c r="C58" s="274">
        <f t="shared" si="9"/>
        <v>12536.602861381592</v>
      </c>
      <c r="D58" s="273" t="str">
        <f t="shared" si="10"/>
        <v>12536.6028613816i</v>
      </c>
      <c r="E58" s="272">
        <f t="shared" si="0"/>
        <v>8.6473385065112982</v>
      </c>
      <c r="F58" s="229" t="str">
        <f t="shared" si="11"/>
        <v>0.0131634643655204-0.574643563731462i</v>
      </c>
      <c r="G58" s="229">
        <f t="shared" si="12"/>
        <v>-4.8097507499412426</v>
      </c>
      <c r="H58" s="229">
        <f t="shared" si="13"/>
        <v>-88.687744682552079</v>
      </c>
      <c r="I58" s="271">
        <f t="shared" si="14"/>
        <v>0.10622837287555249</v>
      </c>
      <c r="J58" s="271" t="str">
        <f t="shared" si="15"/>
        <v>0.000161706795669168-0.00705921836096012i</v>
      </c>
      <c r="K58" s="271">
        <f t="shared" si="16"/>
        <v>-43.022589364930248</v>
      </c>
      <c r="L58" s="271">
        <f t="shared" si="17"/>
        <v>-88.687744682552065</v>
      </c>
      <c r="M58" s="270">
        <f t="shared" si="1"/>
        <v>0.63646201429809723</v>
      </c>
      <c r="N58" s="270" t="str">
        <f t="shared" si="2"/>
        <v>0.00481375492353612-0.0422068800717879i</v>
      </c>
      <c r="O58" s="270">
        <f t="shared" si="18"/>
        <v>-27.436207407687174</v>
      </c>
      <c r="P58" s="270">
        <f t="shared" si="19"/>
        <v>-83.493449172236268</v>
      </c>
      <c r="Q58" s="229">
        <f t="shared" si="3"/>
        <v>-1474.628881071144</v>
      </c>
      <c r="R58" s="229" t="str">
        <f t="shared" si="4"/>
        <v>-2.99303400358564-0.529287725331156i</v>
      </c>
      <c r="S58" s="229">
        <f t="shared" si="20"/>
        <v>9.6559667019350464</v>
      </c>
      <c r="T58" s="229">
        <f t="shared" si="21"/>
        <v>-169.97150256663363</v>
      </c>
      <c r="U58" s="227" t="str">
        <f t="shared" si="5"/>
        <v>-0.343550481174605+1.71296046607839i</v>
      </c>
      <c r="V58" s="227">
        <f t="shared" si="22"/>
        <v>4.846215951993786</v>
      </c>
      <c r="W58" s="227">
        <f t="shared" si="23"/>
        <v>101.34075275081432</v>
      </c>
      <c r="X58" s="269" t="str">
        <f t="shared" si="6"/>
        <v>0.00259727461955218-0.00194275515113988i</v>
      </c>
      <c r="Y58" s="269">
        <f t="shared" si="24"/>
        <v>-49.779787685116546</v>
      </c>
      <c r="Z58" s="269">
        <f t="shared" si="25"/>
        <v>-36.796400003986889</v>
      </c>
      <c r="AA58" s="268" t="str">
        <f t="shared" si="7"/>
        <v>0.0166195890460948-0.010225280900013i</v>
      </c>
      <c r="AB58" s="268">
        <f t="shared" si="26"/>
        <v>-34.193405727873476</v>
      </c>
      <c r="AC58" s="268">
        <f t="shared" si="27"/>
        <v>-31.602104493670989</v>
      </c>
    </row>
    <row r="59" spans="1:29">
      <c r="A59" s="276">
        <v>-0.6</v>
      </c>
      <c r="B59" s="275">
        <f t="shared" si="8"/>
        <v>2511.8864315095802</v>
      </c>
      <c r="C59" s="274">
        <f t="shared" si="9"/>
        <v>15782.647919764757</v>
      </c>
      <c r="D59" s="273" t="str">
        <f t="shared" si="10"/>
        <v>15782.6479197648i</v>
      </c>
      <c r="E59" s="272">
        <f t="shared" si="0"/>
        <v>8.6473385065112982</v>
      </c>
      <c r="F59" s="229" t="str">
        <f t="shared" si="11"/>
        <v>-0.000902409138147885-0.456147181410155i</v>
      </c>
      <c r="G59" s="229">
        <f t="shared" si="12"/>
        <v>-6.8178830897046119</v>
      </c>
      <c r="H59" s="229">
        <f t="shared" si="13"/>
        <v>-90.113349746889028</v>
      </c>
      <c r="I59" s="271">
        <f t="shared" si="14"/>
        <v>0.10622837287555249</v>
      </c>
      <c r="J59" s="271" t="str">
        <f t="shared" si="15"/>
        <v>-0.0000110856599798074-0.00560354759287888i</v>
      </c>
      <c r="K59" s="271">
        <f t="shared" si="16"/>
        <v>-45.030721704693605</v>
      </c>
      <c r="L59" s="271">
        <f t="shared" si="17"/>
        <v>-90.113349746889028</v>
      </c>
      <c r="M59" s="270">
        <f t="shared" si="1"/>
        <v>0.63646201429809723</v>
      </c>
      <c r="N59" s="270" t="str">
        <f t="shared" si="2"/>
        <v>0.00377587952773273-0.0335809781189517i</v>
      </c>
      <c r="O59" s="270">
        <f t="shared" si="18"/>
        <v>-29.423569585634141</v>
      </c>
      <c r="P59" s="270">
        <f t="shared" si="19"/>
        <v>-83.584550201096476</v>
      </c>
      <c r="Q59" s="229">
        <f t="shared" si="3"/>
        <v>-1474.628881071144</v>
      </c>
      <c r="R59" s="229" t="str">
        <f t="shared" si="4"/>
        <v>-3.13788446620628-0.668773378196153i</v>
      </c>
      <c r="S59" s="229">
        <f t="shared" si="20"/>
        <v>10.125663072110097</v>
      </c>
      <c r="T59" s="229">
        <f t="shared" si="21"/>
        <v>-167.9686371129043</v>
      </c>
      <c r="U59" s="227" t="str">
        <f t="shared" si="5"/>
        <v>-0.302227435849566+1.43194066205854i</v>
      </c>
      <c r="V59" s="227">
        <f t="shared" si="22"/>
        <v>3.3077799824054988</v>
      </c>
      <c r="W59" s="227">
        <f t="shared" si="23"/>
        <v>101.91801314020664</v>
      </c>
      <c r="X59" s="269" t="str">
        <f t="shared" si="6"/>
        <v>0.00213800756540014-0.00195207653764045i</v>
      </c>
      <c r="Y59" s="269">
        <f t="shared" si="24"/>
        <v>-50.7666896750045</v>
      </c>
      <c r="Z59" s="269">
        <f t="shared" si="25"/>
        <v>-42.397184571709175</v>
      </c>
      <c r="AA59" s="268" t="str">
        <f t="shared" si="7"/>
        <v>0.0141482861374586-0.010229758284577i</v>
      </c>
      <c r="AB59" s="268">
        <f t="shared" si="26"/>
        <v>-35.159537555945015</v>
      </c>
      <c r="AC59" s="268">
        <f t="shared" si="27"/>
        <v>-35.86838502591673</v>
      </c>
    </row>
    <row r="60" spans="1:29">
      <c r="A60" s="276">
        <v>-0.5</v>
      </c>
      <c r="B60" s="275">
        <f t="shared" si="8"/>
        <v>3162.2776601683795</v>
      </c>
      <c r="C60" s="274">
        <f t="shared" si="9"/>
        <v>19869.176531592202</v>
      </c>
      <c r="D60" s="273" t="str">
        <f t="shared" si="10"/>
        <v>19869.1765315922i</v>
      </c>
      <c r="E60" s="272">
        <f t="shared" si="0"/>
        <v>8.6473385065112982</v>
      </c>
      <c r="F60" s="229" t="str">
        <f t="shared" si="11"/>
        <v>-0.00968754369195335-0.361389146402442i</v>
      </c>
      <c r="G60" s="229">
        <f t="shared" si="12"/>
        <v>-8.8373782478232314</v>
      </c>
      <c r="H60" s="229">
        <f t="shared" si="13"/>
        <v>-91.535526119243187</v>
      </c>
      <c r="I60" s="271">
        <f t="shared" si="14"/>
        <v>0.10622837287555249</v>
      </c>
      <c r="J60" s="271" t="str">
        <f t="shared" si="15"/>
        <v>-0.000119006790676939-0.00443949094490859i</v>
      </c>
      <c r="K60" s="271">
        <f t="shared" si="16"/>
        <v>-47.050216862812213</v>
      </c>
      <c r="L60" s="271">
        <f t="shared" si="17"/>
        <v>-91.535526119243187</v>
      </c>
      <c r="M60" s="270">
        <f t="shared" si="1"/>
        <v>0.63646201429809723</v>
      </c>
      <c r="N60" s="270" t="str">
        <f t="shared" si="2"/>
        <v>0.00311929204293034-0.0267017198552634i</v>
      </c>
      <c r="O60" s="270">
        <f t="shared" si="18"/>
        <v>-31.410348386562564</v>
      </c>
      <c r="P60" s="270">
        <f t="shared" si="19"/>
        <v>-83.336913803481352</v>
      </c>
      <c r="Q60" s="229">
        <f t="shared" si="3"/>
        <v>-1474.628881071144</v>
      </c>
      <c r="R60" s="229" t="str">
        <f t="shared" si="4"/>
        <v>-3.34521204869549-0.7900864757695i</v>
      </c>
      <c r="S60" s="229">
        <f t="shared" si="20"/>
        <v>10.724219739415357</v>
      </c>
      <c r="T60" s="229">
        <f t="shared" si="21"/>
        <v>-166.71116306253978</v>
      </c>
      <c r="U60" s="227" t="str">
        <f t="shared" si="5"/>
        <v>-0.253121789181867+1.21657732406767i</v>
      </c>
      <c r="V60" s="227">
        <f t="shared" si="22"/>
        <v>1.8868414915921559</v>
      </c>
      <c r="W60" s="227">
        <f t="shared" si="23"/>
        <v>101.75331081821699</v>
      </c>
      <c r="X60" s="269" t="str">
        <f t="shared" si="6"/>
        <v>0.00172170788620752-0.00187124682702307i</v>
      </c>
      <c r="Y60" s="269">
        <f t="shared" si="24"/>
        <v>-51.893748628220763</v>
      </c>
      <c r="Z60" s="269">
        <f t="shared" si="25"/>
        <v>-47.383277493157394</v>
      </c>
      <c r="AA60" s="268" t="str">
        <f t="shared" si="7"/>
        <v>0.0119308493022844-0.00972524717265683i</v>
      </c>
      <c r="AB60" s="268">
        <f t="shared" si="26"/>
        <v>-36.253880151971103</v>
      </c>
      <c r="AC60" s="268">
        <f t="shared" si="27"/>
        <v>-39.184665177395466</v>
      </c>
    </row>
    <row r="61" spans="1:29">
      <c r="A61" s="276">
        <v>-0.4</v>
      </c>
      <c r="B61" s="275">
        <f t="shared" si="8"/>
        <v>3981.0717055349719</v>
      </c>
      <c r="C61" s="274">
        <f t="shared" si="9"/>
        <v>25013.811247045713</v>
      </c>
      <c r="D61" s="273" t="str">
        <f t="shared" si="10"/>
        <v>25013.8112470457i</v>
      </c>
      <c r="E61" s="272">
        <f t="shared" si="0"/>
        <v>8.6473385065112982</v>
      </c>
      <c r="F61" s="229" t="str">
        <f t="shared" si="11"/>
        <v>-0.0150640743046631-0.285622005751305i</v>
      </c>
      <c r="G61" s="229">
        <f t="shared" si="12"/>
        <v>-10.872102951418128</v>
      </c>
      <c r="H61" s="229">
        <f t="shared" si="13"/>
        <v>-93.019056337602834</v>
      </c>
      <c r="I61" s="271">
        <f t="shared" si="14"/>
        <v>0.10622837287555249</v>
      </c>
      <c r="J61" s="271" t="str">
        <f t="shared" si="15"/>
        <v>-0.000185054869895035-0.00350872825269492i</v>
      </c>
      <c r="K61" s="271">
        <f t="shared" si="16"/>
        <v>-49.084941566407103</v>
      </c>
      <c r="L61" s="271">
        <f t="shared" si="17"/>
        <v>-93.019056337602819</v>
      </c>
      <c r="M61" s="270">
        <f t="shared" si="1"/>
        <v>0.63646201429809723</v>
      </c>
      <c r="N61" s="270" t="str">
        <f t="shared" si="2"/>
        <v>0.00270434942565027-0.0212234785124428i</v>
      </c>
      <c r="O61" s="270">
        <f t="shared" si="18"/>
        <v>-33.39372077778166</v>
      </c>
      <c r="P61" s="270">
        <f t="shared" si="19"/>
        <v>-82.738359036183709</v>
      </c>
      <c r="Q61" s="229">
        <f t="shared" si="3"/>
        <v>-1474.628881071144</v>
      </c>
      <c r="R61" s="229" t="str">
        <f t="shared" si="4"/>
        <v>-3.62637593523357-0.863048733708743i</v>
      </c>
      <c r="S61" s="229">
        <f t="shared" si="20"/>
        <v>11.428727890002516</v>
      </c>
      <c r="T61" s="229">
        <f t="shared" si="21"/>
        <v>-166.61309608040003</v>
      </c>
      <c r="U61" s="227" t="str">
        <f t="shared" si="5"/>
        <v>-0.191877713838014+1.04877379848281i</v>
      </c>
      <c r="V61" s="227">
        <f t="shared" si="22"/>
        <v>0.55662493858438378</v>
      </c>
      <c r="W61" s="227">
        <f t="shared" si="23"/>
        <v>100.36784758199714</v>
      </c>
      <c r="X61" s="269" t="str">
        <f t="shared" si="6"/>
        <v>0.00137246613865693-0.00173618627409615i</v>
      </c>
      <c r="Y61" s="269">
        <f t="shared" si="24"/>
        <v>-53.099806801012981</v>
      </c>
      <c r="Z61" s="269">
        <f t="shared" si="25"/>
        <v>-51.673408331392473</v>
      </c>
      <c r="AA61" s="268" t="str">
        <f t="shared" si="7"/>
        <v>0.010109856159407-0.00891075161714965i</v>
      </c>
      <c r="AB61" s="268">
        <f t="shared" si="26"/>
        <v>-37.408586012387531</v>
      </c>
      <c r="AC61" s="268">
        <f t="shared" si="27"/>
        <v>-41.392711029973412</v>
      </c>
    </row>
    <row r="62" spans="1:29">
      <c r="A62" s="276">
        <v>-0.3</v>
      </c>
      <c r="B62" s="275">
        <f t="shared" si="8"/>
        <v>5011.8723362727224</v>
      </c>
      <c r="C62" s="274">
        <f t="shared" si="9"/>
        <v>31490.522624728597</v>
      </c>
      <c r="D62" s="273" t="str">
        <f t="shared" si="10"/>
        <v>31490.5226247286i</v>
      </c>
      <c r="E62" s="272">
        <f t="shared" si="0"/>
        <v>8.6473385065112982</v>
      </c>
      <c r="F62" s="229" t="str">
        <f t="shared" si="11"/>
        <v>-0.0181915672102221-0.224982955325282i</v>
      </c>
      <c r="G62" s="229">
        <f t="shared" si="12"/>
        <v>-12.928706153895238</v>
      </c>
      <c r="H62" s="229">
        <f t="shared" si="13"/>
        <v>-94.622738610764046</v>
      </c>
      <c r="I62" s="271">
        <f t="shared" si="14"/>
        <v>0.10622837287555249</v>
      </c>
      <c r="J62" s="271" t="str">
        <f t="shared" si="15"/>
        <v>-0.000223474608209571-0.00276380683500963i</v>
      </c>
      <c r="K62" s="271">
        <f t="shared" si="16"/>
        <v>-51.141544768884216</v>
      </c>
      <c r="L62" s="271">
        <f t="shared" si="17"/>
        <v>-94.622738610764046</v>
      </c>
      <c r="M62" s="270">
        <f t="shared" si="1"/>
        <v>0.63646201429809723</v>
      </c>
      <c r="N62" s="270" t="str">
        <f t="shared" si="2"/>
        <v>0.00244231608215409-0.0168649540367577i</v>
      </c>
      <c r="O62" s="270">
        <f t="shared" si="18"/>
        <v>-35.370159765521819</v>
      </c>
      <c r="P62" s="270">
        <f t="shared" si="19"/>
        <v>-81.759935384739336</v>
      </c>
      <c r="Q62" s="229">
        <f t="shared" si="3"/>
        <v>-1474.628881071144</v>
      </c>
      <c r="R62" s="229" t="str">
        <f t="shared" si="4"/>
        <v>-3.97849833455969-0.84222081838784i</v>
      </c>
      <c r="S62" s="229">
        <f t="shared" si="20"/>
        <v>12.184773390768749</v>
      </c>
      <c r="T62" s="229">
        <f t="shared" si="21"/>
        <v>-168.0473400627715</v>
      </c>
      <c r="U62" s="227" t="str">
        <f t="shared" si="5"/>
        <v>-0.117110208908475+0.910415629689502i</v>
      </c>
      <c r="V62" s="227">
        <f t="shared" si="22"/>
        <v>-0.74393276312648859</v>
      </c>
      <c r="W62" s="227">
        <f t="shared" si="23"/>
        <v>97.329921326464486</v>
      </c>
      <c r="X62" s="269" t="str">
        <f t="shared" si="6"/>
        <v>0.00109137908417377-0.00158462275677461i</v>
      </c>
      <c r="Y62" s="269">
        <f t="shared" si="24"/>
        <v>-54.315474451139501</v>
      </c>
      <c r="Z62" s="269">
        <f t="shared" si="25"/>
        <v>-55.443604151706843</v>
      </c>
      <c r="AA62" s="268" t="str">
        <f t="shared" si="7"/>
        <v>0.00870691691394848-0.00800103760632929i</v>
      </c>
      <c r="AB62" s="268">
        <f t="shared" si="26"/>
        <v>-38.544089447777111</v>
      </c>
      <c r="AC62" s="268">
        <f t="shared" si="27"/>
        <v>-42.580800925682219</v>
      </c>
    </row>
    <row r="63" spans="1:29">
      <c r="A63" s="276">
        <v>-0.2</v>
      </c>
      <c r="B63" s="275">
        <f t="shared" si="8"/>
        <v>6309.5734448019321</v>
      </c>
      <c r="C63" s="274">
        <f t="shared" si="9"/>
        <v>39644.219162949987</v>
      </c>
      <c r="D63" s="273" t="str">
        <f t="shared" si="10"/>
        <v>39644.21916295i</v>
      </c>
      <c r="E63" s="272">
        <f t="shared" si="0"/>
        <v>8.6473385065112982</v>
      </c>
      <c r="F63" s="229" t="str">
        <f t="shared" si="11"/>
        <v>-0.019765026587315-0.176368595219285i</v>
      </c>
      <c r="G63" s="229">
        <f t="shared" si="12"/>
        <v>-15.017371846136706</v>
      </c>
      <c r="H63" s="229">
        <f t="shared" si="13"/>
        <v>-96.394263198082086</v>
      </c>
      <c r="I63" s="271">
        <f t="shared" si="14"/>
        <v>0.10622837287555249</v>
      </c>
      <c r="J63" s="271" t="str">
        <f t="shared" si="15"/>
        <v>-0.00024280379594618-0.00216660292440087i</v>
      </c>
      <c r="K63" s="271">
        <f t="shared" si="16"/>
        <v>-53.230210461125687</v>
      </c>
      <c r="L63" s="271">
        <f t="shared" si="17"/>
        <v>-96.394263198082101</v>
      </c>
      <c r="M63" s="270">
        <f t="shared" si="1"/>
        <v>0.63646201429809723</v>
      </c>
      <c r="N63" s="270" t="str">
        <f t="shared" si="2"/>
        <v>0.00227695882044734-0.0133992932177285i</v>
      </c>
      <c r="O63" s="270">
        <f t="shared" si="18"/>
        <v>-37.334729136707743</v>
      </c>
      <c r="P63" s="270">
        <f t="shared" si="19"/>
        <v>-80.355782443580694</v>
      </c>
      <c r="Q63" s="229">
        <f t="shared" si="3"/>
        <v>-1474.628881071144</v>
      </c>
      <c r="R63" s="229" t="str">
        <f t="shared" si="4"/>
        <v>-4.37079509248785-0.674192820718087i</v>
      </c>
      <c r="S63" s="229">
        <f t="shared" si="20"/>
        <v>12.913330063562958</v>
      </c>
      <c r="T63" s="229">
        <f t="shared" si="21"/>
        <v>-171.23126516363669</v>
      </c>
      <c r="U63" s="227" t="str">
        <f t="shared" si="5"/>
        <v>-0.032517559486248+0.784196429479897i</v>
      </c>
      <c r="V63" s="227">
        <f t="shared" si="22"/>
        <v>-2.1040417825737472</v>
      </c>
      <c r="W63" s="227">
        <f t="shared" si="23"/>
        <v>92.374471638281221</v>
      </c>
      <c r="X63" s="269" t="str">
        <f t="shared" si="6"/>
        <v>0.00086156714598681-0.00144400938372679i</v>
      </c>
      <c r="Y63" s="269">
        <f t="shared" si="24"/>
        <v>-55.486033694419568</v>
      </c>
      <c r="Z63" s="269">
        <f t="shared" si="25"/>
        <v>-59.17761586936254</v>
      </c>
      <c r="AA63" s="268" t="str">
        <f t="shared" si="7"/>
        <v>0.00764916436524071-0.00716776752705718i</v>
      </c>
      <c r="AB63" s="268">
        <f t="shared" si="26"/>
        <v>-39.590552370001632</v>
      </c>
      <c r="AC63" s="268">
        <f t="shared" si="27"/>
        <v>-43.139135114861134</v>
      </c>
    </row>
    <row r="64" spans="1:29">
      <c r="A64" s="276">
        <v>-0.1</v>
      </c>
      <c r="B64" s="275">
        <f t="shared" si="8"/>
        <v>7943.2823472428145</v>
      </c>
      <c r="C64" s="274">
        <f t="shared" si="9"/>
        <v>49909.114934975027</v>
      </c>
      <c r="D64" s="273" t="str">
        <f t="shared" si="10"/>
        <v>49909.114934975i</v>
      </c>
      <c r="E64" s="272">
        <f t="shared" si="0"/>
        <v>8.6473385065112982</v>
      </c>
      <c r="F64" s="229" t="str">
        <f t="shared" si="11"/>
        <v>-0.0201777257332791-0.137321063812945i</v>
      </c>
      <c r="G64" s="229">
        <f t="shared" si="12"/>
        <v>-17.152486792986977</v>
      </c>
      <c r="H64" s="229">
        <f t="shared" si="13"/>
        <v>-98.359127538426705</v>
      </c>
      <c r="I64" s="271">
        <f t="shared" si="14"/>
        <v>0.10622837287555249</v>
      </c>
      <c r="J64" s="271" t="str">
        <f t="shared" si="15"/>
        <v>-0.000247873605429165-0.00168692287915004i</v>
      </c>
      <c r="K64" s="271">
        <f t="shared" si="16"/>
        <v>-55.36532540797598</v>
      </c>
      <c r="L64" s="271">
        <f t="shared" si="17"/>
        <v>-98.359127538426719</v>
      </c>
      <c r="M64" s="270">
        <f t="shared" si="1"/>
        <v>0.63646201429809723</v>
      </c>
      <c r="N64" s="270" t="str">
        <f t="shared" si="2"/>
        <v>0.00217270568766052-0.0106445896481007i</v>
      </c>
      <c r="O64" s="270">
        <f t="shared" si="18"/>
        <v>-39.28015177249069</v>
      </c>
      <c r="P64" s="270">
        <f t="shared" si="19"/>
        <v>-78.463620098328406</v>
      </c>
      <c r="Q64" s="229">
        <f t="shared" si="3"/>
        <v>-1474.628881071144</v>
      </c>
      <c r="R64" s="229" t="str">
        <f t="shared" si="4"/>
        <v>-4.7358406272134-0.317441302076207i</v>
      </c>
      <c r="S64" s="229">
        <f t="shared" si="20"/>
        <v>13.527410557731939</v>
      </c>
      <c r="T64" s="229">
        <f t="shared" si="21"/>
        <v>-176.16522554715871</v>
      </c>
      <c r="U64" s="227" t="str">
        <f t="shared" si="5"/>
        <v>0.0519671159931613+0.656735916507218i</v>
      </c>
      <c r="V64" s="227">
        <f t="shared" si="22"/>
        <v>-3.6250762352550354</v>
      </c>
      <c r="W64" s="227">
        <f t="shared" si="23"/>
        <v>85.475646914414568</v>
      </c>
      <c r="X64" s="269" t="str">
        <f t="shared" si="6"/>
        <v>0.000656259862602604-0.00132477836792817i</v>
      </c>
      <c r="Y64" s="269">
        <f t="shared" si="24"/>
        <v>-56.60406520641601</v>
      </c>
      <c r="Z64" s="269">
        <f t="shared" si="25"/>
        <v>-63.647412294600223</v>
      </c>
      <c r="AA64" s="268" t="str">
        <f t="shared" si="7"/>
        <v>0.0068045227507212-0.0065143469885872i</v>
      </c>
      <c r="AB64" s="268">
        <f t="shared" si="26"/>
        <v>-40.51889157093072</v>
      </c>
      <c r="AC64" s="268">
        <f t="shared" si="27"/>
        <v>-43.751904854501895</v>
      </c>
    </row>
    <row r="65" spans="1:29">
      <c r="A65" s="276">
        <v>0</v>
      </c>
      <c r="B65" s="275">
        <f t="shared" si="8"/>
        <v>10000</v>
      </c>
      <c r="C65" s="274">
        <f t="shared" si="9"/>
        <v>62831.853071795864</v>
      </c>
      <c r="D65" s="273" t="str">
        <f t="shared" si="10"/>
        <v>62831.8530717959i</v>
      </c>
      <c r="E65" s="272">
        <f t="shared" si="0"/>
        <v>8.6473385065112982</v>
      </c>
      <c r="F65" s="229" t="str">
        <f t="shared" si="11"/>
        <v>-0.0196370655855546-0.10593437023045i</v>
      </c>
      <c r="G65" s="229">
        <f t="shared" si="12"/>
        <v>-19.352536323838951</v>
      </c>
      <c r="H65" s="229">
        <f t="shared" si="13"/>
        <v>-100.50172063296392</v>
      </c>
      <c r="I65" s="271">
        <f t="shared" si="14"/>
        <v>0.10622837287555249</v>
      </c>
      <c r="J65" s="271" t="str">
        <f t="shared" si="15"/>
        <v>-0.000241231856904091-0.00130135252282579i</v>
      </c>
      <c r="K65" s="271">
        <f t="shared" si="16"/>
        <v>-57.565374938827944</v>
      </c>
      <c r="L65" s="271">
        <f t="shared" si="17"/>
        <v>-100.5017206329639</v>
      </c>
      <c r="M65" s="270">
        <f t="shared" si="1"/>
        <v>0.63646201429809723</v>
      </c>
      <c r="N65" s="270" t="str">
        <f t="shared" si="2"/>
        <v>0.002107080786382-0.00845549945948875i</v>
      </c>
      <c r="O65" s="270">
        <f t="shared" si="18"/>
        <v>-41.195565125599522</v>
      </c>
      <c r="P65" s="270">
        <f t="shared" si="19"/>
        <v>-76.007094347997096</v>
      </c>
      <c r="Q65" s="229">
        <f t="shared" si="3"/>
        <v>-1474.628881071144</v>
      </c>
      <c r="R65" s="229" t="str">
        <f t="shared" si="4"/>
        <v>-4.97757967807358+0.230697557354168i</v>
      </c>
      <c r="S65" s="229">
        <f t="shared" si="20"/>
        <v>13.94968338176832</v>
      </c>
      <c r="T65" s="229">
        <f t="shared" si="21"/>
        <v>177.34639222355833</v>
      </c>
      <c r="U65" s="227" t="str">
        <f t="shared" si="5"/>
        <v>0.122183859047672+0.52276654540442i</v>
      </c>
      <c r="V65" s="227">
        <f t="shared" si="22"/>
        <v>-5.4028529420706262</v>
      </c>
      <c r="W65" s="227">
        <f t="shared" si="23"/>
        <v>76.844671590594373</v>
      </c>
      <c r="X65" s="269" t="str">
        <f t="shared" si="6"/>
        <v>0.000448865376513768-0.00121517555992624i</v>
      </c>
      <c r="Y65" s="269">
        <f t="shared" si="24"/>
        <v>-57.751739411668311</v>
      </c>
      <c r="Z65" s="269">
        <f t="shared" si="25"/>
        <v>-69.726619593339564</v>
      </c>
      <c r="AA65" s="268" t="str">
        <f t="shared" si="7"/>
        <v>0.00600651967490386-0.00605535905658888i</v>
      </c>
      <c r="AB65" s="268">
        <f t="shared" si="26"/>
        <v>-41.38192959843991</v>
      </c>
      <c r="AC65" s="268">
        <f t="shared" si="27"/>
        <v>-45.231993308372701</v>
      </c>
    </row>
    <row r="66" spans="1:29">
      <c r="A66" s="276">
        <v>0.1</v>
      </c>
      <c r="B66" s="275">
        <f t="shared" si="8"/>
        <v>12589.254117941673</v>
      </c>
      <c r="C66" s="274">
        <f t="shared" si="9"/>
        <v>79100.616502201228</v>
      </c>
      <c r="D66" s="273" t="str">
        <f t="shared" si="10"/>
        <v>79100.6165022012i</v>
      </c>
      <c r="E66" s="272">
        <f t="shared" si="0"/>
        <v>8.6473385065112982</v>
      </c>
      <c r="F66" s="229" t="str">
        <f t="shared" si="11"/>
        <v>-0.0182625090469988-0.0807745075135521i</v>
      </c>
      <c r="G66" s="229">
        <f t="shared" si="12"/>
        <v>-21.637999671153139</v>
      </c>
      <c r="H66" s="229">
        <f t="shared" si="13"/>
        <v>-102.73994809183338</v>
      </c>
      <c r="I66" s="271">
        <f t="shared" si="14"/>
        <v>0.10622837287555249</v>
      </c>
      <c r="J66" s="271" t="str">
        <f t="shared" si="15"/>
        <v>-0.000224346094376548-0.000992275773236785i</v>
      </c>
      <c r="K66" s="271">
        <f t="shared" si="16"/>
        <v>-59.850838286142142</v>
      </c>
      <c r="L66" s="271">
        <f t="shared" si="17"/>
        <v>-102.7399480918334</v>
      </c>
      <c r="M66" s="270">
        <f t="shared" si="1"/>
        <v>0.63646201429809723</v>
      </c>
      <c r="N66" s="270" t="str">
        <f t="shared" si="2"/>
        <v>0.00206588918276595-0.00671615710264539i</v>
      </c>
      <c r="O66" s="270">
        <f t="shared" si="18"/>
        <v>-43.064958437610073</v>
      </c>
      <c r="P66" s="270">
        <f t="shared" si="19"/>
        <v>-72.902108367117194</v>
      </c>
      <c r="Q66" s="229">
        <f t="shared" si="3"/>
        <v>-1474.628881071144</v>
      </c>
      <c r="R66" s="229" t="str">
        <f t="shared" si="4"/>
        <v>-4.99958001451871+0.915951403373983i</v>
      </c>
      <c r="S66" s="229">
        <f t="shared" si="20"/>
        <v>14.122045540183819</v>
      </c>
      <c r="T66" s="229">
        <f t="shared" si="21"/>
        <v>169.61821909092615</v>
      </c>
      <c r="U66" s="227" t="str">
        <f t="shared" si="5"/>
        <v>0.165290398760223+0.387111042656618i</v>
      </c>
      <c r="V66" s="227">
        <f t="shared" si="22"/>
        <v>-7.515954130969317</v>
      </c>
      <c r="W66" s="227">
        <f t="shared" si="23"/>
        <v>66.878270999092749</v>
      </c>
      <c r="X66" s="269" t="str">
        <f t="shared" si="6"/>
        <v>0.00023252801177083-0.00108092875751423i</v>
      </c>
      <c r="Y66" s="269">
        <f t="shared" si="24"/>
        <v>-59.127595676956801</v>
      </c>
      <c r="Z66" s="269">
        <f t="shared" si="25"/>
        <v>-77.859618317494693</v>
      </c>
      <c r="AA66" s="268" t="str">
        <f t="shared" si="7"/>
        <v>0.0051078918697507-0.00567722684407899i</v>
      </c>
      <c r="AB66" s="268">
        <f t="shared" si="26"/>
        <v>-42.341715828424768</v>
      </c>
      <c r="AC66" s="268">
        <f t="shared" si="27"/>
        <v>-48.021778592778482</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8.6473385065112982</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-0.0161792300836684-0.0607922809134579i</v>
      </c>
      <c r="G67" s="229">
        <f t="shared" si="12"/>
        <v>-24.025824888582132</v>
      </c>
      <c r="H67" s="229">
        <f t="shared" si="13"/>
        <v>-104.90321682428146</v>
      </c>
      <c r="I67" s="271">
        <f t="shared" ref="I67:I95" si="30">IF(freq_ratio2&gt;1,(Kinput2-Kfeed2*Metccm2/(2*ratio2*Gdc_ccm2))/(2/rload2-Kfeed2/Gdc_ccm2),(Kinput2-Kfeed2*Metccm2/(2*ratio2*Gdc_dcm2))/(2/rload2-Kfeed2/Gdc_dcm2))</f>
        <v>0.10622837287555249</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-0.000198754019502432-0.000746803780142003i</v>
      </c>
      <c r="K67" s="271">
        <f t="shared" si="16"/>
        <v>-62.238663503571132</v>
      </c>
      <c r="L67" s="271">
        <f t="shared" si="17"/>
        <v>-104.9032168242814</v>
      </c>
      <c r="M67" s="270">
        <f t="shared" ref="M67:M95" si="32">IF(freq_ratio2&gt;1,(1-Kfeed2*rload2*Xequiv2^2/(Gdc_ccm2*(Xequiv2^2+Requiv2^2)))/(2/rload2-Kfeed2/Gdc_ccm2),1/(2/rload2-Kfeed2/Gdc_dcm2))</f>
        <v>0.63646201429809723</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0.00204015738964748-0.00533432985893571i</v>
      </c>
      <c r="O67" s="270">
        <f t="shared" si="18"/>
        <v>-44.86551762643704</v>
      </c>
      <c r="P67" s="270">
        <f t="shared" si="19"/>
        <v>-69.070244332270164</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0.175910306668846+0.261875923765005i</v>
      </c>
      <c r="V67" s="227">
        <f t="shared" si="22"/>
        <v>-10.020746410241568</v>
      </c>
      <c r="W67" s="227">
        <f t="shared" si="23"/>
        <v>56.109498650061759</v>
      </c>
      <c r="X67" s="269" t="str">
        <f t="shared" si="6"/>
        <v>0.0000425019003224235-0.000892710540717411i</v>
      </c>
      <c r="Y67" s="269">
        <f t="shared" si="24"/>
        <v>-60.975953701922251</v>
      </c>
      <c r="Z67" s="269">
        <f t="shared" si="25"/>
        <v>-87.2742093310044</v>
      </c>
      <c r="AA67" s="268" t="str">
        <f t="shared" si="7"/>
        <v>0.00411688326707467-0.00516475000813718i</v>
      </c>
      <c r="AB67" s="268">
        <f t="shared" si="26"/>
        <v>-43.602807824788158</v>
      </c>
      <c r="AC67" s="268">
        <f t="shared" si="27"/>
        <v>-51.441236838993156</v>
      </c>
    </row>
    <row r="68" spans="1:29">
      <c r="A68" s="276">
        <v>0.3</v>
      </c>
      <c r="B68" s="275">
        <f t="shared" si="8"/>
        <v>19952.623149688796</v>
      </c>
      <c r="C68" s="274">
        <f t="shared" si="9"/>
        <v>125366.02861381591</v>
      </c>
      <c r="D68" s="273" t="str">
        <f t="shared" si="10"/>
        <v>125366.028613816i</v>
      </c>
      <c r="E68" s="272">
        <f t="shared" si="28"/>
        <v>8.6473385065112982</v>
      </c>
      <c r="F68" s="229" t="str">
        <f t="shared" si="29"/>
        <v>-0.0135925952724459-0.0452050681395065i</v>
      </c>
      <c r="G68" s="229">
        <f t="shared" si="12"/>
        <v>-26.520347532747166</v>
      </c>
      <c r="H68" s="229">
        <f t="shared" si="13"/>
        <v>-106.73537153841313</v>
      </c>
      <c r="I68" s="271">
        <f t="shared" si="30"/>
        <v>0.10622837287555249</v>
      </c>
      <c r="J68" s="271" t="str">
        <f t="shared" si="31"/>
        <v>-0.000166978461391399-0.000555322407070382i</v>
      </c>
      <c r="K68" s="271">
        <f t="shared" si="16"/>
        <v>-64.733186147736163</v>
      </c>
      <c r="L68" s="271">
        <f t="shared" si="17"/>
        <v>-106.73537153841312</v>
      </c>
      <c r="M68" s="270">
        <f t="shared" si="32"/>
        <v>0.63646201429809723</v>
      </c>
      <c r="N68" s="270" t="str">
        <f t="shared" si="33"/>
        <v>0.00202419382887107-0.00423665687759018i</v>
      </c>
      <c r="O68" s="270">
        <f t="shared" si="18"/>
        <v>-46.566579409671661</v>
      </c>
      <c r="P68" s="270">
        <f t="shared" si="19"/>
        <v>-64.462418942809435</v>
      </c>
      <c r="Q68" s="229">
        <f t="shared" si="34"/>
        <v>-1474.628881071144</v>
      </c>
      <c r="R68" s="229" t="str">
        <f t="shared" si="35"/>
        <v>-4.21006734389943+2.24632212649915i</v>
      </c>
      <c r="S68" s="229">
        <f t="shared" si="20"/>
        <v>13.573750490988502</v>
      </c>
      <c r="T68" s="229">
        <f t="shared" si="21"/>
        <v>151.91741788506371</v>
      </c>
      <c r="U68" s="227" t="str">
        <f t="shared" si="5"/>
        <v>0.158770886267041+0.159783033635842i</v>
      </c>
      <c r="V68" s="227">
        <f t="shared" si="22"/>
        <v>-12.946597041758675</v>
      </c>
      <c r="W68" s="227">
        <f t="shared" si="23"/>
        <v>45.182046346650687</v>
      </c>
      <c r="X68" s="269" t="str">
        <f t="shared" si="6"/>
        <v>-0.0000705622655913032-0.000673534772723807i</v>
      </c>
      <c r="Y68" s="269">
        <f t="shared" si="24"/>
        <v>-63.385393175517493</v>
      </c>
      <c r="Z68" s="269">
        <f t="shared" si="25"/>
        <v>-95.98072404725535</v>
      </c>
      <c r="AA68" s="268" t="str">
        <f t="shared" si="7"/>
        <v>0.00324572596509934-0.00441977681922722i</v>
      </c>
      <c r="AB68" s="268">
        <f t="shared" si="26"/>
        <v>-45.218786437452977</v>
      </c>
      <c r="AC68" s="268">
        <f t="shared" si="27"/>
        <v>-53.707771451651652</v>
      </c>
    </row>
    <row r="69" spans="1:29">
      <c r="A69" s="276">
        <v>0.4</v>
      </c>
      <c r="B69" s="275">
        <f t="shared" si="8"/>
        <v>25118.864315095805</v>
      </c>
      <c r="C69" s="274">
        <f t="shared" si="9"/>
        <v>157826.4791976476</v>
      </c>
      <c r="D69" s="273" t="str">
        <f t="shared" si="10"/>
        <v>157826.479197648i</v>
      </c>
      <c r="E69" s="272">
        <f t="shared" si="28"/>
        <v>8.6473385065112982</v>
      </c>
      <c r="F69" s="229" t="str">
        <f t="shared" si="29"/>
        <v>-0.0108025746011574-0.0333531588222035i</v>
      </c>
      <c r="G69" s="229">
        <f t="shared" si="12"/>
        <v>-29.10402597581016</v>
      </c>
      <c r="H69" s="229">
        <f t="shared" si="13"/>
        <v>-107.94634047846557</v>
      </c>
      <c r="I69" s="271">
        <f t="shared" si="30"/>
        <v>0.10622837287555249</v>
      </c>
      <c r="J69" s="271" t="str">
        <f t="shared" si="31"/>
        <v>-0.000132704406319197-0.000409727431078903i</v>
      </c>
      <c r="K69" s="271">
        <f t="shared" si="16"/>
        <v>-67.31686459079917</v>
      </c>
      <c r="L69" s="271">
        <f t="shared" si="17"/>
        <v>-107.94634047846549</v>
      </c>
      <c r="M69" s="270">
        <f t="shared" si="32"/>
        <v>0.63646201429809723</v>
      </c>
      <c r="N69" s="270" t="str">
        <f t="shared" si="33"/>
        <v>0.00201436974880673-0.00336480288630492i</v>
      </c>
      <c r="O69" s="270">
        <f t="shared" si="18"/>
        <v>-48.130554129919332</v>
      </c>
      <c r="P69" s="270">
        <f t="shared" si="19"/>
        <v>-59.092769487888724</v>
      </c>
      <c r="Q69" s="229">
        <f t="shared" si="34"/>
        <v>-1474.628881071144</v>
      </c>
      <c r="R69" s="229" t="str">
        <f t="shared" si="35"/>
        <v>-3.48198503912871+2.64726247425169i</v>
      </c>
      <c r="S69" s="229">
        <f t="shared" si="20"/>
        <v>12.817653302904763</v>
      </c>
      <c r="T69" s="229">
        <f t="shared" si="21"/>
        <v>142.75521840025817</v>
      </c>
      <c r="U69" s="227" t="str">
        <f t="shared" si="5"/>
        <v>0.125908968893078+0.0875379496596479i</v>
      </c>
      <c r="V69" s="227">
        <f t="shared" si="22"/>
        <v>-16.286372672905394</v>
      </c>
      <c r="W69" s="227">
        <f t="shared" si="23"/>
        <v>34.808877921792565</v>
      </c>
      <c r="X69" s="269" t="str">
        <f t="shared" si="6"/>
        <v>-0.000103834699192535-0.000479145641409187i</v>
      </c>
      <c r="Y69" s="269">
        <f t="shared" si="24"/>
        <v>-66.191338468841025</v>
      </c>
      <c r="Z69" s="269">
        <f t="shared" si="25"/>
        <v>-102.2273853240071</v>
      </c>
      <c r="AA69" s="268" t="str">
        <f t="shared" si="7"/>
        <v>0.00266333515754374-0.00358276183590541i</v>
      </c>
      <c r="AB69" s="268">
        <f t="shared" si="26"/>
        <v>-47.005028007961187</v>
      </c>
      <c r="AC69" s="268">
        <f t="shared" si="27"/>
        <v>-53.373814333430367</v>
      </c>
    </row>
    <row r="70" spans="1:29">
      <c r="A70" s="276">
        <v>0.5</v>
      </c>
      <c r="B70" s="275">
        <f t="shared" si="8"/>
        <v>31622.776601683796</v>
      </c>
      <c r="C70" s="274">
        <f t="shared" si="9"/>
        <v>198691.76531592204</v>
      </c>
      <c r="D70" s="273" t="str">
        <f t="shared" si="10"/>
        <v>198691.765315922i</v>
      </c>
      <c r="E70" s="272">
        <f t="shared" si="28"/>
        <v>8.6473385065112982</v>
      </c>
      <c r="F70" s="229" t="str">
        <f t="shared" si="29"/>
        <v>-0.0081361631071627-0.0245860572711266i</v>
      </c>
      <c r="G70" s="229">
        <f t="shared" si="12"/>
        <v>-31.734902376943822</v>
      </c>
      <c r="H70" s="229">
        <f t="shared" si="13"/>
        <v>-108.3107170533209</v>
      </c>
      <c r="I70" s="271">
        <f t="shared" si="30"/>
        <v>0.10622837287555249</v>
      </c>
      <c r="J70" s="271" t="str">
        <f t="shared" si="31"/>
        <v>-0.0000999488302294627-0.000302027827101984i</v>
      </c>
      <c r="K70" s="271">
        <f t="shared" si="16"/>
        <v>-69.947740991932818</v>
      </c>
      <c r="L70" s="271">
        <f t="shared" si="17"/>
        <v>-108.31071705332091</v>
      </c>
      <c r="M70" s="270">
        <f t="shared" si="32"/>
        <v>0.63646201429809723</v>
      </c>
      <c r="N70" s="270" t="str">
        <f t="shared" si="33"/>
        <v>0.00200836557923244-0.00267237604531611i</v>
      </c>
      <c r="O70" s="270">
        <f t="shared" si="18"/>
        <v>-49.517475704146719</v>
      </c>
      <c r="P70" s="270">
        <f t="shared" si="19"/>
        <v>-53.074110629396571</v>
      </c>
      <c r="Q70" s="229">
        <f t="shared" si="34"/>
        <v>-1474.628881071144</v>
      </c>
      <c r="R70" s="229" t="str">
        <f t="shared" si="35"/>
        <v>-2.68480869406935+2.78290230094058i</v>
      </c>
      <c r="S70" s="229">
        <f t="shared" si="20"/>
        <v>11.747208672144216</v>
      </c>
      <c r="T70" s="229">
        <f t="shared" si="21"/>
        <v>133.97219388527913</v>
      </c>
      <c r="U70" s="227" t="str">
        <f t="shared" si="5"/>
        <v>0.0902646367973518+0.0433667132826567i</v>
      </c>
      <c r="V70" s="227">
        <f t="shared" si="22"/>
        <v>-19.987693704799604</v>
      </c>
      <c r="W70" s="227">
        <f t="shared" si="23"/>
        <v>25.661476831958232</v>
      </c>
      <c r="X70" s="269" t="str">
        <f t="shared" si="6"/>
        <v>-0.0000938265405215261-0.000336467931405344i</v>
      </c>
      <c r="Y70" s="269">
        <f t="shared" si="24"/>
        <v>-69.135900198569345</v>
      </c>
      <c r="Z70" s="269">
        <f t="shared" si="25"/>
        <v>-105.58151665806803</v>
      </c>
      <c r="AA70" s="268" t="str">
        <f t="shared" si="7"/>
        <v>0.00234234533666863-0.00282587258963042i</v>
      </c>
      <c r="AB70" s="268">
        <f t="shared" si="26"/>
        <v>-48.705634910783211</v>
      </c>
      <c r="AC70" s="268">
        <f t="shared" si="27"/>
        <v>-50.344910234143669</v>
      </c>
    </row>
    <row r="71" spans="1:29">
      <c r="A71" s="276">
        <v>0.6</v>
      </c>
      <c r="B71" s="275">
        <f t="shared" si="8"/>
        <v>39810.717055349727</v>
      </c>
      <c r="C71" s="274">
        <f t="shared" si="9"/>
        <v>250138.11247045716</v>
      </c>
      <c r="D71" s="273" t="str">
        <f t="shared" si="10"/>
        <v>250138.112470457i</v>
      </c>
      <c r="E71" s="272">
        <f t="shared" si="28"/>
        <v>8.6473385065112982</v>
      </c>
      <c r="F71" s="229" t="str">
        <f t="shared" si="29"/>
        <v>-0.00584355098006355-0.0182380402254872i</v>
      </c>
      <c r="G71" s="229">
        <f t="shared" si="12"/>
        <v>-34.356024064026066</v>
      </c>
      <c r="H71" s="229">
        <f t="shared" si="13"/>
        <v>-107.76569484557375</v>
      </c>
      <c r="I71" s="271">
        <f t="shared" si="30"/>
        <v>0.10622837287555249</v>
      </c>
      <c r="J71" s="271" t="str">
        <f t="shared" si="31"/>
        <v>-0.000071785198643499-0.000224045506734073i</v>
      </c>
      <c r="K71" s="271">
        <f t="shared" si="16"/>
        <v>-72.568862679015041</v>
      </c>
      <c r="L71" s="271">
        <f t="shared" si="17"/>
        <v>-107.76569484557372</v>
      </c>
      <c r="M71" s="270">
        <f t="shared" si="32"/>
        <v>0.63646201429809723</v>
      </c>
      <c r="N71" s="270" t="str">
        <f t="shared" si="33"/>
        <v>0.00200470818768532-0.0021224803058156i</v>
      </c>
      <c r="O71" s="270">
        <f t="shared" si="18"/>
        <v>-50.69367892013706</v>
      </c>
      <c r="P71" s="270">
        <f t="shared" si="19"/>
        <v>-46.634530301201806</v>
      </c>
      <c r="Q71" s="229">
        <f t="shared" si="34"/>
        <v>-1474.628881071144</v>
      </c>
      <c r="R71" s="229" t="str">
        <f t="shared" si="35"/>
        <v>-1.94456407633462+2.67942386605301i</v>
      </c>
      <c r="S71" s="229">
        <f t="shared" si="20"/>
        <v>10.398359810663738</v>
      </c>
      <c r="T71" s="229">
        <f t="shared" si="21"/>
        <v>125.96987924254644</v>
      </c>
      <c r="U71" s="227" t="str">
        <f t="shared" si="5"/>
        <v>0.0602305995642668+0.0198076878867484i</v>
      </c>
      <c r="V71" s="227">
        <f t="shared" si="22"/>
        <v>-23.957664253362324</v>
      </c>
      <c r="W71" s="227">
        <f t="shared" si="23"/>
        <v>18.20418439697265</v>
      </c>
      <c r="X71" s="269" t="str">
        <f t="shared" si="6"/>
        <v>-0.0000713293836145332-0.000239908191091695i</v>
      </c>
      <c r="Y71" s="269">
        <f t="shared" si="24"/>
        <v>-72.031217592420205</v>
      </c>
      <c r="Z71" s="269">
        <f t="shared" si="25"/>
        <v>-106.55824022562656</v>
      </c>
      <c r="AA71" s="268" t="str">
        <f t="shared" si="7"/>
        <v>0.00217982627230546-0.00221256723873149i</v>
      </c>
      <c r="AB71" s="268">
        <f t="shared" si="26"/>
        <v>-50.15603383354221</v>
      </c>
      <c r="AC71" s="268">
        <f t="shared" si="27"/>
        <v>-45.427075681254578</v>
      </c>
    </row>
    <row r="72" spans="1:29">
      <c r="A72" s="276">
        <v>0.7</v>
      </c>
      <c r="B72" s="275">
        <f t="shared" si="8"/>
        <v>50118.723362727229</v>
      </c>
      <c r="C72" s="274">
        <f t="shared" si="9"/>
        <v>314905.22624728602</v>
      </c>
      <c r="D72" s="273" t="str">
        <f t="shared" si="10"/>
        <v>314905.226247286i</v>
      </c>
      <c r="E72" s="272">
        <f t="shared" si="28"/>
        <v>8.6473385065112982</v>
      </c>
      <c r="F72" s="229" t="str">
        <f t="shared" si="29"/>
        <v>-0.00403810900214886-0.0136830625281297i</v>
      </c>
      <c r="G72" s="229">
        <f t="shared" si="12"/>
        <v>-36.913661807105711</v>
      </c>
      <c r="H72" s="229">
        <f t="shared" si="13"/>
        <v>-106.44224382312669</v>
      </c>
      <c r="I72" s="271">
        <f t="shared" si="30"/>
        <v>0.10622837287555249</v>
      </c>
      <c r="J72" s="271" t="str">
        <f t="shared" si="31"/>
        <v>-0.0000496062168110331-0.000168089807889813i</v>
      </c>
      <c r="K72" s="271">
        <f t="shared" si="16"/>
        <v>-75.126500422094679</v>
      </c>
      <c r="L72" s="271">
        <f t="shared" si="17"/>
        <v>-106.44224382312665</v>
      </c>
      <c r="M72" s="270">
        <f t="shared" si="32"/>
        <v>0.63646201429809723</v>
      </c>
      <c r="N72" s="270" t="str">
        <f t="shared" si="33"/>
        <v>0.00200247758095973-0.00168578034463769i</v>
      </c>
      <c r="O72" s="270">
        <f t="shared" si="18"/>
        <v>-51.641971076865275</v>
      </c>
      <c r="P72" s="270">
        <f t="shared" si="19"/>
        <v>-40.092258708948272</v>
      </c>
      <c r="Q72" s="229">
        <f t="shared" si="34"/>
        <v>-1474.628881071144</v>
      </c>
      <c r="R72" s="229" t="str">
        <f t="shared" si="35"/>
        <v>-1.34014699914353+2.41613946285612i</v>
      </c>
      <c r="S72" s="229">
        <f t="shared" si="20"/>
        <v>8.8273644718567841</v>
      </c>
      <c r="T72" s="229">
        <f t="shared" si="21"/>
        <v>119.01558043693916</v>
      </c>
      <c r="U72" s="227" t="str">
        <f t="shared" si="5"/>
        <v>0.0384718470083863+0.00858068067075989i</v>
      </c>
      <c r="V72" s="227">
        <f t="shared" si="22"/>
        <v>-28.086297335248918</v>
      </c>
      <c r="W72" s="227">
        <f t="shared" si="23"/>
        <v>12.573336613812474</v>
      </c>
      <c r="X72" s="269" t="str">
        <f t="shared" si="6"/>
        <v>-0.0000500269824114272-0.000175261715350187i</v>
      </c>
      <c r="Y72" s="269">
        <f t="shared" si="24"/>
        <v>-74.786086364135954</v>
      </c>
      <c r="Z72" s="269">
        <f t="shared" si="25"/>
        <v>-105.93094965465731</v>
      </c>
      <c r="AA72" s="268" t="str">
        <f t="shared" si="7"/>
        <v>0.0020980777590751-0.00173450710119685i</v>
      </c>
      <c r="AB72" s="268">
        <f t="shared" si="26"/>
        <v>-51.301557018906564</v>
      </c>
      <c r="AC72" s="268">
        <f t="shared" si="27"/>
        <v>-39.580964540478995</v>
      </c>
    </row>
    <row r="73" spans="1:29">
      <c r="A73" s="276">
        <v>0.8</v>
      </c>
      <c r="B73" s="275">
        <f t="shared" si="8"/>
        <v>63095.734448019342</v>
      </c>
      <c r="C73" s="274">
        <f t="shared" si="9"/>
        <v>396442.19162950001</v>
      </c>
      <c r="D73" s="273" t="str">
        <f t="shared" si="10"/>
        <v>396442.1916295i</v>
      </c>
      <c r="E73" s="272">
        <f t="shared" si="28"/>
        <v>8.6473385065112982</v>
      </c>
      <c r="F73" s="229" t="str">
        <f t="shared" si="29"/>
        <v>-0.00271033223970744-0.0104005027460122i</v>
      </c>
      <c r="G73" s="229">
        <f t="shared" si="12"/>
        <v>-39.373565111711414</v>
      </c>
      <c r="H73" s="229">
        <f t="shared" si="13"/>
        <v>-104.60621216052496</v>
      </c>
      <c r="I73" s="271">
        <f t="shared" si="30"/>
        <v>0.10622837287555249</v>
      </c>
      <c r="J73" s="271" t="str">
        <f t="shared" si="31"/>
        <v>-0.0000332951212167164-0.00012776514796601i</v>
      </c>
      <c r="K73" s="271">
        <f t="shared" si="16"/>
        <v>-77.586403726700411</v>
      </c>
      <c r="L73" s="271">
        <f t="shared" si="17"/>
        <v>-104.60621216052493</v>
      </c>
      <c r="M73" s="270">
        <f t="shared" si="32"/>
        <v>0.63646201429809723</v>
      </c>
      <c r="N73" s="270" t="str">
        <f t="shared" si="33"/>
        <v>0.00200111066098822-0.00133896583334836i</v>
      </c>
      <c r="O73" s="270">
        <f t="shared" si="18"/>
        <v>-52.367762192432437</v>
      </c>
      <c r="P73" s="270">
        <f t="shared" si="19"/>
        <v>-33.786929261272498</v>
      </c>
      <c r="Q73" s="229">
        <f t="shared" si="34"/>
        <v>-1474.628881071144</v>
      </c>
      <c r="R73" s="229" t="str">
        <f t="shared" si="35"/>
        <v>-0.891742269862364+2.08070998706435i</v>
      </c>
      <c r="S73" s="229">
        <f t="shared" si="20"/>
        <v>7.0965644050027574</v>
      </c>
      <c r="T73" s="229">
        <f t="shared" si="21"/>
        <v>113.19880961713328</v>
      </c>
      <c r="U73" s="227" t="str">
        <f t="shared" si="5"/>
        <v>0.0240573477576356+0.00363515256701691i</v>
      </c>
      <c r="V73" s="227">
        <f t="shared" si="22"/>
        <v>-32.277000706708677</v>
      </c>
      <c r="W73" s="227">
        <f t="shared" si="23"/>
        <v>8.5925974566083276</v>
      </c>
      <c r="X73" s="269" t="str">
        <f t="shared" si="6"/>
        <v>-0.0000336277661932599-0.000131039861545933i</v>
      </c>
      <c r="Y73" s="269">
        <f t="shared" si="24"/>
        <v>-77.374949952889068</v>
      </c>
      <c r="Z73" s="269">
        <f t="shared" si="25"/>
        <v>-104.39280009548584</v>
      </c>
      <c r="AA73" s="268" t="str">
        <f t="shared" si="7"/>
        <v>0.00205552052820637-0.00136431551542952i</v>
      </c>
      <c r="AB73" s="268">
        <f t="shared" si="26"/>
        <v>-52.156308418621073</v>
      </c>
      <c r="AC73" s="268">
        <f t="shared" si="27"/>
        <v>-33.573517196233375</v>
      </c>
    </row>
    <row r="74" spans="1:29">
      <c r="A74" s="276">
        <v>0.9</v>
      </c>
      <c r="B74" s="275">
        <f t="shared" si="8"/>
        <v>79432.823472428179</v>
      </c>
      <c r="C74" s="274">
        <f t="shared" si="9"/>
        <v>499091.14934975049</v>
      </c>
      <c r="D74" s="273" t="str">
        <f t="shared" si="10"/>
        <v>499091.14934975i</v>
      </c>
      <c r="E74" s="272">
        <f t="shared" si="28"/>
        <v>8.6473385065112982</v>
      </c>
      <c r="F74" s="229" t="str">
        <f t="shared" si="29"/>
        <v>-0.00178167812408666-0.00800164766418377i</v>
      </c>
      <c r="G74" s="229">
        <f t="shared" si="12"/>
        <v>-41.726259298308761</v>
      </c>
      <c r="H74" s="229">
        <f t="shared" si="13"/>
        <v>-102.55292117414979</v>
      </c>
      <c r="I74" s="271">
        <f t="shared" si="30"/>
        <v>0.10622837287555249</v>
      </c>
      <c r="J74" s="271" t="str">
        <f t="shared" si="31"/>
        <v>-0.0000218870543771565-0.0000982963730458418i</v>
      </c>
      <c r="K74" s="271">
        <f t="shared" si="16"/>
        <v>-79.939097913297758</v>
      </c>
      <c r="L74" s="271">
        <f t="shared" si="17"/>
        <v>-102.55292117414974</v>
      </c>
      <c r="M74" s="270">
        <f t="shared" si="32"/>
        <v>0.63646201429809723</v>
      </c>
      <c r="N74" s="270" t="str">
        <f t="shared" si="33"/>
        <v>0.00200026770693758-0.00106352432798888i</v>
      </c>
      <c r="O74" s="270">
        <f t="shared" si="18"/>
        <v>-52.897002444819847</v>
      </c>
      <c r="P74" s="270">
        <f t="shared" si="19"/>
        <v>-27.999176486401431</v>
      </c>
      <c r="Q74" s="229">
        <f t="shared" si="34"/>
        <v>-1474.628881071144</v>
      </c>
      <c r="R74" s="229" t="str">
        <f t="shared" si="35"/>
        <v>-0.580226503734826+1.73810988718705i</v>
      </c>
      <c r="S74" s="229">
        <f t="shared" si="20"/>
        <v>5.2604043887918603</v>
      </c>
      <c r="T74" s="229">
        <f t="shared" si="21"/>
        <v>108.46035691239138</v>
      </c>
      <c r="U74" s="227" t="str">
        <f t="shared" si="5"/>
        <v>0.0149415197876246+0.00154601568504739i</v>
      </c>
      <c r="V74" s="227">
        <f t="shared" si="22"/>
        <v>-36.465854909516906</v>
      </c>
      <c r="W74" s="227">
        <f t="shared" si="23"/>
        <v>5.9074357382416052</v>
      </c>
      <c r="X74" s="269" t="str">
        <f t="shared" si="6"/>
        <v>-0.0000220623734290736-0.0000998219738182578i</v>
      </c>
      <c r="Y74" s="269">
        <f t="shared" si="24"/>
        <v>-79.808348893561941</v>
      </c>
      <c r="Z74" s="269">
        <f t="shared" si="25"/>
        <v>-102.46299747635639</v>
      </c>
      <c r="AA74" s="268" t="str">
        <f t="shared" si="7"/>
        <v>0.00203229755502183-0.00107646640823144i</v>
      </c>
      <c r="AB74" s="268">
        <f t="shared" si="26"/>
        <v>-52.766253425084031</v>
      </c>
      <c r="AC74" s="268">
        <f t="shared" si="27"/>
        <v>-27.909252788608161</v>
      </c>
    </row>
    <row r="75" spans="1:29">
      <c r="A75" s="276">
        <v>1</v>
      </c>
      <c r="B75" s="275">
        <f t="shared" si="8"/>
        <v>100000</v>
      </c>
      <c r="C75" s="274">
        <f t="shared" si="9"/>
        <v>628318.53071795858</v>
      </c>
      <c r="D75" s="273" t="str">
        <f t="shared" si="10"/>
        <v>628318.530717959i</v>
      </c>
      <c r="E75" s="272">
        <f t="shared" si="28"/>
        <v>8.6473385065112982</v>
      </c>
      <c r="F75" s="229" t="str">
        <f t="shared" si="29"/>
        <v>-0.00115462597685543-0.00621674669351844i</v>
      </c>
      <c r="G75" s="229">
        <f t="shared" si="12"/>
        <v>-43.981452548158728</v>
      </c>
      <c r="H75" s="229">
        <f t="shared" si="13"/>
        <v>-100.52156212164168</v>
      </c>
      <c r="I75" s="271">
        <f t="shared" si="30"/>
        <v>0.10622837287555249</v>
      </c>
      <c r="J75" s="271" t="str">
        <f t="shared" si="31"/>
        <v>-0.0000141840219055656-0.0000763697275565966i</v>
      </c>
      <c r="K75" s="271">
        <f t="shared" si="16"/>
        <v>-82.194291163147724</v>
      </c>
      <c r="L75" s="271">
        <f t="shared" si="17"/>
        <v>-100.52156212164164</v>
      </c>
      <c r="M75" s="270">
        <f t="shared" si="32"/>
        <v>0.63646201429809723</v>
      </c>
      <c r="N75" s="270" t="str">
        <f t="shared" si="33"/>
        <v>0.00199974466631142-0.000844758386280712i</v>
      </c>
      <c r="O75" s="270">
        <f t="shared" si="18"/>
        <v>-53.267398393240086</v>
      </c>
      <c r="P75" s="270">
        <f t="shared" si="19"/>
        <v>-22.900806388260399</v>
      </c>
      <c r="Q75" s="229">
        <f t="shared" si="34"/>
        <v>-1474.628881071144</v>
      </c>
      <c r="R75" s="229" t="str">
        <f t="shared" si="35"/>
        <v>-0.372558025144574+1.42419999538656i</v>
      </c>
      <c r="S75" s="229">
        <f t="shared" si="20"/>
        <v>3.3588799203515105</v>
      </c>
      <c r="T75" s="229">
        <f t="shared" si="21"/>
        <v>104.65957326215971</v>
      </c>
      <c r="U75" s="227" t="str">
        <f t="shared" si="5"/>
        <v>0.00928405578594626+0.000671680560050584i</v>
      </c>
      <c r="V75" s="227">
        <f t="shared" si="22"/>
        <v>-40.622572627807223</v>
      </c>
      <c r="W75" s="227">
        <f t="shared" si="23"/>
        <v>4.1380111405180298</v>
      </c>
      <c r="X75" s="269" t="str">
        <f t="shared" si="6"/>
        <v>-0.0000142646726667874-0.0000770950637324354i</v>
      </c>
      <c r="Y75" s="269">
        <f t="shared" si="24"/>
        <v>-82.113276207836051</v>
      </c>
      <c r="Z75" s="269">
        <f t="shared" si="25"/>
        <v>-100.48271702623344</v>
      </c>
      <c r="AA75" s="268" t="str">
        <f t="shared" si="7"/>
        <v>0.00201906155194633-0.000851305792353836i</v>
      </c>
      <c r="AB75" s="268">
        <f t="shared" si="26"/>
        <v>-53.186383437928413</v>
      </c>
      <c r="AC75" s="268">
        <f t="shared" si="27"/>
        <v>-22.861961292852204</v>
      </c>
    </row>
    <row r="76" spans="1:29">
      <c r="A76" s="276">
        <v>1.1000000000000001</v>
      </c>
      <c r="B76" s="275">
        <f t="shared" si="8"/>
        <v>125892.5411794168</v>
      </c>
      <c r="C76" s="274">
        <f t="shared" si="9"/>
        <v>791006.16502201266</v>
      </c>
      <c r="D76" s="273" t="str">
        <f t="shared" si="10"/>
        <v>791006.165022013i</v>
      </c>
      <c r="E76" s="272">
        <f t="shared" si="28"/>
        <v>8.6473385065112982</v>
      </c>
      <c r="F76" s="229" t="str">
        <f t="shared" si="29"/>
        <v>-0.000741185126214914-0.00486528434646052i</v>
      </c>
      <c r="G76" s="229">
        <f t="shared" si="12"/>
        <v>-46.158196361724393</v>
      </c>
      <c r="H76" s="229">
        <f t="shared" si="13"/>
        <v>-98.661930991514183</v>
      </c>
      <c r="I76" s="271">
        <f t="shared" si="30"/>
        <v>0.10622837287555249</v>
      </c>
      <c r="J76" s="271" t="str">
        <f t="shared" si="31"/>
        <v>-9.10510093921792E-06-0.0000597676660063939i</v>
      </c>
      <c r="K76" s="271">
        <f t="shared" si="16"/>
        <v>-84.371034976713389</v>
      </c>
      <c r="L76" s="271">
        <f t="shared" si="17"/>
        <v>-98.661930991514197</v>
      </c>
      <c r="M76" s="270">
        <f t="shared" si="32"/>
        <v>0.63646201429809723</v>
      </c>
      <c r="N76" s="270" t="str">
        <f t="shared" si="33"/>
        <v>0.00199941847159787-0.000671000230967904i</v>
      </c>
      <c r="O76" s="270">
        <f t="shared" si="18"/>
        <v>-53.518434685567726</v>
      </c>
      <c r="P76" s="270">
        <f t="shared" si="19"/>
        <v>-18.551633940828161</v>
      </c>
      <c r="Q76" s="229">
        <f t="shared" si="34"/>
        <v>-1474.628881071144</v>
      </c>
      <c r="R76" s="229" t="str">
        <f t="shared" si="35"/>
        <v>-0.237423007299929+1.15316216280938i</v>
      </c>
      <c r="S76" s="229">
        <f t="shared" si="20"/>
        <v>1.4181106211765115</v>
      </c>
      <c r="T76" s="229">
        <f t="shared" si="21"/>
        <v>101.63398042560982</v>
      </c>
      <c r="U76" s="227" t="str">
        <f t="shared" si="5"/>
        <v>0.00578643622127896+0.000300423797717793i</v>
      </c>
      <c r="V76" s="227">
        <f t="shared" si="22"/>
        <v>-44.740085740547883</v>
      </c>
      <c r="W76" s="227">
        <f t="shared" si="23"/>
        <v>2.9720494340956303</v>
      </c>
      <c r="X76" s="269" t="str">
        <f t="shared" si="6"/>
        <v>-9.13992758452235E-06-0.0000601182824653684i</v>
      </c>
      <c r="Y76" s="269">
        <f t="shared" si="24"/>
        <v>-84.320629049300322</v>
      </c>
      <c r="Z76" s="269">
        <f t="shared" si="25"/>
        <v>-98.644617794654152</v>
      </c>
      <c r="AA76" s="268" t="str">
        <f t="shared" si="7"/>
        <v>0.00201125906902571-0.000674297781989827i</v>
      </c>
      <c r="AB76" s="268">
        <f t="shared" si="26"/>
        <v>-53.468028758154645</v>
      </c>
      <c r="AC76" s="268">
        <f t="shared" si="27"/>
        <v>-18.534320743968156</v>
      </c>
    </row>
    <row r="77" spans="1:29">
      <c r="A77" s="276">
        <v>1.2</v>
      </c>
      <c r="B77" s="275">
        <f t="shared" si="8"/>
        <v>158489.31924611135</v>
      </c>
      <c r="C77" s="274">
        <f t="shared" si="9"/>
        <v>995817.7620320617</v>
      </c>
      <c r="D77" s="273" t="str">
        <f t="shared" si="10"/>
        <v>995817.762032062i</v>
      </c>
      <c r="E77" s="272">
        <f t="shared" si="28"/>
        <v>8.6473385065112982</v>
      </c>
      <c r="F77" s="229" t="str">
        <f t="shared" si="29"/>
        <v>-0.000472841008035067-0.00382708676437487i</v>
      </c>
      <c r="G77" s="229">
        <f t="shared" si="12"/>
        <v>-48.276840162108641</v>
      </c>
      <c r="H77" s="229">
        <f t="shared" si="13"/>
        <v>-97.043266507183262</v>
      </c>
      <c r="I77" s="271">
        <f t="shared" si="30"/>
        <v>0.10622837287555249</v>
      </c>
      <c r="J77" s="271" t="str">
        <f t="shared" si="31"/>
        <v>-5.80862318210159E-06-0.0000470139106416366i</v>
      </c>
      <c r="K77" s="271">
        <f t="shared" si="16"/>
        <v>-86.489678777097637</v>
      </c>
      <c r="L77" s="271">
        <f t="shared" si="17"/>
        <v>-97.043266507183262</v>
      </c>
      <c r="M77" s="270">
        <f t="shared" si="32"/>
        <v>0.63646201429809723</v>
      </c>
      <c r="N77" s="270" t="str">
        <f t="shared" si="33"/>
        <v>0.0019992142629307-0.000532986585686645i</v>
      </c>
      <c r="O77" s="270">
        <f t="shared" si="18"/>
        <v>-53.684616331163127</v>
      </c>
      <c r="P77" s="270">
        <f t="shared" si="19"/>
        <v>-14.927745652904042</v>
      </c>
      <c r="Q77" s="229">
        <f t="shared" si="34"/>
        <v>-1474.628881071144</v>
      </c>
      <c r="R77" s="229" t="str">
        <f t="shared" si="35"/>
        <v>-0.150669490337394+0.926909762558312i</v>
      </c>
      <c r="S77" s="229">
        <f t="shared" si="20"/>
        <v>-0.54598876949974684</v>
      </c>
      <c r="T77" s="229">
        <f t="shared" si="21"/>
        <v>99.23269588311814</v>
      </c>
      <c r="U77" s="227" t="str">
        <f t="shared" si="5"/>
        <v>0.00361860679774803+0.000138344265779731i</v>
      </c>
      <c r="V77" s="227">
        <f t="shared" si="22"/>
        <v>-48.822828931608399</v>
      </c>
      <c r="W77" s="227">
        <f t="shared" si="23"/>
        <v>2.1894293759348717</v>
      </c>
      <c r="X77" s="269" t="str">
        <f t="shared" si="6"/>
        <v>-5.82316709606103E-06-0.0000471854618765142i</v>
      </c>
      <c r="Y77" s="269">
        <f t="shared" si="24"/>
        <v>-86.458191036083974</v>
      </c>
      <c r="Z77" s="269">
        <f t="shared" si="25"/>
        <v>-97.035311177475037</v>
      </c>
      <c r="AA77" s="268" t="str">
        <f t="shared" si="7"/>
        <v>0.00200654914017343-0.000534643656288114i</v>
      </c>
      <c r="AB77" s="268">
        <f t="shared" si="26"/>
        <v>-53.653128590149457</v>
      </c>
      <c r="AC77" s="268">
        <f t="shared" si="27"/>
        <v>-14.919790323195809</v>
      </c>
    </row>
    <row r="78" spans="1:29">
      <c r="A78" s="276">
        <v>1.3</v>
      </c>
      <c r="B78" s="275">
        <f t="shared" si="8"/>
        <v>199526.23149688804</v>
      </c>
      <c r="C78" s="274">
        <f t="shared" si="9"/>
        <v>1253660.2861381597</v>
      </c>
      <c r="D78" s="273" t="str">
        <f t="shared" si="10"/>
        <v>1253660.28613816i</v>
      </c>
      <c r="E78" s="272">
        <f t="shared" si="28"/>
        <v>8.6473385065112982</v>
      </c>
      <c r="F78" s="229" t="str">
        <f t="shared" si="29"/>
        <v>-0.000300443712551285-0.00302080730134998i</v>
      </c>
      <c r="G78" s="229">
        <f t="shared" si="12"/>
        <v>-50.354790617994396</v>
      </c>
      <c r="H78" s="229">
        <f t="shared" si="13"/>
        <v>-95.679849528960389</v>
      </c>
      <c r="I78" s="271">
        <f t="shared" si="30"/>
        <v>0.10622837287555249</v>
      </c>
      <c r="J78" s="271" t="str">
        <f t="shared" si="31"/>
        <v>-3.69080575497089E-06-0.0000371091572454772i</v>
      </c>
      <c r="K78" s="271">
        <f t="shared" si="16"/>
        <v>-88.567629232983393</v>
      </c>
      <c r="L78" s="271">
        <f t="shared" si="17"/>
        <v>-95.679849528960389</v>
      </c>
      <c r="M78" s="270">
        <f t="shared" si="32"/>
        <v>0.63646201429809723</v>
      </c>
      <c r="N78" s="270" t="str">
        <f t="shared" si="33"/>
        <v>0.0019990860781097-0.000423362290152904i</v>
      </c>
      <c r="O78" s="270">
        <f t="shared" si="18"/>
        <v>-53.792831104916054</v>
      </c>
      <c r="P78" s="270">
        <f t="shared" si="19"/>
        <v>-11.957308821807665</v>
      </c>
      <c r="Q78" s="229">
        <f t="shared" si="34"/>
        <v>-1474.628881071144</v>
      </c>
      <c r="R78" s="229" t="str">
        <f t="shared" si="35"/>
        <v>-0.0953893506423918+0.741714791550166i</v>
      </c>
      <c r="S78" s="229">
        <f t="shared" si="20"/>
        <v>-2.5240180385192952</v>
      </c>
      <c r="T78" s="229">
        <f t="shared" si="21"/>
        <v>97.328383974012439</v>
      </c>
      <c r="U78" s="227" t="str">
        <f t="shared" si="5"/>
        <v>0.00226923658847888+0.0000653093012640362i</v>
      </c>
      <c r="V78" s="227">
        <f t="shared" si="22"/>
        <v>-52.878808656513677</v>
      </c>
      <c r="W78" s="227">
        <f t="shared" si="23"/>
        <v>1.6485344450520327</v>
      </c>
      <c r="X78" s="269" t="str">
        <f t="shared" si="6"/>
        <v>-3.69676548937528E-06-0.0000371938002109515i</v>
      </c>
      <c r="Y78" s="269">
        <f t="shared" si="24"/>
        <v>-88.54789651542076</v>
      </c>
      <c r="Z78" s="269">
        <f t="shared" si="25"/>
        <v>-95.676099070963858</v>
      </c>
      <c r="AA78" s="268" t="str">
        <f t="shared" si="7"/>
        <v>0.00200366056178303-0.000424194029093076i</v>
      </c>
      <c r="AB78" s="268">
        <f t="shared" si="26"/>
        <v>-53.773098387353429</v>
      </c>
      <c r="AC78" s="268">
        <f t="shared" si="27"/>
        <v>-11.953558363811126</v>
      </c>
    </row>
    <row r="79" spans="1:29">
      <c r="A79" s="276">
        <v>1.4</v>
      </c>
      <c r="B79" s="275">
        <f t="shared" si="8"/>
        <v>251188.643150958</v>
      </c>
      <c r="C79" s="274">
        <f t="shared" si="9"/>
        <v>1578264.7919764756</v>
      </c>
      <c r="D79" s="273" t="str">
        <f t="shared" si="10"/>
        <v>1578264.79197648i</v>
      </c>
      <c r="E79" s="272">
        <f t="shared" si="28"/>
        <v>8.6473385065112982</v>
      </c>
      <c r="F79" s="229" t="str">
        <f t="shared" si="29"/>
        <v>-0.000190413199497945-0.00238980254756273i</v>
      </c>
      <c r="G79" s="229">
        <f t="shared" si="12"/>
        <v>-52.405275635879633</v>
      </c>
      <c r="H79" s="229">
        <f t="shared" si="13"/>
        <v>-94.555553427340001</v>
      </c>
      <c r="I79" s="271">
        <f t="shared" si="30"/>
        <v>0.10622837287555249</v>
      </c>
      <c r="J79" s="271" t="str">
        <f t="shared" si="31"/>
        <v>-2.33913409790351E-06-0.0000293575689132885i</v>
      </c>
      <c r="K79" s="271">
        <f t="shared" si="16"/>
        <v>-90.618114250868643</v>
      </c>
      <c r="L79" s="271">
        <f t="shared" si="17"/>
        <v>-94.555553427339987</v>
      </c>
      <c r="M79" s="270">
        <f t="shared" si="32"/>
        <v>0.63646201429809723</v>
      </c>
      <c r="N79" s="270" t="str">
        <f t="shared" si="33"/>
        <v>0.00199900546847782-0.000336286590553579i</v>
      </c>
      <c r="O79" s="270">
        <f t="shared" si="18"/>
        <v>-53.862520704832804</v>
      </c>
      <c r="P79" s="270">
        <f t="shared" si="19"/>
        <v>-9.5492815679438632</v>
      </c>
      <c r="Q79" s="229">
        <f t="shared" si="34"/>
        <v>-1474.628881071144</v>
      </c>
      <c r="R79" s="229" t="str">
        <f t="shared" si="35"/>
        <v>-0.0603093912865929+0.591881030042218i</v>
      </c>
      <c r="S79" s="229">
        <f t="shared" si="20"/>
        <v>-4.5104535174104186</v>
      </c>
      <c r="T79" s="229">
        <f t="shared" si="21"/>
        <v>95.818042083490909</v>
      </c>
      <c r="U79" s="227" t="str">
        <f t="shared" si="5"/>
        <v>0.0014259624976036+0.0000314255762861792i</v>
      </c>
      <c r="V79" s="227">
        <f t="shared" si="22"/>
        <v>-56.915729153290044</v>
      </c>
      <c r="W79" s="227">
        <f t="shared" si="23"/>
        <v>1.2624886561509028</v>
      </c>
      <c r="X79" s="269" t="str">
        <f t="shared" si="6"/>
        <v>-2.34154916091508E-06-0.000029399565175206i</v>
      </c>
      <c r="Y79" s="269">
        <f t="shared" si="24"/>
        <v>-90.605719663074154</v>
      </c>
      <c r="Z79" s="269">
        <f t="shared" si="25"/>
        <v>-94.553750303263314</v>
      </c>
      <c r="AA79" s="268" t="str">
        <f t="shared" si="7"/>
        <v>0.00200187064204963-0.000336703807617465i</v>
      </c>
      <c r="AB79" s="268">
        <f t="shared" si="26"/>
        <v>-53.850126117038315</v>
      </c>
      <c r="AC79" s="268">
        <f t="shared" si="27"/>
        <v>-9.5474784438671723</v>
      </c>
    </row>
    <row r="80" spans="1:29">
      <c r="A80" s="276">
        <v>1.5</v>
      </c>
      <c r="B80" s="275">
        <f t="shared" si="8"/>
        <v>316227.76601683802</v>
      </c>
      <c r="C80" s="274">
        <f t="shared" si="9"/>
        <v>1986917.6531592207</v>
      </c>
      <c r="D80" s="273" t="str">
        <f t="shared" si="10"/>
        <v>1986917.65315922i</v>
      </c>
      <c r="E80" s="272">
        <f t="shared" si="28"/>
        <v>8.6473385065112982</v>
      </c>
      <c r="F80" s="229" t="str">
        <f t="shared" si="29"/>
        <v>-0.00012048184547308-0.00189338604668607i</v>
      </c>
      <c r="G80" s="229">
        <f t="shared" si="12"/>
        <v>-54.43766678579334</v>
      </c>
      <c r="H80" s="229">
        <f t="shared" si="13"/>
        <v>-93.640993649471099</v>
      </c>
      <c r="I80" s="271">
        <f t="shared" si="30"/>
        <v>0.10622837287555249</v>
      </c>
      <c r="J80" s="271" t="str">
        <f t="shared" si="31"/>
        <v>-0.0000014800612230008-0.0000232593321995303i</v>
      </c>
      <c r="K80" s="271">
        <f t="shared" si="16"/>
        <v>-92.650505400782322</v>
      </c>
      <c r="L80" s="271">
        <f t="shared" si="17"/>
        <v>-93.640993649471085</v>
      </c>
      <c r="M80" s="270">
        <f t="shared" si="32"/>
        <v>0.63646201429809723</v>
      </c>
      <c r="N80" s="270" t="str">
        <f t="shared" si="33"/>
        <v>0.00199895471606226-0.000267120908877234i</v>
      </c>
      <c r="O80" s="270">
        <f t="shared" si="18"/>
        <v>-53.907072968655179</v>
      </c>
      <c r="P80" s="270">
        <f t="shared" si="19"/>
        <v>-7.611360182292163</v>
      </c>
      <c r="Q80" s="229">
        <f t="shared" si="34"/>
        <v>-1474.628881071144</v>
      </c>
      <c r="R80" s="229" t="str">
        <f t="shared" si="35"/>
        <v>-0.0380999407449605+0.471504358823824i</v>
      </c>
      <c r="S80" s="229">
        <f t="shared" si="20"/>
        <v>-6.5020208599200346</v>
      </c>
      <c r="T80" s="229">
        <f t="shared" si="21"/>
        <v>94.6197518557221</v>
      </c>
      <c r="U80" s="227" t="str">
        <f t="shared" si="5"/>
        <v>0.000897330125122058+0.0000153301808863787i</v>
      </c>
      <c r="V80" s="227">
        <f t="shared" si="22"/>
        <v>-60.93968764571337</v>
      </c>
      <c r="W80" s="227">
        <f t="shared" si="23"/>
        <v>0.9787582062510175</v>
      </c>
      <c r="X80" s="269" t="str">
        <f t="shared" si="6"/>
        <v>-1.48103330843831E-06-0.0000232802449691699i</v>
      </c>
      <c r="Y80" s="269">
        <f t="shared" si="24"/>
        <v>-92.642707792330668</v>
      </c>
      <c r="Z80" s="269">
        <f t="shared" si="25"/>
        <v>-93.640114505925197</v>
      </c>
      <c r="AA80" s="268" t="str">
        <f t="shared" si="7"/>
        <v>0.00200075415125424-0.000267330120324506i</v>
      </c>
      <c r="AB80" s="268">
        <f t="shared" si="26"/>
        <v>-53.899275360203575</v>
      </c>
      <c r="AC80" s="268">
        <f t="shared" si="27"/>
        <v>-7.6104810387463067</v>
      </c>
    </row>
    <row r="81" spans="1:29">
      <c r="A81" s="276">
        <v>1.6</v>
      </c>
      <c r="B81" s="275">
        <f t="shared" si="8"/>
        <v>398107.17055349756</v>
      </c>
      <c r="C81" s="274">
        <f t="shared" si="9"/>
        <v>2501381.1247045733</v>
      </c>
      <c r="D81" s="273" t="str">
        <f t="shared" si="10"/>
        <v>2501381.12470457i</v>
      </c>
      <c r="E81" s="272">
        <f t="shared" si="28"/>
        <v>8.6473385065112982</v>
      </c>
      <c r="F81" s="229" t="str">
        <f t="shared" si="29"/>
        <v>-0.0000761545738165311-0.00150150219015667i</v>
      </c>
      <c r="G81" s="229">
        <f t="shared" si="12"/>
        <v>-56.458323113390321</v>
      </c>
      <c r="H81" s="229">
        <f t="shared" si="13"/>
        <v>-92.903492272471638</v>
      </c>
      <c r="I81" s="271">
        <f t="shared" si="30"/>
        <v>0.10622837287555249</v>
      </c>
      <c r="J81" s="271" t="str">
        <f t="shared" si="31"/>
        <v>-9.35522121340548E-07-0.0000184452284838068i</v>
      </c>
      <c r="K81" s="271">
        <f t="shared" si="16"/>
        <v>-94.671161728379317</v>
      </c>
      <c r="L81" s="271">
        <f t="shared" si="17"/>
        <v>-92.903492272471638</v>
      </c>
      <c r="M81" s="270">
        <f t="shared" si="32"/>
        <v>0.63646201429809723</v>
      </c>
      <c r="N81" s="270" t="str">
        <f t="shared" si="33"/>
        <v>0.00199892273716555-0.000212181163906894i</v>
      </c>
      <c r="O81" s="270">
        <f t="shared" si="18"/>
        <v>-53.935419999115553</v>
      </c>
      <c r="P81" s="270">
        <f t="shared" si="19"/>
        <v>-6.0591296549581442</v>
      </c>
      <c r="Q81" s="229">
        <f t="shared" si="34"/>
        <v>-1474.628881071144</v>
      </c>
      <c r="R81" s="229" t="str">
        <f t="shared" si="35"/>
        <v>-0.0240578462776156+0.375207469589132i</v>
      </c>
      <c r="S81" s="229">
        <f t="shared" si="20"/>
        <v>-8.4967522942994425</v>
      </c>
      <c r="T81" s="229">
        <f t="shared" si="21"/>
        <v>93.668713519218016</v>
      </c>
      <c r="U81" s="227" t="str">
        <f t="shared" si="5"/>
        <v>0.000565206952381439+7.54914393695291E-06i</v>
      </c>
      <c r="V81" s="227">
        <f t="shared" si="22"/>
        <v>-64.955075407689776</v>
      </c>
      <c r="W81" s="227">
        <f t="shared" si="23"/>
        <v>0.76522124674637182</v>
      </c>
      <c r="X81" s="269" t="str">
        <f t="shared" si="6"/>
        <v>-9.35911780700536E-07-0.0000184556668203372i</v>
      </c>
      <c r="Y81" s="269">
        <f t="shared" si="24"/>
        <v>-94.666251015500706</v>
      </c>
      <c r="Z81" s="269">
        <f t="shared" si="25"/>
        <v>-92.903059493775615</v>
      </c>
      <c r="AA81" s="268" t="str">
        <f t="shared" si="7"/>
        <v>0.00200005478461291-0.000212286050757225i</v>
      </c>
      <c r="AB81" s="268">
        <f t="shared" si="26"/>
        <v>-53.930509286236926</v>
      </c>
      <c r="AC81" s="268">
        <f t="shared" si="27"/>
        <v>-6.0586968762621085</v>
      </c>
    </row>
    <row r="82" spans="1:29">
      <c r="A82" s="276">
        <v>1.7</v>
      </c>
      <c r="B82" s="275">
        <f t="shared" si="8"/>
        <v>501187.23362727236</v>
      </c>
      <c r="C82" s="274">
        <f t="shared" si="9"/>
        <v>3149052.2624728605</v>
      </c>
      <c r="D82" s="273" t="str">
        <f t="shared" si="10"/>
        <v>3149052.26247286i</v>
      </c>
      <c r="E82" s="272">
        <f t="shared" si="28"/>
        <v>8.6473385065112982</v>
      </c>
      <c r="F82" s="229" t="str">
        <f t="shared" si="29"/>
        <v>-0.000048104453679777-0.0011914451924796i</v>
      </c>
      <c r="G82" s="229">
        <f t="shared" si="12"/>
        <v>-58.471444811906935</v>
      </c>
      <c r="H82" s="229">
        <f t="shared" si="13"/>
        <v>-92.312054307138197</v>
      </c>
      <c r="I82" s="271">
        <f t="shared" si="30"/>
        <v>0.10622837287555249</v>
      </c>
      <c r="J82" s="271" t="str">
        <f t="shared" si="31"/>
        <v>-5.90939956684049E-07-0.000014636328168743i</v>
      </c>
      <c r="K82" s="271">
        <f t="shared" si="16"/>
        <v>-96.684283426895931</v>
      </c>
      <c r="L82" s="271">
        <f t="shared" si="17"/>
        <v>-92.312054307138197</v>
      </c>
      <c r="M82" s="270">
        <f t="shared" si="32"/>
        <v>0.63646201429809723</v>
      </c>
      <c r="N82" s="270" t="str">
        <f t="shared" si="33"/>
        <v>0.00199890257734685-0.000168541229941115i</v>
      </c>
      <c r="O82" s="270">
        <f t="shared" si="18"/>
        <v>-53.953401219913069</v>
      </c>
      <c r="P82" s="270">
        <f t="shared" si="19"/>
        <v>-4.8196015830591135</v>
      </c>
      <c r="Q82" s="229">
        <f t="shared" si="34"/>
        <v>-1474.628881071144</v>
      </c>
      <c r="R82" s="229" t="str">
        <f t="shared" si="35"/>
        <v>-0.0151866961249261+0.298377264518938i</v>
      </c>
      <c r="S82" s="229">
        <f t="shared" si="20"/>
        <v>-10.493449288225642</v>
      </c>
      <c r="T82" s="229">
        <f t="shared" si="21"/>
        <v>92.913705169549687</v>
      </c>
      <c r="U82" s="227" t="str">
        <f t="shared" si="5"/>
        <v>0.000356230705076593+3.74084078754195E-06i</v>
      </c>
      <c r="V82" s="227">
        <f t="shared" si="22"/>
        <v>-68.964894100132582</v>
      </c>
      <c r="W82" s="227">
        <f t="shared" si="23"/>
        <v>0.60165086241148724</v>
      </c>
      <c r="X82" s="269" t="str">
        <f t="shared" si="6"/>
        <v>-5.91095751447331E-07-0.0000146415461482459i</v>
      </c>
      <c r="Y82" s="269">
        <f t="shared" si="24"/>
        <v>-96.68118869511477</v>
      </c>
      <c r="Z82" s="269">
        <f t="shared" si="25"/>
        <v>-92.311839896369548</v>
      </c>
      <c r="AA82" s="268" t="str">
        <f t="shared" si="7"/>
        <v>0.00199961553248046-0.000168593807988863i</v>
      </c>
      <c r="AB82" s="268">
        <f t="shared" si="26"/>
        <v>-53.950306488131929</v>
      </c>
      <c r="AC82" s="268">
        <f t="shared" si="27"/>
        <v>-4.8193871722904564</v>
      </c>
    </row>
    <row r="83" spans="1:29">
      <c r="A83" s="276">
        <v>1.8</v>
      </c>
      <c r="B83" s="275">
        <f t="shared" si="8"/>
        <v>630957.34448019369</v>
      </c>
      <c r="C83" s="274">
        <f t="shared" si="9"/>
        <v>3964421.9162950017</v>
      </c>
      <c r="D83" s="273" t="str">
        <f t="shared" si="10"/>
        <v>3964421.916295i</v>
      </c>
      <c r="E83" s="272">
        <f t="shared" si="28"/>
        <v>8.6473385065112982</v>
      </c>
      <c r="F83" s="229" t="str">
        <f t="shared" si="29"/>
        <v>-0.0000303734614038489-0.000945775758618298i</v>
      </c>
      <c r="G83" s="229">
        <f t="shared" si="12"/>
        <v>-60.479759582177017</v>
      </c>
      <c r="H83" s="229">
        <f t="shared" si="13"/>
        <v>-91.839414065190994</v>
      </c>
      <c r="I83" s="271">
        <f t="shared" si="30"/>
        <v>0.10622837287555249</v>
      </c>
      <c r="J83" s="271" t="str">
        <f t="shared" si="31"/>
        <v>-3.73123288870876E-07-0.0000116183979460862i</v>
      </c>
      <c r="K83" s="271">
        <f t="shared" si="16"/>
        <v>-98.692598197166021</v>
      </c>
      <c r="L83" s="271">
        <f t="shared" si="17"/>
        <v>-91.839414065190994</v>
      </c>
      <c r="M83" s="270">
        <f t="shared" si="32"/>
        <v>0.63646201429809723</v>
      </c>
      <c r="N83" s="270" t="str">
        <f t="shared" si="33"/>
        <v>0.00199888986435343-0.000133876927393428i</v>
      </c>
      <c r="O83" s="270">
        <f t="shared" si="18"/>
        <v>-53.964784941611541</v>
      </c>
      <c r="P83" s="270">
        <f t="shared" si="19"/>
        <v>-3.8316989930089291</v>
      </c>
      <c r="Q83" s="229">
        <f t="shared" si="34"/>
        <v>-1474.628881071144</v>
      </c>
      <c r="R83" s="229" t="str">
        <f t="shared" si="35"/>
        <v>-0.00958500490980266+0.237179397085381i</v>
      </c>
      <c r="S83" s="229">
        <f t="shared" si="20"/>
        <v>-12.491373813865252</v>
      </c>
      <c r="T83" s="229">
        <f t="shared" si="21"/>
        <v>92.314204604047816</v>
      </c>
      <c r="U83" s="227" t="str">
        <f t="shared" si="5"/>
        <v>0.00022460965398374+1.86130602676775E-06i</v>
      </c>
      <c r="V83" s="227">
        <f t="shared" si="22"/>
        <v>-72.971133396042291</v>
      </c>
      <c r="W83" s="227">
        <f t="shared" si="23"/>
        <v>0.47479053885682604</v>
      </c>
      <c r="X83" s="269" t="str">
        <f t="shared" si="6"/>
        <v>-3.73185479678563E-07-0.0000116210088314712i</v>
      </c>
      <c r="Y83" s="269">
        <f t="shared" si="24"/>
        <v>-98.690647043382711</v>
      </c>
      <c r="Z83" s="269">
        <f t="shared" si="25"/>
        <v>-91.839307396252408</v>
      </c>
      <c r="AA83" s="268" t="str">
        <f t="shared" si="7"/>
        <v>0.00199933918447084-0.000133903281981187i</v>
      </c>
      <c r="AB83" s="268">
        <f t="shared" si="26"/>
        <v>-53.962833787828231</v>
      </c>
      <c r="AC83" s="268">
        <f t="shared" si="27"/>
        <v>-3.8315923240703191</v>
      </c>
    </row>
    <row r="84" spans="1:29">
      <c r="A84" s="276">
        <v>1.9</v>
      </c>
      <c r="B84" s="275">
        <f t="shared" si="8"/>
        <v>794328.23472428194</v>
      </c>
      <c r="C84" s="274">
        <f t="shared" si="9"/>
        <v>4990911.4934975058</v>
      </c>
      <c r="D84" s="273" t="str">
        <f t="shared" si="10"/>
        <v>4990911.49349751i</v>
      </c>
      <c r="E84" s="272">
        <f t="shared" si="28"/>
        <v>8.6473385065112982</v>
      </c>
      <c r="F84" s="229" t="str">
        <f t="shared" si="29"/>
        <v>-0.0000191729687423228-0.00075094389246996i</v>
      </c>
      <c r="G84" s="229">
        <f t="shared" si="12"/>
        <v>-62.485020079621791</v>
      </c>
      <c r="H84" s="229">
        <f t="shared" si="13"/>
        <v>-91.462548124918143</v>
      </c>
      <c r="I84" s="271">
        <f t="shared" si="30"/>
        <v>0.10622837287555249</v>
      </c>
      <c r="J84" s="271" t="str">
        <f t="shared" si="31"/>
        <v>-2.3553065155911E-07-9.22498266464891E-06i</v>
      </c>
      <c r="K84" s="271">
        <f t="shared" si="16"/>
        <v>-100.69785869461079</v>
      </c>
      <c r="L84" s="271">
        <f t="shared" si="17"/>
        <v>-91.462548124918143</v>
      </c>
      <c r="M84" s="270">
        <f t="shared" si="32"/>
        <v>0.63646201429809723</v>
      </c>
      <c r="N84" s="270" t="str">
        <f t="shared" si="33"/>
        <v>0.00199888184578681-0.000106342158043221i</v>
      </c>
      <c r="O84" s="270">
        <f t="shared" si="18"/>
        <v>-53.971982932951263</v>
      </c>
      <c r="P84" s="270">
        <f t="shared" si="19"/>
        <v>-3.0453116779891221</v>
      </c>
      <c r="Q84" s="229">
        <f t="shared" si="34"/>
        <v>-1474.628881071144</v>
      </c>
      <c r="R84" s="229" t="str">
        <f t="shared" si="35"/>
        <v>-0.00604885588005747+0.188483390796859i</v>
      </c>
      <c r="S84" s="229">
        <f t="shared" si="20"/>
        <v>-14.490067727057287</v>
      </c>
      <c r="T84" s="229">
        <f t="shared" si="21"/>
        <v>91.83811955289039</v>
      </c>
      <c r="U84" s="227" t="str">
        <f t="shared" si="5"/>
        <v>0.000141656425675645+9.28565219364972E-07i</v>
      </c>
      <c r="V84" s="227">
        <f t="shared" si="22"/>
        <v>-76.975087806679085</v>
      </c>
      <c r="W84" s="227">
        <f t="shared" si="23"/>
        <v>0.3755714279722524</v>
      </c>
      <c r="X84" s="269" t="str">
        <f t="shared" si="6"/>
        <v>-2.35555452290675E-07-9.22628984661943E-06i</v>
      </c>
      <c r="Y84" s="269">
        <f t="shared" si="24"/>
        <v>-100.69662819537847</v>
      </c>
      <c r="Z84" s="269">
        <f t="shared" si="25"/>
        <v>-91.462494914512476</v>
      </c>
      <c r="AA84" s="268" t="str">
        <f t="shared" si="7"/>
        <v>0.00199916513913265-0.000106355367609232i</v>
      </c>
      <c r="AB84" s="268">
        <f t="shared" si="26"/>
        <v>-53.97075243371895</v>
      </c>
      <c r="AC84" s="268">
        <f t="shared" si="27"/>
        <v>-3.0452584675834551</v>
      </c>
    </row>
    <row r="85" spans="1:29">
      <c r="A85" s="276">
        <v>2</v>
      </c>
      <c r="B85" s="275">
        <f t="shared" si="8"/>
        <v>1000000</v>
      </c>
      <c r="C85" s="274">
        <f t="shared" si="9"/>
        <v>6283185.307179586</v>
      </c>
      <c r="D85" s="273" t="str">
        <f t="shared" si="10"/>
        <v>6283185.30717959i</v>
      </c>
      <c r="E85" s="272">
        <f t="shared" si="28"/>
        <v>8.6473385065112982</v>
      </c>
      <c r="F85" s="229" t="str">
        <f t="shared" si="29"/>
        <v>-0.0000121007557035561-0.00059633920395754i</v>
      </c>
      <c r="G85" s="229">
        <f t="shared" si="12"/>
        <v>-64.488344916277484</v>
      </c>
      <c r="H85" s="229">
        <f t="shared" si="13"/>
        <v>-91.162471107279544</v>
      </c>
      <c r="I85" s="271">
        <f t="shared" si="30"/>
        <v>0.10622837287555249</v>
      </c>
      <c r="J85" s="271" t="str">
        <f t="shared" si="31"/>
        <v>-1.48651933538326E-07-7.32573881207629E-06i</v>
      </c>
      <c r="K85" s="271">
        <f t="shared" si="16"/>
        <v>-102.70118353126649</v>
      </c>
      <c r="L85" s="271">
        <f t="shared" si="17"/>
        <v>-91.162471107279544</v>
      </c>
      <c r="M85" s="270">
        <f t="shared" si="32"/>
        <v>0.63646201429809723</v>
      </c>
      <c r="N85" s="270" t="str">
        <f t="shared" si="33"/>
        <v>0.00199887678752562-0.0000844705458915407i</v>
      </c>
      <c r="O85" s="270">
        <f t="shared" si="18"/>
        <v>-53.976530690502344</v>
      </c>
      <c r="P85" s="270">
        <f t="shared" si="19"/>
        <v>-2.4198229089997514</v>
      </c>
      <c r="Q85" s="229">
        <f t="shared" si="34"/>
        <v>-1474.628881071144</v>
      </c>
      <c r="R85" s="229" t="str">
        <f t="shared" si="35"/>
        <v>-0.00381701680642485+0.1497603108958i</v>
      </c>
      <c r="S85" s="229">
        <f t="shared" si="20"/>
        <v>-16.489245023310733</v>
      </c>
      <c r="T85" s="229">
        <f t="shared" si="21"/>
        <v>91.460010425475033</v>
      </c>
      <c r="U85" s="227" t="str">
        <f t="shared" si="5"/>
        <v>0.000089354133371926+4.6402382759726E-07i</v>
      </c>
      <c r="V85" s="227">
        <f t="shared" si="22"/>
        <v>-80.977589939588213</v>
      </c>
      <c r="W85" s="227">
        <f t="shared" si="23"/>
        <v>0.29753931819549112</v>
      </c>
      <c r="X85" s="269" t="str">
        <f t="shared" si="6"/>
        <v>-1.48661817465025E-07-7.32639352460305E-06i</v>
      </c>
      <c r="Y85" s="269">
        <f t="shared" si="24"/>
        <v>-102.70040737644942</v>
      </c>
      <c r="Z85" s="269">
        <f t="shared" si="25"/>
        <v>-91.162444518296795</v>
      </c>
      <c r="AA85" s="268" t="str">
        <f t="shared" si="7"/>
        <v>0.00199905545059239-0.0000844771666661961i</v>
      </c>
      <c r="AB85" s="268">
        <f t="shared" si="26"/>
        <v>-53.975754535685255</v>
      </c>
      <c r="AC85" s="268">
        <f t="shared" si="27"/>
        <v>-2.419796320016999</v>
      </c>
    </row>
    <row r="86" spans="1:29">
      <c r="A86" s="276">
        <v>2.1</v>
      </c>
      <c r="B86" s="275">
        <f t="shared" si="8"/>
        <v>1258925.4117941677</v>
      </c>
      <c r="C86" s="274">
        <f t="shared" si="9"/>
        <v>7910061.650220125</v>
      </c>
      <c r="D86" s="273" t="str">
        <f t="shared" si="10"/>
        <v>7910061.65022012i</v>
      </c>
      <c r="E86" s="272">
        <f t="shared" si="28"/>
        <v>8.6473385065112982</v>
      </c>
      <c r="F86" s="229" t="str">
        <f t="shared" si="29"/>
        <v>-7.63642691977429E-06-0.000473610478956001i</v>
      </c>
      <c r="G86" s="229">
        <f t="shared" si="12"/>
        <v>-66.490445015848877</v>
      </c>
      <c r="H86" s="229">
        <f t="shared" si="13"/>
        <v>-90.923748822750468</v>
      </c>
      <c r="I86" s="271">
        <f t="shared" si="30"/>
        <v>0.10622837287555249</v>
      </c>
      <c r="J86" s="271" t="str">
        <f t="shared" si="31"/>
        <v>-9.38098127718565E-08-5.81807576035376E-06i</v>
      </c>
      <c r="K86" s="271">
        <f t="shared" si="16"/>
        <v>-104.70328363083787</v>
      </c>
      <c r="L86" s="271">
        <f t="shared" si="17"/>
        <v>-90.923748822750468</v>
      </c>
      <c r="M86" s="270">
        <f t="shared" si="32"/>
        <v>0.63646201429809723</v>
      </c>
      <c r="N86" s="270" t="str">
        <f t="shared" si="33"/>
        <v>0.00199887359642178-0.000067097323165745i</v>
      </c>
      <c r="O86" s="270">
        <f t="shared" si="18"/>
        <v>-53.979402578216252</v>
      </c>
      <c r="P86" s="270">
        <f t="shared" si="19"/>
        <v>-1.9225580275741523</v>
      </c>
      <c r="Q86" s="229">
        <f t="shared" si="34"/>
        <v>-1474.628881071144</v>
      </c>
      <c r="R86" s="229" t="str">
        <f t="shared" si="35"/>
        <v>-0.00240855220416514+0.118980203930797i</v>
      </c>
      <c r="S86" s="229">
        <f t="shared" si="20"/>
        <v>-18.488726484335473</v>
      </c>
      <c r="T86" s="229">
        <f t="shared" si="21"/>
        <v>91.15969737593916</v>
      </c>
      <c r="U86" s="227" t="str">
        <f t="shared" si="5"/>
        <v>0.000056368664102837+2.32131930787811E-07i</v>
      </c>
      <c r="V86" s="227">
        <f t="shared" si="22"/>
        <v>-84.97917150018435</v>
      </c>
      <c r="W86" s="227">
        <f t="shared" si="23"/>
        <v>0.23594855318869309</v>
      </c>
      <c r="X86" s="269" t="str">
        <f t="shared" si="6"/>
        <v>-9.38137502903365E-08-5.81840375777797E-06i</v>
      </c>
      <c r="Y86" s="269">
        <f t="shared" si="24"/>
        <v>-104.70279400504275</v>
      </c>
      <c r="Z86" s="269">
        <f t="shared" si="25"/>
        <v>-90.923735521820802</v>
      </c>
      <c r="AA86" s="268" t="str">
        <f t="shared" si="7"/>
        <v>0.00199898629218483-0.0000671006415107198i</v>
      </c>
      <c r="AB86" s="268">
        <f t="shared" si="26"/>
        <v>-53.978912952421148</v>
      </c>
      <c r="AC86" s="268">
        <f t="shared" si="27"/>
        <v>-1.9225447266444742</v>
      </c>
    </row>
    <row r="87" spans="1:29">
      <c r="A87" s="276">
        <v>2.2000000000000002</v>
      </c>
      <c r="B87" s="275">
        <f t="shared" si="8"/>
        <v>1584893.1924611153</v>
      </c>
      <c r="C87" s="274">
        <f t="shared" si="9"/>
        <v>9958177.6203206275</v>
      </c>
      <c r="D87" s="273" t="str">
        <f t="shared" si="10"/>
        <v>9958177.62032063i</v>
      </c>
      <c r="E87" s="272">
        <f t="shared" si="28"/>
        <v>8.6473385065112982</v>
      </c>
      <c r="F87" s="229" t="str">
        <f t="shared" si="29"/>
        <v>-4.81880371526894E-06-0.000376162776930587i</v>
      </c>
      <c r="G87" s="229">
        <f t="shared" si="12"/>
        <v>-68.49177099393944</v>
      </c>
      <c r="H87" s="229">
        <f t="shared" si="13"/>
        <v>-90.733942937628001</v>
      </c>
      <c r="I87" s="271">
        <f t="shared" si="30"/>
        <v>0.10622837287555249</v>
      </c>
      <c r="J87" s="271" t="str">
        <f t="shared" si="31"/>
        <v>-5.91966739239176E-08-4.62097785342821E-06i</v>
      </c>
      <c r="K87" s="271">
        <f t="shared" si="16"/>
        <v>-106.70460960892845</v>
      </c>
      <c r="L87" s="271">
        <f t="shared" si="17"/>
        <v>-90.733942937628001</v>
      </c>
      <c r="M87" s="270">
        <f t="shared" si="32"/>
        <v>0.63646201429809723</v>
      </c>
      <c r="N87" s="270" t="str">
        <f t="shared" si="33"/>
        <v>0.00199887158314792-0.0000532972900237768i</v>
      </c>
      <c r="O87" s="270">
        <f t="shared" si="18"/>
        <v>-53.98121559228386</v>
      </c>
      <c r="P87" s="270">
        <f t="shared" si="19"/>
        <v>-1.5273549493936174</v>
      </c>
      <c r="Q87" s="229">
        <f t="shared" si="34"/>
        <v>-1474.628881071144</v>
      </c>
      <c r="R87" s="229" t="str">
        <f t="shared" si="35"/>
        <v>-0.00151976422173813+0.0945200390884537i</v>
      </c>
      <c r="S87" s="229">
        <f t="shared" si="20"/>
        <v>-20.488399528639142</v>
      </c>
      <c r="T87" s="229">
        <f t="shared" si="21"/>
        <v>90.921165225352098</v>
      </c>
      <c r="U87" s="227" t="str">
        <f t="shared" si="5"/>
        <v>0.0000355622438245784+1.16205214401961E-07i</v>
      </c>
      <c r="V87" s="227">
        <f t="shared" si="22"/>
        <v>-88.980170522578589</v>
      </c>
      <c r="W87" s="227">
        <f t="shared" si="23"/>
        <v>0.18722228772409868</v>
      </c>
      <c r="X87" s="269" t="str">
        <f t="shared" si="6"/>
        <v>-5.91982421454188E-08-4.62114219849297E-06i</v>
      </c>
      <c r="Y87" s="269">
        <f t="shared" si="24"/>
        <v>-106.70430071371081</v>
      </c>
      <c r="Z87" s="269">
        <f t="shared" si="25"/>
        <v>-90.733936279322876</v>
      </c>
      <c r="AA87" s="268" t="str">
        <f t="shared" si="7"/>
        <v>0.00199894267622838-0.0000532989531665827i</v>
      </c>
      <c r="AB87" s="268">
        <f t="shared" si="26"/>
        <v>-53.980906697066231</v>
      </c>
      <c r="AC87" s="268">
        <f t="shared" si="27"/>
        <v>-1.5273482910884921</v>
      </c>
    </row>
    <row r="88" spans="1:29">
      <c r="A88" s="276">
        <v>2.2999999999999998</v>
      </c>
      <c r="B88" s="275">
        <f t="shared" si="8"/>
        <v>1995262.3149688803</v>
      </c>
      <c r="C88" s="274">
        <f t="shared" si="9"/>
        <v>12536602.861381596</v>
      </c>
      <c r="D88" s="273" t="str">
        <f t="shared" si="10"/>
        <v>12536602.8613816i</v>
      </c>
      <c r="E88" s="272">
        <f t="shared" si="28"/>
        <v>8.6473385065112982</v>
      </c>
      <c r="F88" s="229" t="str">
        <f t="shared" si="29"/>
        <v>-3.04067623118636E-06-0.000298776964818685i</v>
      </c>
      <c r="G88" s="229">
        <f t="shared" si="12"/>
        <v>-70.492607990118472</v>
      </c>
      <c r="H88" s="229">
        <f t="shared" si="13"/>
        <v>-90.583083440320237</v>
      </c>
      <c r="I88" s="271">
        <f t="shared" si="30"/>
        <v>0.10622837287555249</v>
      </c>
      <c r="J88" s="271" t="str">
        <f t="shared" si="31"/>
        <v>-3.73532374426045E-08-3.67033056488843E-06i</v>
      </c>
      <c r="K88" s="271">
        <f t="shared" si="16"/>
        <v>-108.70544660510747</v>
      </c>
      <c r="L88" s="271">
        <f t="shared" si="17"/>
        <v>-90.583083440320237</v>
      </c>
      <c r="M88" s="270">
        <f t="shared" si="32"/>
        <v>0.63646201429809723</v>
      </c>
      <c r="N88" s="270" t="str">
        <f t="shared" si="33"/>
        <v>0.0019988703129283-0.0000423355381690223i</v>
      </c>
      <c r="O88" s="270">
        <f t="shared" si="18"/>
        <v>-53.982359915494875</v>
      </c>
      <c r="P88" s="270">
        <f t="shared" si="19"/>
        <v>-1.2133278695148311</v>
      </c>
      <c r="Q88" s="229">
        <f t="shared" si="34"/>
        <v>-1474.628881071144</v>
      </c>
      <c r="R88" s="229" t="str">
        <f t="shared" si="35"/>
        <v>-0.00095893444358693+0.0750852997666929i</v>
      </c>
      <c r="S88" s="229">
        <f t="shared" si="20"/>
        <v>-22.488193321367852</v>
      </c>
      <c r="T88" s="229">
        <f t="shared" si="21"/>
        <v>90.731699943285562</v>
      </c>
      <c r="U88" s="227" t="str">
        <f t="shared" si="5"/>
        <v>0.0000224366737759635+5.81974362029116E-08i</v>
      </c>
      <c r="V88" s="227">
        <f t="shared" si="22"/>
        <v>-92.980801311486317</v>
      </c>
      <c r="W88" s="227">
        <f t="shared" si="23"/>
        <v>0.14861650296532877</v>
      </c>
      <c r="X88" s="269" t="str">
        <f t="shared" si="6"/>
        <v>-3.73538619303972E-08-3.67041291891961E-06i</v>
      </c>
      <c r="Y88" s="269">
        <f t="shared" si="24"/>
        <v>-108.70525172044894</v>
      </c>
      <c r="Z88" s="269">
        <f t="shared" si="25"/>
        <v>-90.583080105777938</v>
      </c>
      <c r="AA88" s="268" t="str">
        <f t="shared" si="7"/>
        <v>0.00199891516439962-0.0000423363717246458i</v>
      </c>
      <c r="AB88" s="268">
        <f t="shared" si="26"/>
        <v>-53.98216503083632</v>
      </c>
      <c r="AC88" s="268">
        <f t="shared" si="27"/>
        <v>-1.213324534972541</v>
      </c>
    </row>
    <row r="89" spans="1:29">
      <c r="A89" s="276">
        <v>2.4</v>
      </c>
      <c r="B89" s="275">
        <f t="shared" si="8"/>
        <v>2511886.4315095805</v>
      </c>
      <c r="C89" s="274">
        <f t="shared" si="9"/>
        <v>15782647.919764757</v>
      </c>
      <c r="D89" s="273" t="str">
        <f t="shared" si="10"/>
        <v>15782647.9197648i</v>
      </c>
      <c r="E89" s="272">
        <f t="shared" si="28"/>
        <v>8.6473385065112982</v>
      </c>
      <c r="F89" s="229" t="str">
        <f t="shared" si="29"/>
        <v>-1.91862325426764E-06-0.000237317079582422i</v>
      </c>
      <c r="G89" s="229">
        <f t="shared" si="12"/>
        <v>-72.493136242633739</v>
      </c>
      <c r="H89" s="229">
        <f t="shared" si="13"/>
        <v>-90.463205683274197</v>
      </c>
      <c r="I89" s="271">
        <f t="shared" si="30"/>
        <v>0.10622837287555249</v>
      </c>
      <c r="J89" s="271" t="str">
        <f t="shared" si="31"/>
        <v>-2.35693590933883E-08-2.91532558840343E-06i</v>
      </c>
      <c r="K89" s="271">
        <f t="shared" si="16"/>
        <v>-110.70597485762275</v>
      </c>
      <c r="L89" s="271">
        <f t="shared" si="17"/>
        <v>-90.463205683274197</v>
      </c>
      <c r="M89" s="270">
        <f t="shared" si="32"/>
        <v>0.63646201429809723</v>
      </c>
      <c r="N89" s="270" t="str">
        <f t="shared" si="33"/>
        <v>0.00199886951150188-0.0000336283112291771i</v>
      </c>
      <c r="O89" s="270">
        <f t="shared" si="18"/>
        <v>-53.983082089448722</v>
      </c>
      <c r="P89" s="270">
        <f t="shared" si="19"/>
        <v>-0.96383407956702905</v>
      </c>
      <c r="Q89" s="229">
        <f t="shared" si="34"/>
        <v>-1474.628881071144</v>
      </c>
      <c r="R89" s="229" t="str">
        <f t="shared" si="35"/>
        <v>-0.000605057888305754+0.0596450617803996i</v>
      </c>
      <c r="S89" s="229">
        <f t="shared" si="20"/>
        <v>-24.488063248373134</v>
      </c>
      <c r="T89" s="229">
        <f t="shared" si="21"/>
        <v>90.581206108800401</v>
      </c>
      <c r="U89" s="227" t="str">
        <f t="shared" si="5"/>
        <v>0.0000141559527513722+2.91541684969241E-08i</v>
      </c>
      <c r="V89" s="227">
        <f t="shared" si="22"/>
        <v>-96.981199491006919</v>
      </c>
      <c r="W89" s="227">
        <f t="shared" si="23"/>
        <v>0.11800042552620363</v>
      </c>
      <c r="X89" s="269" t="str">
        <f t="shared" si="6"/>
        <v>-2.35696077485453E-08-2.91536685888609E-06i</v>
      </c>
      <c r="Y89" s="269">
        <f t="shared" si="24"/>
        <v>-110.70585189970913</v>
      </c>
      <c r="Z89" s="269">
        <f t="shared" si="25"/>
        <v>-90.463204012839739</v>
      </c>
      <c r="AA89" s="268" t="str">
        <f t="shared" si="7"/>
        <v>0.00199889780878523-0.0000336287289996724i</v>
      </c>
      <c r="AB89" s="268">
        <f t="shared" si="26"/>
        <v>-53.982959131535125</v>
      </c>
      <c r="AC89" s="268">
        <f t="shared" si="27"/>
        <v>-0.96383240913257462</v>
      </c>
    </row>
    <row r="90" spans="1:29">
      <c r="A90" s="276">
        <v>2.5000000000000102</v>
      </c>
      <c r="B90" s="275">
        <f t="shared" si="8"/>
        <v>3162277.660168455</v>
      </c>
      <c r="C90" s="274">
        <f t="shared" si="9"/>
        <v>19869176.531592678</v>
      </c>
      <c r="D90" s="273" t="str">
        <f t="shared" si="10"/>
        <v>19869176.5315927i</v>
      </c>
      <c r="E90" s="272">
        <f t="shared" si="28"/>
        <v>8.6473385065112982</v>
      </c>
      <c r="F90" s="229" t="str">
        <f t="shared" si="29"/>
        <v>-1.21060377439843E-06-0.00018850269505325i</v>
      </c>
      <c r="G90" s="229">
        <f t="shared" si="12"/>
        <v>-74.493469604639259</v>
      </c>
      <c r="H90" s="229">
        <f t="shared" si="13"/>
        <v>-90.367960433278128</v>
      </c>
      <c r="I90" s="271">
        <f t="shared" si="30"/>
        <v>0.10622837287555249</v>
      </c>
      <c r="J90" s="271" t="str">
        <f t="shared" si="31"/>
        <v>-1.4871682085131E-08-2.31566447446058E-06i</v>
      </c>
      <c r="K90" s="271">
        <f t="shared" si="16"/>
        <v>-112.70630821962826</v>
      </c>
      <c r="L90" s="271">
        <f t="shared" si="17"/>
        <v>-90.367960433278128</v>
      </c>
      <c r="M90" s="270">
        <f t="shared" si="32"/>
        <v>0.63646201429809723</v>
      </c>
      <c r="N90" s="270" t="str">
        <f t="shared" si="33"/>
        <v>0.00199886900584717-0.0000267119160575324i</v>
      </c>
      <c r="O90" s="270">
        <f t="shared" si="18"/>
        <v>-53.983537812065393</v>
      </c>
      <c r="P90" s="270">
        <f t="shared" si="19"/>
        <v>-0.76562743827093105</v>
      </c>
      <c r="Q90" s="229">
        <f t="shared" si="34"/>
        <v>-1474.628881071144</v>
      </c>
      <c r="R90" s="229" t="str">
        <f t="shared" si="35"/>
        <v>-0.000381770158865447+0.0473791038465095i</v>
      </c>
      <c r="S90" s="229">
        <f t="shared" si="20"/>
        <v>-26.487981191803229</v>
      </c>
      <c r="T90" s="229">
        <f t="shared" si="21"/>
        <v>90.461666508730758</v>
      </c>
      <c r="U90" s="227" t="str">
        <f t="shared" si="5"/>
        <v>8.93155093667012E-06+1.46073818928446E-08i</v>
      </c>
      <c r="V90" s="227">
        <f t="shared" si="22"/>
        <v>-100.98145079644249</v>
      </c>
      <c r="W90" s="227">
        <f t="shared" si="23"/>
        <v>9.3706075452633236E-2</v>
      </c>
      <c r="X90" s="269" t="str">
        <f t="shared" si="6"/>
        <v>-1.48717810871039E-08-2.31568515733775E-06i</v>
      </c>
      <c r="Y90" s="269">
        <f t="shared" si="24"/>
        <v>-112.70623064081607</v>
      </c>
      <c r="Z90" s="269">
        <f t="shared" si="25"/>
        <v>-90.367959596329314</v>
      </c>
      <c r="AA90" s="268" t="str">
        <f t="shared" si="7"/>
        <v>0.00199888685939717-0.0000267121254397377i</v>
      </c>
      <c r="AB90" s="268">
        <f t="shared" si="26"/>
        <v>-53.983460233253197</v>
      </c>
      <c r="AC90" s="268">
        <f t="shared" si="27"/>
        <v>-0.76562660132212257</v>
      </c>
    </row>
    <row r="91" spans="1:29">
      <c r="A91" s="276">
        <v>2.6</v>
      </c>
      <c r="B91" s="275">
        <f t="shared" si="8"/>
        <v>3981071.705534976</v>
      </c>
      <c r="C91" s="274">
        <f t="shared" si="9"/>
        <v>25013811.247045737</v>
      </c>
      <c r="D91" s="273" t="str">
        <f t="shared" si="10"/>
        <v>25013811.2470457i</v>
      </c>
      <c r="E91" s="272">
        <f t="shared" si="28"/>
        <v>8.6473385065112982</v>
      </c>
      <c r="F91" s="229" t="str">
        <f t="shared" si="29"/>
        <v>-7.6385301466655E-07-0.000149730526077251i</v>
      </c>
      <c r="G91" s="229">
        <f t="shared" si="12"/>
        <v>-76.493679964622231</v>
      </c>
      <c r="H91" s="229">
        <f t="shared" si="13"/>
        <v>-90.292292930426072</v>
      </c>
      <c r="I91" s="271">
        <f t="shared" si="30"/>
        <v>0.10622837287555249</v>
      </c>
      <c r="J91" s="271" t="str">
        <f t="shared" si="31"/>
        <v>-9.38356498973806E-09-1.83936712353867E-06i</v>
      </c>
      <c r="K91" s="271">
        <f t="shared" si="16"/>
        <v>-114.70651857961123</v>
      </c>
      <c r="L91" s="271">
        <f t="shared" si="17"/>
        <v>-90.292292930426072</v>
      </c>
      <c r="M91" s="270">
        <f t="shared" si="32"/>
        <v>0.63646201429809723</v>
      </c>
      <c r="N91" s="270" t="str">
        <f t="shared" si="33"/>
        <v>0.00199886868680505-0.0000212180286078778i</v>
      </c>
      <c r="O91" s="270">
        <f t="shared" si="18"/>
        <v>-53.9838253781489</v>
      </c>
      <c r="P91" s="270">
        <f t="shared" si="19"/>
        <v>-0.60817293235203185</v>
      </c>
      <c r="Q91" s="229">
        <f t="shared" si="34"/>
        <v>-1474.628881071144</v>
      </c>
      <c r="R91" s="229" t="str">
        <f t="shared" si="35"/>
        <v>-0.000240882452949659+0.0376352351077566i</v>
      </c>
      <c r="S91" s="229">
        <f t="shared" si="20"/>
        <v>-28.487929423159599</v>
      </c>
      <c r="T91" s="229">
        <f t="shared" si="21"/>
        <v>90.366713783353191</v>
      </c>
      <c r="U91" s="227" t="str">
        <f t="shared" si="5"/>
        <v>5.63532755051329E-06+7.31966860818685E-09i</v>
      </c>
      <c r="V91" s="227">
        <f t="shared" si="22"/>
        <v>-104.98160938778183</v>
      </c>
      <c r="W91" s="227">
        <f t="shared" si="23"/>
        <v>7.4420852927132644E-2</v>
      </c>
      <c r="X91" s="269" t="str">
        <f t="shared" si="6"/>
        <v>-9.38360440578882E-09-1.83937748910199E-06i</v>
      </c>
      <c r="Y91" s="269">
        <f t="shared" si="24"/>
        <v>-114.70646963164016</v>
      </c>
      <c r="Z91" s="269">
        <f t="shared" si="25"/>
        <v>-90.292292511037587</v>
      </c>
      <c r="AA91" s="268" t="str">
        <f t="shared" si="7"/>
        <v>0.00199887995130362-0.0000212181335478715i</v>
      </c>
      <c r="AB91" s="268">
        <f t="shared" si="26"/>
        <v>-53.983776430177805</v>
      </c>
      <c r="AC91" s="268">
        <f t="shared" si="27"/>
        <v>-0.60817251296354902</v>
      </c>
    </row>
    <row r="92" spans="1:29">
      <c r="A92" s="276">
        <v>2.7</v>
      </c>
      <c r="B92" s="275">
        <f t="shared" si="8"/>
        <v>5011872.3362727268</v>
      </c>
      <c r="C92" s="274">
        <f t="shared" si="9"/>
        <v>31490522.624728624</v>
      </c>
      <c r="D92" s="273" t="str">
        <f t="shared" si="10"/>
        <v>31490522.6247286i</v>
      </c>
      <c r="E92" s="272">
        <f t="shared" si="28"/>
        <v>8.6473385065112982</v>
      </c>
      <c r="F92" s="229" t="str">
        <f t="shared" si="29"/>
        <v>-4.81964112767166E-07-0.000118933938012203i</v>
      </c>
      <c r="G92" s="229">
        <f t="shared" si="12"/>
        <v>-78.493812701867881</v>
      </c>
      <c r="H92" s="229">
        <f t="shared" si="13"/>
        <v>-90.232182326108003</v>
      </c>
      <c r="I92" s="271">
        <f t="shared" si="30"/>
        <v>0.10622837287555249</v>
      </c>
      <c r="J92" s="271" t="str">
        <f t="shared" si="31"/>
        <v>-5.92069611304264E-09-1.46104592820148E-06i</v>
      </c>
      <c r="K92" s="271">
        <f t="shared" si="16"/>
        <v>-116.70665131685683</v>
      </c>
      <c r="L92" s="271">
        <f t="shared" si="17"/>
        <v>-90.232182326108003</v>
      </c>
      <c r="M92" s="270">
        <f t="shared" si="32"/>
        <v>0.63646201429809723</v>
      </c>
      <c r="N92" s="270" t="str">
        <f t="shared" si="33"/>
        <v>0.00199886848550484-0.0000168540789476967i</v>
      </c>
      <c r="O92" s="270">
        <f t="shared" si="18"/>
        <v>-53.984006829856838</v>
      </c>
      <c r="P92" s="270">
        <f t="shared" si="19"/>
        <v>-0.4830956685821558</v>
      </c>
      <c r="Q92" s="229">
        <f t="shared" si="34"/>
        <v>-1474.628881071144</v>
      </c>
      <c r="R92" s="229" t="str">
        <f t="shared" si="35"/>
        <v>-0.000151987256311701+0.0298950682553927i</v>
      </c>
      <c r="S92" s="229">
        <f t="shared" si="20"/>
        <v>-30.48789676156467</v>
      </c>
      <c r="T92" s="229">
        <f t="shared" si="21"/>
        <v>90.291290631121115</v>
      </c>
      <c r="U92" s="227" t="str">
        <f t="shared" si="5"/>
        <v>3.55561144716059E-06+3.66809287299644E-09i</v>
      </c>
      <c r="V92" s="227">
        <f t="shared" si="22"/>
        <v>-108.98170946343257</v>
      </c>
      <c r="W92" s="227">
        <f t="shared" si="23"/>
        <v>5.9108305013102005E-2</v>
      </c>
      <c r="X92" s="269" t="str">
        <f t="shared" si="6"/>
        <v>-5.9207118055221E-09-0.0000014610511231533i</v>
      </c>
      <c r="Y92" s="269">
        <f t="shared" si="24"/>
        <v>-116.70662043315329</v>
      </c>
      <c r="Z92" s="269">
        <f t="shared" si="25"/>
        <v>-90.232182115941015</v>
      </c>
      <c r="AA92" s="268" t="str">
        <f t="shared" si="7"/>
        <v>0.0019988755927916-0.0000168541315423784i</v>
      </c>
      <c r="AB92" s="268">
        <f t="shared" si="26"/>
        <v>-53.983975946153315</v>
      </c>
      <c r="AC92" s="268">
        <f t="shared" si="27"/>
        <v>-0.48309545841516782</v>
      </c>
    </row>
    <row r="93" spans="1:29">
      <c r="A93" s="276">
        <v>2.80000000000001</v>
      </c>
      <c r="B93" s="275">
        <f t="shared" si="8"/>
        <v>6309573.4448020831</v>
      </c>
      <c r="C93" s="274">
        <f t="shared" si="9"/>
        <v>39644219.162950933</v>
      </c>
      <c r="D93" s="273" t="str">
        <f t="shared" si="10"/>
        <v>39644219.1629509i</v>
      </c>
      <c r="E93" s="272">
        <f t="shared" si="28"/>
        <v>8.6473385065112982</v>
      </c>
      <c r="F93" s="229" t="str">
        <f t="shared" si="29"/>
        <v>-3.04100963686927E-07-0.0000944719603133068i</v>
      </c>
      <c r="G93" s="229">
        <f t="shared" si="12"/>
        <v>-80.493896457019076</v>
      </c>
      <c r="H93" s="229">
        <f t="shared" si="13"/>
        <v>-90.184431883578625</v>
      </c>
      <c r="I93" s="271">
        <f t="shared" si="30"/>
        <v>0.10622837287555249</v>
      </c>
      <c r="J93" s="271" t="str">
        <f t="shared" si="31"/>
        <v>-3.73573331702294E-09-1.16054235865633E-06i</v>
      </c>
      <c r="K93" s="271">
        <f t="shared" si="16"/>
        <v>-118.70673507200809</v>
      </c>
      <c r="L93" s="271">
        <f t="shared" si="17"/>
        <v>-90.184431883578625</v>
      </c>
      <c r="M93" s="270">
        <f t="shared" si="32"/>
        <v>0.63646201429809723</v>
      </c>
      <c r="N93" s="270" t="str">
        <f t="shared" si="33"/>
        <v>0.0019988683584937-0.0000133876706477512i</v>
      </c>
      <c r="O93" s="270">
        <f t="shared" si="18"/>
        <v>-53.984121322036664</v>
      </c>
      <c r="P93" s="270">
        <f t="shared" si="19"/>
        <v>-0.38373990617366271</v>
      </c>
      <c r="Q93" s="229">
        <f t="shared" si="34"/>
        <v>-1474.628881071144</v>
      </c>
      <c r="R93" s="229" t="str">
        <f t="shared" si="35"/>
        <v>-0.0000958977556642265+0.0237466663885048i</v>
      </c>
      <c r="S93" s="229">
        <f t="shared" si="20"/>
        <v>-32.48787615437201</v>
      </c>
      <c r="T93" s="229">
        <f t="shared" si="21"/>
        <v>90.231380131665105</v>
      </c>
      <c r="U93" s="227" t="str">
        <f t="shared" si="5"/>
        <v>2.24342328722807E-06+1.83826483414973E-09i</v>
      </c>
      <c r="V93" s="227">
        <f t="shared" si="22"/>
        <v>-112.98177261139111</v>
      </c>
      <c r="W93" s="227">
        <f t="shared" si="23"/>
        <v>4.6948248086466533E-2</v>
      </c>
      <c r="X93" s="269" t="str">
        <f t="shared" si="6"/>
        <v>-3.73573956447908E-09-1.16054496225679E-06i</v>
      </c>
      <c r="Y93" s="269">
        <f t="shared" si="24"/>
        <v>-118.70671558585917</v>
      </c>
      <c r="Z93" s="269">
        <f t="shared" si="25"/>
        <v>-90.184431778253582</v>
      </c>
      <c r="AA93" s="268" t="str">
        <f t="shared" si="7"/>
        <v>0.00199887284283619-0.0000133876970075648i</v>
      </c>
      <c r="AB93" s="268">
        <f t="shared" si="26"/>
        <v>-53.984101835887735</v>
      </c>
      <c r="AC93" s="268">
        <f t="shared" si="27"/>
        <v>-0.38373980084861142</v>
      </c>
    </row>
    <row r="94" spans="1:29">
      <c r="A94" s="276">
        <v>2.9000000000000101</v>
      </c>
      <c r="B94" s="275">
        <f t="shared" si="8"/>
        <v>7943282.3472430035</v>
      </c>
      <c r="C94" s="274">
        <f t="shared" si="9"/>
        <v>49909114.934976213</v>
      </c>
      <c r="D94" s="273" t="str">
        <f t="shared" si="10"/>
        <v>49909114.9349762i</v>
      </c>
      <c r="E94" s="272">
        <f t="shared" si="28"/>
        <v>8.6473385065112982</v>
      </c>
      <c r="F94" s="229" t="str">
        <f t="shared" si="29"/>
        <v>-1.91875599194229E-07-0.0000750414323629685i</v>
      </c>
      <c r="G94" s="229">
        <f t="shared" si="12"/>
        <v>-82.493949304384245</v>
      </c>
      <c r="H94" s="229">
        <f t="shared" si="13"/>
        <v>-90.14650090917587</v>
      </c>
      <c r="I94" s="271">
        <f t="shared" si="30"/>
        <v>0.10622837287555249</v>
      </c>
      <c r="J94" s="271" t="str">
        <f t="shared" si="31"/>
        <v>-2.35709897115475E-09-9.21847716747361E-07i</v>
      </c>
      <c r="K94" s="271">
        <f t="shared" si="16"/>
        <v>-120.70678791937323</v>
      </c>
      <c r="L94" s="271">
        <f t="shared" si="17"/>
        <v>-90.14650090917587</v>
      </c>
      <c r="M94" s="270">
        <f t="shared" si="32"/>
        <v>0.63646201429809723</v>
      </c>
      <c r="N94" s="270" t="str">
        <f t="shared" si="33"/>
        <v>0.00199886827835538-0.0000106342047272044i</v>
      </c>
      <c r="O94" s="270">
        <f t="shared" si="18"/>
        <v>-53.984193563267901</v>
      </c>
      <c r="P94" s="270">
        <f t="shared" si="19"/>
        <v>-0.304817134589428</v>
      </c>
      <c r="Q94" s="229">
        <f t="shared" si="34"/>
        <v>-1474.628881071144</v>
      </c>
      <c r="R94" s="229" t="str">
        <f t="shared" si="35"/>
        <v>-0.000060507504729181+0.0188627325908278i</v>
      </c>
      <c r="S94" s="229">
        <f t="shared" si="20"/>
        <v>-34.48786315246285</v>
      </c>
      <c r="T94" s="229">
        <f t="shared" si="21"/>
        <v>90.18379165066294</v>
      </c>
      <c r="U94" s="227" t="str">
        <f t="shared" si="5"/>
        <v>1.41549808180909E-06+9.21271705281237E-10i</v>
      </c>
      <c r="V94" s="227">
        <f t="shared" si="22"/>
        <v>-116.98181245684709</v>
      </c>
      <c r="W94" s="227">
        <f t="shared" si="23"/>
        <v>3.7290741487066695E-2</v>
      </c>
      <c r="X94" s="269" t="str">
        <f t="shared" si="6"/>
        <v>-2.35710145835392E-09-9.21849021625055E-07i</v>
      </c>
      <c r="Y94" s="269">
        <f t="shared" si="24"/>
        <v>-120.7067756245044</v>
      </c>
      <c r="Z94" s="269">
        <f t="shared" si="25"/>
        <v>-90.146500856390816</v>
      </c>
      <c r="AA94" s="268" t="str">
        <f t="shared" si="7"/>
        <v>0.0019988711077634-0.0000106342179384161i</v>
      </c>
      <c r="AB94" s="268">
        <f t="shared" si="26"/>
        <v>-53.984181268399055</v>
      </c>
      <c r="AC94" s="268">
        <f t="shared" si="27"/>
        <v>-0.30481708180437206</v>
      </c>
    </row>
    <row r="95" spans="1:29">
      <c r="A95" s="276">
        <v>3.0000000000000102</v>
      </c>
      <c r="B95" s="275">
        <f t="shared" si="8"/>
        <v>10000000.000000238</v>
      </c>
      <c r="C95" s="274">
        <f t="shared" si="9"/>
        <v>62831853.071797363</v>
      </c>
      <c r="D95" s="273" t="str">
        <f t="shared" si="10"/>
        <v>62831853.0717974i</v>
      </c>
      <c r="E95" s="272">
        <f t="shared" si="28"/>
        <v>8.6473385065112982</v>
      </c>
      <c r="F95" s="229" t="str">
        <f t="shared" si="29"/>
        <v>-1.21065661984678E-07-0.0000596073715753726i</v>
      </c>
      <c r="G95" s="229">
        <f t="shared" si="12"/>
        <v>-84.493982649389892</v>
      </c>
      <c r="H95" s="229">
        <f t="shared" si="13"/>
        <v>-90.116370538646834</v>
      </c>
      <c r="I95" s="271">
        <f t="shared" si="30"/>
        <v>0.10622837287555249</v>
      </c>
      <c r="J95" s="271" t="str">
        <f t="shared" si="31"/>
        <v>-1.48723312659151E-09-7.32247741784644E-07i</v>
      </c>
      <c r="K95" s="271">
        <f t="shared" si="16"/>
        <v>-122.70682126437887</v>
      </c>
      <c r="L95" s="271">
        <f t="shared" si="17"/>
        <v>-90.116370538646819</v>
      </c>
      <c r="M95" s="270">
        <f t="shared" si="32"/>
        <v>0.63646201429809723</v>
      </c>
      <c r="N95" s="270" t="str">
        <f t="shared" si="33"/>
        <v>0.00199886822779161-8.44704903583187E-06i</v>
      </c>
      <c r="O95" s="270">
        <f t="shared" si="18"/>
        <v>-53.984239145020311</v>
      </c>
      <c r="P95" s="270">
        <f t="shared" si="19"/>
        <v>-0.24212570461771626</v>
      </c>
      <c r="Q95" s="229">
        <f t="shared" si="34"/>
        <v>-1474.628881071144</v>
      </c>
      <c r="R95" s="229" t="str">
        <f t="shared" si="35"/>
        <v>-0.0000381776988817355+0.0149832436805992i</v>
      </c>
      <c r="S95" s="229">
        <f t="shared" si="20"/>
        <v>-36.487854948952304</v>
      </c>
      <c r="T95" s="229">
        <f t="shared" si="21"/>
        <v>90.145990836843765</v>
      </c>
      <c r="U95" s="227" t="str">
        <f t="shared" si="5"/>
        <v>8.93116395482218E-07+4.6171596826681E-10i</v>
      </c>
      <c r="V95" s="227">
        <f t="shared" si="22"/>
        <v>-120.98183759834217</v>
      </c>
      <c r="W95" s="227">
        <f t="shared" si="23"/>
        <v>2.9620298196934132E-2</v>
      </c>
      <c r="X95" s="269" t="str">
        <f t="shared" si="6"/>
        <v>-1.48723411677391E-09-7.32248395768379E-07i</v>
      </c>
      <c r="Y95" s="269">
        <f t="shared" si="24"/>
        <v>-122.70681350686495</v>
      </c>
      <c r="Z95" s="269">
        <f t="shared" si="25"/>
        <v>-90.116370512192432</v>
      </c>
      <c r="AA95" s="268" t="str">
        <f t="shared" si="7"/>
        <v>0.00199887001301909-8.44705565712557E-06i</v>
      </c>
      <c r="AB95" s="268">
        <f t="shared" si="26"/>
        <v>-53.984231387506405</v>
      </c>
      <c r="AC95" s="268">
        <f t="shared" si="27"/>
        <v>-0.24212567816331654</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7.25" thickBot="1">
      <c r="A100" s="248">
        <v>0</v>
      </c>
      <c r="B100" s="248">
        <v>0</v>
      </c>
      <c r="C100" s="247">
        <v>0</v>
      </c>
      <c r="D100" s="243"/>
      <c r="E100" s="243"/>
      <c r="F100" s="243"/>
      <c r="G100" s="243"/>
      <c r="H100" s="243"/>
      <c r="I100" s="243"/>
      <c r="J100" s="243"/>
      <c r="K100" s="243"/>
      <c r="N100" s="246"/>
      <c r="O100" s="223"/>
      <c r="P100" s="223" t="str">
        <f ca="1">IMSUM(P101:P357)</f>
        <v>-726.062144022971-0.412212502495756i</v>
      </c>
      <c r="Q100" s="223" t="str">
        <f ca="1">IMSUM(Q101:Q357)</f>
        <v>3.66076097322115+0.029396049751772i</v>
      </c>
      <c r="R100" s="223" t="str">
        <f t="shared" ref="R100:CC100" ca="1" si="36">IMSUM(R101:R357)</f>
        <v>246.089515263911+0.412251253111749i</v>
      </c>
      <c r="S100" s="223" t="str">
        <f t="shared" ca="1" si="36"/>
        <v>5.31399629606329-0.0289306009459448i</v>
      </c>
      <c r="T100" s="223" t="str">
        <f t="shared" ca="1" si="36"/>
        <v>-139.306285656924-0.412289390436013i</v>
      </c>
      <c r="U100" s="223" t="str">
        <f t="shared" ca="1" si="36"/>
        <v>3.66067375064519+0.0284650967265018i</v>
      </c>
      <c r="V100" s="223" t="str">
        <f t="shared" ca="1" si="36"/>
        <v>106.349138436164+0.4123269143875i</v>
      </c>
      <c r="W100" s="223" t="str">
        <f t="shared" ca="1" si="36"/>
        <v>5.31408211541819-0.0279995379858186i</v>
      </c>
      <c r="X100" s="223" t="str">
        <f t="shared" ca="1" si="36"/>
        <v>-74.067860108766-0.412363824878672i</v>
      </c>
      <c r="Y100" s="223" t="str">
        <f t="shared" ca="1" si="36"/>
        <v>3.66058933468275+0.0275339256117584i</v>
      </c>
      <c r="Z100" s="223" t="str">
        <f t="shared" ca="1" si="36"/>
        <v>68.20183516466+0.412400121819906i</v>
      </c>
      <c r="AA100" s="223" t="str">
        <f t="shared" ca="1" si="36"/>
        <v>5.31416512781447-0.0270682605057837i</v>
      </c>
      <c r="AB100" s="223" t="str">
        <f t="shared" ca="1" si="36"/>
        <v>-48.9447163648863-0.4124358051349i</v>
      </c>
      <c r="AC100" s="223" t="str">
        <f t="shared" ca="1" si="36"/>
        <v>3.66050772602537+0.0266025435484312i</v>
      </c>
      <c r="AD100" s="223" t="str">
        <f t="shared" ca="1" si="36"/>
        <v>50.3718542874745+0.412470874744134i</v>
      </c>
      <c r="AE100" s="223" t="str">
        <f t="shared" ca="1" si="36"/>
        <v>5.31424533256788-0.0261367756342841i</v>
      </c>
      <c r="AF100" s="223" t="str">
        <f t="shared" ca="1" si="36"/>
        <v>-35.6190069407857-0.412505330572484i</v>
      </c>
      <c r="AG100" s="223" t="str">
        <f t="shared" ca="1" si="36"/>
        <v>3.66042892535214+0.0256709576675003i</v>
      </c>
      <c r="AH100" s="223" t="str">
        <f t="shared" ca="1" si="36"/>
        <v>40.0261136014406+0.412539172529134i</v>
      </c>
      <c r="AI100" s="223" t="str">
        <f t="shared" ca="1" si="36"/>
        <v>5.314322729022-0.0252050905029786i</v>
      </c>
      <c r="AJ100" s="223" t="str">
        <f t="shared" ca="1" si="36"/>
        <v>-27.3483222855936-0.412572400533298i</v>
      </c>
      <c r="AK100" s="223" t="str">
        <f t="shared" ca="1" si="36"/>
        <v>3.66035293327157+0.0247391750731953i</v>
      </c>
      <c r="AL100" s="223" t="str">
        <f t="shared" ca="1" si="36"/>
        <v>33.2588306668241+0.412605014501364i</v>
      </c>
      <c r="AM100" s="223" t="str">
        <f t="shared" ca="1" si="36"/>
        <v>5.3143973165568-0.024273212292615i</v>
      </c>
      <c r="AN100" s="223" t="str">
        <f t="shared" ca="1" si="36"/>
        <v>-21.7053357139116-0.412637014440785i</v>
      </c>
      <c r="AO100" s="223" t="str">
        <f t="shared" ca="1" si="36"/>
        <v>3.66027975043155+0.023807202938734i</v>
      </c>
      <c r="AP100" s="223" t="str">
        <f t="shared" ca="1" si="36"/>
        <v>28.4787035719233+0.412668400188541i</v>
      </c>
      <c r="AQ100" s="223" t="str">
        <f t="shared" ca="1" si="36"/>
        <v>5.314469094554-0.023341148008194i</v>
      </c>
      <c r="AR100" s="223" t="str">
        <f t="shared" ca="1" si="36"/>
        <v>5.314469094554-0.023341148008194i</v>
      </c>
      <c r="AS100" s="223" t="str">
        <f t="shared" ca="1" si="36"/>
        <v>3.66020937739799+0.0228750483911195i</v>
      </c>
      <c r="AT100" s="223" t="str">
        <f t="shared" ca="1" si="36"/>
        <v>24.9156932592745+0.412729328897992i</v>
      </c>
      <c r="AU100" s="223" t="str">
        <f t="shared" ca="1" si="36"/>
        <v>5.31453806242438-0.0224089049066198i</v>
      </c>
      <c r="AV100" s="223" t="str">
        <f t="shared" ca="1" si="36"/>
        <v>-14.4773298319961-0.412758871724056i</v>
      </c>
      <c r="AW100" s="223" t="str">
        <f t="shared" ca="1" si="36"/>
        <v>3.66014181483104+0.0219427185350494i</v>
      </c>
      <c r="AX100" s="223" t="str">
        <f t="shared" ca="1" si="36"/>
        <v>22.1517261164435+0.412787800130349i</v>
      </c>
      <c r="AY100" s="223" t="str">
        <f t="shared" ca="1" si="36"/>
        <v>5.31460421961209-0.021476490106771i</v>
      </c>
      <c r="AZ100" s="223" t="str">
        <f t="shared" ca="1" si="36"/>
        <v>-12.0134421320546-0.412816114018024i</v>
      </c>
      <c r="BA100" s="223" t="str">
        <f t="shared" ca="1" si="36"/>
        <v>3.66007706320632+0.0210102205454361i</v>
      </c>
      <c r="BB100" s="223" t="str">
        <f t="shared" ca="1" si="36"/>
        <v>19.9401945408703+0.412843813349745i</v>
      </c>
      <c r="BC100" s="223" t="str">
        <f t="shared" ca="1" si="36"/>
        <v>5.31466756554189-0.0205439107367376i</v>
      </c>
      <c r="BD100" s="223" t="str">
        <f t="shared" ca="1" si="36"/>
        <v>-10.0161142635245-0.412870898028872i</v>
      </c>
      <c r="BE100" s="223" t="str">
        <f t="shared" ca="1" si="36"/>
        <v>3.66001512304995+0.0200775615469784i</v>
      </c>
      <c r="BF100" s="223" t="str">
        <f t="shared" ca="1" si="36"/>
        <v>18.1262009322057+0.41289736802811i</v>
      </c>
      <c r="BG100" s="223" t="str">
        <f t="shared" ca="1" si="36"/>
        <v>5.31472809974843-0.0196111739327787i</v>
      </c>
      <c r="BH100" s="223" t="str">
        <f t="shared" ca="1" si="36"/>
        <v>-8.36020709432986-0.412923223278246i</v>
      </c>
      <c r="BI100" s="223" t="str">
        <f t="shared" ca="1" si="36"/>
        <v>3.65995599489396+0.0191447487569381i</v>
      </c>
      <c r="BJ100" s="223" t="str">
        <f t="shared" ca="1" si="36"/>
        <v>16.6075276972321+0.412948463713256i</v>
      </c>
      <c r="BK100" s="223" t="str">
        <f t="shared" ca="1" si="36"/>
        <v>5.31478582170434-0.0186782868382354i</v>
      </c>
      <c r="BL100" s="223" t="str">
        <f t="shared" ca="1" si="36"/>
        <v>-6.96139192038847-0.41297308928811i</v>
      </c>
      <c r="BM100" s="223" t="str">
        <f t="shared" ca="1" si="36"/>
        <v>3.65989967925391+0.0182117891779185i</v>
      </c>
      <c r="BN100" s="223" t="str">
        <f t="shared" ca="1" si="36"/>
        <v>15.3139738297466+0.412997099927975i</v>
      </c>
      <c r="BO100" s="223" t="str">
        <f t="shared" ca="1" si="36"/>
        <v>5.31484073096334-0.0177452566360188i</v>
      </c>
      <c r="BP100" s="223" t="str">
        <f t="shared" ca="1" si="36"/>
        <v>-5.76074562845804-0.413020495594634i</v>
      </c>
      <c r="BQ100" s="223" t="str">
        <f t="shared" ca="1" si="36"/>
        <v>3.6598461765333+0.017278690078486i</v>
      </c>
      <c r="BR100" s="223" t="str">
        <f t="shared" ca="1" si="36"/>
        <v>14.1957077469725+0.41304327622844i</v>
      </c>
      <c r="BS100" s="223" t="str">
        <f t="shared" ca="1" si="36"/>
        <v>5.31489282705536-0.0168120904156082i</v>
      </c>
      <c r="BT100" s="223" t="str">
        <f t="shared" ca="1" si="36"/>
        <v>-4.71583158188294-0.413065441773258i</v>
      </c>
      <c r="BU100" s="223" t="str">
        <f t="shared" ca="1" si="36"/>
        <v>3.65979548719497+0.016345458559111i</v>
      </c>
      <c r="BV100" s="223" t="str">
        <f t="shared" ca="1" si="36"/>
        <v>13.2163574137205+0.413086992207589i</v>
      </c>
      <c r="BW100" s="223" t="str">
        <f t="shared" ca="1" si="36"/>
        <v>5.31494210954329-0.0158787953823607i</v>
      </c>
      <c r="BX100" s="223" t="str">
        <f t="shared" ca="1" si="36"/>
        <v>-3.79528910572942-0.413107927430698i</v>
      </c>
      <c r="BY100" s="223" t="str">
        <f t="shared" ca="1" si="36"/>
        <v>3.6597476116264+0.0154121017654907i</v>
      </c>
      <c r="BZ100" s="223" t="str">
        <f t="shared" ca="1" si="36"/>
        <v>12.3487322195072+0.413128247457566i</v>
      </c>
      <c r="CA100" s="223" t="str">
        <f t="shared" ca="1" si="36"/>
        <v>5.31498857806692-0.0149453786410216i</v>
      </c>
      <c r="CB100" s="223" t="str">
        <f t="shared" ca="1" si="36"/>
        <v>-2.97542009764398-0.413147952200577i</v>
      </c>
      <c r="CC100" s="223" t="str">
        <f t="shared" ca="1" si="36"/>
        <v>3.65970255025509+0.0144786268888879i</v>
      </c>
      <c r="CD100" s="223" t="str">
        <f t="shared" ref="CD100:EM100" ca="1" si="37">IMSUM(CD101:CD357)</f>
        <v>11.5720766906025+0.413167041618703i</v>
      </c>
      <c r="CE100" s="223" t="str">
        <f t="shared" ca="1" si="37"/>
        <v>5.3150322321897-0.0140118473763513i</v>
      </c>
      <c r="CF100" s="223" t="str">
        <f t="shared" ca="1" si="37"/>
        <v>-2.23796225144874-0.413185515663547i</v>
      </c>
      <c r="CG100" s="223" t="str">
        <f t="shared" ca="1" si="37"/>
        <v>3.65966030343672+0.0135450410155205i</v>
      </c>
      <c r="CH100" s="223" t="str">
        <f t="shared" ca="1" si="37"/>
        <v>10.870251843599+0.413203374301966i</v>
      </c>
      <c r="CI100" s="223" t="str">
        <f t="shared" ca="1" si="37"/>
        <v>5.3150730716351-0.0130782087057675i</v>
      </c>
      <c r="CJ100" s="223" t="str">
        <f t="shared" ca="1" si="37"/>
        <v>-1.56859365997319-0.413220617503463i</v>
      </c>
      <c r="CK100" s="223" t="str">
        <f t="shared" ca="1" si="37"/>
        <v>3.65962087150997+0.0126113513447281i</v>
      </c>
      <c r="CL100" s="223" t="str">
        <f t="shared" ca="1" si="37"/>
        <v>10.2304977613196+0.413237245254633i</v>
      </c>
      <c r="CM100" s="223" t="str">
        <f t="shared" ca="1" si="37"/>
        <v>5.31511109597282-0.0121444698117879i</v>
      </c>
      <c r="CN100" s="223" t="str">
        <f t="shared" ca="1" si="37"/>
        <v>-0.955902735718398-0.41325325743253i</v>
      </c>
      <c r="CO100" s="223" t="str">
        <f t="shared" ca="1" si="37"/>
        <v>3.65958425480529+0.0116775650367797i</v>
      </c>
      <c r="CP100" s="223" t="str">
        <f t="shared" ca="1" si="37"/>
        <v>9.64257127629348+0.413268654085263i</v>
      </c>
      <c r="CQ100" s="223" t="str">
        <f t="shared" ca="1" si="37"/>
        <v>5.31514630496442-0.0112106378604535i</v>
      </c>
      <c r="CR100" s="223" t="str">
        <f t="shared" ca="1" si="37"/>
        <v>-0.390662479290751-0.413283435132618i</v>
      </c>
      <c r="CS100" s="223" t="str">
        <f t="shared" ca="1" si="37"/>
        <v>3.65955045361951+0.0107436892174162i</v>
      </c>
      <c r="CT100" s="223" t="str">
        <f t="shared" ca="1" si="37"/>
        <v>9.09813209326117+0.413297600566714i</v>
      </c>
      <c r="CU100" s="223" t="str">
        <f t="shared" ca="1" si="37"/>
        <v>5.31517869829988-0.0102767199743958i</v>
      </c>
      <c r="CV100" s="223" t="str">
        <f t="shared" ca="1" si="37"/>
        <v>0.134691293151681-0.41331115031856i</v>
      </c>
      <c r="CW100" s="223" t="str">
        <f t="shared" ca="1" si="37"/>
        <v>3.65951946821909+0.00980973107854499i</v>
      </c>
      <c r="CX100" s="223" t="str">
        <f t="shared" ca="1" si="37"/>
        <v>8.59029725054129+0.413324084397505i</v>
      </c>
      <c r="CY100" s="223" t="str">
        <f t="shared" ca="1" si="37"/>
        <v>5.31520827566766-0.00934272335146025i</v>
      </c>
      <c r="CZ100" s="223" t="str">
        <f t="shared" ca="1" si="37"/>
        <v>0.626442084108005-0.413336402760345i</v>
      </c>
      <c r="DA100" s="223" t="str">
        <f t="shared" ca="1" si="37"/>
        <v>3.65949129891159+0.0088756977341089i</v>
      </c>
      <c r="DB100" s="223" t="str">
        <f t="shared" ca="1" si="37"/>
        <v>8.11331196000996+0.41334810537874i</v>
      </c>
      <c r="DC100" s="223" t="str">
        <f t="shared" ca="1" si="37"/>
        <v>5.31523503690397-0.00840865510707234i</v>
      </c>
      <c r="DD100" s="223" t="str">
        <f t="shared" ca="1" si="37"/>
        <v>1.08987742687655-0.413359192218625i</v>
      </c>
      <c r="DE100" s="223" t="str">
        <f t="shared" ca="1" si="37"/>
        <v>3.65946594581633+0.00794159636179081i</v>
      </c>
      <c r="DF100" s="223" t="str">
        <f t="shared" ca="1" si="37"/>
        <v>7.66230233709465+0.413369663248958i</v>
      </c>
      <c r="DG100" s="223" t="str">
        <f t="shared" ca="1" si="37"/>
        <v>5.31525898177405-0.00747452240708713i</v>
      </c>
      <c r="DH100" s="223" t="str">
        <f t="shared" ca="1" si="37"/>
        <v>1.52950449868153-0.413379518483135i</v>
      </c>
      <c r="DI100" s="223" t="str">
        <f t="shared" ca="1" si="37"/>
        <v>3.65944340923116+0.00700743413397431i</v>
      </c>
      <c r="DJ100" s="223" t="str">
        <f t="shared" ca="1" si="37"/>
        <v>7.23308664364687+0.413388757860216i</v>
      </c>
      <c r="DK100" s="223" t="str">
        <f t="shared" ca="1" si="37"/>
        <v>5.31528011002293-0.00654033243155228i</v>
      </c>
      <c r="DL100" s="223" t="str">
        <f t="shared" ca="1" si="37"/>
        <v>1.94921602460334-0.413397381343014i</v>
      </c>
      <c r="DM100" s="223" t="str">
        <f t="shared" ca="1" si="37"/>
        <v>3.65942368932947+0.00607321818337914i</v>
      </c>
      <c r="DN100" s="223" t="str">
        <f t="shared" ca="1" si="37"/>
        <v>6.82202888478218+0.413405389024096i</v>
      </c>
      <c r="DO100" s="223" t="str">
        <f t="shared" ca="1" si="37"/>
        <v>5.31529842153719-0.00560609232690634i</v>
      </c>
      <c r="DP100" s="223" t="str">
        <f t="shared" ca="1" si="37"/>
        <v>2.35242000021613-0.413412780740372i</v>
      </c>
      <c r="DQ100" s="223" t="str">
        <f t="shared" ca="1" si="37"/>
        <v>3.65940678624092+0.00513895571548595i</v>
      </c>
      <c r="DR100" s="223" t="str">
        <f t="shared" ca="1" si="37"/>
        <v>6.42592338280328+0.413419556541975i</v>
      </c>
      <c r="DS100" s="223" t="str">
        <f t="shared" ca="1" si="37"/>
        <v>5.31531391615631-0.00467180925582156i</v>
      </c>
      <c r="DT100" s="223" t="str">
        <f t="shared" ca="1" si="37"/>
        <v>2.74214284617486-0.41342571644812i</v>
      </c>
      <c r="DU100" s="223" t="str">
        <f t="shared" ca="1" si="37"/>
        <v>3.65939270012786+0.00420465383238988i</v>
      </c>
      <c r="DV100" s="223" t="str">
        <f t="shared" ca="1" si="37"/>
        <v>6.04190216664357+0.413431260359947i</v>
      </c>
      <c r="DW100" s="223" t="str">
        <f t="shared" ca="1" si="37"/>
        <v>5.31532659373883-0.0037374903699916i</v>
      </c>
      <c r="DX100" s="223" t="str">
        <f t="shared" ca="1" si="37"/>
        <v>3.12111295501019-0.413436188321339i</v>
      </c>
      <c r="DY100" s="223" t="str">
        <f t="shared" ca="1" si="37"/>
        <v>3.65938143109546+0.00327031974403091i</v>
      </c>
      <c r="DZ100" s="223" t="str">
        <f t="shared" ca="1" si="37"/>
        <v>5.66735921244354+0.413440500321623i</v>
      </c>
      <c r="EA100" s="223" t="str">
        <f t="shared" ca="1" si="37"/>
        <v>5.3153364541858-0.00280314283744243i</v>
      </c>
      <c r="EB100" s="223" t="str">
        <f t="shared" ca="1" si="37"/>
        <v>3.49182977012432-0.413444196338627i</v>
      </c>
      <c r="EC100" s="223" t="str">
        <f t="shared" ca="1" si="37"/>
        <v>3.65937297924932+0.00233596057069829i</v>
      </c>
      <c r="ED100" s="223" t="str">
        <f t="shared" ca="1" si="37"/>
        <v>5.29988708024329+0.413447276375199i</v>
      </c>
      <c r="EE100" s="223" t="str">
        <f t="shared" ca="1" si="37"/>
        <v>5.31534349743821-0.00186877382039485i</v>
      </c>
      <c r="EF100" s="223" t="str">
        <f t="shared" ca="1" si="37"/>
        <v>3.85662228040055-0.413449740382073i</v>
      </c>
      <c r="EG100" s="223" t="str">
        <f t="shared" ca="1" si="37"/>
        <v>3.65936734464833+0.00140158350057484i</v>
      </c>
      <c r="EH100" s="223" t="str">
        <f t="shared" ca="1" si="37"/>
        <v>4.93722253817067+0.413451588422201i</v>
      </c>
      <c r="EI100" s="223" t="str">
        <f t="shared" ca="1" si="37"/>
        <v>5.31534772338353-0.000934390497985549i</v>
      </c>
      <c r="EJ100" s="223" t="str">
        <f t="shared" ca="1" si="37"/>
        <v>4.2176999463663-0.413452820441987i</v>
      </c>
      <c r="EK100" s="223" t="str">
        <f t="shared" ca="1" si="37"/>
        <v>3.65936452733964+0.000467195685557309i</v>
      </c>
      <c r="EL100" s="223" t="str">
        <f t="shared" ca="1" si="37"/>
        <v>4.57719848297475+0.413453436435479i</v>
      </c>
      <c r="EM100" s="223" t="str">
        <f t="shared" ca="1" si="37"/>
        <v>5.31534913204084-3.72005980854244E-12i</v>
      </c>
      <c r="EN100" s="223"/>
      <c r="EO100" s="223"/>
      <c r="EP100" s="223"/>
    </row>
    <row r="101" spans="1:146" ht="17.2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2.64277953708079-4.00256986502567i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0.197198492863824-0.292824964972108i</v>
      </c>
      <c r="I101" s="229" t="str">
        <f>IMDIV(IMPRODUCT(-1,H101),IMSUM(1,IMPRODUCT(F101,G101,-1)))</f>
        <v>-0.0233910077385978-0.0078865968727197i</v>
      </c>
      <c r="J101" s="255" t="str">
        <f ca="1">IMPRODUCT(1/N_FFT2,P100)</f>
        <v>-2.83618025008973-0.00161020508787405i</v>
      </c>
      <c r="K101" s="254" t="str">
        <f ca="1">IMPRODUCT(I101,J101)</f>
        <v>0.0663284151394967+0.0224054746104982i</v>
      </c>
      <c r="M101" s="258"/>
      <c r="N101" s="246">
        <f ca="1">Ioutput2+O101</f>
        <v>8.5126438051929885</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-4.4873561948070115</v>
      </c>
      <c r="P101" s="223" t="str">
        <f t="shared" ref="P101:P164" ca="1" si="40">IMPRODUCT(O101,IMEXP(COMPLEX(0,-2*PI()*1*B101/Nt_load2)))</f>
        <v>-4.48600468701766+0.110125233840465i</v>
      </c>
      <c r="Q101" s="223" t="str">
        <f t="shared" ref="Q101:Q164" ca="1" si="41">IMPRODUCT(O101,IMEXP(COMPLEX(0,-2*PI()*2*B101/Nt_load2)))</f>
        <v>-4.48195097774737+0.220184132357912i</v>
      </c>
      <c r="R101" s="223" t="str">
        <f t="shared" ref="R101:R164" ca="1" si="42">IMPRODUCT(O101,IMEXP(COMPLEX(0,-2*PI()*3*B101/Nt_load2)))</f>
        <v>-4.47519750879903+0.330110400187242i</v>
      </c>
      <c r="S101" s="223" t="str">
        <f t="shared" ref="S101:S164" ca="1" si="43">IMPRODUCT(O101,IMEXP(COMPLEX(0,-2*PI()*4*B101/Nt_load2)))</f>
        <v>-4.46574834820981+0.439837821855122i</v>
      </c>
      <c r="T101" s="223" t="str">
        <f t="shared" ref="T101:T164" ca="1" si="44">IMPRODUCT(O101,IMEXP(COMPLEX(0,-2*PI()*5*B101/Nt_load2)))</f>
        <v>-4.4536091878007+0.549300301665711i</v>
      </c>
      <c r="U101" s="223" t="str">
        <f t="shared" ref="U101:U164" ca="1" si="45">IMPRODUCT(O101,IMEXP(COMPLEX(0,-2*PI()*6*B101/Nt_load2)))</f>
        <v>-4.43878733974804+0.658431903514241i</v>
      </c>
      <c r="V101" s="223" t="str">
        <f t="shared" ref="V101:V164" ca="1" si="46">IMPRODUCT(O101,IMEXP(COMPLEX(0,-2*PI()*7*B101/Nt_load2)))</f>
        <v>-4.42129173217886+0.767166890604444i</v>
      </c>
      <c r="W101" s="223" t="str">
        <f t="shared" ref="W101:W164" ca="1" si="47">IMPRODUCT(O101,IMEXP(COMPLEX(0,-2*PI()*8*B101/Nt_load2)))</f>
        <v>-4.40113290379297+0.875439765045967i</v>
      </c>
      <c r="X101" s="223" t="str">
        <f t="shared" ref="X101:X164" ca="1" si="48">IMPRODUCT(O101,IMEXP(COMPLEX(0,-2*PI()*9*B101/Nt_load2)))</f>
        <v>-4.37832299751479+0.983185307307825i</v>
      </c>
      <c r="Y101" s="223" t="str">
        <f t="shared" ref="Y101:Y164" ca="1" si="49">IMPRODUCT(O101,IMEXP(COMPLEX(0,-2*PI()*10*B101/Nt_load2)))</f>
        <v>-4.35287575317895+1.09033861550423i</v>
      </c>
      <c r="Z101" s="223" t="str">
        <f t="shared" ref="Z101:Z164" ca="1" si="50">IMPRODUCT(O101,IMEXP(COMPLEX(0,-2*PI()*11*B101/Nt_load2)))</f>
        <v>-4.3248064992539+1.19683514448905i</v>
      </c>
      <c r="AA101" s="223" t="str">
        <f t="shared" ref="AA101:AA164" ca="1" si="51">IMPRODUCT(O101,IMEXP(COMPLEX(0,-2*PI()*12*B101/Nt_load2)))</f>
        <v>-4.29413214360863+1.30261074473536i</v>
      </c>
      <c r="AB101" s="223" t="str">
        <f t="shared" ref="AB101:AB164" ca="1" si="52">IMPRODUCT(O101,IMEXP(COMPLEX(0,-2*PI()*13*B101/Nt_load2)))</f>
        <v>-4.260871163328+1.40760170097681i</v>
      </c>
      <c r="AC101" s="223" t="str">
        <f t="shared" ref="AC101:AC164" ca="1" si="53">IMPRODUCT(O101,IMEXP(COMPLEX(0,-2*PI()*14*B101/Nt_load2)))</f>
        <v>-4.22504359358281+1.5117447705872i</v>
      </c>
      <c r="AD101" s="223" t="str">
        <f t="shared" ref="AD101:AD164" ca="1" si="54">IMPRODUCT(O101,IMEXP(COMPLEX(0,-2*PI()*15*B101/Nt_load2)))</f>
        <v>-4.1866710155614+1.61497722167557i</v>
      </c>
      <c r="AE101" s="223" t="str">
        <f t="shared" ref="AE101:AE164" ca="1" si="55">IMPRODUCT(O101,IMEXP(COMPLEX(0,-2*PI()*16*B101/Nt_load2)))</f>
        <v>-4.14577654346993+1.7172368708735i</v>
      </c>
      <c r="AF101" s="223" t="str">
        <f t="shared" ref="AF101:AF164" ca="1" si="56">IMPRODUCT(O101,IMEXP(COMPLEX(0,-2*PI()*17*B101/Nt_load2)))</f>
        <v>-4.10238481060924+1.81846212079202i</v>
      </c>
      <c r="AG101" s="223" t="str">
        <f t="shared" ref="AG101:AG164" ca="1" si="57">IMPRODUCT(O101,IMEXP(COMPLEX(0,-2*PI()*18*B101/Nt_load2)))</f>
        <v>-4.05652195453669+1.91859199712567i</v>
      </c>
      <c r="AH101" s="223" t="str">
        <f t="shared" ref="AH101:AH164" ca="1" si="58">IMPRODUCT(O101,IMEXP(COMPLEX(0,-2*PI()*19*B101/Nt_load2)))</f>
        <v>-4.00821560132186+2.01756618538102i</v>
      </c>
      <c r="AI101" s="223" t="str">
        <f t="shared" ref="AI101:AI164" ca="1" si="59">IMPRODUCT(O101,IMEXP(COMPLEX(0,-2*PI()*20*B101/Nt_load2)))</f>
        <v>-3.95749484890562+2.11532506720795i</v>
      </c>
      <c r="AJ101" s="223" t="str">
        <f t="shared" ref="AJ101:AJ164" ca="1" si="60">IMPRODUCT(O101,IMEXP(COMPLEX(0,-2*PI()*21*B101/Nt_load2)))</f>
        <v>-3.90439024957267+2.2118097563115i</v>
      </c>
      <c r="AK101" s="223" t="str">
        <f t="shared" ref="AK101:AK164" ca="1" si="61">IMPRODUCT(O101,IMEXP(COMPLEX(0,-2*PI()*22*B101/Nt_load2)))</f>
        <v>-3.84893379154793+2.30696213392274i</v>
      </c>
      <c r="AL101" s="223" t="str">
        <f t="shared" ref="AL101:AL164" ca="1" si="62">IMPRODUCT(O101,IMEXP(COMPLEX(0,-2*PI()*23*B101/Nt_load2)))</f>
        <v>-3.79115887972806+2.40072488380737i</v>
      </c>
      <c r="AM101" s="223" t="str">
        <f t="shared" ref="AM101:AM164" ca="1" si="63">IMPRODUCT(O101,IMEXP(COMPLEX(0,-2*PI()*24*B101/Nt_load2)))</f>
        <v>-3.73110031555961+2.49304152679089i</v>
      </c>
      <c r="AN101" s="223" t="str">
        <f t="shared" ref="AN101:AN164" ca="1" si="64">IMPRODUCT(O101,IMEXP(COMPLEX(0,-2*PI()*25*B101/Nt_load2)))</f>
        <v>-3.66879427607589+2.58385645477949i</v>
      </c>
      <c r="AO101" s="223" t="str">
        <f t="shared" ref="AO101:AO164" ca="1" si="65">IMPRODUCT(O101,IMEXP(COMPLEX(0,-2*PI()*26*B101/Nt_load2)))</f>
        <v>-3.60427829210532+2.67311496425635i</v>
      </c>
      <c r="AP101" s="223" t="str">
        <f t="shared" ref="AP101:AP164" ca="1" si="66">IMPRODUCT(O101,IMEXP(COMPLEX(0,-2*PI()*27*B101/Nt_load2)))</f>
        <v>-3.53759122566423+2.76076328923295i</v>
      </c>
      <c r="AQ101" s="223" t="str">
        <f t="shared" ref="AQ101:AQ164" ca="1" si="67">IMPRODUCT(O101,IMEXP(COMPLEX(0,-2*PI()*28*B101/Nt_load2)))</f>
        <v>-3.46877324654785+2.8467486336357i</v>
      </c>
      <c r="AR101" s="223" t="str">
        <f t="shared" ref="AR101:AR164" ca="1" si="68">IMPRODUCT(O101,IMEXP(COMPLEX(0,-2*PI()*28*B101/Nt_load2)))</f>
        <v>-3.46877324654785+2.8467486336357i</v>
      </c>
      <c r="AS101" s="223" t="str">
        <f t="shared" ref="AS101:AS164" ca="1" si="69">IMPRODUCT(O101,IMEXP(COMPLEX(0,-2*PI()*30*B101/Nt_load2)))</f>
        <v>-3.3249116224108+3.01352423621089i</v>
      </c>
      <c r="AT101" s="223" t="str">
        <f t="shared" ref="AT101:AT164" ca="1" si="70">IMPRODUCT(O101,IMEXP(COMPLEX(0,-2*PI()*31*B101/Nt_load2)))</f>
        <v>-3.24995463425317+3.09421403499648i</v>
      </c>
      <c r="AU101" s="223" t="str">
        <f t="shared" ref="AU101:AU164" ca="1" si="71">IMPRODUCT(O101,IMEXP(COMPLEX(0,-2*PI()*32*B101/Nt_load2)))</f>
        <v>-3.1730399949475+3.1730399949475i</v>
      </c>
      <c r="AV101" s="223" t="str">
        <f t="shared" ref="AV101:AV164" ca="1" si="72">IMPRODUCT(O101,IMEXP(COMPLEX(0,-2*PI()*33*B101/Nt_load2)))</f>
        <v>-3.09421403499648+3.24995463425317i</v>
      </c>
      <c r="AW101" s="223" t="str">
        <f t="shared" ref="AW101:AW164" ca="1" si="73">IMPRODUCT(O101,IMEXP(COMPLEX(0,-2*PI()*34*B101/Nt_load2)))</f>
        <v>-3.01352423621089+3.3249116224108i</v>
      </c>
      <c r="AX101" s="223" t="str">
        <f t="shared" ref="AX101:AX164" ca="1" si="74">IMPRODUCT(O101,IMEXP(COMPLEX(0,-2*PI()*35*B101/Nt_load2)))</f>
        <v>-2.93101920310834+3.39786580813354i</v>
      </c>
      <c r="AY101" s="223" t="str">
        <f t="shared" ref="AY101:AY164" ca="1" si="75">IMPRODUCT(O101,IMEXP(COMPLEX(0,-2*PI()*36*B101/Nt_load2)))</f>
        <v>-2.8467486336357+3.46877324654785i</v>
      </c>
      <c r="AZ101" s="223" t="str">
        <f t="shared" ref="AZ101:AZ164" ca="1" si="76">IMPRODUCT(O101,IMEXP(COMPLEX(0,-2*PI()*37*B101/Nt_load2)))</f>
        <v>-2.76076328923294+3.53759122566423i</v>
      </c>
      <c r="BA101" s="223" t="str">
        <f t="shared" ref="BA101:BA164" ca="1" si="77">IMPRODUCT(O101,IMEXP(COMPLEX(0,-2*PI()*38*B101/Nt_load2)))</f>
        <v>-2.67311496425635+3.60427829210532i</v>
      </c>
      <c r="BB101" s="223" t="str">
        <f t="shared" ref="BB101:BB164" ca="1" si="78">IMPRODUCT(O101,IMEXP(COMPLEX(0,-2*PI()*39*B101/Nt_load2)))</f>
        <v>-2.58385645477949+3.66879427607589i</v>
      </c>
      <c r="BC101" s="223" t="str">
        <f t="shared" ref="BC101:BC164" ca="1" si="79">IMPRODUCT(O101,IMEXP(COMPLEX(0,-2*PI()*40*B101/Nt_load2)))</f>
        <v>-2.49304152679089+3.73110031555961i</v>
      </c>
      <c r="BD101" s="223" t="str">
        <f t="shared" ref="BD101:BD164" ca="1" si="80">IMPRODUCT(O101,IMEXP(COMPLEX(0,-2*PI()*41*B101/Nt_load2)))</f>
        <v>-2.40072488380738+3.79115887972806i</v>
      </c>
      <c r="BE101" s="223" t="str">
        <f t="shared" ref="BE101:BE164" ca="1" si="81">IMPRODUCT(O101,IMEXP(COMPLEX(0,-2*PI()*42*B101/Nt_load2)))</f>
        <v>-2.30696213392274+3.84893379154793i</v>
      </c>
      <c r="BF101" s="223" t="str">
        <f t="shared" ref="BF101:BF164" ca="1" si="82">IMPRODUCT(O101,IMEXP(COMPLEX(0,-2*PI()*43*B101/Nt_load2)))</f>
        <v>-2.2118097563115+3.90439024957267i</v>
      </c>
      <c r="BG101" s="223" t="str">
        <f t="shared" ref="BG101:BG164" ca="1" si="83">IMPRODUCT(O101,IMEXP(COMPLEX(0,-2*PI()*44*B101/Nt_load2)))</f>
        <v>-2.11532506720796+3.95749484890562i</v>
      </c>
      <c r="BH101" s="223" t="str">
        <f t="shared" ref="BH101:BH164" ca="1" si="84">IMPRODUCT(O101,IMEXP(COMPLEX(0,-2*PI()*45*B101/Nt_load2)))</f>
        <v>-2.01756618538102+4.00821560132186i</v>
      </c>
      <c r="BI101" s="223" t="str">
        <f t="shared" ref="BI101:BI164" ca="1" si="85">IMPRODUCT(O101,IMEXP(COMPLEX(0,-2*PI()*46*B101/Nt_load2)))</f>
        <v>-1.91859199712568+4.05652195453669i</v>
      </c>
      <c r="BJ101" s="223" t="str">
        <f t="shared" ref="BJ101:BJ164" ca="1" si="86">IMPRODUCT(O101,IMEXP(COMPLEX(0,-2*PI()*47*B101/Nt_load2)))</f>
        <v>-1.81846212079203+4.10238481060924i</v>
      </c>
      <c r="BK101" s="223" t="str">
        <f t="shared" ref="BK101:BK164" ca="1" si="87">IMPRODUCT(O101,IMEXP(COMPLEX(0,-2*PI()*48*B101/Nt_load2)))</f>
        <v>-1.71723687087351+4.14577654346992i</v>
      </c>
      <c r="BL101" s="223" t="str">
        <f t="shared" ref="BL101:BL164" ca="1" si="88">IMPRODUCT(O101,IMEXP(COMPLEX(0,-2*PI()*49*B101/Nt_load2)))</f>
        <v>-1.61497722167559+4.18667101556139i</v>
      </c>
      <c r="BM101" s="223" t="str">
        <f t="shared" ref="BM101:BM164" ca="1" si="89">IMPRODUCT(O101,IMEXP(COMPLEX(0,-2*PI()*50*B101/Nt_load2)))</f>
        <v>-1.51174477058722+4.2250435935828i</v>
      </c>
      <c r="BN101" s="223" t="str">
        <f t="shared" ref="BN101:BN164" ca="1" si="90">IMPRODUCT(O101,IMEXP(COMPLEX(0,-2*PI()*51*B101/Nt_load2)))</f>
        <v>-1.40760170097683+4.26087116332799i</v>
      </c>
      <c r="BO101" s="223" t="str">
        <f t="shared" ref="BO101:BO164" ca="1" si="91">IMPRODUCT(O101,IMEXP(COMPLEX(0,-2*PI()*52*B101/Nt_load2)))</f>
        <v>-1.30261074473538+4.29413214360862i</v>
      </c>
      <c r="BP101" s="223" t="str">
        <f t="shared" ref="BP101:BP164" ca="1" si="92">IMPRODUCT(O101,IMEXP(COMPLEX(0,-2*PI()*53*B101/Nt_load2)))</f>
        <v>-1.19683514448906+4.32480649925389i</v>
      </c>
      <c r="BQ101" s="223" t="str">
        <f t="shared" ref="BQ101:BQ164" ca="1" si="93">IMPRODUCT(O101,IMEXP(COMPLEX(0,-2*PI()*54*B101/Nt_load2)))</f>
        <v>-1.09033861550425+4.35287575317894i</v>
      </c>
      <c r="BR101" s="223" t="str">
        <f t="shared" ref="BR101:BR164" ca="1" si="94">IMPRODUCT(O101,IMEXP(COMPLEX(0,-2*PI()*55*B101/Nt_load2)))</f>
        <v>-0.983185307307847+4.37832299751479i</v>
      </c>
      <c r="BS101" s="223" t="str">
        <f t="shared" ref="BS101:BS164" ca="1" si="95">IMPRODUCT(O101,IMEXP(COMPLEX(0,-2*PI()*56*B101/Nt_load2)))</f>
        <v>-0.875439765045989+4.40113290379297i</v>
      </c>
      <c r="BT101" s="223" t="str">
        <f t="shared" ref="BT101:BT164" ca="1" si="96">IMPRODUCT(O101,IMEXP(COMPLEX(0,-2*PI()*57*B101/Nt_load2)))</f>
        <v>-0.767166890604466+4.42129173217886i</v>
      </c>
      <c r="BU101" s="223" t="str">
        <f t="shared" ref="BU101:BU164" ca="1" si="97">IMPRODUCT(O101,IMEXP(COMPLEX(0,-2*PI()*58*B101/Nt_load2)))</f>
        <v>-0.658431903514218+4.43878733974804i</v>
      </c>
      <c r="BV101" s="223" t="str">
        <f t="shared" ref="BV101:BV164" ca="1" si="98">IMPRODUCT(O101,IMEXP(COMPLEX(0,-2*PI()*59*B101/Nt_load2)))</f>
        <v>-0.549300301665693+4.45360918780071i</v>
      </c>
      <c r="BW101" s="223" t="str">
        <f t="shared" ref="BW101:BW164" ca="1" si="99">IMPRODUCT(O101,IMEXP(COMPLEX(0,-2*PI()*60*B101/Nt_load2)))</f>
        <v>-0.439837821855102+4.46574834820981i</v>
      </c>
      <c r="BX101" s="223" t="str">
        <f t="shared" ref="BX101:BX164" ca="1" si="100">IMPRODUCT(O101,IMEXP(COMPLEX(0,-2*PI()*61*B101/Nt_load2)))</f>
        <v>-0.330110400187223+4.47519750879904i</v>
      </c>
      <c r="BY101" s="223" t="str">
        <f t="shared" ref="BY101:BY164" ca="1" si="101">IMPRODUCT(O101,IMEXP(COMPLEX(0,-2*PI()*62*B101/Nt_load2)))</f>
        <v>-0.220184132357895+4.48195097774738i</v>
      </c>
      <c r="BZ101" s="223" t="str">
        <f t="shared" ref="BZ101:BZ164" ca="1" si="102">IMPRODUCT(O101,IMEXP(COMPLEX(0,-2*PI()*63*B101/Nt_load2)))</f>
        <v>-0.110125233840449+4.48600468701766i</v>
      </c>
      <c r="CA101" s="223" t="str">
        <f t="shared" ref="CA101:CA164" ca="1" si="103">IMPRODUCT(O101,IMEXP(COMPLEX(0,-2*PI()*64*B101/Nt_load2)))</f>
        <v>1.56674078595064E-14+4.48735619480701i</v>
      </c>
      <c r="CB101" s="223" t="str">
        <f t="shared" ref="CB101:CB164" ca="1" si="104">IMPRODUCT(O101,IMEXP(COMPLEX(0,-2*PI()*65*B101/Nt_load2)))</f>
        <v>0.110125233840479+4.48600468701766i</v>
      </c>
      <c r="CC101" s="223" t="str">
        <f t="shared" ref="CC101:CC164" ca="1" si="105">IMPRODUCT(O101,IMEXP(COMPLEX(0,-2*PI()*66*B101/Nt_load2)))</f>
        <v>0.220184132357925+4.48195097774737i</v>
      </c>
      <c r="CD101" s="223" t="str">
        <f t="shared" ref="CD101:CD164" ca="1" si="106">IMPRODUCT(O101,IMEXP(COMPLEX(0,-2*PI()*67*B101/Nt_load2)))</f>
        <v>0.330110400187254+4.47519750879903i</v>
      </c>
      <c r="CE101" s="223" t="str">
        <f t="shared" ref="CE101:CE164" ca="1" si="107">IMPRODUCT(O101,IMEXP(COMPLEX(0,-2*PI()*68*B101/Nt_load2)))</f>
        <v>0.439837821855132+4.46574834820981i</v>
      </c>
      <c r="CF101" s="223" t="str">
        <f t="shared" ref="CF101:CF164" ca="1" si="108">IMPRODUCT(O101,IMEXP(COMPLEX(0,-2*PI()*69*B101/Nt_load2)))</f>
        <v>0.54930030166572+4.4536091878007i</v>
      </c>
      <c r="CG101" s="223" t="str">
        <f t="shared" ref="CG101:CG164" ca="1" si="109">IMPRODUCT(O101,IMEXP(COMPLEX(0,-2*PI()*70*B101/Nt_load2)))</f>
        <v>0.65843190351425+4.43878733974804i</v>
      </c>
      <c r="CH101" s="223" t="str">
        <f t="shared" ref="CH101:CH164" ca="1" si="110">IMPRODUCT(O101,IMEXP(COMPLEX(0,-2*PI()*71*B101/Nt_load2)))</f>
        <v>0.767166890604453+4.42129173217886i</v>
      </c>
      <c r="CI101" s="223" t="str">
        <f t="shared" ref="CI101:CI164" ca="1" si="111">IMPRODUCT(O101,IMEXP(COMPLEX(0,-2*PI()*72*B101/Nt_load2)))</f>
        <v>0.875439765045971+4.40113290379297i</v>
      </c>
      <c r="CJ101" s="223" t="str">
        <f t="shared" ref="CJ101:CJ164" ca="1" si="112">IMPRODUCT(O101,IMEXP(COMPLEX(0,-2*PI()*73*B101/Nt_load2)))</f>
        <v>0.983185307307834+4.37832299751479i</v>
      </c>
      <c r="CK101" s="223" t="str">
        <f t="shared" ref="CK101:CK164" ca="1" si="113">IMPRODUCT(O101,IMEXP(COMPLEX(0,-2*PI()*74*B101/Nt_load2)))</f>
        <v>1.09033861550424+4.35287575317895i</v>
      </c>
      <c r="CL101" s="223" t="str">
        <f t="shared" ref="CL101:CL164" ca="1" si="114">IMPRODUCT(O101,IMEXP(COMPLEX(0,-2*PI()*75*B101/Nt_load2)))</f>
        <v>1.19683514448905+4.3248064992539i</v>
      </c>
      <c r="CM101" s="223" t="str">
        <f t="shared" ref="CM101:CM164" ca="1" si="115">IMPRODUCT(O101,IMEXP(COMPLEX(0,-2*PI()*76*B101/Nt_load2)))</f>
        <v>1.30261074473537+4.29413214360863i</v>
      </c>
      <c r="CN101" s="223" t="str">
        <f t="shared" ref="CN101:CN164" ca="1" si="116">IMPRODUCT(O101,IMEXP(COMPLEX(0,-2*PI()*77*B101/Nt_load2)))</f>
        <v>1.40760170097681+4.260871163328i</v>
      </c>
      <c r="CO101" s="223" t="str">
        <f t="shared" ref="CO101:CO164" ca="1" si="117">IMPRODUCT(O101,IMEXP(COMPLEX(0,-2*PI()*78*B101/Nt_load2)))</f>
        <v>1.5117447705872+4.22504359358281i</v>
      </c>
      <c r="CP101" s="223" t="str">
        <f t="shared" ref="CP101:CP164" ca="1" si="118">IMPRODUCT(O101,IMEXP(COMPLEX(0,-2*PI()*79*B101/Nt_load2)))</f>
        <v>1.61497722167557+4.1866710155614i</v>
      </c>
      <c r="CQ101" s="223" t="str">
        <f t="shared" ref="CQ101:CQ164" ca="1" si="119">IMPRODUCT(O101,IMEXP(COMPLEX(0,-2*PI()*80*B101/Nt_load2)))</f>
        <v>1.71723687087349+4.14577654346993i</v>
      </c>
      <c r="CR101" s="223" t="str">
        <f t="shared" ref="CR101:CR164" ca="1" si="120">IMPRODUCT(O101,IMEXP(COMPLEX(0,-2*PI()*81*B101/Nt_load2)))</f>
        <v>1.81846212079202+4.10238481060924i</v>
      </c>
      <c r="CS101" s="223" t="str">
        <f t="shared" ref="CS101:CS164" ca="1" si="121">IMPRODUCT(O101,IMEXP(COMPLEX(0,-2*PI()*82*B101/Nt_load2)))</f>
        <v>1.91859199712566+4.0565219545367i</v>
      </c>
      <c r="CT101" s="223" t="str">
        <f t="shared" ref="CT101:CT164" ca="1" si="122">IMPRODUCT(O101,IMEXP(COMPLEX(0,-2*PI()*83*B101/Nt_load2)))</f>
        <v>2.01756618538101+4.00821560132186i</v>
      </c>
      <c r="CU101" s="223" t="str">
        <f t="shared" ref="CU101:CU164" ca="1" si="123">IMPRODUCT(O101,IMEXP(COMPLEX(0,-2*PI()*84*B101/Nt_load2)))</f>
        <v>2.11532506720794+3.95749484890563i</v>
      </c>
      <c r="CV101" s="223" t="str">
        <f t="shared" ref="CV101:CV164" ca="1" si="124">IMPRODUCT(O101,IMEXP(COMPLEX(0,-2*PI()*85*B101/Nt_load2)))</f>
        <v>2.21180975631149+3.90439024957268i</v>
      </c>
      <c r="CW101" s="223" t="str">
        <f t="shared" ref="CW101:CW164" ca="1" si="125">IMPRODUCT(O101,IMEXP(COMPLEX(0,-2*PI()*86*B101/Nt_load2)))</f>
        <v>2.30696213392273+3.84893379154793i</v>
      </c>
      <c r="CX101" s="223" t="str">
        <f t="shared" ref="CX101:CX164" ca="1" si="126">IMPRODUCT(O101,IMEXP(COMPLEX(0,-2*PI()*87*B101/Nt_load2)))</f>
        <v>2.40072488380736+3.79115887972807i</v>
      </c>
      <c r="CY101" s="223" t="str">
        <f t="shared" ref="CY101:CY164" ca="1" si="127">IMPRODUCT(O101,IMEXP(COMPLEX(0,-2*PI()*88*B101/Nt_load2)))</f>
        <v>2.49304152679088+3.73110031555962i</v>
      </c>
      <c r="CZ101" s="223" t="str">
        <f t="shared" ref="CZ101:CZ164" ca="1" si="128">IMPRODUCT(O101,IMEXP(COMPLEX(0,-2*PI()*89*B101/Nt_load2)))</f>
        <v>2.58385645477948+3.6687942760759i</v>
      </c>
      <c r="DA101" s="223" t="str">
        <f t="shared" ref="DA101:DA164" ca="1" si="129">IMPRODUCT(O101,IMEXP(COMPLEX(0,-2*PI()*90*B101/Nt_load2)))</f>
        <v>2.67311496425633+3.60427829210533i</v>
      </c>
      <c r="DB101" s="223" t="str">
        <f t="shared" ref="DB101:DB164" ca="1" si="130">IMPRODUCT(O101,IMEXP(COMPLEX(0,-2*PI()*91*B101/Nt_load2)))</f>
        <v>2.76076328923293+3.53759122566424i</v>
      </c>
      <c r="DC101" s="223" t="str">
        <f t="shared" ref="DC101:DC164" ca="1" si="131">IMPRODUCT(O101,IMEXP(COMPLEX(0,-2*PI()*92*B101/Nt_load2)))</f>
        <v>2.84674863363569+3.46877324654786i</v>
      </c>
      <c r="DD101" s="223" t="str">
        <f t="shared" ref="DD101:DD164" ca="1" si="132">IMPRODUCT(O101,IMEXP(COMPLEX(0,-2*PI()*93*B101/Nt_load2)))</f>
        <v>2.93101920310832+3.39786580813356i</v>
      </c>
      <c r="DE101" s="223" t="str">
        <f t="shared" ref="DE101:DE164" ca="1" si="133">IMPRODUCT(O101,IMEXP(COMPLEX(0,-2*PI()*94*B101/Nt_load2)))</f>
        <v>3.01352423621087+3.32491162241082i</v>
      </c>
      <c r="DF101" s="223" t="str">
        <f t="shared" ref="DF101:DF164" ca="1" si="134">IMPRODUCT(O101,IMEXP(COMPLEX(0,-2*PI()*95*B101/Nt_load2)))</f>
        <v>3.09421403499647+3.24995463425319i</v>
      </c>
      <c r="DG101" s="223" t="str">
        <f t="shared" ref="DG101:DG164" ca="1" si="135">IMPRODUCT(O101,IMEXP(COMPLEX(0,-2*PI()*96*B101/Nt_load2)))</f>
        <v>3.17303999494748+3.17303999494752i</v>
      </c>
      <c r="DH101" s="223" t="str">
        <f t="shared" ref="DH101:DH164" ca="1" si="136">IMPRODUCT(O101,IMEXP(COMPLEX(0,-2*PI()*97*B101/Nt_load2)))</f>
        <v>3.24995463425319+3.09421403499646i</v>
      </c>
      <c r="DI101" s="223" t="str">
        <f t="shared" ref="DI101:DI164" ca="1" si="137">IMPRODUCT(O101,IMEXP(COMPLEX(0,-2*PI()*98*B101/Nt_load2)))</f>
        <v>3.32491162241082+3.01352423621087i</v>
      </c>
      <c r="DJ101" s="223" t="str">
        <f t="shared" ref="DJ101:DJ164" ca="1" si="138">IMPRODUCT(O101,IMEXP(COMPLEX(0,-2*PI()*99*B101/Nt_load2)))</f>
        <v>3.39786580813356+2.93101920310832i</v>
      </c>
      <c r="DK101" s="223" t="str">
        <f t="shared" ref="DK101:DK164" ca="1" si="139">IMPRODUCT(O101,IMEXP(COMPLEX(0,-2*PI()*100*B101/Nt_load2)))</f>
        <v>3.46877324654787+2.84674863363568i</v>
      </c>
      <c r="DL101" s="223" t="str">
        <f t="shared" ref="DL101:DL164" ca="1" si="140">IMPRODUCT(O101,IMEXP(COMPLEX(0,-2*PI()*101*B101/Nt_load2)))</f>
        <v>3.53759122566424+2.76076328923293i</v>
      </c>
      <c r="DM101" s="223" t="str">
        <f t="shared" ref="DM101:DM164" ca="1" si="141">IMPRODUCT(O101,IMEXP(COMPLEX(0,-2*PI()*102*B101/Nt_load2)))</f>
        <v>3.60427829210533+2.67311496425634i</v>
      </c>
      <c r="DN101" s="223" t="str">
        <f t="shared" ref="DN101:DN164" ca="1" si="142">IMPRODUCT(O101,IMEXP(COMPLEX(0,-2*PI()*103*B101/Nt_load2)))</f>
        <v>3.6687942760759+2.58385645477948i</v>
      </c>
      <c r="DO101" s="223" t="str">
        <f t="shared" ref="DO101:DO164" ca="1" si="143">IMPRODUCT(O101,IMEXP(COMPLEX(0,-2*PI()*104*B101/Nt_load2)))</f>
        <v>3.73110031555962+2.49304152679088i</v>
      </c>
      <c r="DP101" s="223" t="str">
        <f t="shared" ref="DP101:DP164" ca="1" si="144">IMPRODUCT(O101,IMEXP(COMPLEX(0,-2*PI()*105*B101/Nt_load2)))</f>
        <v>3.79115887972807+2.40072488380736i</v>
      </c>
      <c r="DQ101" s="223" t="str">
        <f t="shared" ref="DQ101:DQ164" ca="1" si="145">IMPRODUCT(O101,IMEXP(COMPLEX(0,-2*PI()*106*B101/Nt_load2)))</f>
        <v>3.84893379154793+2.30696213392273i</v>
      </c>
      <c r="DR101" s="223" t="str">
        <f t="shared" ref="DR101:DR164" ca="1" si="146">IMPRODUCT(O101,IMEXP(COMPLEX(0,-2*PI()*107*B101/Nt_load2)))</f>
        <v>3.90439024957267+2.21180975631149i</v>
      </c>
      <c r="DS101" s="223" t="str">
        <f t="shared" ref="DS101:DS164" ca="1" si="147">IMPRODUCT(O101,IMEXP(COMPLEX(0,-2*PI()*108*B101/Nt_load2)))</f>
        <v>3.95749484890563+2.11532506720794i</v>
      </c>
      <c r="DT101" s="223" t="str">
        <f t="shared" ref="DT101:DT164" ca="1" si="148">IMPRODUCT(O101,IMEXP(COMPLEX(0,-2*PI()*109*B101/Nt_load2)))</f>
        <v>4.00821560132186+2.01756618538101i</v>
      </c>
      <c r="DU101" s="223" t="str">
        <f t="shared" ref="DU101:DU164" ca="1" si="149">IMPRODUCT(O101,IMEXP(COMPLEX(0,-2*PI()*110*B101/Nt_load2)))</f>
        <v>4.0565219545367+1.91859199712566i</v>
      </c>
      <c r="DV101" s="223" t="str">
        <f t="shared" ref="DV101:DV164" ca="1" si="150">IMPRODUCT(O101,IMEXP(COMPLEX(0,-2*PI()*111*B101/Nt_load2)))</f>
        <v>4.10238481060924+1.81846212079202i</v>
      </c>
      <c r="DW101" s="223" t="str">
        <f t="shared" ref="DW101:DW164" ca="1" si="151">IMPRODUCT(O101,IMEXP(COMPLEX(0,-2*PI()*112*B101/Nt_load2)))</f>
        <v>4.14577654346993+1.71723687087349i</v>
      </c>
      <c r="DX101" s="223" t="str">
        <f t="shared" ref="DX101:DX164" ca="1" si="152">IMPRODUCT(O101,IMEXP(COMPLEX(0,-2*PI()*113*B101/Nt_load2)))</f>
        <v>4.1866710155614+1.61497722167557i</v>
      </c>
      <c r="DY101" s="223" t="str">
        <f t="shared" ref="DY101:DY164" ca="1" si="153">IMPRODUCT(O101,IMEXP(COMPLEX(0,-2*PI()*114*B101/Nt_load2)))</f>
        <v>4.22504359358281+1.5117447705872i</v>
      </c>
      <c r="DZ101" s="223" t="str">
        <f t="shared" ref="DZ101:DZ164" ca="1" si="154">IMPRODUCT(O101,IMEXP(COMPLEX(0,-2*PI()*115*B101/Nt_load2)))</f>
        <v>4.260871163328+1.40760170097681i</v>
      </c>
      <c r="EA101" s="223" t="str">
        <f t="shared" ref="EA101:EA164" ca="1" si="155">IMPRODUCT(O101,IMEXP(COMPLEX(0,-2*PI()*116*B101/Nt_load2)))</f>
        <v>4.29413214360863+1.30261074473536i</v>
      </c>
      <c r="EB101" s="223" t="str">
        <f t="shared" ref="EB101:EB164" ca="1" si="156">IMPRODUCT(O101,IMEXP(COMPLEX(0,-2*PI()*117*B101/Nt_load2)))</f>
        <v>4.3248064992539+1.19683514448905i</v>
      </c>
      <c r="EC101" s="223" t="str">
        <f t="shared" ref="EC101:EC164" ca="1" si="157">IMPRODUCT(O101,IMEXP(COMPLEX(0,-2*PI()*118*B101/Nt_load2)))</f>
        <v>4.35287575317895+1.09033861550423i</v>
      </c>
      <c r="ED101" s="223" t="str">
        <f t="shared" ref="ED101:ED164" ca="1" si="158">IMPRODUCT(O101,IMEXP(COMPLEX(0,-2*PI()*119*B101/Nt_load2)))</f>
        <v>4.37832299751479+0.983185307307829i</v>
      </c>
      <c r="EE101" s="223" t="str">
        <f t="shared" ref="EE101:EE164" ca="1" si="159">IMPRODUCT(O101,IMEXP(COMPLEX(0,-2*PI()*120*B101/Nt_load2)))</f>
        <v>4.40113290379297+0.875439765045971i</v>
      </c>
      <c r="EF101" s="223" t="str">
        <f t="shared" ref="EF101:EF164" ca="1" si="160">IMPRODUCT(O101,IMEXP(COMPLEX(0,-2*PI()*121*B101/Nt_load2)))</f>
        <v>4.42129173217886+0.767166890604453i</v>
      </c>
      <c r="EG101" s="223" t="str">
        <f t="shared" ref="EG101:EG164" ca="1" si="161">IMPRODUCT(O101,IMEXP(COMPLEX(0,-2*PI()*122*B101/Nt_load2)))</f>
        <v>4.43878733974804+0.65843190351425i</v>
      </c>
      <c r="EH101" s="223" t="str">
        <f t="shared" ref="EH101:EH164" ca="1" si="162">IMPRODUCT(O101,IMEXP(COMPLEX(0,-2*PI()*123*B101/Nt_load2)))</f>
        <v>4.4536091878007+0.54930030166572i</v>
      </c>
      <c r="EI101" s="223" t="str">
        <f t="shared" ref="EI101:EI164" ca="1" si="163">IMPRODUCT(O101,IMEXP(COMPLEX(0,-2*PI()*124*B101/Nt_load2)))</f>
        <v>4.46574834820981+0.439837821855131i</v>
      </c>
      <c r="EJ101" s="223" t="str">
        <f t="shared" ref="EJ101:EJ164" ca="1" si="164">IMPRODUCT(O101,IMEXP(COMPLEX(0,-2*PI()*125*B101/Nt_load2)))</f>
        <v>4.47519750879903+0.330110400187254i</v>
      </c>
      <c r="EK101" s="223" t="str">
        <f t="shared" ref="EK101:EK164" ca="1" si="165">IMPRODUCT(O101,IMEXP(COMPLEX(0,-2*PI()*126*B101/Nt_load2)))</f>
        <v>4.48195097774737+0.220184132357924i</v>
      </c>
      <c r="EL101" s="223" t="str">
        <f t="shared" ref="EL101:EL164" ca="1" si="166">IMPRODUCT(O101,IMEXP(COMPLEX(0,-2*PI()*127*B101/Nt_load2)))</f>
        <v>4.48600468701766+0.110125233840479i</v>
      </c>
      <c r="EM101" s="223" t="str">
        <f t="shared" ref="EM101:EM164" ca="1" si="167">IMPRODUCT(O101,IMEXP(COMPLEX(0,-2*PI()*128*B101/Nt_load2)))</f>
        <v>4.48735619480701+1.44992730189426E-14i</v>
      </c>
      <c r="EN101" s="223"/>
      <c r="EO101" s="223"/>
      <c r="EP101" s="223"/>
    </row>
    <row r="102" spans="1:146" ht="17.2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0.841609527713428-2.60129074146609i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0.0654334769222084-0.190331479956961i</v>
      </c>
      <c r="I102" s="229" t="str">
        <f t="shared" ref="I102:I165" si="174">IMDIV(IMPRODUCT(-1,H102),IMSUM(1,IMPRODUCT(F102,G102,-1)))</f>
        <v>-0.0258656957735707-0.00132835523027238i</v>
      </c>
      <c r="J102" s="255" t="str">
        <f ca="1">IMPRODUCT(1/N_FFT2,Q100)</f>
        <v>0.0142998475516451+0.000114828319342859i</v>
      </c>
      <c r="K102" s="254" t="str">
        <f t="shared" ref="K102:K165" ca="1" si="175">IMPRODUCT(I102,J102)</f>
        <v>-0.000369722973580709-0.0000219653916616383i</v>
      </c>
      <c r="M102" s="258"/>
      <c r="N102" s="246">
        <f t="shared" ref="N102:N164" ca="1" si="176">Ioutput2+O102</f>
        <v>8.5126509189413433</v>
      </c>
      <c r="O102" s="223">
        <f t="shared" ca="1" si="39"/>
        <v>-4.4873490810586576</v>
      </c>
      <c r="P102" s="223" t="str">
        <f t="shared" ca="1" si="40"/>
        <v>-4.48194387256784+0.220183783302825i</v>
      </c>
      <c r="Q102" s="223" t="str">
        <f t="shared" ca="1" si="41"/>
        <v>-4.4657412687161+0.439837124585851i</v>
      </c>
      <c r="R102" s="223" t="str">
        <f t="shared" ca="1" si="42"/>
        <v>-4.43878030299527+0.658430859710569i</v>
      </c>
      <c r="S102" s="223" t="str">
        <f t="shared" ca="1" si="43"/>
        <v>-4.40112592673329+0.87543837722251i</v>
      </c>
      <c r="T102" s="223" t="str">
        <f t="shared" ca="1" si="44"/>
        <v>-4.35286885262072+1.09033688700438i</v>
      </c>
      <c r="U102" s="223" t="str">
        <f t="shared" ca="1" si="45"/>
        <v>-4.29412533617589+1.30260867972322i</v>
      </c>
      <c r="V102" s="223" t="str">
        <f t="shared" ca="1" si="46"/>
        <v>-4.22503689567526+1.51174237403756i</v>
      </c>
      <c r="W102" s="223" t="str">
        <f t="shared" ca="1" si="47"/>
        <v>-4.14576997122343+1.71723414855986i</v>
      </c>
      <c r="X102" s="223" t="str">
        <f t="shared" ca="1" si="48"/>
        <v>-4.05651552378435+1.91858895560632i</v>
      </c>
      <c r="Y102" s="223" t="str">
        <f t="shared" ca="1" si="49"/>
        <v>-3.95748857513968+2.11532171381019i</v>
      </c>
      <c r="Z102" s="223" t="str">
        <f t="shared" ca="1" si="50"/>
        <v>-3.84892768988244+2.30695847672519i</v>
      </c>
      <c r="AA102" s="223" t="str">
        <f t="shared" ca="1" si="51"/>
        <v>-3.73109440069402+2.49303757460406i</v>
      </c>
      <c r="AB102" s="223" t="str">
        <f t="shared" ca="1" si="52"/>
        <v>-3.60427257828907+2.67311072660141i</v>
      </c>
      <c r="AC102" s="223" t="str">
        <f t="shared" ca="1" si="53"/>
        <v>-3.46876774754601+2.84674412072152i</v>
      </c>
      <c r="AD102" s="223" t="str">
        <f t="shared" ca="1" si="54"/>
        <v>-3.32490635147095+3.01351945890948i</v>
      </c>
      <c r="AE102" s="223" t="str">
        <f t="shared" ca="1" si="55"/>
        <v>-3.1730349647678+3.1730349647678i</v>
      </c>
      <c r="AF102" s="223" t="str">
        <f t="shared" ca="1" si="56"/>
        <v>-3.01351945890948+3.32490635147095i</v>
      </c>
      <c r="AG102" s="223" t="str">
        <f t="shared" ca="1" si="57"/>
        <v>-2.84674412072152+3.46876774754601i</v>
      </c>
      <c r="AH102" s="223" t="str">
        <f t="shared" ca="1" si="58"/>
        <v>-2.6731107266014+3.60427257828907i</v>
      </c>
      <c r="AI102" s="223" t="str">
        <f t="shared" ca="1" si="59"/>
        <v>-2.49303757460406+3.73109440069402i</v>
      </c>
      <c r="AJ102" s="223" t="str">
        <f t="shared" ca="1" si="60"/>
        <v>-2.30695847672519+3.84892768988244i</v>
      </c>
      <c r="AK102" s="223" t="str">
        <f t="shared" ca="1" si="61"/>
        <v>-2.1153217138102+3.95748857513968i</v>
      </c>
      <c r="AL102" s="223" t="str">
        <f t="shared" ca="1" si="62"/>
        <v>-1.91858895560633+4.05651552378435i</v>
      </c>
      <c r="AM102" s="223" t="str">
        <f t="shared" ca="1" si="63"/>
        <v>-1.71723414855987+4.14576997122342i</v>
      </c>
      <c r="AN102" s="223" t="str">
        <f t="shared" ca="1" si="64"/>
        <v>-1.51174237403758+4.22503689567526i</v>
      </c>
      <c r="AO102" s="223" t="str">
        <f t="shared" ca="1" si="65"/>
        <v>-1.30260867972324+4.29412533617589i</v>
      </c>
      <c r="AP102" s="223" t="str">
        <f t="shared" ca="1" si="66"/>
        <v>-1.0903368870044+4.35286885262071i</v>
      </c>
      <c r="AQ102" s="223" t="str">
        <f t="shared" ca="1" si="67"/>
        <v>-0.875438377222532+4.40112592673329i</v>
      </c>
      <c r="AR102" s="223" t="str">
        <f t="shared" ca="1" si="68"/>
        <v>-0.875438377222532+4.40112592673329i</v>
      </c>
      <c r="AS102" s="223" t="str">
        <f t="shared" ca="1" si="69"/>
        <v>-0.439837124585831+4.4657412687161i</v>
      </c>
      <c r="AT102" s="223" t="str">
        <f t="shared" ca="1" si="70"/>
        <v>-0.220183783302807+4.48194387256785i</v>
      </c>
      <c r="AU102" s="223" t="str">
        <f t="shared" ca="1" si="71"/>
        <v>1.56673830221652E-14+4.48734908105866i</v>
      </c>
      <c r="AV102" s="223" t="str">
        <f t="shared" ca="1" si="72"/>
        <v>0.220183783302838+4.48194387256784i</v>
      </c>
      <c r="AW102" s="223" t="str">
        <f t="shared" ca="1" si="73"/>
        <v>0.439837124585862+4.4657412687161i</v>
      </c>
      <c r="AX102" s="223" t="str">
        <f t="shared" ca="1" si="74"/>
        <v>0.658430859710578+4.43878030299527i</v>
      </c>
      <c r="AY102" s="223" t="str">
        <f t="shared" ca="1" si="75"/>
        <v>0.875438377222514+4.40112592673329i</v>
      </c>
      <c r="AZ102" s="223" t="str">
        <f t="shared" ca="1" si="76"/>
        <v>1.09033688700438+4.35286885262072i</v>
      </c>
      <c r="BA102" s="223" t="str">
        <f t="shared" ca="1" si="77"/>
        <v>1.30260867972322+4.29412533617589i</v>
      </c>
      <c r="BB102" s="223" t="str">
        <f t="shared" ca="1" si="78"/>
        <v>1.51174237403756+4.22503689567526i</v>
      </c>
      <c r="BC102" s="223" t="str">
        <f t="shared" ca="1" si="79"/>
        <v>1.71723414855986+4.14576997122343i</v>
      </c>
      <c r="BD102" s="223" t="str">
        <f t="shared" ca="1" si="80"/>
        <v>1.91858895560632+4.05651552378435i</v>
      </c>
      <c r="BE102" s="223" t="str">
        <f t="shared" ca="1" si="81"/>
        <v>2.11532171381018+3.95748857513968i</v>
      </c>
      <c r="BF102" s="223" t="str">
        <f t="shared" ca="1" si="82"/>
        <v>2.30695847672518+3.84892768988244i</v>
      </c>
      <c r="BG102" s="223" t="str">
        <f t="shared" ca="1" si="83"/>
        <v>2.49303757460405+3.73109440069403i</v>
      </c>
      <c r="BH102" s="223" t="str">
        <f t="shared" ca="1" si="84"/>
        <v>2.67311072660139+3.60427257828907i</v>
      </c>
      <c r="BI102" s="223" t="str">
        <f t="shared" ca="1" si="85"/>
        <v>2.84674412072151+3.46876774754602i</v>
      </c>
      <c r="BJ102" s="223" t="str">
        <f t="shared" ca="1" si="86"/>
        <v>3.01351945890947+3.32490635147097i</v>
      </c>
      <c r="BK102" s="223" t="str">
        <f t="shared" ca="1" si="87"/>
        <v>3.17303496476778+3.17303496476781i</v>
      </c>
      <c r="BL102" s="223" t="str">
        <f t="shared" ca="1" si="88"/>
        <v>3.32490635147097+3.01351945890947i</v>
      </c>
      <c r="BM102" s="223" t="str">
        <f t="shared" ca="1" si="89"/>
        <v>3.46876774754603+2.8467441207215i</v>
      </c>
      <c r="BN102" s="223" t="str">
        <f t="shared" ca="1" si="90"/>
        <v>3.60427257828907+2.67311072660139i</v>
      </c>
      <c r="BO102" s="223" t="str">
        <f t="shared" ca="1" si="91"/>
        <v>3.73109440069403+2.49303757460405i</v>
      </c>
      <c r="BP102" s="223" t="str">
        <f t="shared" ca="1" si="92"/>
        <v>3.84892768988244+2.30695847672518i</v>
      </c>
      <c r="BQ102" s="223" t="str">
        <f t="shared" ca="1" si="93"/>
        <v>3.95748857513968+2.11532171381018i</v>
      </c>
      <c r="BR102" s="223" t="str">
        <f t="shared" ca="1" si="94"/>
        <v>4.05651552378435+1.91858895560632i</v>
      </c>
      <c r="BS102" s="223" t="str">
        <f t="shared" ca="1" si="95"/>
        <v>4.14576997122343+1.71723414855986i</v>
      </c>
      <c r="BT102" s="223" t="str">
        <f t="shared" ca="1" si="96"/>
        <v>4.22503689567526+1.51174237403756i</v>
      </c>
      <c r="BU102" s="223" t="str">
        <f t="shared" ca="1" si="97"/>
        <v>4.29412533617589+1.30260867972322i</v>
      </c>
      <c r="BV102" s="223" t="str">
        <f t="shared" ca="1" si="98"/>
        <v>4.35286885262072+1.09033688700438i</v>
      </c>
      <c r="BW102" s="223" t="str">
        <f t="shared" ca="1" si="99"/>
        <v>4.40112592673329+0.875438377222514i</v>
      </c>
      <c r="BX102" s="223" t="str">
        <f t="shared" ca="1" si="100"/>
        <v>4.43878030299527+0.658430859710578i</v>
      </c>
      <c r="BY102" s="223" t="str">
        <f t="shared" ca="1" si="101"/>
        <v>4.4657412687161+0.43983712458586i</v>
      </c>
      <c r="BZ102" s="223" t="str">
        <f t="shared" ca="1" si="102"/>
        <v>4.48194387256784+0.220183783302836i</v>
      </c>
      <c r="CA102" s="223" t="str">
        <f t="shared" ca="1" si="103"/>
        <v>4.48734908105866+1.44992500334307E-14i</v>
      </c>
      <c r="CB102" s="223" t="str">
        <f t="shared" ca="1" si="104"/>
        <v>4.48194387256785-0.220183783302808i</v>
      </c>
      <c r="CC102" s="223" t="str">
        <f t="shared" ca="1" si="105"/>
        <v>4.4657412687161-0.439837124585832i</v>
      </c>
      <c r="CD102" s="223" t="str">
        <f t="shared" ca="1" si="106"/>
        <v>4.43878030299527-0.658430859710547i</v>
      </c>
      <c r="CE102" s="223" t="str">
        <f t="shared" ca="1" si="107"/>
        <v>4.40112592673329-0.875438377222532i</v>
      </c>
      <c r="CF102" s="223" t="str">
        <f t="shared" ca="1" si="108"/>
        <v>4.35286885262071-1.0903368870044i</v>
      </c>
      <c r="CG102" s="223" t="str">
        <f t="shared" ca="1" si="109"/>
        <v>4.29412533617589-1.30260867972324i</v>
      </c>
      <c r="CH102" s="223" t="str">
        <f t="shared" ca="1" si="110"/>
        <v>4.22503689567526-1.51174237403758i</v>
      </c>
      <c r="CI102" s="223" t="str">
        <f t="shared" ca="1" si="111"/>
        <v>4.14576997122342-1.71723414855987i</v>
      </c>
      <c r="CJ102" s="223" t="str">
        <f t="shared" ca="1" si="112"/>
        <v>4.05651552378435-1.91858895560633i</v>
      </c>
      <c r="CK102" s="223" t="str">
        <f t="shared" ca="1" si="113"/>
        <v>3.95748857513968-2.1153217138102i</v>
      </c>
      <c r="CL102" s="223" t="str">
        <f t="shared" ca="1" si="114"/>
        <v>3.84892768988244-2.30695847672519i</v>
      </c>
      <c r="CM102" s="223" t="str">
        <f t="shared" ca="1" si="115"/>
        <v>3.73109440069402-2.49303757460406i</v>
      </c>
      <c r="CN102" s="223" t="str">
        <f t="shared" ca="1" si="116"/>
        <v>3.60427257828907-2.6731107266014i</v>
      </c>
      <c r="CO102" s="223" t="str">
        <f t="shared" ca="1" si="117"/>
        <v>3.46876774754601-2.84674412072152i</v>
      </c>
      <c r="CP102" s="223" t="str">
        <f t="shared" ca="1" si="118"/>
        <v>3.32490635147096-3.01351945890948i</v>
      </c>
      <c r="CQ102" s="223" t="str">
        <f t="shared" ca="1" si="119"/>
        <v>3.17303496476781-3.17303496476779i</v>
      </c>
      <c r="CR102" s="223" t="str">
        <f t="shared" ca="1" si="120"/>
        <v>3.01351945890949-3.32490635147095i</v>
      </c>
      <c r="CS102" s="223" t="str">
        <f t="shared" ca="1" si="121"/>
        <v>2.84674412072153-3.46876774754601i</v>
      </c>
      <c r="CT102" s="223" t="str">
        <f t="shared" ca="1" si="122"/>
        <v>2.67311072660141-3.60427257828906i</v>
      </c>
      <c r="CU102" s="223" t="str">
        <f t="shared" ca="1" si="123"/>
        <v>2.49303757460407-3.73109440069401i</v>
      </c>
      <c r="CV102" s="223" t="str">
        <f t="shared" ca="1" si="124"/>
        <v>2.30695847672521-3.84892768988243i</v>
      </c>
      <c r="CW102" s="223" t="str">
        <f t="shared" ca="1" si="125"/>
        <v>2.11532171381021-3.95748857513967i</v>
      </c>
      <c r="CX102" s="223" t="str">
        <f t="shared" ca="1" si="126"/>
        <v>1.91858895560635-4.05651552378434i</v>
      </c>
      <c r="CY102" s="223" t="str">
        <f t="shared" ca="1" si="127"/>
        <v>1.71723414855984-4.14576997122343i</v>
      </c>
      <c r="CZ102" s="223" t="str">
        <f t="shared" ca="1" si="128"/>
        <v>1.51174237403755-4.22503689567527i</v>
      </c>
      <c r="DA102" s="223" t="str">
        <f t="shared" ca="1" si="129"/>
        <v>1.30260867972321-4.2941253361759i</v>
      </c>
      <c r="DB102" s="223" t="str">
        <f t="shared" ca="1" si="130"/>
        <v>1.09033688700437-4.35286885262072i</v>
      </c>
      <c r="DC102" s="223" t="str">
        <f t="shared" ca="1" si="131"/>
        <v>0.875438377222501-4.4011259267333i</v>
      </c>
      <c r="DD102" s="223" t="str">
        <f t="shared" ca="1" si="132"/>
        <v>0.65843085971056-4.43878030299527i</v>
      </c>
      <c r="DE102" s="223" t="str">
        <f t="shared" ca="1" si="133"/>
        <v>0.439837124585847-4.4657412687161i</v>
      </c>
      <c r="DF102" s="223" t="str">
        <f t="shared" ca="1" si="134"/>
        <v>0.220183783302821-4.48194387256784i</v>
      </c>
      <c r="DG102" s="223" t="str">
        <f t="shared" ca="1" si="135"/>
        <v>8.24650318994194E-16-4.48734908105866i</v>
      </c>
      <c r="DH102" s="223" t="str">
        <f t="shared" ca="1" si="136"/>
        <v>-0.220183783302823-4.48194387256784i</v>
      </c>
      <c r="DI102" s="223" t="str">
        <f t="shared" ca="1" si="137"/>
        <v>-0.439837124585849-4.4657412687161i</v>
      </c>
      <c r="DJ102" s="223" t="str">
        <f t="shared" ca="1" si="138"/>
        <v>-0.65843085971056-4.43878030299527i</v>
      </c>
      <c r="DK102" s="223" t="str">
        <f t="shared" ca="1" si="139"/>
        <v>-0.875438377222505-4.4011259267333i</v>
      </c>
      <c r="DL102" s="223" t="str">
        <f t="shared" ca="1" si="140"/>
        <v>-1.09033688700437-4.35286885262072i</v>
      </c>
      <c r="DM102" s="223" t="str">
        <f t="shared" ca="1" si="141"/>
        <v>-1.30260867972321-4.2941253361759i</v>
      </c>
      <c r="DN102" s="223" t="str">
        <f t="shared" ca="1" si="142"/>
        <v>-1.51174237403755-4.22503689567527i</v>
      </c>
      <c r="DO102" s="223" t="str">
        <f t="shared" ca="1" si="143"/>
        <v>-1.71723414855984-4.14576997122343i</v>
      </c>
      <c r="DP102" s="223" t="str">
        <f t="shared" ca="1" si="144"/>
        <v>-1.91858895560631-4.05651552378436i</v>
      </c>
      <c r="DQ102" s="223" t="str">
        <f t="shared" ca="1" si="145"/>
        <v>-2.11532171381017-3.95748857513969i</v>
      </c>
      <c r="DR102" s="223" t="str">
        <f t="shared" ca="1" si="146"/>
        <v>-2.3069584767252-3.84892768988243i</v>
      </c>
      <c r="DS102" s="223" t="str">
        <f t="shared" ca="1" si="147"/>
        <v>-2.49303757460407-3.73109440069401i</v>
      </c>
      <c r="DT102" s="223" t="str">
        <f t="shared" ca="1" si="148"/>
        <v>-2.67311072660141-3.60427257828906i</v>
      </c>
      <c r="DU102" s="223" t="str">
        <f t="shared" ca="1" si="149"/>
        <v>-2.84674412072153-3.46876774754601i</v>
      </c>
      <c r="DV102" s="223" t="str">
        <f t="shared" ca="1" si="150"/>
        <v>-3.01351945890949-3.32490635147094i</v>
      </c>
      <c r="DW102" s="223" t="str">
        <f t="shared" ca="1" si="151"/>
        <v>-3.17303496476781-3.17303496476779i</v>
      </c>
      <c r="DX102" s="223" t="str">
        <f t="shared" ca="1" si="152"/>
        <v>-3.32490635147096-3.01351945890947i</v>
      </c>
      <c r="DY102" s="223" t="str">
        <f t="shared" ca="1" si="153"/>
        <v>-3.46876774754602-2.84674412072152i</v>
      </c>
      <c r="DZ102" s="223" t="str">
        <f t="shared" ca="1" si="154"/>
        <v>-3.60427257828907-2.6731107266014i</v>
      </c>
      <c r="EA102" s="223" t="str">
        <f t="shared" ca="1" si="155"/>
        <v>-3.73109440069402-2.49303757460406i</v>
      </c>
      <c r="EB102" s="223" t="str">
        <f t="shared" ca="1" si="156"/>
        <v>-3.84892768988244-2.30695847672519i</v>
      </c>
      <c r="EC102" s="223" t="str">
        <f t="shared" ca="1" si="157"/>
        <v>-3.95748857513968-2.1153217138102i</v>
      </c>
      <c r="ED102" s="223" t="str">
        <f t="shared" ca="1" si="158"/>
        <v>-4.05651552378435-1.91858895560633i</v>
      </c>
      <c r="EE102" s="223" t="str">
        <f t="shared" ca="1" si="159"/>
        <v>-4.14576997122342-1.71723414855987i</v>
      </c>
      <c r="EF102" s="223" t="str">
        <f t="shared" ca="1" si="160"/>
        <v>-4.22503689567526-1.51174237403757i</v>
      </c>
      <c r="EG102" s="223" t="str">
        <f t="shared" ca="1" si="161"/>
        <v>-4.29412533617589-1.30260867972324i</v>
      </c>
      <c r="EH102" s="223" t="str">
        <f t="shared" ca="1" si="162"/>
        <v>-4.35286885262071-1.0903368870044i</v>
      </c>
      <c r="EI102" s="223" t="str">
        <f t="shared" ca="1" si="163"/>
        <v>-4.40112592673329-0.875438377222527i</v>
      </c>
      <c r="EJ102" s="223" t="str">
        <f t="shared" ca="1" si="164"/>
        <v>-4.43878030299527-0.658430859710592i</v>
      </c>
      <c r="EK102" s="223" t="str">
        <f t="shared" ca="1" si="165"/>
        <v>-4.4657412687161-0.439837124585831i</v>
      </c>
      <c r="EL102" s="223" t="str">
        <f t="shared" ca="1" si="166"/>
        <v>-4.48194387256785-0.220183783302805i</v>
      </c>
      <c r="EM102" s="223" t="str">
        <f t="shared" ca="1" si="167"/>
        <v>-4.48734908105866+1.4842732703171E-14i</v>
      </c>
      <c r="EN102" s="223"/>
      <c r="EO102" s="223"/>
      <c r="EP102" s="223"/>
    </row>
    <row r="103" spans="1:146" ht="17.25" thickBot="1">
      <c r="A103" s="257">
        <f t="shared" si="168"/>
        <v>5.8593749999999998E-5</v>
      </c>
      <c r="B103" s="256">
        <v>3</v>
      </c>
      <c r="C103" s="230">
        <f t="shared" si="169"/>
        <v>600</v>
      </c>
      <c r="D103" s="229">
        <f t="shared" si="170"/>
        <v>3769.9111843077517</v>
      </c>
      <c r="E103" s="229" t="str">
        <f t="shared" si="171"/>
        <v>3769.91118430775i</v>
      </c>
      <c r="F103" s="229" t="str">
        <f t="shared" si="172"/>
        <v>0.382510970269274-1.83582255130604i</v>
      </c>
      <c r="G103" s="229" t="str">
        <f t="shared" si="173"/>
        <v>-2.74291178646029+0.175341925627024i</v>
      </c>
      <c r="H103" s="229" t="str">
        <f t="shared" si="38"/>
        <v>0.0318473541674908-0.134350711241589i</v>
      </c>
      <c r="I103" s="229" t="str">
        <f t="shared" si="174"/>
        <v>-0.0255185915079023+0.00239699569342494i</v>
      </c>
      <c r="J103" s="255" t="str">
        <f ca="1">IMPRODUCT(1/N_FFT2,R100)</f>
        <v>0.961287168999652+0.00161035645746777i</v>
      </c>
      <c r="K103" s="254" t="str">
        <f t="shared" ca="1" si="175"/>
        <v>-0.0245345546049834+0.00226310717561659i</v>
      </c>
      <c r="M103" s="258"/>
      <c r="N103" s="246">
        <f t="shared" ca="1" si="176"/>
        <v>8.5126647142994383</v>
      </c>
      <c r="O103" s="223">
        <f t="shared" ca="1" si="39"/>
        <v>-4.4873352857005617</v>
      </c>
      <c r="P103" s="223" t="str">
        <f t="shared" ca="1" si="40"/>
        <v>-4.47517665634671+0.330108862017951i</v>
      </c>
      <c r="Q103" s="223" t="str">
        <f t="shared" ca="1" si="41"/>
        <v>-4.4387666569511+0.658428835511131i</v>
      </c>
      <c r="R103" s="223" t="str">
        <f t="shared" ca="1" si="42"/>
        <v>-4.37830259645509+0.983180726096671i</v>
      </c>
      <c r="S103" s="223" t="str">
        <f t="shared" ca="1" si="43"/>
        <v>-4.29411213484128+1.30260467514215i</v>
      </c>
      <c r="T103" s="223" t="str">
        <f t="shared" ca="1" si="44"/>
        <v>-4.18665150751565+1.61496969659194i</v>
      </c>
      <c r="U103" s="223" t="str">
        <f t="shared" ca="1" si="45"/>
        <v>-4.05650305292833+1.9185830573307i</v>
      </c>
      <c r="V103" s="223" t="str">
        <f t="shared" ca="1" si="46"/>
        <v>-3.90437205683115+2.21179945025073i</v>
      </c>
      <c r="W103" s="223" t="str">
        <f t="shared" ca="1" si="47"/>
        <v>-3.73108293027298+2.49302991031374i</v>
      </c>
      <c r="X103" s="223" t="str">
        <f t="shared" ca="1" si="48"/>
        <v>-3.53757474204485+2.76075042529013i</v>
      </c>
      <c r="Y103" s="223" t="str">
        <f t="shared" ca="1" si="49"/>
        <v>-3.32489612978485+3.01351019451322i</v>
      </c>
      <c r="Z103" s="223" t="str">
        <f t="shared" ca="1" si="50"/>
        <v>-3.09419961731983+3.24993949089382i</v>
      </c>
      <c r="AA103" s="223" t="str">
        <f t="shared" ca="1" si="51"/>
        <v>-2.84673536903899+3.46875708359i</v>
      </c>
      <c r="AB103" s="223" t="str">
        <f t="shared" ca="1" si="52"/>
        <v>-2.58384441514472+3.668777181108i</v>
      </c>
      <c r="AC103" s="223" t="str">
        <f t="shared" ca="1" si="53"/>
        <v>-2.30695138449373+3.84891585720912i</v>
      </c>
      <c r="AD103" s="223" t="str">
        <f t="shared" ca="1" si="54"/>
        <v>-2.01755678440987+4.00819692479986i</v>
      </c>
      <c r="AE103" s="223" t="str">
        <f t="shared" ca="1" si="55"/>
        <v>-1.71722886930488+4.14575722597443i</v>
      </c>
      <c r="AF103" s="223" t="str">
        <f t="shared" ca="1" si="56"/>
        <v>-1.40759514217193+4.26085130954219i</v>
      </c>
      <c r="AG103" s="223" t="str">
        <f t="shared" ca="1" si="57"/>
        <v>-1.0903335350058+4.35285547069221i</v>
      </c>
      <c r="AH103" s="223" t="str">
        <f t="shared" ca="1" si="58"/>
        <v>-0.767163315944135+4.42127113090375i</v>
      </c>
      <c r="AI103" s="223" t="str">
        <f t="shared" ca="1" si="59"/>
        <v>-0.439835772404281+4.46572753978642i</v>
      </c>
      <c r="AJ103" s="223" t="str">
        <f t="shared" ca="1" si="60"/>
        <v>-0.110124720705289+4.48598378420864i</v>
      </c>
      <c r="AK103" s="223" t="str">
        <f t="shared" ca="1" si="61"/>
        <v>0.220183106396699+4.48193009382686i</v>
      </c>
      <c r="AL103" s="223" t="str">
        <f t="shared" ca="1" si="62"/>
        <v>0.549297742167882+4.45358843594046i</v>
      </c>
      <c r="AM103" s="223" t="str">
        <f t="shared" ca="1" si="63"/>
        <v>0.875435685881661+4.40111239644913i</v>
      </c>
      <c r="AN103" s="223" t="str">
        <f t="shared" ca="1" si="64"/>
        <v>1.19682956776361+4.32478634755754i</v>
      </c>
      <c r="AO103" s="223" t="str">
        <f t="shared" ca="1" si="65"/>
        <v>1.5117377265214+4.22502390673772i</v>
      </c>
      <c r="AP103" s="223" t="str">
        <f t="shared" ca="1" si="66"/>
        <v>1.81845364755825+4.10236569530015i</v>
      </c>
      <c r="AQ103" s="223" t="str">
        <f t="shared" ca="1" si="67"/>
        <v>2.11531521072339+3.95747640872003i</v>
      </c>
      <c r="AR103" s="223" t="str">
        <f t="shared" ca="1" si="68"/>
        <v>2.11531521072339+3.95747640872003i</v>
      </c>
      <c r="AS103" s="223" t="str">
        <f t="shared" ca="1" si="69"/>
        <v>2.67310250871616+3.60426149775355i</v>
      </c>
      <c r="AT103" s="223" t="str">
        <f t="shared" ca="1" si="70"/>
        <v>2.93100554584782+3.39784997557318i</v>
      </c>
      <c r="AU103" s="223" t="str">
        <f t="shared" ca="1" si="71"/>
        <v>3.17302520997653+3.17302520997656i</v>
      </c>
      <c r="AV103" s="223" t="str">
        <f t="shared" ca="1" si="72"/>
        <v>3.39784997557318+2.93100554584782i</v>
      </c>
      <c r="AW103" s="223" t="str">
        <f t="shared" ca="1" si="73"/>
        <v>3.60426149775355+2.67310250871617i</v>
      </c>
      <c r="AX103" s="223" t="str">
        <f t="shared" ca="1" si="74"/>
        <v>3.79114121459494+2.40071369748518i</v>
      </c>
      <c r="AY103" s="223" t="str">
        <f t="shared" ca="1" si="75"/>
        <v>3.95747640872003+2.11531521072339i</v>
      </c>
      <c r="AZ103" s="223" t="str">
        <f t="shared" ca="1" si="76"/>
        <v>4.10236569530015+1.81845364755825i</v>
      </c>
      <c r="BA103" s="223" t="str">
        <f t="shared" ca="1" si="77"/>
        <v>4.22502390673772+1.51173772652139i</v>
      </c>
      <c r="BB103" s="223" t="str">
        <f t="shared" ca="1" si="78"/>
        <v>4.32478634755754+1.19682956776361i</v>
      </c>
      <c r="BC103" s="223" t="str">
        <f t="shared" ca="1" si="79"/>
        <v>4.40111239644913+0.875435685881661i</v>
      </c>
      <c r="BD103" s="223" t="str">
        <f t="shared" ca="1" si="80"/>
        <v>4.45358843594046+0.549297742167882i</v>
      </c>
      <c r="BE103" s="223" t="str">
        <f t="shared" ca="1" si="81"/>
        <v>4.48193009382686+0.220183106396698i</v>
      </c>
      <c r="BF103" s="223" t="str">
        <f t="shared" ca="1" si="82"/>
        <v>4.48598378420864-0.110124720705291i</v>
      </c>
      <c r="BG103" s="223" t="str">
        <f t="shared" ca="1" si="83"/>
        <v>4.46572753978642-0.439835772404281i</v>
      </c>
      <c r="BH103" s="223" t="str">
        <f t="shared" ca="1" si="84"/>
        <v>4.42127113090375-0.767163315944135i</v>
      </c>
      <c r="BI103" s="223" t="str">
        <f t="shared" ca="1" si="85"/>
        <v>4.35285547069221-1.0903335350058i</v>
      </c>
      <c r="BJ103" s="223" t="str">
        <f t="shared" ca="1" si="86"/>
        <v>4.26085130954219-1.40759514217193i</v>
      </c>
      <c r="BK103" s="223" t="str">
        <f t="shared" ca="1" si="87"/>
        <v>4.14575722597443-1.71722886930488i</v>
      </c>
      <c r="BL103" s="223" t="str">
        <f t="shared" ca="1" si="88"/>
        <v>4.00819692479986-2.01755678440987i</v>
      </c>
      <c r="BM103" s="223" t="str">
        <f t="shared" ca="1" si="89"/>
        <v>3.84891585720911-2.30695138449374i</v>
      </c>
      <c r="BN103" s="223" t="str">
        <f t="shared" ca="1" si="90"/>
        <v>3.668777181108-2.58384441514472i</v>
      </c>
      <c r="BO103" s="223" t="str">
        <f t="shared" ca="1" si="91"/>
        <v>3.46875708359-2.84673536903899i</v>
      </c>
      <c r="BP103" s="223" t="str">
        <f t="shared" ca="1" si="92"/>
        <v>3.24993949089382-3.09419961731982i</v>
      </c>
      <c r="BQ103" s="223" t="str">
        <f t="shared" ca="1" si="93"/>
        <v>3.01351019451322-3.32489612978484i</v>
      </c>
      <c r="BR103" s="223" t="str">
        <f t="shared" ca="1" si="94"/>
        <v>2.76075042529014-3.53757474204484i</v>
      </c>
      <c r="BS103" s="223" t="str">
        <f t="shared" ca="1" si="95"/>
        <v>2.49302991031376-3.73108293027297i</v>
      </c>
      <c r="BT103" s="223" t="str">
        <f t="shared" ca="1" si="96"/>
        <v>2.21179945025075-3.90437205683114i</v>
      </c>
      <c r="BU103" s="223" t="str">
        <f t="shared" ca="1" si="97"/>
        <v>1.91858305733073-4.05650305292833i</v>
      </c>
      <c r="BV103" s="223" t="str">
        <f t="shared" ca="1" si="98"/>
        <v>1.61496969659193-4.18665150751565i</v>
      </c>
      <c r="BW103" s="223" t="str">
        <f t="shared" ca="1" si="99"/>
        <v>1.30260467514213-4.29411213484129i</v>
      </c>
      <c r="BX103" s="223" t="str">
        <f t="shared" ca="1" si="100"/>
        <v>0.983180726096662-4.37830259645509i</v>
      </c>
      <c r="BY103" s="223" t="str">
        <f t="shared" ca="1" si="101"/>
        <v>0.658428835511122-4.4387666569511i</v>
      </c>
      <c r="BZ103" s="223" t="str">
        <f t="shared" ca="1" si="102"/>
        <v>0.330108862017947-4.47517665634671i</v>
      </c>
      <c r="CA103" s="223" t="str">
        <f t="shared" ca="1" si="103"/>
        <v>8.24647783789946E-16-4.48733528570056i</v>
      </c>
      <c r="CB103" s="223" t="str">
        <f t="shared" ca="1" si="104"/>
        <v>-0.330108862017949-4.47517665634671i</v>
      </c>
      <c r="CC103" s="223" t="str">
        <f t="shared" ca="1" si="105"/>
        <v>-0.658428835511122-4.4387666569511i</v>
      </c>
      <c r="CD103" s="223" t="str">
        <f t="shared" ca="1" si="106"/>
        <v>-0.983180726096667-4.37830259645509i</v>
      </c>
      <c r="CE103" s="223" t="str">
        <f t="shared" ca="1" si="107"/>
        <v>-1.30260467514213-4.29411213484129i</v>
      </c>
      <c r="CF103" s="223" t="str">
        <f t="shared" ca="1" si="108"/>
        <v>-1.61496969659193-4.18665150751565i</v>
      </c>
      <c r="CG103" s="223" t="str">
        <f t="shared" ca="1" si="109"/>
        <v>-1.91858305733069-4.05650305292834i</v>
      </c>
      <c r="CH103" s="223" t="str">
        <f t="shared" ca="1" si="110"/>
        <v>-2.21179945025075-3.90437205683114i</v>
      </c>
      <c r="CI103" s="223" t="str">
        <f t="shared" ca="1" si="111"/>
        <v>-2.49302991031376-3.73108293027297i</v>
      </c>
      <c r="CJ103" s="223" t="str">
        <f t="shared" ca="1" si="112"/>
        <v>-2.76075042529014-3.53757474204484i</v>
      </c>
      <c r="CK103" s="223" t="str">
        <f t="shared" ca="1" si="113"/>
        <v>-3.01351019451322-3.32489612978484i</v>
      </c>
      <c r="CL103" s="223" t="str">
        <f t="shared" ca="1" si="114"/>
        <v>-3.24993949089382-3.09419961731982i</v>
      </c>
      <c r="CM103" s="223" t="str">
        <f t="shared" ca="1" si="115"/>
        <v>-3.46875708359-2.84673536903899i</v>
      </c>
      <c r="CN103" s="223" t="str">
        <f t="shared" ca="1" si="116"/>
        <v>-3.668777181108-2.58384441514472i</v>
      </c>
      <c r="CO103" s="223" t="str">
        <f t="shared" ca="1" si="117"/>
        <v>-3.84891585720912-2.30695138449374i</v>
      </c>
      <c r="CP103" s="223" t="str">
        <f t="shared" ca="1" si="118"/>
        <v>-4.00819692479986-2.01755678440987i</v>
      </c>
      <c r="CQ103" s="223" t="str">
        <f t="shared" ca="1" si="119"/>
        <v>-4.14575722597443-1.71722886930488i</v>
      </c>
      <c r="CR103" s="223" t="str">
        <f t="shared" ca="1" si="120"/>
        <v>-4.26085130954219-1.40759514217192i</v>
      </c>
      <c r="CS103" s="223" t="str">
        <f t="shared" ca="1" si="121"/>
        <v>-4.35285547069221-1.0903335350058i</v>
      </c>
      <c r="CT103" s="223" t="str">
        <f t="shared" ca="1" si="122"/>
        <v>-4.42127113090376-0.76716331594409i</v>
      </c>
      <c r="CU103" s="223" t="str">
        <f t="shared" ca="1" si="123"/>
        <v>-4.46572753978642-0.439835772404281i</v>
      </c>
      <c r="CV103" s="223" t="str">
        <f t="shared" ca="1" si="124"/>
        <v>-4.48598378420864-0.11012472070529i</v>
      </c>
      <c r="CW103" s="223" t="str">
        <f t="shared" ca="1" si="125"/>
        <v>-4.48193009382686+0.220183106396701i</v>
      </c>
      <c r="CX103" s="223" t="str">
        <f t="shared" ca="1" si="126"/>
        <v>-4.45358843594046+0.549297742167882i</v>
      </c>
      <c r="CY103" s="223" t="str">
        <f t="shared" ca="1" si="127"/>
        <v>-4.40111239644913+0.875435685881665i</v>
      </c>
      <c r="CZ103" s="223" t="str">
        <f t="shared" ca="1" si="128"/>
        <v>-4.32478634755754+1.19682956776361i</v>
      </c>
      <c r="DA103" s="223" t="str">
        <f t="shared" ca="1" si="129"/>
        <v>-4.22502390673772+1.5117377265214i</v>
      </c>
      <c r="DB103" s="223" t="str">
        <f t="shared" ca="1" si="130"/>
        <v>-4.10236569530015+1.81845364755825i</v>
      </c>
      <c r="DC103" s="223" t="str">
        <f t="shared" ca="1" si="131"/>
        <v>-3.95747640872003+2.11531521072339i</v>
      </c>
      <c r="DD103" s="223" t="str">
        <f t="shared" ca="1" si="132"/>
        <v>-3.79114121459494+2.40071369748518i</v>
      </c>
      <c r="DE103" s="223" t="str">
        <f t="shared" ca="1" si="133"/>
        <v>-3.60426149775355+2.67310250871617i</v>
      </c>
      <c r="DF103" s="223" t="str">
        <f t="shared" ca="1" si="134"/>
        <v>-3.39784997557318+2.93100554584782i</v>
      </c>
      <c r="DG103" s="223" t="str">
        <f t="shared" ca="1" si="135"/>
        <v>-3.17302520997656+3.17302520997653i</v>
      </c>
      <c r="DH103" s="223" t="str">
        <f t="shared" ca="1" si="136"/>
        <v>-2.93100554584782+3.39784997557318i</v>
      </c>
      <c r="DI103" s="223" t="str">
        <f t="shared" ca="1" si="137"/>
        <v>-2.67310250871616+3.60426149775355i</v>
      </c>
      <c r="DJ103" s="223" t="str">
        <f t="shared" ca="1" si="138"/>
        <v>-2.40071369748518+3.79114121459494i</v>
      </c>
      <c r="DK103" s="223" t="str">
        <f t="shared" ca="1" si="139"/>
        <v>-2.11531521072339+3.95747640872003i</v>
      </c>
      <c r="DL103" s="223" t="str">
        <f t="shared" ca="1" si="140"/>
        <v>-1.81845364755825+4.10236569530015i</v>
      </c>
      <c r="DM103" s="223" t="str">
        <f t="shared" ca="1" si="141"/>
        <v>-1.51173772652139+4.22502390673772i</v>
      </c>
      <c r="DN103" s="223" t="str">
        <f t="shared" ca="1" si="142"/>
        <v>-1.19682956776361+4.32478634755754i</v>
      </c>
      <c r="DO103" s="223" t="str">
        <f t="shared" ca="1" si="143"/>
        <v>-0.875435685881665+4.40111239644913i</v>
      </c>
      <c r="DP103" s="223" t="str">
        <f t="shared" ca="1" si="144"/>
        <v>-0.549297742167882+4.45358843594046i</v>
      </c>
      <c r="DQ103" s="223" t="str">
        <f t="shared" ca="1" si="145"/>
        <v>-0.220183106396699+4.48193009382686i</v>
      </c>
      <c r="DR103" s="223" t="str">
        <f t="shared" ca="1" si="146"/>
        <v>0.110124720705292+4.48598378420864i</v>
      </c>
      <c r="DS103" s="223" t="str">
        <f t="shared" ca="1" si="147"/>
        <v>0.439835772404282+4.46572753978642i</v>
      </c>
      <c r="DT103" s="223" t="str">
        <f t="shared" ca="1" si="148"/>
        <v>0.76716331594409+4.42127113090376i</v>
      </c>
      <c r="DU103" s="223" t="str">
        <f t="shared" ca="1" si="149"/>
        <v>1.0903335350058+4.35285547069221i</v>
      </c>
      <c r="DV103" s="223" t="str">
        <f t="shared" ca="1" si="150"/>
        <v>1.40759514217192+4.26085130954219i</v>
      </c>
      <c r="DW103" s="223" t="str">
        <f t="shared" ca="1" si="151"/>
        <v>1.71722886930488+4.14575722597443i</v>
      </c>
      <c r="DX103" s="223" t="str">
        <f t="shared" ca="1" si="152"/>
        <v>2.01755678440987+4.00819692479986i</v>
      </c>
      <c r="DY103" s="223" t="str">
        <f t="shared" ca="1" si="153"/>
        <v>2.30695138449374+3.84891585720911i</v>
      </c>
      <c r="DZ103" s="223" t="str">
        <f t="shared" ca="1" si="154"/>
        <v>2.58384441514472+3.668777181108i</v>
      </c>
      <c r="EA103" s="223" t="str">
        <f t="shared" ca="1" si="155"/>
        <v>2.84673536903899+3.46875708359i</v>
      </c>
      <c r="EB103" s="223" t="str">
        <f t="shared" ca="1" si="156"/>
        <v>3.09419961731982+3.24993949089382i</v>
      </c>
      <c r="EC103" s="223" t="str">
        <f t="shared" ca="1" si="157"/>
        <v>3.32489612978484+3.01351019451322i</v>
      </c>
      <c r="ED103" s="223" t="str">
        <f t="shared" ca="1" si="158"/>
        <v>3.53757474204485+2.76075042529014i</v>
      </c>
      <c r="EE103" s="223" t="str">
        <f t="shared" ca="1" si="159"/>
        <v>3.73108293027297+2.49302991031376i</v>
      </c>
      <c r="EF103" s="223" t="str">
        <f t="shared" ca="1" si="160"/>
        <v>3.90437205683114+2.21179945025075i</v>
      </c>
      <c r="EG103" s="223" t="str">
        <f t="shared" ca="1" si="161"/>
        <v>4.05650305292833+1.91858305733072i</v>
      </c>
      <c r="EH103" s="223" t="str">
        <f t="shared" ca="1" si="162"/>
        <v>4.18665150751565+1.61496969659193i</v>
      </c>
      <c r="EI103" s="223" t="str">
        <f t="shared" ca="1" si="163"/>
        <v>4.29411213484129+1.30260467514213i</v>
      </c>
      <c r="EJ103" s="223" t="str">
        <f t="shared" ca="1" si="164"/>
        <v>4.37830259645509+0.983180726096662i</v>
      </c>
      <c r="EK103" s="223" t="str">
        <f t="shared" ca="1" si="165"/>
        <v>4.4387666569511+0.658428835511122i</v>
      </c>
      <c r="EL103" s="223" t="str">
        <f t="shared" ca="1" si="166"/>
        <v>4.47517665634671+0.330108862017947i</v>
      </c>
      <c r="EM103" s="223" t="str">
        <f t="shared" ca="1" si="167"/>
        <v>4.48733528570056+1.64929556757989E-15i</v>
      </c>
      <c r="EN103" s="223"/>
      <c r="EO103" s="223"/>
      <c r="EP103" s="223"/>
    </row>
    <row r="104" spans="1:146" ht="17.25" thickBot="1">
      <c r="A104" s="257">
        <f t="shared" si="168"/>
        <v>7.8125000000000002E-5</v>
      </c>
      <c r="B104" s="256">
        <v>4</v>
      </c>
      <c r="C104" s="230">
        <f t="shared" si="169"/>
        <v>800</v>
      </c>
      <c r="D104" s="229">
        <f t="shared" si="170"/>
        <v>5026.5482457436692</v>
      </c>
      <c r="E104" s="229" t="str">
        <f t="shared" si="171"/>
        <v>5026.54824574367i</v>
      </c>
      <c r="F104" s="229" t="str">
        <f t="shared" si="172"/>
        <v>0.208810398271807-1.40540920567123i</v>
      </c>
      <c r="G104" s="229" t="str">
        <f t="shared" si="173"/>
        <v>-2.76342837699534+0.00792697160431133i</v>
      </c>
      <c r="H104" s="229" t="str">
        <f t="shared" si="38"/>
        <v>0.0191392036174282-0.102880845947792i</v>
      </c>
      <c r="I104" s="229" t="str">
        <f t="shared" si="174"/>
        <v>-0.0244867973869741+0.00494272421633383i</v>
      </c>
      <c r="J104" s="255" t="str">
        <f ca="1">IMPRODUCT(1/N_FFT2,S100)</f>
        <v>0.0207577980314972-0.000113010159945097i</v>
      </c>
      <c r="K104" s="254" t="str">
        <f t="shared" ca="1" si="175"/>
        <v>-0.000507733416542749+0.000105367327897293i</v>
      </c>
      <c r="M104" s="258"/>
      <c r="N104" s="246">
        <f t="shared" ca="1" si="176"/>
        <v>8.5126852382323097</v>
      </c>
      <c r="O104" s="223">
        <f t="shared" ca="1" si="39"/>
        <v>-4.4873147617676903</v>
      </c>
      <c r="P104" s="223" t="str">
        <f t="shared" ca="1" si="40"/>
        <v>-4.46570711468189+0.439833760707093i</v>
      </c>
      <c r="Q104" s="223" t="str">
        <f t="shared" ca="1" si="41"/>
        <v>-4.40109226687788+0.875431681860983i</v>
      </c>
      <c r="R104" s="223" t="str">
        <f t="shared" ca="1" si="42"/>
        <v>-4.29409249466207+1.30259871735892i</v>
      </c>
      <c r="S104" s="223" t="str">
        <f t="shared" ca="1" si="43"/>
        <v>-4.14573826433293+1.7172210151358i</v>
      </c>
      <c r="T104" s="223" t="str">
        <f t="shared" ca="1" si="44"/>
        <v>-3.9574583082272+2.11530553580842i</v>
      </c>
      <c r="U104" s="223" t="str">
        <f t="shared" ca="1" si="45"/>
        <v>-3.73106586524647+2.49301850782758i</v>
      </c>
      <c r="V104" s="223" t="str">
        <f t="shared" ca="1" si="46"/>
        <v>-3.46874121837534+2.84672234879381i</v>
      </c>
      <c r="W104" s="223" t="str">
        <f t="shared" ca="1" si="47"/>
        <v>-3.17301069736443+3.17301069736443i</v>
      </c>
      <c r="X104" s="223" t="str">
        <f t="shared" ca="1" si="48"/>
        <v>-2.84672234879381+3.46874121837534i</v>
      </c>
      <c r="Y104" s="223" t="str">
        <f t="shared" ca="1" si="49"/>
        <v>-2.49301850782758+3.73106586524647i</v>
      </c>
      <c r="Z104" s="223" t="str">
        <f t="shared" ca="1" si="50"/>
        <v>-2.11530553580842+3.95745830822719i</v>
      </c>
      <c r="AA104" s="223" t="str">
        <f t="shared" ca="1" si="51"/>
        <v>-1.7172210151358+4.14573826433293i</v>
      </c>
      <c r="AB104" s="223" t="str">
        <f t="shared" ca="1" si="52"/>
        <v>-1.30259871735893+4.29409249466207i</v>
      </c>
      <c r="AC104" s="223" t="str">
        <f t="shared" ca="1" si="53"/>
        <v>-0.875431681861006+4.40109226687788i</v>
      </c>
      <c r="AD104" s="223" t="str">
        <f t="shared" ca="1" si="54"/>
        <v>-0.439833760707072+4.46570711468189i</v>
      </c>
      <c r="AE104" s="223" t="str">
        <f t="shared" ca="1" si="55"/>
        <v>1.56672631978621E-14+4.48731476176769i</v>
      </c>
      <c r="AF104" s="223" t="str">
        <f t="shared" ca="1" si="56"/>
        <v>0.439833760707103+4.46570711468189i</v>
      </c>
      <c r="AG104" s="223" t="str">
        <f t="shared" ca="1" si="57"/>
        <v>0.875431681860988+4.40109226687788i</v>
      </c>
      <c r="AH104" s="223" t="str">
        <f t="shared" ca="1" si="58"/>
        <v>1.30259871735892+4.29409249466207i</v>
      </c>
      <c r="AI104" s="223" t="str">
        <f t="shared" ca="1" si="59"/>
        <v>1.71722101513579+4.14573826433293i</v>
      </c>
      <c r="AJ104" s="223" t="str">
        <f t="shared" ca="1" si="60"/>
        <v>2.11530553580841+3.9574583082272i</v>
      </c>
      <c r="AK104" s="223" t="str">
        <f t="shared" ca="1" si="61"/>
        <v>2.49301850782757+3.73106586524648i</v>
      </c>
      <c r="AL104" s="223" t="str">
        <f t="shared" ca="1" si="62"/>
        <v>2.8467223487938+3.46874121837535i</v>
      </c>
      <c r="AM104" s="223" t="str">
        <f t="shared" ca="1" si="63"/>
        <v>3.17301069736442+3.17301069736445i</v>
      </c>
      <c r="AN104" s="223" t="str">
        <f t="shared" ca="1" si="64"/>
        <v>3.46874121837536+2.8467223487938i</v>
      </c>
      <c r="AO104" s="223" t="str">
        <f t="shared" ca="1" si="65"/>
        <v>3.73106586524648+2.49301850782757i</v>
      </c>
      <c r="AP104" s="223" t="str">
        <f t="shared" ca="1" si="66"/>
        <v>3.9574583082272+2.11530553580841i</v>
      </c>
      <c r="AQ104" s="223" t="str">
        <f t="shared" ca="1" si="67"/>
        <v>4.14573826433293+1.71722101513579i</v>
      </c>
      <c r="AR104" s="223" t="str">
        <f t="shared" ca="1" si="68"/>
        <v>4.14573826433293+1.71722101513579i</v>
      </c>
      <c r="AS104" s="223" t="str">
        <f t="shared" ca="1" si="69"/>
        <v>4.40109226687788+0.875431681860988i</v>
      </c>
      <c r="AT104" s="223" t="str">
        <f t="shared" ca="1" si="70"/>
        <v>4.46570711468189+0.439833760707101i</v>
      </c>
      <c r="AU104" s="223" t="str">
        <f t="shared" ca="1" si="71"/>
        <v>4.48731476176769+1.44991391430204E-14i</v>
      </c>
      <c r="AV104" s="223" t="str">
        <f t="shared" ca="1" si="72"/>
        <v>4.46570711468189-0.439833760707073i</v>
      </c>
      <c r="AW104" s="223" t="str">
        <f t="shared" ca="1" si="73"/>
        <v>4.40109226687788-0.875431681861006i</v>
      </c>
      <c r="AX104" s="223" t="str">
        <f t="shared" ca="1" si="74"/>
        <v>4.29409249466207-1.30259871735893i</v>
      </c>
      <c r="AY104" s="223" t="str">
        <f t="shared" ca="1" si="75"/>
        <v>4.14573826433293-1.7172210151358i</v>
      </c>
      <c r="AZ104" s="223" t="str">
        <f t="shared" ca="1" si="76"/>
        <v>3.95745830822719-2.11530553580842i</v>
      </c>
      <c r="BA104" s="223" t="str">
        <f t="shared" ca="1" si="77"/>
        <v>3.73106586524647-2.49301850782758i</v>
      </c>
      <c r="BB104" s="223" t="str">
        <f t="shared" ca="1" si="78"/>
        <v>3.46874121837534-2.84672234879381i</v>
      </c>
      <c r="BC104" s="223" t="str">
        <f t="shared" ca="1" si="79"/>
        <v>3.17301069736444-3.17301069736442i</v>
      </c>
      <c r="BD104" s="223" t="str">
        <f t="shared" ca="1" si="80"/>
        <v>2.84672234879382-3.46874121837534i</v>
      </c>
      <c r="BE104" s="223" t="str">
        <f t="shared" ca="1" si="81"/>
        <v>2.49301850782759-3.73106586524646i</v>
      </c>
      <c r="BF104" s="223" t="str">
        <f t="shared" ca="1" si="82"/>
        <v>2.11530553580844-3.95745830822719i</v>
      </c>
      <c r="BG104" s="223" t="str">
        <f t="shared" ca="1" si="83"/>
        <v>1.71722101513577-4.14573826433294i</v>
      </c>
      <c r="BH104" s="223" t="str">
        <f t="shared" ca="1" si="84"/>
        <v>1.3025987173589-4.29409249466208i</v>
      </c>
      <c r="BI104" s="223" t="str">
        <f t="shared" ca="1" si="85"/>
        <v>0.875431681860974-4.40109226687788i</v>
      </c>
      <c r="BJ104" s="223" t="str">
        <f t="shared" ca="1" si="86"/>
        <v>0.439833760707088-4.46570711468189i</v>
      </c>
      <c r="BK104" s="223" t="str">
        <f t="shared" ca="1" si="87"/>
        <v>8.24644012060249E-16-4.48731476176769i</v>
      </c>
      <c r="BL104" s="223" t="str">
        <f t="shared" ca="1" si="88"/>
        <v>-0.43983376070709-4.46570711468189i</v>
      </c>
      <c r="BM104" s="223" t="str">
        <f t="shared" ca="1" si="89"/>
        <v>-0.875431681860979-4.40109226687788i</v>
      </c>
      <c r="BN104" s="223" t="str">
        <f t="shared" ca="1" si="90"/>
        <v>-1.3025987173589-4.29409249466208i</v>
      </c>
      <c r="BO104" s="223" t="str">
        <f t="shared" ca="1" si="91"/>
        <v>-1.71722101513578-4.14573826433293i</v>
      </c>
      <c r="BP104" s="223" t="str">
        <f t="shared" ca="1" si="92"/>
        <v>-2.1153055358084-3.95745830822721i</v>
      </c>
      <c r="BQ104" s="223" t="str">
        <f t="shared" ca="1" si="93"/>
        <v>-2.49301850782759-3.73106586524646i</v>
      </c>
      <c r="BR104" s="223" t="str">
        <f t="shared" ca="1" si="94"/>
        <v>-2.84672234879382-3.46874121837534i</v>
      </c>
      <c r="BS104" s="223" t="str">
        <f t="shared" ca="1" si="95"/>
        <v>-3.17301069736444-3.17301069736442i</v>
      </c>
      <c r="BT104" s="223" t="str">
        <f t="shared" ca="1" si="96"/>
        <v>-3.46874121837535-2.84672234879381i</v>
      </c>
      <c r="BU104" s="223" t="str">
        <f t="shared" ca="1" si="97"/>
        <v>-3.73106586524647-2.49301850782758i</v>
      </c>
      <c r="BV104" s="223" t="str">
        <f t="shared" ca="1" si="98"/>
        <v>-3.95745830822719-2.11530553580842i</v>
      </c>
      <c r="BW104" s="223" t="str">
        <f t="shared" ca="1" si="99"/>
        <v>-4.14573826433293-1.7172210151358i</v>
      </c>
      <c r="BX104" s="223" t="str">
        <f t="shared" ca="1" si="100"/>
        <v>-4.29409249466207-1.30259871735893i</v>
      </c>
      <c r="BY104" s="223" t="str">
        <f t="shared" ca="1" si="101"/>
        <v>-4.40109226687788-0.875431681861001i</v>
      </c>
      <c r="BZ104" s="223" t="str">
        <f t="shared" ca="1" si="102"/>
        <v>-4.46570711468189-0.439833760707072i</v>
      </c>
      <c r="CA104" s="223" t="str">
        <f t="shared" ca="1" si="103"/>
        <v>-4.48731476176769+1.48426191858018E-14i</v>
      </c>
      <c r="CB104" s="223" t="str">
        <f t="shared" ca="1" si="104"/>
        <v>-4.46570711468189+0.439833760707102i</v>
      </c>
      <c r="CC104" s="223" t="str">
        <f t="shared" ca="1" si="105"/>
        <v>-4.40109226687788+0.875431681860992i</v>
      </c>
      <c r="CD104" s="223" t="str">
        <f t="shared" ca="1" si="106"/>
        <v>-4.29409249466207+1.30259871735892i</v>
      </c>
      <c r="CE104" s="223" t="str">
        <f t="shared" ca="1" si="107"/>
        <v>-4.14573826433293+1.71722101513579i</v>
      </c>
      <c r="CF104" s="223" t="str">
        <f t="shared" ca="1" si="108"/>
        <v>-3.9574583082272+2.11530553580841i</v>
      </c>
      <c r="CG104" s="223" t="str">
        <f t="shared" ca="1" si="109"/>
        <v>-3.73106586524647+2.49301850782757i</v>
      </c>
      <c r="CH104" s="223" t="str">
        <f t="shared" ca="1" si="110"/>
        <v>-3.46874121837535+2.8467223487938i</v>
      </c>
      <c r="CI104" s="223" t="str">
        <f t="shared" ca="1" si="111"/>
        <v>-3.17301069736445+3.17301069736442i</v>
      </c>
      <c r="CJ104" s="223" t="str">
        <f t="shared" ca="1" si="112"/>
        <v>-2.8467223487938+3.46874121837535i</v>
      </c>
      <c r="CK104" s="223" t="str">
        <f t="shared" ca="1" si="113"/>
        <v>-2.49301850782756+3.73106586524648i</v>
      </c>
      <c r="CL104" s="223" t="str">
        <f t="shared" ca="1" si="114"/>
        <v>-2.11530553580841+3.9574583082272i</v>
      </c>
      <c r="CM104" s="223" t="str">
        <f t="shared" ca="1" si="115"/>
        <v>-1.71722101513579+4.14573826433293i</v>
      </c>
      <c r="CN104" s="223" t="str">
        <f t="shared" ca="1" si="116"/>
        <v>-1.30259871735892+4.29409249466207i</v>
      </c>
      <c r="CO104" s="223" t="str">
        <f t="shared" ca="1" si="117"/>
        <v>-0.875431681860992+4.40109226687788i</v>
      </c>
      <c r="CP104" s="223" t="str">
        <f t="shared" ca="1" si="118"/>
        <v>-0.4398337607071+4.46570711468189i</v>
      </c>
      <c r="CQ104" s="223" t="str">
        <f t="shared" ca="1" si="119"/>
        <v>-1.33310150881787E-14+4.48731476176769i</v>
      </c>
      <c r="CR104" s="223" t="str">
        <f t="shared" ca="1" si="120"/>
        <v>0.439833760707074+4.46570711468189i</v>
      </c>
      <c r="CS104" s="223" t="str">
        <f t="shared" ca="1" si="121"/>
        <v>0.875431681860965+4.40109226687788i</v>
      </c>
      <c r="CT104" s="223" t="str">
        <f t="shared" ca="1" si="122"/>
        <v>1.30259871735893+4.29409249466207i</v>
      </c>
      <c r="CU104" s="223" t="str">
        <f t="shared" ca="1" si="123"/>
        <v>1.7172210151358+4.14573826433293i</v>
      </c>
      <c r="CV104" s="223" t="str">
        <f t="shared" ca="1" si="124"/>
        <v>2.11530553580842+3.95745830822719i</v>
      </c>
      <c r="CW104" s="223" t="str">
        <f t="shared" ca="1" si="125"/>
        <v>2.49301850782758+3.73106586524647i</v>
      </c>
      <c r="CX104" s="223" t="str">
        <f t="shared" ca="1" si="126"/>
        <v>2.84672234879381+3.46874121837535i</v>
      </c>
      <c r="CY104" s="223" t="str">
        <f t="shared" ca="1" si="127"/>
        <v>3.17301069736443+3.17301069736443i</v>
      </c>
      <c r="CZ104" s="223" t="str">
        <f t="shared" ca="1" si="128"/>
        <v>3.46874121837534+2.84672234879382i</v>
      </c>
      <c r="DA104" s="223" t="str">
        <f t="shared" ca="1" si="129"/>
        <v>3.73106586524646+2.49301850782759i</v>
      </c>
      <c r="DB104" s="223" t="str">
        <f t="shared" ca="1" si="130"/>
        <v>3.95745830822719+2.11530553580843i</v>
      </c>
      <c r="DC104" s="223" t="str">
        <f t="shared" ca="1" si="131"/>
        <v>4.14573826433292+1.71722101513582i</v>
      </c>
      <c r="DD104" s="223" t="str">
        <f t="shared" ca="1" si="132"/>
        <v>4.29409249466208+1.3025987173589i</v>
      </c>
      <c r="DE104" s="223" t="str">
        <f t="shared" ca="1" si="133"/>
        <v>4.40109226687788+0.875431681860974i</v>
      </c>
      <c r="DF104" s="223" t="str">
        <f t="shared" ca="1" si="134"/>
        <v>4.46570711468189+0.439833760707085i</v>
      </c>
      <c r="DG104" s="223" t="str">
        <f t="shared" ca="1" si="135"/>
        <v>4.48731476176769+1.6492880241205E-15i</v>
      </c>
      <c r="DH104" s="223" t="str">
        <f t="shared" ca="1" si="136"/>
        <v>4.46570711468189-0.439833760707089i</v>
      </c>
      <c r="DI104" s="223" t="str">
        <f t="shared" ca="1" si="137"/>
        <v>4.40109226687788-0.875431681860979i</v>
      </c>
      <c r="DJ104" s="223" t="str">
        <f t="shared" ca="1" si="138"/>
        <v>4.29409249466208-1.3025987173589i</v>
      </c>
      <c r="DK104" s="223" t="str">
        <f t="shared" ca="1" si="139"/>
        <v>4.14573826433293-1.71722101513578i</v>
      </c>
      <c r="DL104" s="223" t="str">
        <f t="shared" ca="1" si="140"/>
        <v>3.95745830822721-2.1153055358084i</v>
      </c>
      <c r="DM104" s="223" t="str">
        <f t="shared" ca="1" si="141"/>
        <v>3.73106586524638-2.49301850782771i</v>
      </c>
      <c r="DN104" s="223" t="str">
        <f t="shared" ca="1" si="142"/>
        <v>3.46874121837548-2.84672234879365i</v>
      </c>
      <c r="DO104" s="223" t="str">
        <f t="shared" ca="1" si="143"/>
        <v>3.17301069736452-3.17301069736434i</v>
      </c>
      <c r="DP104" s="223" t="str">
        <f t="shared" ca="1" si="144"/>
        <v>2.84672234879384-3.46874121837532i</v>
      </c>
      <c r="DQ104" s="223" t="str">
        <f t="shared" ca="1" si="145"/>
        <v>2.49301850782754-3.7310658652465i</v>
      </c>
      <c r="DR104" s="223" t="str">
        <f t="shared" ca="1" si="146"/>
        <v>2.1153055358083-3.95745830822726i</v>
      </c>
      <c r="DS104" s="223" t="str">
        <f t="shared" ca="1" si="147"/>
        <v>1.7172210151356-4.14573826433301i</v>
      </c>
      <c r="DT104" s="223" t="str">
        <f t="shared" ca="1" si="148"/>
        <v>1.30259871735906-4.29409249466203i</v>
      </c>
      <c r="DU104" s="223" t="str">
        <f t="shared" ca="1" si="149"/>
        <v>0.875431681861046-4.40109226687787i</v>
      </c>
      <c r="DV104" s="223" t="str">
        <f t="shared" ca="1" si="150"/>
        <v>0.439833760707069-4.46570711468189i</v>
      </c>
      <c r="DW104" s="223" t="str">
        <f t="shared" ca="1" si="151"/>
        <v>-1.09670842385035E-13-4.48731476176769i</v>
      </c>
      <c r="DX104" s="223" t="str">
        <f t="shared" ca="1" si="152"/>
        <v>-0.43983376070728-4.46570711468188i</v>
      </c>
      <c r="DY104" s="223" t="str">
        <f t="shared" ca="1" si="153"/>
        <v>-0.875431681860817-4.40109226687791i</v>
      </c>
      <c r="DZ104" s="223" t="str">
        <f t="shared" ca="1" si="154"/>
        <v>-1.30259871735884-4.29409249466209i</v>
      </c>
      <c r="EA104" s="223" t="str">
        <f t="shared" ca="1" si="155"/>
        <v>-1.7172210151358-4.14573826433293i</v>
      </c>
      <c r="EB104" s="223" t="str">
        <f t="shared" ca="1" si="156"/>
        <v>-2.1153055358085-3.95745830822716i</v>
      </c>
      <c r="EC104" s="223" t="str">
        <f t="shared" ca="1" si="157"/>
        <v>-2.49301850782771-3.73106586524638i</v>
      </c>
      <c r="ED104" s="223" t="str">
        <f t="shared" ca="1" si="158"/>
        <v>-2.84672234879366-3.46874121837547i</v>
      </c>
      <c r="EE104" s="223" t="str">
        <f t="shared" ca="1" si="159"/>
        <v>-3.17301069736435-3.17301069736451i</v>
      </c>
      <c r="EF104" s="223" t="str">
        <f t="shared" ca="1" si="160"/>
        <v>-3.46874121837533-2.84672234879383i</v>
      </c>
      <c r="EG104" s="223" t="str">
        <f t="shared" ca="1" si="161"/>
        <v>-3.7310658652465-2.49301850782753i</v>
      </c>
      <c r="EH104" s="223" t="str">
        <f t="shared" ca="1" si="162"/>
        <v>-3.95745830822727-2.11530553580829i</v>
      </c>
      <c r="EI104" s="223" t="str">
        <f t="shared" ca="1" si="163"/>
        <v>-4.14573826433285-1.717221015136i</v>
      </c>
      <c r="EJ104" s="223" t="str">
        <f t="shared" ca="1" si="164"/>
        <v>-4.29409249466203-1.30259871735905i</v>
      </c>
      <c r="EK104" s="223" t="str">
        <f t="shared" ca="1" si="165"/>
        <v>-4.40109226687787-0.875431681861033i</v>
      </c>
      <c r="EL104" s="223" t="str">
        <f t="shared" ca="1" si="166"/>
        <v>-4.4657071146819-0.439833760707053i</v>
      </c>
      <c r="EM104" s="223" t="str">
        <f t="shared" ca="1" si="167"/>
        <v>-4.48731476176769+1.25338105582897E-13i</v>
      </c>
      <c r="EN104" s="223"/>
      <c r="EO104" s="223"/>
      <c r="EP104" s="223"/>
    </row>
    <row r="105" spans="1:146" ht="17.25" thickBot="1">
      <c r="A105" s="257">
        <f t="shared" si="168"/>
        <v>9.7656250000000005E-5</v>
      </c>
      <c r="B105" s="256">
        <v>5</v>
      </c>
      <c r="C105" s="230">
        <f t="shared" si="169"/>
        <v>1000</v>
      </c>
      <c r="D105" s="229">
        <f t="shared" si="170"/>
        <v>6283.1853071795858</v>
      </c>
      <c r="E105" s="229" t="str">
        <f t="shared" si="171"/>
        <v>6283.18530717959i</v>
      </c>
      <c r="F105" s="229" t="str">
        <f t="shared" si="172"/>
        <v>0.125927580917151-1.13496061756244i</v>
      </c>
      <c r="G105" s="229" t="str">
        <f t="shared" si="173"/>
        <v>-2.7895037842448-0.118428016837543i</v>
      </c>
      <c r="H105" s="229" t="str">
        <f t="shared" si="38"/>
        <v>0.013074514304353-0.0831131645532915i</v>
      </c>
      <c r="I105" s="229" t="str">
        <f t="shared" si="174"/>
        <v>-0.023179687403095+0.00677969074935914i</v>
      </c>
      <c r="J105" s="255" t="str">
        <f ca="1">IMPRODUCT(1/N_FFT2,T100)</f>
        <v>-0.544165178347359-0.00161050543139068i</v>
      </c>
      <c r="K105" s="254" t="str">
        <f t="shared" ca="1" si="175"/>
        <v>0.0126244974585162-0.00365194061330433i</v>
      </c>
      <c r="M105" s="258"/>
      <c r="N105" s="246">
        <f t="shared" ca="1" si="176"/>
        <v>8.5127125583662</v>
      </c>
      <c r="O105" s="223">
        <f t="shared" ca="1" si="39"/>
        <v>-4.4872874416338009</v>
      </c>
      <c r="P105" s="223" t="str">
        <f t="shared" ca="1" si="40"/>
        <v>-4.45354095168335+0.549291885543356i</v>
      </c>
      <c r="Q105" s="223" t="str">
        <f t="shared" ca="1" si="41"/>
        <v>-4.35280906045218+1.09032190984584i</v>
      </c>
      <c r="R105" s="223" t="str">
        <f t="shared" ca="1" si="42"/>
        <v>-4.1866068693459+1.61495247774979i</v>
      </c>
      <c r="S105" s="223" t="str">
        <f t="shared" ca="1" si="43"/>
        <v>-3.95743421402018+2.11529265718645i</v>
      </c>
      <c r="T105" s="223" t="str">
        <f t="shared" ca="1" si="44"/>
        <v>-3.66873806452562+2.58381686613917i</v>
      </c>
      <c r="U105" s="223" t="str">
        <f t="shared" ca="1" si="45"/>
        <v>-3.32486067966974+3.01347806440175i</v>
      </c>
      <c r="V105" s="223" t="str">
        <f t="shared" ca="1" si="46"/>
        <v>-2.93097429540273+3.39781374762256i</v>
      </c>
      <c r="W105" s="223" t="str">
        <f t="shared" ca="1" si="47"/>
        <v>-2.49300332957443+3.73104314938534i</v>
      </c>
      <c r="X105" s="223" t="str">
        <f t="shared" ca="1" si="48"/>
        <v>-2.0175352731754+4.00815418931676i</v>
      </c>
      <c r="Y105" s="223" t="str">
        <f t="shared" ca="1" si="49"/>
        <v>-1.51172160834077+4.2249788594406i</v>
      </c>
      <c r="Z105" s="223" t="str">
        <f t="shared" ca="1" si="50"/>
        <v>-0.983170243402332+4.37825591489724i</v>
      </c>
      <c r="AA105" s="223" t="str">
        <f t="shared" ca="1" si="51"/>
        <v>-0.439831082865675+4.46567992610192i</v>
      </c>
      <c r="AB105" s="223" t="str">
        <f t="shared" ca="1" si="52"/>
        <v>0.110123546553144+4.48593595455162i</v>
      </c>
      <c r="AC105" s="223" t="str">
        <f t="shared" ca="1" si="53"/>
        <v>0.658421815328524+4.43871933072411i</v>
      </c>
      <c r="AD105" s="223" t="str">
        <f t="shared" ca="1" si="54"/>
        <v>1.19681680714064+4.32474023659111i</v>
      </c>
      <c r="AE105" s="223" t="str">
        <f t="shared" ca="1" si="55"/>
        <v>1.71721056017318+4.1457130238204i</v>
      </c>
      <c r="AF105" s="223" t="str">
        <f t="shared" ca="1" si="56"/>
        <v>2.2117758679967+3.90433042833107i</v>
      </c>
      <c r="AG105" s="223" t="str">
        <f t="shared" ca="1" si="57"/>
        <v>2.67307400803887+3.60422306903879i</v>
      </c>
      <c r="AH105" s="223" t="str">
        <f t="shared" ca="1" si="58"/>
        <v>3.09416662689596+3.24990483996804i</v>
      </c>
      <c r="AI105" s="223" t="str">
        <f t="shared" ca="1" si="59"/>
        <v>3.46872009962627+2.84670501708433i</v>
      </c>
      <c r="AJ105" s="223" t="str">
        <f t="shared" ca="1" si="60"/>
        <v>3.79110079336456+2.40068810102334i</v>
      </c>
      <c r="AK105" s="223" t="str">
        <f t="shared" ca="1" si="61"/>
        <v>4.05645980240425+1.91856260135627i</v>
      </c>
      <c r="AL105" s="223" t="str">
        <f t="shared" ca="1" si="62"/>
        <v>4.26080588025253+1.40758013436178i</v>
      </c>
      <c r="AM105" s="223" t="str">
        <f t="shared" ca="1" si="63"/>
        <v>4.4010654716927+0.87542635196727i</v>
      </c>
      <c r="AN105" s="223" t="str">
        <f t="shared" ca="1" si="64"/>
        <v>4.47512894191552+0.33010534239007i</v>
      </c>
      <c r="AO105" s="223" t="str">
        <f t="shared" ca="1" si="65"/>
        <v>4.48188230739038-0.220180758799583i</v>
      </c>
      <c r="AP105" s="223" t="str">
        <f t="shared" ca="1" si="66"/>
        <v>4.42122399121446-0.767155136432071i</v>
      </c>
      <c r="AQ105" s="223" t="str">
        <f t="shared" ca="1" si="67"/>
        <v>4.29406635092397-1.30259078674269i</v>
      </c>
      <c r="AR105" s="223" t="str">
        <f t="shared" ca="1" si="68"/>
        <v>4.29406635092397-1.30259078674269i</v>
      </c>
      <c r="AS105" s="223" t="str">
        <f t="shared" ca="1" si="69"/>
        <v>3.84887481998423-2.30692678772772i</v>
      </c>
      <c r="AT105" s="223" t="str">
        <f t="shared" ca="1" si="70"/>
        <v>3.53753702434574-2.76072099010884i</v>
      </c>
      <c r="AU105" s="223" t="str">
        <f t="shared" ca="1" si="71"/>
        <v>3.1729913791125-3.17299137911249i</v>
      </c>
      <c r="AV105" s="223" t="str">
        <f t="shared" ca="1" si="72"/>
        <v>2.76072099010884-3.53753702434573i</v>
      </c>
      <c r="AW105" s="223" t="str">
        <f t="shared" ca="1" si="73"/>
        <v>2.30692678772774-3.84887481998423i</v>
      </c>
      <c r="AX105" s="223" t="str">
        <f t="shared" ca="1" si="74"/>
        <v>1.81843425916579-4.10232195578755i</v>
      </c>
      <c r="AY105" s="223" t="str">
        <f t="shared" ca="1" si="75"/>
        <v>1.30259078674265-4.29406635092398i</v>
      </c>
      <c r="AZ105" s="223" t="str">
        <f t="shared" ca="1" si="76"/>
        <v>0.767155136432085-4.42122399121446i</v>
      </c>
      <c r="BA105" s="223" t="str">
        <f t="shared" ca="1" si="77"/>
        <v>0.220180758799596-4.48188230739037i</v>
      </c>
      <c r="BB105" s="223" t="str">
        <f t="shared" ca="1" si="78"/>
        <v>-0.330105342390057-4.47512894191552i</v>
      </c>
      <c r="BC105" s="223" t="str">
        <f t="shared" ca="1" si="79"/>
        <v>-0.875426351967261-4.4010654716927i</v>
      </c>
      <c r="BD105" s="223" t="str">
        <f t="shared" ca="1" si="80"/>
        <v>-1.40758013436177-4.26080588025253i</v>
      </c>
      <c r="BE105" s="223" t="str">
        <f t="shared" ca="1" si="81"/>
        <v>-1.91856260135625-4.05645980240425i</v>
      </c>
      <c r="BF105" s="223" t="str">
        <f t="shared" ca="1" si="82"/>
        <v>-2.40068810102336-3.79110079336454i</v>
      </c>
      <c r="BG105" s="223" t="str">
        <f t="shared" ca="1" si="83"/>
        <v>-2.84670501708436-3.46872009962625i</v>
      </c>
      <c r="BH105" s="223" t="str">
        <f t="shared" ca="1" si="84"/>
        <v>-3.24990483996804-3.09416662689597i</v>
      </c>
      <c r="BI105" s="223" t="str">
        <f t="shared" ca="1" si="85"/>
        <v>-3.60422306903878-2.67307400803888i</v>
      </c>
      <c r="BJ105" s="223" t="str">
        <f t="shared" ca="1" si="86"/>
        <v>-3.90433042833106-2.21177586799672i</v>
      </c>
      <c r="BK105" s="223" t="str">
        <f t="shared" ca="1" si="87"/>
        <v>-4.1457130238204-1.7172105601732i</v>
      </c>
      <c r="BL105" s="223" t="str">
        <f t="shared" ca="1" si="88"/>
        <v>-4.32474023659111-1.19681680714065i</v>
      </c>
      <c r="BM105" s="223" t="str">
        <f t="shared" ca="1" si="89"/>
        <v>-4.43871933072412-0.658421815328493i</v>
      </c>
      <c r="BN105" s="223" t="str">
        <f t="shared" ca="1" si="90"/>
        <v>-4.48593595455162-0.110123546553114i</v>
      </c>
      <c r="BO105" s="223" t="str">
        <f t="shared" ca="1" si="91"/>
        <v>-4.46567992610192+0.439831082865705i</v>
      </c>
      <c r="BP105" s="223" t="str">
        <f t="shared" ca="1" si="92"/>
        <v>-4.37825591489724+0.983170243402319i</v>
      </c>
      <c r="BQ105" s="223" t="str">
        <f t="shared" ca="1" si="93"/>
        <v>-4.22497885944061+1.51172160834076i</v>
      </c>
      <c r="BR105" s="223" t="str">
        <f t="shared" ca="1" si="94"/>
        <v>-4.00815418931677+2.01753527317538i</v>
      </c>
      <c r="BS105" s="223" t="str">
        <f t="shared" ca="1" si="95"/>
        <v>-3.73104314938534+2.49300332957442i</v>
      </c>
      <c r="BT105" s="223" t="str">
        <f t="shared" ca="1" si="96"/>
        <v>-3.39781374762258+2.93097429540272i</v>
      </c>
      <c r="BU105" s="223" t="str">
        <f t="shared" ca="1" si="97"/>
        <v>-3.01347806440173+3.32486067966975i</v>
      </c>
      <c r="BV105" s="223" t="str">
        <f t="shared" ca="1" si="98"/>
        <v>-2.58381686613915+3.66873806452563i</v>
      </c>
      <c r="BW105" s="223" t="str">
        <f t="shared" ca="1" si="99"/>
        <v>-2.11529265718645+3.95743421402018i</v>
      </c>
      <c r="BX105" s="223" t="str">
        <f t="shared" ca="1" si="100"/>
        <v>-1.61495247774979+4.1866068693459i</v>
      </c>
      <c r="BY105" s="223" t="str">
        <f t="shared" ca="1" si="101"/>
        <v>-1.09032190984584+4.35280906045218i</v>
      </c>
      <c r="BZ105" s="223" t="str">
        <f t="shared" ca="1" si="102"/>
        <v>-0.549291885543365+4.45354095168335i</v>
      </c>
      <c r="CA105" s="223" t="str">
        <f t="shared" ca="1" si="103"/>
        <v>-1.33309339249137E-14+4.4872874416338i</v>
      </c>
      <c r="CB105" s="223" t="str">
        <f t="shared" ca="1" si="104"/>
        <v>0.549291885543338+4.45354095168336i</v>
      </c>
      <c r="CC105" s="223" t="str">
        <f t="shared" ca="1" si="105"/>
        <v>1.09032190984586+4.35280906045217i</v>
      </c>
      <c r="CD105" s="223" t="str">
        <f t="shared" ca="1" si="106"/>
        <v>1.6149524777498+4.18660686934589i</v>
      </c>
      <c r="CE105" s="223" t="str">
        <f t="shared" ca="1" si="107"/>
        <v>2.11529265718646+3.95743421402017i</v>
      </c>
      <c r="CF105" s="223" t="str">
        <f t="shared" ca="1" si="108"/>
        <v>2.58381686613917+3.66873806452562i</v>
      </c>
      <c r="CG105" s="223" t="str">
        <f t="shared" ca="1" si="109"/>
        <v>3.01347806440174+3.32486067966974i</v>
      </c>
      <c r="CH105" s="223" t="str">
        <f t="shared" ca="1" si="110"/>
        <v>3.39781374762256+2.93097429540274i</v>
      </c>
      <c r="CI105" s="223" t="str">
        <f t="shared" ca="1" si="111"/>
        <v>3.73104314938533+2.49300332957444i</v>
      </c>
      <c r="CJ105" s="223" t="str">
        <f t="shared" ca="1" si="112"/>
        <v>4.00815418931675+2.01753527317541i</v>
      </c>
      <c r="CK105" s="223" t="str">
        <f t="shared" ca="1" si="113"/>
        <v>4.22497885944061+1.51172160834074i</v>
      </c>
      <c r="CL105" s="223" t="str">
        <f t="shared" ca="1" si="114"/>
        <v>4.37825591489724+0.983170243402301i</v>
      </c>
      <c r="CM105" s="223" t="str">
        <f t="shared" ca="1" si="115"/>
        <v>4.46567992610192+0.439831082865688i</v>
      </c>
      <c r="CN105" s="223" t="str">
        <f t="shared" ca="1" si="116"/>
        <v>4.48593595455162-0.110123546553131i</v>
      </c>
      <c r="CO105" s="223" t="str">
        <f t="shared" ca="1" si="117"/>
        <v>4.43871933072411-0.658421815328511i</v>
      </c>
      <c r="CP105" s="223" t="str">
        <f t="shared" ca="1" si="118"/>
        <v>4.32474023659111-1.19681680714062i</v>
      </c>
      <c r="CQ105" s="223" t="str">
        <f t="shared" ca="1" si="119"/>
        <v>4.14571302382041-1.71721056017317i</v>
      </c>
      <c r="CR105" s="223" t="str">
        <f t="shared" ca="1" si="120"/>
        <v>3.90433042833107-2.21177586799669i</v>
      </c>
      <c r="CS105" s="223" t="str">
        <f t="shared" ca="1" si="121"/>
        <v>3.6042230690388-2.67307400803886i</v>
      </c>
      <c r="CT105" s="223" t="str">
        <f t="shared" ca="1" si="122"/>
        <v>3.2499048399679-3.09416662689611i</v>
      </c>
      <c r="CU105" s="223" t="str">
        <f t="shared" ca="1" si="123"/>
        <v>2.84670501708438-3.46872009962623i</v>
      </c>
      <c r="CV105" s="223" t="str">
        <f t="shared" ca="1" si="124"/>
        <v>2.4006881010232-3.79110079336465i</v>
      </c>
      <c r="CW105" s="223" t="str">
        <f t="shared" ca="1" si="125"/>
        <v>1.91856260135632-4.05645980240422i</v>
      </c>
      <c r="CX105" s="223" t="str">
        <f t="shared" ca="1" si="126"/>
        <v>1.40758013436162-4.26080588025258i</v>
      </c>
      <c r="CY105" s="223" t="str">
        <f t="shared" ca="1" si="127"/>
        <v>0.875426351967328-4.40106547169269i</v>
      </c>
      <c r="CZ105" s="223" t="str">
        <f t="shared" ca="1" si="128"/>
        <v>0.330105342389905-4.47512894191554i</v>
      </c>
      <c r="DA105" s="223" t="str">
        <f t="shared" ca="1" si="129"/>
        <v>-0.220180758799526-4.48188230739038i</v>
      </c>
      <c r="DB105" s="223" t="str">
        <f t="shared" ca="1" si="130"/>
        <v>-0.767155136432237-4.42122399121443i</v>
      </c>
      <c r="DC105" s="223" t="str">
        <f t="shared" ca="1" si="131"/>
        <v>-1.30259078674259-4.294066350924i</v>
      </c>
      <c r="DD105" s="223" t="str">
        <f t="shared" ca="1" si="132"/>
        <v>-1.81843425916589-4.10232195578751i</v>
      </c>
      <c r="DE105" s="223" t="str">
        <f t="shared" ca="1" si="133"/>
        <v>-2.30692678772763-3.84887481998429i</v>
      </c>
      <c r="DF105" s="223" t="str">
        <f t="shared" ca="1" si="134"/>
        <v>-2.76072099010893-3.53753702434567i</v>
      </c>
      <c r="DG105" s="223" t="str">
        <f t="shared" ca="1" si="135"/>
        <v>-3.17299137911242-3.17299137911257i</v>
      </c>
      <c r="DH105" s="223" t="str">
        <f t="shared" ca="1" si="136"/>
        <v>-3.53753702434581-2.76072099010875i</v>
      </c>
      <c r="DI105" s="223" t="str">
        <f t="shared" ca="1" si="137"/>
        <v>-3.84887481998417-2.30692678772782i</v>
      </c>
      <c r="DJ105" s="223" t="str">
        <f t="shared" ca="1" si="138"/>
        <v>-4.1023219557876-1.81843425916568i</v>
      </c>
      <c r="DK105" s="223" t="str">
        <f t="shared" ca="1" si="139"/>
        <v>-4.29406635092393-1.3025907867428i</v>
      </c>
      <c r="DL105" s="223" t="str">
        <f t="shared" ca="1" si="140"/>
        <v>-4.42122399121447-0.767155136432013i</v>
      </c>
      <c r="DM105" s="223" t="str">
        <f t="shared" ca="1" si="141"/>
        <v>-4.48188230739037-0.220180758799745i</v>
      </c>
      <c r="DN105" s="223" t="str">
        <f t="shared" ca="1" si="142"/>
        <v>-4.47512894191552+0.330105342390131i</v>
      </c>
      <c r="DO105" s="223" t="str">
        <f t="shared" ca="1" si="143"/>
        <v>-4.40106547169273+0.875426351967113i</v>
      </c>
      <c r="DP105" s="223" t="str">
        <f t="shared" ca="1" si="144"/>
        <v>-4.2608058802525+1.40758013436184i</v>
      </c>
      <c r="DQ105" s="223" t="str">
        <f t="shared" ca="1" si="145"/>
        <v>-4.05645980240431+1.91856260135612i</v>
      </c>
      <c r="DR105" s="223" t="str">
        <f t="shared" ca="1" si="146"/>
        <v>-3.79110079336453+2.40068810102338i</v>
      </c>
      <c r="DS105" s="223" t="str">
        <f t="shared" ca="1" si="147"/>
        <v>-3.46872009962637+2.84670501708421i</v>
      </c>
      <c r="DT105" s="223" t="str">
        <f t="shared" ca="1" si="148"/>
        <v>-3.09416662689594+3.24990483996806i</v>
      </c>
      <c r="DU105" s="223" t="str">
        <f t="shared" ca="1" si="149"/>
        <v>-2.67307400803904+3.60422306903867i</v>
      </c>
      <c r="DV105" s="223" t="str">
        <f t="shared" ca="1" si="150"/>
        <v>-2.21177586799669+3.90433042833107i</v>
      </c>
      <c r="DW105" s="223" t="str">
        <f t="shared" ca="1" si="151"/>
        <v>-1.71721056017337+4.14571302382032i</v>
      </c>
      <c r="DX105" s="223" t="str">
        <f t="shared" ca="1" si="152"/>
        <v>-1.19681680714062+4.32474023659111i</v>
      </c>
      <c r="DY105" s="223" t="str">
        <f t="shared" ca="1" si="153"/>
        <v>-0.658421815328726+4.43871933072408i</v>
      </c>
      <c r="DZ105" s="223" t="str">
        <f t="shared" ca="1" si="154"/>
        <v>-0.110123546553128+4.48593595455162i</v>
      </c>
      <c r="EA105" s="223" t="str">
        <f t="shared" ca="1" si="155"/>
        <v>0.439831082865913+4.46567992610189i</v>
      </c>
      <c r="EB105" s="223" t="str">
        <f t="shared" ca="1" si="156"/>
        <v>0.983170243402305+4.37825591489724i</v>
      </c>
      <c r="EC105" s="223" t="str">
        <f t="shared" ca="1" si="157"/>
        <v>1.51172160834096+4.22497885944054i</v>
      </c>
      <c r="ED105" s="223" t="str">
        <f t="shared" ca="1" si="158"/>
        <v>2.01753527317537+4.00815418931677i</v>
      </c>
      <c r="EE105" s="223" t="str">
        <f t="shared" ca="1" si="159"/>
        <v>2.49300332957459+3.73104314938523i</v>
      </c>
      <c r="EF105" s="223" t="str">
        <f t="shared" ca="1" si="160"/>
        <v>2.9309742954027+3.39781374762258i</v>
      </c>
      <c r="EG105" s="223" t="str">
        <f t="shared" ca="1" si="161"/>
        <v>3.32486067966986+3.01347806440161i</v>
      </c>
      <c r="EH105" s="223" t="str">
        <f t="shared" ca="1" si="162"/>
        <v>3.66873806452559+2.58381686613921i</v>
      </c>
      <c r="EI105" s="223" t="str">
        <f t="shared" ca="1" si="163"/>
        <v>3.95743421402026+2.1152926571863i</v>
      </c>
      <c r="EJ105" s="223" t="str">
        <f t="shared" ca="1" si="164"/>
        <v>4.18660686934587+1.61495247774984i</v>
      </c>
      <c r="EK105" s="223" t="str">
        <f t="shared" ca="1" si="165"/>
        <v>4.35280906045222+1.09032190984568i</v>
      </c>
      <c r="EL105" s="223" t="str">
        <f t="shared" ca="1" si="166"/>
        <v>4.45354095168334+0.549291885543423i</v>
      </c>
      <c r="EM105" s="223" t="str">
        <f t="shared" ca="1" si="167"/>
        <v>4.4872874416338-1.48700654370796E-13i</v>
      </c>
      <c r="EN105" s="223"/>
      <c r="EO105" s="223"/>
      <c r="EP105" s="223"/>
    </row>
    <row r="106" spans="1:146" ht="17.25" thickBot="1">
      <c r="A106" s="257">
        <f t="shared" si="168"/>
        <v>1.1718750000000001E-4</v>
      </c>
      <c r="B106" s="256">
        <v>6</v>
      </c>
      <c r="C106" s="230">
        <f t="shared" si="169"/>
        <v>1200</v>
      </c>
      <c r="D106" s="229">
        <f t="shared" si="170"/>
        <v>7539.8223686155034</v>
      </c>
      <c r="E106" s="229" t="str">
        <f t="shared" si="171"/>
        <v>7539.8223686155i</v>
      </c>
      <c r="F106" s="229" t="str">
        <f t="shared" si="172"/>
        <v>0.0802313976058304-0.950453415450496i</v>
      </c>
      <c r="G106" s="229" t="str">
        <f t="shared" si="173"/>
        <v>-2.82091845532597-0.222841550873823i</v>
      </c>
      <c r="H106" s="229" t="str">
        <f t="shared" si="38"/>
        <v>0.00972990429860688-0.0696324807065353i</v>
      </c>
      <c r="I106" s="229" t="str">
        <f t="shared" si="174"/>
        <v>-0.021770343150161+0.00810229026343713i</v>
      </c>
      <c r="J106" s="255" t="str">
        <f ca="1">IMPRODUCT(1/N_FFT2,U100)</f>
        <v>0.0142995068384578+0.000111191784087898i</v>
      </c>
      <c r="K106" s="254" t="str">
        <f t="shared" ca="1" si="175"/>
        <v>-0.00031220607886089+0.000113438071734117i</v>
      </c>
      <c r="M106" s="258"/>
      <c r="N106" s="246">
        <f t="shared" ca="1" si="176"/>
        <v>8.5127467635017418</v>
      </c>
      <c r="O106" s="223">
        <f t="shared" ca="1" si="39"/>
        <v>-4.4872532364982574</v>
      </c>
      <c r="P106" s="223" t="str">
        <f t="shared" ca="1" si="40"/>
        <v>-4.43868549580751+0.658416796392748i</v>
      </c>
      <c r="Q106" s="223" t="str">
        <f t="shared" ca="1" si="41"/>
        <v>-4.29403361865008+1.30258085751594i</v>
      </c>
      <c r="R106" s="223" t="str">
        <f t="shared" ca="1" si="42"/>
        <v>-4.05642888132794+1.91854797677635i</v>
      </c>
      <c r="S106" s="223" t="str">
        <f t="shared" ca="1" si="43"/>
        <v>-3.73101470885455+2.4929843262193i</v>
      </c>
      <c r="T106" s="223" t="str">
        <f t="shared" ca="1" si="44"/>
        <v>-3.32483533533607+3.01345509363667i</v>
      </c>
      <c r="U106" s="223" t="str">
        <f t="shared" ca="1" si="45"/>
        <v>-2.84668331757608+3.46869365869893i</v>
      </c>
      <c r="V106" s="223" t="str">
        <f t="shared" ca="1" si="46"/>
        <v>-2.30690920277367+3.84884548126087i</v>
      </c>
      <c r="W106" s="223" t="str">
        <f t="shared" ca="1" si="47"/>
        <v>-1.71719747043452+4.14568142239577i</v>
      </c>
      <c r="X106" s="223" t="str">
        <f t="shared" ca="1" si="48"/>
        <v>-1.09031359867587+4.35277588040167i</v>
      </c>
      <c r="Y106" s="223" t="str">
        <f t="shared" ca="1" si="49"/>
        <v>-0.439827730176104+4.46564588567345i</v>
      </c>
      <c r="Z106" s="223" t="str">
        <f t="shared" ca="1" si="50"/>
        <v>0.220179080433162+4.48184814345641i</v>
      </c>
      <c r="AA106" s="223" t="str">
        <f t="shared" ca="1" si="51"/>
        <v>0.875419678876362+4.40103192379924i</v>
      </c>
      <c r="AB106" s="223" t="str">
        <f t="shared" ca="1" si="52"/>
        <v>1.51171008497766+4.22494665379824i</v>
      </c>
      <c r="AC106" s="223" t="str">
        <f t="shared" ca="1" si="53"/>
        <v>2.11527653299717+3.9574040477838i</v>
      </c>
      <c r="AD106" s="223" t="str">
        <f t="shared" ca="1" si="54"/>
        <v>2.67305363206342+3.60419559521631i</v>
      </c>
      <c r="AE106" s="223" t="str">
        <f t="shared" ca="1" si="55"/>
        <v>3.17296719242918+3.17296719242922i</v>
      </c>
      <c r="AF106" s="223" t="str">
        <f t="shared" ca="1" si="56"/>
        <v>3.60419559521631+2.67305363206342i</v>
      </c>
      <c r="AG106" s="223" t="str">
        <f t="shared" ca="1" si="57"/>
        <v>3.9574040477838+2.11527653299717i</v>
      </c>
      <c r="AH106" s="223" t="str">
        <f t="shared" ca="1" si="58"/>
        <v>4.22494665379824+1.51171008497766i</v>
      </c>
      <c r="AI106" s="223" t="str">
        <f t="shared" ca="1" si="59"/>
        <v>4.40103192379924+0.875419678876362i</v>
      </c>
      <c r="AJ106" s="223" t="str">
        <f t="shared" ca="1" si="60"/>
        <v>4.48184814345641+0.220179080433161i</v>
      </c>
      <c r="AK106" s="223" t="str">
        <f t="shared" ca="1" si="61"/>
        <v>4.46564588567345-0.439827730176105i</v>
      </c>
      <c r="AL106" s="223" t="str">
        <f t="shared" ca="1" si="62"/>
        <v>4.35277588040167-1.09031359867587i</v>
      </c>
      <c r="AM106" s="223" t="str">
        <f t="shared" ca="1" si="63"/>
        <v>4.14568142239577-1.71719747043452i</v>
      </c>
      <c r="AN106" s="223" t="str">
        <f t="shared" ca="1" si="64"/>
        <v>3.84884548126087-2.30690920277368i</v>
      </c>
      <c r="AO106" s="223" t="str">
        <f t="shared" ca="1" si="65"/>
        <v>3.46869365869893-2.84668331757607i</v>
      </c>
      <c r="AP106" s="223" t="str">
        <f t="shared" ca="1" si="66"/>
        <v>3.01345509363668-3.32483533533606i</v>
      </c>
      <c r="AQ106" s="223" t="str">
        <f t="shared" ca="1" si="67"/>
        <v>2.49298432621931-3.73101470885454i</v>
      </c>
      <c r="AR106" s="223" t="str">
        <f t="shared" ca="1" si="68"/>
        <v>2.49298432621931-3.73101470885454i</v>
      </c>
      <c r="AS106" s="223" t="str">
        <f t="shared" ca="1" si="69"/>
        <v>1.30258085751592-4.29403361865009i</v>
      </c>
      <c r="AT106" s="223" t="str">
        <f t="shared" ca="1" si="70"/>
        <v>0.658416796392739-4.43868549580751i</v>
      </c>
      <c r="AU106" s="223" t="str">
        <f t="shared" ca="1" si="71"/>
        <v>8.24632705421932E-16-4.48725323649826i</v>
      </c>
      <c r="AV106" s="223" t="str">
        <f t="shared" ca="1" si="72"/>
        <v>-0.658416796392739-4.43868549580751i</v>
      </c>
      <c r="AW106" s="223" t="str">
        <f t="shared" ca="1" si="73"/>
        <v>-1.30258085751592-4.29403361865009i</v>
      </c>
      <c r="AX106" s="223" t="str">
        <f t="shared" ca="1" si="74"/>
        <v>-1.91854797677633-4.05642888132795i</v>
      </c>
      <c r="AY106" s="223" t="str">
        <f t="shared" ca="1" si="75"/>
        <v>-2.49298432621932-3.73101470885454i</v>
      </c>
      <c r="AZ106" s="223" t="str">
        <f t="shared" ca="1" si="76"/>
        <v>-3.01345509363668-3.32483533533606i</v>
      </c>
      <c r="BA106" s="223" t="str">
        <f t="shared" ca="1" si="77"/>
        <v>-3.46869365869893-2.84668331757607i</v>
      </c>
      <c r="BB106" s="223" t="str">
        <f t="shared" ca="1" si="78"/>
        <v>-3.84884548126087-2.30690920277368i</v>
      </c>
      <c r="BC106" s="223" t="str">
        <f t="shared" ca="1" si="79"/>
        <v>-4.14568142239577-1.71719747043452i</v>
      </c>
      <c r="BD106" s="223" t="str">
        <f t="shared" ca="1" si="80"/>
        <v>-4.35277588040167-1.09031359867587i</v>
      </c>
      <c r="BE106" s="223" t="str">
        <f t="shared" ca="1" si="81"/>
        <v>-4.46564588567345-0.439827730176104i</v>
      </c>
      <c r="BF106" s="223" t="str">
        <f t="shared" ca="1" si="82"/>
        <v>-4.48184814345641+0.220179080433163i</v>
      </c>
      <c r="BG106" s="223" t="str">
        <f t="shared" ca="1" si="83"/>
        <v>-4.40103192379924+0.875419678876367i</v>
      </c>
      <c r="BH106" s="223" t="str">
        <f t="shared" ca="1" si="84"/>
        <v>-4.22494665379824+1.51171008497766i</v>
      </c>
      <c r="BI106" s="223" t="str">
        <f t="shared" ca="1" si="85"/>
        <v>-3.9574040477838+2.11527653299717i</v>
      </c>
      <c r="BJ106" s="223" t="str">
        <f t="shared" ca="1" si="86"/>
        <v>-3.60419559521631+2.67305363206342i</v>
      </c>
      <c r="BK106" s="223" t="str">
        <f t="shared" ca="1" si="87"/>
        <v>-3.17296719242922+3.17296719242918i</v>
      </c>
      <c r="BL106" s="223" t="str">
        <f t="shared" ca="1" si="88"/>
        <v>-2.67305363206342+3.60419559521631i</v>
      </c>
      <c r="BM106" s="223" t="str">
        <f t="shared" ca="1" si="89"/>
        <v>-2.11527653299717+3.9574040477838i</v>
      </c>
      <c r="BN106" s="223" t="str">
        <f t="shared" ca="1" si="90"/>
        <v>-1.51171008497766+4.22494665379824i</v>
      </c>
      <c r="BO106" s="223" t="str">
        <f t="shared" ca="1" si="91"/>
        <v>-0.875419678876367+4.40103192379924i</v>
      </c>
      <c r="BP106" s="223" t="str">
        <f t="shared" ca="1" si="92"/>
        <v>-0.220179080433161+4.48184814345641i</v>
      </c>
      <c r="BQ106" s="223" t="str">
        <f t="shared" ca="1" si="93"/>
        <v>0.439827730176106+4.46564588567345i</v>
      </c>
      <c r="BR106" s="223" t="str">
        <f t="shared" ca="1" si="94"/>
        <v>1.09031359867587+4.35277588040167i</v>
      </c>
      <c r="BS106" s="223" t="str">
        <f t="shared" ca="1" si="95"/>
        <v>1.71719747043452+4.14568142239577i</v>
      </c>
      <c r="BT106" s="223" t="str">
        <f t="shared" ca="1" si="96"/>
        <v>2.30690920277368+3.84884548126087i</v>
      </c>
      <c r="BU106" s="223" t="str">
        <f t="shared" ca="1" si="97"/>
        <v>2.84668331757607+3.46869365869893i</v>
      </c>
      <c r="BV106" s="223" t="str">
        <f t="shared" ca="1" si="98"/>
        <v>3.32483533533606+3.01345509363667i</v>
      </c>
      <c r="BW106" s="223" t="str">
        <f t="shared" ca="1" si="99"/>
        <v>3.73101470885454+2.49298432621931i</v>
      </c>
      <c r="BX106" s="223" t="str">
        <f t="shared" ca="1" si="100"/>
        <v>4.05642888132794+1.91854797677637i</v>
      </c>
      <c r="BY106" s="223" t="str">
        <f t="shared" ca="1" si="101"/>
        <v>4.29403361865009+1.30258085751592i</v>
      </c>
      <c r="BZ106" s="223" t="str">
        <f t="shared" ca="1" si="102"/>
        <v>4.43868549580751+0.658416796392739i</v>
      </c>
      <c r="CA106" s="223" t="str">
        <f t="shared" ca="1" si="103"/>
        <v>4.48725323649826+1.64926541084386E-15i</v>
      </c>
      <c r="CB106" s="223" t="str">
        <f t="shared" ca="1" si="104"/>
        <v>4.43868549580751-0.658416796392744i</v>
      </c>
      <c r="CC106" s="223" t="str">
        <f t="shared" ca="1" si="105"/>
        <v>4.29403361865009-1.30258085751592i</v>
      </c>
      <c r="CD106" s="223" t="str">
        <f t="shared" ca="1" si="106"/>
        <v>4.05642888132795-1.91854797677633i</v>
      </c>
      <c r="CE106" s="223" t="str">
        <f t="shared" ca="1" si="107"/>
        <v>3.73101470885446-2.49298432621943i</v>
      </c>
      <c r="CF106" s="223" t="str">
        <f t="shared" ca="1" si="108"/>
        <v>3.32483533533603-3.01345509363671i</v>
      </c>
      <c r="CG106" s="223" t="str">
        <f t="shared" ca="1" si="109"/>
        <v>2.84668331757611-3.4686936586989i</v>
      </c>
      <c r="CH106" s="223" t="str">
        <f t="shared" ca="1" si="110"/>
        <v>2.30690920277379-3.8488454812608i</v>
      </c>
      <c r="CI106" s="223" t="str">
        <f t="shared" ca="1" si="111"/>
        <v>1.71719747043431-4.14568142239585i</v>
      </c>
      <c r="CJ106" s="223" t="str">
        <f t="shared" ca="1" si="112"/>
        <v>1.09031359867573-4.35277588040171i</v>
      </c>
      <c r="CK106" s="223" t="str">
        <f t="shared" ca="1" si="113"/>
        <v>0.439827730176101-4.46564588567345i</v>
      </c>
      <c r="CL106" s="223" t="str">
        <f t="shared" ca="1" si="114"/>
        <v>-0.220179080433075-4.48184814345642i</v>
      </c>
      <c r="CM106" s="223" t="str">
        <f t="shared" ca="1" si="115"/>
        <v>-0.875419678876192-4.40103192379928i</v>
      </c>
      <c r="CN106" s="223" t="str">
        <f t="shared" ca="1" si="116"/>
        <v>-1.51171008497783-4.22494665379818i</v>
      </c>
      <c r="CO106" s="223" t="str">
        <f t="shared" ca="1" si="117"/>
        <v>-2.11527653299725-3.95740404778375i</v>
      </c>
      <c r="CP106" s="223" t="str">
        <f t="shared" ca="1" si="118"/>
        <v>-2.67305363206342-3.6041955952163i</v>
      </c>
      <c r="CQ106" s="223" t="str">
        <f t="shared" ca="1" si="119"/>
        <v>-3.17296719242912-3.17296719242928i</v>
      </c>
      <c r="CR106" s="223" t="str">
        <f t="shared" ca="1" si="120"/>
        <v>-3.60419559521617-2.6730536320636i</v>
      </c>
      <c r="CS106" s="223" t="str">
        <f t="shared" ca="1" si="121"/>
        <v>-3.95740404778386-2.11527653299705i</v>
      </c>
      <c r="CT106" s="223" t="str">
        <f t="shared" ca="1" si="122"/>
        <v>-4.22494665379826-1.51171008497761i</v>
      </c>
      <c r="CU106" s="223" t="str">
        <f t="shared" ca="1" si="123"/>
        <v>-4.40103192379924-0.875419678876407i</v>
      </c>
      <c r="CV106" s="223" t="str">
        <f t="shared" ca="1" si="124"/>
        <v>-4.48184814345641-0.220179080433294i</v>
      </c>
      <c r="CW106" s="223" t="str">
        <f t="shared" ca="1" si="125"/>
        <v>-4.46564588567343+0.439827730176327i</v>
      </c>
      <c r="CX106" s="223" t="str">
        <f t="shared" ca="1" si="126"/>
        <v>-4.35277588040165+1.09031359867596i</v>
      </c>
      <c r="CY106" s="223" t="str">
        <f t="shared" ca="1" si="127"/>
        <v>-4.14568142239576+1.71719747043453i</v>
      </c>
      <c r="CZ106" s="223" t="str">
        <f t="shared" ca="1" si="128"/>
        <v>-3.84884548126091+2.3069092027736i</v>
      </c>
      <c r="DA106" s="223" t="str">
        <f t="shared" ca="1" si="129"/>
        <v>-3.46869365869904+2.84668331757594i</v>
      </c>
      <c r="DB106" s="223" t="str">
        <f t="shared" ca="1" si="130"/>
        <v>-3.01345509363655+3.32483533533618i</v>
      </c>
      <c r="DC106" s="223" t="str">
        <f t="shared" ca="1" si="131"/>
        <v>-2.49298432621924+3.73101470885459i</v>
      </c>
      <c r="DD106" s="223" t="str">
        <f t="shared" ca="1" si="132"/>
        <v>-1.91854797677637+4.05642888132793i</v>
      </c>
      <c r="DE106" s="223" t="str">
        <f t="shared" ca="1" si="133"/>
        <v>-1.30258085751605+4.29403361865005i</v>
      </c>
      <c r="DF106" s="223" t="str">
        <f t="shared" ca="1" si="134"/>
        <v>-0.658416796392959+4.43868549580748i</v>
      </c>
      <c r="DG106" s="223" t="str">
        <f t="shared" ca="1" si="135"/>
        <v>1.33032472488902E-13+4.48725323649826i</v>
      </c>
      <c r="DH106" s="223" t="str">
        <f t="shared" ca="1" si="136"/>
        <v>0.658416796392788+4.43868549580751i</v>
      </c>
      <c r="DI106" s="223" t="str">
        <f t="shared" ca="1" si="137"/>
        <v>1.30258085751589+4.2940336186501i</v>
      </c>
      <c r="DJ106" s="223" t="str">
        <f t="shared" ca="1" si="138"/>
        <v>1.91854797677621+4.05642888132801i</v>
      </c>
      <c r="DK106" s="223" t="str">
        <f t="shared" ca="1" si="139"/>
        <v>2.49298432621946+3.73101470885444i</v>
      </c>
      <c r="DL106" s="223" t="str">
        <f t="shared" ca="1" si="140"/>
        <v>3.01345509363675+3.324835335336i</v>
      </c>
      <c r="DM106" s="223" t="str">
        <f t="shared" ca="1" si="141"/>
        <v>3.46869365869893+2.84668331757607i</v>
      </c>
      <c r="DN106" s="223" t="str">
        <f t="shared" ca="1" si="142"/>
        <v>3.84884548126083+2.30690920277375i</v>
      </c>
      <c r="DO106" s="223" t="str">
        <f t="shared" ca="1" si="143"/>
        <v>4.1456814223957+1.71719747043468i</v>
      </c>
      <c r="DP106" s="223" t="str">
        <f t="shared" ca="1" si="144"/>
        <v>4.35277588040172+1.09031359867569i</v>
      </c>
      <c r="DQ106" s="223" t="str">
        <f t="shared" ca="1" si="145"/>
        <v>4.46564588567345+0.439827730176055i</v>
      </c>
      <c r="DR106" s="223" t="str">
        <f t="shared" ca="1" si="146"/>
        <v>4.48184814345642-0.220179080433122i</v>
      </c>
      <c r="DS106" s="223" t="str">
        <f t="shared" ca="1" si="147"/>
        <v>4.40103192379927-0.875419678876236i</v>
      </c>
      <c r="DT106" s="223" t="str">
        <f t="shared" ca="1" si="148"/>
        <v>4.22494665379831-1.51171008497745i</v>
      </c>
      <c r="DU106" s="223" t="str">
        <f t="shared" ca="1" si="149"/>
        <v>3.95740404778373-2.11527653299729i</v>
      </c>
      <c r="DV106" s="223" t="str">
        <f t="shared" ca="1" si="150"/>
        <v>3.60419559521628-2.67305363206345i</v>
      </c>
      <c r="DW106" s="223" t="str">
        <f t="shared" ca="1" si="151"/>
        <v>3.17296719242924-3.17296719242916i</v>
      </c>
      <c r="DX106" s="223" t="str">
        <f t="shared" ca="1" si="152"/>
        <v>2.67305363206357-3.6041955952162i</v>
      </c>
      <c r="DY106" s="223" t="str">
        <f t="shared" ca="1" si="153"/>
        <v>2.11527653299701-3.95740404778388i</v>
      </c>
      <c r="DZ106" s="223" t="str">
        <f t="shared" ca="1" si="154"/>
        <v>1.51171008497757-4.22494665379827i</v>
      </c>
      <c r="EA106" s="223" t="str">
        <f t="shared" ca="1" si="155"/>
        <v>0.875419678876367-4.40103192379924i</v>
      </c>
      <c r="EB106" s="223" t="str">
        <f t="shared" ca="1" si="156"/>
        <v>0.220179080433247-4.48184814345641i</v>
      </c>
      <c r="EC106" s="223" t="str">
        <f t="shared" ca="1" si="157"/>
        <v>-0.439827730175922-4.46564588567347i</v>
      </c>
      <c r="ED106" s="223" t="str">
        <f t="shared" ca="1" si="158"/>
        <v>-1.090313598676-4.35277588040164i</v>
      </c>
      <c r="EE106" s="223" t="str">
        <f t="shared" ca="1" si="159"/>
        <v>-1.71719747043457-4.14568142239574i</v>
      </c>
      <c r="EF106" s="223" t="str">
        <f t="shared" ca="1" si="160"/>
        <v>-2.30690920277363-3.84884548126089i</v>
      </c>
      <c r="EG106" s="223" t="str">
        <f t="shared" ca="1" si="161"/>
        <v>-2.84668331757598-3.46869365869901i</v>
      </c>
      <c r="EH106" s="223" t="str">
        <f t="shared" ca="1" si="162"/>
        <v>-3.32483533533622-3.01345509363651i</v>
      </c>
      <c r="EI106" s="223" t="str">
        <f t="shared" ca="1" si="163"/>
        <v>-3.73101470885461-2.49298432621921i</v>
      </c>
      <c r="EJ106" s="223" t="str">
        <f t="shared" ca="1" si="164"/>
        <v>-4.05642888132795-1.91854797677633i</v>
      </c>
      <c r="EK106" s="223" t="str">
        <f t="shared" ca="1" si="165"/>
        <v>-4.29403361865006-1.30258085751601i</v>
      </c>
      <c r="EL106" s="223" t="str">
        <f t="shared" ca="1" si="166"/>
        <v>-4.43868549580749-0.658416796392914i</v>
      </c>
      <c r="EM106" s="223" t="str">
        <f t="shared" ca="1" si="167"/>
        <v>-4.48725323649826+1.88004580620902E-13i</v>
      </c>
      <c r="EN106" s="223"/>
      <c r="EO106" s="223"/>
      <c r="EP106" s="223"/>
    </row>
    <row r="107" spans="1:146" ht="17.25" thickBot="1">
      <c r="A107" s="257">
        <f t="shared" si="168"/>
        <v>1.3671875000000001E-4</v>
      </c>
      <c r="B107" s="256">
        <v>7</v>
      </c>
      <c r="C107" s="230">
        <f t="shared" si="169"/>
        <v>1400</v>
      </c>
      <c r="D107" s="229">
        <f t="shared" si="170"/>
        <v>8796.45943005142</v>
      </c>
      <c r="E107" s="229" t="str">
        <f t="shared" si="171"/>
        <v>8796.45943005142i</v>
      </c>
      <c r="F107" s="229" t="str">
        <f t="shared" si="172"/>
        <v>0.0524536727452594-0.816890894020175i</v>
      </c>
      <c r="G107" s="229" t="str">
        <f t="shared" si="173"/>
        <v>-2.85741232929671-0.313285590743273i</v>
      </c>
      <c r="H107" s="229" t="str">
        <f t="shared" si="38"/>
        <v>0.00769581238023921-0.0598786029448019i</v>
      </c>
      <c r="I107" s="229" t="str">
        <f t="shared" si="174"/>
        <v>-0.0203588821834673+0.00902799815707589i</v>
      </c>
      <c r="J107" s="255" t="str">
        <f ca="1">IMPRODUCT(1/N_FFT2,V100)</f>
        <v>0.415426322016266+0.00161065200932617i</v>
      </c>
      <c r="K107" s="254" t="str">
        <f t="shared" ca="1" si="175"/>
        <v>-0.00847215650921219+0.00371767699506723i</v>
      </c>
      <c r="M107" s="258"/>
      <c r="N107" s="246">
        <f t="shared" ca="1" si="176"/>
        <v>8.5127879642904833</v>
      </c>
      <c r="O107" s="223">
        <f t="shared" ca="1" si="39"/>
        <v>-4.4872120357095167</v>
      </c>
      <c r="P107" s="223" t="str">
        <f t="shared" ca="1" si="40"/>
        <v>-4.42114969544315+0.767142244892854i</v>
      </c>
      <c r="Q107" s="223" t="str">
        <f t="shared" ca="1" si="41"/>
        <v>-4.22490786144012+1.51169620484998i</v>
      </c>
      <c r="R107" s="223" t="str">
        <f t="shared" ca="1" si="42"/>
        <v>-3.90426481861729+2.21173870055295i</v>
      </c>
      <c r="S107" s="223" t="str">
        <f t="shared" ca="1" si="43"/>
        <v>-3.46866181005854+2.8466571800724i</v>
      </c>
      <c r="T107" s="223" t="str">
        <f t="shared" ca="1" si="44"/>
        <v>-2.93092504230079+3.39775664958962i</v>
      </c>
      <c r="U107" s="223" t="str">
        <f t="shared" ca="1" si="45"/>
        <v>-2.30688802133512+3.84881014216561i</v>
      </c>
      <c r="V107" s="223" t="str">
        <f t="shared" ca="1" si="46"/>
        <v>-1.61492533953193+4.18653651616154i</v>
      </c>
      <c r="W107" s="223" t="str">
        <f t="shared" ca="1" si="47"/>
        <v>-0.875411641001237+4.40099151467211i</v>
      </c>
      <c r="X107" s="223" t="str">
        <f t="shared" ca="1" si="48"/>
        <v>-0.110121695999094+4.48586057133819i</v>
      </c>
      <c r="Y107" s="223" t="str">
        <f t="shared" ca="1" si="49"/>
        <v>0.658410750981477+4.4386447409551i</v>
      </c>
      <c r="Z107" s="223" t="str">
        <f t="shared" ca="1" si="50"/>
        <v>1.40755648090021+4.26073428020243i</v>
      </c>
      <c r="AA107" s="223" t="str">
        <f t="shared" ca="1" si="51"/>
        <v>2.1152571110798+3.9573677119321i</v>
      </c>
      <c r="AB107" s="223" t="str">
        <f t="shared" ca="1" si="52"/>
        <v>2.76067459800209+3.53747757835472i</v>
      </c>
      <c r="AC107" s="223" t="str">
        <f t="shared" ca="1" si="53"/>
        <v>3.3248048075653+3.01342742487803i</v>
      </c>
      <c r="AD107" s="223" t="str">
        <f t="shared" ca="1" si="54"/>
        <v>3.79103708640059+2.40064775903332i</v>
      </c>
      <c r="AE107" s="223" t="str">
        <f t="shared" ca="1" si="55"/>
        <v>4.14564335783033+1.71718170357526i</v>
      </c>
      <c r="AF107" s="223" t="str">
        <f t="shared" ca="1" si="56"/>
        <v>4.3781823411763+0.983153721870788i</v>
      </c>
      <c r="AG107" s="223" t="str">
        <f t="shared" ca="1" si="57"/>
        <v>4.48180699229582+0.220177058806277i</v>
      </c>
      <c r="AH107" s="223" t="str">
        <f t="shared" ca="1" si="58"/>
        <v>4.45346611284672-0.549282655053233i</v>
      </c>
      <c r="AI107" s="223" t="str">
        <f t="shared" ca="1" si="59"/>
        <v>4.29399419195347-1.30256889755829i</v>
      </c>
      <c r="AJ107" s="223" t="str">
        <f t="shared" ca="1" si="60"/>
        <v>4.00808683491274-2.01750136981752i</v>
      </c>
      <c r="AK107" s="223" t="str">
        <f t="shared" ca="1" si="61"/>
        <v>3.60416250243248-2.67302908878223i</v>
      </c>
      <c r="AL107" s="223" t="str">
        <f t="shared" ca="1" si="62"/>
        <v>3.09411463145387-3.24985022744733i</v>
      </c>
      <c r="AM107" s="223" t="str">
        <f t="shared" ca="1" si="63"/>
        <v>2.49296143628751-3.7309804516507i</v>
      </c>
      <c r="AN107" s="223" t="str">
        <f t="shared" ca="1" si="64"/>
        <v>1.81840370156991-4.10225301895595i</v>
      </c>
      <c r="AO107" s="223" t="str">
        <f t="shared" ca="1" si="65"/>
        <v>1.09030358770078-4.35273591434895i</v>
      </c>
      <c r="AP107" s="223" t="str">
        <f t="shared" ca="1" si="66"/>
        <v>0.330099795186142-4.47505374030686i</v>
      </c>
      <c r="AQ107" s="223" t="str">
        <f t="shared" ca="1" si="67"/>
        <v>-0.439823691792631-4.46560488327777i</v>
      </c>
      <c r="AR107" s="223" t="str">
        <f t="shared" ca="1" si="68"/>
        <v>-0.439823691792631-4.46560488327777i</v>
      </c>
      <c r="AS107" s="223" t="str">
        <f t="shared" ca="1" si="69"/>
        <v>-1.91853036116925-4.05639163625606i</v>
      </c>
      <c r="AT107" s="223" t="str">
        <f t="shared" ca="1" si="70"/>
        <v>-2.5837734467903-3.66867641378709i</v>
      </c>
      <c r="AU107" s="223" t="str">
        <f t="shared" ca="1" si="71"/>
        <v>-3.1729380590721-3.17293805907208i</v>
      </c>
      <c r="AV107" s="223" t="str">
        <f t="shared" ca="1" si="72"/>
        <v>-3.6686764137871-2.58377344679028i</v>
      </c>
      <c r="AW107" s="223" t="str">
        <f t="shared" ca="1" si="73"/>
        <v>-4.05639163625605-1.91853036116927i</v>
      </c>
      <c r="AX107" s="223" t="str">
        <f t="shared" ca="1" si="74"/>
        <v>-4.32466756216606-1.19679669541865i</v>
      </c>
      <c r="AY107" s="223" t="str">
        <f t="shared" ca="1" si="75"/>
        <v>-4.46560488327777-0.439823691792613i</v>
      </c>
      <c r="AZ107" s="223" t="str">
        <f t="shared" ca="1" si="76"/>
        <v>-4.47505374030686+0.33009979518616i</v>
      </c>
      <c r="BA107" s="223" t="str">
        <f t="shared" ca="1" si="77"/>
        <v>-4.35273591434894+1.09030358770079i</v>
      </c>
      <c r="BB107" s="223" t="str">
        <f t="shared" ca="1" si="78"/>
        <v>-4.10225301895594+1.81840370156993i</v>
      </c>
      <c r="BC107" s="223" t="str">
        <f t="shared" ca="1" si="79"/>
        <v>-3.73098045165071+2.49296143628749i</v>
      </c>
      <c r="BD107" s="223" t="str">
        <f t="shared" ca="1" si="80"/>
        <v>-3.24985022744734+3.09411463145385i</v>
      </c>
      <c r="BE107" s="223" t="str">
        <f t="shared" ca="1" si="81"/>
        <v>-2.67302908878222+3.60416250243249i</v>
      </c>
      <c r="BF107" s="223" t="str">
        <f t="shared" ca="1" si="82"/>
        <v>-2.0175013698175+4.00808683491274i</v>
      </c>
      <c r="BG107" s="223" t="str">
        <f t="shared" ca="1" si="83"/>
        <v>-1.30256889755828+4.29399419195347i</v>
      </c>
      <c r="BH107" s="223" t="str">
        <f t="shared" ca="1" si="84"/>
        <v>-0.549282655053259+4.45346611284671i</v>
      </c>
      <c r="BI107" s="223" t="str">
        <f t="shared" ca="1" si="85"/>
        <v>0.220177058806247+4.48180699229583i</v>
      </c>
      <c r="BJ107" s="223" t="str">
        <f t="shared" ca="1" si="86"/>
        <v>0.983153721870811+4.37818234117629i</v>
      </c>
      <c r="BK107" s="223" t="str">
        <f t="shared" ca="1" si="87"/>
        <v>1.71718170357527+4.14564335783032i</v>
      </c>
      <c r="BL107" s="223" t="str">
        <f t="shared" ca="1" si="88"/>
        <v>2.40064775903333+3.79103708640058i</v>
      </c>
      <c r="BM107" s="223" t="str">
        <f t="shared" ca="1" si="89"/>
        <v>3.01342742487804+3.32480480756529i</v>
      </c>
      <c r="BN107" s="223" t="str">
        <f t="shared" ca="1" si="90"/>
        <v>3.5374775783547+2.76067459800211i</v>
      </c>
      <c r="BO107" s="223" t="str">
        <f t="shared" ca="1" si="91"/>
        <v>3.9573677119321+2.11525711107979i</v>
      </c>
      <c r="BP107" s="223" t="str">
        <f t="shared" ca="1" si="92"/>
        <v>4.26073428020244+1.4075564809002i</v>
      </c>
      <c r="BQ107" s="223" t="str">
        <f t="shared" ca="1" si="93"/>
        <v>4.4386447409551+0.658410750981459i</v>
      </c>
      <c r="BR107" s="223" t="str">
        <f t="shared" ca="1" si="94"/>
        <v>4.48586057133819-0.110121695999112i</v>
      </c>
      <c r="BS107" s="223" t="str">
        <f t="shared" ca="1" si="95"/>
        <v>4.40099151467211-0.87541164100121i</v>
      </c>
      <c r="BT107" s="223" t="str">
        <f t="shared" ca="1" si="96"/>
        <v>4.18653651616155-1.6149253395319i</v>
      </c>
      <c r="BU107" s="223" t="str">
        <f t="shared" ca="1" si="97"/>
        <v>3.84881014216563-2.30688802133509i</v>
      </c>
      <c r="BV107" s="223" t="str">
        <f t="shared" ca="1" si="98"/>
        <v>3.39775664958967-2.93092504230073i</v>
      </c>
      <c r="BW107" s="223" t="str">
        <f t="shared" ca="1" si="99"/>
        <v>2.84665718007243-3.46866181005852i</v>
      </c>
      <c r="BX107" s="223" t="str">
        <f t="shared" ca="1" si="100"/>
        <v>2.21173870055295-3.90426481861729i</v>
      </c>
      <c r="BY107" s="223" t="str">
        <f t="shared" ca="1" si="101"/>
        <v>1.51169620484995-4.22490786144013i</v>
      </c>
      <c r="BZ107" s="223" t="str">
        <f t="shared" ca="1" si="102"/>
        <v>0.767142244892787-4.42114969544317i</v>
      </c>
      <c r="CA107" s="223" t="str">
        <f t="shared" ca="1" si="103"/>
        <v>-1.09668331740265E-13-4.48721203570952i</v>
      </c>
      <c r="CB107" s="223" t="str">
        <f t="shared" ca="1" si="104"/>
        <v>-0.767142244892998-4.42114969544313i</v>
      </c>
      <c r="CC107" s="223" t="str">
        <f t="shared" ca="1" si="105"/>
        <v>-1.51169620485015-4.22490786144006i</v>
      </c>
      <c r="CD107" s="223" t="str">
        <f t="shared" ca="1" si="106"/>
        <v>-2.21173870055314-3.90426481861718i</v>
      </c>
      <c r="CE107" s="223" t="str">
        <f t="shared" ca="1" si="107"/>
        <v>-2.84665718007225-3.46866181005867i</v>
      </c>
      <c r="CF107" s="223" t="str">
        <f t="shared" ca="1" si="108"/>
        <v>-3.39775664958951-2.93092504230091i</v>
      </c>
      <c r="CG107" s="223" t="str">
        <f t="shared" ca="1" si="109"/>
        <v>-3.84881014216555-2.30688802133522i</v>
      </c>
      <c r="CH107" s="223" t="str">
        <f t="shared" ca="1" si="110"/>
        <v>-4.18653651616152-1.614925339532i</v>
      </c>
      <c r="CI107" s="223" t="str">
        <f t="shared" ca="1" si="111"/>
        <v>-4.4009915146721-0.875411641001264i</v>
      </c>
      <c r="CJ107" s="223" t="str">
        <f t="shared" ca="1" si="112"/>
        <v>-4.48586057133819-0.110121695999124i</v>
      </c>
      <c r="CK107" s="223" t="str">
        <f t="shared" ca="1" si="113"/>
        <v>-4.4386447409551+0.658410750981495i</v>
      </c>
      <c r="CL107" s="223" t="str">
        <f t="shared" ca="1" si="114"/>
        <v>-4.26073428020241+1.40755648090027i</v>
      </c>
      <c r="CM107" s="223" t="str">
        <f t="shared" ca="1" si="115"/>
        <v>-3.95736771193204+2.1152571110799i</v>
      </c>
      <c r="CN107" s="223" t="str">
        <f t="shared" ca="1" si="116"/>
        <v>-3.53747757835463+2.76067459800221i</v>
      </c>
      <c r="CO107" s="223" t="str">
        <f t="shared" ca="1" si="117"/>
        <v>-3.01342742487792+3.32480480756539i</v>
      </c>
      <c r="CP107" s="223" t="str">
        <f t="shared" ca="1" si="118"/>
        <v>-2.40064775903315+3.79103708640069i</v>
      </c>
      <c r="CQ107" s="223" t="str">
        <f t="shared" ca="1" si="119"/>
        <v>-1.71718170357545+4.14564335783025i</v>
      </c>
      <c r="CR107" s="223" t="str">
        <f t="shared" ca="1" si="120"/>
        <v>-0.983153721870954+4.37818234117626i</v>
      </c>
      <c r="CS107" s="223" t="str">
        <f t="shared" ca="1" si="121"/>
        <v>-0.220177058806394+4.48180699229582i</v>
      </c>
      <c r="CT107" s="223" t="str">
        <f t="shared" ca="1" si="122"/>
        <v>0.549282655053156+4.45346611284672i</v>
      </c>
      <c r="CU107" s="223" t="str">
        <f t="shared" ca="1" si="123"/>
        <v>1.30256889755823+4.29399419195349i</v>
      </c>
      <c r="CV107" s="223" t="str">
        <f t="shared" ca="1" si="124"/>
        <v>2.01750136981749+4.00808683491275i</v>
      </c>
      <c r="CW107" s="223" t="str">
        <f t="shared" ca="1" si="125"/>
        <v>2.67302908878225+3.60416250243247i</v>
      </c>
      <c r="CX107" s="223" t="str">
        <f t="shared" ca="1" si="126"/>
        <v>3.24985022744737+3.09411463145382i</v>
      </c>
      <c r="CY107" s="223" t="str">
        <f t="shared" ca="1" si="127"/>
        <v>3.73098045165075+2.49296143628743i</v>
      </c>
      <c r="CZ107" s="223" t="str">
        <f t="shared" ca="1" si="128"/>
        <v>4.10225301895599+1.81840370156981i</v>
      </c>
      <c r="DA107" s="223" t="str">
        <f t="shared" ca="1" si="129"/>
        <v>4.35273591434898+1.09030358770063i</v>
      </c>
      <c r="DB107" s="223" t="str">
        <f t="shared" ca="1" si="130"/>
        <v>4.47505374030688+0.330099795185945i</v>
      </c>
      <c r="DC107" s="223" t="str">
        <f t="shared" ca="1" si="131"/>
        <v>4.46560488327779-0.439823691792423i</v>
      </c>
      <c r="DD107" s="223" t="str">
        <f t="shared" ca="1" si="132"/>
        <v>4.32466756216611-1.19679669541847i</v>
      </c>
      <c r="DE107" s="223" t="str">
        <f t="shared" ca="1" si="133"/>
        <v>4.05639163625611-1.91853036116914i</v>
      </c>
      <c r="DF107" s="223" t="str">
        <f t="shared" ca="1" si="134"/>
        <v>3.66867641378716-2.58377344679021i</v>
      </c>
      <c r="DG107" s="223" t="str">
        <f t="shared" ca="1" si="135"/>
        <v>3.17293805907213-3.17293805907205i</v>
      </c>
      <c r="DH107" s="223" t="str">
        <f t="shared" ca="1" si="136"/>
        <v>2.58377344679031-3.66867641378709i</v>
      </c>
      <c r="DI107" s="223" t="str">
        <f t="shared" ca="1" si="137"/>
        <v>1.91853036116926-4.05639163625606i</v>
      </c>
      <c r="DJ107" s="223" t="str">
        <f t="shared" ca="1" si="138"/>
        <v>1.19679669541859-4.32466756216608i</v>
      </c>
      <c r="DK107" s="223" t="str">
        <f t="shared" ca="1" si="139"/>
        <v>0.439823691792547-4.46560488327778i</v>
      </c>
      <c r="DL107" s="223" t="str">
        <f t="shared" ca="1" si="140"/>
        <v>-0.330099795186265-4.47505374030685i</v>
      </c>
      <c r="DM107" s="223" t="str">
        <f t="shared" ca="1" si="141"/>
        <v>-1.09030358770094-4.35273591434891i</v>
      </c>
      <c r="DN107" s="223" t="str">
        <f t="shared" ca="1" si="142"/>
        <v>-1.8184037015701-4.10225301895587i</v>
      </c>
      <c r="DO107" s="223" t="str">
        <f t="shared" ca="1" si="143"/>
        <v>-2.4929614362877-3.73098045165058i</v>
      </c>
      <c r="DP107" s="223" t="str">
        <f t="shared" ca="1" si="144"/>
        <v>-3.09411463145373-3.24985022744745i</v>
      </c>
      <c r="DQ107" s="223" t="str">
        <f t="shared" ca="1" si="145"/>
        <v>-3.6041625024324-2.67302908878235i</v>
      </c>
      <c r="DR107" s="223" t="str">
        <f t="shared" ca="1" si="146"/>
        <v>-4.00808683491269-2.01750136981761i</v>
      </c>
      <c r="DS107" s="223" t="str">
        <f t="shared" ca="1" si="147"/>
        <v>-4.29399419195345-1.30256889755835i</v>
      </c>
      <c r="DT107" s="223" t="str">
        <f t="shared" ca="1" si="148"/>
        <v>-4.45346611284671-0.549282655053282i</v>
      </c>
      <c r="DU107" s="223" t="str">
        <f t="shared" ca="1" si="149"/>
        <v>-4.48180699229582+0.220177058806269i</v>
      </c>
      <c r="DV107" s="223" t="str">
        <f t="shared" ca="1" si="150"/>
        <v>-4.37818234117629+0.983153721870824i</v>
      </c>
      <c r="DW107" s="223" t="str">
        <f t="shared" ca="1" si="151"/>
        <v>-4.1456433578303+1.71718170357532i</v>
      </c>
      <c r="DX107" s="223" t="str">
        <f t="shared" ca="1" si="152"/>
        <v>-3.79103708640053+2.40064775903342i</v>
      </c>
      <c r="DY107" s="223" t="str">
        <f t="shared" ca="1" si="153"/>
        <v>-3.32480480756518+3.01342742487816i</v>
      </c>
      <c r="DZ107" s="223" t="str">
        <f t="shared" ca="1" si="154"/>
        <v>-2.76067459800195+3.53747757835482i</v>
      </c>
      <c r="EA107" s="223" t="str">
        <f t="shared" ca="1" si="155"/>
        <v>-2.11525711108001+3.95736771193198i</v>
      </c>
      <c r="EB107" s="223" t="str">
        <f t="shared" ca="1" si="156"/>
        <v>-1.4075564809004+4.26073428020237i</v>
      </c>
      <c r="EC107" s="223" t="str">
        <f t="shared" ca="1" si="157"/>
        <v>-0.658410750981625+4.43864474095508i</v>
      </c>
      <c r="ED107" s="223" t="str">
        <f t="shared" ca="1" si="158"/>
        <v>0.110121695998998+4.4858605713382i</v>
      </c>
      <c r="EE107" s="223" t="str">
        <f t="shared" ca="1" si="159"/>
        <v>0.875411641001139+4.40099151467212i</v>
      </c>
      <c r="EF107" s="223" t="str">
        <f t="shared" ca="1" si="160"/>
        <v>1.61492533953187+4.18653651616157i</v>
      </c>
      <c r="EG107" s="223" t="str">
        <f t="shared" ca="1" si="161"/>
        <v>2.3068880213351+3.84881014216562i</v>
      </c>
      <c r="EH107" s="223" t="str">
        <f t="shared" ca="1" si="162"/>
        <v>2.9309250423008+3.3977566495896i</v>
      </c>
      <c r="EI107" s="223" t="str">
        <f t="shared" ca="1" si="163"/>
        <v>3.46866181005859+2.84665718007234i</v>
      </c>
      <c r="EJ107" s="223" t="str">
        <f t="shared" ca="1" si="164"/>
        <v>3.90426481861734+2.21173870055286i</v>
      </c>
      <c r="EK107" s="223" t="str">
        <f t="shared" ca="1" si="165"/>
        <v>4.22490786144016+1.51169620484985i</v>
      </c>
      <c r="EL107" s="223" t="str">
        <f t="shared" ca="1" si="166"/>
        <v>4.42114969544318+0.767142244892688i</v>
      </c>
      <c r="EM107" s="223" t="str">
        <f t="shared" ca="1" si="167"/>
        <v>4.48721203570952-2.1933666348053E-13i</v>
      </c>
      <c r="EN107" s="223"/>
      <c r="EO107" s="223"/>
      <c r="EP107" s="223"/>
    </row>
    <row r="108" spans="1:146" ht="17.25" thickBot="1">
      <c r="A108" s="257">
        <f t="shared" si="168"/>
        <v>1.5625E-4</v>
      </c>
      <c r="B108" s="256">
        <v>8</v>
      </c>
      <c r="C108" s="230">
        <f t="shared" si="169"/>
        <v>1600</v>
      </c>
      <c r="D108" s="229">
        <f t="shared" si="170"/>
        <v>10053.096491487338</v>
      </c>
      <c r="E108" s="229" t="str">
        <f t="shared" si="171"/>
        <v>10053.0964914873i</v>
      </c>
      <c r="F108" s="229" t="str">
        <f t="shared" si="172"/>
        <v>0.0343419284456614-0.715856835788966i</v>
      </c>
      <c r="G108" s="229" t="str">
        <f t="shared" si="173"/>
        <v>-2.89868937003806-0.393574722031177i</v>
      </c>
      <c r="H108" s="229" t="str">
        <f t="shared" si="38"/>
        <v>0.00636853072564245-0.0525042850737168i</v>
      </c>
      <c r="I108" s="229" t="str">
        <f t="shared" si="174"/>
        <v>-0.0190059199142114+0.00964533464598225i</v>
      </c>
      <c r="J108" s="255" t="str">
        <f ca="1">IMPRODUCT(1/N_FFT2,W100)</f>
        <v>0.0207581332633523-0.000109373195257104i</v>
      </c>
      <c r="K108" s="254" t="str">
        <f t="shared" ca="1" si="175"/>
        <v>-0.000393472477302246+0.000202297880140746i</v>
      </c>
      <c r="M108" s="258"/>
      <c r="N108" s="246">
        <f t="shared" ca="1" si="176"/>
        <v>8.5128362940847762</v>
      </c>
      <c r="O108" s="223">
        <f t="shared" ca="1" si="39"/>
        <v>-4.4871637059152238</v>
      </c>
      <c r="P108" s="223" t="str">
        <f t="shared" ca="1" si="40"/>
        <v>-4.40094411352126+0.875402212326083i</v>
      </c>
      <c r="Q108" s="223" t="str">
        <f t="shared" ca="1" si="41"/>
        <v>-4.14559870692257+1.7171632085637i</v>
      </c>
      <c r="R108" s="223" t="str">
        <f t="shared" ca="1" si="42"/>
        <v>-3.73094026689538+2.49293458569242i</v>
      </c>
      <c r="S108" s="223" t="str">
        <f t="shared" ca="1" si="43"/>
        <v>-3.17290388474682+3.17290388474681i</v>
      </c>
      <c r="T108" s="223" t="str">
        <f t="shared" ca="1" si="44"/>
        <v>-2.49293458569243+3.73094026689538i</v>
      </c>
      <c r="U108" s="223" t="str">
        <f t="shared" ca="1" si="45"/>
        <v>-1.7171632085637+4.14559870692257i</v>
      </c>
      <c r="V108" s="223" t="str">
        <f t="shared" ca="1" si="46"/>
        <v>-0.875402212326106+4.40094411352126i</v>
      </c>
      <c r="W108" s="223" t="str">
        <f t="shared" ca="1" si="47"/>
        <v>1.5666735792961E-14+4.48716370591522i</v>
      </c>
      <c r="X108" s="223" t="str">
        <f t="shared" ca="1" si="48"/>
        <v>0.875402212326088+4.40094411352126i</v>
      </c>
      <c r="Y108" s="223" t="str">
        <f t="shared" ca="1" si="49"/>
        <v>1.71716320856369+4.14559870692257i</v>
      </c>
      <c r="Z108" s="223" t="str">
        <f t="shared" ca="1" si="50"/>
        <v>2.49293458569241+3.73094026689539i</v>
      </c>
      <c r="AA108" s="223" t="str">
        <f t="shared" ca="1" si="51"/>
        <v>3.1729038847468+3.17290388474683i</v>
      </c>
      <c r="AB108" s="223" t="str">
        <f t="shared" ca="1" si="52"/>
        <v>3.73094026689539+2.49293458569241i</v>
      </c>
      <c r="AC108" s="223" t="str">
        <f t="shared" ca="1" si="53"/>
        <v>4.14559870692257+1.71716320856369i</v>
      </c>
      <c r="AD108" s="223" t="str">
        <f t="shared" ca="1" si="54"/>
        <v>4.40094411352126+0.875402212326088i</v>
      </c>
      <c r="AE108" s="223" t="str">
        <f t="shared" ca="1" si="55"/>
        <v>4.48716370591522+1.44986510605168E-14i</v>
      </c>
      <c r="AF108" s="223" t="str">
        <f t="shared" ca="1" si="56"/>
        <v>4.40094411352126-0.875402212326106i</v>
      </c>
      <c r="AG108" s="223" t="str">
        <f t="shared" ca="1" si="57"/>
        <v>4.14559870692257-1.7171632085637i</v>
      </c>
      <c r="AH108" s="223" t="str">
        <f t="shared" ca="1" si="58"/>
        <v>3.73094026689538-2.49293458569243i</v>
      </c>
      <c r="AI108" s="223" t="str">
        <f t="shared" ca="1" si="59"/>
        <v>3.17290388474682-3.17290388474681i</v>
      </c>
      <c r="AJ108" s="223" t="str">
        <f t="shared" ca="1" si="60"/>
        <v>2.49293458569243-3.73094026689537i</v>
      </c>
      <c r="AK108" s="223" t="str">
        <f t="shared" ca="1" si="61"/>
        <v>1.71716320856367-4.14559870692258i</v>
      </c>
      <c r="AL108" s="223" t="str">
        <f t="shared" ca="1" si="62"/>
        <v>0.875402212326074-4.40094411352126i</v>
      </c>
      <c r="AM108" s="223" t="str">
        <f t="shared" ca="1" si="63"/>
        <v>8.24616252183611E-16-4.48716370591522i</v>
      </c>
      <c r="AN108" s="223" t="str">
        <f t="shared" ca="1" si="64"/>
        <v>-0.875402212326079-4.40094411352126i</v>
      </c>
      <c r="AO108" s="223" t="str">
        <f t="shared" ca="1" si="65"/>
        <v>-1.71716320856368-4.14559870692258i</v>
      </c>
      <c r="AP108" s="223" t="str">
        <f t="shared" ca="1" si="66"/>
        <v>-2.49293458569244-3.73094026689537i</v>
      </c>
      <c r="AQ108" s="223" t="str">
        <f t="shared" ca="1" si="67"/>
        <v>-3.17290388474682-3.17290388474681i</v>
      </c>
      <c r="AR108" s="223" t="str">
        <f t="shared" ca="1" si="68"/>
        <v>-3.17290388474682-3.17290388474681i</v>
      </c>
      <c r="AS108" s="223" t="str">
        <f t="shared" ca="1" si="69"/>
        <v>-4.14559870692257-1.7171632085637i</v>
      </c>
      <c r="AT108" s="223" t="str">
        <f t="shared" ca="1" si="70"/>
        <v>-4.40094411352126-0.875402212326101i</v>
      </c>
      <c r="AU108" s="223" t="str">
        <f t="shared" ca="1" si="71"/>
        <v>-4.48716370591522+1.48421195407774E-14i</v>
      </c>
      <c r="AV108" s="223" t="str">
        <f t="shared" ca="1" si="72"/>
        <v>-4.40094411352126+0.875402212326092i</v>
      </c>
      <c r="AW108" s="223" t="str">
        <f t="shared" ca="1" si="73"/>
        <v>-4.14559870692257+1.71716320856369i</v>
      </c>
      <c r="AX108" s="223" t="str">
        <f t="shared" ca="1" si="74"/>
        <v>-3.73094026689539+2.49293458569241i</v>
      </c>
      <c r="AY108" s="223" t="str">
        <f t="shared" ca="1" si="75"/>
        <v>-3.17290388474683+3.1729038847468i</v>
      </c>
      <c r="AZ108" s="223" t="str">
        <f t="shared" ca="1" si="76"/>
        <v>-2.49293458569241+3.73094026689539i</v>
      </c>
      <c r="BA108" s="223" t="str">
        <f t="shared" ca="1" si="77"/>
        <v>-1.71716320856369+4.14559870692257i</v>
      </c>
      <c r="BB108" s="223" t="str">
        <f t="shared" ca="1" si="78"/>
        <v>-0.875402212326092+4.40094411352126i</v>
      </c>
      <c r="BC108" s="223" t="str">
        <f t="shared" ca="1" si="79"/>
        <v>-1.33305663280726E-14+4.48716370591522i</v>
      </c>
      <c r="BD108" s="223" t="str">
        <f t="shared" ca="1" si="80"/>
        <v>0.875402212326065+4.40094411352126i</v>
      </c>
      <c r="BE108" s="223" t="str">
        <f t="shared" ca="1" si="81"/>
        <v>1.7171632085637+4.14559870692257i</v>
      </c>
      <c r="BF108" s="223" t="str">
        <f t="shared" ca="1" si="82"/>
        <v>2.49293458569243+3.73094026689538i</v>
      </c>
      <c r="BG108" s="223" t="str">
        <f t="shared" ca="1" si="83"/>
        <v>3.17290388474681+3.17290388474682i</v>
      </c>
      <c r="BH108" s="223" t="str">
        <f t="shared" ca="1" si="84"/>
        <v>3.73094026689537+2.49293458569243i</v>
      </c>
      <c r="BI108" s="223" t="str">
        <f t="shared" ca="1" si="85"/>
        <v>4.14559870692256+1.71716320856372i</v>
      </c>
      <c r="BJ108" s="223" t="str">
        <f t="shared" ca="1" si="86"/>
        <v>4.40094411352126+0.875402212326074i</v>
      </c>
      <c r="BK108" s="223" t="str">
        <f t="shared" ca="1" si="87"/>
        <v>4.48716370591522+1.64923250436722E-15i</v>
      </c>
      <c r="BL108" s="223" t="str">
        <f t="shared" ca="1" si="88"/>
        <v>4.40094411352126-0.875402212326079i</v>
      </c>
      <c r="BM108" s="223" t="str">
        <f t="shared" ca="1" si="89"/>
        <v>4.14559870692258-1.71716320856368i</v>
      </c>
      <c r="BN108" s="223" t="str">
        <f t="shared" ca="1" si="90"/>
        <v>3.7309402668953-2.49293458569255i</v>
      </c>
      <c r="BO108" s="223" t="str">
        <f t="shared" ca="1" si="91"/>
        <v>3.1729038847469-3.17290388474673i</v>
      </c>
      <c r="BP108" s="223" t="str">
        <f t="shared" ca="1" si="92"/>
        <v>2.49293458569239-3.73094026689541i</v>
      </c>
      <c r="BQ108" s="223" t="str">
        <f t="shared" ca="1" si="93"/>
        <v>1.7171632085635-4.14559870692265i</v>
      </c>
      <c r="BR108" s="223" t="str">
        <f t="shared" ca="1" si="94"/>
        <v>0.875402212326146-4.40094411352125i</v>
      </c>
      <c r="BS108" s="223" t="str">
        <f t="shared" ca="1" si="95"/>
        <v>-1.09667150550727E-13-4.48716370591522i</v>
      </c>
      <c r="BT108" s="223" t="str">
        <f t="shared" ca="1" si="96"/>
        <v>-0.875402212325917-4.4009441135213i</v>
      </c>
      <c r="BU108" s="223" t="str">
        <f t="shared" ca="1" si="97"/>
        <v>-1.7171632085637-4.14559870692257i</v>
      </c>
      <c r="BV108" s="223" t="str">
        <f t="shared" ca="1" si="98"/>
        <v>-2.49293458569256-3.73094026689529i</v>
      </c>
      <c r="BW108" s="223" t="str">
        <f t="shared" ca="1" si="99"/>
        <v>-3.17290388474674-3.17290388474689i</v>
      </c>
      <c r="BX108" s="223" t="str">
        <f t="shared" ca="1" si="100"/>
        <v>-3.73094026689542-2.49293458569237i</v>
      </c>
      <c r="BY108" s="223" t="str">
        <f t="shared" ca="1" si="101"/>
        <v>-4.14559870692249-1.7171632085639i</v>
      </c>
      <c r="BZ108" s="223" t="str">
        <f t="shared" ca="1" si="102"/>
        <v>-4.40094411352125-0.875402212326133i</v>
      </c>
      <c r="CA108" s="223" t="str">
        <f t="shared" ca="1" si="103"/>
        <v>-4.48716370591522+1.25333886343688E-13i</v>
      </c>
      <c r="CB108" s="223" t="str">
        <f t="shared" ca="1" si="104"/>
        <v>-4.40094411352129+0.875402212325931i</v>
      </c>
      <c r="CC108" s="223" t="str">
        <f t="shared" ca="1" si="105"/>
        <v>-4.14559870692256+1.71716320856371i</v>
      </c>
      <c r="CD108" s="223" t="str">
        <f t="shared" ca="1" si="106"/>
        <v>-3.73094026689528+2.49293458569257i</v>
      </c>
      <c r="CE108" s="223" t="str">
        <f t="shared" ca="1" si="107"/>
        <v>-3.17290388474688+3.17290388474675i</v>
      </c>
      <c r="CF108" s="223" t="str">
        <f t="shared" ca="1" si="108"/>
        <v>-2.49293458569236+3.73094026689543i</v>
      </c>
      <c r="CG108" s="223" t="str">
        <f t="shared" ca="1" si="109"/>
        <v>-1.71716320856388+4.14559870692249i</v>
      </c>
      <c r="CH108" s="223" t="str">
        <f t="shared" ca="1" si="110"/>
        <v>-0.875402212326115+4.40094411352125i</v>
      </c>
      <c r="CI108" s="223" t="str">
        <f t="shared" ca="1" si="111"/>
        <v>1.33029818198138E-13+4.48716370591522i</v>
      </c>
      <c r="CJ108" s="223" t="str">
        <f t="shared" ca="1" si="112"/>
        <v>0.875402212325944+4.40094411352129i</v>
      </c>
      <c r="CK108" s="223" t="str">
        <f t="shared" ca="1" si="113"/>
        <v>1.71716320856372+4.14559870692256i</v>
      </c>
      <c r="CL108" s="223" t="str">
        <f t="shared" ca="1" si="114"/>
        <v>2.49293458569258+3.73094026689527i</v>
      </c>
      <c r="CM108" s="223" t="str">
        <f t="shared" ca="1" si="115"/>
        <v>3.17290388474676+3.17290388474687i</v>
      </c>
      <c r="CN108" s="223" t="str">
        <f t="shared" ca="1" si="116"/>
        <v>3.73094026689543+2.49293458569235i</v>
      </c>
      <c r="CO108" s="223" t="str">
        <f t="shared" ca="1" si="117"/>
        <v>4.1455987069225+1.71716320856387i</v>
      </c>
      <c r="CP108" s="223" t="str">
        <f t="shared" ca="1" si="118"/>
        <v>4.40094411352126+0.875402212326101i</v>
      </c>
      <c r="CQ108" s="223" t="str">
        <f t="shared" ca="1" si="119"/>
        <v>4.48716370591522-1.48696553991098E-13i</v>
      </c>
      <c r="CR108" s="223" t="str">
        <f t="shared" ca="1" si="120"/>
        <v>4.40094411352129-0.875402212325962i</v>
      </c>
      <c r="CS108" s="223" t="str">
        <f t="shared" ca="1" si="121"/>
        <v>4.14559870692255-1.71716320856373i</v>
      </c>
      <c r="CT108" s="223" t="str">
        <f t="shared" ca="1" si="122"/>
        <v>3.73094026689527-2.4929345856926i</v>
      </c>
      <c r="CU108" s="223" t="str">
        <f t="shared" ca="1" si="123"/>
        <v>3.17290388474686-3.17290388474677i</v>
      </c>
      <c r="CV108" s="223" t="str">
        <f t="shared" ca="1" si="124"/>
        <v>2.49293458569233-3.73094026689545i</v>
      </c>
      <c r="CW108" s="223" t="str">
        <f t="shared" ca="1" si="125"/>
        <v>1.71716320856386-4.1455987069225i</v>
      </c>
      <c r="CX108" s="223" t="str">
        <f t="shared" ca="1" si="126"/>
        <v>0.875402212326092-4.40094411352126i</v>
      </c>
      <c r="CY108" s="223" t="str">
        <f t="shared" ca="1" si="127"/>
        <v>-1.64363289784059E-13-4.48716370591522i</v>
      </c>
      <c r="CZ108" s="223" t="str">
        <f t="shared" ca="1" si="128"/>
        <v>-0.875402212325976-4.40094411352128i</v>
      </c>
      <c r="DA108" s="223" t="str">
        <f t="shared" ca="1" si="129"/>
        <v>-1.71716320856375-4.14559870692254i</v>
      </c>
      <c r="DB108" s="223" t="str">
        <f t="shared" ca="1" si="130"/>
        <v>-2.49293458569223-3.73094026689551i</v>
      </c>
      <c r="DC108" s="223" t="str">
        <f t="shared" ca="1" si="131"/>
        <v>-3.17290388474678-3.17290388474685i</v>
      </c>
      <c r="DD108" s="223" t="str">
        <f t="shared" ca="1" si="132"/>
        <v>-3.73094026689545-2.49293458569233i</v>
      </c>
      <c r="DE108" s="223" t="str">
        <f t="shared" ca="1" si="133"/>
        <v>-4.14559870692251-1.71716320856384i</v>
      </c>
      <c r="DF108" s="223" t="str">
        <f t="shared" ca="1" si="134"/>
        <v>-4.40094411352126-0.87540221232607i</v>
      </c>
      <c r="DG108" s="223" t="str">
        <f t="shared" ca="1" si="135"/>
        <v>-4.48716370591522+1.88000829515531E-13i</v>
      </c>
      <c r="DH108" s="223" t="str">
        <f t="shared" ca="1" si="136"/>
        <v>-4.40094411352128+0.875402212325984i</v>
      </c>
      <c r="DI108" s="223" t="str">
        <f t="shared" ca="1" si="137"/>
        <v>-4.14559870692254+1.71716320856376i</v>
      </c>
      <c r="DJ108" s="223" t="str">
        <f t="shared" ca="1" si="138"/>
        <v>-3.73094026689549+2.49293458569225i</v>
      </c>
      <c r="DK108" s="223" t="str">
        <f t="shared" ca="1" si="139"/>
        <v>-3.17290388474683+3.17290388474679i</v>
      </c>
      <c r="DL108" s="223" t="str">
        <f t="shared" ca="1" si="140"/>
        <v>-2.4929345856923+3.73094026689546i</v>
      </c>
      <c r="DM108" s="223" t="str">
        <f t="shared" ca="1" si="141"/>
        <v>-1.71716320856383+4.14559870692251i</v>
      </c>
      <c r="DN108" s="223" t="str">
        <f t="shared" ca="1" si="142"/>
        <v>-0.875402212326061+4.40094411352126i</v>
      </c>
      <c r="DO108" s="223" t="str">
        <f t="shared" ca="1" si="143"/>
        <v>1.95696761369982E-13+4.48716370591522i</v>
      </c>
      <c r="DP108" s="223" t="str">
        <f t="shared" ca="1" si="144"/>
        <v>0.875402212326007+4.40094411352128i</v>
      </c>
      <c r="DQ108" s="223" t="str">
        <f t="shared" ca="1" si="145"/>
        <v>1.71716320856378+4.14559870692254i</v>
      </c>
      <c r="DR108" s="223" t="str">
        <f t="shared" ca="1" si="146"/>
        <v>2.49293458569226+3.73094026689549i</v>
      </c>
      <c r="DS108" s="223" t="str">
        <f t="shared" ca="1" si="147"/>
        <v>3.1729038847468+3.17290388474683i</v>
      </c>
      <c r="DT108" s="223" t="str">
        <f t="shared" ca="1" si="148"/>
        <v>3.73094026689547+2.4929345856923i</v>
      </c>
      <c r="DU108" s="223" t="str">
        <f t="shared" ca="1" si="149"/>
        <v>4.14559870692252+1.71716320856381i</v>
      </c>
      <c r="DV108" s="223" t="str">
        <f t="shared" ca="1" si="150"/>
        <v>4.40094411352127+0.875402212326038i</v>
      </c>
      <c r="DW108" s="223" t="str">
        <f t="shared" ca="1" si="151"/>
        <v>4.48716370591522-2.19334301101454E-13i</v>
      </c>
      <c r="DX108" s="223" t="str">
        <f t="shared" ca="1" si="152"/>
        <v>4.40094411352128-0.875402212326016i</v>
      </c>
      <c r="DY108" s="223" t="str">
        <f t="shared" ca="1" si="153"/>
        <v>4.14559870692253-1.71716320856379i</v>
      </c>
      <c r="DZ108" s="223" t="str">
        <f t="shared" ca="1" si="154"/>
        <v>3.73094026689548-2.49293458569228i</v>
      </c>
      <c r="EA108" s="223" t="str">
        <f t="shared" ca="1" si="155"/>
        <v>3.17290388474682-3.17290388474682i</v>
      </c>
      <c r="EB108" s="223" t="str">
        <f t="shared" ca="1" si="156"/>
        <v>2.49293458569228-3.73094026689548i</v>
      </c>
      <c r="EC108" s="223" t="str">
        <f t="shared" ca="1" si="157"/>
        <v>1.7171632085638-4.14559870692253i</v>
      </c>
      <c r="ED108" s="223" t="str">
        <f t="shared" ca="1" si="158"/>
        <v>0.875402212326029-4.40094411352127i</v>
      </c>
      <c r="EE108" s="223" t="str">
        <f t="shared" ca="1" si="159"/>
        <v>2.19334787600717E-13-4.48716370591522i</v>
      </c>
      <c r="EF108" s="223" t="str">
        <f t="shared" ca="1" si="160"/>
        <v>-0.875402212326038-4.40094411352127i</v>
      </c>
      <c r="EG108" s="223" t="str">
        <f t="shared" ca="1" si="161"/>
        <v>-1.71716320856381-4.14559870692252i</v>
      </c>
      <c r="EH108" s="223" t="str">
        <f t="shared" ca="1" si="162"/>
        <v>-2.49293458569229-3.73094026689548i</v>
      </c>
      <c r="EI108" s="223" t="str">
        <f t="shared" ca="1" si="163"/>
        <v>-3.17290388474682-3.17290388474681i</v>
      </c>
      <c r="EJ108" s="223" t="str">
        <f t="shared" ca="1" si="164"/>
        <v>-3.73094026689549-2.49293458569227i</v>
      </c>
      <c r="EK108" s="223" t="str">
        <f t="shared" ca="1" si="165"/>
        <v>-4.14559870692254-1.71716320856378i</v>
      </c>
      <c r="EL108" s="223" t="str">
        <f t="shared" ca="1" si="166"/>
        <v>-4.40094411352128-0.875402212326007i</v>
      </c>
      <c r="EM108" s="223" t="str">
        <f t="shared" ca="1" si="167"/>
        <v>-4.48716370591522-2.11638855746267E-13i</v>
      </c>
      <c r="EN108" s="223"/>
      <c r="EO108" s="223"/>
      <c r="EP108" s="223"/>
    </row>
    <row r="109" spans="1:146" ht="17.25" thickBot="1">
      <c r="A109" s="257">
        <f t="shared" si="168"/>
        <v>1.7578124999999999E-4</v>
      </c>
      <c r="B109" s="256">
        <v>9</v>
      </c>
      <c r="C109" s="230">
        <f t="shared" si="169"/>
        <v>1800</v>
      </c>
      <c r="D109" s="229">
        <f t="shared" si="170"/>
        <v>11309.733552923255</v>
      </c>
      <c r="E109" s="229" t="str">
        <f t="shared" si="171"/>
        <v>11309.7335529233i</v>
      </c>
      <c r="F109" s="229" t="str">
        <f t="shared" si="172"/>
        <v>0.0218943809595952-0.636805209877498i</v>
      </c>
      <c r="G109" s="229" t="str">
        <f t="shared" si="173"/>
        <v>-2.94442255879685-0.465697911239635i</v>
      </c>
      <c r="H109" s="229" t="str">
        <f t="shared" si="38"/>
        <v>0.00545531123156357-0.046738024305718i</v>
      </c>
      <c r="I109" s="229" t="str">
        <f t="shared" si="174"/>
        <v>-0.0177455314180395+0.0100260233297425i</v>
      </c>
      <c r="J109" s="255" t="str">
        <f ca="1">IMPRODUCT(1/N_FFT2,X100)</f>
        <v>-0.289327578549867-0.00161079619093231i</v>
      </c>
      <c r="K109" s="254" t="str">
        <f t="shared" ca="1" si="175"/>
        <v>0.0051504215154517-0.00287222061806462i</v>
      </c>
      <c r="M109" s="258"/>
      <c r="N109" s="246">
        <f t="shared" ca="1" si="176"/>
        <v>8.5128919099730442</v>
      </c>
      <c r="O109" s="223">
        <f t="shared" ca="1" si="39"/>
        <v>-4.4871080900269558</v>
      </c>
      <c r="P109" s="223" t="str">
        <f t="shared" ca="1" si="40"/>
        <v>-4.37808092115242+0.983130947242826i</v>
      </c>
      <c r="Q109" s="223" t="str">
        <f t="shared" ca="1" si="41"/>
        <v>-4.05629767047195+1.91848591866325i</v>
      </c>
      <c r="R109" s="223" t="str">
        <f t="shared" ca="1" si="42"/>
        <v>-3.53739563314719+2.76061064733448i</v>
      </c>
      <c r="S109" s="223" t="str">
        <f t="shared" ca="1" si="43"/>
        <v>-2.84659123762947+3.46858145895934i</v>
      </c>
      <c r="T109" s="223" t="str">
        <f t="shared" ca="1" si="44"/>
        <v>-2.01745463466097+4.00799398810307i</v>
      </c>
      <c r="U109" s="223" t="str">
        <f t="shared" ca="1" si="45"/>
        <v>-1.09027833096016+4.35263508378822i</v>
      </c>
      <c r="V109" s="223" t="str">
        <f t="shared" ca="1" si="46"/>
        <v>-0.110119145044344+4.48575665696213i</v>
      </c>
      <c r="W109" s="223" t="str">
        <f t="shared" ca="1" si="47"/>
        <v>0.875391362204536+4.40088956627669i</v>
      </c>
      <c r="X109" s="223" t="str">
        <f t="shared" ca="1" si="48"/>
        <v>1.81836157848494+4.10215799079888i</v>
      </c>
      <c r="Y109" s="223" t="str">
        <f t="shared" ca="1" si="49"/>
        <v>2.67296716841141+3.60407901247739i</v>
      </c>
      <c r="Z109" s="223" t="str">
        <f t="shared" ca="1" si="50"/>
        <v>3.39767794099924+2.93085714780379i</v>
      </c>
      <c r="AA109" s="223" t="str">
        <f t="shared" ca="1" si="51"/>
        <v>3.95727604002431+2.11520811142423i</v>
      </c>
      <c r="AB109" s="223" t="str">
        <f t="shared" ca="1" si="52"/>
        <v>4.32456738180507+1.19676897177902i</v>
      </c>
      <c r="AC109" s="223" t="str">
        <f t="shared" ca="1" si="53"/>
        <v>4.48170317182039+0.220171958433377i</v>
      </c>
      <c r="AD109" s="223" t="str">
        <f t="shared" ca="1" si="54"/>
        <v>4.42104728008611-0.767124474142613i</v>
      </c>
      <c r="AE109" s="223" t="str">
        <f t="shared" ca="1" si="55"/>
        <v>4.14554732454171-1.71714192528469i</v>
      </c>
      <c r="AF109" s="223" t="str">
        <f t="shared" ca="1" si="56"/>
        <v>3.66859142937565-2.58371359401481i</v>
      </c>
      <c r="AG109" s="223" t="str">
        <f t="shared" ca="1" si="57"/>
        <v>3.01335761922411-3.32472778889481i</v>
      </c>
      <c r="AH109" s="223" t="str">
        <f t="shared" ca="1" si="58"/>
        <v>2.21168746591394-3.9041743768311i</v>
      </c>
      <c r="AI109" s="223" t="str">
        <f t="shared" ca="1" si="59"/>
        <v>1.30253872371935-4.29389472213711i</v>
      </c>
      <c r="AJ109" s="223" t="str">
        <f t="shared" ca="1" si="60"/>
        <v>0.330092148467366-4.47495007626963i</v>
      </c>
      <c r="AK109" s="223" t="str">
        <f t="shared" ca="1" si="61"/>
        <v>-0.658395498982139-4.4385419203276i</v>
      </c>
      <c r="AL109" s="223" t="str">
        <f t="shared" ca="1" si="62"/>
        <v>-1.61488792999667-4.18643953558825i</v>
      </c>
      <c r="AM109" s="223" t="str">
        <f t="shared" ca="1" si="63"/>
        <v>-2.49290368716043-3.73089402397432i</v>
      </c>
      <c r="AN109" s="223" t="str">
        <f t="shared" ca="1" si="64"/>
        <v>-3.24977494508996-3.09404295669128i</v>
      </c>
      <c r="AO109" s="223" t="str">
        <f t="shared" ca="1" si="65"/>
        <v>-3.8487209849798-2.30683458257447i</v>
      </c>
      <c r="AP109" s="223" t="str">
        <f t="shared" ca="1" si="66"/>
        <v>-4.26063558084759-1.40752387503761i</v>
      </c>
      <c r="AQ109" s="223" t="str">
        <f t="shared" ca="1" si="67"/>
        <v>-4.46550143812208-0.439813503334059i</v>
      </c>
      <c r="AR109" s="223" t="str">
        <f t="shared" ca="1" si="68"/>
        <v>-4.46550143812208-0.439813503334059i</v>
      </c>
      <c r="AS109" s="223" t="str">
        <f t="shared" ca="1" si="69"/>
        <v>-4.2248099919996+1.51166118660423i</v>
      </c>
      <c r="AT109" s="223" t="str">
        <f t="shared" ca="1" si="70"/>
        <v>-3.79094926752008+2.40059214834055i</v>
      </c>
      <c r="AU109" s="223" t="str">
        <f t="shared" ca="1" si="71"/>
        <v>-3.17286455837509+3.17286455837506i</v>
      </c>
      <c r="AV109" s="223" t="str">
        <f t="shared" ca="1" si="72"/>
        <v>-2.40059214834055+3.79094926752008i</v>
      </c>
      <c r="AW109" s="223" t="str">
        <f t="shared" ca="1" si="73"/>
        <v>-1.51166118660422+4.2248099919996i</v>
      </c>
      <c r="AX109" s="223" t="str">
        <f t="shared" ca="1" si="74"/>
        <v>-0.549269930992073+4.45336294888406i</v>
      </c>
      <c r="AY109" s="223" t="str">
        <f t="shared" ca="1" si="75"/>
        <v>0.43981350333406+4.46550143812208i</v>
      </c>
      <c r="AZ109" s="223" t="str">
        <f t="shared" ca="1" si="76"/>
        <v>1.40752387503761+4.26063558084759i</v>
      </c>
      <c r="BA109" s="223" t="str">
        <f t="shared" ca="1" si="77"/>
        <v>2.30683458257447+3.84872098497979i</v>
      </c>
      <c r="BB109" s="223" t="str">
        <f t="shared" ca="1" si="78"/>
        <v>3.09404295669128+3.24977494508996i</v>
      </c>
      <c r="BC109" s="223" t="str">
        <f t="shared" ca="1" si="79"/>
        <v>3.73089402397432+2.49290368716043i</v>
      </c>
      <c r="BD109" s="223" t="str">
        <f t="shared" ca="1" si="80"/>
        <v>4.18643953558824+1.61488792999671i</v>
      </c>
      <c r="BE109" s="223" t="str">
        <f t="shared" ca="1" si="81"/>
        <v>4.4385419203276+0.658395498982139i</v>
      </c>
      <c r="BF109" s="223" t="str">
        <f t="shared" ca="1" si="82"/>
        <v>4.47495007626963-0.330092148467371i</v>
      </c>
      <c r="BG109" s="223" t="str">
        <f t="shared" ca="1" si="83"/>
        <v>4.29389472213711-1.30253872371935i</v>
      </c>
      <c r="BH109" s="223" t="str">
        <f t="shared" ca="1" si="84"/>
        <v>3.9041743768311-2.21168746591394i</v>
      </c>
      <c r="BI109" s="223" t="str">
        <f t="shared" ca="1" si="85"/>
        <v>3.32472778889477-3.01335761922415i</v>
      </c>
      <c r="BJ109" s="223" t="str">
        <f t="shared" ca="1" si="86"/>
        <v>2.58371359401488-3.6685914293756i</v>
      </c>
      <c r="BK109" s="223" t="str">
        <f t="shared" ca="1" si="87"/>
        <v>1.71714192528448-4.1455473245418i</v>
      </c>
      <c r="BL109" s="223" t="str">
        <f t="shared" ca="1" si="88"/>
        <v>0.767124474142568-4.42104728008612i</v>
      </c>
      <c r="BM109" s="223" t="str">
        <f t="shared" ca="1" si="89"/>
        <v>-0.220171958433291-4.4817031718204i</v>
      </c>
      <c r="BN109" s="223" t="str">
        <f t="shared" ca="1" si="90"/>
        <v>-1.19676897177881-4.32456738180513i</v>
      </c>
      <c r="BO109" s="223" t="str">
        <f t="shared" ca="1" si="91"/>
        <v>-2.11520811142432-3.95727604002426i</v>
      </c>
      <c r="BP109" s="223" t="str">
        <f t="shared" ca="1" si="92"/>
        <v>-2.93085714780375-3.39767794099927i</v>
      </c>
      <c r="BQ109" s="223" t="str">
        <f t="shared" ca="1" si="93"/>
        <v>-3.60407901247726-2.6729671684116i</v>
      </c>
      <c r="BR109" s="223" t="str">
        <f t="shared" ca="1" si="94"/>
        <v>-4.10215799079892-1.81836157848485i</v>
      </c>
      <c r="BS109" s="223" t="str">
        <f t="shared" ca="1" si="95"/>
        <v>-4.40088956627668-0.875391362204581i</v>
      </c>
      <c r="BT109" s="223" t="str">
        <f t="shared" ca="1" si="96"/>
        <v>-4.48575665696213+0.110119145044162i</v>
      </c>
      <c r="BU109" s="223" t="str">
        <f t="shared" ca="1" si="97"/>
        <v>-4.3526350837882+1.09027833096025i</v>
      </c>
      <c r="BV109" s="223" t="str">
        <f t="shared" ca="1" si="98"/>
        <v>-4.00799398810309+2.01745463466093i</v>
      </c>
      <c r="BW109" s="223" t="str">
        <f t="shared" ca="1" si="99"/>
        <v>-3.46858145895945+2.84659123762933i</v>
      </c>
      <c r="BX109" s="223" t="str">
        <f t="shared" ca="1" si="100"/>
        <v>-2.76061064733438+3.53739563314727i</v>
      </c>
      <c r="BY109" s="223" t="str">
        <f t="shared" ca="1" si="101"/>
        <v>-1.91848591866327+4.05629767047194i</v>
      </c>
      <c r="BZ109" s="223" t="str">
        <f t="shared" ca="1" si="102"/>
        <v>-0.983130947242996+4.37808092115238i</v>
      </c>
      <c r="CA109" s="223" t="str">
        <f t="shared" ca="1" si="103"/>
        <v>1.33028169367832E-13+4.48710809002696i</v>
      </c>
      <c r="CB109" s="223" t="str">
        <f t="shared" ca="1" si="104"/>
        <v>0.983130947242821+4.37808092115242i</v>
      </c>
      <c r="CC109" s="223" t="str">
        <f t="shared" ca="1" si="105"/>
        <v>1.91848591866311+4.05629767047202i</v>
      </c>
      <c r="CD109" s="223" t="str">
        <f t="shared" ca="1" si="106"/>
        <v>2.7606106473346+3.5373956331471i</v>
      </c>
      <c r="CE109" s="223" t="str">
        <f t="shared" ca="1" si="107"/>
        <v>3.46858145895935+2.84659123762946i</v>
      </c>
      <c r="CF109" s="223" t="str">
        <f t="shared" ca="1" si="108"/>
        <v>4.00799398810301+2.01745463466109i</v>
      </c>
      <c r="CG109" s="223" t="str">
        <f t="shared" ca="1" si="109"/>
        <v>4.35263508378826+1.09027833095998i</v>
      </c>
      <c r="CH109" s="223" t="str">
        <f t="shared" ca="1" si="110"/>
        <v>4.48575665696213+0.110119145044343i</v>
      </c>
      <c r="CI109" s="223" t="str">
        <f t="shared" ca="1" si="111"/>
        <v>4.40088956627672-0.875391362204411i</v>
      </c>
      <c r="CJ109" s="223" t="str">
        <f t="shared" ca="1" si="112"/>
        <v>4.10215799079881-1.81836157848511i</v>
      </c>
      <c r="CK109" s="223" t="str">
        <f t="shared" ca="1" si="113"/>
        <v>3.60407901247736-2.67296716841145i</v>
      </c>
      <c r="CL109" s="223" t="str">
        <f t="shared" ca="1" si="114"/>
        <v>2.93085714780388-3.39767794099916i</v>
      </c>
      <c r="CM109" s="223" t="str">
        <f t="shared" ca="1" si="115"/>
        <v>2.11520811142408-3.9572760400244i</v>
      </c>
      <c r="CN109" s="223" t="str">
        <f t="shared" ca="1" si="116"/>
        <v>1.19676897177896-4.32456738180508i</v>
      </c>
      <c r="CO109" s="223" t="str">
        <f t="shared" ca="1" si="117"/>
        <v>0.220171958433463-4.48170317182039i</v>
      </c>
      <c r="CP109" s="223" t="str">
        <f t="shared" ca="1" si="118"/>
        <v>-0.767124474142832-4.42104728008607i</v>
      </c>
      <c r="CQ109" s="223" t="str">
        <f t="shared" ca="1" si="119"/>
        <v>-1.71714192528474-4.14554732454169i</v>
      </c>
      <c r="CR109" s="223" t="str">
        <f t="shared" ca="1" si="120"/>
        <v>-2.58371359401473-3.6685914293757i</v>
      </c>
      <c r="CS109" s="223" t="str">
        <f t="shared" ca="1" si="121"/>
        <v>-3.32472778889465-3.01335761922428i</v>
      </c>
      <c r="CT109" s="223" t="str">
        <f t="shared" ca="1" si="122"/>
        <v>-3.90417437683115-2.21168746591386i</v>
      </c>
      <c r="CU109" s="223" t="str">
        <f t="shared" ca="1" si="123"/>
        <v>-4.29389472213708-1.30253872371944i</v>
      </c>
      <c r="CV109" s="223" t="str">
        <f t="shared" ca="1" si="124"/>
        <v>-4.47495007626961-0.330092148467583i</v>
      </c>
      <c r="CW109" s="223" t="str">
        <f t="shared" ca="1" si="125"/>
        <v>-4.43854192032758+0.658395498982229i</v>
      </c>
      <c r="CX109" s="223" t="str">
        <f t="shared" ca="1" si="126"/>
        <v>-4.18643953558827+1.61488792999664i</v>
      </c>
      <c r="CY109" s="223" t="str">
        <f t="shared" ca="1" si="127"/>
        <v>-3.73089402397444+2.49290368716025i</v>
      </c>
      <c r="CZ109" s="223" t="str">
        <f t="shared" ca="1" si="128"/>
        <v>-3.09404295669122+3.24977494509001i</v>
      </c>
      <c r="DA109" s="223" t="str">
        <f t="shared" ca="1" si="129"/>
        <v>-2.3068345825745+3.84872098497977i</v>
      </c>
      <c r="DB109" s="223" t="str">
        <f t="shared" ca="1" si="130"/>
        <v>-1.40752387503779+4.26063558084753i</v>
      </c>
      <c r="DC109" s="223" t="str">
        <f t="shared" ca="1" si="131"/>
        <v>-0.439813503333962+4.46550143812209i</v>
      </c>
      <c r="DD109" s="223" t="str">
        <f t="shared" ca="1" si="132"/>
        <v>0.549269930992033+4.45336294888406i</v>
      </c>
      <c r="DE109" s="223" t="str">
        <f t="shared" ca="1" si="133"/>
        <v>1.51166118660405+4.22480999199966i</v>
      </c>
      <c r="DF109" s="223" t="str">
        <f t="shared" ca="1" si="134"/>
        <v>2.40059214834067+3.79094926752001i</v>
      </c>
      <c r="DG109" s="223" t="str">
        <f t="shared" ca="1" si="135"/>
        <v>3.17286455837506+3.17286455837509i</v>
      </c>
      <c r="DH109" s="223" t="str">
        <f t="shared" ca="1" si="136"/>
        <v>3.79094926751999+2.40059214834069i</v>
      </c>
      <c r="DI109" s="223" t="str">
        <f t="shared" ca="1" si="137"/>
        <v>4.22480999199965+1.5116611866041i</v>
      </c>
      <c r="DJ109" s="223" t="str">
        <f t="shared" ca="1" si="138"/>
        <v>4.45336294888406+0.549269930992078i</v>
      </c>
      <c r="DK109" s="223" t="str">
        <f t="shared" ca="1" si="139"/>
        <v>4.46550143812209-0.439813503333931i</v>
      </c>
      <c r="DL109" s="223" t="str">
        <f t="shared" ca="1" si="140"/>
        <v>4.26063558084754-1.40752387503774i</v>
      </c>
      <c r="DM109" s="223" t="str">
        <f t="shared" ca="1" si="141"/>
        <v>3.84872098497979-2.30683458257447i</v>
      </c>
      <c r="DN109" s="223" t="str">
        <f t="shared" ca="1" si="142"/>
        <v>3.24977494509005-3.09404295669119i</v>
      </c>
      <c r="DO109" s="223" t="str">
        <f t="shared" ca="1" si="143"/>
        <v>2.49290368716027-3.73089402397442i</v>
      </c>
      <c r="DP109" s="223" t="str">
        <f t="shared" ca="1" si="144"/>
        <v>1.61488792999667-4.18643953558826i</v>
      </c>
      <c r="DQ109" s="223" t="str">
        <f t="shared" ca="1" si="145"/>
        <v>0.658395498982274-4.43854192032758i</v>
      </c>
      <c r="DR109" s="223" t="str">
        <f t="shared" ca="1" si="146"/>
        <v>-0.330092148467552-4.47495007626961i</v>
      </c>
      <c r="DS109" s="223" t="str">
        <f t="shared" ca="1" si="147"/>
        <v>-1.30253872371939-4.2938947221371i</v>
      </c>
      <c r="DT109" s="223" t="str">
        <f t="shared" ca="1" si="148"/>
        <v>-2.21168746591384-3.90417437683116i</v>
      </c>
      <c r="DU109" s="223" t="str">
        <f t="shared" ca="1" si="149"/>
        <v>-3.01335761922424-3.32472778889468i</v>
      </c>
      <c r="DV109" s="223" t="str">
        <f t="shared" ca="1" si="150"/>
        <v>-3.66859142937567-2.58371359401477i</v>
      </c>
      <c r="DW109" s="223" t="str">
        <f t="shared" ca="1" si="151"/>
        <v>-4.14554732454168-1.71714192528476i</v>
      </c>
      <c r="DX109" s="223" t="str">
        <f t="shared" ca="1" si="152"/>
        <v>-4.42104728008614-0.767124474142438i</v>
      </c>
      <c r="DY109" s="223" t="str">
        <f t="shared" ca="1" si="153"/>
        <v>-4.48170317182039+0.220171958433432i</v>
      </c>
      <c r="DZ109" s="223" t="str">
        <f t="shared" ca="1" si="154"/>
        <v>-4.32456738180509+1.19676897177893i</v>
      </c>
      <c r="EA109" s="223" t="str">
        <f t="shared" ca="1" si="155"/>
        <v>-3.9572760400242+2.11520811142444i</v>
      </c>
      <c r="EB109" s="223" t="str">
        <f t="shared" ca="1" si="156"/>
        <v>-3.39767794099917+2.93085714780386i</v>
      </c>
      <c r="EC109" s="223" t="str">
        <f t="shared" ca="1" si="157"/>
        <v>-2.67296716841149+3.60407901247734i</v>
      </c>
      <c r="ED109" s="223" t="str">
        <f t="shared" ca="1" si="158"/>
        <v>-1.81836157848514+4.1021579907988i</v>
      </c>
      <c r="EE109" s="223" t="str">
        <f t="shared" ca="1" si="159"/>
        <v>-0.875391362204447+4.40088956627671i</v>
      </c>
      <c r="EF109" s="223" t="str">
        <f t="shared" ca="1" si="160"/>
        <v>0.110119145044295+4.48575665696213i</v>
      </c>
      <c r="EG109" s="223" t="str">
        <f t="shared" ca="1" si="161"/>
        <v>1.09027833095995+4.35263508378827i</v>
      </c>
      <c r="EH109" s="223" t="str">
        <f t="shared" ca="1" si="162"/>
        <v>2.01745463466105+4.00799398810303i</v>
      </c>
      <c r="EI109" s="223" t="str">
        <f t="shared" ca="1" si="163"/>
        <v>2.84659123762943+3.46858145895937i</v>
      </c>
      <c r="EJ109" s="223" t="str">
        <f t="shared" ca="1" si="164"/>
        <v>3.53739563314708+2.76061064733463i</v>
      </c>
      <c r="EK109" s="223" t="str">
        <f t="shared" ca="1" si="165"/>
        <v>4.056297670472+1.91848591866314i</v>
      </c>
      <c r="EL109" s="223" t="str">
        <f t="shared" ca="1" si="166"/>
        <v>4.37808092115241+0.983130947242857i</v>
      </c>
      <c r="EM109" s="223" t="str">
        <f t="shared" ca="1" si="167"/>
        <v>4.48710809002696+1.80303149375801E-13i</v>
      </c>
      <c r="EN109" s="223"/>
      <c r="EO109" s="223"/>
      <c r="EP109" s="223"/>
    </row>
    <row r="110" spans="1:146" ht="17.25" thickBot="1">
      <c r="A110" s="257">
        <f t="shared" si="168"/>
        <v>1.9531249999999998E-4</v>
      </c>
      <c r="B110" s="256">
        <v>10</v>
      </c>
      <c r="C110" s="230">
        <f t="shared" si="169"/>
        <v>2000</v>
      </c>
      <c r="D110" s="229">
        <f t="shared" si="170"/>
        <v>12566.370614359172</v>
      </c>
      <c r="E110" s="229" t="str">
        <f t="shared" si="171"/>
        <v>12566.3706143592i</v>
      </c>
      <c r="F110" s="229" t="str">
        <f t="shared" si="172"/>
        <v>0.0129828312846306-0.573283542450598i</v>
      </c>
      <c r="G110" s="229" t="str">
        <f t="shared" si="173"/>
        <v>-2.99425919819284-0.530752442601886i</v>
      </c>
      <c r="H110" s="229" t="str">
        <f t="shared" si="38"/>
        <v>0.00480046812929201-0.0421077820293537i</v>
      </c>
      <c r="I110" s="229" t="str">
        <f t="shared" si="174"/>
        <v>-0.0165936034241033+0.0102283885742321i</v>
      </c>
      <c r="J110" s="255" t="str">
        <f ca="1">IMPRODUCT(1/N_FFT2,Y100)</f>
        <v>0.0142991770886045+0.000107554396920931i</v>
      </c>
      <c r="K110" s="254" t="str">
        <f t="shared" ca="1" si="175"/>
        <v>-0.000238374982063902+0.000144472824544979i</v>
      </c>
      <c r="N110" s="246">
        <f t="shared" ca="1" si="176"/>
        <v>8.5129549940151534</v>
      </c>
      <c r="O110" s="223">
        <f t="shared" ca="1" si="39"/>
        <v>-4.4870450059848466</v>
      </c>
      <c r="P110" s="223" t="str">
        <f t="shared" ca="1" si="40"/>
        <v>-4.3525738902958+1.09026300278824i</v>
      </c>
      <c r="Q110" s="223" t="str">
        <f t="shared" ca="1" si="41"/>
        <v>-3.95722040486613+2.11517837381264i</v>
      </c>
      <c r="R110" s="223" t="str">
        <f t="shared" ca="1" si="42"/>
        <v>-3.32468104670282+3.01331525457072i</v>
      </c>
      <c r="S110" s="223" t="str">
        <f t="shared" ca="1" si="43"/>
        <v>-2.49286863954445+3.73084157151029i</v>
      </c>
      <c r="T110" s="223" t="str">
        <f t="shared" ca="1" si="44"/>
        <v>-1.51163993423054+4.22475059559414i</v>
      </c>
      <c r="U110" s="223" t="str">
        <f t="shared" ca="1" si="45"/>
        <v>-0.439807320016651+4.46543865784688i</v>
      </c>
      <c r="V110" s="223" t="str">
        <f t="shared" ca="1" si="46"/>
        <v>0.658386242630728+4.43847951907499i</v>
      </c>
      <c r="W110" s="223" t="str">
        <f t="shared" ca="1" si="47"/>
        <v>1.71711778406691+4.14548904248638i</v>
      </c>
      <c r="X110" s="223" t="str">
        <f t="shared" ca="1" si="48"/>
        <v>2.6729295892914+3.60402834289965i</v>
      </c>
      <c r="Y110" s="223" t="str">
        <f t="shared" ca="1" si="49"/>
        <v>3.46853269433536+2.8465512175368i</v>
      </c>
      <c r="Z110" s="223" t="str">
        <f t="shared" ca="1" si="50"/>
        <v>4.05624064317332+1.91845894675973i</v>
      </c>
      <c r="AA110" s="223" t="str">
        <f t="shared" ca="1" si="51"/>
        <v>4.40082769437676+0.875379055118447i</v>
      </c>
      <c r="AB110" s="223" t="str">
        <f t="shared" ca="1" si="52"/>
        <v>4.48164016376578-0.220168863046115i</v>
      </c>
      <c r="AC110" s="223" t="str">
        <f t="shared" ca="1" si="53"/>
        <v>4.29383435447267-1.30252041138857i</v>
      </c>
      <c r="AD110" s="223" t="str">
        <f t="shared" ca="1" si="54"/>
        <v>3.84866687599204-2.30680215089531i</v>
      </c>
      <c r="AE110" s="223" t="str">
        <f t="shared" ca="1" si="55"/>
        <v>3.17281995122112-3.17281995122111i</v>
      </c>
      <c r="AF110" s="223" t="str">
        <f t="shared" ca="1" si="56"/>
        <v>2.30680215089532-3.84866687599204i</v>
      </c>
      <c r="AG110" s="223" t="str">
        <f t="shared" ca="1" si="57"/>
        <v>1.30252041138854-4.29383435447268i</v>
      </c>
      <c r="AH110" s="223" t="str">
        <f t="shared" ca="1" si="58"/>
        <v>0.220168863046128-4.48164016376577i</v>
      </c>
      <c r="AI110" s="223" t="str">
        <f t="shared" ca="1" si="59"/>
        <v>-0.875379055118438-4.40082769437676i</v>
      </c>
      <c r="AJ110" s="223" t="str">
        <f t="shared" ca="1" si="60"/>
        <v>-1.91845894675971-4.05624064317333i</v>
      </c>
      <c r="AK110" s="223" t="str">
        <f t="shared" ca="1" si="61"/>
        <v>-2.84655121753682-3.46853269433534i</v>
      </c>
      <c r="AL110" s="223" t="str">
        <f t="shared" ca="1" si="62"/>
        <v>-3.60402834289964-2.67292958929142i</v>
      </c>
      <c r="AM110" s="223" t="str">
        <f t="shared" ca="1" si="63"/>
        <v>-4.14548904248638-1.71711778406693i</v>
      </c>
      <c r="AN110" s="223" t="str">
        <f t="shared" ca="1" si="64"/>
        <v>-4.43847951907499-0.658386242630697i</v>
      </c>
      <c r="AO110" s="223" t="str">
        <f t="shared" ca="1" si="65"/>
        <v>-4.46543865784688+0.43980732001668i</v>
      </c>
      <c r="AP110" s="223" t="str">
        <f t="shared" ca="1" si="66"/>
        <v>-4.22475059559415+1.51163993423053i</v>
      </c>
      <c r="AQ110" s="223" t="str">
        <f t="shared" ca="1" si="67"/>
        <v>-3.7308415715103+2.49286863954443i</v>
      </c>
      <c r="AR110" s="223" t="str">
        <f t="shared" ca="1" si="68"/>
        <v>-3.7308415715103+2.49286863954443i</v>
      </c>
      <c r="AS110" s="223" t="str">
        <f t="shared" ca="1" si="69"/>
        <v>-2.11517837381264+3.95722040486613i</v>
      </c>
      <c r="AT110" s="223" t="str">
        <f t="shared" ca="1" si="70"/>
        <v>-1.09026300278824+4.3525738902958i</v>
      </c>
      <c r="AU110" s="223" t="str">
        <f t="shared" ca="1" si="71"/>
        <v>-1.33302136916638E-14+4.48704500598485i</v>
      </c>
      <c r="AV110" s="223" t="str">
        <f t="shared" ca="1" si="72"/>
        <v>1.09026300278826+4.3525738902958i</v>
      </c>
      <c r="AW110" s="223" t="str">
        <f t="shared" ca="1" si="73"/>
        <v>2.11517837381265+3.95722040486612i</v>
      </c>
      <c r="AX110" s="223" t="str">
        <f t="shared" ca="1" si="74"/>
        <v>3.01331525457072+3.32468104670283i</v>
      </c>
      <c r="AY110" s="223" t="str">
        <f t="shared" ca="1" si="75"/>
        <v>3.73084157151028+2.49286863954446i</v>
      </c>
      <c r="AZ110" s="223" t="str">
        <f t="shared" ca="1" si="76"/>
        <v>4.22475059559415+1.51163993423051i</v>
      </c>
      <c r="BA110" s="223" t="str">
        <f t="shared" ca="1" si="77"/>
        <v>4.46543865784688+0.439807320016663i</v>
      </c>
      <c r="BB110" s="223" t="str">
        <f t="shared" ca="1" si="78"/>
        <v>4.43847951907499-0.658386242630715i</v>
      </c>
      <c r="BC110" s="223" t="str">
        <f t="shared" ca="1" si="79"/>
        <v>4.14548904248639-1.7171177840669i</v>
      </c>
      <c r="BD110" s="223" t="str">
        <f t="shared" ca="1" si="80"/>
        <v>3.60402834289966-2.6729295892914i</v>
      </c>
      <c r="BE110" s="223" t="str">
        <f t="shared" ca="1" si="81"/>
        <v>2.84655121753684-3.46853269433532i</v>
      </c>
      <c r="BF110" s="223" t="str">
        <f t="shared" ca="1" si="82"/>
        <v>1.91845894675978-4.05624064317329i</v>
      </c>
      <c r="BG110" s="223" t="str">
        <f t="shared" ca="1" si="83"/>
        <v>0.875379055118505-4.40082769437675i</v>
      </c>
      <c r="BH110" s="223" t="str">
        <f t="shared" ca="1" si="84"/>
        <v>-0.220168863046058-4.48164016376578i</v>
      </c>
      <c r="BI110" s="223" t="str">
        <f t="shared" ca="1" si="85"/>
        <v>-1.30252041138848-4.29383435447269i</v>
      </c>
      <c r="BJ110" s="223" t="str">
        <f t="shared" ca="1" si="86"/>
        <v>-2.30680215089522-3.84866687599209i</v>
      </c>
      <c r="BK110" s="223" t="str">
        <f t="shared" ca="1" si="87"/>
        <v>-3.17281995122104-3.1728199512212i</v>
      </c>
      <c r="BL110" s="223" t="str">
        <f t="shared" ca="1" si="88"/>
        <v>-3.84866687599198-2.3068021508954i</v>
      </c>
      <c r="BM110" s="223" t="str">
        <f t="shared" ca="1" si="89"/>
        <v>-4.29383435447263-1.30252041138869i</v>
      </c>
      <c r="BN110" s="223" t="str">
        <f t="shared" ca="1" si="90"/>
        <v>-4.48164016376577-0.220168863046277i</v>
      </c>
      <c r="BO110" s="223" t="str">
        <f t="shared" ca="1" si="91"/>
        <v>-4.40082769437679+0.87537905511829i</v>
      </c>
      <c r="BP110" s="223" t="str">
        <f t="shared" ca="1" si="92"/>
        <v>-4.05624064317339+1.91845894675958i</v>
      </c>
      <c r="BQ110" s="223" t="str">
        <f t="shared" ca="1" si="93"/>
        <v>-3.46853269433546+2.84655121753667i</v>
      </c>
      <c r="BR110" s="223" t="str">
        <f t="shared" ca="1" si="94"/>
        <v>-2.67292958929157+3.60402834289953i</v>
      </c>
      <c r="BS110" s="223" t="str">
        <f t="shared" ca="1" si="95"/>
        <v>-1.71711778406711+4.1454890424863i</v>
      </c>
      <c r="BT110" s="223" t="str">
        <f t="shared" ca="1" si="96"/>
        <v>-0.65838624263093+4.43847951907496i</v>
      </c>
      <c r="BU110" s="223" t="str">
        <f t="shared" ca="1" si="97"/>
        <v>0.439807320016889+4.46543865784685i</v>
      </c>
      <c r="BV110" s="223" t="str">
        <f t="shared" ca="1" si="98"/>
        <v>1.51163993423073+4.22475059559407i</v>
      </c>
      <c r="BW110" s="223" t="str">
        <f t="shared" ca="1" si="99"/>
        <v>2.4928686395446+3.73084157151018i</v>
      </c>
      <c r="BX110" s="223" t="str">
        <f t="shared" ca="1" si="100"/>
        <v>3.32468104670295+3.01331525457058i</v>
      </c>
      <c r="BY110" s="223" t="str">
        <f t="shared" ca="1" si="101"/>
        <v>3.95722040486621+2.11517837381249i</v>
      </c>
      <c r="BZ110" s="223" t="str">
        <f t="shared" ca="1" si="102"/>
        <v>4.35257389029584+1.09026300278808i</v>
      </c>
      <c r="CA110" s="223" t="str">
        <f t="shared" ca="1" si="103"/>
        <v>4.48704500598485-1.48692620488386E-13i</v>
      </c>
      <c r="CB110" s="223" t="str">
        <f t="shared" ca="1" si="104"/>
        <v>4.35257389029577-1.09026300278837i</v>
      </c>
      <c r="CC110" s="223" t="str">
        <f t="shared" ca="1" si="105"/>
        <v>3.95722040486607-2.11517837381276i</v>
      </c>
      <c r="CD110" s="223" t="str">
        <f t="shared" ca="1" si="106"/>
        <v>3.32468104670274-3.0133152545708i</v>
      </c>
      <c r="CE110" s="223" t="str">
        <f t="shared" ca="1" si="107"/>
        <v>2.49286863954435-3.73084157151035i</v>
      </c>
      <c r="CF110" s="223" t="str">
        <f t="shared" ca="1" si="108"/>
        <v>1.51163993423044-4.22475059559418i</v>
      </c>
      <c r="CG110" s="223" t="str">
        <f t="shared" ca="1" si="109"/>
        <v>0.439807320016585-4.46543865784689i</v>
      </c>
      <c r="CH110" s="223" t="str">
        <f t="shared" ca="1" si="110"/>
        <v>-0.658386242630791-4.43847951907498i</v>
      </c>
      <c r="CI110" s="223" t="str">
        <f t="shared" ca="1" si="111"/>
        <v>-1.71711778406698-4.14548904248636i</v>
      </c>
      <c r="CJ110" s="223" t="str">
        <f t="shared" ca="1" si="112"/>
        <v>-2.67292958929146-3.60402834289961i</v>
      </c>
      <c r="CK110" s="223" t="str">
        <f t="shared" ca="1" si="113"/>
        <v>-3.46853269433538-2.84655121753678i</v>
      </c>
      <c r="CL110" s="223" t="str">
        <f t="shared" ca="1" si="114"/>
        <v>-4.05624064317333-1.91845894675971i</v>
      </c>
      <c r="CM110" s="223" t="str">
        <f t="shared" ca="1" si="115"/>
        <v>-4.40082769437676-0.875379055118429i</v>
      </c>
      <c r="CN110" s="223" t="str">
        <f t="shared" ca="1" si="116"/>
        <v>-4.48164016376577+0.220168863046136i</v>
      </c>
      <c r="CO110" s="223" t="str">
        <f t="shared" ca="1" si="117"/>
        <v>-4.29383435447267+1.30252041138855i</v>
      </c>
      <c r="CP110" s="223" t="str">
        <f t="shared" ca="1" si="118"/>
        <v>-3.84866687599205+2.30680215089528i</v>
      </c>
      <c r="CQ110" s="223" t="str">
        <f t="shared" ca="1" si="119"/>
        <v>-3.17281995122114+3.1728199512211i</v>
      </c>
      <c r="CR110" s="223" t="str">
        <f t="shared" ca="1" si="120"/>
        <v>-2.30680215089534+3.84866687599202i</v>
      </c>
      <c r="CS110" s="223" t="str">
        <f t="shared" ca="1" si="121"/>
        <v>-1.30252041138861+4.29383435447265i</v>
      </c>
      <c r="CT110" s="223" t="str">
        <f t="shared" ca="1" si="122"/>
        <v>-0.220168863046198+4.48164016376577i</v>
      </c>
      <c r="CU110" s="223" t="str">
        <f t="shared" ca="1" si="123"/>
        <v>0.875379055118366+4.40082769437678i</v>
      </c>
      <c r="CV110" s="223" t="str">
        <f t="shared" ca="1" si="124"/>
        <v>1.91845894675965+4.05624064317336i</v>
      </c>
      <c r="CW110" s="223" t="str">
        <f t="shared" ca="1" si="125"/>
        <v>2.84655121753673+3.46853269433541i</v>
      </c>
      <c r="CX110" s="223" t="str">
        <f t="shared" ca="1" si="126"/>
        <v>3.60402834289958+2.67292958929151i</v>
      </c>
      <c r="CY110" s="223" t="str">
        <f t="shared" ca="1" si="127"/>
        <v>4.14548904248634+1.71711778406703i</v>
      </c>
      <c r="CZ110" s="223" t="str">
        <f t="shared" ca="1" si="128"/>
        <v>4.43847951907497+0.658386242630854i</v>
      </c>
      <c r="DA110" s="223" t="str">
        <f t="shared" ca="1" si="129"/>
        <v>4.46543865784689-0.439807320016523i</v>
      </c>
      <c r="DB110" s="223" t="str">
        <f t="shared" ca="1" si="130"/>
        <v>4.2247505955942-1.51163993423038i</v>
      </c>
      <c r="DC110" s="223" t="str">
        <f t="shared" ca="1" si="131"/>
        <v>3.73084157151039-2.4928686395443i</v>
      </c>
      <c r="DD110" s="223" t="str">
        <f t="shared" ca="1" si="132"/>
        <v>3.01331525457085-3.3246810467027i</v>
      </c>
      <c r="DE110" s="223" t="str">
        <f t="shared" ca="1" si="133"/>
        <v>2.11517837381282-3.95722040486604i</v>
      </c>
      <c r="DF110" s="223" t="str">
        <f t="shared" ca="1" si="134"/>
        <v>1.09026300278844-4.35257389029575i</v>
      </c>
      <c r="DG110" s="223" t="str">
        <f t="shared" ca="1" si="135"/>
        <v>2.19328985489245E-13-4.48704500598485i</v>
      </c>
      <c r="DH110" s="223" t="str">
        <f t="shared" ca="1" si="136"/>
        <v>-1.09026300278845-4.35257389029575i</v>
      </c>
      <c r="DI110" s="223" t="str">
        <f t="shared" ca="1" si="137"/>
        <v>-2.11517837381283-3.95722040486603i</v>
      </c>
      <c r="DJ110" s="223" t="str">
        <f t="shared" ca="1" si="138"/>
        <v>-3.01331525457086-3.32468104670269i</v>
      </c>
      <c r="DK110" s="223" t="str">
        <f t="shared" ca="1" si="139"/>
        <v>-3.73084157151039-2.49286863954429i</v>
      </c>
      <c r="DL110" s="223" t="str">
        <f t="shared" ca="1" si="140"/>
        <v>-4.2247505955942-1.51163993423037i</v>
      </c>
      <c r="DM110" s="223" t="str">
        <f t="shared" ca="1" si="141"/>
        <v>-4.46543865784689-0.439807320016515i</v>
      </c>
      <c r="DN110" s="223" t="str">
        <f t="shared" ca="1" si="142"/>
        <v>-4.43847951907497+0.658386242630863i</v>
      </c>
      <c r="DO110" s="223" t="str">
        <f t="shared" ca="1" si="143"/>
        <v>-4.14548904248633+1.71711778406704i</v>
      </c>
      <c r="DP110" s="223" t="str">
        <f t="shared" ca="1" si="144"/>
        <v>-3.60402834289957+2.67292958929152i</v>
      </c>
      <c r="DQ110" s="223" t="str">
        <f t="shared" ca="1" si="145"/>
        <v>-2.84655121753673+3.46853269433542i</v>
      </c>
      <c r="DR110" s="223" t="str">
        <f t="shared" ca="1" si="146"/>
        <v>-1.91845894675964+4.05624064317336i</v>
      </c>
      <c r="DS110" s="223" t="str">
        <f t="shared" ca="1" si="147"/>
        <v>-0.875379055118358+4.40082769437678i</v>
      </c>
      <c r="DT110" s="223" t="str">
        <f t="shared" ca="1" si="148"/>
        <v>0.220168863046206+4.48164016376577i</v>
      </c>
      <c r="DU110" s="223" t="str">
        <f t="shared" ca="1" si="149"/>
        <v>1.30252041138862+4.29383435447265i</v>
      </c>
      <c r="DV110" s="223" t="str">
        <f t="shared" ca="1" si="150"/>
        <v>2.30680215089534+3.84866687599202i</v>
      </c>
      <c r="DW110" s="223" t="str">
        <f t="shared" ca="1" si="151"/>
        <v>3.17281995122115+3.17281995122109i</v>
      </c>
      <c r="DX110" s="223" t="str">
        <f t="shared" ca="1" si="152"/>
        <v>3.84866687599206+2.30680215089528i</v>
      </c>
      <c r="DY110" s="223" t="str">
        <f t="shared" ca="1" si="153"/>
        <v>4.29383435447268+1.30252041138854i</v>
      </c>
      <c r="DZ110" s="223" t="str">
        <f t="shared" ca="1" si="154"/>
        <v>4.48164016376577+0.220168863046128i</v>
      </c>
      <c r="EA110" s="223" t="str">
        <f t="shared" ca="1" si="155"/>
        <v>4.40082769437676-0.875379055118438i</v>
      </c>
      <c r="EB110" s="223" t="str">
        <f t="shared" ca="1" si="156"/>
        <v>4.05624064317333-1.91845894675971i</v>
      </c>
      <c r="EC110" s="223" t="str">
        <f t="shared" ca="1" si="157"/>
        <v>3.46853269433537-2.84655121753679i</v>
      </c>
      <c r="ED110" s="223" t="str">
        <f t="shared" ca="1" si="158"/>
        <v>2.67292958929145-3.60402834289962i</v>
      </c>
      <c r="EE110" s="223" t="str">
        <f t="shared" ca="1" si="159"/>
        <v>1.71711778406697-4.14548904248636i</v>
      </c>
      <c r="EF110" s="223" t="str">
        <f t="shared" ca="1" si="160"/>
        <v>0.658386242630782-4.43847951907498i</v>
      </c>
      <c r="EG110" s="223" t="str">
        <f t="shared" ca="1" si="161"/>
        <v>-0.439807320016593-4.46543865784689i</v>
      </c>
      <c r="EH110" s="223" t="str">
        <f t="shared" ca="1" si="162"/>
        <v>-1.51163993423044-4.22475059559418i</v>
      </c>
      <c r="EI110" s="223" t="str">
        <f t="shared" ca="1" si="163"/>
        <v>-2.49286863954436-3.73084157151035i</v>
      </c>
      <c r="EJ110" s="223" t="str">
        <f t="shared" ca="1" si="164"/>
        <v>-3.32468104670274-3.0133152545708i</v>
      </c>
      <c r="EK110" s="223" t="str">
        <f t="shared" ca="1" si="165"/>
        <v>-3.95722040486607-2.11517837381276i</v>
      </c>
      <c r="EL110" s="223" t="str">
        <f t="shared" ca="1" si="166"/>
        <v>-4.35257389029577-1.09026300278838i</v>
      </c>
      <c r="EM110" s="223" t="str">
        <f t="shared" ca="1" si="167"/>
        <v>-4.48704500598485-1.4896797178759E-13i</v>
      </c>
      <c r="EN110" s="223"/>
      <c r="EO110" s="223"/>
      <c r="EP110" s="223"/>
    </row>
    <row r="111" spans="1:146" ht="17.25" thickBot="1">
      <c r="A111" s="257">
        <f t="shared" si="168"/>
        <v>2.1484374999999997E-4</v>
      </c>
      <c r="B111" s="256">
        <v>11</v>
      </c>
      <c r="C111" s="230">
        <f t="shared" si="169"/>
        <v>2200</v>
      </c>
      <c r="D111" s="229">
        <f t="shared" si="170"/>
        <v>13823.00767579509</v>
      </c>
      <c r="E111" s="229" t="str">
        <f t="shared" si="171"/>
        <v>13823.0076757951i</v>
      </c>
      <c r="F111" s="229" t="str">
        <f t="shared" si="172"/>
        <v>0.00639179942475896-0.52113043895812i</v>
      </c>
      <c r="G111" s="229" t="str">
        <f t="shared" si="173"/>
        <v>-3.04782637897075-0.589369016615823i</v>
      </c>
      <c r="H111" s="229" t="str">
        <f t="shared" si="38"/>
        <v>0.00431508586861683-0.0383091236051424i</v>
      </c>
      <c r="I111" s="229" t="str">
        <f t="shared" si="174"/>
        <v>-0.0155541131869537+0.0102990253913284i</v>
      </c>
      <c r="J111" s="255" t="str">
        <f ca="1">IMPRODUCT(1/N_FFT2,Z100)</f>
        <v>0.266413418611953+0.00161093797585901i</v>
      </c>
      <c r="K111" s="254" t="str">
        <f t="shared" ca="1" si="175"/>
        <v>-0.00416041555873082+0.00271874185126143i</v>
      </c>
      <c r="N111" s="246">
        <f t="shared" ca="1" si="176"/>
        <v>8.5130257546969919</v>
      </c>
      <c r="O111" s="223">
        <f t="shared" ca="1" si="39"/>
        <v>-4.4869742453030081</v>
      </c>
      <c r="P111" s="223" t="str">
        <f t="shared" ca="1" si="40"/>
        <v>-4.3244383854636+1.19673327368362i</v>
      </c>
      <c r="Q111" s="223" t="str">
        <f t="shared" ca="1" si="41"/>
        <v>-3.84860618253077+2.30676577263459i</v>
      </c>
      <c r="R111" s="223" t="str">
        <f t="shared" ca="1" si="42"/>
        <v>-3.09395066532743+3.24967800843906i</v>
      </c>
      <c r="S111" s="223" t="str">
        <f t="shared" ca="1" si="43"/>
        <v>-2.11514501745814+3.95715799951613i</v>
      </c>
      <c r="T111" s="223" t="str">
        <f t="shared" ca="1" si="44"/>
        <v>-0.983101621697843+4.37795032857016i</v>
      </c>
      <c r="U111" s="223" t="str">
        <f t="shared" ca="1" si="45"/>
        <v>0.220165390984053+4.48156948831828i</v>
      </c>
      <c r="V111" s="223" t="str">
        <f t="shared" ca="1" si="46"/>
        <v>1.40748189039165+4.26050849151038i</v>
      </c>
      <c r="W111" s="223" t="str">
        <f t="shared" ca="1" si="47"/>
        <v>2.49282932701594+3.73078273615361i</v>
      </c>
      <c r="X111" s="223" t="str">
        <f t="shared" ca="1" si="48"/>
        <v>3.39757659259021+2.93076972406493i</v>
      </c>
      <c r="Y111" s="223" t="str">
        <f t="shared" ca="1" si="49"/>
        <v>4.05617667627457+1.91842869266979i</v>
      </c>
      <c r="Z111" s="223" t="str">
        <f t="shared" ca="1" si="50"/>
        <v>4.42091540587205+0.767101591795837i</v>
      </c>
      <c r="AA111" s="223" t="str">
        <f t="shared" ca="1" si="51"/>
        <v>4.46536823789706-0.439800384256969i</v>
      </c>
      <c r="AB111" s="223" t="str">
        <f t="shared" ca="1" si="52"/>
        <v>4.18631465942464-1.61483975994489i</v>
      </c>
      <c r="AC111" s="223" t="str">
        <f t="shared" ca="1" si="53"/>
        <v>3.60397150738706-2.67288743720246i</v>
      </c>
      <c r="AD111" s="223" t="str">
        <f t="shared" ca="1" si="54"/>
        <v>2.76052830183209-3.5372901171372i</v>
      </c>
      <c r="AE111" s="223" t="str">
        <f t="shared" ca="1" si="55"/>
        <v>1.71709070512629-4.14542366814074i</v>
      </c>
      <c r="AF111" s="223" t="str">
        <f t="shared" ca="1" si="56"/>
        <v>0.549253546969029-4.45323011073473i</v>
      </c>
      <c r="AG111" s="223" t="str">
        <f t="shared" ca="1" si="57"/>
        <v>-0.658375859882291-4.43840952427069i</v>
      </c>
      <c r="AH111" s="223" t="str">
        <f t="shared" ca="1" si="58"/>
        <v>-1.81830733907312-4.1020356286465i</v>
      </c>
      <c r="AI111" s="223" t="str">
        <f t="shared" ca="1" si="59"/>
        <v>-2.84650632743548-3.46847799558859i</v>
      </c>
      <c r="AJ111" s="223" t="str">
        <f t="shared" ca="1" si="60"/>
        <v>-3.66848199996203-2.58363652512638i</v>
      </c>
      <c r="AK111" s="223" t="str">
        <f t="shared" ca="1" si="61"/>
        <v>-4.22468397129411-1.51161609567481i</v>
      </c>
      <c r="AL111" s="223" t="str">
        <f t="shared" ca="1" si="62"/>
        <v>-4.47481659420376-0.330082302238687i</v>
      </c>
      <c r="AM111" s="223" t="str">
        <f t="shared" ca="1" si="63"/>
        <v>-4.40075829334158+0.875365250394246i</v>
      </c>
      <c r="AN111" s="223" t="str">
        <f t="shared" ca="1" si="64"/>
        <v>-4.00787443474306+2.01739445655665i</v>
      </c>
      <c r="AO111" s="223" t="str">
        <f t="shared" ca="1" si="65"/>
        <v>-3.32462861649596+3.0132677346012i</v>
      </c>
      <c r="AP111" s="223" t="str">
        <f t="shared" ca="1" si="66"/>
        <v>-2.4005205417318+3.79083618832786i</v>
      </c>
      <c r="AQ111" s="223" t="str">
        <f t="shared" ca="1" si="67"/>
        <v>-1.30249987064687+4.29376664072204i</v>
      </c>
      <c r="AR111" s="223" t="str">
        <f t="shared" ca="1" si="68"/>
        <v>-1.30249987064687+4.29376664072204i</v>
      </c>
      <c r="AS111" s="223" t="str">
        <f t="shared" ca="1" si="69"/>
        <v>1.09024580934501+4.35250525022293i</v>
      </c>
      <c r="AT111" s="223" t="str">
        <f t="shared" ca="1" si="70"/>
        <v>2.21162149409146+3.90405792027797i</v>
      </c>
      <c r="AU111" s="223" t="str">
        <f t="shared" ca="1" si="71"/>
        <v>3.17276991586315+3.17276991586315i</v>
      </c>
      <c r="AV111" s="223" t="str">
        <f t="shared" ca="1" si="72"/>
        <v>3.90405792027796+2.21162149409147i</v>
      </c>
      <c r="AW111" s="223" t="str">
        <f t="shared" ca="1" si="73"/>
        <v>4.35250525022292+1.09024580934503i</v>
      </c>
      <c r="AX111" s="223" t="str">
        <f t="shared" ca="1" si="74"/>
        <v>4.48562285254971-0.110115860330405i</v>
      </c>
      <c r="AY111" s="223" t="str">
        <f t="shared" ca="1" si="75"/>
        <v>4.29376664072204-1.30249987064685i</v>
      </c>
      <c r="AZ111" s="223" t="str">
        <f t="shared" ca="1" si="76"/>
        <v>3.79083618832785-2.40052054173183i</v>
      </c>
      <c r="BA111" s="223" t="str">
        <f t="shared" ca="1" si="77"/>
        <v>3.01326773460107-3.32462861649608i</v>
      </c>
      <c r="BB111" s="223" t="str">
        <f t="shared" ca="1" si="78"/>
        <v>2.01739445655682-4.00787443474297i</v>
      </c>
      <c r="BC111" s="223" t="str">
        <f t="shared" ca="1" si="79"/>
        <v>0.8753652503943-4.40075829334157i</v>
      </c>
      <c r="BD111" s="223" t="str">
        <f t="shared" ca="1" si="80"/>
        <v>-0.330082302238719-4.47481659420375i</v>
      </c>
      <c r="BE111" s="223" t="str">
        <f t="shared" ca="1" si="81"/>
        <v>-1.51161609567496-4.22468397129405i</v>
      </c>
      <c r="BF111" s="223" t="str">
        <f t="shared" ca="1" si="82"/>
        <v>-2.58363652512625-3.66848199996211i</v>
      </c>
      <c r="BG111" s="223" t="str">
        <f t="shared" ca="1" si="83"/>
        <v>-3.46847799558859-2.84650632743549i</v>
      </c>
      <c r="BH111" s="223" t="str">
        <f t="shared" ca="1" si="84"/>
        <v>-4.10203562864653-1.81830733907305i</v>
      </c>
      <c r="BI111" s="223" t="str">
        <f t="shared" ca="1" si="85"/>
        <v>-4.43840952427065-0.658375859882529i</v>
      </c>
      <c r="BJ111" s="223" t="str">
        <f t="shared" ca="1" si="86"/>
        <v>-4.45323011073474+0.549253546968922i</v>
      </c>
      <c r="BK111" s="223" t="str">
        <f t="shared" ca="1" si="87"/>
        <v>-4.14542366814072+1.71709070512633i</v>
      </c>
      <c r="BL111" s="223" t="str">
        <f t="shared" ca="1" si="88"/>
        <v>-3.53729011713713+2.76052830183219i</v>
      </c>
      <c r="BM111" s="223" t="str">
        <f t="shared" ca="1" si="89"/>
        <v>-2.67288743720262+3.60397150738694i</v>
      </c>
      <c r="BN111" s="223" t="str">
        <f t="shared" ca="1" si="90"/>
        <v>-1.61483975994494+4.18631465942462i</v>
      </c>
      <c r="BO111" s="223" t="str">
        <f t="shared" ca="1" si="91"/>
        <v>-0.439800384256935+4.46536823789707i</v>
      </c>
      <c r="BP111" s="223" t="str">
        <f t="shared" ca="1" si="92"/>
        <v>0.767101591795999+4.42091540587202i</v>
      </c>
      <c r="BQ111" s="223" t="str">
        <f t="shared" ca="1" si="93"/>
        <v>1.91842869266966+4.05617667627463i</v>
      </c>
      <c r="BR111" s="223" t="str">
        <f t="shared" ca="1" si="94"/>
        <v>2.93076972406492+3.39757659259022i</v>
      </c>
      <c r="BS111" s="223" t="str">
        <f t="shared" ca="1" si="95"/>
        <v>3.73078273615365+2.49282932701587i</v>
      </c>
      <c r="BT111" s="223" t="str">
        <f t="shared" ca="1" si="96"/>
        <v>4.26050849151045+1.40748189039145i</v>
      </c>
      <c r="BU111" s="223" t="str">
        <f t="shared" ca="1" si="97"/>
        <v>4.48156948831827+0.220165390984154i</v>
      </c>
      <c r="BV111" s="223" t="str">
        <f t="shared" ca="1" si="98"/>
        <v>4.37795032857016-0.983101621697829i</v>
      </c>
      <c r="BW111" s="223" t="str">
        <f t="shared" ca="1" si="99"/>
        <v>3.95715799951607-2.11514501745825i</v>
      </c>
      <c r="BX111" s="223" t="str">
        <f t="shared" ca="1" si="100"/>
        <v>3.2496780084392-3.09395066532728i</v>
      </c>
      <c r="BY111" s="223" t="str">
        <f t="shared" ca="1" si="101"/>
        <v>2.30676577263465-3.84860618253073i</v>
      </c>
      <c r="BZ111" s="223" t="str">
        <f t="shared" ca="1" si="102"/>
        <v>1.19673327368357-4.32443838546361i</v>
      </c>
      <c r="CA111" s="223" t="str">
        <f t="shared" ca="1" si="103"/>
        <v>-1.64356349905876E-13-4.48697424530301i</v>
      </c>
      <c r="CB111" s="223" t="str">
        <f t="shared" ca="1" si="104"/>
        <v>-1.19673327368347-4.32443838546364i</v>
      </c>
      <c r="CC111" s="223" t="str">
        <f t="shared" ca="1" si="105"/>
        <v>-2.30676577263455-3.84860618253079i</v>
      </c>
      <c r="CD111" s="223" t="str">
        <f t="shared" ca="1" si="106"/>
        <v>-3.24967800843912-3.09395066532736i</v>
      </c>
      <c r="CE111" s="223" t="str">
        <f t="shared" ca="1" si="107"/>
        <v>-3.95715799951623-2.11514501745794i</v>
      </c>
      <c r="CF111" s="223" t="str">
        <f t="shared" ca="1" si="108"/>
        <v>-4.37795032857013-0.983101621697946i</v>
      </c>
      <c r="CG111" s="223" t="str">
        <f t="shared" ca="1" si="109"/>
        <v>-4.48156948831828+0.220165390984044i</v>
      </c>
      <c r="CH111" s="223" t="str">
        <f t="shared" ca="1" si="110"/>
        <v>-4.26050849151035+1.40748189039176i</v>
      </c>
      <c r="CI111" s="223" t="str">
        <f t="shared" ca="1" si="111"/>
        <v>-3.73078273615371+2.49282932701577i</v>
      </c>
      <c r="CJ111" s="223" t="str">
        <f t="shared" ca="1" si="112"/>
        <v>-2.930769724065+3.39757659259014i</v>
      </c>
      <c r="CK111" s="223" t="str">
        <f t="shared" ca="1" si="113"/>
        <v>-1.91842869266977+4.05617667627458i</v>
      </c>
      <c r="CL111" s="223" t="str">
        <f t="shared" ca="1" si="114"/>
        <v>-0.767101591795671+4.42091540587207i</v>
      </c>
      <c r="CM111" s="223" t="str">
        <f t="shared" ca="1" si="115"/>
        <v>0.439800384256818+4.46536823789708i</v>
      </c>
      <c r="CN111" s="223" t="str">
        <f t="shared" ca="1" si="116"/>
        <v>1.61483975994484+4.18631465942466i</v>
      </c>
      <c r="CO111" s="223" t="str">
        <f t="shared" ca="1" si="117"/>
        <v>2.67288743720253+3.60397150738701i</v>
      </c>
      <c r="CP111" s="223" t="str">
        <f t="shared" ca="1" si="118"/>
        <v>3.53729011713733+2.76052830183193i</v>
      </c>
      <c r="CQ111" s="223" t="str">
        <f t="shared" ca="1" si="119"/>
        <v>4.14542366814068+1.71709070512643i</v>
      </c>
      <c r="CR111" s="223" t="str">
        <f t="shared" ca="1" si="120"/>
        <v>4.45323011073473+0.549253546969047i</v>
      </c>
      <c r="CS111" s="223" t="str">
        <f t="shared" ca="1" si="121"/>
        <v>4.43840952427067-0.658375859882412i</v>
      </c>
      <c r="CT111" s="223" t="str">
        <f t="shared" ca="1" si="122"/>
        <v>4.10203562864658-1.81830733907295i</v>
      </c>
      <c r="CU111" s="223" t="str">
        <f t="shared" ca="1" si="123"/>
        <v>3.46847799558866-2.8465063274354i</v>
      </c>
      <c r="CV111" s="223" t="str">
        <f t="shared" ca="1" si="124"/>
        <v>2.58363652512635-3.66848199996205i</v>
      </c>
      <c r="CW111" s="223" t="str">
        <f t="shared" ca="1" si="125"/>
        <v>1.51161609567464-4.22468397129417i</v>
      </c>
      <c r="CX111" s="223" t="str">
        <f t="shared" ca="1" si="126"/>
        <v>0.330082302238837-4.47481659420374i</v>
      </c>
      <c r="CY111" s="223" t="str">
        <f t="shared" ca="1" si="127"/>
        <v>-0.875365250394192-4.4007582933416i</v>
      </c>
      <c r="CZ111" s="223" t="str">
        <f t="shared" ca="1" si="128"/>
        <v>-2.01739445655672-4.00787443474303i</v>
      </c>
      <c r="DA111" s="223" t="str">
        <f t="shared" ca="1" si="129"/>
        <v>-3.01326773460132-3.32462861649585i</v>
      </c>
      <c r="DB111" s="223" t="str">
        <f t="shared" ca="1" si="130"/>
        <v>-3.79083618832779-2.40052054173192i</v>
      </c>
      <c r="DC111" s="223" t="str">
        <f t="shared" ca="1" si="131"/>
        <v>-4.29376664072203-1.30249987064688i</v>
      </c>
      <c r="DD111" s="223" t="str">
        <f t="shared" ca="1" si="132"/>
        <v>-4.48562285254971-0.110115860330291i</v>
      </c>
      <c r="DE111" s="223" t="str">
        <f t="shared" ca="1" si="133"/>
        <v>-4.35250525022297+1.09024580934482i</v>
      </c>
      <c r="DF111" s="223" t="str">
        <f t="shared" ca="1" si="134"/>
        <v>-3.90405792027802+2.21162149409137i</v>
      </c>
      <c r="DG111" s="223" t="str">
        <f t="shared" ca="1" si="135"/>
        <v>-3.17276991586313+3.17276991586317i</v>
      </c>
      <c r="DH111" s="223" t="str">
        <f t="shared" ca="1" si="136"/>
        <v>-2.21162149409133+3.90405792027805i</v>
      </c>
      <c r="DI111" s="223" t="str">
        <f t="shared" ca="1" si="137"/>
        <v>-1.09024580934521+4.35250525022288i</v>
      </c>
      <c r="DJ111" s="223" t="str">
        <f t="shared" ca="1" si="138"/>
        <v>0.110115860330338+4.48562285254971i</v>
      </c>
      <c r="DK111" s="223" t="str">
        <f t="shared" ca="1" si="139"/>
        <v>1.30249987064693+4.29376664072202i</v>
      </c>
      <c r="DL111" s="223" t="str">
        <f t="shared" ca="1" si="140"/>
        <v>2.40052054173197+3.79083618832776i</v>
      </c>
      <c r="DM111" s="223" t="str">
        <f t="shared" ca="1" si="141"/>
        <v>3.32462861649588+3.01326773460128i</v>
      </c>
      <c r="DN111" s="223" t="str">
        <f t="shared" ca="1" si="142"/>
        <v>4.00787443474305+2.01739445655668i</v>
      </c>
      <c r="DO111" s="223" t="str">
        <f t="shared" ca="1" si="143"/>
        <v>4.4007582933416+0.875365250394129i</v>
      </c>
      <c r="DP111" s="223" t="str">
        <f t="shared" ca="1" si="144"/>
        <v>4.47481659420378-0.330082302238438i</v>
      </c>
      <c r="DQ111" s="223" t="str">
        <f t="shared" ca="1" si="145"/>
        <v>4.22468397129414-1.51161609567471i</v>
      </c>
      <c r="DR111" s="223" t="str">
        <f t="shared" ca="1" si="146"/>
        <v>3.66848199996202-2.58363652512639i</v>
      </c>
      <c r="DS111" s="223" t="str">
        <f t="shared" ca="1" si="147"/>
        <v>2.84650632743536-3.46847799558869i</v>
      </c>
      <c r="DT111" s="223" t="str">
        <f t="shared" ca="1" si="148"/>
        <v>1.8183073390733-4.10203562864643i</v>
      </c>
      <c r="DU111" s="223" t="str">
        <f t="shared" ca="1" si="149"/>
        <v>0.658375859882363-4.43840952427068i</v>
      </c>
      <c r="DV111" s="223" t="str">
        <f t="shared" ca="1" si="150"/>
        <v>-0.549253546969097-4.45323011073472i</v>
      </c>
      <c r="DW111" s="223" t="str">
        <f t="shared" ca="1" si="151"/>
        <v>-1.71709070512647-4.14542366814066i</v>
      </c>
      <c r="DX111" s="223" t="str">
        <f t="shared" ca="1" si="152"/>
        <v>-2.76052830183196-3.5372901171373i</v>
      </c>
      <c r="DY111" s="223" t="str">
        <f t="shared" ca="1" si="153"/>
        <v>-3.60397150738705-2.67288743720248i</v>
      </c>
      <c r="DZ111" s="223" t="str">
        <f t="shared" ca="1" si="154"/>
        <v>-4.18631465942468-1.61483975994479i</v>
      </c>
      <c r="EA111" s="223" t="str">
        <f t="shared" ca="1" si="155"/>
        <v>-4.46536823789708-0.439800384256771i</v>
      </c>
      <c r="EB111" s="223" t="str">
        <f t="shared" ca="1" si="156"/>
        <v>-4.42091540587207+0.767101591795716i</v>
      </c>
      <c r="EC111" s="223" t="str">
        <f t="shared" ca="1" si="157"/>
        <v>-4.05617667627456+1.91842869266981i</v>
      </c>
      <c r="ED111" s="223" t="str">
        <f t="shared" ca="1" si="158"/>
        <v>-3.3975765925901+2.93076972406505i</v>
      </c>
      <c r="EE111" s="223" t="str">
        <f t="shared" ca="1" si="159"/>
        <v>-2.4928293270161+3.7307827361535i</v>
      </c>
      <c r="EF111" s="223" t="str">
        <f t="shared" ca="1" si="160"/>
        <v>-1.40748189039173+4.26050849151035i</v>
      </c>
      <c r="EG111" s="223" t="str">
        <f t="shared" ca="1" si="161"/>
        <v>-0.220165390983998+4.48156948831828i</v>
      </c>
      <c r="EH111" s="223" t="str">
        <f t="shared" ca="1" si="162"/>
        <v>0.983101621697991+4.37795032857013i</v>
      </c>
      <c r="EI111" s="223" t="str">
        <f t="shared" ca="1" si="163"/>
        <v>2.115145017458+3.95715799951621i</v>
      </c>
      <c r="EJ111" s="223" t="str">
        <f t="shared" ca="1" si="164"/>
        <v>3.09395066532741+3.24967800843908i</v>
      </c>
      <c r="EK111" s="223" t="str">
        <f t="shared" ca="1" si="165"/>
        <v>3.84860618253082+2.30676577263449i</v>
      </c>
      <c r="EL111" s="223" t="str">
        <f t="shared" ca="1" si="166"/>
        <v>4.32443838546365+1.19673327368342i</v>
      </c>
      <c r="EM111" s="223" t="str">
        <f t="shared" ca="1" si="167"/>
        <v>4.48697424530301+1.17633473964227E-13i</v>
      </c>
      <c r="EN111" s="223"/>
      <c r="EO111" s="223"/>
      <c r="EP111" s="223"/>
    </row>
    <row r="112" spans="1:146" ht="17.25" thickBot="1">
      <c r="A112" s="257">
        <f t="shared" si="168"/>
        <v>2.3437499999999996E-4</v>
      </c>
      <c r="B112" s="256">
        <v>12</v>
      </c>
      <c r="C112" s="230">
        <f t="shared" si="169"/>
        <v>2400</v>
      </c>
      <c r="D112" s="229">
        <f t="shared" si="170"/>
        <v>15079.644737231007</v>
      </c>
      <c r="E112" s="229" t="str">
        <f t="shared" si="171"/>
        <v>15079.644737231i</v>
      </c>
      <c r="F112" s="229" t="str">
        <f t="shared" si="172"/>
        <v>0.0013865253201254-0.477544965433157i</v>
      </c>
      <c r="G112" s="229" t="str">
        <f t="shared" si="173"/>
        <v>-3.10473646643528-0.641924356006045i</v>
      </c>
      <c r="H112" s="229" t="str">
        <f t="shared" si="38"/>
        <v>0.00394541622941096-0.0351371389891753i</v>
      </c>
      <c r="I112" s="229" t="str">
        <f t="shared" si="174"/>
        <v>-0.0146237684752612+0.0102743867056458i</v>
      </c>
      <c r="J112" s="255" t="str">
        <f ca="1">IMPRODUCT(1/N_FFT2,AA100)</f>
        <v>0.0207584575305253-0.000105735392600718i</v>
      </c>
      <c r="K112" s="254" t="str">
        <f t="shared" ca="1" si="175"/>
        <v>-0.000302480510517891+0.000214826669982376i</v>
      </c>
      <c r="N112" s="246">
        <f t="shared" ca="1" si="176"/>
        <v>8.513104428625617</v>
      </c>
      <c r="O112" s="223">
        <f t="shared" ca="1" si="39"/>
        <v>-4.4868955713743839</v>
      </c>
      <c r="P112" s="223" t="str">
        <f t="shared" ca="1" si="40"/>
        <v>-4.29369135446636+1.30247703281089i</v>
      </c>
      <c r="Q112" s="223" t="str">
        <f t="shared" ca="1" si="41"/>
        <v>-3.73071732117267+2.49278561812309i</v>
      </c>
      <c r="R112" s="223" t="str">
        <f t="shared" ca="1" si="42"/>
        <v>-2.84645641722351+3.46841717981937i</v>
      </c>
      <c r="S112" s="223" t="str">
        <f t="shared" ca="1" si="43"/>
        <v>-1.71706059791728+4.14535098290833i</v>
      </c>
      <c r="T112" s="223" t="str">
        <f t="shared" ca="1" si="44"/>
        <v>-0.439792672863467+4.46528994280491i</v>
      </c>
      <c r="U112" s="223" t="str">
        <f t="shared" ca="1" si="45"/>
        <v>0.875349901872172+4.40068113111044i</v>
      </c>
      <c r="V112" s="223" t="str">
        <f t="shared" ca="1" si="46"/>
        <v>2.1151079308249+3.95708861530554i</v>
      </c>
      <c r="W112" s="223" t="str">
        <f t="shared" ca="1" si="47"/>
        <v>3.1727142849947+3.17271428499473i</v>
      </c>
      <c r="X112" s="223" t="str">
        <f t="shared" ca="1" si="48"/>
        <v>3.95708861530554+2.1151079308249i</v>
      </c>
      <c r="Y112" s="223" t="str">
        <f t="shared" ca="1" si="49"/>
        <v>4.40068113111044+0.875349901872172i</v>
      </c>
      <c r="Z112" s="223" t="str">
        <f t="shared" ca="1" si="50"/>
        <v>4.46528994280491-0.439792672863467i</v>
      </c>
      <c r="AA112" s="223" t="str">
        <f t="shared" ca="1" si="51"/>
        <v>4.14535098290833-1.71706059791728i</v>
      </c>
      <c r="AB112" s="223" t="str">
        <f t="shared" ca="1" si="52"/>
        <v>3.46841717981937-2.84645641722351i</v>
      </c>
      <c r="AC112" s="223" t="str">
        <f t="shared" ca="1" si="53"/>
        <v>2.4927856181231-3.73071732117266i</v>
      </c>
      <c r="AD112" s="223" t="str">
        <f t="shared" ca="1" si="54"/>
        <v>1.30247703281087-4.29369135446637i</v>
      </c>
      <c r="AE112" s="223" t="str">
        <f t="shared" ca="1" si="55"/>
        <v>8.24566976490848E-16-4.48689557137438i</v>
      </c>
      <c r="AF112" s="223" t="str">
        <f t="shared" ca="1" si="56"/>
        <v>-1.30247703281087-4.29369135446637i</v>
      </c>
      <c r="AG112" s="223" t="str">
        <f t="shared" ca="1" si="57"/>
        <v>-2.4927856181231-3.73071732117266i</v>
      </c>
      <c r="AH112" s="223" t="str">
        <f t="shared" ca="1" si="58"/>
        <v>-3.46841717981937-2.84645641722351i</v>
      </c>
      <c r="AI112" s="223" t="str">
        <f t="shared" ca="1" si="59"/>
        <v>-4.14535098290833-1.71706059791728i</v>
      </c>
      <c r="AJ112" s="223" t="str">
        <f t="shared" ca="1" si="60"/>
        <v>-4.46528994280491-0.439792672863467i</v>
      </c>
      <c r="AK112" s="223" t="str">
        <f t="shared" ca="1" si="61"/>
        <v>-4.40068113111044+0.875349901872176i</v>
      </c>
      <c r="AL112" s="223" t="str">
        <f t="shared" ca="1" si="62"/>
        <v>-3.95708861530554+2.1151079308249i</v>
      </c>
      <c r="AM112" s="223" t="str">
        <f t="shared" ca="1" si="63"/>
        <v>-3.17271428499473+3.1727142849947i</v>
      </c>
      <c r="AN112" s="223" t="str">
        <f t="shared" ca="1" si="64"/>
        <v>-2.1151079308249+3.95708861530554i</v>
      </c>
      <c r="AO112" s="223" t="str">
        <f t="shared" ca="1" si="65"/>
        <v>-0.875349901872176+4.40068113111044i</v>
      </c>
      <c r="AP112" s="223" t="str">
        <f t="shared" ca="1" si="66"/>
        <v>0.439792672863468+4.46528994280491i</v>
      </c>
      <c r="AQ112" s="223" t="str">
        <f t="shared" ca="1" si="67"/>
        <v>1.71706059791728+4.14535098290833i</v>
      </c>
      <c r="AR112" s="223" t="str">
        <f t="shared" ca="1" si="68"/>
        <v>1.71706059791728+4.14535098290833i</v>
      </c>
      <c r="AS112" s="223" t="str">
        <f t="shared" ca="1" si="69"/>
        <v>3.73071732117266+2.4927856181231i</v>
      </c>
      <c r="AT112" s="223" t="str">
        <f t="shared" ca="1" si="70"/>
        <v>4.29369135446637+1.30247703281087i</v>
      </c>
      <c r="AU112" s="223" t="str">
        <f t="shared" ca="1" si="71"/>
        <v>4.48689557137438+1.6491339529817E-15i</v>
      </c>
      <c r="AV112" s="223" t="str">
        <f t="shared" ca="1" si="72"/>
        <v>4.29369135446637-1.30247703281087i</v>
      </c>
      <c r="AW112" s="223" t="str">
        <f t="shared" ca="1" si="73"/>
        <v>3.73071732117258-2.49278561812322i</v>
      </c>
      <c r="AX112" s="223" t="str">
        <f t="shared" ca="1" si="74"/>
        <v>2.84645641722354-3.46841717981934i</v>
      </c>
      <c r="AY112" s="223" t="str">
        <f t="shared" ca="1" si="75"/>
        <v>1.71706059791707-4.14535098290841i</v>
      </c>
      <c r="AZ112" s="223" t="str">
        <f t="shared" ca="1" si="76"/>
        <v>0.439792672863464-4.46528994280491i</v>
      </c>
      <c r="BA112" s="223" t="str">
        <f t="shared" ca="1" si="77"/>
        <v>-0.875349901872001-4.40068113111047i</v>
      </c>
      <c r="BB112" s="223" t="str">
        <f t="shared" ca="1" si="78"/>
        <v>-2.11510793082498-3.95708861530549i</v>
      </c>
      <c r="BC112" s="223" t="str">
        <f t="shared" ca="1" si="79"/>
        <v>-3.17271428499464-3.17271428499479i</v>
      </c>
      <c r="BD112" s="223" t="str">
        <f t="shared" ca="1" si="80"/>
        <v>-3.9570886153056-2.11510793082478i</v>
      </c>
      <c r="BE112" s="223" t="str">
        <f t="shared" ca="1" si="81"/>
        <v>-4.40068113111043-0.875349901872217i</v>
      </c>
      <c r="BF112" s="223" t="str">
        <f t="shared" ca="1" si="82"/>
        <v>-4.46528994280489+0.439792672863689i</v>
      </c>
      <c r="BG112" s="223" t="str">
        <f t="shared" ca="1" si="83"/>
        <v>-4.14535098290832+1.71706059791728i</v>
      </c>
      <c r="BH112" s="223" t="str">
        <f t="shared" ca="1" si="84"/>
        <v>-3.46841717981948+2.84645641722337i</v>
      </c>
      <c r="BI112" s="223" t="str">
        <f t="shared" ca="1" si="85"/>
        <v>-2.49278561812302+3.73071732117271i</v>
      </c>
      <c r="BJ112" s="223" t="str">
        <f t="shared" ca="1" si="86"/>
        <v>-1.302477032811+4.29369135446633i</v>
      </c>
      <c r="BK112" s="223" t="str">
        <f t="shared" ca="1" si="87"/>
        <v>1.33021868880582E-13+4.48689557137438i</v>
      </c>
      <c r="BL112" s="223" t="str">
        <f t="shared" ca="1" si="88"/>
        <v>1.30247703281084+4.29369135446638i</v>
      </c>
      <c r="BM112" s="223" t="str">
        <f t="shared" ca="1" si="89"/>
        <v>2.49278561812325+3.73071732117256i</v>
      </c>
      <c r="BN112" s="223" t="str">
        <f t="shared" ca="1" si="90"/>
        <v>3.46841717981937+2.84645641722351i</v>
      </c>
      <c r="BO112" s="223" t="str">
        <f t="shared" ca="1" si="91"/>
        <v>4.14535098290826+1.71706059791744i</v>
      </c>
      <c r="BP112" s="223" t="str">
        <f t="shared" ca="1" si="92"/>
        <v>4.46528994280491+0.439792672863417i</v>
      </c>
      <c r="BQ112" s="223" t="str">
        <f t="shared" ca="1" si="93"/>
        <v>4.40068113111046-0.875349901872046i</v>
      </c>
      <c r="BR112" s="223" t="str">
        <f t="shared" ca="1" si="94"/>
        <v>3.95708861530547-2.11510793082502i</v>
      </c>
      <c r="BS112" s="223" t="str">
        <f t="shared" ca="1" si="95"/>
        <v>3.17271428499476-3.17271428499467i</v>
      </c>
      <c r="BT112" s="223" t="str">
        <f t="shared" ca="1" si="96"/>
        <v>2.11510793082474-3.95708861530562i</v>
      </c>
      <c r="BU112" s="223" t="str">
        <f t="shared" ca="1" si="97"/>
        <v>0.875349901872176-4.40068113111044i</v>
      </c>
      <c r="BV112" s="223" t="str">
        <f t="shared" ca="1" si="98"/>
        <v>-0.439792672863284-4.46528994280493i</v>
      </c>
      <c r="BW112" s="223" t="str">
        <f t="shared" ca="1" si="99"/>
        <v>-1.71706059791733-4.1453509829083i</v>
      </c>
      <c r="BX112" s="223" t="str">
        <f t="shared" ca="1" si="100"/>
        <v>-2.84645641722341-3.46841717981945i</v>
      </c>
      <c r="BY112" s="223" t="str">
        <f t="shared" ca="1" si="101"/>
        <v>-3.73071732117273-2.49278561812299i</v>
      </c>
      <c r="BZ112" s="223" t="str">
        <f t="shared" ca="1" si="102"/>
        <v>-4.29369135446634-1.30247703281096i</v>
      </c>
      <c r="CA112" s="223" t="str">
        <f t="shared" ca="1" si="103"/>
        <v>-4.48689557137438+1.8798959535529E-13i</v>
      </c>
      <c r="CB112" s="223" t="str">
        <f t="shared" ca="1" si="104"/>
        <v>-4.29369135446636+1.30247703281088i</v>
      </c>
      <c r="CC112" s="223" t="str">
        <f t="shared" ca="1" si="105"/>
        <v>-3.73071732117278+2.49278561812292i</v>
      </c>
      <c r="CD112" s="223" t="str">
        <f t="shared" ca="1" si="106"/>
        <v>-2.84645641722347+3.4684171798194i</v>
      </c>
      <c r="CE112" s="223" t="str">
        <f t="shared" ca="1" si="107"/>
        <v>-1.71706059791741+4.14535098290827i</v>
      </c>
      <c r="CF112" s="223" t="str">
        <f t="shared" ca="1" si="108"/>
        <v>-0.43979267286337+4.46528994280492i</v>
      </c>
      <c r="CG112" s="223" t="str">
        <f t="shared" ca="1" si="109"/>
        <v>0.875349901872091+4.40068113111045i</v>
      </c>
      <c r="CH112" s="223" t="str">
        <f t="shared" ca="1" si="110"/>
        <v>2.11510793082506+3.95708861530545i</v>
      </c>
      <c r="CI112" s="223" t="str">
        <f t="shared" ca="1" si="111"/>
        <v>3.1727142849947+3.17271428499473i</v>
      </c>
      <c r="CJ112" s="223" t="str">
        <f t="shared" ca="1" si="112"/>
        <v>3.95708861530543+2.1151079308251i</v>
      </c>
      <c r="CK112" s="223" t="str">
        <f t="shared" ca="1" si="113"/>
        <v>4.40068113111045+0.875349901872122i</v>
      </c>
      <c r="CL112" s="223" t="str">
        <f t="shared" ca="1" si="114"/>
        <v>4.46528994280492-0.439792672863339i</v>
      </c>
      <c r="CM112" s="223" t="str">
        <f t="shared" ca="1" si="115"/>
        <v>4.14535098290829-1.71706059791736i</v>
      </c>
      <c r="CN112" s="223" t="str">
        <f t="shared" ca="1" si="116"/>
        <v>3.46841717981943-2.84645641722344i</v>
      </c>
      <c r="CO112" s="223" t="str">
        <f t="shared" ca="1" si="117"/>
        <v>2.49278561812294-3.73071732117276i</v>
      </c>
      <c r="CP112" s="223" t="str">
        <f t="shared" ca="1" si="118"/>
        <v>1.30247703281091-4.29369135446636i</v>
      </c>
      <c r="CQ112" s="223" t="str">
        <f t="shared" ca="1" si="119"/>
        <v>2.19321681051365E-13-4.48689557137438i</v>
      </c>
      <c r="CR112" s="223" t="str">
        <f t="shared" ca="1" si="120"/>
        <v>-1.30247703281092-4.29369135446636i</v>
      </c>
      <c r="CS112" s="223" t="str">
        <f t="shared" ca="1" si="121"/>
        <v>-2.49278561812295-3.73071732117276i</v>
      </c>
      <c r="CT112" s="223" t="str">
        <f t="shared" ca="1" si="122"/>
        <v>-3.46841717981943-2.84645641722343i</v>
      </c>
      <c r="CU112" s="223" t="str">
        <f t="shared" ca="1" si="123"/>
        <v>-4.14535098290829-1.71706059791736i</v>
      </c>
      <c r="CV112" s="223" t="str">
        <f t="shared" ca="1" si="124"/>
        <v>-4.46528994280492-0.439792672863331i</v>
      </c>
      <c r="CW112" s="223" t="str">
        <f t="shared" ca="1" si="125"/>
        <v>-4.40068113111044+0.875349901872131i</v>
      </c>
      <c r="CX112" s="223" t="str">
        <f t="shared" ca="1" si="126"/>
        <v>-3.95708861530564+2.1151079308247i</v>
      </c>
      <c r="CY112" s="223" t="str">
        <f t="shared" ca="1" si="127"/>
        <v>-3.1727142849947+3.17271428499474i</v>
      </c>
      <c r="CZ112" s="223" t="str">
        <f t="shared" ca="1" si="128"/>
        <v>-2.11510793082505+3.95708861530545i</v>
      </c>
      <c r="DA112" s="223" t="str">
        <f t="shared" ca="1" si="129"/>
        <v>-0.875349901872082+4.40068113111045i</v>
      </c>
      <c r="DB112" s="223" t="str">
        <f t="shared" ca="1" si="130"/>
        <v>0.439792672863378+4.46528994280492i</v>
      </c>
      <c r="DC112" s="223" t="str">
        <f t="shared" ca="1" si="131"/>
        <v>1.71706059791741+4.14535098290827i</v>
      </c>
      <c r="DD112" s="223" t="str">
        <f t="shared" ca="1" si="132"/>
        <v>2.84645641722348+3.4684171798194i</v>
      </c>
      <c r="DE112" s="223" t="str">
        <f t="shared" ca="1" si="133"/>
        <v>3.73071732117278+2.49278561812291i</v>
      </c>
      <c r="DF112" s="223" t="str">
        <f t="shared" ca="1" si="134"/>
        <v>4.29369135446637+1.30247703281087i</v>
      </c>
      <c r="DG112" s="223" t="str">
        <f t="shared" ca="1" si="135"/>
        <v>4.48689557137438+1.80294609848428E-13i</v>
      </c>
      <c r="DH112" s="223" t="str">
        <f t="shared" ca="1" si="136"/>
        <v>4.29369135446634-1.30247703281097i</v>
      </c>
      <c r="DI112" s="223" t="str">
        <f t="shared" ca="1" si="137"/>
        <v>3.73071732117273-2.492785618123i</v>
      </c>
      <c r="DJ112" s="223" t="str">
        <f t="shared" ca="1" si="138"/>
        <v>2.8464564172234-3.46841717981946i</v>
      </c>
      <c r="DK112" s="223" t="str">
        <f t="shared" ca="1" si="139"/>
        <v>1.71706059791732-4.14535098290831i</v>
      </c>
      <c r="DL112" s="223" t="str">
        <f t="shared" ca="1" si="140"/>
        <v>0.439792672863292-4.46528994280493i</v>
      </c>
      <c r="DM112" s="223" t="str">
        <f t="shared" ca="1" si="141"/>
        <v>-0.875349901872185-4.40068113111044i</v>
      </c>
      <c r="DN112" s="223" t="str">
        <f t="shared" ca="1" si="142"/>
        <v>-2.11510793082474-3.95708861530562i</v>
      </c>
      <c r="DO112" s="223" t="str">
        <f t="shared" ca="1" si="143"/>
        <v>-3.17271428499477-3.17271428499466i</v>
      </c>
      <c r="DP112" s="223" t="str">
        <f t="shared" ca="1" si="144"/>
        <v>-3.95708861530547-2.11510793082501i</v>
      </c>
      <c r="DQ112" s="223" t="str">
        <f t="shared" ca="1" si="145"/>
        <v>-4.40068113111047-0.875349901872028i</v>
      </c>
      <c r="DR112" s="223" t="str">
        <f t="shared" ca="1" si="146"/>
        <v>-4.46528994280491+0.439792672863432i</v>
      </c>
      <c r="DS112" s="223" t="str">
        <f t="shared" ca="1" si="147"/>
        <v>-4.14535098290825+1.71706059791745i</v>
      </c>
      <c r="DT112" s="223" t="str">
        <f t="shared" ca="1" si="148"/>
        <v>-3.46841717981937+2.84645641722351i</v>
      </c>
      <c r="DU112" s="223" t="str">
        <f t="shared" ca="1" si="149"/>
        <v>-2.49278561812324+3.73071732117257i</v>
      </c>
      <c r="DV112" s="223" t="str">
        <f t="shared" ca="1" si="150"/>
        <v>-1.30247703281084+4.29369135446638i</v>
      </c>
      <c r="DW112" s="223" t="str">
        <f t="shared" ca="1" si="151"/>
        <v>-1.2532688337372E-13+4.48689557137438i</v>
      </c>
      <c r="DX112" s="223" t="str">
        <f t="shared" ca="1" si="152"/>
        <v>1.302477032811+4.29369135446633i</v>
      </c>
      <c r="DY112" s="223" t="str">
        <f t="shared" ca="1" si="153"/>
        <v>2.49278561812303+3.73071732117271i</v>
      </c>
      <c r="DZ112" s="223" t="str">
        <f t="shared" ca="1" si="154"/>
        <v>3.46841717981949+2.84645641722336i</v>
      </c>
      <c r="EA112" s="223" t="str">
        <f t="shared" ca="1" si="155"/>
        <v>4.14535098290832+1.71706059791728i</v>
      </c>
      <c r="EB112" s="223" t="str">
        <f t="shared" ca="1" si="156"/>
        <v>4.46528994280489+0.439792672863682i</v>
      </c>
      <c r="EC112" s="223" t="str">
        <f t="shared" ca="1" si="157"/>
        <v>4.40068113111042-0.875349901872239i</v>
      </c>
      <c r="ED112" s="223" t="str">
        <f t="shared" ca="1" si="158"/>
        <v>3.9570886153056-2.11510793082478i</v>
      </c>
      <c r="EE112" s="223" t="str">
        <f t="shared" ca="1" si="159"/>
        <v>3.17271428499463-3.1727142849948i</v>
      </c>
      <c r="EF112" s="223" t="str">
        <f t="shared" ca="1" si="160"/>
        <v>2.11510793082498-3.95708861530549i</v>
      </c>
      <c r="EG112" s="223" t="str">
        <f t="shared" ca="1" si="161"/>
        <v>0.875349901871992-4.40068113111047i</v>
      </c>
      <c r="EH112" s="223" t="str">
        <f t="shared" ca="1" si="162"/>
        <v>-0.439792672863487-4.46528994280491i</v>
      </c>
      <c r="EI112" s="223" t="str">
        <f t="shared" ca="1" si="163"/>
        <v>-1.71706059791707-4.14535098290841i</v>
      </c>
      <c r="EJ112" s="223" t="str">
        <f t="shared" ca="1" si="164"/>
        <v>-2.84645641722355-3.46841717981933i</v>
      </c>
      <c r="EK112" s="223" t="str">
        <f t="shared" ca="1" si="165"/>
        <v>-3.73071732117258-2.49278561812322i</v>
      </c>
      <c r="EL112" s="223" t="str">
        <f t="shared" ca="1" si="166"/>
        <v>-4.2936913544664-1.30247703281078i</v>
      </c>
      <c r="EM112" s="223" t="str">
        <f t="shared" ca="1" si="167"/>
        <v>-4.48689557137438-7.03591568990112E-14i</v>
      </c>
      <c r="EN112" s="223"/>
      <c r="EO112" s="223"/>
      <c r="EP112" s="223"/>
    </row>
    <row r="113" spans="1:146" ht="17.25" thickBot="1">
      <c r="A113" s="257">
        <f t="shared" si="168"/>
        <v>2.5390624999999995E-4</v>
      </c>
      <c r="B113" s="256">
        <v>13</v>
      </c>
      <c r="C113" s="230">
        <f t="shared" si="169"/>
        <v>2600</v>
      </c>
      <c r="D113" s="229">
        <f t="shared" si="170"/>
        <v>16336.281798666923</v>
      </c>
      <c r="E113" s="229" t="str">
        <f t="shared" si="171"/>
        <v>16336.2817986669i</v>
      </c>
      <c r="F113" s="229" t="str">
        <f t="shared" si="172"/>
        <v>-0.002498201491643-0.440574222164033i</v>
      </c>
      <c r="G113" s="229" t="str">
        <f t="shared" si="173"/>
        <v>-3.1645924744984-0.688655332078934i</v>
      </c>
      <c r="H113" s="229" t="str">
        <f t="shared" si="38"/>
        <v>0.00365743015309786-0.0324489562092061i</v>
      </c>
      <c r="I113" s="229" t="str">
        <f t="shared" si="174"/>
        <v>-0.0137952526767195+0.0101824620372394i</v>
      </c>
      <c r="J113" s="255" t="str">
        <f ca="1">IMPRODUCT(1/N_FFT2,AB100)</f>
        <v>-0.191190298300337-0.0016110773638082i</v>
      </c>
      <c r="K113" s="254" t="str">
        <f t="shared" ca="1" si="175"/>
        <v>0.00265392320848656-0.00192456273501618i</v>
      </c>
      <c r="N113" s="246">
        <f t="shared" ca="1" si="176"/>
        <v>8.5131912824918068</v>
      </c>
      <c r="O113" s="223">
        <f t="shared" ca="1" si="39"/>
        <v>-4.4868087175081932</v>
      </c>
      <c r="P113" s="223" t="str">
        <f t="shared" ca="1" si="40"/>
        <v>-4.26035131820453+1.40742996734489i</v>
      </c>
      <c r="Q113" s="223" t="str">
        <f t="shared" ca="1" si="41"/>
        <v>-3.60383855421559+2.67278883241022i</v>
      </c>
      <c r="R113" s="223" t="str">
        <f t="shared" ca="1" si="42"/>
        <v>-2.58354121286621+3.66834666695083i</v>
      </c>
      <c r="S113" s="223" t="str">
        <f t="shared" ca="1" si="43"/>
        <v>-1.30245182046439+4.29360824049849i</v>
      </c>
      <c r="T113" s="223" t="str">
        <f t="shared" ca="1" si="44"/>
        <v>0.110111798074978+4.48545737460877i</v>
      </c>
      <c r="U113" s="223" t="str">
        <f t="shared" ca="1" si="45"/>
        <v>1.51156033104027+4.22452811958128i</v>
      </c>
      <c r="V113" s="223" t="str">
        <f t="shared" ca="1" si="46"/>
        <v>2.76042646390358+3.53715962389151i</v>
      </c>
      <c r="W113" s="223" t="str">
        <f t="shared" ca="1" si="47"/>
        <v>3.73064510482223+2.4927373647004i</v>
      </c>
      <c r="X113" s="223" t="str">
        <f t="shared" ca="1" si="48"/>
        <v>4.32427885373673+1.19668912530903i</v>
      </c>
      <c r="Y113" s="223" t="str">
        <f t="shared" ca="1" si="49"/>
        <v>4.48140415990894-0.220157268920095i</v>
      </c>
      <c r="Z113" s="223" t="str">
        <f t="shared" ca="1" si="50"/>
        <v>4.18616022318407-1.61478018731313i</v>
      </c>
      <c r="AA113" s="223" t="str">
        <f t="shared" ca="1" si="51"/>
        <v>3.46835004087289-2.8464013177141i</v>
      </c>
      <c r="AB113" s="223" t="str">
        <f t="shared" ca="1" si="52"/>
        <v>2.40043198475558-3.79069634158025i</v>
      </c>
      <c r="AC113" s="223" t="str">
        <f t="shared" ca="1" si="53"/>
        <v>1.09020558937167-4.35234468308868i</v>
      </c>
      <c r="AD113" s="223" t="str">
        <f t="shared" ca="1" si="54"/>
        <v>-0.330070125258672-4.47465151491367i</v>
      </c>
      <c r="AE113" s="223" t="str">
        <f t="shared" ca="1" si="55"/>
        <v>-1.71702736038162-4.14527074039904i</v>
      </c>
      <c r="AF113" s="223" t="str">
        <f t="shared" ca="1" si="56"/>
        <v>-2.93066160580463-3.39745125347961i</v>
      </c>
      <c r="AG113" s="223" t="str">
        <f t="shared" ca="1" si="57"/>
        <v>-3.84846420460541-2.30668067434104i</v>
      </c>
      <c r="AH113" s="223" t="str">
        <f t="shared" ca="1" si="58"/>
        <v>-4.37778882274818-0.983065354352718i</v>
      </c>
      <c r="AI113" s="223" t="str">
        <f t="shared" ca="1" si="59"/>
        <v>-4.46520350716382+0.439784159695906i</v>
      </c>
      <c r="AJ113" s="223" t="str">
        <f t="shared" ca="1" si="60"/>
        <v>-4.10188430152164+1.81824026037206i</v>
      </c>
      <c r="AK113" s="223" t="str">
        <f t="shared" ca="1" si="61"/>
        <v>-3.32450596849015+3.01315657292828i</v>
      </c>
      <c r="AL113" s="223" t="str">
        <f t="shared" ca="1" si="62"/>
        <v>-2.21153990574062+3.90391389669705i</v>
      </c>
      <c r="AM113" s="223" t="str">
        <f t="shared" ca="1" si="63"/>
        <v>-0.875332957523453+4.40059594611693i</v>
      </c>
      <c r="AN113" s="223" t="str">
        <f t="shared" ca="1" si="64"/>
        <v>0.549233284599888+4.45306582778597i</v>
      </c>
      <c r="AO113" s="223" t="str">
        <f t="shared" ca="1" si="65"/>
        <v>1.91835792041803+4.05602704092033i</v>
      </c>
      <c r="AP113" s="223" t="str">
        <f t="shared" ca="1" si="66"/>
        <v>3.09383652720161+3.24955812541653i</v>
      </c>
      <c r="AQ113" s="223" t="str">
        <f t="shared" ca="1" si="67"/>
        <v>3.95701201703404+2.11506698819582i</v>
      </c>
      <c r="AR113" s="223" t="str">
        <f t="shared" ca="1" si="68"/>
        <v>3.95701201703404+2.11506698819582i</v>
      </c>
      <c r="AS113" s="223" t="str">
        <f t="shared" ca="1" si="69"/>
        <v>4.43824578806431-0.658351571910427i</v>
      </c>
      <c r="AT113" s="223" t="str">
        <f t="shared" ca="1" si="70"/>
        <v>4.00772658129421-2.01732003338472i</v>
      </c>
      <c r="AU113" s="223" t="str">
        <f t="shared" ca="1" si="71"/>
        <v>3.17265287003705-3.17265287003687i</v>
      </c>
      <c r="AV113" s="223" t="str">
        <f t="shared" ca="1" si="72"/>
        <v>2.0173200333849-4.00772658129412i</v>
      </c>
      <c r="AW113" s="223" t="str">
        <f t="shared" ca="1" si="73"/>
        <v>0.658351571910234-4.43824578806434i</v>
      </c>
      <c r="AX113" s="223" t="str">
        <f t="shared" ca="1" si="74"/>
        <v>-0.767073292851528-4.4207523150366i</v>
      </c>
      <c r="AY113" s="223" t="str">
        <f t="shared" ca="1" si="75"/>
        <v>-2.11506698819588-3.95701201703401i</v>
      </c>
      <c r="AZ113" s="223" t="str">
        <f t="shared" ca="1" si="76"/>
        <v>-3.24955812541654-3.0938365272016i</v>
      </c>
      <c r="BA113" s="223" t="str">
        <f t="shared" ca="1" si="77"/>
        <v>-4.05602704092032-1.91835792041805i</v>
      </c>
      <c r="BB113" s="223" t="str">
        <f t="shared" ca="1" si="78"/>
        <v>-4.45306582778595-0.549233284600005i</v>
      </c>
      <c r="BC113" s="223" t="str">
        <f t="shared" ca="1" si="79"/>
        <v>-4.40059594611696+0.875332957523291i</v>
      </c>
      <c r="BD113" s="223" t="str">
        <f t="shared" ca="1" si="80"/>
        <v>-3.90391389669715+2.21153990574044i</v>
      </c>
      <c r="BE113" s="223" t="str">
        <f t="shared" ca="1" si="81"/>
        <v>-3.01315657292817+3.32450596849025i</v>
      </c>
      <c r="BF113" s="223" t="str">
        <f t="shared" ca="1" si="82"/>
        <v>-1.81824026037196+4.10188430152168i</v>
      </c>
      <c r="BG113" s="223" t="str">
        <f t="shared" ca="1" si="83"/>
        <v>-0.439784159695842+4.46520350716383i</v>
      </c>
      <c r="BH113" s="223" t="str">
        <f t="shared" ca="1" si="84"/>
        <v>0.983065354352691+4.37778882274818i</v>
      </c>
      <c r="BI113" s="223" t="str">
        <f t="shared" ca="1" si="85"/>
        <v>2.30668067434097+3.84846420460544i</v>
      </c>
      <c r="BJ113" s="223" t="str">
        <f t="shared" ca="1" si="86"/>
        <v>3.39745125347953+2.93066160580472i</v>
      </c>
      <c r="BK113" s="223" t="str">
        <f t="shared" ca="1" si="87"/>
        <v>4.14527074039896+1.71702736038181i</v>
      </c>
      <c r="BL113" s="223" t="str">
        <f t="shared" ca="1" si="88"/>
        <v>4.47465151491369+0.330070125258473i</v>
      </c>
      <c r="BM113" s="223" t="str">
        <f t="shared" ca="1" si="89"/>
        <v>4.35234468308865-1.0902055893718i</v>
      </c>
      <c r="BN113" s="223" t="str">
        <f t="shared" ca="1" si="90"/>
        <v>3.79069634158022-2.40043198475562i</v>
      </c>
      <c r="BO113" s="223" t="str">
        <f t="shared" ca="1" si="91"/>
        <v>2.84640131771409-3.4683500408729i</v>
      </c>
      <c r="BP113" s="223" t="str">
        <f t="shared" ca="1" si="92"/>
        <v>1.61478018731315-4.18616022318406i</v>
      </c>
      <c r="BQ113" s="223" t="str">
        <f t="shared" ca="1" si="93"/>
        <v>0.22015726892021-4.48140415990893i</v>
      </c>
      <c r="BR113" s="223" t="str">
        <f t="shared" ca="1" si="94"/>
        <v>-1.19668912530887-4.32427885373677i</v>
      </c>
      <c r="BS113" s="223" t="str">
        <f t="shared" ca="1" si="95"/>
        <v>-2.49273736470022-3.73064510482234i</v>
      </c>
      <c r="BT113" s="223" t="str">
        <f t="shared" ca="1" si="96"/>
        <v>-3.5371596238916-2.76042646390346i</v>
      </c>
      <c r="BU113" s="223" t="str">
        <f t="shared" ca="1" si="97"/>
        <v>-4.22452811958132-1.51156033104017i</v>
      </c>
      <c r="BV113" s="223" t="str">
        <f t="shared" ca="1" si="98"/>
        <v>-4.48545737460877-0.110111798074915i</v>
      </c>
      <c r="BW113" s="223" t="str">
        <f t="shared" ca="1" si="99"/>
        <v>-4.29360824049849+1.30245182046437i</v>
      </c>
      <c r="BX113" s="223" t="str">
        <f t="shared" ca="1" si="100"/>
        <v>-3.66834666695087+2.58354121286616i</v>
      </c>
      <c r="BY113" s="223" t="str">
        <f t="shared" ca="1" si="101"/>
        <v>-2.67278883241033+3.60383855421551i</v>
      </c>
      <c r="BZ113" s="223" t="str">
        <f t="shared" ca="1" si="102"/>
        <v>-1.40742996734507+4.26035131820447i</v>
      </c>
      <c r="CA113" s="223" t="str">
        <f t="shared" ca="1" si="103"/>
        <v>1.95681279411637E-13+4.48680871750819i</v>
      </c>
      <c r="CB113" s="223" t="str">
        <f t="shared" ca="1" si="104"/>
        <v>1.40742996734502+4.26035131820449i</v>
      </c>
      <c r="CC113" s="223" t="str">
        <f t="shared" ca="1" si="105"/>
        <v>2.67278883241028+3.60383855421555i</v>
      </c>
      <c r="CD113" s="223" t="str">
        <f t="shared" ca="1" si="106"/>
        <v>3.66834666695084+2.58354121286621i</v>
      </c>
      <c r="CE113" s="223" t="str">
        <f t="shared" ca="1" si="107"/>
        <v>4.29360824049848+1.30245182046442i</v>
      </c>
      <c r="CF113" s="223" t="str">
        <f t="shared" ca="1" si="108"/>
        <v>4.48545737460878-0.11011179807486i</v>
      </c>
      <c r="CG113" s="223" t="str">
        <f t="shared" ca="1" si="109"/>
        <v>4.22452811958134-1.51156033104012i</v>
      </c>
      <c r="CH113" s="223" t="str">
        <f t="shared" ca="1" si="110"/>
        <v>3.53715962389136-2.76042646390377i</v>
      </c>
      <c r="CI113" s="223" t="str">
        <f t="shared" ca="1" si="111"/>
        <v>2.49273736470026-3.73064510482232i</v>
      </c>
      <c r="CJ113" s="223" t="str">
        <f t="shared" ca="1" si="112"/>
        <v>1.19668912530893-4.32427885373676i</v>
      </c>
      <c r="CK113" s="223" t="str">
        <f t="shared" ca="1" si="113"/>
        <v>-0.220157268920155-4.48140415990894i</v>
      </c>
      <c r="CL113" s="223" t="str">
        <f t="shared" ca="1" si="114"/>
        <v>-1.6147801873131-4.18616022318408i</v>
      </c>
      <c r="CM113" s="223" t="str">
        <f t="shared" ca="1" si="115"/>
        <v>-2.84640131771404-3.46835004087293i</v>
      </c>
      <c r="CN113" s="223" t="str">
        <f t="shared" ca="1" si="116"/>
        <v>-3.7906963415802-2.40043198475567i</v>
      </c>
      <c r="CO113" s="223" t="str">
        <f t="shared" ca="1" si="117"/>
        <v>-4.35234468308863-1.09020558937187i</v>
      </c>
      <c r="CP113" s="223" t="str">
        <f t="shared" ca="1" si="118"/>
        <v>-4.47465151491366+0.330070125258863i</v>
      </c>
      <c r="CQ113" s="223" t="str">
        <f t="shared" ca="1" si="119"/>
        <v>-4.14527074039898+1.71702736038176i</v>
      </c>
      <c r="CR113" s="223" t="str">
        <f t="shared" ca="1" si="120"/>
        <v>-3.39745125347957+2.93066160580468i</v>
      </c>
      <c r="CS113" s="223" t="str">
        <f t="shared" ca="1" si="121"/>
        <v>-2.30668067434102+3.84846420460541i</v>
      </c>
      <c r="CT113" s="223" t="str">
        <f t="shared" ca="1" si="122"/>
        <v>-0.98306535435275+4.37778882274817i</v>
      </c>
      <c r="CU113" s="223" t="str">
        <f t="shared" ca="1" si="123"/>
        <v>0.439784159695787+4.46520350716383i</v>
      </c>
      <c r="CV113" s="223" t="str">
        <f t="shared" ca="1" si="124"/>
        <v>1.81824026037191+4.10188430152171i</v>
      </c>
      <c r="CW113" s="223" t="str">
        <f t="shared" ca="1" si="125"/>
        <v>3.01315657292846+3.32450596848999i</v>
      </c>
      <c r="CX113" s="223" t="str">
        <f t="shared" ca="1" si="126"/>
        <v>3.90391389669712+2.21153990574048i</v>
      </c>
      <c r="CY113" s="223" t="str">
        <f t="shared" ca="1" si="127"/>
        <v>4.40059594611695+0.875332957523336i</v>
      </c>
      <c r="CZ113" s="223" t="str">
        <f t="shared" ca="1" si="128"/>
        <v>4.45306582778596-0.549233284599942i</v>
      </c>
      <c r="DA113" s="223" t="str">
        <f t="shared" ca="1" si="129"/>
        <v>4.05602704092034-1.918357920418i</v>
      </c>
      <c r="DB113" s="223" t="str">
        <f t="shared" ca="1" si="130"/>
        <v>3.24955812541658-3.09383652720157i</v>
      </c>
      <c r="DC113" s="223" t="str">
        <f t="shared" ca="1" si="131"/>
        <v>2.11506698819592-3.95701201703398i</v>
      </c>
      <c r="DD113" s="223" t="str">
        <f t="shared" ca="1" si="132"/>
        <v>0.767073292851573-4.42075231503659i</v>
      </c>
      <c r="DE113" s="223" t="str">
        <f t="shared" ca="1" si="133"/>
        <v>-0.658351571910611-4.43824578806428i</v>
      </c>
      <c r="DF113" s="223" t="str">
        <f t="shared" ca="1" si="134"/>
        <v>-2.01732003338485-4.00772658129415i</v>
      </c>
      <c r="DG113" s="223" t="str">
        <f t="shared" ca="1" si="135"/>
        <v>-3.17265287003701-3.17265287003691i</v>
      </c>
      <c r="DH113" s="223" t="str">
        <f t="shared" ca="1" si="136"/>
        <v>-4.00772658129421-2.01732003338473i</v>
      </c>
      <c r="DI113" s="223" t="str">
        <f t="shared" ca="1" si="137"/>
        <v>-4.4382457880643-0.658351571910472i</v>
      </c>
      <c r="DJ113" s="223" t="str">
        <f t="shared" ca="1" si="138"/>
        <v>-4.42075231503664+0.767073292851272i</v>
      </c>
      <c r="DK113" s="223" t="str">
        <f t="shared" ca="1" si="139"/>
        <v>-3.95701201703413+2.11506698819565i</v>
      </c>
      <c r="DL113" s="223" t="str">
        <f t="shared" ca="1" si="140"/>
        <v>-3.09383652720179+3.24955812541636i</v>
      </c>
      <c r="DM113" s="223" t="str">
        <f t="shared" ca="1" si="141"/>
        <v>-1.91835792041789+4.0560270409204i</v>
      </c>
      <c r="DN113" s="223" t="str">
        <f t="shared" ca="1" si="142"/>
        <v>-0.549233284599803+4.45306582778598i</v>
      </c>
      <c r="DO113" s="223" t="str">
        <f t="shared" ca="1" si="143"/>
        <v>0.875332957523475+4.40059594611693i</v>
      </c>
      <c r="DP113" s="223" t="str">
        <f t="shared" ca="1" si="144"/>
        <v>2.21153990574062+3.90391389669704i</v>
      </c>
      <c r="DQ113" s="223" t="str">
        <f t="shared" ca="1" si="145"/>
        <v>3.32450596849008+3.01315657292835i</v>
      </c>
      <c r="DR113" s="223" t="str">
        <f t="shared" ca="1" si="146"/>
        <v>4.10188430152158+1.8182402603722i</v>
      </c>
      <c r="DS113" s="223" t="str">
        <f t="shared" ca="1" si="147"/>
        <v>4.4652035071638+0.439784159696091i</v>
      </c>
      <c r="DT113" s="223" t="str">
        <f t="shared" ca="1" si="148"/>
        <v>4.37778882274814-0.983065354352871i</v>
      </c>
      <c r="DU113" s="223" t="str">
        <f t="shared" ca="1" si="149"/>
        <v>3.84846420460533-2.30668067434115i</v>
      </c>
      <c r="DV113" s="223" t="str">
        <f t="shared" ca="1" si="150"/>
        <v>2.93066160580457-3.39745125347966i</v>
      </c>
      <c r="DW113" s="223" t="str">
        <f t="shared" ca="1" si="151"/>
        <v>1.71702736038162-4.14527074039905i</v>
      </c>
      <c r="DX113" s="223" t="str">
        <f t="shared" ca="1" si="152"/>
        <v>0.330070125258723-4.47465151491367i</v>
      </c>
      <c r="DY113" s="223" t="str">
        <f t="shared" ca="1" si="153"/>
        <v>-1.09020558937156-4.35234468308871i</v>
      </c>
      <c r="DZ113" s="223" t="str">
        <f t="shared" ca="1" si="154"/>
        <v>-2.40043198475543-3.79069634158035i</v>
      </c>
      <c r="EA113" s="223" t="str">
        <f t="shared" ca="1" si="155"/>
        <v>-3.46835004087274-2.84640131771428i</v>
      </c>
      <c r="EB113" s="223" t="str">
        <f t="shared" ca="1" si="156"/>
        <v>-4.18616022318414-1.61478018731296i</v>
      </c>
      <c r="EC113" s="223" t="str">
        <f t="shared" ca="1" si="157"/>
        <v>-4.48140415990895-0.220157268920014i</v>
      </c>
      <c r="ED113" s="223" t="str">
        <f t="shared" ca="1" si="158"/>
        <v>-4.32427885373672+1.19668912530905i</v>
      </c>
      <c r="EE113" s="223" t="str">
        <f t="shared" ca="1" si="159"/>
        <v>-3.73064510482223+2.49273736470039i</v>
      </c>
      <c r="EF113" s="223" t="str">
        <f t="shared" ca="1" si="160"/>
        <v>-2.76042646390366+3.53715962389144i</v>
      </c>
      <c r="EG113" s="223" t="str">
        <f t="shared" ca="1" si="161"/>
        <v>-1.51156033104039+4.22452811958124i</v>
      </c>
      <c r="EH113" s="223" t="str">
        <f t="shared" ca="1" si="162"/>
        <v>-0.110111798075165+4.48545737460877i</v>
      </c>
      <c r="EI113" s="223" t="str">
        <f t="shared" ca="1" si="163"/>
        <v>1.30245182046454+4.29360824049844i</v>
      </c>
      <c r="EJ113" s="223" t="str">
        <f t="shared" ca="1" si="164"/>
        <v>2.58354121286632+3.66834666695076i</v>
      </c>
      <c r="EK113" s="223" t="str">
        <f t="shared" ca="1" si="165"/>
        <v>3.60383855421563+2.67278883241017i</v>
      </c>
      <c r="EL113" s="223" t="str">
        <f t="shared" ca="1" si="166"/>
        <v>4.26035131820454+1.40742996734487i</v>
      </c>
      <c r="EM113" s="223" t="str">
        <f t="shared" ca="1" si="167"/>
        <v>4.48680871750819+5.49671489126014E-14i</v>
      </c>
      <c r="EN113" s="223"/>
      <c r="EO113" s="223"/>
      <c r="EP113" s="223"/>
    </row>
    <row r="114" spans="1:146" ht="17.25" thickBot="1">
      <c r="A114" s="257">
        <f t="shared" si="168"/>
        <v>2.7343749999999997E-4</v>
      </c>
      <c r="B114" s="256">
        <v>14</v>
      </c>
      <c r="C114" s="230">
        <f t="shared" si="169"/>
        <v>2800</v>
      </c>
      <c r="D114" s="229">
        <f t="shared" si="170"/>
        <v>17592.91886010284</v>
      </c>
      <c r="E114" s="229" t="str">
        <f t="shared" si="171"/>
        <v>17592.9188601028i</v>
      </c>
      <c r="F114" s="229" t="str">
        <f t="shared" si="172"/>
        <v>-0.00556848191656776-0.40881573219136i</v>
      </c>
      <c r="G114" s="229" t="str">
        <f t="shared" si="173"/>
        <v>-3.22699321051102-0.729723517738646i</v>
      </c>
      <c r="H114" s="229" t="str">
        <f t="shared" si="38"/>
        <v>0.00342873849601044-0.0301419696135604i</v>
      </c>
      <c r="I114" s="229" t="str">
        <f t="shared" si="174"/>
        <v>-0.0130593662644369+0.0100444112785686i</v>
      </c>
      <c r="J114" s="255" t="str">
        <f ca="1">IMPRODUCT(1/N_FFT2,AC100)</f>
        <v>0.0142988583047866+0.000103916185736059i</v>
      </c>
      <c r="K114" s="254" t="str">
        <f t="shared" ca="1" si="175"/>
        <v>-0.000187777804673527+0.000142266534096922i</v>
      </c>
      <c r="N114" s="246">
        <f t="shared" ca="1" si="176"/>
        <v>8.5132866153307418</v>
      </c>
      <c r="O114" s="223">
        <f t="shared" ca="1" si="39"/>
        <v>-4.4867133846692591</v>
      </c>
      <c r="P114" s="223" t="str">
        <f t="shared" ca="1" si="40"/>
        <v>-4.22443835951257+1.51152821437414i</v>
      </c>
      <c r="Q114" s="223" t="str">
        <f t="shared" ca="1" si="41"/>
        <v>-3.46827634759184+2.84634083920131i</v>
      </c>
      <c r="R114" s="223" t="str">
        <f t="shared" ca="1" si="42"/>
        <v>-2.30663166346693+3.84838243490198i</v>
      </c>
      <c r="S114" s="223" t="str">
        <f t="shared" ca="1" si="43"/>
        <v>-0.87531435900922+4.40050244507176i</v>
      </c>
      <c r="T114" s="223" t="str">
        <f t="shared" ca="1" si="44"/>
        <v>0.658337583677752+4.43815148705941i</v>
      </c>
      <c r="U114" s="223" t="str">
        <f t="shared" ca="1" si="45"/>
        <v>2.11502204860661+3.9569279409762i</v>
      </c>
      <c r="V114" s="223" t="str">
        <f t="shared" ca="1" si="46"/>
        <v>3.32443533151586+3.0130925513066i</v>
      </c>
      <c r="W114" s="223" t="str">
        <f t="shared" ca="1" si="47"/>
        <v>4.14518266434037+1.71699087808362i</v>
      </c>
      <c r="X114" s="223" t="str">
        <f t="shared" ca="1" si="48"/>
        <v>4.48130894190258+0.22015259115943i</v>
      </c>
      <c r="Y114" s="223" t="str">
        <f t="shared" ca="1" si="49"/>
        <v>4.29351701265959-1.30242414680201i</v>
      </c>
      <c r="Z114" s="223" t="str">
        <f t="shared" ca="1" si="50"/>
        <v>3.60376198216137-2.67273204270437i</v>
      </c>
      <c r="AA114" s="223" t="str">
        <f t="shared" ca="1" si="51"/>
        <v>2.49268440061288-3.73056583846358i</v>
      </c>
      <c r="AB114" s="223" t="str">
        <f t="shared" ca="1" si="52"/>
        <v>1.09018242538131-4.35225220725546i</v>
      </c>
      <c r="AC114" s="223" t="str">
        <f t="shared" ca="1" si="53"/>
        <v>-0.439774815443642-4.46510863337856i</v>
      </c>
      <c r="AD114" s="223" t="str">
        <f t="shared" ca="1" si="54"/>
        <v>-1.91831716037714-4.05594086105466i</v>
      </c>
      <c r="AE114" s="223" t="str">
        <f t="shared" ca="1" si="55"/>
        <v>-3.17258545954009-3.17258545954007i</v>
      </c>
      <c r="AF114" s="223" t="str">
        <f t="shared" ca="1" si="56"/>
        <v>-4.05594086105465-1.91831716037717i</v>
      </c>
      <c r="AG114" s="223" t="str">
        <f t="shared" ca="1" si="57"/>
        <v>-4.46510863337856-0.439774815443624i</v>
      </c>
      <c r="AH114" s="223" t="str">
        <f t="shared" ca="1" si="58"/>
        <v>-4.35225220725546+1.09018242538132i</v>
      </c>
      <c r="AI114" s="223" t="str">
        <f t="shared" ca="1" si="59"/>
        <v>-3.73056583846359+2.49268440061286i</v>
      </c>
      <c r="AJ114" s="223" t="str">
        <f t="shared" ca="1" si="60"/>
        <v>-2.67273204270435+3.60376198216137i</v>
      </c>
      <c r="AK114" s="223" t="str">
        <f t="shared" ca="1" si="61"/>
        <v>-1.302424146802+4.2935170126596i</v>
      </c>
      <c r="AL114" s="223" t="str">
        <f t="shared" ca="1" si="62"/>
        <v>0.220152591159401+4.48130894190259i</v>
      </c>
      <c r="AM114" s="223" t="str">
        <f t="shared" ca="1" si="63"/>
        <v>1.71699087808363+4.14518266434036i</v>
      </c>
      <c r="AN114" s="223" t="str">
        <f t="shared" ca="1" si="64"/>
        <v>3.01309255130661+3.32443533151585i</v>
      </c>
      <c r="AO114" s="223" t="str">
        <f t="shared" ca="1" si="65"/>
        <v>3.95692794097621+2.11502204860659i</v>
      </c>
      <c r="AP114" s="223" t="str">
        <f t="shared" ca="1" si="66"/>
        <v>4.43815148705941+0.658337583677735i</v>
      </c>
      <c r="AQ114" s="223" t="str">
        <f t="shared" ca="1" si="67"/>
        <v>4.40050244507177-0.875314359009193i</v>
      </c>
      <c r="AR114" s="223" t="str">
        <f t="shared" ca="1" si="68"/>
        <v>4.40050244507177-0.875314359009193i</v>
      </c>
      <c r="AS114" s="223" t="str">
        <f t="shared" ca="1" si="69"/>
        <v>2.84634083920135-3.46827634759182i</v>
      </c>
      <c r="AT114" s="223" t="str">
        <f t="shared" ca="1" si="70"/>
        <v>1.51152821437411-4.22443835951257i</v>
      </c>
      <c r="AU114" s="223" t="str">
        <f t="shared" ca="1" si="71"/>
        <v>-1.09656144612207E-13-4.48671338466926i</v>
      </c>
      <c r="AV114" s="223" t="str">
        <f t="shared" ca="1" si="72"/>
        <v>-1.5115282143743-4.22443835951251i</v>
      </c>
      <c r="AW114" s="223" t="str">
        <f t="shared" ca="1" si="73"/>
        <v>-2.84634083920117-3.46827634759197i</v>
      </c>
      <c r="AX114" s="223" t="str">
        <f t="shared" ca="1" si="74"/>
        <v>-3.84838243490192-2.30663166346703i</v>
      </c>
      <c r="AY114" s="223" t="str">
        <f t="shared" ca="1" si="75"/>
        <v>-4.40050244507176-0.875314359009247i</v>
      </c>
      <c r="AZ114" s="223" t="str">
        <f t="shared" ca="1" si="76"/>
        <v>-4.4381514870594+0.65833758367777i</v>
      </c>
      <c r="BA114" s="223" t="str">
        <f t="shared" ca="1" si="77"/>
        <v>-3.95692794097615+2.11502204860671i</v>
      </c>
      <c r="BB114" s="223" t="str">
        <f t="shared" ca="1" si="78"/>
        <v>-3.01309255130649+3.32443533151596i</v>
      </c>
      <c r="BC114" s="223" t="str">
        <f t="shared" ca="1" si="79"/>
        <v>-1.71699087808381+4.14518266434029i</v>
      </c>
      <c r="BD114" s="223" t="str">
        <f t="shared" ca="1" si="80"/>
        <v>-0.220152591159548+4.48130894190258i</v>
      </c>
      <c r="BE114" s="223" t="str">
        <f t="shared" ca="1" si="81"/>
        <v>1.30242414680194+4.29351701265961i</v>
      </c>
      <c r="BF114" s="223" t="str">
        <f t="shared" ca="1" si="82"/>
        <v>2.67273204270439+3.60376198216135i</v>
      </c>
      <c r="BG114" s="223" t="str">
        <f t="shared" ca="1" si="83"/>
        <v>3.73056583846364+2.4926844006128i</v>
      </c>
      <c r="BH114" s="223" t="str">
        <f t="shared" ca="1" si="84"/>
        <v>4.3522522072555+1.09018242538116i</v>
      </c>
      <c r="BI114" s="223" t="str">
        <f t="shared" ca="1" si="85"/>
        <v>4.46510863337858-0.439774815443434i</v>
      </c>
      <c r="BJ114" s="223" t="str">
        <f t="shared" ca="1" si="86"/>
        <v>4.05594086105472-1.91831716037703i</v>
      </c>
      <c r="BK114" s="223" t="str">
        <f t="shared" ca="1" si="87"/>
        <v>3.17258545954012-3.17258545954004i</v>
      </c>
      <c r="BL114" s="223" t="str">
        <f t="shared" ca="1" si="88"/>
        <v>1.91831716037716-4.05594086105466i</v>
      </c>
      <c r="BM114" s="223" t="str">
        <f t="shared" ca="1" si="89"/>
        <v>0.439774815443559-4.46510863337857i</v>
      </c>
      <c r="BN114" s="223" t="str">
        <f t="shared" ca="1" si="90"/>
        <v>-1.09018242538147-4.35225220725542i</v>
      </c>
      <c r="BO114" s="223" t="str">
        <f t="shared" ca="1" si="91"/>
        <v>-2.49268440061307-3.73056583846346i</v>
      </c>
      <c r="BP114" s="223" t="str">
        <f t="shared" ca="1" si="92"/>
        <v>-3.60376198216128-2.67273204270448i</v>
      </c>
      <c r="BQ114" s="223" t="str">
        <f t="shared" ca="1" si="93"/>
        <v>-4.29351701265957-1.30242414680207i</v>
      </c>
      <c r="BR114" s="223" t="str">
        <f t="shared" ca="1" si="94"/>
        <v>-4.48130894190258+0.220152591159423i</v>
      </c>
      <c r="BS114" s="223" t="str">
        <f t="shared" ca="1" si="95"/>
        <v>-4.14518266434034+1.71699087808369i</v>
      </c>
      <c r="BT114" s="223" t="str">
        <f t="shared" ca="1" si="96"/>
        <v>-3.32443533151574+3.01309255130673i</v>
      </c>
      <c r="BU114" s="223" t="str">
        <f t="shared" ca="1" si="97"/>
        <v>-2.11502204860681+3.95692794097609i</v>
      </c>
      <c r="BV114" s="223" t="str">
        <f t="shared" ca="1" si="98"/>
        <v>-0.658337583677901+4.43815148705939i</v>
      </c>
      <c r="BW114" s="223" t="str">
        <f t="shared" ca="1" si="99"/>
        <v>0.875314359009121+4.40050244507178i</v>
      </c>
      <c r="BX114" s="223" t="str">
        <f t="shared" ca="1" si="100"/>
        <v>2.30663166346691+3.84838243490198i</v>
      </c>
      <c r="BY114" s="223" t="str">
        <f t="shared" ca="1" si="101"/>
        <v>3.46827634759189+2.84634083920126i</v>
      </c>
      <c r="BZ114" s="223" t="str">
        <f t="shared" ca="1" si="102"/>
        <v>4.22443835951261+1.51152821437401i</v>
      </c>
      <c r="CA114" s="223" t="str">
        <f t="shared" ca="1" si="103"/>
        <v>4.48671338466926-2.19312289224413E-13i</v>
      </c>
      <c r="CB114" s="223" t="str">
        <f t="shared" ca="1" si="104"/>
        <v>4.22443835951262-1.51152821437399i</v>
      </c>
      <c r="CC114" s="223" t="str">
        <f t="shared" ca="1" si="105"/>
        <v>3.4682763475919-2.84634083920124i</v>
      </c>
      <c r="CD114" s="223" t="str">
        <f t="shared" ca="1" si="106"/>
        <v>2.30663166346693-3.84838243490197i</v>
      </c>
      <c r="CE114" s="223" t="str">
        <f t="shared" ca="1" si="107"/>
        <v>0.875314359009144-4.40050244507178i</v>
      </c>
      <c r="CF114" s="223" t="str">
        <f t="shared" ca="1" si="108"/>
        <v>-0.658337583677878-4.43815148705939i</v>
      </c>
      <c r="CG114" s="223" t="str">
        <f t="shared" ca="1" si="109"/>
        <v>-2.1150220486068-3.95692794097611i</v>
      </c>
      <c r="CH114" s="223" t="str">
        <f t="shared" ca="1" si="110"/>
        <v>-3.32443533151573-3.01309255130675i</v>
      </c>
      <c r="CI114" s="223" t="str">
        <f t="shared" ca="1" si="111"/>
        <v>-4.14518266434033-1.71699087808371i</v>
      </c>
      <c r="CJ114" s="223" t="str">
        <f t="shared" ca="1" si="112"/>
        <v>-4.48130894190258-0.220152591159446i</v>
      </c>
      <c r="CK114" s="223" t="str">
        <f t="shared" ca="1" si="113"/>
        <v>-4.29351701265958+1.30242414680204i</v>
      </c>
      <c r="CL114" s="223" t="str">
        <f t="shared" ca="1" si="114"/>
        <v>-3.60376198216129+2.67273204270447i</v>
      </c>
      <c r="CM114" s="223" t="str">
        <f t="shared" ca="1" si="115"/>
        <v>-2.4926844006127+3.7305658384637i</v>
      </c>
      <c r="CN114" s="223" t="str">
        <f t="shared" ca="1" si="116"/>
        <v>-1.09018242538149+4.35225220725541i</v>
      </c>
      <c r="CO114" s="223" t="str">
        <f t="shared" ca="1" si="117"/>
        <v>0.439774815443535+4.46510863337857i</v>
      </c>
      <c r="CP114" s="223" t="str">
        <f t="shared" ca="1" si="118"/>
        <v>1.91831716037714+4.05594086105467i</v>
      </c>
      <c r="CQ114" s="223" t="str">
        <f t="shared" ca="1" si="119"/>
        <v>3.17258545954011+3.17258545954005i</v>
      </c>
      <c r="CR114" s="223" t="str">
        <f t="shared" ca="1" si="120"/>
        <v>4.05594086105471+1.91831716037705i</v>
      </c>
      <c r="CS114" s="223" t="str">
        <f t="shared" ca="1" si="121"/>
        <v>4.46510863337858+0.439774815443457i</v>
      </c>
      <c r="CT114" s="223" t="str">
        <f t="shared" ca="1" si="122"/>
        <v>4.3522522072555-1.09018242538113i</v>
      </c>
      <c r="CU114" s="223" t="str">
        <f t="shared" ca="1" si="123"/>
        <v>3.73056583846365-2.49268440061278i</v>
      </c>
      <c r="CV114" s="223" t="str">
        <f t="shared" ca="1" si="124"/>
        <v>2.6727320427044-3.60376198216134i</v>
      </c>
      <c r="CW114" s="223" t="str">
        <f t="shared" ca="1" si="125"/>
        <v>1.30242414680195-4.29351701265961i</v>
      </c>
      <c r="CX114" s="223" t="str">
        <f t="shared" ca="1" si="126"/>
        <v>-0.220152591159524-4.48130894190258i</v>
      </c>
      <c r="CY114" s="223" t="str">
        <f t="shared" ca="1" si="127"/>
        <v>-1.71699087808378-4.1451826643403i</v>
      </c>
      <c r="CZ114" s="223" t="str">
        <f t="shared" ca="1" si="128"/>
        <v>-3.01309255130648-3.32443533151597i</v>
      </c>
      <c r="DA114" s="223" t="str">
        <f t="shared" ca="1" si="129"/>
        <v>-3.95692794097614-2.11502204860673i</v>
      </c>
      <c r="DB114" s="223" t="str">
        <f t="shared" ca="1" si="130"/>
        <v>-4.4381514870594-0.658337583677784i</v>
      </c>
      <c r="DC114" s="223" t="str">
        <f t="shared" ca="1" si="131"/>
        <v>-4.40050244507176+0.87531435900922i</v>
      </c>
      <c r="DD114" s="223" t="str">
        <f t="shared" ca="1" si="132"/>
        <v>-3.84838243490193+2.30663166346701i</v>
      </c>
      <c r="DE114" s="223" t="str">
        <f t="shared" ca="1" si="133"/>
        <v>-2.8463408392012+3.46827634759194i</v>
      </c>
      <c r="DF114" s="223" t="str">
        <f t="shared" ca="1" si="134"/>
        <v>-1.51152821437432+4.2244383595125i</v>
      </c>
      <c r="DG114" s="223" t="str">
        <f t="shared" ca="1" si="135"/>
        <v>-1.25321794578676E-13+4.48671338466926i</v>
      </c>
      <c r="DH114" s="223" t="str">
        <f t="shared" ca="1" si="136"/>
        <v>1.51152821437408+4.22443835951258i</v>
      </c>
      <c r="DI114" s="223" t="str">
        <f t="shared" ca="1" si="137"/>
        <v>2.84634083920132+3.46827634759184i</v>
      </c>
      <c r="DJ114" s="223" t="str">
        <f t="shared" ca="1" si="138"/>
        <v>3.84838243490203+2.30663166346683i</v>
      </c>
      <c r="DK114" s="223" t="str">
        <f t="shared" ca="1" si="139"/>
        <v>4.4005024450718+0.875314359009031i</v>
      </c>
      <c r="DL114" s="223" t="str">
        <f t="shared" ca="1" si="140"/>
        <v>4.43815148705944-0.658337583677537i</v>
      </c>
      <c r="DM114" s="223" t="str">
        <f t="shared" ca="1" si="141"/>
        <v>3.95692794097627-2.11502204860649i</v>
      </c>
      <c r="DN114" s="223" t="str">
        <f t="shared" ca="1" si="142"/>
        <v>3.01309255130667-3.3244353315158i</v>
      </c>
      <c r="DO114" s="223" t="str">
        <f t="shared" ca="1" si="143"/>
        <v>1.7169908780836-4.14518266434038i</v>
      </c>
      <c r="DP114" s="223" t="str">
        <f t="shared" ca="1" si="144"/>
        <v>0.220152591159329-4.48130894190259i</v>
      </c>
      <c r="DQ114" s="223" t="str">
        <f t="shared" ca="1" si="145"/>
        <v>-1.30242414680214-4.29351701265955i</v>
      </c>
      <c r="DR114" s="223" t="str">
        <f t="shared" ca="1" si="146"/>
        <v>-2.67273204270419-3.6037619821615i</v>
      </c>
      <c r="DS114" s="223" t="str">
        <f t="shared" ca="1" si="147"/>
        <v>-3.7305658384635-2.492684400613i</v>
      </c>
      <c r="DT114" s="223" t="str">
        <f t="shared" ca="1" si="148"/>
        <v>-4.35225220725544-1.09018242538138i</v>
      </c>
      <c r="DU114" s="223" t="str">
        <f t="shared" ca="1" si="149"/>
        <v>-4.46510863337856+0.439774815443652i</v>
      </c>
      <c r="DV114" s="223" t="str">
        <f t="shared" ca="1" si="150"/>
        <v>-4.05594086105462+1.91831716037723i</v>
      </c>
      <c r="DW114" s="223" t="str">
        <f t="shared" ca="1" si="151"/>
        <v>-3.17258545953998+3.17258545954018i</v>
      </c>
      <c r="DX114" s="223" t="str">
        <f t="shared" ca="1" si="152"/>
        <v>-1.91831716037738+4.05594086105456i</v>
      </c>
      <c r="DY114" s="223" t="str">
        <f t="shared" ca="1" si="153"/>
        <v>-0.439774815443785+4.46510863337855i</v>
      </c>
      <c r="DZ114" s="223" t="str">
        <f t="shared" ca="1" si="154"/>
        <v>1.09018242538125+4.35225220725547i</v>
      </c>
      <c r="EA114" s="223" t="str">
        <f t="shared" ca="1" si="155"/>
        <v>2.49268440061286+3.73056583846359i</v>
      </c>
      <c r="EB114" s="223" t="str">
        <f t="shared" ca="1" si="156"/>
        <v>3.6037619821614+2.67273204270432i</v>
      </c>
      <c r="EC114" s="223" t="str">
        <f t="shared" ca="1" si="157"/>
        <v>4.29351701265963+1.30242414680187i</v>
      </c>
      <c r="ED114" s="223" t="str">
        <f t="shared" ca="1" si="158"/>
        <v>4.4813089419026-0.220152591159196i</v>
      </c>
      <c r="EE114" s="223" t="str">
        <f t="shared" ca="1" si="159"/>
        <v>4.14518266434043-1.71699087808348i</v>
      </c>
      <c r="EF114" s="223" t="str">
        <f t="shared" ca="1" si="160"/>
        <v>3.32443533151591-3.01309255130655i</v>
      </c>
      <c r="EG114" s="223" t="str">
        <f t="shared" ca="1" si="161"/>
        <v>2.11502204860664-3.95692794097619i</v>
      </c>
      <c r="EH114" s="223" t="str">
        <f t="shared" ca="1" si="162"/>
        <v>0.658337583677699-4.43815148705941i</v>
      </c>
      <c r="EI114" s="223" t="str">
        <f t="shared" ca="1" si="163"/>
        <v>-0.875314359009336-4.40050244507174i</v>
      </c>
      <c r="EJ114" s="223" t="str">
        <f t="shared" ca="1" si="164"/>
        <v>-2.3066316634671-3.84838243490187i</v>
      </c>
      <c r="EK114" s="223" t="str">
        <f t="shared" ca="1" si="165"/>
        <v>-3.46827634759174-2.84634083920145i</v>
      </c>
      <c r="EL114" s="223" t="str">
        <f t="shared" ca="1" si="166"/>
        <v>-4.22443835951253-1.51152821437424i</v>
      </c>
      <c r="EM114" s="223" t="str">
        <f t="shared" ca="1" si="167"/>
        <v>-4.48671338466926-3.95756619883271E-14i</v>
      </c>
      <c r="EN114" s="223"/>
      <c r="EO114" s="223"/>
      <c r="EP114" s="223"/>
    </row>
    <row r="115" spans="1:146" ht="17.25" thickBot="1">
      <c r="A115" s="257">
        <f t="shared" si="168"/>
        <v>2.9296874999999999E-4</v>
      </c>
      <c r="B115" s="256">
        <v>15</v>
      </c>
      <c r="C115" s="230">
        <f t="shared" si="169"/>
        <v>3000</v>
      </c>
      <c r="D115" s="229">
        <f t="shared" si="170"/>
        <v>18849.555921538758</v>
      </c>
      <c r="E115" s="229" t="str">
        <f t="shared" si="171"/>
        <v>18849.5559215388i</v>
      </c>
      <c r="F115" s="229" t="str">
        <f t="shared" si="172"/>
        <v>-0.0080323782294575-0.381236680299331i</v>
      </c>
      <c r="G115" s="229" t="str">
        <f t="shared" si="173"/>
        <v>-3.2915380923237-0.765253038837637i</v>
      </c>
      <c r="H115" s="229" t="str">
        <f t="shared" si="38"/>
        <v>0.00324412437868866-0.028140616314594i</v>
      </c>
      <c r="I115" s="229" t="str">
        <f t="shared" si="174"/>
        <v>-0.0124063601965745+0.0098760270492747i</v>
      </c>
      <c r="J115" s="255" t="str">
        <f ca="1">IMPRODUCT(1/N_FFT2,AD100)</f>
        <v>0.196765055810447+0.00161121435446927i</v>
      </c>
      <c r="K115" s="254" t="str">
        <f t="shared" ca="1" si="175"/>
        <v>-0.00245705055303041+0.00192326770790058i</v>
      </c>
      <c r="N115" s="246">
        <f t="shared" ca="1" si="176"/>
        <v>8.5133907611178934</v>
      </c>
      <c r="O115" s="223">
        <f t="shared" ca="1" si="39"/>
        <v>-4.4866092388821075</v>
      </c>
      <c r="P115" s="223" t="str">
        <f t="shared" ca="1" si="40"/>
        <v>-4.18597411106242+1.61470839594569i</v>
      </c>
      <c r="Q115" s="223" t="str">
        <f t="shared" ca="1" si="41"/>
        <v>-3.32435816457765+3.01302261127065i</v>
      </c>
      <c r="R115" s="223" t="str">
        <f t="shared" ca="1" si="42"/>
        <v>-2.01723034553443+4.00754840213781i</v>
      </c>
      <c r="S115" s="223" t="str">
        <f t="shared" ca="1" si="43"/>
        <v>-0.43976460737139+4.46500498908184i</v>
      </c>
      <c r="T115" s="223" t="str">
        <f t="shared" ca="1" si="44"/>
        <v>1.1966359218146+4.32408660101127i</v>
      </c>
      <c r="U115" s="223" t="str">
        <f t="shared" ca="1" si="45"/>
        <v>2.67267000313138+3.60367833148076i</v>
      </c>
      <c r="V115" s="223" t="str">
        <f t="shared" ca="1" si="46"/>
        <v>3.79052781135183+2.40032526416538i</v>
      </c>
      <c r="W115" s="223" t="str">
        <f t="shared" ca="1" si="47"/>
        <v>4.40040030041671+0.87529404117405i</v>
      </c>
      <c r="X115" s="223" t="str">
        <f t="shared" ca="1" si="48"/>
        <v>4.42055577320621-0.767039189608679i</v>
      </c>
      <c r="Y115" s="223" t="str">
        <f t="shared" ca="1" si="49"/>
        <v>3.84829310608072-2.30657812183196i</v>
      </c>
      <c r="Z115" s="223" t="str">
        <f t="shared" ca="1" si="50"/>
        <v>2.76030373835118-3.53700236562923i</v>
      </c>
      <c r="AA115" s="223" t="str">
        <f t="shared" ca="1" si="51"/>
        <v>1.30239391487577-4.29341735135508i</v>
      </c>
      <c r="AB115" s="223" t="str">
        <f t="shared" ca="1" si="52"/>
        <v>-0.330055450700596-4.47445257678357i</v>
      </c>
      <c r="AC115" s="223" t="str">
        <f t="shared" ca="1" si="53"/>
        <v>-1.91827263231539-4.05584671437815i</v>
      </c>
      <c r="AD115" s="223" t="str">
        <f t="shared" ca="1" si="54"/>
        <v>-3.24941365360347-3.09369897860112i</v>
      </c>
      <c r="AE115" s="223" t="str">
        <f t="shared" ca="1" si="55"/>
        <v>-4.14508644617922-1.71695102321634i</v>
      </c>
      <c r="AF115" s="223" t="str">
        <f t="shared" ca="1" si="56"/>
        <v>-4.48525795606192-0.1101069026244i</v>
      </c>
      <c r="AG115" s="223" t="str">
        <f t="shared" ca="1" si="57"/>
        <v>-4.22434030166476+1.51149312871517i</v>
      </c>
      <c r="AH115" s="223" t="str">
        <f t="shared" ca="1" si="58"/>
        <v>-3.39730020649927+2.93053131178329i</v>
      </c>
      <c r="AI115" s="223" t="str">
        <f t="shared" ca="1" si="59"/>
        <v>-2.11497295462239+3.95683609259192i</v>
      </c>
      <c r="AJ115" s="223" t="str">
        <f t="shared" ca="1" si="60"/>
        <v>-0.549208866286608+4.45286784933199i</v>
      </c>
      <c r="AK115" s="223" t="str">
        <f t="shared" ca="1" si="61"/>
        <v>1.09015712001919+4.35215118258704i</v>
      </c>
      <c r="AL115" s="223" t="str">
        <f t="shared" ca="1" si="62"/>
        <v>2.5834263514393+3.6681835762556i</v>
      </c>
      <c r="AM115" s="223" t="str">
        <f t="shared" ca="1" si="63"/>
        <v>3.73047924440631+2.49262654031364i</v>
      </c>
      <c r="AN115" s="223" t="str">
        <f t="shared" ca="1" si="64"/>
        <v>4.37759419102782+0.983021648338327i</v>
      </c>
      <c r="AO115" s="223" t="str">
        <f t="shared" ca="1" si="65"/>
        <v>4.43804846849315-0.658322302316978i</v>
      </c>
      <c r="AP115" s="223" t="str">
        <f t="shared" ca="1" si="66"/>
        <v>3.90374033293949-2.21144158308642i</v>
      </c>
      <c r="AQ115" s="223" t="str">
        <f t="shared" ca="1" si="67"/>
        <v>2.8462747698134-3.46819584180968i</v>
      </c>
      <c r="AR115" s="223" t="str">
        <f t="shared" ca="1" si="68"/>
        <v>2.8462747698134-3.46819584180968i</v>
      </c>
      <c r="AS115" s="223" t="str">
        <f t="shared" ca="1" si="69"/>
        <v>-0.220147480967778-4.4812049215636i</v>
      </c>
      <c r="AT115" s="223" t="str">
        <f t="shared" ca="1" si="70"/>
        <v>-1.81815942339163-4.10170193621556i</v>
      </c>
      <c r="AU115" s="223" t="str">
        <f t="shared" ca="1" si="71"/>
        <v>-3.17251181734767-3.17251181734783i</v>
      </c>
      <c r="AV115" s="223" t="str">
        <f t="shared" ca="1" si="72"/>
        <v>-4.10170193621565-1.81815942339142i</v>
      </c>
      <c r="AW115" s="223" t="str">
        <f t="shared" ca="1" si="73"/>
        <v>-4.48120492156359-0.220147480967997i</v>
      </c>
      <c r="AX115" s="223" t="str">
        <f t="shared" ca="1" si="74"/>
        <v>-4.26016190762762+1.40736739454234i</v>
      </c>
      <c r="AY115" s="223" t="str">
        <f t="shared" ca="1" si="75"/>
        <v>-3.46819584180981+2.84627476981324i</v>
      </c>
      <c r="AZ115" s="223" t="str">
        <f t="shared" ca="1" si="76"/>
        <v>-2.21144158308642+3.90374033293949i</v>
      </c>
      <c r="BA115" s="223" t="str">
        <f t="shared" ca="1" si="77"/>
        <v>-0.658322302317193+4.43804846849311i</v>
      </c>
      <c r="BB115" s="223" t="str">
        <f t="shared" ca="1" si="78"/>
        <v>0.983021648338331+4.37759419102782i</v>
      </c>
      <c r="BC115" s="223" t="str">
        <f t="shared" ca="1" si="79"/>
        <v>2.49262654031379+3.73047924440621i</v>
      </c>
      <c r="BD115" s="223" t="str">
        <f t="shared" ca="1" si="80"/>
        <v>3.66818357625557+2.58342635143934i</v>
      </c>
      <c r="BE115" s="223" t="str">
        <f t="shared" ca="1" si="81"/>
        <v>4.35215118258707+1.09015712001906i</v>
      </c>
      <c r="BF115" s="223" t="str">
        <f t="shared" ca="1" si="82"/>
        <v>4.452867849332-0.549208866286519i</v>
      </c>
      <c r="BG115" s="223" t="str">
        <f t="shared" ca="1" si="83"/>
        <v>3.95683609259186-2.11497295462252i</v>
      </c>
      <c r="BH115" s="223" t="str">
        <f t="shared" ca="1" si="84"/>
        <v>2.93053131178339-3.39730020649919i</v>
      </c>
      <c r="BI115" s="223" t="str">
        <f t="shared" ca="1" si="85"/>
        <v>1.51149312871508-4.22434030166479i</v>
      </c>
      <c r="BJ115" s="223" t="str">
        <f t="shared" ca="1" si="86"/>
        <v>-0.110106902624273-4.48525795606192i</v>
      </c>
      <c r="BK115" s="223" t="str">
        <f t="shared" ca="1" si="87"/>
        <v>-1.71695102321639-4.1450864461792i</v>
      </c>
      <c r="BL115" s="223" t="str">
        <f t="shared" ca="1" si="88"/>
        <v>-3.093698978601-3.24941365360359i</v>
      </c>
      <c r="BM115" s="223" t="str">
        <f t="shared" ca="1" si="89"/>
        <v>-4.05584671437816-1.91827263231538i</v>
      </c>
      <c r="BN115" s="223" t="str">
        <f t="shared" ca="1" si="90"/>
        <v>-4.47445257678355-0.330055450700811i</v>
      </c>
      <c r="BO115" s="223" t="str">
        <f t="shared" ca="1" si="91"/>
        <v>-4.29341735135507+1.30239391487578i</v>
      </c>
      <c r="BP115" s="223" t="str">
        <f t="shared" ca="1" si="92"/>
        <v>-3.53700236562911+2.76030373835133i</v>
      </c>
      <c r="BQ115" s="223" t="str">
        <f t="shared" ca="1" si="93"/>
        <v>-2.30657812183199+3.84829310608071i</v>
      </c>
      <c r="BR115" s="223" t="str">
        <f t="shared" ca="1" si="94"/>
        <v>-0.767039189608545+4.42055577320623i</v>
      </c>
      <c r="BS115" s="223" t="str">
        <f t="shared" ca="1" si="95"/>
        <v>0.875294041173969+4.40040030041673i</v>
      </c>
      <c r="BT115" s="223" t="str">
        <f t="shared" ca="1" si="96"/>
        <v>2.4003252641655+3.79052781135176i</v>
      </c>
      <c r="BU115" s="223" t="str">
        <f t="shared" ca="1" si="97"/>
        <v>3.60367833148069+2.67267000313149i</v>
      </c>
      <c r="BV115" s="223" t="str">
        <f t="shared" ca="1" si="98"/>
        <v>4.32408660101129+1.19663592181452i</v>
      </c>
      <c r="BW115" s="223" t="str">
        <f t="shared" ca="1" si="99"/>
        <v>4.46500498908186-0.439764607371263i</v>
      </c>
      <c r="BX115" s="223" t="str">
        <f t="shared" ca="1" si="100"/>
        <v>4.00754840213779-2.01723034553448i</v>
      </c>
      <c r="BY115" s="223" t="str">
        <f t="shared" ca="1" si="101"/>
        <v>3.01302261127078-3.32435816457753i</v>
      </c>
      <c r="BZ115" s="223" t="str">
        <f t="shared" ca="1" si="102"/>
        <v>1.61470839594567-4.18597411106242i</v>
      </c>
      <c r="CA115" s="223" t="str">
        <f t="shared" ca="1" si="103"/>
        <v>2.1930768497712E-13-4.48660923888211i</v>
      </c>
      <c r="CB115" s="223" t="str">
        <f t="shared" ca="1" si="104"/>
        <v>-1.61470839594568-4.18597411106242i</v>
      </c>
      <c r="CC115" s="223" t="str">
        <f t="shared" ca="1" si="105"/>
        <v>-3.01302261127079-3.32435816457752i</v>
      </c>
      <c r="CD115" s="223" t="str">
        <f t="shared" ca="1" si="106"/>
        <v>-4.00754840213779-2.01723034553447i</v>
      </c>
      <c r="CE115" s="223" t="str">
        <f t="shared" ca="1" si="107"/>
        <v>-4.46500498908186-0.439764607371255i</v>
      </c>
      <c r="CF115" s="223" t="str">
        <f t="shared" ca="1" si="108"/>
        <v>-4.32408660101129+1.19663592181452i</v>
      </c>
      <c r="CG115" s="223" t="str">
        <f t="shared" ca="1" si="109"/>
        <v>-3.60367833148068+2.67267000313149i</v>
      </c>
      <c r="CH115" s="223" t="str">
        <f t="shared" ca="1" si="110"/>
        <v>-2.40032526416549+3.79052781135176i</v>
      </c>
      <c r="CI115" s="223" t="str">
        <f t="shared" ca="1" si="111"/>
        <v>-0.87529404117396+4.40040030041673i</v>
      </c>
      <c r="CJ115" s="223" t="str">
        <f t="shared" ca="1" si="112"/>
        <v>0.767039189608549+4.42055577320623i</v>
      </c>
      <c r="CK115" s="223" t="str">
        <f t="shared" ca="1" si="113"/>
        <v>2.30657812183199+3.8482931060807i</v>
      </c>
      <c r="CL115" s="223" t="str">
        <f t="shared" ca="1" si="114"/>
        <v>3.53700236562912+2.76030373835132i</v>
      </c>
      <c r="CM115" s="223" t="str">
        <f t="shared" ca="1" si="115"/>
        <v>4.29341735135508+1.30239391487577i</v>
      </c>
      <c r="CN115" s="223" t="str">
        <f t="shared" ca="1" si="116"/>
        <v>4.47445257678358-0.330055450700374i</v>
      </c>
      <c r="CO115" s="223" t="str">
        <f t="shared" ca="1" si="117"/>
        <v>4.05584671437815-1.91827263231539i</v>
      </c>
      <c r="CP115" s="223" t="str">
        <f t="shared" ca="1" si="118"/>
        <v>3.09369897860099-3.24941365360359i</v>
      </c>
      <c r="CQ115" s="223" t="str">
        <f t="shared" ca="1" si="119"/>
        <v>1.71695102321638-4.1450864461792i</v>
      </c>
      <c r="CR115" s="223" t="str">
        <f t="shared" ca="1" si="120"/>
        <v>0.110106902624265-4.48525795606192i</v>
      </c>
      <c r="CS115" s="223" t="str">
        <f t="shared" ca="1" si="121"/>
        <v>-1.51149312871509-4.22434030166479i</v>
      </c>
      <c r="CT115" s="223" t="str">
        <f t="shared" ca="1" si="122"/>
        <v>-2.93053131178339-3.39730020649918i</v>
      </c>
      <c r="CU115" s="223" t="str">
        <f t="shared" ca="1" si="123"/>
        <v>-3.95683609259186-2.11497295462251i</v>
      </c>
      <c r="CV115" s="223" t="str">
        <f t="shared" ca="1" si="124"/>
        <v>-4.452867849332-0.549208866286519i</v>
      </c>
      <c r="CW115" s="223" t="str">
        <f t="shared" ca="1" si="125"/>
        <v>-4.35215118258707+1.09015712001906i</v>
      </c>
      <c r="CX115" s="223" t="str">
        <f t="shared" ca="1" si="126"/>
        <v>-3.66818357625556+2.58342635143935i</v>
      </c>
      <c r="CY115" s="223" t="str">
        <f t="shared" ca="1" si="127"/>
        <v>-2.49262654031378+3.73047924440622i</v>
      </c>
      <c r="CZ115" s="223" t="str">
        <f t="shared" ca="1" si="128"/>
        <v>-0.983021648338313+4.37759419102782i</v>
      </c>
      <c r="DA115" s="223" t="str">
        <f t="shared" ca="1" si="129"/>
        <v>0.658322302317211+4.43804846849311i</v>
      </c>
      <c r="DB115" s="223" t="str">
        <f t="shared" ca="1" si="130"/>
        <v>2.21144158308643+3.90374033293948i</v>
      </c>
      <c r="DC115" s="223" t="str">
        <f t="shared" ca="1" si="131"/>
        <v>3.46819584180983+2.84627476981322i</v>
      </c>
      <c r="DD115" s="223" t="str">
        <f t="shared" ca="1" si="132"/>
        <v>4.26016190762762+1.40736739454233i</v>
      </c>
      <c r="DE115" s="223" t="str">
        <f t="shared" ca="1" si="133"/>
        <v>4.48120492156359-0.220147480968013i</v>
      </c>
      <c r="DF115" s="223" t="str">
        <f t="shared" ca="1" si="134"/>
        <v>4.10170193621565-1.81815942339144i</v>
      </c>
      <c r="DG115" s="223" t="str">
        <f t="shared" ca="1" si="135"/>
        <v>3.17251181734767-3.17251181734784i</v>
      </c>
      <c r="DH115" s="223" t="str">
        <f t="shared" ca="1" si="136"/>
        <v>1.81815942339162-4.10170193621557i</v>
      </c>
      <c r="DI115" s="223" t="str">
        <f t="shared" ca="1" si="137"/>
        <v>0.220147480967762-4.4812049215636i</v>
      </c>
      <c r="DJ115" s="223" t="str">
        <f t="shared" ca="1" si="138"/>
        <v>-1.40736739454214-4.26016190762768i</v>
      </c>
      <c r="DK115" s="223" t="str">
        <f t="shared" ca="1" si="139"/>
        <v>-2.84627476981342-3.46819584180967i</v>
      </c>
      <c r="DL115" s="223" t="str">
        <f t="shared" ca="1" si="140"/>
        <v>-3.90374033293939-2.2114415830866i</v>
      </c>
      <c r="DM115" s="223" t="str">
        <f t="shared" ca="1" si="141"/>
        <v>-4.43804846849315-0.65832230231696i</v>
      </c>
      <c r="DN115" s="223" t="str">
        <f t="shared" ca="1" si="142"/>
        <v>-4.37759419102786+0.983021648338125i</v>
      </c>
      <c r="DO115" s="223" t="str">
        <f t="shared" ca="1" si="143"/>
        <v>-3.73047924440633+2.49262654031362i</v>
      </c>
      <c r="DP115" s="223" t="str">
        <f t="shared" ca="1" si="144"/>
        <v>-2.58342635143915+3.66818357625571i</v>
      </c>
      <c r="DQ115" s="223" t="str">
        <f t="shared" ca="1" si="145"/>
        <v>-1.09015712001927+4.35215118258702i</v>
      </c>
      <c r="DR115" s="223" t="str">
        <f t="shared" ca="1" si="146"/>
        <v>0.549208866286752+4.45286784933197i</v>
      </c>
      <c r="DS115" s="223" t="str">
        <f t="shared" ca="1" si="147"/>
        <v>2.11497295462232+3.95683609259196i</v>
      </c>
      <c r="DT115" s="223" t="str">
        <f t="shared" ca="1" si="148"/>
        <v>3.39730020649934+2.93053131178322i</v>
      </c>
      <c r="DU115" s="223" t="str">
        <f t="shared" ca="1" si="149"/>
        <v>4.22434030166472+1.51149312871529i</v>
      </c>
      <c r="DV115" s="223" t="str">
        <f t="shared" ca="1" si="150"/>
        <v>4.48525795606192-0.110106902624499i</v>
      </c>
      <c r="DW115" s="223" t="str">
        <f t="shared" ca="1" si="151"/>
        <v>4.14508644617928-1.71695102321619i</v>
      </c>
      <c r="DX115" s="223" t="str">
        <f t="shared" ca="1" si="152"/>
        <v>3.24941365360343-3.09369897860116i</v>
      </c>
      <c r="DY115" s="223" t="str">
        <f t="shared" ca="1" si="153"/>
        <v>1.91827263231558-4.05584671437806i</v>
      </c>
      <c r="DZ115" s="223" t="str">
        <f t="shared" ca="1" si="154"/>
        <v>0.330055450700585-4.47445257678357i</v>
      </c>
      <c r="EA115" s="223" t="str">
        <f t="shared" ca="1" si="155"/>
        <v>-1.30239391487599-4.29341735135501i</v>
      </c>
      <c r="EB115" s="223" t="str">
        <f t="shared" ca="1" si="156"/>
        <v>-2.76030373835116-3.53700236562925i</v>
      </c>
      <c r="EC115" s="223" t="str">
        <f t="shared" ca="1" si="157"/>
        <v>-3.84829310608082-2.3065781218318i</v>
      </c>
      <c r="ED115" s="223" t="str">
        <f t="shared" ca="1" si="158"/>
        <v>-4.4205557732062-0.76703918960876i</v>
      </c>
      <c r="EE115" s="223" t="str">
        <f t="shared" ca="1" si="159"/>
        <v>-4.40040030041668+0.875294041174193i</v>
      </c>
      <c r="EF115" s="223" t="str">
        <f t="shared" ca="1" si="160"/>
        <v>-3.79052781135187+2.40032526416531i</v>
      </c>
      <c r="EG115" s="223" t="str">
        <f t="shared" ca="1" si="161"/>
        <v>-2.67267000313131+3.60367833148082i</v>
      </c>
      <c r="EH115" s="223" t="str">
        <f t="shared" ca="1" si="162"/>
        <v>-1.19663592181473+4.32408660101123i</v>
      </c>
      <c r="EI115" s="223" t="str">
        <f t="shared" ca="1" si="163"/>
        <v>0.439764607371489+4.46500498908184i</v>
      </c>
      <c r="EJ115" s="223" t="str">
        <f t="shared" ca="1" si="164"/>
        <v>2.01723034553428+4.00754840213789i</v>
      </c>
      <c r="EK115" s="223" t="str">
        <f t="shared" ca="1" si="165"/>
        <v>3.32435816457768+3.01302261127061i</v>
      </c>
      <c r="EL115" s="223" t="str">
        <f t="shared" ca="1" si="166"/>
        <v>4.18597411106234+1.61470839594587i</v>
      </c>
      <c r="EM115" s="223" t="str">
        <f t="shared" ca="1" si="167"/>
        <v>4.48660923888211-7.69449444921643E-15i</v>
      </c>
      <c r="EN115" s="223"/>
      <c r="EO115" s="223"/>
      <c r="EP115" s="223"/>
    </row>
    <row r="116" spans="1:146" ht="17.25" thickBot="1">
      <c r="A116" s="257">
        <f t="shared" si="168"/>
        <v>3.1250000000000001E-4</v>
      </c>
      <c r="B116" s="256">
        <v>16</v>
      </c>
      <c r="C116" s="230">
        <f t="shared" si="169"/>
        <v>3200</v>
      </c>
      <c r="D116" s="229">
        <f t="shared" si="170"/>
        <v>20106.192982974677</v>
      </c>
      <c r="E116" s="229" t="str">
        <f t="shared" si="171"/>
        <v>20106.1929829747i</v>
      </c>
      <c r="F116" s="229" t="str">
        <f t="shared" si="172"/>
        <v>-0.0100353037096715-0.357059867347945i</v>
      </c>
      <c r="G116" s="229" t="str">
        <f t="shared" si="173"/>
        <v>-3.35783155908367-0.795353209867086i</v>
      </c>
      <c r="H116" s="229" t="str">
        <f t="shared" si="38"/>
        <v>0.00309295424877318-0.0263880331907452i</v>
      </c>
      <c r="I116" s="229" t="str">
        <f t="shared" si="174"/>
        <v>-0.011826713611129+0.00968896616185943i</v>
      </c>
      <c r="J116" s="255" t="str">
        <f ca="1">IMPRODUCT(1/N_FFT2,AE100)</f>
        <v>0.0207587708303433-0.000102096779821422i</v>
      </c>
      <c r="K116" s="254" t="str">
        <f t="shared" ca="1" si="175"/>
        <v>-0.000244518825284604+0.000202338497512557i</v>
      </c>
      <c r="N116" s="246">
        <f t="shared" ca="1" si="176"/>
        <v>8.5135040917442666</v>
      </c>
      <c r="O116" s="223">
        <f t="shared" ca="1" si="39"/>
        <v>-4.4864959082557334</v>
      </c>
      <c r="P116" s="223" t="str">
        <f t="shared" ca="1" si="40"/>
        <v>-4.14498174233311+1.71690765346324i</v>
      </c>
      <c r="Q116" s="223" t="str">
        <f t="shared" ca="1" si="41"/>
        <v>-3.17243168049333+3.17243168049333i</v>
      </c>
      <c r="R116" s="223" t="str">
        <f t="shared" ca="1" si="42"/>
        <v>-1.71690765346325+4.1449817423331i</v>
      </c>
      <c r="S116" s="223" t="str">
        <f t="shared" ca="1" si="43"/>
        <v>1.5664404206645E-14+4.48649590825573i</v>
      </c>
      <c r="T116" s="223" t="str">
        <f t="shared" ca="1" si="44"/>
        <v>1.71690765346323+4.14498174233311i</v>
      </c>
      <c r="U116" s="223" t="str">
        <f t="shared" ca="1" si="45"/>
        <v>3.17243168049331+3.17243168049334i</v>
      </c>
      <c r="V116" s="223" t="str">
        <f t="shared" ca="1" si="46"/>
        <v>4.14498174233311+1.71690765346323i</v>
      </c>
      <c r="W116" s="223" t="str">
        <f t="shared" ca="1" si="47"/>
        <v>4.48649590825573+1.44964933132451E-14i</v>
      </c>
      <c r="X116" s="223" t="str">
        <f t="shared" ca="1" si="48"/>
        <v>4.1449817423331-1.71690765346325i</v>
      </c>
      <c r="Y116" s="223" t="str">
        <f t="shared" ca="1" si="49"/>
        <v>3.17243168049333-3.17243168049332i</v>
      </c>
      <c r="Z116" s="223" t="str">
        <f t="shared" ca="1" si="50"/>
        <v>1.71690765346321-4.14498174233312i</v>
      </c>
      <c r="AA116" s="223" t="str">
        <f t="shared" ca="1" si="51"/>
        <v>8.24493529493004E-16-4.48649590825573i</v>
      </c>
      <c r="AB116" s="223" t="str">
        <f t="shared" ca="1" si="52"/>
        <v>-1.71690765346322-4.14498174233311i</v>
      </c>
      <c r="AC116" s="223" t="str">
        <f t="shared" ca="1" si="53"/>
        <v>-3.17243168049333-3.17243168049332i</v>
      </c>
      <c r="AD116" s="223" t="str">
        <f t="shared" ca="1" si="54"/>
        <v>-4.1449817423331-1.71690765346325i</v>
      </c>
      <c r="AE116" s="223" t="str">
        <f t="shared" ca="1" si="55"/>
        <v>-4.48649590825573+1.4839910677152E-14i</v>
      </c>
      <c r="AF116" s="223" t="str">
        <f t="shared" ca="1" si="56"/>
        <v>-4.14498174233311+1.71690765346323i</v>
      </c>
      <c r="AG116" s="223" t="str">
        <f t="shared" ca="1" si="57"/>
        <v>-3.17243168049334+3.17243168049331i</v>
      </c>
      <c r="AH116" s="223" t="str">
        <f t="shared" ca="1" si="58"/>
        <v>-1.71690765346323+4.14498174233311i</v>
      </c>
      <c r="AI116" s="223" t="str">
        <f t="shared" ca="1" si="59"/>
        <v>-1.33285824198453E-14+4.48649590825573i</v>
      </c>
      <c r="AJ116" s="223" t="str">
        <f t="shared" ca="1" si="60"/>
        <v>1.71690765346325+4.1449817423331i</v>
      </c>
      <c r="AK116" s="223" t="str">
        <f t="shared" ca="1" si="61"/>
        <v>3.17243168049333+3.17243168049333i</v>
      </c>
      <c r="AL116" s="223" t="str">
        <f t="shared" ca="1" si="62"/>
        <v>4.1449817423331+1.71690765346326i</v>
      </c>
      <c r="AM116" s="223" t="str">
        <f t="shared" ca="1" si="63"/>
        <v>4.48649590825573+1.64898705898601E-15i</v>
      </c>
      <c r="AN116" s="223" t="str">
        <f t="shared" ca="1" si="64"/>
        <v>4.14498174233311-1.71690765346322i</v>
      </c>
      <c r="AO116" s="223" t="str">
        <f t="shared" ca="1" si="65"/>
        <v>3.17243168049341-3.17243168049324i</v>
      </c>
      <c r="AP116" s="223" t="str">
        <f t="shared" ca="1" si="66"/>
        <v>1.71690765346304-4.14498174233319i</v>
      </c>
      <c r="AQ116" s="223" t="str">
        <f t="shared" ca="1" si="67"/>
        <v>-1.09650829446515E-13-4.48649590825573i</v>
      </c>
      <c r="AR116" s="223" t="str">
        <f t="shared" ca="1" si="68"/>
        <v>-1.09650829446515E-13-4.48649590825573i</v>
      </c>
      <c r="AS116" s="223" t="str">
        <f t="shared" ca="1" si="69"/>
        <v>-3.17243168049325-3.17243168049341i</v>
      </c>
      <c r="AT116" s="223" t="str">
        <f t="shared" ca="1" si="70"/>
        <v>-4.14498174233302-1.71690765346344i</v>
      </c>
      <c r="AU116" s="223" t="str">
        <f t="shared" ca="1" si="71"/>
        <v>-4.48649590825573+1.2531523365316E-13i</v>
      </c>
      <c r="AV116" s="223" t="str">
        <f t="shared" ca="1" si="72"/>
        <v>-4.1449817423331+1.71690765346325i</v>
      </c>
      <c r="AW116" s="223" t="str">
        <f t="shared" ca="1" si="73"/>
        <v>-3.17243168049339+3.17243168049326i</v>
      </c>
      <c r="AX116" s="223" t="str">
        <f t="shared" ca="1" si="74"/>
        <v>-1.71690765346342+4.14498174233303i</v>
      </c>
      <c r="AY116" s="223" t="str">
        <f t="shared" ca="1" si="75"/>
        <v>1.33010020168233E-13+4.48649590825573i</v>
      </c>
      <c r="AZ116" s="223" t="str">
        <f t="shared" ca="1" si="76"/>
        <v>1.71690765346326+4.1449817423331i</v>
      </c>
      <c r="BA116" s="223" t="str">
        <f t="shared" ca="1" si="77"/>
        <v>3.17243168049327+3.17243168049338i</v>
      </c>
      <c r="BB116" s="223" t="str">
        <f t="shared" ca="1" si="78"/>
        <v>4.14498174233304+1.71690765346341i</v>
      </c>
      <c r="BC116" s="223" t="str">
        <f t="shared" ca="1" si="79"/>
        <v>4.48649590825573-1.48674424374878E-13i</v>
      </c>
      <c r="BD116" s="223" t="str">
        <f t="shared" ca="1" si="80"/>
        <v>4.14498174233309-1.71690765346327i</v>
      </c>
      <c r="BE116" s="223" t="str">
        <f t="shared" ca="1" si="81"/>
        <v>3.17243168049337-3.17243168049329i</v>
      </c>
      <c r="BF116" s="223" t="str">
        <f t="shared" ca="1" si="82"/>
        <v>1.7169076534634-4.14498174233304i</v>
      </c>
      <c r="BG116" s="223" t="str">
        <f t="shared" ca="1" si="83"/>
        <v>-1.64338828581523E-13-4.48649590825573i</v>
      </c>
      <c r="BH116" s="223" t="str">
        <f t="shared" ca="1" si="84"/>
        <v>-1.71690765346329-4.14498174233308i</v>
      </c>
      <c r="BI116" s="223" t="str">
        <f t="shared" ca="1" si="85"/>
        <v>-3.17243168049329-3.17243168049337i</v>
      </c>
      <c r="BJ116" s="223" t="str">
        <f t="shared" ca="1" si="86"/>
        <v>-4.14498174233305-1.71690765346338i</v>
      </c>
      <c r="BK116" s="223" t="str">
        <f t="shared" ca="1" si="87"/>
        <v>-4.48649590825573+1.87972850479739E-13i</v>
      </c>
      <c r="BL116" s="223" t="str">
        <f t="shared" ca="1" si="88"/>
        <v>-4.14498174233308+1.7169076534633i</v>
      </c>
      <c r="BM116" s="223" t="str">
        <f t="shared" ca="1" si="89"/>
        <v>-3.17243168049335+3.17243168049331i</v>
      </c>
      <c r="BN116" s="223" t="str">
        <f t="shared" ca="1" si="90"/>
        <v>-1.71690765346337+4.14498174233305i</v>
      </c>
      <c r="BO116" s="223" t="str">
        <f t="shared" ca="1" si="91"/>
        <v>1.95667636994813E-13+4.48649590825573i</v>
      </c>
      <c r="BP116" s="223" t="str">
        <f t="shared" ca="1" si="92"/>
        <v>1.71690765346332+4.14498174233307i</v>
      </c>
      <c r="BQ116" s="223" t="str">
        <f t="shared" ca="1" si="93"/>
        <v>3.17243168049331+3.17243168049334i</v>
      </c>
      <c r="BR116" s="223" t="str">
        <f t="shared" ca="1" si="94"/>
        <v>4.14498174233306+1.71690765346335i</v>
      </c>
      <c r="BS116" s="223" t="str">
        <f t="shared" ca="1" si="95"/>
        <v>4.48649590825573-2.19301658893029E-13i</v>
      </c>
      <c r="BT116" s="223" t="str">
        <f t="shared" ca="1" si="96"/>
        <v>4.14498174233307-1.71690765346333i</v>
      </c>
      <c r="BU116" s="223" t="str">
        <f t="shared" ca="1" si="97"/>
        <v>3.17243168049333-3.17243168049333i</v>
      </c>
      <c r="BV116" s="223" t="str">
        <f t="shared" ca="1" si="98"/>
        <v>1.71690765346334-4.14498174233306i</v>
      </c>
      <c r="BW116" s="223" t="str">
        <f t="shared" ca="1" si="99"/>
        <v>2.1930214531989E-13-4.48649590825573i</v>
      </c>
      <c r="BX116" s="223" t="str">
        <f t="shared" ca="1" si="100"/>
        <v>-1.71690765346335-4.14498174233306i</v>
      </c>
      <c r="BY116" s="223" t="str">
        <f t="shared" ca="1" si="101"/>
        <v>-3.17243168049333-3.17243168049332i</v>
      </c>
      <c r="BZ116" s="223" t="str">
        <f t="shared" ca="1" si="102"/>
        <v>-4.14498174233307-1.71690765346332i</v>
      </c>
      <c r="CA116" s="223" t="str">
        <f t="shared" ca="1" si="103"/>
        <v>-4.48649590825573-2.11607358804817E-13i</v>
      </c>
      <c r="CB116" s="223" t="str">
        <f t="shared" ca="1" si="104"/>
        <v>-4.14498174233306+1.71690765346336i</v>
      </c>
      <c r="CC116" s="223" t="str">
        <f t="shared" ca="1" si="105"/>
        <v>-3.17243168049331+3.17243168049335i</v>
      </c>
      <c r="CD116" s="223" t="str">
        <f t="shared" ca="1" si="106"/>
        <v>-1.71690765346332+4.14498174233307i</v>
      </c>
      <c r="CE116" s="223" t="str">
        <f t="shared" ca="1" si="107"/>
        <v>-1.87973336906601E-13+4.48649590825573i</v>
      </c>
      <c r="CF116" s="223" t="str">
        <f t="shared" ca="1" si="108"/>
        <v>1.71690765346338+4.14498174233305i</v>
      </c>
      <c r="CG116" s="223" t="str">
        <f t="shared" ca="1" si="109"/>
        <v>3.17243168049336+3.1724316804933i</v>
      </c>
      <c r="CH116" s="223" t="str">
        <f t="shared" ca="1" si="110"/>
        <v>4.14498174233308+1.71690765346329i</v>
      </c>
      <c r="CI116" s="223" t="str">
        <f t="shared" ca="1" si="111"/>
        <v>4.48649590825573+1.80278550391527E-13i</v>
      </c>
      <c r="CJ116" s="223" t="str">
        <f t="shared" ca="1" si="112"/>
        <v>4.14498174233305-1.71690765346339i</v>
      </c>
      <c r="CK116" s="223" t="str">
        <f t="shared" ca="1" si="113"/>
        <v>3.17243168049329-3.17243168049337i</v>
      </c>
      <c r="CL116" s="223" t="str">
        <f t="shared" ca="1" si="114"/>
        <v>1.71690765346329-4.14498174233309i</v>
      </c>
      <c r="CM116" s="223" t="str">
        <f t="shared" ca="1" si="115"/>
        <v>1.5664452849331E-13-4.48649590825573i</v>
      </c>
      <c r="CN116" s="223" t="str">
        <f t="shared" ca="1" si="116"/>
        <v>-1.71690765346339-4.14498174233304i</v>
      </c>
      <c r="CO116" s="223" t="str">
        <f t="shared" ca="1" si="117"/>
        <v>-3.17243168049338-3.17243168049328i</v>
      </c>
      <c r="CP116" s="223" t="str">
        <f t="shared" ca="1" si="118"/>
        <v>-4.1449817423331-1.71690765346326i</v>
      </c>
      <c r="CQ116" s="223" t="str">
        <f t="shared" ca="1" si="119"/>
        <v>-4.48649590825573-1.48949741978237E-13i</v>
      </c>
      <c r="CR116" s="223" t="str">
        <f t="shared" ca="1" si="120"/>
        <v>-4.14498174233303+1.71690765346342i</v>
      </c>
      <c r="CS116" s="223" t="str">
        <f t="shared" ca="1" si="121"/>
        <v>-3.17243168049327+3.17243168049338i</v>
      </c>
      <c r="CT116" s="223" t="str">
        <f t="shared" ca="1" si="122"/>
        <v>-1.71690765346326+4.1449817423331i</v>
      </c>
      <c r="CU116" s="223" t="str">
        <f t="shared" ca="1" si="123"/>
        <v>-1.25315720080021E-13+4.48649590825573i</v>
      </c>
      <c r="CV116" s="223" t="str">
        <f t="shared" ca="1" si="124"/>
        <v>1.71690765346344+4.14498174233302i</v>
      </c>
      <c r="CW116" s="223" t="str">
        <f t="shared" ca="1" si="125"/>
        <v>3.17243168049341+3.17243168049324i</v>
      </c>
      <c r="CX116" s="223" t="str">
        <f t="shared" ca="1" si="126"/>
        <v>4.1449817423331+1.71690765346325i</v>
      </c>
      <c r="CY116" s="223" t="str">
        <f t="shared" ca="1" si="127"/>
        <v>4.48649590825573+1.17620933564947E-13i</v>
      </c>
      <c r="CZ116" s="223" t="str">
        <f t="shared" ca="1" si="128"/>
        <v>4.14498174233302-1.71690765346345i</v>
      </c>
      <c r="DA116" s="223" t="str">
        <f t="shared" ca="1" si="129"/>
        <v>3.17243168049324-3.17243168049341i</v>
      </c>
      <c r="DB116" s="223" t="str">
        <f t="shared" ca="1" si="130"/>
        <v>1.71690765346321-4.14498174233312i</v>
      </c>
      <c r="DC116" s="223" t="str">
        <f t="shared" ca="1" si="131"/>
        <v>1.09926147049874E-13-4.48649590825573i</v>
      </c>
      <c r="DD116" s="223" t="str">
        <f t="shared" ca="1" si="132"/>
        <v>-1.71690765346304-4.14498174233319i</v>
      </c>
      <c r="DE116" s="223" t="str">
        <f t="shared" ca="1" si="133"/>
        <v>-3.17243168049342-3.17243168049324i</v>
      </c>
      <c r="DF116" s="223" t="str">
        <f t="shared" ca="1" si="134"/>
        <v>-4.14498174233312-1.7169076534632i</v>
      </c>
      <c r="DG116" s="223" t="str">
        <f t="shared" ca="1" si="135"/>
        <v>-4.48649590825573-7.03528897685143E-14i</v>
      </c>
      <c r="DH116" s="223" t="str">
        <f t="shared" ca="1" si="136"/>
        <v>-4.14498174233318+1.71690765346305i</v>
      </c>
      <c r="DI116" s="223" t="str">
        <f t="shared" ca="1" si="137"/>
        <v>-3.17243168049323+3.17243168049343i</v>
      </c>
      <c r="DJ116" s="223" t="str">
        <f t="shared" ca="1" si="138"/>
        <v>-1.7169076534632+4.14498174233312i</v>
      </c>
      <c r="DK116" s="223" t="str">
        <f t="shared" ca="1" si="139"/>
        <v>-6.26581032534407E-14+4.48649590825573i</v>
      </c>
      <c r="DL116" s="223" t="str">
        <f t="shared" ca="1" si="140"/>
        <v>1.71690765346308+4.14498174233317i</v>
      </c>
      <c r="DM116" s="223" t="str">
        <f t="shared" ca="1" si="141"/>
        <v>3.17243168049343+3.17243168049322i</v>
      </c>
      <c r="DN116" s="223" t="str">
        <f t="shared" ca="1" si="142"/>
        <v>4.14498174233313+1.71690765346319i</v>
      </c>
      <c r="DO116" s="223" t="str">
        <f t="shared" ca="1" si="143"/>
        <v>4.48649590825573+5.49633167383672E-14i</v>
      </c>
      <c r="DP116" s="223" t="str">
        <f t="shared" ca="1" si="144"/>
        <v>4.14498174233317-1.71690765346309i</v>
      </c>
      <c r="DQ116" s="223" t="str">
        <f t="shared" ca="1" si="145"/>
        <v>3.1724316804932-3.17243168049346i</v>
      </c>
      <c r="DR116" s="223" t="str">
        <f t="shared" ca="1" si="146"/>
        <v>1.71690765346319-4.14498174233313i</v>
      </c>
      <c r="DS116" s="223" t="str">
        <f t="shared" ca="1" si="147"/>
        <v>4.72685302232936E-14-4.48649590825573i</v>
      </c>
      <c r="DT116" s="223" t="str">
        <f t="shared" ca="1" si="148"/>
        <v>-1.7169076534631-4.14498174233317i</v>
      </c>
      <c r="DU116" s="223" t="str">
        <f t="shared" ca="1" si="149"/>
        <v>-3.17243168049346-3.17243168049319i</v>
      </c>
      <c r="DV116" s="223" t="str">
        <f t="shared" ca="1" si="150"/>
        <v>-4.14498174233314-1.71690765346315i</v>
      </c>
      <c r="DW116" s="223" t="str">
        <f t="shared" ca="1" si="151"/>
        <v>-4.48649590825573-3.95737437082199E-14i</v>
      </c>
      <c r="DX116" s="223" t="str">
        <f t="shared" ca="1" si="152"/>
        <v>-4.14498174233316+1.71690765346311i</v>
      </c>
      <c r="DY116" s="223" t="str">
        <f t="shared" ca="1" si="153"/>
        <v>-3.1724316804935+3.17243168049316i</v>
      </c>
      <c r="DZ116" s="223" t="str">
        <f t="shared" ca="1" si="154"/>
        <v>-1.71690765346314+4.14498174233314i</v>
      </c>
      <c r="EA116" s="223" t="str">
        <f t="shared" ca="1" si="155"/>
        <v>-4.86426861057817E-19+4.48649590825573i</v>
      </c>
      <c r="EB116" s="223" t="str">
        <f t="shared" ca="1" si="156"/>
        <v>1.71690765346314+4.14498174233314i</v>
      </c>
      <c r="EC116" s="223" t="str">
        <f t="shared" ca="1" si="157"/>
        <v>3.17243168049316+3.1724316804935i</v>
      </c>
      <c r="ED116" s="223" t="str">
        <f t="shared" ca="1" si="158"/>
        <v>4.14498174233315+1.71690765346313i</v>
      </c>
      <c r="EE116" s="223" t="str">
        <f t="shared" ca="1" si="159"/>
        <v>4.48649590825573-7.69430008821258E-15i</v>
      </c>
      <c r="EF116" s="223" t="str">
        <f t="shared" ca="1" si="160"/>
        <v>4.14498174233314-1.71690765346315i</v>
      </c>
      <c r="EG116" s="223" t="str">
        <f t="shared" ca="1" si="161"/>
        <v>3.17243168049346-3.17243168049319i</v>
      </c>
      <c r="EH116" s="223" t="str">
        <f t="shared" ca="1" si="162"/>
        <v>1.71690765346313-4.14498174233315i</v>
      </c>
      <c r="EI116" s="223" t="str">
        <f t="shared" ca="1" si="163"/>
        <v>-1.53890866032862E-14-4.48649590825573i</v>
      </c>
      <c r="EJ116" s="223" t="str">
        <f t="shared" ca="1" si="164"/>
        <v>-1.71690765346316-4.14498174233314i</v>
      </c>
      <c r="EK116" s="223" t="str">
        <f t="shared" ca="1" si="165"/>
        <v>-3.1724316804932-3.17243168049346i</v>
      </c>
      <c r="EL116" s="223" t="str">
        <f t="shared" ca="1" si="166"/>
        <v>-4.14498174233317-1.71690765346309i</v>
      </c>
      <c r="EM116" s="223" t="str">
        <f t="shared" ca="1" si="167"/>
        <v>-4.48649590825573+2.30838731183599E-14i</v>
      </c>
      <c r="EN116" s="223"/>
      <c r="EO116" s="223"/>
      <c r="EP116" s="223"/>
    </row>
    <row r="117" spans="1:146" ht="17.25" thickBot="1">
      <c r="A117" s="257">
        <f t="shared" si="168"/>
        <v>3.3203125000000002E-4</v>
      </c>
      <c r="B117" s="256">
        <v>17</v>
      </c>
      <c r="C117" s="230">
        <f t="shared" si="169"/>
        <v>3400</v>
      </c>
      <c r="D117" s="229">
        <f t="shared" si="170"/>
        <v>21362.830044410592</v>
      </c>
      <c r="E117" s="229" t="str">
        <f t="shared" si="171"/>
        <v>21362.8300444106i</v>
      </c>
      <c r="F117" s="229" t="str">
        <f t="shared" si="172"/>
        <v>-0.0116813649754461-0.33568936513462i</v>
      </c>
      <c r="G117" s="229" t="str">
        <f t="shared" si="173"/>
        <v>-3.42548701793885-0.820132083450854i</v>
      </c>
      <c r="H117" s="229" t="str">
        <f t="shared" si="38"/>
        <v>0.00296761657342924-0.0248406181792765i</v>
      </c>
      <c r="I117" s="229" t="str">
        <f t="shared" si="174"/>
        <v>-0.0113115483603451+0.00949174379978533i</v>
      </c>
      <c r="J117" s="255" t="str">
        <f ca="1">IMPRODUCT(1/N_FFT2,AF100)</f>
        <v>-0.139136745862444-0.00161134894754877i</v>
      </c>
      <c r="K117" s="254" t="str">
        <f t="shared" ca="1" si="175"/>
        <v>0.00158914654090627-0.00130242349331657i</v>
      </c>
      <c r="N117" s="246">
        <f t="shared" ca="1" si="176"/>
        <v>8.5136270204218185</v>
      </c>
      <c r="O117" s="223">
        <f t="shared" ca="1" si="39"/>
        <v>-4.4863729795781806</v>
      </c>
      <c r="P117" s="223" t="str">
        <f t="shared" ca="1" si="40"/>
        <v>-4.10148594565509+1.81806368136074i</v>
      </c>
      <c r="Q117" s="223" t="str">
        <f t="shared" ca="1" si="41"/>
        <v>-3.01286394921943+3.32418310798053i</v>
      </c>
      <c r="R117" s="223" t="str">
        <f t="shared" ca="1" si="42"/>
        <v>-1.40729328431266+4.25993757276063i</v>
      </c>
      <c r="S117" s="223" t="str">
        <f t="shared" ca="1" si="43"/>
        <v>0.439741449910074+4.46476986743104i</v>
      </c>
      <c r="T117" s="223" t="str">
        <f t="shared" ca="1" si="44"/>
        <v>2.21132513130263+3.90353476679261i</v>
      </c>
      <c r="U117" s="223" t="str">
        <f t="shared" ca="1" si="45"/>
        <v>3.60348856622847+2.67252926362836i</v>
      </c>
      <c r="V117" s="223" t="str">
        <f t="shared" ca="1" si="46"/>
        <v>4.37736367232173+0.982969883631851i</v>
      </c>
      <c r="W117" s="223" t="str">
        <f t="shared" ca="1" si="47"/>
        <v>4.40016858076906-0.875247949270385i</v>
      </c>
      <c r="X117" s="223" t="str">
        <f t="shared" ca="1" si="48"/>
        <v>3.66799041423674-2.58329031139681i</v>
      </c>
      <c r="Y117" s="223" t="str">
        <f t="shared" ca="1" si="49"/>
        <v>2.30645666027548-3.84809045971636i</v>
      </c>
      <c r="Z117" s="223" t="str">
        <f t="shared" ca="1" si="50"/>
        <v>0.549179945625679-4.45263336680798i</v>
      </c>
      <c r="AA117" s="223" t="str">
        <f t="shared" ca="1" si="51"/>
        <v>-1.30232533241998-4.29319126529746i</v>
      </c>
      <c r="AB117" s="223" t="str">
        <f t="shared" ca="1" si="52"/>
        <v>-2.9303769936221-3.39712130886425i</v>
      </c>
      <c r="AC117" s="223" t="str">
        <f t="shared" ca="1" si="53"/>
        <v>-4.05563313849699-1.91817161844665i</v>
      </c>
      <c r="AD117" s="223" t="str">
        <f t="shared" ca="1" si="54"/>
        <v>-4.48502176791488-0.110101104530832i</v>
      </c>
      <c r="AE117" s="223" t="str">
        <f t="shared" ca="1" si="55"/>
        <v>-4.14486817104396+1.71686061069497i</v>
      </c>
      <c r="AF117" s="223" t="str">
        <f t="shared" ca="1" si="56"/>
        <v>-3.09353606823198+3.24924254349179i</v>
      </c>
      <c r="AG117" s="223" t="str">
        <f t="shared" ca="1" si="57"/>
        <v>-1.51141353535291+4.2241178531193i</v>
      </c>
      <c r="AH117" s="223" t="str">
        <f t="shared" ca="1" si="58"/>
        <v>0.33003807038799+4.47421695763446i</v>
      </c>
      <c r="AI117" s="223" t="str">
        <f t="shared" ca="1" si="59"/>
        <v>2.11486158275749+3.95662773048788i</v>
      </c>
      <c r="AJ117" s="223" t="str">
        <f t="shared" ca="1" si="60"/>
        <v>3.53681611145099+2.76015838416384i</v>
      </c>
      <c r="AK117" s="223" t="str">
        <f t="shared" ca="1" si="61"/>
        <v>4.35192200367837+1.09009971369104i</v>
      </c>
      <c r="AL117" s="223" t="str">
        <f t="shared" ca="1" si="62"/>
        <v>4.42032299219624-0.766998798271856i</v>
      </c>
      <c r="AM117" s="223" t="str">
        <f t="shared" ca="1" si="63"/>
        <v>3.7302828019744-2.49249528167723i</v>
      </c>
      <c r="AN117" s="223" t="str">
        <f t="shared" ca="1" si="64"/>
        <v>2.40019886599996-3.79032820683667i</v>
      </c>
      <c r="AO117" s="223" t="str">
        <f t="shared" ca="1" si="65"/>
        <v>0.658287635877025-4.43781476633947i</v>
      </c>
      <c r="AP117" s="223" t="str">
        <f t="shared" ca="1" si="66"/>
        <v>-1.19657290844396-4.32385889994888i</v>
      </c>
      <c r="AQ117" s="223" t="str">
        <f t="shared" ca="1" si="67"/>
        <v>-2.84612488849749-3.46801321089819i</v>
      </c>
      <c r="AR117" s="223" t="str">
        <f t="shared" ca="1" si="68"/>
        <v>-2.84612488849749-3.46801321089819i</v>
      </c>
      <c r="AS117" s="223" t="str">
        <f t="shared" ca="1" si="69"/>
        <v>-4.48096894684434-0.220135888273415i</v>
      </c>
      <c r="AT117" s="223" t="str">
        <f t="shared" ca="1" si="70"/>
        <v>-4.18575368283324+1.61462336739476i</v>
      </c>
      <c r="AU117" s="223" t="str">
        <f t="shared" ca="1" si="71"/>
        <v>-3.17234475679189+3.17234475679176i</v>
      </c>
      <c r="AV117" s="223" t="str">
        <f t="shared" ca="1" si="72"/>
        <v>-1.61462336739494+4.18575368283317i</v>
      </c>
      <c r="AW117" s="223" t="str">
        <f t="shared" ca="1" si="73"/>
        <v>0.220135888273227+4.48096894684435i</v>
      </c>
      <c r="AX117" s="223" t="str">
        <f t="shared" ca="1" si="74"/>
        <v>2.01712412067462+4.00733736958617i</v>
      </c>
      <c r="AY117" s="223" t="str">
        <f t="shared" ca="1" si="75"/>
        <v>3.46801321089807+2.84612488849764i</v>
      </c>
      <c r="AZ117" s="223" t="str">
        <f t="shared" ca="1" si="76"/>
        <v>4.32385889994883+1.19657290844414i</v>
      </c>
      <c r="BA117" s="223" t="str">
        <f t="shared" ca="1" si="77"/>
        <v>4.43781476633943-0.658287635877281i</v>
      </c>
      <c r="BB117" s="223" t="str">
        <f t="shared" ca="1" si="78"/>
        <v>3.79032820683654-2.40019886600017i</v>
      </c>
      <c r="BC117" s="223" t="str">
        <f t="shared" ca="1" si="79"/>
        <v>2.49249528167701-3.73028280197455i</v>
      </c>
      <c r="BD117" s="223" t="str">
        <f t="shared" ca="1" si="80"/>
        <v>0.766998798271735-4.42032299219626i</v>
      </c>
      <c r="BE117" s="223" t="str">
        <f t="shared" ca="1" si="81"/>
        <v>-1.0900997136912-4.35192200367833i</v>
      </c>
      <c r="BF117" s="223" t="str">
        <f t="shared" ca="1" si="82"/>
        <v>-2.76015838416397-3.53681611145088i</v>
      </c>
      <c r="BG117" s="223" t="str">
        <f t="shared" ca="1" si="83"/>
        <v>-3.95662773048798-2.1148615827573i</v>
      </c>
      <c r="BH117" s="223" t="str">
        <f t="shared" ca="1" si="84"/>
        <v>-4.47421695763445-0.330038070388221i</v>
      </c>
      <c r="BI117" s="223" t="str">
        <f t="shared" ca="1" si="85"/>
        <v>-4.22411785311937+1.51141353535273i</v>
      </c>
      <c r="BJ117" s="223" t="str">
        <f t="shared" ca="1" si="86"/>
        <v>-3.2492425434919+3.09353606823187i</v>
      </c>
      <c r="BK117" s="223" t="str">
        <f t="shared" ca="1" si="87"/>
        <v>-1.71686061069511+4.1448681710439i</v>
      </c>
      <c r="BL117" s="223" t="str">
        <f t="shared" ca="1" si="88"/>
        <v>0.110101104530735+4.48502176791488i</v>
      </c>
      <c r="BM117" s="223" t="str">
        <f t="shared" ca="1" si="89"/>
        <v>1.91817161844656+4.05563313849703i</v>
      </c>
      <c r="BN117" s="223" t="str">
        <f t="shared" ca="1" si="90"/>
        <v>3.39712130886421+2.93037699362214i</v>
      </c>
      <c r="BO117" s="223" t="str">
        <f t="shared" ca="1" si="91"/>
        <v>4.29319126529744+1.30232533242004i</v>
      </c>
      <c r="BP117" s="223" t="str">
        <f t="shared" ca="1" si="92"/>
        <v>4.45263336680798-0.549179945625661i</v>
      </c>
      <c r="BQ117" s="223" t="str">
        <f t="shared" ca="1" si="93"/>
        <v>3.84809045971637-2.30645666027547i</v>
      </c>
      <c r="BR117" s="223" t="str">
        <f t="shared" ca="1" si="94"/>
        <v>2.58329031139677-3.66799041423676i</v>
      </c>
      <c r="BS117" s="223" t="str">
        <f t="shared" ca="1" si="95"/>
        <v>0.875247949270309-4.40016858076907i</v>
      </c>
      <c r="BT117" s="223" t="str">
        <f t="shared" ca="1" si="96"/>
        <v>-0.982969883631923-4.37736367232171i</v>
      </c>
      <c r="BU117" s="223" t="str">
        <f t="shared" ca="1" si="97"/>
        <v>-2.67252926362846-3.60348856622839i</v>
      </c>
      <c r="BV117" s="223" t="str">
        <f t="shared" ca="1" si="98"/>
        <v>-3.90353476679267-2.21132513130252i</v>
      </c>
      <c r="BW117" s="223" t="str">
        <f t="shared" ca="1" si="99"/>
        <v>-4.46476986743106-0.439741449909908i</v>
      </c>
      <c r="BX117" s="223" t="str">
        <f t="shared" ca="1" si="100"/>
        <v>-4.25993757276057+1.40729328431281i</v>
      </c>
      <c r="BY117" s="223" t="str">
        <f t="shared" ca="1" si="101"/>
        <v>-3.32418310798039+3.01286394921959i</v>
      </c>
      <c r="BZ117" s="223" t="str">
        <f t="shared" ca="1" si="102"/>
        <v>-1.81806368136094+4.10148594565501i</v>
      </c>
      <c r="CA117" s="223" t="str">
        <f t="shared" ca="1" si="103"/>
        <v>-1.87968186492069E-13+4.48637297957818i</v>
      </c>
      <c r="CB117" s="223" t="str">
        <f t="shared" ca="1" si="104"/>
        <v>1.81806368136059+4.10148594565516i</v>
      </c>
      <c r="CC117" s="223" t="str">
        <f t="shared" ca="1" si="105"/>
        <v>3.32418310798043+3.01286394921953i</v>
      </c>
      <c r="CD117" s="223" t="str">
        <f t="shared" ca="1" si="106"/>
        <v>4.25993757276059+1.40729328431276i</v>
      </c>
      <c r="CE117" s="223" t="str">
        <f t="shared" ca="1" si="107"/>
        <v>4.46476986743105-0.439741449909978i</v>
      </c>
      <c r="CF117" s="223" t="str">
        <f t="shared" ca="1" si="108"/>
        <v>3.90353476679264-2.21132513130258i</v>
      </c>
      <c r="CG117" s="223" t="str">
        <f t="shared" ca="1" si="109"/>
        <v>2.6725292636284-3.60348856622843i</v>
      </c>
      <c r="CH117" s="223" t="str">
        <f t="shared" ca="1" si="110"/>
        <v>0.982969883631874-4.37736367232172i</v>
      </c>
      <c r="CI117" s="223" t="str">
        <f t="shared" ca="1" si="111"/>
        <v>-0.875247949270381-4.40016858076906i</v>
      </c>
      <c r="CJ117" s="223" t="str">
        <f t="shared" ca="1" si="112"/>
        <v>-2.58329031139683-3.66799041423672i</v>
      </c>
      <c r="CK117" s="223" t="str">
        <f t="shared" ca="1" si="113"/>
        <v>-3.8480904597164-2.30645666027542i</v>
      </c>
      <c r="CL117" s="223" t="str">
        <f t="shared" ca="1" si="114"/>
        <v>-4.45263336680799-0.549179945625603i</v>
      </c>
      <c r="CM117" s="223" t="str">
        <f t="shared" ca="1" si="115"/>
        <v>-4.29319126529742+1.3023253324201i</v>
      </c>
      <c r="CN117" s="223" t="str">
        <f t="shared" ca="1" si="116"/>
        <v>-3.39712130886416+2.93037699362219i</v>
      </c>
      <c r="CO117" s="223" t="str">
        <f t="shared" ca="1" si="117"/>
        <v>-1.91817161844651+4.05563313849706i</v>
      </c>
      <c r="CP117" s="223" t="str">
        <f t="shared" ca="1" si="118"/>
        <v>-0.110101104530665+4.48502176791488i</v>
      </c>
      <c r="CQ117" s="223" t="str">
        <f t="shared" ca="1" si="119"/>
        <v>1.71686061069518+4.14486817104387i</v>
      </c>
      <c r="CR117" s="223" t="str">
        <f t="shared" ca="1" si="120"/>
        <v>3.24924254349163+3.09353606823216i</v>
      </c>
      <c r="CS117" s="223" t="str">
        <f t="shared" ca="1" si="121"/>
        <v>4.22411785311924+1.51141353535309i</v>
      </c>
      <c r="CT117" s="223" t="str">
        <f t="shared" ca="1" si="122"/>
        <v>4.47421695763447-0.33003807038783i</v>
      </c>
      <c r="CU117" s="223" t="str">
        <f t="shared" ca="1" si="123"/>
        <v>3.95662773048795-2.11486158275736i</v>
      </c>
      <c r="CV117" s="223" t="str">
        <f t="shared" ca="1" si="124"/>
        <v>2.76015838416391-3.53681611145093i</v>
      </c>
      <c r="CW117" s="223" t="str">
        <f t="shared" ca="1" si="125"/>
        <v>1.09009971369114-4.35192200367834i</v>
      </c>
      <c r="CX117" s="223" t="str">
        <f t="shared" ca="1" si="126"/>
        <v>-0.766998798271807-4.42032299219625i</v>
      </c>
      <c r="CY117" s="223" t="str">
        <f t="shared" ca="1" si="127"/>
        <v>-2.49249528167708-3.7302828019745i</v>
      </c>
      <c r="CZ117" s="223" t="str">
        <f t="shared" ca="1" si="128"/>
        <v>-3.79032820683657-2.40019886600013i</v>
      </c>
      <c r="DA117" s="223" t="str">
        <f t="shared" ca="1" si="129"/>
        <v>-4.43781476633944-0.6582876358772i</v>
      </c>
      <c r="DB117" s="223" t="str">
        <f t="shared" ca="1" si="130"/>
        <v>-4.32385889994882+1.1965729084442i</v>
      </c>
      <c r="DC117" s="223" t="str">
        <f t="shared" ca="1" si="131"/>
        <v>-3.46801321089802+2.84612488849769i</v>
      </c>
      <c r="DD117" s="223" t="str">
        <f t="shared" ca="1" si="132"/>
        <v>-2.01712412067456+4.00733736958621i</v>
      </c>
      <c r="DE117" s="223" t="str">
        <f t="shared" ca="1" si="133"/>
        <v>-0.220135888273165+4.48096894684435i</v>
      </c>
      <c r="DF117" s="223" t="str">
        <f t="shared" ca="1" si="134"/>
        <v>1.61462336739501+4.18575368283314i</v>
      </c>
      <c r="DG117" s="223" t="str">
        <f t="shared" ca="1" si="135"/>
        <v>3.17234475679193+3.17234475679172i</v>
      </c>
      <c r="DH117" s="223" t="str">
        <f t="shared" ca="1" si="136"/>
        <v>4.18575368283326+1.6146233673947i</v>
      </c>
      <c r="DI117" s="223" t="str">
        <f t="shared" ca="1" si="137"/>
        <v>4.48096894684436-0.220135888273048i</v>
      </c>
      <c r="DJ117" s="223" t="str">
        <f t="shared" ca="1" si="138"/>
        <v>4.00733736958626-2.01712412067445i</v>
      </c>
      <c r="DK117" s="223" t="str">
        <f t="shared" ca="1" si="139"/>
        <v>2.84612488849778-3.46801321089795i</v>
      </c>
      <c r="DL117" s="223" t="str">
        <f t="shared" ca="1" si="140"/>
        <v>1.19657290844434-4.32385889994878i</v>
      </c>
      <c r="DM117" s="223" t="str">
        <f t="shared" ca="1" si="141"/>
        <v>-0.658287635877083-4.43781476633946i</v>
      </c>
      <c r="DN117" s="223" t="str">
        <f t="shared" ca="1" si="142"/>
        <v>-2.40019886600002-3.79032820683663i</v>
      </c>
      <c r="DO117" s="223" t="str">
        <f t="shared" ca="1" si="143"/>
        <v>-3.73028280197443-2.49249528167718i</v>
      </c>
      <c r="DP117" s="223" t="str">
        <f t="shared" ca="1" si="144"/>
        <v>-4.42032299219623-0.766998798271923i</v>
      </c>
      <c r="DQ117" s="223" t="str">
        <f t="shared" ca="1" si="145"/>
        <v>-4.35192200367838+1.090099713691i</v>
      </c>
      <c r="DR117" s="223" t="str">
        <f t="shared" ca="1" si="146"/>
        <v>-3.536816111451+2.76015838416382i</v>
      </c>
      <c r="DS117" s="223" t="str">
        <f t="shared" ca="1" si="147"/>
        <v>-2.11486158275746+3.95662773048789i</v>
      </c>
      <c r="DT117" s="223" t="str">
        <f t="shared" ca="1" si="148"/>
        <v>-0.33003807038798+4.47421695763446i</v>
      </c>
      <c r="DU117" s="223" t="str">
        <f t="shared" ca="1" si="149"/>
        <v>1.51141353535297+4.22411785311928i</v>
      </c>
      <c r="DV117" s="223" t="str">
        <f t="shared" ca="1" si="150"/>
        <v>3.09353606823207+3.24924254349171i</v>
      </c>
      <c r="DW117" s="223" t="str">
        <f t="shared" ca="1" si="151"/>
        <v>4.144868171044+1.71686061069487i</v>
      </c>
      <c r="DX117" s="223" t="str">
        <f t="shared" ca="1" si="152"/>
        <v>4.48502176791487-0.110101104530994i</v>
      </c>
      <c r="DY117" s="223" t="str">
        <f t="shared" ca="1" si="153"/>
        <v>4.05563313849693-1.91817161844678i</v>
      </c>
      <c r="DZ117" s="223" t="str">
        <f t="shared" ca="1" si="154"/>
        <v>2.93037699362194-3.39712130886438i</v>
      </c>
      <c r="EA117" s="223" t="str">
        <f t="shared" ca="1" si="155"/>
        <v>1.30232533241978-4.29319126529752i</v>
      </c>
      <c r="EB117" s="223" t="str">
        <f t="shared" ca="1" si="156"/>
        <v>-0.549179945625473-4.45263336680801i</v>
      </c>
      <c r="EC117" s="223" t="str">
        <f t="shared" ca="1" si="157"/>
        <v>-2.30645666027531-3.84809045971646i</v>
      </c>
      <c r="ED117" s="223" t="str">
        <f t="shared" ca="1" si="158"/>
        <v>-3.66799041423664-2.58329031139694i</v>
      </c>
      <c r="EE117" s="223" t="str">
        <f t="shared" ca="1" si="159"/>
        <v>-4.40016858076904-0.875247949270493i</v>
      </c>
      <c r="EF117" s="223" t="str">
        <f t="shared" ca="1" si="160"/>
        <v>-4.37736367232175+0.982969883631757i</v>
      </c>
      <c r="EG117" s="223" t="str">
        <f t="shared" ca="1" si="161"/>
        <v>-3.60348856622851+2.67252926362829i</v>
      </c>
      <c r="EH117" s="223" t="str">
        <f t="shared" ca="1" si="162"/>
        <v>-2.21132513130268+3.90353476679258i</v>
      </c>
      <c r="EI117" s="223" t="str">
        <f t="shared" ca="1" si="163"/>
        <v>-0.439741449910111+4.46476986743104i</v>
      </c>
      <c r="EJ117" s="223" t="str">
        <f t="shared" ca="1" si="164"/>
        <v>1.40729328431263+4.25993757276063i</v>
      </c>
      <c r="EK117" s="223" t="str">
        <f t="shared" ca="1" si="165"/>
        <v>3.01286394921945+3.32418310798052i</v>
      </c>
      <c r="EL117" s="223" t="str">
        <f t="shared" ca="1" si="166"/>
        <v>4.1014859456551+1.81806368136071i</v>
      </c>
      <c r="EM117" s="223" t="str">
        <f t="shared" ca="1" si="167"/>
        <v>4.48637297957818-7.03499892928163E-14i</v>
      </c>
      <c r="EN117" s="223"/>
      <c r="EO117" s="223"/>
      <c r="EP117" s="223"/>
    </row>
    <row r="118" spans="1:146" ht="17.25" thickBot="1">
      <c r="A118" s="257">
        <f t="shared" si="168"/>
        <v>3.5156250000000004E-4</v>
      </c>
      <c r="B118" s="256">
        <v>18</v>
      </c>
      <c r="C118" s="230">
        <f t="shared" si="169"/>
        <v>3600</v>
      </c>
      <c r="D118" s="229">
        <f t="shared" si="170"/>
        <v>22619.46710584651</v>
      </c>
      <c r="E118" s="229" t="str">
        <f t="shared" si="171"/>
        <v>22619.4671058465i</v>
      </c>
      <c r="F118" s="229" t="str">
        <f t="shared" si="172"/>
        <v>-0.0130466833730437-0.316660655878997i</v>
      </c>
      <c r="G118" s="229" t="str">
        <f t="shared" si="173"/>
        <v>-3.49413028904112-0.839704363848002i</v>
      </c>
      <c r="H118" s="229" t="str">
        <f t="shared" si="38"/>
        <v>0.00286254730339576-0.0234643827404323i</v>
      </c>
      <c r="I118" s="229" t="str">
        <f t="shared" si="174"/>
        <v>-0.0108528167488693+0.00929051322554344i</v>
      </c>
      <c r="J118" s="255" t="str">
        <f ca="1">IMPRODUCT(1/N_FFT2,AG100)</f>
        <v>0.0142985504896568+0.000100277178388673i</v>
      </c>
      <c r="K118" s="254" t="str">
        <f t="shared" ca="1" si="175"/>
        <v>-0.000156111174690741+0.000131752582589111i</v>
      </c>
      <c r="N118" s="246">
        <f t="shared" ca="1" si="176"/>
        <v>8.5137600055806395</v>
      </c>
      <c r="O118" s="223">
        <f t="shared" ca="1" si="39"/>
        <v>-4.4862399944193614</v>
      </c>
      <c r="P118" s="223" t="str">
        <f t="shared" ca="1" si="40"/>
        <v>-4.05551292133728+1.91811475996464i</v>
      </c>
      <c r="Q118" s="223" t="str">
        <f t="shared" ca="1" si="41"/>
        <v>-2.846040523606+3.46791041198015i</v>
      </c>
      <c r="R118" s="223" t="str">
        <f t="shared" ca="1" si="42"/>
        <v>-1.09006740093325+4.35179300391809i</v>
      </c>
      <c r="S118" s="223" t="str">
        <f t="shared" ca="1" si="43"/>
        <v>0.87522200515291+4.40003815088278i</v>
      </c>
      <c r="T118" s="223" t="str">
        <f t="shared" ca="1" si="44"/>
        <v>2.67245004446174+3.60338175154733i</v>
      </c>
      <c r="U118" s="223" t="str">
        <f t="shared" ca="1" si="45"/>
        <v>3.95651044804849+2.11479889398756i</v>
      </c>
      <c r="V118" s="223" t="str">
        <f t="shared" ca="1" si="46"/>
        <v>4.48083612187197+0.220129363000818i</v>
      </c>
      <c r="W118" s="223" t="str">
        <f t="shared" ca="1" si="47"/>
        <v>4.14474530877759-1.71680971947795i</v>
      </c>
      <c r="X118" s="223" t="str">
        <f t="shared" ca="1" si="48"/>
        <v>3.01277464184517-3.32408457247745i</v>
      </c>
      <c r="Y118" s="223" t="str">
        <f t="shared" ca="1" si="49"/>
        <v>1.30228672886607-4.29306400643493i</v>
      </c>
      <c r="Z118" s="223" t="str">
        <f t="shared" ca="1" si="50"/>
        <v>-0.658268122901765-4.43768322054416i</v>
      </c>
      <c r="AA118" s="223" t="str">
        <f t="shared" ca="1" si="51"/>
        <v>-2.49242139908144-3.73017222885603i</v>
      </c>
      <c r="AB118" s="223" t="str">
        <f t="shared" ca="1" si="52"/>
        <v>-3.84797639454095-2.30638829224038i</v>
      </c>
      <c r="AC118" s="223" t="str">
        <f t="shared" ca="1" si="53"/>
        <v>-4.46463752263211-0.439728415085069i</v>
      </c>
      <c r="AD118" s="223" t="str">
        <f t="shared" ca="1" si="54"/>
        <v>-4.22399264173226+1.51136873400225i</v>
      </c>
      <c r="AE118" s="223" t="str">
        <f t="shared" ca="1" si="55"/>
        <v>-3.17225072208425+3.17225072208421i</v>
      </c>
      <c r="AF118" s="223" t="str">
        <f t="shared" ca="1" si="56"/>
        <v>-1.51136873400225+4.22399264173226i</v>
      </c>
      <c r="AG118" s="223" t="str">
        <f t="shared" ca="1" si="57"/>
        <v>0.439728415085071+4.46463752263211i</v>
      </c>
      <c r="AH118" s="223" t="str">
        <f t="shared" ca="1" si="58"/>
        <v>2.30638829224038+3.84797639454094i</v>
      </c>
      <c r="AI118" s="223" t="str">
        <f t="shared" ca="1" si="59"/>
        <v>3.73017222885603+2.49242139908144i</v>
      </c>
      <c r="AJ118" s="223" t="str">
        <f t="shared" ca="1" si="60"/>
        <v>4.43768322054416+0.658268122901765i</v>
      </c>
      <c r="AK118" s="223" t="str">
        <f t="shared" ca="1" si="61"/>
        <v>4.29306400643493-1.30228672886607i</v>
      </c>
      <c r="AL118" s="223" t="str">
        <f t="shared" ca="1" si="62"/>
        <v>3.32408457247741-3.0127746418452i</v>
      </c>
      <c r="AM118" s="223" t="str">
        <f t="shared" ca="1" si="63"/>
        <v>1.71680971947775-4.14474530877768i</v>
      </c>
      <c r="AN118" s="223" t="str">
        <f t="shared" ca="1" si="64"/>
        <v>-0.220129363000733-4.48083612187198i</v>
      </c>
      <c r="AO118" s="223" t="str">
        <f t="shared" ca="1" si="65"/>
        <v>-2.11479889398765-3.95651044804844i</v>
      </c>
      <c r="AP118" s="223" t="str">
        <f t="shared" ca="1" si="66"/>
        <v>-3.60338175154719-2.67245004446192i</v>
      </c>
      <c r="AQ118" s="223" t="str">
        <f t="shared" ca="1" si="67"/>
        <v>-4.40003815088277-0.875222005152955i</v>
      </c>
      <c r="AR118" s="223" t="str">
        <f t="shared" ca="1" si="68"/>
        <v>-4.40003815088277-0.875222005152955i</v>
      </c>
      <c r="AS118" s="223" t="str">
        <f t="shared" ca="1" si="69"/>
        <v>-3.46791041198027+2.84604052360586i</v>
      </c>
      <c r="AT118" s="223" t="str">
        <f t="shared" ca="1" si="70"/>
        <v>-1.91811475996466+4.05551292133727i</v>
      </c>
      <c r="AU118" s="223" t="str">
        <f t="shared" ca="1" si="71"/>
        <v>1.33002433154842E-13+4.48623999441936i</v>
      </c>
      <c r="AV118" s="223" t="str">
        <f t="shared" ca="1" si="72"/>
        <v>1.9181147599645+4.05551292133734i</v>
      </c>
      <c r="AW118" s="223" t="str">
        <f t="shared" ca="1" si="73"/>
        <v>3.46791041198016+2.84604052360599i</v>
      </c>
      <c r="AX118" s="223" t="str">
        <f t="shared" ca="1" si="74"/>
        <v>4.35179300391814+1.09006740093308i</v>
      </c>
      <c r="AY118" s="223" t="str">
        <f t="shared" ca="1" si="75"/>
        <v>4.40003815088281-0.875222005152784i</v>
      </c>
      <c r="AZ118" s="223" t="str">
        <f t="shared" ca="1" si="76"/>
        <v>3.6033817515473-2.67245004446177i</v>
      </c>
      <c r="BA118" s="223" t="str">
        <f t="shared" ca="1" si="77"/>
        <v>2.1147988939874-3.95651044804857i</v>
      </c>
      <c r="BB118" s="223" t="str">
        <f t="shared" ca="1" si="78"/>
        <v>0.220129363000905-4.48083612187197i</v>
      </c>
      <c r="BC118" s="223" t="str">
        <f t="shared" ca="1" si="79"/>
        <v>-1.716809719478-4.14474530877757i</v>
      </c>
      <c r="BD118" s="223" t="str">
        <f t="shared" ca="1" si="80"/>
        <v>-3.32408457247729-3.01277464184534i</v>
      </c>
      <c r="BE118" s="223" t="str">
        <f t="shared" ca="1" si="81"/>
        <v>-4.29306400643491-1.30228672886616i</v>
      </c>
      <c r="BF118" s="223" t="str">
        <f t="shared" ca="1" si="82"/>
        <v>-4.43768322054415+0.658268122901854i</v>
      </c>
      <c r="BG118" s="223" t="str">
        <f t="shared" ca="1" si="83"/>
        <v>-3.73017222885615+2.49242139908125i</v>
      </c>
      <c r="BH118" s="223" t="str">
        <f t="shared" ca="1" si="84"/>
        <v>-2.30638829224041+3.84797639454092i</v>
      </c>
      <c r="BI118" s="223" t="str">
        <f t="shared" ca="1" si="85"/>
        <v>-0.439728415084973+4.46463752263212i</v>
      </c>
      <c r="BJ118" s="223" t="str">
        <f t="shared" ca="1" si="86"/>
        <v>1.51136873400208+4.22399264173232i</v>
      </c>
      <c r="BK118" s="223" t="str">
        <f t="shared" ca="1" si="87"/>
        <v>3.17225072208421+3.17225072208425i</v>
      </c>
      <c r="BL118" s="223" t="str">
        <f t="shared" ca="1" si="88"/>
        <v>4.2239926417323+1.51136873400212i</v>
      </c>
      <c r="BM118" s="223" t="str">
        <f t="shared" ca="1" si="89"/>
        <v>4.46463752263212-0.439728415084942i</v>
      </c>
      <c r="BN118" s="223" t="str">
        <f t="shared" ca="1" si="90"/>
        <v>3.84797639454094-2.30638829224039i</v>
      </c>
      <c r="BO118" s="223" t="str">
        <f t="shared" ca="1" si="91"/>
        <v>2.49242139908128-3.73017222885614i</v>
      </c>
      <c r="BP118" s="223" t="str">
        <f t="shared" ca="1" si="92"/>
        <v>0.658268122901899-4.43768322054414i</v>
      </c>
      <c r="BQ118" s="223" t="str">
        <f t="shared" ca="1" si="93"/>
        <v>-1.30228672886612-4.29306400643492i</v>
      </c>
      <c r="BR118" s="223" t="str">
        <f t="shared" ca="1" si="94"/>
        <v>-3.0127746418453-3.32408457247732i</v>
      </c>
      <c r="BS118" s="223" t="str">
        <f t="shared" ca="1" si="95"/>
        <v>-4.14474530877756-1.71680971947803i</v>
      </c>
      <c r="BT118" s="223" t="str">
        <f t="shared" ca="1" si="96"/>
        <v>-4.48083612187197+0.220129363000873i</v>
      </c>
      <c r="BU118" s="223" t="str">
        <f t="shared" ca="1" si="97"/>
        <v>-3.95651044804837+2.11479889398777i</v>
      </c>
      <c r="BV118" s="223" t="str">
        <f t="shared" ca="1" si="98"/>
        <v>-2.67245004446181+3.60338175154727i</v>
      </c>
      <c r="BW118" s="223" t="str">
        <f t="shared" ca="1" si="99"/>
        <v>-0.87522200515282+4.4000381508828i</v>
      </c>
      <c r="BX118" s="223" t="str">
        <f t="shared" ca="1" si="100"/>
        <v>1.09006740093304+4.35179300391815i</v>
      </c>
      <c r="BY118" s="223" t="str">
        <f t="shared" ca="1" si="101"/>
        <v>2.84604052360596+3.46791041198018i</v>
      </c>
      <c r="BZ118" s="223" t="str">
        <f t="shared" ca="1" si="102"/>
        <v>4.05551292133733+1.91811475996453i</v>
      </c>
      <c r="CA118" s="223" t="str">
        <f t="shared" ca="1" si="103"/>
        <v>4.48623999441936+1.80268267137872E-13i</v>
      </c>
      <c r="CB118" s="223" t="str">
        <f t="shared" ca="1" si="104"/>
        <v>4.05551292133729-1.91811475996462i</v>
      </c>
      <c r="CC118" s="223" t="str">
        <f t="shared" ca="1" si="105"/>
        <v>2.84604052360588-3.46791041198024i</v>
      </c>
      <c r="CD118" s="223" t="str">
        <f t="shared" ca="1" si="106"/>
        <v>1.09006740093337-4.35179300391806i</v>
      </c>
      <c r="CE118" s="223" t="str">
        <f t="shared" ca="1" si="107"/>
        <v>-0.875222005152923-4.40003815088278i</v>
      </c>
      <c r="CF118" s="223" t="str">
        <f t="shared" ca="1" si="108"/>
        <v>-2.67245004446188-3.60338175154722i</v>
      </c>
      <c r="CG118" s="223" t="str">
        <f t="shared" ca="1" si="109"/>
        <v>-3.95651044804842-2.11479889398768i</v>
      </c>
      <c r="CH118" s="223" t="str">
        <f t="shared" ca="1" si="110"/>
        <v>-4.48083612187198-0.220129363000772i</v>
      </c>
      <c r="CI118" s="223" t="str">
        <f t="shared" ca="1" si="111"/>
        <v>-4.14474530877752+1.71680971947812i</v>
      </c>
      <c r="CJ118" s="223" t="str">
        <f t="shared" ca="1" si="112"/>
        <v>-3.01277464184523+3.32408457247739i</v>
      </c>
      <c r="CK118" s="223" t="str">
        <f t="shared" ca="1" si="113"/>
        <v>-1.30228672886603+4.29306400643494i</v>
      </c>
      <c r="CL118" s="223" t="str">
        <f t="shared" ca="1" si="114"/>
        <v>0.658268122902002+4.43768322054413i</v>
      </c>
      <c r="CM118" s="223" t="str">
        <f t="shared" ca="1" si="115"/>
        <v>2.49242139908136+3.73017222885608i</v>
      </c>
      <c r="CN118" s="223" t="str">
        <f t="shared" ca="1" si="116"/>
        <v>3.847976394541+2.30638829224028i</v>
      </c>
      <c r="CO118" s="223" t="str">
        <f t="shared" ca="1" si="117"/>
        <v>4.46463752263209+0.439728415085284i</v>
      </c>
      <c r="CP118" s="223" t="str">
        <f t="shared" ca="1" si="118"/>
        <v>4.22399264173228-1.5113687340022i</v>
      </c>
      <c r="CQ118" s="223" t="str">
        <f t="shared" ca="1" si="119"/>
        <v>3.17225072208414-3.17225072208432i</v>
      </c>
      <c r="CR118" s="223" t="str">
        <f t="shared" ca="1" si="120"/>
        <v>1.51136873400242-4.2239926417322i</v>
      </c>
      <c r="CS118" s="223" t="str">
        <f t="shared" ca="1" si="121"/>
        <v>-0.43972841508509-4.46463752263211i</v>
      </c>
      <c r="CT118" s="223" t="str">
        <f t="shared" ca="1" si="122"/>
        <v>-2.3063882922405-3.84797639454087i</v>
      </c>
      <c r="CU118" s="223" t="str">
        <f t="shared" ca="1" si="123"/>
        <v>-3.73017222885595-2.49242139908155i</v>
      </c>
      <c r="CV118" s="223" t="str">
        <f t="shared" ca="1" si="124"/>
        <v>-4.43768322054417-0.658268122901751i</v>
      </c>
      <c r="CW118" s="223" t="str">
        <f t="shared" ca="1" si="125"/>
        <v>-4.29306400643488+1.30228672886624i</v>
      </c>
      <c r="CX118" s="223" t="str">
        <f t="shared" ca="1" si="126"/>
        <v>-3.32408457247752+3.01277464184508i</v>
      </c>
      <c r="CY118" s="223" t="str">
        <f t="shared" ca="1" si="127"/>
        <v>-1.71680971947791+4.14474530877761i</v>
      </c>
      <c r="CZ118" s="223" t="str">
        <f t="shared" ca="1" si="128"/>
        <v>0.22012936300099+4.48083612187197i</v>
      </c>
      <c r="DA118" s="223" t="str">
        <f t="shared" ca="1" si="129"/>
        <v>2.11479889398749+3.95651044804852i</v>
      </c>
      <c r="DB118" s="223" t="str">
        <f t="shared" ca="1" si="130"/>
        <v>3.60338175154735+2.67245004446171i</v>
      </c>
      <c r="DC118" s="223" t="str">
        <f t="shared" ca="1" si="131"/>
        <v>4.40003815088274+0.875222005153112i</v>
      </c>
      <c r="DD118" s="223" t="str">
        <f t="shared" ca="1" si="132"/>
        <v>4.35179300391812-1.09006740093317i</v>
      </c>
      <c r="DE118" s="223" t="str">
        <f t="shared" ca="1" si="133"/>
        <v>3.4679104119801-2.84604052360605i</v>
      </c>
      <c r="DF118" s="223" t="str">
        <f t="shared" ca="1" si="134"/>
        <v>1.91811475996481-4.0555129213372i</v>
      </c>
      <c r="DG118" s="223" t="str">
        <f t="shared" ca="1" si="135"/>
        <v>4.72658339830303E-14-4.48623999441936i</v>
      </c>
      <c r="DH118" s="223" t="str">
        <f t="shared" ca="1" si="136"/>
        <v>-1.91811475996475-4.05551292133722i</v>
      </c>
      <c r="DI118" s="223" t="str">
        <f t="shared" ca="1" si="137"/>
        <v>-3.46791041198005-2.84604052360613i</v>
      </c>
      <c r="DJ118" s="223" t="str">
        <f t="shared" ca="1" si="138"/>
        <v>-4.35179300391809-1.09006740093326i</v>
      </c>
      <c r="DK118" s="223" t="str">
        <f t="shared" ca="1" si="139"/>
        <v>-4.40003815088275+0.875222005153053i</v>
      </c>
      <c r="DL118" s="223" t="str">
        <f t="shared" ca="1" si="140"/>
        <v>-3.60338175154741+2.67245004446163i</v>
      </c>
      <c r="DM118" s="223" t="str">
        <f t="shared" ca="1" si="141"/>
        <v>-2.11479889398755+3.95651044804849i</v>
      </c>
      <c r="DN118" s="223" t="str">
        <f t="shared" ca="1" si="142"/>
        <v>-0.220129363000639+4.48083612187198i</v>
      </c>
      <c r="DO118" s="223" t="str">
        <f t="shared" ca="1" si="143"/>
        <v>1.71680971947785+4.14474530877763i</v>
      </c>
      <c r="DP118" s="223" t="str">
        <f t="shared" ca="1" si="144"/>
        <v>3.32408457247748+3.01277464184513i</v>
      </c>
      <c r="DQ118" s="223" t="str">
        <f t="shared" ca="1" si="145"/>
        <v>4.29306400643498+1.3022867288659i</v>
      </c>
      <c r="DR118" s="223" t="str">
        <f t="shared" ca="1" si="146"/>
        <v>4.43768322054418-0.658268122901693i</v>
      </c>
      <c r="DS118" s="223" t="str">
        <f t="shared" ca="1" si="147"/>
        <v>3.730172228856-2.49242139908148i</v>
      </c>
      <c r="DT118" s="223" t="str">
        <f t="shared" ca="1" si="148"/>
        <v>2.30638829224055-3.84797639454084i</v>
      </c>
      <c r="DU118" s="223" t="str">
        <f t="shared" ca="1" si="149"/>
        <v>0.439728415085152-4.4646375226321i</v>
      </c>
      <c r="DV118" s="223" t="str">
        <f t="shared" ca="1" si="150"/>
        <v>-1.51136873400233-4.22399264173223i</v>
      </c>
      <c r="DW118" s="223" t="str">
        <f t="shared" ca="1" si="151"/>
        <v>-3.1722507220841-3.17225072208436i</v>
      </c>
      <c r="DX118" s="223" t="str">
        <f t="shared" ca="1" si="152"/>
        <v>-4.22399264173224-1.51136873400229i</v>
      </c>
      <c r="DY118" s="223" t="str">
        <f t="shared" ca="1" si="153"/>
        <v>-4.4646375226321+0.439728415085222i</v>
      </c>
      <c r="DZ118" s="223" t="str">
        <f t="shared" ca="1" si="154"/>
        <v>-3.84797639454103+2.30638829224023i</v>
      </c>
      <c r="EA118" s="223" t="str">
        <f t="shared" ca="1" si="155"/>
        <v>-2.49242139908144+3.73017222885602i</v>
      </c>
      <c r="EB118" s="223" t="str">
        <f t="shared" ca="1" si="156"/>
        <v>-0.658268122901621+4.43768322054419i</v>
      </c>
      <c r="EC118" s="223" t="str">
        <f t="shared" ca="1" si="157"/>
        <v>1.30228672886594+4.29306400643497i</v>
      </c>
      <c r="ED118" s="223" t="str">
        <f t="shared" ca="1" si="158"/>
        <v>3.01277464184518+3.32408457247743i</v>
      </c>
      <c r="EE118" s="223" t="str">
        <f t="shared" ca="1" si="159"/>
        <v>4.14474530877766+1.71680971947778i</v>
      </c>
      <c r="EF118" s="223" t="str">
        <f t="shared" ca="1" si="160"/>
        <v>4.48083612187198-0.220129363000677i</v>
      </c>
      <c r="EG118" s="223" t="str">
        <f t="shared" ca="1" si="161"/>
        <v>3.95651044804846-2.11479889398761i</v>
      </c>
      <c r="EH118" s="223" t="str">
        <f t="shared" ca="1" si="162"/>
        <v>2.6724500444616-3.60338175154743i</v>
      </c>
      <c r="EI118" s="223" t="str">
        <f t="shared" ca="1" si="163"/>
        <v>0.875222005152982-4.40003815088276i</v>
      </c>
      <c r="EJ118" s="223" t="str">
        <f t="shared" ca="1" si="164"/>
        <v>-1.0900674009333-4.35179300391808i</v>
      </c>
      <c r="EK118" s="223" t="str">
        <f t="shared" ca="1" si="165"/>
        <v>-2.84604052360581-3.4679104119803i</v>
      </c>
      <c r="EL118" s="223" t="str">
        <f t="shared" ca="1" si="166"/>
        <v>-4.05551292133725-1.91811475996469i</v>
      </c>
      <c r="EM118" s="223" t="str">
        <f t="shared" ca="1" si="167"/>
        <v>-4.48623999441936+8.57365991718115E-14i</v>
      </c>
      <c r="EN118" s="223"/>
      <c r="EO118" s="223"/>
      <c r="EP118" s="223"/>
    </row>
    <row r="119" spans="1:146" ht="17.25" thickBot="1">
      <c r="A119" s="257">
        <f t="shared" si="168"/>
        <v>3.7109375000000006E-4</v>
      </c>
      <c r="B119" s="256">
        <v>19</v>
      </c>
      <c r="C119" s="230">
        <f t="shared" si="169"/>
        <v>3800</v>
      </c>
      <c r="D119" s="229">
        <f t="shared" si="170"/>
        <v>23876.104167282429</v>
      </c>
      <c r="E119" s="229" t="str">
        <f t="shared" si="171"/>
        <v>23876.1041672824i</v>
      </c>
      <c r="F119" s="229" t="str">
        <f t="shared" si="172"/>
        <v>-0.0141879629770745-0.299606350327858i</v>
      </c>
      <c r="G119" s="229" t="str">
        <f t="shared" si="173"/>
        <v>-3.56340253015395-0.854195721776994i</v>
      </c>
      <c r="H119" s="229" t="str">
        <f t="shared" si="38"/>
        <v>0.002773603070696-0.0222324439745558i</v>
      </c>
      <c r="I119" s="229" t="str">
        <f t="shared" si="174"/>
        <v>-0.0104433541106222+0.00908966528285923i</v>
      </c>
      <c r="J119" s="255" t="str">
        <f ca="1">IMPRODUCT(1/N_FFT2,AH100)</f>
        <v>0.156352006255627+0.00161148114269193i</v>
      </c>
      <c r="K119" s="254" t="str">
        <f t="shared" ca="1" si="175"/>
        <v>-0.00164748719143044+0.00140435813495144i</v>
      </c>
      <c r="N119" s="246">
        <f t="shared" ca="1" si="176"/>
        <v>8.5139035553305913</v>
      </c>
      <c r="O119" s="223">
        <f t="shared" ca="1" si="39"/>
        <v>-4.4860964446694087</v>
      </c>
      <c r="P119" s="223" t="str">
        <f t="shared" ca="1" si="40"/>
        <v>-4.00709036188552+2.01699978744662i</v>
      </c>
      <c r="Q119" s="223" t="str">
        <f t="shared" ca="1" si="41"/>
        <v>-2.67236453197554+3.60326645130701i</v>
      </c>
      <c r="R119" s="223" t="str">
        <f t="shared" ca="1" si="42"/>
        <v>-0.766951521341576+4.42005052853328i</v>
      </c>
      <c r="S119" s="223" t="str">
        <f t="shared" ca="1" si="43"/>
        <v>1.30224505857325+4.29292663788901i</v>
      </c>
      <c r="T119" s="223" t="str">
        <f t="shared" ca="1" si="44"/>
        <v>3.09334538620035+3.24904226389078i</v>
      </c>
      <c r="U119" s="223" t="str">
        <f t="shared" ca="1" si="45"/>
        <v>4.22385748331713+1.51132037354803i</v>
      </c>
      <c r="V119" s="223" t="str">
        <f t="shared" ca="1" si="46"/>
        <v>4.45235891157043-0.549146094800767i</v>
      </c>
      <c r="W119" s="223" t="str">
        <f t="shared" ca="1" si="47"/>
        <v>3.7300528716011-2.4923416471134i</v>
      </c>
      <c r="X119" s="223" t="str">
        <f t="shared" ca="1" si="48"/>
        <v>2.21118882774603-3.90329415736588i</v>
      </c>
      <c r="Y119" s="223" t="str">
        <f t="shared" ca="1" si="49"/>
        <v>0.220122319348422-4.48069274503398i</v>
      </c>
      <c r="Z119" s="223" t="str">
        <f t="shared" ca="1" si="50"/>
        <v>-1.81795161799093-4.1012331347437i</v>
      </c>
      <c r="AA119" s="223" t="str">
        <f t="shared" ca="1" si="51"/>
        <v>-3.46779944652287-2.84594945660868i</v>
      </c>
      <c r="AB119" s="223" t="str">
        <f t="shared" ca="1" si="52"/>
        <v>-4.37709385662221-0.982909294490411i</v>
      </c>
      <c r="AC119" s="223" t="str">
        <f t="shared" ca="1" si="53"/>
        <v>-4.35165375617425+1.09003252118917i</v>
      </c>
      <c r="AD119" s="223" t="str">
        <f t="shared" ca="1" si="54"/>
        <v>-3.39691191418498+2.93019636852954i</v>
      </c>
      <c r="AE119" s="223" t="str">
        <f t="shared" ca="1" si="55"/>
        <v>-1.71675478536691+4.14461268610172i</v>
      </c>
      <c r="AF119" s="223" t="str">
        <f t="shared" ca="1" si="56"/>
        <v>0.330017727218106+4.47394117200901i</v>
      </c>
      <c r="AG119" s="223" t="str">
        <f t="shared" ca="1" si="57"/>
        <v>2.30631449292+3.84785326781345i</v>
      </c>
      <c r="AH119" s="223" t="str">
        <f t="shared" ca="1" si="58"/>
        <v>3.79009457533298+2.40005092048212i</v>
      </c>
      <c r="AI119" s="223" t="str">
        <f t="shared" ca="1" si="59"/>
        <v>4.46449466411344+0.439714344749097i</v>
      </c>
      <c r="AJ119" s="223" t="str">
        <f t="shared" ca="1" si="60"/>
        <v>4.18549567775469-1.61452384385376i</v>
      </c>
      <c r="AK119" s="223" t="str">
        <f t="shared" ca="1" si="61"/>
        <v>3.012678239725-3.32397820912878i</v>
      </c>
      <c r="AL119" s="223" t="str">
        <f t="shared" ca="1" si="62"/>
        <v>1.19649915305613-4.32359238222239i</v>
      </c>
      <c r="AM119" s="223" t="str">
        <f t="shared" ca="1" si="63"/>
        <v>-0.875193999985796-4.39989735940105i</v>
      </c>
      <c r="AN119" s="223" t="str">
        <f t="shared" ca="1" si="64"/>
        <v>-2.75998825115215-3.53659810614348i</v>
      </c>
      <c r="AO119" s="223" t="str">
        <f t="shared" ca="1" si="65"/>
        <v>-4.05538315390028-1.91805338453792i</v>
      </c>
      <c r="AP119" s="223" t="str">
        <f t="shared" ca="1" si="66"/>
        <v>-4.48474531629325+0.110094318024259i</v>
      </c>
      <c r="AQ119" s="223" t="str">
        <f t="shared" ca="1" si="67"/>
        <v>-3.95638384847146+2.11473122510396i</v>
      </c>
      <c r="AR119" s="223" t="str">
        <f t="shared" ca="1" si="68"/>
        <v>-3.95638384847146+2.11473122510396i</v>
      </c>
      <c r="AS119" s="223" t="str">
        <f t="shared" ca="1" si="69"/>
        <v>-0.658247059779066+4.43754122450347i</v>
      </c>
      <c r="AT119" s="223" t="str">
        <f t="shared" ca="1" si="70"/>
        <v>1.40720654036125+4.25967499507181i</v>
      </c>
      <c r="AU119" s="223" t="str">
        <f t="shared" ca="1" si="71"/>
        <v>3.17214921708254+3.17214921708266i</v>
      </c>
      <c r="AV119" s="223" t="str">
        <f t="shared" ca="1" si="72"/>
        <v>4.2596749950719+1.40720654036098i</v>
      </c>
      <c r="AW119" s="223" t="str">
        <f t="shared" ca="1" si="73"/>
        <v>4.43754122450349-0.658247059778913i</v>
      </c>
      <c r="AX119" s="223" t="str">
        <f t="shared" ca="1" si="74"/>
        <v>3.66776432349508-2.58313108033104i</v>
      </c>
      <c r="AY119" s="223" t="str">
        <f t="shared" ca="1" si="75"/>
        <v>2.1147312251037-3.95638384847159i</v>
      </c>
      <c r="AZ119" s="223" t="str">
        <f t="shared" ca="1" si="76"/>
        <v>0.110094318024415-4.48474531629325i</v>
      </c>
      <c r="BA119" s="223" t="str">
        <f t="shared" ca="1" si="77"/>
        <v>-1.91805338453778-4.05538315390034i</v>
      </c>
      <c r="BB119" s="223" t="str">
        <f t="shared" ca="1" si="78"/>
        <v>-3.53659810614365-2.75998825115193i</v>
      </c>
      <c r="BC119" s="223" t="str">
        <f t="shared" ca="1" si="79"/>
        <v>-4.39989735940102-0.875193999985948i</v>
      </c>
      <c r="BD119" s="223" t="str">
        <f t="shared" ca="1" si="80"/>
        <v>-4.32359238222243+1.19649915305598i</v>
      </c>
      <c r="BE119" s="223" t="str">
        <f t="shared" ca="1" si="81"/>
        <v>-3.32397820912858+3.01267823972523i</v>
      </c>
      <c r="BF119" s="223" t="str">
        <f t="shared" ca="1" si="82"/>
        <v>-1.61452384385379+4.18549567775468i</v>
      </c>
      <c r="BG119" s="223" t="str">
        <f t="shared" ca="1" si="83"/>
        <v>0.439714344748933+4.46449466411346i</v>
      </c>
      <c r="BH119" s="223" t="str">
        <f t="shared" ca="1" si="84"/>
        <v>2.40005092048221+3.79009457533292i</v>
      </c>
      <c r="BI119" s="223" t="str">
        <f t="shared" ca="1" si="85"/>
        <v>3.84785326781344+2.30631449292003i</v>
      </c>
      <c r="BJ119" s="223" t="str">
        <f t="shared" ca="1" si="86"/>
        <v>4.47394117200899+0.330017727218306i</v>
      </c>
      <c r="BK119" s="223" t="str">
        <f t="shared" ca="1" si="87"/>
        <v>4.14461268610168-1.71675478536701i</v>
      </c>
      <c r="BL119" s="223" t="str">
        <f t="shared" ca="1" si="88"/>
        <v>2.93019636852958-3.39691191418494i</v>
      </c>
      <c r="BM119" s="223" t="str">
        <f t="shared" ca="1" si="89"/>
        <v>1.09003252118937-4.35165375617421i</v>
      </c>
      <c r="BN119" s="223" t="str">
        <f t="shared" ca="1" si="90"/>
        <v>-0.982909294490465-4.3770938566222i</v>
      </c>
      <c r="BO119" s="223" t="str">
        <f t="shared" ca="1" si="91"/>
        <v>-2.84594945660862-3.46779944652291i</v>
      </c>
      <c r="BP119" s="223" t="str">
        <f t="shared" ca="1" si="92"/>
        <v>-4.10123313474361-1.81795161799116i</v>
      </c>
      <c r="BQ119" s="223" t="str">
        <f t="shared" ca="1" si="93"/>
        <v>-4.48069274503398+0.220122319348493i</v>
      </c>
      <c r="BR119" s="223" t="str">
        <f t="shared" ca="1" si="94"/>
        <v>-3.90329415736594+2.21118882774593i</v>
      </c>
      <c r="BS119" s="223" t="str">
        <f t="shared" ca="1" si="95"/>
        <v>-2.49234164711322+3.73005287160121i</v>
      </c>
      <c r="BT119" s="223" t="str">
        <f t="shared" ca="1" si="96"/>
        <v>-0.549146094800744+4.45235891157043i</v>
      </c>
      <c r="BU119" s="223" t="str">
        <f t="shared" ca="1" si="97"/>
        <v>1.51132037354792+4.22385748331717i</v>
      </c>
      <c r="BV119" s="223" t="str">
        <f t="shared" ca="1" si="98"/>
        <v>3.24904226389089+3.09334538620023i</v>
      </c>
      <c r="BW119" s="223" t="str">
        <f t="shared" ca="1" si="99"/>
        <v>4.29292663788902+1.30224505857324i</v>
      </c>
      <c r="BX119" s="223" t="str">
        <f t="shared" ca="1" si="100"/>
        <v>4.42005052853331-0.766951521341423i</v>
      </c>
      <c r="BY119" s="223" t="str">
        <f t="shared" ca="1" si="101"/>
        <v>3.60326645130692-2.67236453197567i</v>
      </c>
      <c r="BZ119" s="223" t="str">
        <f t="shared" ca="1" si="102"/>
        <v>2.01699978744663-4.00709036188551i</v>
      </c>
      <c r="CA119" s="223" t="str">
        <f t="shared" ca="1" si="103"/>
        <v>1.56630581353625E-13-4.48609644466941i</v>
      </c>
      <c r="CB119" s="223" t="str">
        <f t="shared" ca="1" si="104"/>
        <v>-2.01699978744673-4.00709036188546i</v>
      </c>
      <c r="CC119" s="223" t="str">
        <f t="shared" ca="1" si="105"/>
        <v>-3.603266451307-2.67236453197556i</v>
      </c>
      <c r="CD119" s="223" t="str">
        <f t="shared" ca="1" si="106"/>
        <v>-4.42005052853325-0.766951521341733i</v>
      </c>
      <c r="CE119" s="223" t="str">
        <f t="shared" ca="1" si="107"/>
        <v>-4.29292663788898+1.30224505857336i</v>
      </c>
      <c r="CF119" s="223" t="str">
        <f t="shared" ca="1" si="108"/>
        <v>-3.24904226389081+3.09334538620032i</v>
      </c>
      <c r="CG119" s="223" t="str">
        <f t="shared" ca="1" si="109"/>
        <v>-1.51132037354822+4.22385748331707i</v>
      </c>
      <c r="CH119" s="223" t="str">
        <f t="shared" ca="1" si="110"/>
        <v>0.549146094800879+4.45235891157041i</v>
      </c>
      <c r="CI119" s="223" t="str">
        <f t="shared" ca="1" si="111"/>
        <v>2.49234164711333+3.73005287160114i</v>
      </c>
      <c r="CJ119" s="223" t="str">
        <f t="shared" ca="1" si="112"/>
        <v>3.90329415736578+2.21118882774621i</v>
      </c>
      <c r="CK119" s="223" t="str">
        <f t="shared" ca="1" si="113"/>
        <v>4.48069274503399+0.220122319348344i</v>
      </c>
      <c r="CL119" s="223" t="str">
        <f t="shared" ca="1" si="114"/>
        <v>4.10123313474373-1.81795161799087i</v>
      </c>
      <c r="CM119" s="223" t="str">
        <f t="shared" ca="1" si="115"/>
        <v>2.84594945660852-3.46779944652299i</v>
      </c>
      <c r="CN119" s="223" t="str">
        <f t="shared" ca="1" si="116"/>
        <v>0.982909294490352-4.37709385662222i</v>
      </c>
      <c r="CO119" s="223" t="str">
        <f t="shared" ca="1" si="117"/>
        <v>-1.09003252118905-4.35165375617429i</v>
      </c>
      <c r="CP119" s="223" t="str">
        <f t="shared" ca="1" si="118"/>
        <v>-2.9301963685297-3.39691191418484i</v>
      </c>
      <c r="CQ119" s="223" t="str">
        <f t="shared" ca="1" si="119"/>
        <v>-4.14461268610173-1.71675478536688i</v>
      </c>
      <c r="CR119" s="223" t="str">
        <f t="shared" ca="1" si="120"/>
        <v>-4.47394117200901+0.330017727217994i</v>
      </c>
      <c r="CS119" s="223" t="str">
        <f t="shared" ca="1" si="121"/>
        <v>-3.84785326781338+2.30631449292013i</v>
      </c>
      <c r="CT119" s="223" t="str">
        <f t="shared" ca="1" si="122"/>
        <v>-2.40005092048211+3.79009457533298i</v>
      </c>
      <c r="CU119" s="223" t="str">
        <f t="shared" ca="1" si="123"/>
        <v>-0.439714344749244+4.46449466411343i</v>
      </c>
      <c r="CV119" s="223" t="str">
        <f t="shared" ca="1" si="124"/>
        <v>1.61452384385391+4.18549567775463i</v>
      </c>
      <c r="CW119" s="223" t="str">
        <f t="shared" ca="1" si="125"/>
        <v>3.32397820912867+3.01267823972513i</v>
      </c>
      <c r="CX119" s="223" t="str">
        <f t="shared" ca="1" si="126"/>
        <v>4.32359238222234+1.19649915305629i</v>
      </c>
      <c r="CY119" s="223" t="str">
        <f t="shared" ca="1" si="127"/>
        <v>4.399897359401-0.875193999986061i</v>
      </c>
      <c r="CZ119" s="223" t="str">
        <f t="shared" ca="1" si="128"/>
        <v>3.53659810614356-2.75998825115203i</v>
      </c>
      <c r="DA119" s="223" t="str">
        <f t="shared" ca="1" si="129"/>
        <v>1.91805338453806-4.05538315390021i</v>
      </c>
      <c r="DB119" s="223" t="str">
        <f t="shared" ca="1" si="130"/>
        <v>-0.110094318024548-4.48474531629325i</v>
      </c>
      <c r="DC119" s="223" t="str">
        <f t="shared" ca="1" si="131"/>
        <v>-2.11473122510381-3.95638384847154i</v>
      </c>
      <c r="DD119" s="223" t="str">
        <f t="shared" ca="1" si="132"/>
        <v>-3.66776432349489-2.58313108033131i</v>
      </c>
      <c r="DE119" s="223" t="str">
        <f t="shared" ca="1" si="133"/>
        <v>-4.43754122450351-0.658247059778774i</v>
      </c>
      <c r="DF119" s="223" t="str">
        <f t="shared" ca="1" si="134"/>
        <v>-4.25967499507186+1.4072065403611i</v>
      </c>
      <c r="DG119" s="223" t="str">
        <f t="shared" ca="1" si="135"/>
        <v>-3.17214921708277+3.17214921708243i</v>
      </c>
      <c r="DH119" s="223" t="str">
        <f t="shared" ca="1" si="136"/>
        <v>-1.40720654036114+4.25967499507185i</v>
      </c>
      <c r="DI119" s="223" t="str">
        <f t="shared" ca="1" si="137"/>
        <v>0.658247059778765+4.43754122450351i</v>
      </c>
      <c r="DJ119" s="223" t="str">
        <f t="shared" ca="1" si="138"/>
        <v>2.58313108033128+3.66776432349491i</v>
      </c>
      <c r="DK119" s="223" t="str">
        <f t="shared" ca="1" si="139"/>
        <v>3.95638384847152+2.11473122510384i</v>
      </c>
      <c r="DL119" s="223" t="str">
        <f t="shared" ca="1" si="140"/>
        <v>4.48474531629324+0.110094318024588i</v>
      </c>
      <c r="DM119" s="223" t="str">
        <f t="shared" ca="1" si="141"/>
        <v>4.05538315390023-1.91805338453802i</v>
      </c>
      <c r="DN119" s="223" t="str">
        <f t="shared" ca="1" si="142"/>
        <v>2.75998825115204-3.53659810614356i</v>
      </c>
      <c r="DO119" s="223" t="str">
        <f t="shared" ca="1" si="143"/>
        <v>0.875193999986101-4.39989735940099i</v>
      </c>
      <c r="DP119" s="223" t="str">
        <f t="shared" ca="1" si="144"/>
        <v>-1.19649915305625-4.32359238222235i</v>
      </c>
      <c r="DQ119" s="223" t="str">
        <f t="shared" ca="1" si="145"/>
        <v>-3.0126782397251-3.32397820912869i</v>
      </c>
      <c r="DR119" s="223" t="str">
        <f t="shared" ca="1" si="146"/>
        <v>-4.18549567775462-1.61452384385395i</v>
      </c>
      <c r="DS119" s="223" t="str">
        <f t="shared" ca="1" si="147"/>
        <v>-4.46449466411343+0.439714344749237i</v>
      </c>
      <c r="DT119" s="223" t="str">
        <f t="shared" ca="1" si="148"/>
        <v>-3.790094575333+2.40005092048208i</v>
      </c>
      <c r="DU119" s="223" t="str">
        <f t="shared" ca="1" si="149"/>
        <v>-2.30631449292016+3.84785326781336i</v>
      </c>
      <c r="DV119" s="223" t="str">
        <f t="shared" ca="1" si="150"/>
        <v>-0.330017727218033+4.47394117200901i</v>
      </c>
      <c r="DW119" s="223" t="str">
        <f t="shared" ca="1" si="151"/>
        <v>1.71675478536685+4.14461268610175i</v>
      </c>
      <c r="DX119" s="223" t="str">
        <f t="shared" ca="1" si="152"/>
        <v>3.39691191418483+2.9301963685297i</v>
      </c>
      <c r="DY119" s="223" t="str">
        <f t="shared" ca="1" si="153"/>
        <v>4.35165375617427+1.09003252118909i</v>
      </c>
      <c r="DZ119" s="223" t="str">
        <f t="shared" ca="1" si="154"/>
        <v>4.37709385662223-0.982909294490312i</v>
      </c>
      <c r="EA119" s="223" t="str">
        <f t="shared" ca="1" si="155"/>
        <v>3.46779944652273-2.84594945660883i</v>
      </c>
      <c r="EB119" s="223" t="str">
        <f t="shared" ca="1" si="156"/>
        <v>1.81795161799088-4.10123313474373i</v>
      </c>
      <c r="EC119" s="223" t="str">
        <f t="shared" ca="1" si="157"/>
        <v>-0.220122319348337-4.48069274503399i</v>
      </c>
      <c r="ED119" s="223" t="str">
        <f t="shared" ca="1" si="158"/>
        <v>-2.21118882774618-3.9032941573658i</v>
      </c>
      <c r="EE119" s="223" t="str">
        <f t="shared" ca="1" si="159"/>
        <v>-3.73005287160112-2.49234164711337i</v>
      </c>
      <c r="EF119" s="223" t="str">
        <f t="shared" ca="1" si="160"/>
        <v>-4.4523589115704-0.549146094800915i</v>
      </c>
      <c r="EG119" s="223" t="str">
        <f t="shared" ca="1" si="161"/>
        <v>-4.22385748331707+1.51132037354821i</v>
      </c>
      <c r="EH119" s="223" t="str">
        <f t="shared" ca="1" si="162"/>
        <v>-3.09334538620035+3.24904226389078i</v>
      </c>
      <c r="EI119" s="223" t="str">
        <f t="shared" ca="1" si="163"/>
        <v>-1.30224505857338+4.29292663788897i</v>
      </c>
      <c r="EJ119" s="223" t="str">
        <f t="shared" ca="1" si="164"/>
        <v>0.766951521341697+4.42005052853326i</v>
      </c>
      <c r="EK119" s="223" t="str">
        <f t="shared" ca="1" si="165"/>
        <v>2.67236453197553+3.60326645130703i</v>
      </c>
      <c r="EL119" s="223" t="str">
        <f t="shared" ca="1" si="166"/>
        <v>4.00709036188545+2.01699978744675i</v>
      </c>
      <c r="EM119" s="223" t="str">
        <f t="shared" ca="1" si="167"/>
        <v>4.48609644466941-1.32997690987818E-13i</v>
      </c>
      <c r="EN119" s="223"/>
      <c r="EO119" s="223"/>
      <c r="EP119" s="223"/>
    </row>
    <row r="120" spans="1:146" ht="17.25" thickBot="1">
      <c r="A120" s="257">
        <f t="shared" si="168"/>
        <v>3.9062500000000008E-4</v>
      </c>
      <c r="B120" s="256">
        <v>20</v>
      </c>
      <c r="C120" s="230">
        <f t="shared" si="169"/>
        <v>4000</v>
      </c>
      <c r="D120" s="229">
        <f t="shared" si="170"/>
        <v>25132.741228718343</v>
      </c>
      <c r="E120" s="229" t="str">
        <f t="shared" si="171"/>
        <v>25132.7412287183i</v>
      </c>
      <c r="F120" s="229" t="str">
        <f t="shared" si="172"/>
        <v>-0.0151481485785778-0.284232093408543i</v>
      </c>
      <c r="G120" s="229" t="str">
        <f t="shared" si="173"/>
        <v>-3.63296263911731-0.863744766855661i</v>
      </c>
      <c r="H120" s="229" t="str">
        <f t="shared" si="38"/>
        <v>0.00269764726788241-0.021123262008433i</v>
      </c>
      <c r="I120" s="229" t="str">
        <f t="shared" si="174"/>
        <v>-0.0100768553713228+0.00889228315354866i</v>
      </c>
      <c r="J120" s="255" t="str">
        <f ca="1">IMPRODUCT(1/N_FFT2,AI100)</f>
        <v>0.0207590731602422-0.0000984573847772602i</v>
      </c>
      <c r="K120" s="254" t="str">
        <f t="shared" ca="1" si="175"/>
        <v>-0.000208310666934472+0.000185587697372745i</v>
      </c>
      <c r="N120" s="246">
        <f t="shared" ca="1" si="176"/>
        <v>8.5140582325721894</v>
      </c>
      <c r="O120" s="223">
        <f t="shared" ca="1" si="39"/>
        <v>-4.4859417674278106</v>
      </c>
      <c r="P120" s="223" t="str">
        <f t="shared" ca="1" si="40"/>
        <v>-3.95624743532303+2.11465831075692i</v>
      </c>
      <c r="Q120" s="223" t="str">
        <f t="shared" ca="1" si="41"/>
        <v>-2.49225571304224+3.729924262175i</v>
      </c>
      <c r="R120" s="223" t="str">
        <f t="shared" ca="1" si="42"/>
        <v>-0.439699183728189+4.46434073168504i</v>
      </c>
      <c r="S120" s="223" t="str">
        <f t="shared" ca="1" si="43"/>
        <v>1.71669559294919+4.14446978296406i</v>
      </c>
      <c r="T120" s="223" t="str">
        <f t="shared" ca="1" si="44"/>
        <v>3.46767987939822+2.84585133040538i</v>
      </c>
      <c r="U120" s="223" t="str">
        <f t="shared" ca="1" si="45"/>
        <v>4.39974565423925+0.875163823953094i</v>
      </c>
      <c r="V120" s="223" t="str">
        <f t="shared" ca="1" si="46"/>
        <v>4.2927786209975-1.30220015814011i</v>
      </c>
      <c r="W120" s="223" t="str">
        <f t="shared" ca="1" si="47"/>
        <v>3.17203984375618-3.17203984375616i</v>
      </c>
      <c r="X120" s="223" t="str">
        <f t="shared" ca="1" si="48"/>
        <v>1.30220015814008-4.29277862099751i</v>
      </c>
      <c r="Y120" s="223" t="str">
        <f t="shared" ca="1" si="49"/>
        <v>-0.875163823953085-4.39974565423925i</v>
      </c>
      <c r="Z120" s="223" t="str">
        <f t="shared" ca="1" si="50"/>
        <v>-2.84585133040541-3.4676798793982i</v>
      </c>
      <c r="AA120" s="223" t="str">
        <f t="shared" ca="1" si="51"/>
        <v>-4.14446978296406-1.7166955929492i</v>
      </c>
      <c r="AB120" s="223" t="str">
        <f t="shared" ca="1" si="52"/>
        <v>-4.46434073168504+0.439699183728218i</v>
      </c>
      <c r="AC120" s="223" t="str">
        <f t="shared" ca="1" si="53"/>
        <v>-3.729924262175+2.49225571304222i</v>
      </c>
      <c r="AD120" s="223" t="str">
        <f t="shared" ca="1" si="54"/>
        <v>-2.11465831075691+3.95624743532303i</v>
      </c>
      <c r="AE120" s="223" t="str">
        <f t="shared" ca="1" si="55"/>
        <v>-1.3326936165876E-14+4.48594176742781i</v>
      </c>
      <c r="AF120" s="223" t="str">
        <f t="shared" ca="1" si="56"/>
        <v>2.11465831075692+3.95624743532302i</v>
      </c>
      <c r="AG120" s="223" t="str">
        <f t="shared" ca="1" si="57"/>
        <v>3.72992426217499+2.49225571304225i</v>
      </c>
      <c r="AH120" s="223" t="str">
        <f t="shared" ca="1" si="58"/>
        <v>4.46434073168504+0.439699183728201i</v>
      </c>
      <c r="AI120" s="223" t="str">
        <f t="shared" ca="1" si="59"/>
        <v>4.14446978296407-1.71669559294918i</v>
      </c>
      <c r="AJ120" s="223" t="str">
        <f t="shared" ca="1" si="60"/>
        <v>2.84585133040543-3.46767987939818i</v>
      </c>
      <c r="AK120" s="223" t="str">
        <f t="shared" ca="1" si="61"/>
        <v>0.875163823953153-4.39974565423924i</v>
      </c>
      <c r="AL120" s="223" t="str">
        <f t="shared" ca="1" si="62"/>
        <v>-1.30220015814001-4.29277862099753i</v>
      </c>
      <c r="AM120" s="223" t="str">
        <f t="shared" ca="1" si="63"/>
        <v>-3.17203984375609-3.17203984375625i</v>
      </c>
      <c r="AN120" s="223" t="str">
        <f t="shared" ca="1" si="64"/>
        <v>-4.29277862099747-1.30220015814022i</v>
      </c>
      <c r="AO120" s="223" t="str">
        <f t="shared" ca="1" si="65"/>
        <v>-4.39974565423928+0.875163823952937i</v>
      </c>
      <c r="AP120" s="223" t="str">
        <f t="shared" ca="1" si="66"/>
        <v>-3.46767987939832+2.84585133040526i</v>
      </c>
      <c r="AQ120" s="223" t="str">
        <f t="shared" ca="1" si="67"/>
        <v>-1.71669559294938+4.14446978296398i</v>
      </c>
      <c r="AR120" s="223" t="str">
        <f t="shared" ca="1" si="68"/>
        <v>-1.71669559294938+4.14446978296398i</v>
      </c>
      <c r="AS120" s="223" t="str">
        <f t="shared" ca="1" si="69"/>
        <v>2.4922557130424+3.72992426217489i</v>
      </c>
      <c r="AT120" s="223" t="str">
        <f t="shared" ca="1" si="70"/>
        <v>3.95624743532311+2.11465831075677i</v>
      </c>
      <c r="AU120" s="223" t="str">
        <f t="shared" ca="1" si="71"/>
        <v>4.48594176742781-1.48656061142124E-13i</v>
      </c>
      <c r="AV120" s="223" t="str">
        <f t="shared" ca="1" si="72"/>
        <v>3.95624743532297-2.11465831075704i</v>
      </c>
      <c r="AW120" s="223" t="str">
        <f t="shared" ca="1" si="73"/>
        <v>2.49225571304214-3.72992426217506i</v>
      </c>
      <c r="AX120" s="223" t="str">
        <f t="shared" ca="1" si="74"/>
        <v>0.439699183728123-4.46434073168505i</v>
      </c>
      <c r="AY120" s="223" t="str">
        <f t="shared" ca="1" si="75"/>
        <v>-1.71669559294925-4.14446978296403i</v>
      </c>
      <c r="AZ120" s="223" t="str">
        <f t="shared" ca="1" si="76"/>
        <v>-3.46767987939824-2.84585133040537i</v>
      </c>
      <c r="BA120" s="223" t="str">
        <f t="shared" ca="1" si="77"/>
        <v>-4.39974565423925-0.875163823953076i</v>
      </c>
      <c r="BB120" s="223" t="str">
        <f t="shared" ca="1" si="78"/>
        <v>-4.29277862099751+1.30220015814009i</v>
      </c>
      <c r="BC120" s="223" t="str">
        <f t="shared" ca="1" si="79"/>
        <v>-3.17203984375619+3.17203984375615i</v>
      </c>
      <c r="BD120" s="223" t="str">
        <f t="shared" ca="1" si="80"/>
        <v>-1.30220015814015+4.29277862099749i</v>
      </c>
      <c r="BE120" s="223" t="str">
        <f t="shared" ca="1" si="81"/>
        <v>0.875163823953014+4.39974565423926i</v>
      </c>
      <c r="BF120" s="223" t="str">
        <f t="shared" ca="1" si="82"/>
        <v>2.84585133040532+3.46767987939827i</v>
      </c>
      <c r="BG120" s="223" t="str">
        <f t="shared" ca="1" si="83"/>
        <v>4.14446978296401+1.71669559294931i</v>
      </c>
      <c r="BH120" s="223" t="str">
        <f t="shared" ca="1" si="84"/>
        <v>4.46434073168505-0.439699183728061i</v>
      </c>
      <c r="BI120" s="223" t="str">
        <f t="shared" ca="1" si="85"/>
        <v>3.72992426217509-2.49225571304209i</v>
      </c>
      <c r="BJ120" s="223" t="str">
        <f t="shared" ca="1" si="86"/>
        <v>2.11465831075709-3.95624743532294i</v>
      </c>
      <c r="BK120" s="223" t="str">
        <f t="shared" ca="1" si="87"/>
        <v>2.19275058641365E-13-4.48594176742781i</v>
      </c>
      <c r="BL120" s="223" t="str">
        <f t="shared" ca="1" si="88"/>
        <v>-2.1146583107571-3.95624743532293i</v>
      </c>
      <c r="BM120" s="223" t="str">
        <f t="shared" ca="1" si="89"/>
        <v>-3.7299242621751-2.49225571304209i</v>
      </c>
      <c r="BN120" s="223" t="str">
        <f t="shared" ca="1" si="90"/>
        <v>-4.46434073168505-0.439699183728053i</v>
      </c>
      <c r="BO120" s="223" t="str">
        <f t="shared" ca="1" si="91"/>
        <v>-4.14446978296401+1.71669559294931i</v>
      </c>
      <c r="BP120" s="223" t="str">
        <f t="shared" ca="1" si="92"/>
        <v>-2.84585133040531+3.46767987939828i</v>
      </c>
      <c r="BQ120" s="223" t="str">
        <f t="shared" ca="1" si="93"/>
        <v>-0.875163823953005+4.39974565423926i</v>
      </c>
      <c r="BR120" s="223" t="str">
        <f t="shared" ca="1" si="94"/>
        <v>1.30220015814016+4.29277862099749i</v>
      </c>
      <c r="BS120" s="223" t="str">
        <f t="shared" ca="1" si="95"/>
        <v>3.1720398437562+3.17203984375614i</v>
      </c>
      <c r="BT120" s="223" t="str">
        <f t="shared" ca="1" si="96"/>
        <v>4.29277862099751+1.30220015814008i</v>
      </c>
      <c r="BU120" s="223" t="str">
        <f t="shared" ca="1" si="97"/>
        <v>4.39974565423925-0.875163823953085i</v>
      </c>
      <c r="BV120" s="223" t="str">
        <f t="shared" ca="1" si="98"/>
        <v>3.46767987939823-2.84585133040537i</v>
      </c>
      <c r="BW120" s="223" t="str">
        <f t="shared" ca="1" si="99"/>
        <v>1.71669559294924-4.14446978296404i</v>
      </c>
      <c r="BX120" s="223" t="str">
        <f t="shared" ca="1" si="100"/>
        <v>-0.439699183728131-4.46434073168505i</v>
      </c>
      <c r="BY120" s="223" t="str">
        <f t="shared" ca="1" si="101"/>
        <v>-2.49225571304215-3.72992426217505i</v>
      </c>
      <c r="BZ120" s="223" t="str">
        <f t="shared" ca="1" si="102"/>
        <v>-3.95624743532297-2.11465831075703i</v>
      </c>
      <c r="CA120" s="223" t="str">
        <f t="shared" ca="1" si="103"/>
        <v>-4.48594176742781-1.48931344740164E-13i</v>
      </c>
      <c r="CB120" s="223" t="str">
        <f t="shared" ca="1" si="104"/>
        <v>-3.95624743532311+2.11465831075677i</v>
      </c>
      <c r="CC120" s="223" t="str">
        <f t="shared" ca="1" si="105"/>
        <v>-2.49225571304239+3.7299242621749i</v>
      </c>
      <c r="CD120" s="223" t="str">
        <f t="shared" ca="1" si="106"/>
        <v>-0.439699183728411+4.46434073168502i</v>
      </c>
      <c r="CE120" s="223" t="str">
        <f t="shared" ca="1" si="107"/>
        <v>1.71669559294939+4.14446978296398i</v>
      </c>
      <c r="CF120" s="223" t="str">
        <f t="shared" ca="1" si="108"/>
        <v>3.46767987939833+2.84585133040525i</v>
      </c>
      <c r="CG120" s="223" t="str">
        <f t="shared" ca="1" si="109"/>
        <v>4.39974565423928+0.875163823952924i</v>
      </c>
      <c r="CH120" s="223" t="str">
        <f t="shared" ca="1" si="110"/>
        <v>4.29277862099746-1.30220015814024i</v>
      </c>
      <c r="CI120" s="223" t="str">
        <f t="shared" ca="1" si="111"/>
        <v>3.17203984375608-3.17203984375626i</v>
      </c>
      <c r="CJ120" s="223" t="str">
        <f t="shared" ca="1" si="112"/>
        <v>1.30220015814-4.29277862099754i</v>
      </c>
      <c r="CK120" s="223" t="str">
        <f t="shared" ca="1" si="113"/>
        <v>-0.875163823953166-4.39974565423923i</v>
      </c>
      <c r="CL120" s="223" t="str">
        <f t="shared" ca="1" si="114"/>
        <v>-2.84585133040544-3.46767987939817i</v>
      </c>
      <c r="CM120" s="223" t="str">
        <f t="shared" ca="1" si="115"/>
        <v>-4.14446978296407-1.71669559294916i</v>
      </c>
      <c r="CN120" s="223" t="str">
        <f t="shared" ca="1" si="116"/>
        <v>-4.46434073168504+0.439699183728216i</v>
      </c>
      <c r="CO120" s="223" t="str">
        <f t="shared" ca="1" si="117"/>
        <v>-3.729924262175+2.49225571304222i</v>
      </c>
      <c r="CP120" s="223" t="str">
        <f t="shared" ca="1" si="118"/>
        <v>-2.11465831075695+3.95624743532301i</v>
      </c>
      <c r="CQ120" s="223" t="str">
        <f t="shared" ca="1" si="119"/>
        <v>-6.26503641595191E-14+4.48594176742781i</v>
      </c>
      <c r="CR120" s="223" t="str">
        <f t="shared" ca="1" si="120"/>
        <v>2.11465831075684+3.95624743532307i</v>
      </c>
      <c r="CS120" s="223" t="str">
        <f t="shared" ca="1" si="121"/>
        <v>3.72992426217494+2.49225571304232i</v>
      </c>
      <c r="CT120" s="223" t="str">
        <f t="shared" ca="1" si="122"/>
        <v>4.46434073168502+0.439699183728341i</v>
      </c>
      <c r="CU120" s="223" t="str">
        <f t="shared" ca="1" si="123"/>
        <v>4.14446978296412-1.71669559294905i</v>
      </c>
      <c r="CV120" s="223" t="str">
        <f t="shared" ca="1" si="124"/>
        <v>2.84585133040554-3.46767987939809i</v>
      </c>
      <c r="CW120" s="223" t="str">
        <f t="shared" ca="1" si="125"/>
        <v>0.875163823953292-4.39974565423921i</v>
      </c>
      <c r="CX120" s="223" t="str">
        <f t="shared" ca="1" si="126"/>
        <v>-1.3022001581403-4.29277862099744i</v>
      </c>
      <c r="CY120" s="223" t="str">
        <f t="shared" ca="1" si="127"/>
        <v>-3.17203984375631-3.17203984375603i</v>
      </c>
      <c r="CZ120" s="223" t="str">
        <f t="shared" ca="1" si="128"/>
        <v>-4.29277862099756-1.30220015813993i</v>
      </c>
      <c r="DA120" s="223" t="str">
        <f t="shared" ca="1" si="129"/>
        <v>-4.39974565423922+0.875163823953238i</v>
      </c>
      <c r="DB120" s="223" t="str">
        <f t="shared" ca="1" si="130"/>
        <v>-3.46767987939813+2.84585133040549i</v>
      </c>
      <c r="DC120" s="223" t="str">
        <f t="shared" ca="1" si="131"/>
        <v>-1.7166955929491+4.1444697829641i</v>
      </c>
      <c r="DD120" s="223" t="str">
        <f t="shared" ca="1" si="132"/>
        <v>0.439699183728287+4.46434073168503i</v>
      </c>
      <c r="DE120" s="223" t="str">
        <f t="shared" ca="1" si="133"/>
        <v>2.49225571304228+3.72992426217496i</v>
      </c>
      <c r="DF120" s="223" t="str">
        <f t="shared" ca="1" si="134"/>
        <v>3.95624743532304+2.11465831075689i</v>
      </c>
      <c r="DG120" s="223" t="str">
        <f t="shared" ca="1" si="135"/>
        <v>4.48594176742781-7.69334974168193E-15i</v>
      </c>
      <c r="DH120" s="223" t="str">
        <f t="shared" ca="1" si="136"/>
        <v>3.95624743532304-2.11465831075691i</v>
      </c>
      <c r="DI120" s="223" t="str">
        <f t="shared" ca="1" si="137"/>
        <v>2.49225571304227-3.72992426217497i</v>
      </c>
      <c r="DJ120" s="223" t="str">
        <f t="shared" ca="1" si="138"/>
        <v>0.439699183728271-4.46434073168503i</v>
      </c>
      <c r="DK120" s="223" t="str">
        <f t="shared" ca="1" si="139"/>
        <v>-1.71669559294911-4.14446978296409i</v>
      </c>
      <c r="DL120" s="223" t="str">
        <f t="shared" ca="1" si="140"/>
        <v>-3.46767987939814-2.84585133040548i</v>
      </c>
      <c r="DM120" s="223" t="str">
        <f t="shared" ca="1" si="141"/>
        <v>-4.39974565423922-0.87516382395322i</v>
      </c>
      <c r="DN120" s="223" t="str">
        <f t="shared" ca="1" si="142"/>
        <v>-4.29277862099755+1.30220015813994i</v>
      </c>
      <c r="DO120" s="223" t="str">
        <f t="shared" ca="1" si="143"/>
        <v>-3.1720398437563+3.17203984375604i</v>
      </c>
      <c r="DP120" s="223" t="str">
        <f t="shared" ca="1" si="144"/>
        <v>-1.30220015814029+4.29277862099745i</v>
      </c>
      <c r="DQ120" s="223" t="str">
        <f t="shared" ca="1" si="145"/>
        <v>0.87516382395287+4.39974565423929i</v>
      </c>
      <c r="DR120" s="223" t="str">
        <f t="shared" ca="1" si="146"/>
        <v>2.8458513304052+3.46767987939837i</v>
      </c>
      <c r="DS120" s="223" t="str">
        <f t="shared" ca="1" si="147"/>
        <v>4.14446978296412+1.71669559294903i</v>
      </c>
      <c r="DT120" s="223" t="str">
        <f t="shared" ca="1" si="148"/>
        <v>4.46434073168502-0.439699183728356i</v>
      </c>
      <c r="DU120" s="223" t="str">
        <f t="shared" ca="1" si="149"/>
        <v>3.72992426217493-2.49225571304234i</v>
      </c>
      <c r="DV120" s="223" t="str">
        <f t="shared" ca="1" si="150"/>
        <v>2.11465831075683-3.95624743532308i</v>
      </c>
      <c r="DW120" s="223" t="str">
        <f t="shared" ca="1" si="151"/>
        <v>-7.80370636428833E-14-4.48594176742781i</v>
      </c>
      <c r="DX120" s="223" t="str">
        <f t="shared" ca="1" si="152"/>
        <v>-2.11465831075696-3.956247435323i</v>
      </c>
      <c r="DY120" s="223" t="str">
        <f t="shared" ca="1" si="153"/>
        <v>-3.72992426217501-2.49225571304221i</v>
      </c>
      <c r="DZ120" s="223" t="str">
        <f t="shared" ca="1" si="154"/>
        <v>-4.46434073168504-0.439699183728201i</v>
      </c>
      <c r="EA120" s="223" t="str">
        <f t="shared" ca="1" si="155"/>
        <v>-4.14446978296407+1.71669559294918i</v>
      </c>
      <c r="EB120" s="223" t="str">
        <f t="shared" ca="1" si="156"/>
        <v>-2.84585133040543+3.46767987939818i</v>
      </c>
      <c r="EC120" s="223" t="str">
        <f t="shared" ca="1" si="157"/>
        <v>-0.875163823953153+4.39974565423924i</v>
      </c>
      <c r="ED120" s="223" t="str">
        <f t="shared" ca="1" si="158"/>
        <v>1.30220015814001+4.29277862099753i</v>
      </c>
      <c r="EE120" s="223" t="str">
        <f t="shared" ca="1" si="159"/>
        <v>3.17203984375609+3.17203984375625i</v>
      </c>
      <c r="EF120" s="223" t="str">
        <f t="shared" ca="1" si="160"/>
        <v>4.29277862099747+1.30220015814022i</v>
      </c>
      <c r="EG120" s="223" t="str">
        <f t="shared" ca="1" si="161"/>
        <v>4.39974565423928-0.875163823952937i</v>
      </c>
      <c r="EH120" s="223" t="str">
        <f t="shared" ca="1" si="162"/>
        <v>3.46767987939832-2.84585133040526i</v>
      </c>
      <c r="EI120" s="223" t="str">
        <f t="shared" ca="1" si="163"/>
        <v>1.71669559294938-4.14446978296398i</v>
      </c>
      <c r="EJ120" s="223" t="str">
        <f t="shared" ca="1" si="164"/>
        <v>-0.439699183727983-4.46434073168506i</v>
      </c>
      <c r="EK120" s="223" t="str">
        <f t="shared" ca="1" si="165"/>
        <v>-2.4922557130424-3.72992426217489i</v>
      </c>
      <c r="EL120" s="223" t="str">
        <f t="shared" ca="1" si="166"/>
        <v>-3.95624743532311-2.11465831075677i</v>
      </c>
      <c r="EM120" s="223" t="str">
        <f t="shared" ca="1" si="167"/>
        <v>-4.48594176742781+1.48380777544084E-13i</v>
      </c>
      <c r="EN120" s="223"/>
      <c r="EO120" s="223"/>
      <c r="EP120" s="223"/>
    </row>
    <row r="121" spans="1:146" ht="17.25" thickBot="1">
      <c r="A121" s="257">
        <f t="shared" si="168"/>
        <v>4.1015625000000009E-4</v>
      </c>
      <c r="B121" s="256">
        <v>21</v>
      </c>
      <c r="C121" s="230">
        <f t="shared" si="169"/>
        <v>4200</v>
      </c>
      <c r="D121" s="229">
        <f t="shared" si="170"/>
        <v>26389.378290154262</v>
      </c>
      <c r="E121" s="229" t="str">
        <f t="shared" si="171"/>
        <v>26389.3782901543i</v>
      </c>
      <c r="F121" s="229" t="str">
        <f t="shared" si="172"/>
        <v>-0.0159602503772632-0.270299295763879i</v>
      </c>
      <c r="G121" s="229" t="str">
        <f t="shared" si="173"/>
        <v>-3.70248914696952-0.868503483077129i</v>
      </c>
      <c r="H121" s="229" t="str">
        <f t="shared" si="38"/>
        <v>0.00263227024169746-0.0201193767281865i</v>
      </c>
      <c r="I121" s="229" t="str">
        <f t="shared" si="174"/>
        <v>-0.00974781247696893+0.00870048417683994i</v>
      </c>
      <c r="J121" s="255" t="str">
        <f ca="1">IMPRODUCT(1/N_FFT2,AJ100)</f>
        <v>-0.1068293839281-0.0016116109395832i</v>
      </c>
      <c r="K121" s="254" t="str">
        <f t="shared" ca="1" si="175"/>
        <v>0.0010553745970403-0.000913757683263104i</v>
      </c>
      <c r="N121" s="246">
        <f t="shared" ca="1" si="176"/>
        <v>8.5142246608605028</v>
      </c>
      <c r="O121" s="223">
        <f t="shared" ca="1" si="39"/>
        <v>-4.4857753391394972</v>
      </c>
      <c r="P121" s="223" t="str">
        <f t="shared" ca="1" si="40"/>
        <v>-3.90301476762155+2.2110305554108i</v>
      </c>
      <c r="Q121" s="223" t="str">
        <f t="shared" ca="1" si="41"/>
        <v>-2.3061494116859+3.84757784641362i</v>
      </c>
      <c r="R121" s="223" t="str">
        <f t="shared" ca="1" si="42"/>
        <v>-0.110086437700251+4.48442430747432i</v>
      </c>
      <c r="S121" s="223" t="str">
        <f t="shared" ca="1" si="43"/>
        <v>2.11457985700488+3.95610065867658i</v>
      </c>
      <c r="T121" s="223" t="str">
        <f t="shared" ca="1" si="44"/>
        <v>3.78982328818123+2.39987912978786i</v>
      </c>
      <c r="U121" s="223" t="str">
        <f t="shared" ca="1" si="45"/>
        <v>4.48037202628974+0.220106563446872i</v>
      </c>
      <c r="V121" s="223" t="str">
        <f t="shared" ca="1" si="46"/>
        <v>4.00680354262295-2.01685541476236i</v>
      </c>
      <c r="W121" s="223" t="str">
        <f t="shared" ca="1" si="47"/>
        <v>2.49216325043933-3.72978588211063i</v>
      </c>
      <c r="X121" s="223" t="str">
        <f t="shared" ca="1" si="48"/>
        <v>0.329994105229943-4.47362093652843i</v>
      </c>
      <c r="Y121" s="223" t="str">
        <f t="shared" ca="1" si="49"/>
        <v>-1.91791609423302-4.0550928779393i</v>
      </c>
      <c r="Z121" s="223" t="str">
        <f t="shared" ca="1" si="50"/>
        <v>-3.66750179249035-2.58294618513668i</v>
      </c>
      <c r="AA121" s="223" t="str">
        <f t="shared" ca="1" si="51"/>
        <v>-4.46417510479442-0.439682870903298i</v>
      </c>
      <c r="AB121" s="223" t="str">
        <f t="shared" ca="1" si="52"/>
        <v>-4.10093957693564+1.81782149276406i</v>
      </c>
      <c r="AC121" s="223" t="str">
        <f t="shared" ca="1" si="53"/>
        <v>-2.67217324963469+3.603008536927i</v>
      </c>
      <c r="AD121" s="223" t="str">
        <f t="shared" ca="1" si="54"/>
        <v>-0.549106788056067+4.45204022090354i</v>
      </c>
      <c r="AE121" s="223" t="str">
        <f t="shared" ca="1" si="55"/>
        <v>1.71663190360059+4.14431602327485i</v>
      </c>
      <c r="AF121" s="223" t="str">
        <f t="shared" ca="1" si="56"/>
        <v>3.53634496374615+2.75979069688615i</v>
      </c>
      <c r="AG121" s="223" t="str">
        <f t="shared" ca="1" si="57"/>
        <v>4.43722359445609+0.658199943812092i</v>
      </c>
      <c r="AH121" s="223" t="str">
        <f t="shared" ca="1" si="58"/>
        <v>4.18519608860761-1.61440827956734i</v>
      </c>
      <c r="AI121" s="223" t="str">
        <f t="shared" ca="1" si="59"/>
        <v>2.84574574941703-3.46755122859158i</v>
      </c>
      <c r="AJ121" s="223" t="str">
        <f t="shared" ca="1" si="60"/>
        <v>0.766896624533601-4.41973415043383i</v>
      </c>
      <c r="AK121" s="223" t="str">
        <f t="shared" ca="1" si="61"/>
        <v>-1.51121219635331-4.22355514831109i</v>
      </c>
      <c r="AL121" s="223" t="str">
        <f t="shared" ca="1" si="62"/>
        <v>-3.39666877023695-2.92998663111781i</v>
      </c>
      <c r="AM121" s="223" t="str">
        <f t="shared" ca="1" si="63"/>
        <v>-4.39958242382382-0.87513135540478i</v>
      </c>
      <c r="AN121" s="223" t="str">
        <f t="shared" ca="1" si="64"/>
        <v>-4.25937009632222+1.40710581541976i</v>
      </c>
      <c r="AO121" s="223" t="str">
        <f t="shared" ca="1" si="65"/>
        <v>-3.01246259843093+3.32374028562505i</v>
      </c>
      <c r="AP121" s="223" t="str">
        <f t="shared" ca="1" si="66"/>
        <v>-0.982838939870734+4.37678055327267i</v>
      </c>
      <c r="AQ121" s="223" t="str">
        <f t="shared" ca="1" si="67"/>
        <v>1.30215184655808+4.29261935905543i</v>
      </c>
      <c r="AR121" s="223" t="str">
        <f t="shared" ca="1" si="68"/>
        <v>1.30215184655808+4.29261935905543i</v>
      </c>
      <c r="AS121" s="223" t="str">
        <f t="shared" ca="1" si="69"/>
        <v>4.35134227377471+1.08995449890958i</v>
      </c>
      <c r="AT121" s="223" t="str">
        <f t="shared" ca="1" si="70"/>
        <v>4.32328290839812-1.19641351011462i</v>
      </c>
      <c r="AU121" s="223" t="str">
        <f t="shared" ca="1" si="71"/>
        <v>3.17192216118497-3.17192216118488i</v>
      </c>
      <c r="AV121" s="223" t="str">
        <f t="shared" ca="1" si="72"/>
        <v>1.19641351011474-4.32328290839808i</v>
      </c>
      <c r="AW121" s="223" t="str">
        <f t="shared" ca="1" si="73"/>
        <v>-1.08995449890989-4.35134227377463i</v>
      </c>
      <c r="AX121" s="223" t="str">
        <f t="shared" ca="1" si="74"/>
        <v>-3.09312397091822-3.24880970414753i</v>
      </c>
      <c r="AY121" s="223" t="str">
        <f t="shared" ca="1" si="75"/>
        <v>-4.29261935905539-1.30215184655821i</v>
      </c>
      <c r="AZ121" s="223" t="str">
        <f t="shared" ca="1" si="76"/>
        <v>-4.3767805532727+0.982838939870604i</v>
      </c>
      <c r="BA121" s="223" t="str">
        <f t="shared" ca="1" si="77"/>
        <v>-3.32374028562483+3.01246259843116i</v>
      </c>
      <c r="BB121" s="223" t="str">
        <f t="shared" ca="1" si="78"/>
        <v>-1.40710581541989+4.25937009632218i</v>
      </c>
      <c r="BC121" s="223" t="str">
        <f t="shared" ca="1" si="79"/>
        <v>0.875131355404654+4.39958242382384i</v>
      </c>
      <c r="BD121" s="223" t="str">
        <f t="shared" ca="1" si="80"/>
        <v>2.9299866311177+3.39666877023704i</v>
      </c>
      <c r="BE121" s="223" t="str">
        <f t="shared" ca="1" si="81"/>
        <v>4.22355514831119+1.51121219635301i</v>
      </c>
      <c r="BF121" s="223" t="str">
        <f t="shared" ca="1" si="82"/>
        <v>4.41973415043385-0.76689662453348i</v>
      </c>
      <c r="BG121" s="223" t="str">
        <f t="shared" ca="1" si="83"/>
        <v>3.46755122859167-2.84574574941692i</v>
      </c>
      <c r="BH121" s="223" t="str">
        <f t="shared" ca="1" si="84"/>
        <v>1.61440827956734-4.18519608860762i</v>
      </c>
      <c r="BI121" s="223" t="str">
        <f t="shared" ca="1" si="85"/>
        <v>-0.658199943812235-4.43722359445607i</v>
      </c>
      <c r="BJ121" s="223" t="str">
        <f t="shared" ca="1" si="86"/>
        <v>-2.75979069688598-3.53634496374628i</v>
      </c>
      <c r="BK121" s="223" t="str">
        <f t="shared" ca="1" si="87"/>
        <v>-4.14431602327482-1.71663190360066i</v>
      </c>
      <c r="BL121" s="223" t="str">
        <f t="shared" ca="1" si="88"/>
        <v>-4.45204022090354+0.549106788056063i</v>
      </c>
      <c r="BM121" s="223" t="str">
        <f t="shared" ca="1" si="89"/>
        <v>-3.60300853692692+2.67217324963481i</v>
      </c>
      <c r="BN121" s="223" t="str">
        <f t="shared" ca="1" si="90"/>
        <v>-1.81782149276426+4.10093957693556i</v>
      </c>
      <c r="BO121" s="223" t="str">
        <f t="shared" ca="1" si="91"/>
        <v>0.439682870903209+4.46417510479443i</v>
      </c>
      <c r="BP121" s="223" t="str">
        <f t="shared" ca="1" si="92"/>
        <v>2.58294618513669+3.66750179249035i</v>
      </c>
      <c r="BQ121" s="223" t="str">
        <f t="shared" ca="1" si="93"/>
        <v>4.05509287793934+1.91791609423293i</v>
      </c>
      <c r="BR121" s="223" t="str">
        <f t="shared" ca="1" si="94"/>
        <v>4.47362093652845-0.329994105229723i</v>
      </c>
      <c r="BS121" s="223" t="str">
        <f t="shared" ca="1" si="95"/>
        <v>3.7297858821107-2.49216325043922i</v>
      </c>
      <c r="BT121" s="223" t="str">
        <f t="shared" ca="1" si="96"/>
        <v>2.01685541476236-4.00680354262295i</v>
      </c>
      <c r="BU121" s="223" t="str">
        <f t="shared" ca="1" si="97"/>
        <v>-0.220106563446965-4.48037202628974i</v>
      </c>
      <c r="BV121" s="223" t="str">
        <f t="shared" ca="1" si="98"/>
        <v>-2.39987912978805-3.7898232881811i</v>
      </c>
      <c r="BW121" s="223" t="str">
        <f t="shared" ca="1" si="99"/>
        <v>-3.95610065867652-2.114579857005i</v>
      </c>
      <c r="BX121" s="223" t="str">
        <f t="shared" ca="1" si="100"/>
        <v>-4.48442430747432+0.110086437700257i</v>
      </c>
      <c r="BY121" s="223" t="str">
        <f t="shared" ca="1" si="101"/>
        <v>-3.84757784641357+2.30614941168599i</v>
      </c>
      <c r="BZ121" s="223" t="str">
        <f t="shared" ca="1" si="102"/>
        <v>-2.21103055541063+3.90301476762165i</v>
      </c>
      <c r="CA121" s="223" t="str">
        <f t="shared" ca="1" si="103"/>
        <v>-1.25295593317506E-13+4.4857753391395i</v>
      </c>
      <c r="CB121" s="223" t="str">
        <f t="shared" ca="1" si="104"/>
        <v>2.2110305554108+3.90301476762155i</v>
      </c>
      <c r="CC121" s="223" t="str">
        <f t="shared" ca="1" si="105"/>
        <v>3.84757784641367+2.3061494116858i</v>
      </c>
      <c r="CD121" s="223" t="str">
        <f t="shared" ca="1" si="106"/>
        <v>4.48442430747432+0.110086437700077i</v>
      </c>
      <c r="CE121" s="223" t="str">
        <f t="shared" ca="1" si="107"/>
        <v>3.95610065867664-2.11457985700477i</v>
      </c>
      <c r="CF121" s="223" t="str">
        <f t="shared" ca="1" si="108"/>
        <v>2.39987912978789-3.7898232881812i</v>
      </c>
      <c r="CG121" s="223" t="str">
        <f t="shared" ca="1" si="109"/>
        <v>0.22010656344677-4.48037202628975i</v>
      </c>
      <c r="CH121" s="223" t="str">
        <f t="shared" ca="1" si="110"/>
        <v>-2.01685541476254-4.00680354262286i</v>
      </c>
      <c r="CI121" s="223" t="str">
        <f t="shared" ca="1" si="111"/>
        <v>-3.72978588211055-2.49216325043944i</v>
      </c>
      <c r="CJ121" s="223" t="str">
        <f t="shared" ca="1" si="112"/>
        <v>-4.47362093652843-0.329994105229988i</v>
      </c>
      <c r="CK121" s="223" t="str">
        <f t="shared" ca="1" si="113"/>
        <v>-4.05509287793926+1.91791609423311i</v>
      </c>
      <c r="CL121" s="223" t="str">
        <f t="shared" ca="1" si="114"/>
        <v>-2.58294618513653+3.66750179249046i</v>
      </c>
      <c r="CM121" s="223" t="str">
        <f t="shared" ca="1" si="115"/>
        <v>-0.439682870903458+4.46417510479441i</v>
      </c>
      <c r="CN121" s="223" t="str">
        <f t="shared" ca="1" si="116"/>
        <v>1.81782149276402+4.10093957693567i</v>
      </c>
      <c r="CO121" s="223" t="str">
        <f t="shared" ca="1" si="117"/>
        <v>3.60300853692702+2.67217324963466i</v>
      </c>
      <c r="CP121" s="223" t="str">
        <f t="shared" ca="1" si="118"/>
        <v>4.45204022090356+0.549106788055888i</v>
      </c>
      <c r="CQ121" s="223" t="str">
        <f t="shared" ca="1" si="119"/>
        <v>4.14431602327492-1.71663190360043i</v>
      </c>
      <c r="CR121" s="223" t="str">
        <f t="shared" ca="1" si="120"/>
        <v>2.75979069688618-3.53634496374613i</v>
      </c>
      <c r="CS121" s="223" t="str">
        <f t="shared" ca="1" si="121"/>
        <v>0.658199943812056-4.43722359445609i</v>
      </c>
      <c r="CT121" s="223" t="str">
        <f t="shared" ca="1" si="122"/>
        <v>-1.61440827956751-4.18519608860755i</v>
      </c>
      <c r="CU121" s="223" t="str">
        <f t="shared" ca="1" si="123"/>
        <v>-3.4675512285915-2.84574574941713i</v>
      </c>
      <c r="CV121" s="223" t="str">
        <f t="shared" ca="1" si="124"/>
        <v>-4.41973415043381-0.766896624533727i</v>
      </c>
      <c r="CW121" s="223" t="str">
        <f t="shared" ca="1" si="125"/>
        <v>-4.22355514831112+1.5112121963532i</v>
      </c>
      <c r="CX121" s="223" t="str">
        <f t="shared" ca="1" si="126"/>
        <v>-2.92998663111755+3.39666877023717i</v>
      </c>
      <c r="CY121" s="223" t="str">
        <f t="shared" ca="1" si="127"/>
        <v>-0.875131355404914+4.39958242382379i</v>
      </c>
      <c r="CZ121" s="223" t="str">
        <f t="shared" ca="1" si="128"/>
        <v>1.40710581541964+4.25937009632226i</v>
      </c>
      <c r="DA121" s="223" t="str">
        <f t="shared" ca="1" si="129"/>
        <v>3.32374028562496+3.01246259843102i</v>
      </c>
      <c r="DB121" s="223" t="str">
        <f t="shared" ca="1" si="130"/>
        <v>4.37678055327274+0.982838939870411i</v>
      </c>
      <c r="DC121" s="223" t="str">
        <f t="shared" ca="1" si="131"/>
        <v>4.29261935905546-1.30215184655797i</v>
      </c>
      <c r="DD121" s="223" t="str">
        <f t="shared" ca="1" si="132"/>
        <v>3.09312397091841-3.24880970414735i</v>
      </c>
      <c r="DE121" s="223" t="str">
        <f t="shared" ca="1" si="133"/>
        <v>1.08995449890971-4.35134227377467i</v>
      </c>
      <c r="DF121" s="223" t="str">
        <f t="shared" ca="1" si="134"/>
        <v>-1.19641351011493-4.32328290839803i</v>
      </c>
      <c r="DG121" s="223" t="str">
        <f t="shared" ca="1" si="135"/>
        <v>-3.17192216118479-3.17192216118506i</v>
      </c>
      <c r="DH121" s="223" t="str">
        <f t="shared" ca="1" si="136"/>
        <v>-4.32328290839805-1.19641351011486i</v>
      </c>
      <c r="DI121" s="223" t="str">
        <f t="shared" ca="1" si="137"/>
        <v>-4.35134227377466+1.08995449890975i</v>
      </c>
      <c r="DJ121" s="223" t="str">
        <f t="shared" ca="1" si="138"/>
        <v>-3.24880970414732+3.09312397091844i</v>
      </c>
      <c r="DK121" s="223" t="str">
        <f t="shared" ca="1" si="139"/>
        <v>-1.30215184655833+4.29261935905536i</v>
      </c>
      <c r="DL121" s="223" t="str">
        <f t="shared" ca="1" si="140"/>
        <v>0.982838939870483+4.37678055327273i</v>
      </c>
      <c r="DM121" s="223" t="str">
        <f t="shared" ca="1" si="141"/>
        <v>3.01246259843107+3.32374028562492i</v>
      </c>
      <c r="DN121" s="223" t="str">
        <f t="shared" ca="1" si="142"/>
        <v>4.25937009632227+1.4071058154196i</v>
      </c>
      <c r="DO121" s="223" t="str">
        <f t="shared" ca="1" si="143"/>
        <v>4.39958242382387-0.875131355404515i</v>
      </c>
      <c r="DP121" s="223" t="str">
        <f t="shared" ca="1" si="144"/>
        <v>3.39666877023712-2.92998663111761i</v>
      </c>
      <c r="DQ121" s="223" t="str">
        <f t="shared" ca="1" si="145"/>
        <v>1.51121219635313-4.22355514831115i</v>
      </c>
      <c r="DR121" s="223" t="str">
        <f t="shared" ca="1" si="146"/>
        <v>-0.766896624533794-4.41973415043379i</v>
      </c>
      <c r="DS121" s="223" t="str">
        <f t="shared" ca="1" si="147"/>
        <v>-2.84574574941681-3.46755122859176i</v>
      </c>
      <c r="DT121" s="223" t="str">
        <f t="shared" ca="1" si="148"/>
        <v>-4.18519608860757-1.61440827956747i</v>
      </c>
      <c r="DU121" s="223" t="str">
        <f t="shared" ca="1" si="149"/>
        <v>-4.43722359445609+0.658199943812096i</v>
      </c>
      <c r="DV121" s="223" t="str">
        <f t="shared" ca="1" si="150"/>
        <v>-3.53634496374608+2.75979069688623i</v>
      </c>
      <c r="DW121" s="223" t="str">
        <f t="shared" ca="1" si="151"/>
        <v>-1.71663190360037+4.14431602327494i</v>
      </c>
      <c r="DX121" s="223" t="str">
        <f t="shared" ca="1" si="152"/>
        <v>0.549106788055955+4.45204022090355i</v>
      </c>
      <c r="DY121" s="223" t="str">
        <f t="shared" ca="1" si="153"/>
        <v>2.67217324963469+3.603008536927i</v>
      </c>
      <c r="DZ121" s="223" t="str">
        <f t="shared" ca="1" si="154"/>
        <v>4.10093957693568+1.81782149276398i</v>
      </c>
      <c r="EA121" s="223" t="str">
        <f t="shared" ca="1" si="155"/>
        <v>4.46417510479445-0.439682870903085i</v>
      </c>
      <c r="EB121" s="223" t="str">
        <f t="shared" ca="1" si="156"/>
        <v>3.66750179249042-2.58294618513659i</v>
      </c>
      <c r="EC121" s="223" t="str">
        <f t="shared" ca="1" si="157"/>
        <v>1.91791609423305-4.05509287793929i</v>
      </c>
      <c r="ED121" s="223" t="str">
        <f t="shared" ca="1" si="158"/>
        <v>-0.329994105230027-4.47362093652843i</v>
      </c>
      <c r="EE121" s="223" t="str">
        <f t="shared" ca="1" si="159"/>
        <v>-2.49216325043911-3.72978588211077i</v>
      </c>
      <c r="EF121" s="223" t="str">
        <f t="shared" ca="1" si="160"/>
        <v>-4.00680354262289-2.01685541476248i</v>
      </c>
      <c r="EG121" s="223" t="str">
        <f t="shared" ca="1" si="161"/>
        <v>-4.48037202628975+0.22010656344684i</v>
      </c>
      <c r="EH121" s="223" t="str">
        <f t="shared" ca="1" si="162"/>
        <v>-3.78982328818117+2.39987912978795i</v>
      </c>
      <c r="EI121" s="223" t="str">
        <f t="shared" ca="1" si="163"/>
        <v>-2.1145798570047+3.95610065867668i</v>
      </c>
      <c r="EJ121" s="223" t="str">
        <f t="shared" ca="1" si="164"/>
        <v>0.110086437700116+4.48442430747432i</v>
      </c>
      <c r="EK121" s="223" t="str">
        <f t="shared" ca="1" si="165"/>
        <v>2.30614941168587+3.84757784641364i</v>
      </c>
      <c r="EL121" s="223" t="str">
        <f t="shared" ca="1" si="166"/>
        <v>3.90301476762158+2.21103055541073i</v>
      </c>
      <c r="EM121" s="223" t="str">
        <f t="shared" ca="1" si="167"/>
        <v>4.4857753391395-1.9563572477182E-13i</v>
      </c>
      <c r="EN121" s="223"/>
      <c r="EO121" s="223"/>
      <c r="EP121" s="223"/>
    </row>
    <row r="122" spans="1:146" ht="17.25" thickBot="1">
      <c r="A122" s="257">
        <f t="shared" si="168"/>
        <v>4.2968750000000011E-4</v>
      </c>
      <c r="B122" s="256">
        <v>22</v>
      </c>
      <c r="C122" s="230">
        <f t="shared" si="169"/>
        <v>4400</v>
      </c>
      <c r="D122" s="229">
        <f t="shared" si="170"/>
        <v>27646.01535159018</v>
      </c>
      <c r="E122" s="229" t="str">
        <f t="shared" si="171"/>
        <v>27646.0153515902i</v>
      </c>
      <c r="F122" s="229" t="str">
        <f t="shared" si="172"/>
        <v>-0.0166499839134539-0.257612538951606i</v>
      </c>
      <c r="G122" s="229" t="str">
        <f t="shared" si="173"/>
        <v>-3.77168162643283-0.868636661517328i</v>
      </c>
      <c r="H122" s="229" t="str">
        <f t="shared" si="38"/>
        <v>0.00257559615759162-0.0192064864133234i</v>
      </c>
      <c r="I122" s="229" t="str">
        <f t="shared" si="174"/>
        <v>-0.00945143490910288+0.00851567521159232i</v>
      </c>
      <c r="J122" s="255" t="str">
        <f ca="1">IMPRODUCT(1/N_FFT2,AK100)</f>
        <v>0.0142982536455921+0.0000966374026296691i</v>
      </c>
      <c r="K122" s="254" t="str">
        <f t="shared" ca="1" si="175"/>
        <v>-0.000135961946379243+0.000120845922018089i</v>
      </c>
      <c r="N122" s="246">
        <f t="shared" ca="1" si="176"/>
        <v>8.514403531143163</v>
      </c>
      <c r="O122" s="223">
        <f t="shared" ca="1" si="39"/>
        <v>-4.4855964688568379</v>
      </c>
      <c r="P122" s="223" t="str">
        <f t="shared" ca="1" si="40"/>
        <v>-3.8474244242547+2.30605745398273i</v>
      </c>
      <c r="Q122" s="223" t="str">
        <f t="shared" ca="1" si="41"/>
        <v>-2.11449553813734+3.95594290917073i</v>
      </c>
      <c r="R122" s="223" t="str">
        <f t="shared" ca="1" si="42"/>
        <v>0.220097786698097+4.48019337146417i</v>
      </c>
      <c r="S122" s="223" t="str">
        <f t="shared" ca="1" si="43"/>
        <v>2.49206387543469+3.72963715690607i</v>
      </c>
      <c r="T122" s="223" t="str">
        <f t="shared" ca="1" si="44"/>
        <v>4.05493118111891+1.91783961733262i</v>
      </c>
      <c r="U122" s="223" t="str">
        <f t="shared" ca="1" si="45"/>
        <v>4.46399709582106-0.439665338549702i</v>
      </c>
      <c r="V122" s="223" t="str">
        <f t="shared" ca="1" si="46"/>
        <v>3.6028648669688-2.67206669673173i</v>
      </c>
      <c r="W122" s="223" t="str">
        <f t="shared" ca="1" si="47"/>
        <v>1.71656345290684-4.14415076868174i</v>
      </c>
      <c r="X122" s="223" t="str">
        <f t="shared" ca="1" si="48"/>
        <v>-0.658173698090651-4.43704666017415i</v>
      </c>
      <c r="Y122" s="223" t="str">
        <f t="shared" ca="1" si="49"/>
        <v>-2.84563227531095-3.46741295999331i</v>
      </c>
      <c r="Z122" s="223" t="str">
        <f t="shared" ca="1" si="50"/>
        <v>-4.22338673405807-1.51115193676985i</v>
      </c>
      <c r="AA122" s="223" t="str">
        <f t="shared" ca="1" si="51"/>
        <v>-4.39940699048349+0.875096459543696i</v>
      </c>
      <c r="AB122" s="223" t="str">
        <f t="shared" ca="1" si="52"/>
        <v>-3.32360775148769+3.01234247649099i</v>
      </c>
      <c r="AC122" s="223" t="str">
        <f t="shared" ca="1" si="53"/>
        <v>-1.30209992325587+4.29244819086707i</v>
      </c>
      <c r="AD122" s="223" t="str">
        <f t="shared" ca="1" si="54"/>
        <v>1.08991103697625+4.35116876401023i</v>
      </c>
      <c r="AE122" s="223" t="str">
        <f t="shared" ca="1" si="55"/>
        <v>3.1717956807951+3.1717956807951i</v>
      </c>
      <c r="AF122" s="223" t="str">
        <f t="shared" ca="1" si="56"/>
        <v>4.35116876401022+1.08991103697627i</v>
      </c>
      <c r="AG122" s="223" t="str">
        <f t="shared" ca="1" si="57"/>
        <v>4.29244819086708-1.30209992325585i</v>
      </c>
      <c r="AH122" s="223" t="str">
        <f t="shared" ca="1" si="58"/>
        <v>3.01234247649086-3.3236077514878i</v>
      </c>
      <c r="AI122" s="223" t="str">
        <f t="shared" ca="1" si="59"/>
        <v>0.87509645954375-4.39940699048348i</v>
      </c>
      <c r="AJ122" s="223" t="str">
        <f t="shared" ca="1" si="60"/>
        <v>-1.51115193677001-4.22338673405801i</v>
      </c>
      <c r="AK122" s="223" t="str">
        <f t="shared" ca="1" si="61"/>
        <v>-3.4674129599933-2.84563227531096i</v>
      </c>
      <c r="AL122" s="223" t="str">
        <f t="shared" ca="1" si="62"/>
        <v>-4.43704666017412-0.658173698090889i</v>
      </c>
      <c r="AM122" s="223" t="str">
        <f t="shared" ca="1" si="63"/>
        <v>-4.14415076868173+1.71656345290688i</v>
      </c>
      <c r="AN122" s="223" t="str">
        <f t="shared" ca="1" si="64"/>
        <v>-2.67206669673189+3.60286486696868i</v>
      </c>
      <c r="AO122" s="223" t="str">
        <f t="shared" ca="1" si="65"/>
        <v>-0.439665338549667+4.46399709582107i</v>
      </c>
      <c r="AP122" s="223" t="str">
        <f t="shared" ca="1" si="66"/>
        <v>1.91783961733249+4.05493118111897i</v>
      </c>
      <c r="AQ122" s="223" t="str">
        <f t="shared" ca="1" si="67"/>
        <v>3.72963715690611+2.49206387543463i</v>
      </c>
      <c r="AR122" s="223" t="str">
        <f t="shared" ca="1" si="68"/>
        <v>3.72963715690611+2.49206387543463i</v>
      </c>
      <c r="AS122" s="223" t="str">
        <f t="shared" ca="1" si="69"/>
        <v>3.95594290917068-2.11449553813745i</v>
      </c>
      <c r="AT122" s="223" t="str">
        <f t="shared" ca="1" si="70"/>
        <v>2.30605745398279-3.84742442425467i</v>
      </c>
      <c r="AU122" s="223" t="str">
        <f t="shared" ca="1" si="71"/>
        <v>-1.64305882420373E-13-4.48559646885684i</v>
      </c>
      <c r="AV122" s="223" t="str">
        <f t="shared" ca="1" si="72"/>
        <v>-2.30605745398269-3.84742442425473i</v>
      </c>
      <c r="AW122" s="223" t="str">
        <f t="shared" ca="1" si="73"/>
        <v>-3.95594290917084-2.11449553813714i</v>
      </c>
      <c r="AX122" s="223" t="str">
        <f t="shared" ca="1" si="74"/>
        <v>-4.48019337146417+0.220097786698088i</v>
      </c>
      <c r="AY122" s="223" t="str">
        <f t="shared" ca="1" si="75"/>
        <v>-3.72963715690617+2.49206387543453i</v>
      </c>
      <c r="AZ122" s="223" t="str">
        <f t="shared" ca="1" si="76"/>
        <v>-1.9178396173326+4.05493118111892i</v>
      </c>
      <c r="BA122" s="223" t="str">
        <f t="shared" ca="1" si="77"/>
        <v>0.439665338549551+4.46399709582108i</v>
      </c>
      <c r="BB122" s="223" t="str">
        <f t="shared" ca="1" si="78"/>
        <v>2.6720666967318+3.60286486696875i</v>
      </c>
      <c r="BC122" s="223" t="str">
        <f t="shared" ca="1" si="79"/>
        <v>4.14415076868169+1.71656345290698i</v>
      </c>
      <c r="BD122" s="223" t="str">
        <f t="shared" ca="1" si="80"/>
        <v>4.43704666017413-0.658173698090772i</v>
      </c>
      <c r="BE122" s="223" t="str">
        <f t="shared" ca="1" si="81"/>
        <v>3.46741295999337-2.84563227531087i</v>
      </c>
      <c r="BF122" s="223" t="str">
        <f t="shared" ca="1" si="82"/>
        <v>1.51115193676969-4.22338673405813i</v>
      </c>
      <c r="BG122" s="223" t="str">
        <f t="shared" ca="1" si="83"/>
        <v>-0.875096459543642-4.39940699048351i</v>
      </c>
      <c r="BH122" s="223" t="str">
        <f t="shared" ca="1" si="84"/>
        <v>-3.01234247649112-3.32360775148757i</v>
      </c>
      <c r="BI122" s="223" t="str">
        <f t="shared" ca="1" si="85"/>
        <v>-4.29244819086707-1.30209992325588i</v>
      </c>
      <c r="BJ122" s="223" t="str">
        <f t="shared" ca="1" si="86"/>
        <v>-4.35116876401027+1.08991103697606i</v>
      </c>
      <c r="BK122" s="223" t="str">
        <f t="shared" ca="1" si="87"/>
        <v>-3.17179568079508+3.17179568079512i</v>
      </c>
      <c r="BL122" s="223" t="str">
        <f t="shared" ca="1" si="88"/>
        <v>-1.08991103697645+4.35116876401017i</v>
      </c>
      <c r="BM122" s="223" t="str">
        <f t="shared" ca="1" si="89"/>
        <v>1.30209992325592+4.29244819086706i</v>
      </c>
      <c r="BN122" s="223" t="str">
        <f t="shared" ca="1" si="90"/>
        <v>3.32360775148761+3.01234247649108i</v>
      </c>
      <c r="BO122" s="223" t="str">
        <f t="shared" ca="1" si="91"/>
        <v>4.39940699048351+0.87509645954358i</v>
      </c>
      <c r="BP122" s="223" t="str">
        <f t="shared" ca="1" si="92"/>
        <v>4.2233867340581-1.51115193676975i</v>
      </c>
      <c r="BQ122" s="223" t="str">
        <f t="shared" ca="1" si="93"/>
        <v>2.84563227531083-3.46741295999341i</v>
      </c>
      <c r="BR122" s="223" t="str">
        <f t="shared" ca="1" si="94"/>
        <v>0.658173698090723-4.43704666017414i</v>
      </c>
      <c r="BS122" s="223" t="str">
        <f t="shared" ca="1" si="95"/>
        <v>-1.71656345290702-4.14415076868167i</v>
      </c>
      <c r="BT122" s="223" t="str">
        <f t="shared" ca="1" si="96"/>
        <v>-3.60286486696879-2.67206669673175i</v>
      </c>
      <c r="BU122" s="223" t="str">
        <f t="shared" ca="1" si="97"/>
        <v>-4.46399709582109-0.439665338549504i</v>
      </c>
      <c r="BV122" s="223" t="str">
        <f t="shared" ca="1" si="98"/>
        <v>-4.0549311811189+1.91783961733264i</v>
      </c>
      <c r="BW122" s="223" t="str">
        <f t="shared" ca="1" si="99"/>
        <v>-2.49206387543485+3.72963715690596i</v>
      </c>
      <c r="BX122" s="223" t="str">
        <f t="shared" ca="1" si="100"/>
        <v>-0.220097786698041+4.48019337146418i</v>
      </c>
      <c r="BY122" s="223" t="str">
        <f t="shared" ca="1" si="101"/>
        <v>2.1144955381372+3.95594290917081i</v>
      </c>
      <c r="BZ122" s="223" t="str">
        <f t="shared" ca="1" si="102"/>
        <v>3.84742442425476+2.30605745398263i</v>
      </c>
      <c r="CA122" s="223" t="str">
        <f t="shared" ca="1" si="103"/>
        <v>4.48559646885684+1.17597353268888E-13i</v>
      </c>
      <c r="CB122" s="223" t="str">
        <f t="shared" ca="1" si="104"/>
        <v>3.84742442425463-2.30605745398284i</v>
      </c>
      <c r="CC122" s="223" t="str">
        <f t="shared" ca="1" si="105"/>
        <v>2.11449553813741-3.9559429091707i</v>
      </c>
      <c r="CD122" s="223" t="str">
        <f t="shared" ca="1" si="106"/>
        <v>-0.220097786698252-4.48019337146417i</v>
      </c>
      <c r="CE122" s="223" t="str">
        <f t="shared" ca="1" si="107"/>
        <v>-2.49206387543468-3.72963715690607i</v>
      </c>
      <c r="CF122" s="223" t="str">
        <f t="shared" ca="1" si="108"/>
        <v>-4.05493118111899-1.91783961733245i</v>
      </c>
      <c r="CG122" s="223" t="str">
        <f t="shared" ca="1" si="109"/>
        <v>-4.46399709582106+0.43966533854973i</v>
      </c>
      <c r="CH122" s="223" t="str">
        <f t="shared" ca="1" si="110"/>
        <v>-3.60286486696893+2.67206669673156i</v>
      </c>
      <c r="CI122" s="223" t="str">
        <f t="shared" ca="1" si="111"/>
        <v>-1.71656345290683+4.14415076868175i</v>
      </c>
      <c r="CJ122" s="223" t="str">
        <f t="shared" ca="1" si="112"/>
        <v>0.658173698090508+4.43704666017417i</v>
      </c>
      <c r="CK122" s="223" t="str">
        <f t="shared" ca="1" si="113"/>
        <v>2.845632275311+3.46741295999327i</v>
      </c>
      <c r="CL122" s="223" t="str">
        <f t="shared" ca="1" si="114"/>
        <v>4.22338673405803+1.51115193676996i</v>
      </c>
      <c r="CM122" s="223" t="str">
        <f t="shared" ca="1" si="115"/>
        <v>4.39940699048347-0.875096459543786i</v>
      </c>
      <c r="CN122" s="223" t="str">
        <f t="shared" ca="1" si="116"/>
        <v>3.32360775148777-3.01234247649091i</v>
      </c>
      <c r="CO122" s="223" t="str">
        <f t="shared" ca="1" si="117"/>
        <v>1.3020999232557-4.29244819086712i</v>
      </c>
      <c r="CP122" s="223" t="str">
        <f t="shared" ca="1" si="118"/>
        <v>-1.08991103697622-4.35116876401023i</v>
      </c>
      <c r="CQ122" s="223" t="str">
        <f t="shared" ca="1" si="119"/>
        <v>-3.17179568079524-3.17179568079497i</v>
      </c>
      <c r="CR122" s="223" t="str">
        <f t="shared" ca="1" si="120"/>
        <v>-4.35116876401022-1.08991103697631i</v>
      </c>
      <c r="CS122" s="223" t="str">
        <f t="shared" ca="1" si="121"/>
        <v>-4.29244819086714+1.30209992325566i</v>
      </c>
      <c r="CT122" s="223" t="str">
        <f t="shared" ca="1" si="122"/>
        <v>-3.01234247649095+3.32360775148773i</v>
      </c>
      <c r="CU122" s="223" t="str">
        <f t="shared" ca="1" si="123"/>
        <v>-0.875096459543871+4.39940699048346i</v>
      </c>
      <c r="CV122" s="223" t="str">
        <f t="shared" ca="1" si="124"/>
        <v>1.5111519367699+4.22338673405805i</v>
      </c>
      <c r="CW122" s="223" t="str">
        <f t="shared" ca="1" si="125"/>
        <v>3.46741295999324+2.84563227531104i</v>
      </c>
      <c r="CX122" s="223" t="str">
        <f t="shared" ca="1" si="126"/>
        <v>4.43704666017417+0.658173698090561i</v>
      </c>
      <c r="CY122" s="223" t="str">
        <f t="shared" ca="1" si="127"/>
        <v>4.14415076868177-1.71656345290677i</v>
      </c>
      <c r="CZ122" s="223" t="str">
        <f t="shared" ca="1" si="128"/>
        <v>2.67206669673163-3.60286486696888i</v>
      </c>
      <c r="DA122" s="223" t="str">
        <f t="shared" ca="1" si="129"/>
        <v>0.439665338549785-4.46399709582106i</v>
      </c>
      <c r="DB122" s="223" t="str">
        <f t="shared" ca="1" si="130"/>
        <v>-1.9178396173328-4.05493118111882i</v>
      </c>
      <c r="DC122" s="223" t="str">
        <f t="shared" ca="1" si="131"/>
        <v>-3.72963715690604-2.49206387543472i</v>
      </c>
      <c r="DD122" s="223" t="str">
        <f t="shared" ca="1" si="132"/>
        <v>-4.48019337146417-0.220097786698306i</v>
      </c>
      <c r="DE122" s="223" t="str">
        <f t="shared" ca="1" si="133"/>
        <v>-3.95594290917074+2.11449553813733i</v>
      </c>
      <c r="DF122" s="223" t="str">
        <f t="shared" ca="1" si="134"/>
        <v>-2.30605745398289+3.84742442425461i</v>
      </c>
      <c r="DG122" s="223" t="str">
        <f t="shared" ca="1" si="135"/>
        <v>6.26445690839712E-14+4.48559646885684i</v>
      </c>
      <c r="DH122" s="223" t="str">
        <f t="shared" ca="1" si="136"/>
        <v>2.30605745398259+3.84742442425479i</v>
      </c>
      <c r="DI122" s="223" t="str">
        <f t="shared" ca="1" si="137"/>
        <v>3.95594290917078+2.11449553813725i</v>
      </c>
      <c r="DJ122" s="223" t="str">
        <f t="shared" ca="1" si="138"/>
        <v>4.48019337146418-0.220097786697954i</v>
      </c>
      <c r="DK122" s="223" t="str">
        <f t="shared" ca="1" si="139"/>
        <v>3.72963715690599-2.4920638754348i</v>
      </c>
      <c r="DL122" s="223" t="str">
        <f t="shared" ca="1" si="140"/>
        <v>1.91783961733269-4.05493118111888i</v>
      </c>
      <c r="DM122" s="223" t="str">
        <f t="shared" ca="1" si="141"/>
        <v>-0.439665338549878-4.46399709582105i</v>
      </c>
      <c r="DN122" s="223" t="str">
        <f t="shared" ca="1" si="142"/>
        <v>-2.6720666967317-3.60286486696882i</v>
      </c>
      <c r="DO122" s="223" t="str">
        <f t="shared" ca="1" si="143"/>
        <v>-4.14415076868182-1.71656345290666i</v>
      </c>
      <c r="DP122" s="223" t="str">
        <f t="shared" ca="1" si="144"/>
        <v>-4.43704666017415+0.658173698090656i</v>
      </c>
      <c r="DQ122" s="223" t="str">
        <f t="shared" ca="1" si="145"/>
        <v>-3.46741295999344+2.84563227531079i</v>
      </c>
      <c r="DR122" s="223" t="str">
        <f t="shared" ca="1" si="146"/>
        <v>-1.51115193676981+4.22338673405808i</v>
      </c>
      <c r="DS122" s="223" t="str">
        <f t="shared" ca="1" si="147"/>
        <v>0.875096459543526+4.39940699048353i</v>
      </c>
      <c r="DT122" s="223" t="str">
        <f t="shared" ca="1" si="148"/>
        <v>3.01234247649104+3.32360775148765i</v>
      </c>
      <c r="DU122" s="223" t="str">
        <f t="shared" ca="1" si="149"/>
        <v>4.29244819086703+1.30209992325599i</v>
      </c>
      <c r="DV122" s="223" t="str">
        <f t="shared" ca="1" si="150"/>
        <v>4.35116876401019-1.0899110369764i</v>
      </c>
      <c r="DW122" s="223" t="str">
        <f t="shared" ca="1" si="151"/>
        <v>3.17179568079518-3.17179568079503i</v>
      </c>
      <c r="DX122" s="223" t="str">
        <f t="shared" ca="1" si="152"/>
        <v>1.08991103697613-4.35116876401026i</v>
      </c>
      <c r="DY122" s="223" t="str">
        <f t="shared" ca="1" si="153"/>
        <v>-1.30209992325583-4.29244819086708i</v>
      </c>
      <c r="DZ122" s="223" t="str">
        <f t="shared" ca="1" si="154"/>
        <v>-3.32360775148783-3.01234247649084i</v>
      </c>
      <c r="EA122" s="223" t="str">
        <f t="shared" ca="1" si="155"/>
        <v>-4.39940699048349-0.875096459543696i</v>
      </c>
      <c r="EB122" s="223" t="str">
        <f t="shared" ca="1" si="156"/>
        <v>-4.22338673405815+1.51115193676962i</v>
      </c>
      <c r="EC122" s="223" t="str">
        <f t="shared" ca="1" si="157"/>
        <v>-2.84563227531092+3.46741295999333i</v>
      </c>
      <c r="ED122" s="223" t="str">
        <f t="shared" ca="1" si="158"/>
        <v>-0.658173698090826+4.43704666017413i</v>
      </c>
      <c r="EE122" s="223" t="str">
        <f t="shared" ca="1" si="159"/>
        <v>1.71656345290694+4.1441507686817i</v>
      </c>
      <c r="EF122" s="223" t="str">
        <f t="shared" ca="1" si="160"/>
        <v>3.6028648669687+2.67206669673187i</v>
      </c>
      <c r="EG122" s="223" t="str">
        <f t="shared" ca="1" si="161"/>
        <v>4.46399709582107+0.439665338549637i</v>
      </c>
      <c r="EH122" s="223" t="str">
        <f t="shared" ca="1" si="162"/>
        <v>4.05493118111895-1.91783961733253i</v>
      </c>
      <c r="EI122" s="223" t="str">
        <f t="shared" ca="1" si="163"/>
        <v>2.49206387543458-3.72963715690615i</v>
      </c>
      <c r="EJ122" s="223" t="str">
        <f t="shared" ca="1" si="164"/>
        <v>0.220097786698127-4.48019337146417i</v>
      </c>
      <c r="EK122" s="223" t="str">
        <f t="shared" ca="1" si="165"/>
        <v>-2.11449553813752-3.95594290917064i</v>
      </c>
      <c r="EL122" s="223" t="str">
        <f t="shared" ca="1" si="166"/>
        <v>-3.84742442425468-2.30605745398276i</v>
      </c>
      <c r="EM122" s="223" t="str">
        <f t="shared" ca="1" si="167"/>
        <v>-4.48559646885684-2.35194706537777E-13i</v>
      </c>
      <c r="EN122" s="223"/>
      <c r="EO122" s="223"/>
      <c r="EP122" s="223"/>
    </row>
    <row r="123" spans="1:146" ht="17.25" thickBot="1">
      <c r="A123" s="257">
        <f t="shared" si="168"/>
        <v>4.4921875000000013E-4</v>
      </c>
      <c r="B123" s="256">
        <v>23</v>
      </c>
      <c r="C123" s="230">
        <f t="shared" si="169"/>
        <v>4600</v>
      </c>
      <c r="D123" s="229">
        <f t="shared" si="170"/>
        <v>28902.652413026095</v>
      </c>
      <c r="E123" s="229" t="str">
        <f t="shared" si="171"/>
        <v>28902.6524130261i</v>
      </c>
      <c r="F123" s="229" t="str">
        <f t="shared" si="172"/>
        <v>-0.0172376267082711-0.24601024352759i</v>
      </c>
      <c r="G123" s="229" t="str">
        <f t="shared" si="173"/>
        <v>-3.84026164968047-0.864320694685795i</v>
      </c>
      <c r="H123" s="229" t="str">
        <f t="shared" si="38"/>
        <v>0.00252614716572099-0.0183727650663014i</v>
      </c>
      <c r="I123" s="229" t="str">
        <f t="shared" si="174"/>
        <v>-0.00918356614713801+0.00833874263706538i</v>
      </c>
      <c r="J123" s="255" t="str">
        <f ca="1">IMPRODUCT(1/N_FFT2,AL100)</f>
        <v>0.129917307292282+0.00161173833789595i</v>
      </c>
      <c r="K123" s="254" t="str">
        <f t="shared" ca="1" si="175"/>
        <v>-0.00120654405637473+0.00106854548397293i</v>
      </c>
      <c r="N123" s="246">
        <f t="shared" ca="1" si="176"/>
        <v>8.5145956095187643</v>
      </c>
      <c r="O123" s="223">
        <f t="shared" ca="1" si="39"/>
        <v>-4.4854043904812357</v>
      </c>
      <c r="P123" s="223" t="str">
        <f t="shared" ca="1" si="40"/>
        <v>-3.78950989088476+2.3996806731386i</v>
      </c>
      <c r="Q123" s="223" t="str">
        <f t="shared" ca="1" si="41"/>
        <v>-1.91775749324481+4.05475754432392i</v>
      </c>
      <c r="R123" s="223" t="str">
        <f t="shared" ca="1" si="42"/>
        <v>0.549061379980345+4.45167206195183i</v>
      </c>
      <c r="S123" s="223" t="str">
        <f t="shared" ca="1" si="43"/>
        <v>2.84551042207941+3.46726448140112i</v>
      </c>
      <c r="T123" s="223" t="str">
        <f t="shared" ca="1" si="44"/>
        <v>4.25901787011767+1.40698945559898i</v>
      </c>
      <c r="U123" s="223" t="str">
        <f t="shared" ca="1" si="45"/>
        <v>4.35098244198282-1.08986436573804i</v>
      </c>
      <c r="V123" s="223" t="str">
        <f t="shared" ca="1" si="46"/>
        <v>3.09286818677847-3.24854104566373i</v>
      </c>
      <c r="W123" s="223" t="str">
        <f t="shared" ca="1" si="47"/>
        <v>0.87505898691153-4.39921860284002i</v>
      </c>
      <c r="X123" s="223" t="str">
        <f t="shared" ca="1" si="48"/>
        <v>-1.61427477698642-4.18484999618072i</v>
      </c>
      <c r="Y123" s="223" t="str">
        <f t="shared" ca="1" si="49"/>
        <v>-3.60271058817088-2.67195227577698i</v>
      </c>
      <c r="Z123" s="223" t="str">
        <f t="shared" ca="1" si="50"/>
        <v>-4.47325099297163-0.329966816553808i</v>
      </c>
      <c r="AA123" s="223" t="str">
        <f t="shared" ca="1" si="51"/>
        <v>-3.95577351116688+2.11440499301785i</v>
      </c>
      <c r="AB123" s="223" t="str">
        <f t="shared" ca="1" si="52"/>
        <v>-2.21084771548773+3.90269201001963i</v>
      </c>
      <c r="AC123" s="223" t="str">
        <f t="shared" ca="1" si="53"/>
        <v>0.220088361858886+4.48000152445539i</v>
      </c>
      <c r="AD123" s="223" t="str">
        <f t="shared" ca="1" si="54"/>
        <v>2.58273258986067+3.6671985105009i</v>
      </c>
      <c r="AE123" s="223" t="str">
        <f t="shared" ca="1" si="55"/>
        <v>4.14397331140187+1.71648994769483i</v>
      </c>
      <c r="AF123" s="223" t="str">
        <f t="shared" ca="1" si="56"/>
        <v>4.41936866301436-0.76683320645041i</v>
      </c>
      <c r="AG123" s="223" t="str">
        <f t="shared" ca="1" si="57"/>
        <v>3.32346543079911-3.01221348453785i</v>
      </c>
      <c r="AH123" s="223" t="str">
        <f t="shared" ca="1" si="58"/>
        <v>1.19631457337528-4.32292539695959i</v>
      </c>
      <c r="AI123" s="223" t="str">
        <f t="shared" ca="1" si="59"/>
        <v>-1.30204416584651-4.29226438332186i</v>
      </c>
      <c r="AJ123" s="223" t="str">
        <f t="shared" ca="1" si="60"/>
        <v>-3.39638788463131-2.9297443375281i</v>
      </c>
      <c r="AK123" s="223" t="str">
        <f t="shared" ca="1" si="61"/>
        <v>-4.4368566607569-0.658145514339704i</v>
      </c>
      <c r="AL123" s="223" t="str">
        <f t="shared" ca="1" si="62"/>
        <v>-4.10060045205333+1.8176711690425i</v>
      </c>
      <c r="AM123" s="223" t="str">
        <f t="shared" ca="1" si="63"/>
        <v>-2.49195716240674+3.72947744957361i</v>
      </c>
      <c r="AN123" s="223" t="str">
        <f t="shared" ca="1" si="64"/>
        <v>-0.110077334164472+4.48405347053886i</v>
      </c>
      <c r="AO123" s="223" t="str">
        <f t="shared" ca="1" si="65"/>
        <v>2.30595870596267+3.84725967313662i</v>
      </c>
      <c r="AP123" s="223" t="str">
        <f t="shared" ca="1" si="66"/>
        <v>4.00647220226683+2.01668863204301i</v>
      </c>
      <c r="AQ123" s="223" t="str">
        <f t="shared" ca="1" si="67"/>
        <v>4.46380594235536-0.439646511576416i</v>
      </c>
      <c r="AR123" s="223" t="str">
        <f t="shared" ca="1" si="68"/>
        <v>4.46380594235536-0.439646511576416i</v>
      </c>
      <c r="AS123" s="223" t="str">
        <f t="shared" ca="1" si="69"/>
        <v>1.51108722751395-4.2232058838035i</v>
      </c>
      <c r="AT123" s="223" t="str">
        <f t="shared" ca="1" si="70"/>
        <v>-0.982757664559535-4.3764186178767i</v>
      </c>
      <c r="AU123" s="223" t="str">
        <f t="shared" ca="1" si="71"/>
        <v>-3.17165986087316-3.17165986087323i</v>
      </c>
      <c r="AV123" s="223" t="str">
        <f t="shared" ca="1" si="72"/>
        <v>-4.37641861787668-0.982757664559629i</v>
      </c>
      <c r="AW123" s="223" t="str">
        <f t="shared" ca="1" si="73"/>
        <v>-4.22320588380354+1.51108722751386i</v>
      </c>
      <c r="AX123" s="223" t="str">
        <f t="shared" ca="1" si="74"/>
        <v>-2.75956247755295+3.53605252769669i</v>
      </c>
      <c r="AY123" s="223" t="str">
        <f t="shared" ca="1" si="75"/>
        <v>-0.439646511576509+4.46380594235535i</v>
      </c>
      <c r="AZ123" s="223" t="str">
        <f t="shared" ca="1" si="76"/>
        <v>2.01668863204291+4.00647220226688i</v>
      </c>
      <c r="BA123" s="223" t="str">
        <f t="shared" ca="1" si="77"/>
        <v>3.84725967313657+2.30595870596276i</v>
      </c>
      <c r="BB123" s="223" t="str">
        <f t="shared" ca="1" si="78"/>
        <v>4.48405347053886-0.110077334164371i</v>
      </c>
      <c r="BC123" s="223" t="str">
        <f t="shared" ca="1" si="79"/>
        <v>3.72947744957367-2.49195716240666i</v>
      </c>
      <c r="BD123" s="223" t="str">
        <f t="shared" ca="1" si="80"/>
        <v>1.81767116904218-4.10060045205348i</v>
      </c>
      <c r="BE123" s="223" t="str">
        <f t="shared" ca="1" si="81"/>
        <v>-0.65814551433961-4.43685666075691i</v>
      </c>
      <c r="BF123" s="223" t="str">
        <f t="shared" ca="1" si="82"/>
        <v>-2.92974433752802-3.39638788463138i</v>
      </c>
      <c r="BG123" s="223" t="str">
        <f t="shared" ca="1" si="83"/>
        <v>-4.29226438332183-1.30204416584661i</v>
      </c>
      <c r="BH123" s="223" t="str">
        <f t="shared" ca="1" si="84"/>
        <v>-4.32292539695962+1.19631457337518i</v>
      </c>
      <c r="BI123" s="223" t="str">
        <f t="shared" ca="1" si="85"/>
        <v>-3.01221348453792+3.32346543079904i</v>
      </c>
      <c r="BJ123" s="223" t="str">
        <f t="shared" ca="1" si="86"/>
        <v>-0.766833206450199+4.4193686630144i</v>
      </c>
      <c r="BK123" s="223" t="str">
        <f t="shared" ca="1" si="87"/>
        <v>1.71648994769495+4.14397331140182i</v>
      </c>
      <c r="BL123" s="223" t="str">
        <f t="shared" ca="1" si="88"/>
        <v>3.66719851050094+2.5827325898606i</v>
      </c>
      <c r="BM123" s="223" t="str">
        <f t="shared" ca="1" si="89"/>
        <v>4.48000152445539+0.220088361858901i</v>
      </c>
      <c r="BN123" s="223" t="str">
        <f t="shared" ca="1" si="90"/>
        <v>3.90269201001966-2.21084771548768i</v>
      </c>
      <c r="BO123" s="223" t="str">
        <f t="shared" ca="1" si="91"/>
        <v>2.11440499301798-3.95577351116681i</v>
      </c>
      <c r="BP123" s="223" t="str">
        <f t="shared" ca="1" si="92"/>
        <v>-0.329966816553583-4.47325099297165i</v>
      </c>
      <c r="BQ123" s="223" t="str">
        <f t="shared" ca="1" si="93"/>
        <v>-2.67195227577711-3.60271058817079i</v>
      </c>
      <c r="BR123" s="223" t="str">
        <f t="shared" ca="1" si="94"/>
        <v>-4.18484999618075-1.61427477698635i</v>
      </c>
      <c r="BS123" s="223" t="str">
        <f t="shared" ca="1" si="95"/>
        <v>-4.39921860284001+0.875058986911561i</v>
      </c>
      <c r="BT123" s="223" t="str">
        <f t="shared" ca="1" si="96"/>
        <v>-3.24854104566378+3.09286818677842i</v>
      </c>
      <c r="BU123" s="223" t="str">
        <f t="shared" ca="1" si="97"/>
        <v>-1.08986436573813+4.3509824419828i</v>
      </c>
      <c r="BV123" s="223" t="str">
        <f t="shared" ca="1" si="98"/>
        <v>1.4069894555988+4.25901787011773i</v>
      </c>
      <c r="BW123" s="223" t="str">
        <f t="shared" ca="1" si="99"/>
        <v>3.46726448140124+2.84551042207928i</v>
      </c>
      <c r="BX123" s="223" t="str">
        <f t="shared" ca="1" si="100"/>
        <v>4.45167206195184+0.549061379980228i</v>
      </c>
      <c r="BY123" s="223" t="str">
        <f t="shared" ca="1" si="101"/>
        <v>4.0547575443239-1.91775749324486i</v>
      </c>
      <c r="BZ123" s="223" t="str">
        <f t="shared" ca="1" si="102"/>
        <v>2.39968067313862-3.78950989088475i</v>
      </c>
      <c r="CA123" s="223" t="str">
        <f t="shared" ca="1" si="103"/>
        <v>1.09899403162029E-13-4.48540439048124i</v>
      </c>
      <c r="CB123" s="223" t="str">
        <f t="shared" ca="1" si="104"/>
        <v>-2.39968067313846-3.78950989088485i</v>
      </c>
      <c r="CC123" s="223" t="str">
        <f t="shared" ca="1" si="105"/>
        <v>-4.054757544324-1.91775749324462i</v>
      </c>
      <c r="CD123" s="223" t="str">
        <f t="shared" ca="1" si="106"/>
        <v>-4.45167206195181+0.549061379980484i</v>
      </c>
      <c r="CE123" s="223" t="str">
        <f t="shared" ca="1" si="107"/>
        <v>-3.46726448140107+2.84551042207947i</v>
      </c>
      <c r="CF123" s="223" t="str">
        <f t="shared" ca="1" si="108"/>
        <v>-1.406989455599+4.25901787011766i</v>
      </c>
      <c r="CG123" s="223" t="str">
        <f t="shared" ca="1" si="109"/>
        <v>1.08986436573795+4.35098244198284i</v>
      </c>
      <c r="CH123" s="223" t="str">
        <f t="shared" ca="1" si="110"/>
        <v>3.24854104566363+3.09286818677858i</v>
      </c>
      <c r="CI123" s="223" t="str">
        <f t="shared" ca="1" si="111"/>
        <v>4.39921860283998+0.875058986911745i</v>
      </c>
      <c r="CJ123" s="223" t="str">
        <f t="shared" ca="1" si="112"/>
        <v>4.18484999618066-1.61427477698658i</v>
      </c>
      <c r="CK123" s="223" t="str">
        <f t="shared" ca="1" si="113"/>
        <v>2.67195227577692-3.60271058817092i</v>
      </c>
      <c r="CL123" s="223" t="str">
        <f t="shared" ca="1" si="114"/>
        <v>0.329966816553771-4.47325099297163i</v>
      </c>
      <c r="CM123" s="223" t="str">
        <f t="shared" ca="1" si="115"/>
        <v>-2.1144049930178-3.95577351116691i</v>
      </c>
      <c r="CN123" s="223" t="str">
        <f t="shared" ca="1" si="116"/>
        <v>-3.90269201001956-2.21084771548785i</v>
      </c>
      <c r="CO123" s="223" t="str">
        <f t="shared" ca="1" si="117"/>
        <v>-4.4800015244554+0.220088361858697i</v>
      </c>
      <c r="CP123" s="223" t="str">
        <f t="shared" ca="1" si="118"/>
        <v>-3.66719851050079+2.58273258986081i</v>
      </c>
      <c r="CQ123" s="223" t="str">
        <f t="shared" ca="1" si="119"/>
        <v>-1.71648994769471+4.14397331140191i</v>
      </c>
      <c r="CR123" s="223" t="str">
        <f t="shared" ca="1" si="120"/>
        <v>0.766833206450437+4.41936866301436i</v>
      </c>
      <c r="CS123" s="223" t="str">
        <f t="shared" ca="1" si="121"/>
        <v>3.01221348453778+3.32346543079917i</v>
      </c>
      <c r="CT123" s="223" t="str">
        <f t="shared" ca="1" si="122"/>
        <v>4.32292539695957+1.19631457337538i</v>
      </c>
      <c r="CU123" s="223" t="str">
        <f t="shared" ca="1" si="123"/>
        <v>4.29226438332189-1.30204416584643i</v>
      </c>
      <c r="CV123" s="223" t="str">
        <f t="shared" ca="1" si="124"/>
        <v>2.92974433752784-3.39638788463154i</v>
      </c>
      <c r="CW123" s="223" t="str">
        <f t="shared" ca="1" si="125"/>
        <v>0.658145514339372-4.43685666075695i</v>
      </c>
      <c r="CX123" s="223" t="str">
        <f t="shared" ca="1" si="126"/>
        <v>-1.81767116904242-4.10060045205337i</v>
      </c>
      <c r="CY123" s="223" t="str">
        <f t="shared" ca="1" si="127"/>
        <v>-3.72947744957355-2.49195716240683i</v>
      </c>
      <c r="CZ123" s="223" t="str">
        <f t="shared" ca="1" si="128"/>
        <v>-4.48405347053886-0.110077334164558i</v>
      </c>
      <c r="DA123" s="223" t="str">
        <f t="shared" ca="1" si="129"/>
        <v>-3.84725967313667+2.30595870596258i</v>
      </c>
      <c r="DB123" s="223" t="str">
        <f t="shared" ca="1" si="130"/>
        <v>-2.01668863204271+4.00647220226699i</v>
      </c>
      <c r="DC123" s="223" t="str">
        <f t="shared" ca="1" si="131"/>
        <v>0.439646511576766+4.46380594235533i</v>
      </c>
      <c r="DD123" s="223" t="str">
        <f t="shared" ca="1" si="132"/>
        <v>2.75956247755314+3.53605252769654i</v>
      </c>
      <c r="DE123" s="223" t="str">
        <f t="shared" ca="1" si="133"/>
        <v>4.22320588380347+1.51108722751404i</v>
      </c>
      <c r="DF123" s="223" t="str">
        <f t="shared" ca="1" si="134"/>
        <v>4.37641861787673-0.982757664559428i</v>
      </c>
      <c r="DG123" s="223" t="str">
        <f t="shared" ca="1" si="135"/>
        <v>3.17165986087331-3.17165986087308i</v>
      </c>
      <c r="DH123" s="223" t="str">
        <f t="shared" ca="1" si="136"/>
        <v>0.982757664559719-4.37641861787666i</v>
      </c>
      <c r="DI123" s="223" t="str">
        <f t="shared" ca="1" si="137"/>
        <v>-1.51108722751418-4.22320588380342i</v>
      </c>
      <c r="DJ123" s="223" t="str">
        <f t="shared" ca="1" si="138"/>
        <v>-3.53605252769663-2.75956247755303i</v>
      </c>
      <c r="DK123" s="223" t="str">
        <f t="shared" ca="1" si="139"/>
        <v>-4.46380594235534-0.439646511576619i</v>
      </c>
      <c r="DL123" s="223" t="str">
        <f t="shared" ca="1" si="140"/>
        <v>-4.00647220226692+2.01668863204284i</v>
      </c>
      <c r="DM123" s="223" t="str">
        <f t="shared" ca="1" si="141"/>
        <v>-2.30595870596284+3.84725967313652i</v>
      </c>
      <c r="DN123" s="223" t="str">
        <f t="shared" ca="1" si="142"/>
        <v>0.110077334164261+4.48405347053886i</v>
      </c>
      <c r="DO123" s="223" t="str">
        <f t="shared" ca="1" si="143"/>
        <v>2.49195716240696+3.72947744957347i</v>
      </c>
      <c r="DP123" s="223" t="str">
        <f t="shared" ca="1" si="144"/>
        <v>4.10060045205343+1.81767116904228i</v>
      </c>
      <c r="DQ123" s="223" t="str">
        <f t="shared" ca="1" si="145"/>
        <v>4.43685666075693-0.658145514339516i</v>
      </c>
      <c r="DR123" s="223" t="str">
        <f t="shared" ca="1" si="146"/>
        <v>3.39638788463145-2.92974433752795i</v>
      </c>
      <c r="DS123" s="223" t="str">
        <f t="shared" ca="1" si="147"/>
        <v>1.30204416584671-4.2922643833218i</v>
      </c>
      <c r="DT123" s="223" t="str">
        <f t="shared" ca="1" si="148"/>
        <v>-1.19631457337509-4.32292539695964i</v>
      </c>
      <c r="DU123" s="223" t="str">
        <f t="shared" ca="1" si="149"/>
        <v>-3.32346543079927-3.01221348453767i</v>
      </c>
      <c r="DV123" s="223" t="str">
        <f t="shared" ca="1" si="150"/>
        <v>-4.41936866301438-0.766833206450289i</v>
      </c>
      <c r="DW123" s="223" t="str">
        <f t="shared" ca="1" si="151"/>
        <v>-4.14397331140186+1.71648994769484i</v>
      </c>
      <c r="DX123" s="223" t="str">
        <f t="shared" ca="1" si="152"/>
        <v>-2.58273258986069+3.66719851050087i</v>
      </c>
      <c r="DY123" s="223" t="str">
        <f t="shared" ca="1" si="153"/>
        <v>-0.220088361859026+4.48000152445538i</v>
      </c>
      <c r="DZ123" s="223" t="str">
        <f t="shared" ca="1" si="154"/>
        <v>2.21084771548758+3.90269201001971i</v>
      </c>
      <c r="EA123" s="223" t="str">
        <f t="shared" ca="1" si="155"/>
        <v>3.95577351116698+2.11440499301767i</v>
      </c>
      <c r="EB123" s="223" t="str">
        <f t="shared" ca="1" si="156"/>
        <v>4.47325099297162-0.329966816553951i</v>
      </c>
      <c r="EC123" s="223" t="str">
        <f t="shared" ca="1" si="157"/>
        <v>3.60271058817085-2.67195227577702i</v>
      </c>
      <c r="ED123" s="223" t="str">
        <f t="shared" ca="1" si="158"/>
        <v>1.61427477698644-4.18484999618071i</v>
      </c>
      <c r="EE123" s="223" t="str">
        <f t="shared" ca="1" si="159"/>
        <v>-0.875058986911485-4.39921860284003i</v>
      </c>
      <c r="EF123" s="223" t="str">
        <f t="shared" ca="1" si="160"/>
        <v>-3.09286818677834-3.24854104566385i</v>
      </c>
      <c r="EG123" s="223" t="str">
        <f t="shared" ca="1" si="161"/>
        <v>-4.35098244198277-1.08986436573824i</v>
      </c>
      <c r="EH123" s="223" t="str">
        <f t="shared" ca="1" si="162"/>
        <v>-4.25901787011761+1.40698945559914i</v>
      </c>
      <c r="EI123" s="223" t="str">
        <f t="shared" ca="1" si="163"/>
        <v>-2.84551042207933+3.46726448140119i</v>
      </c>
      <c r="EJ123" s="223" t="str">
        <f t="shared" ca="1" si="164"/>
        <v>-0.549061379980336+4.45167206195183i</v>
      </c>
      <c r="EK123" s="223" t="str">
        <f t="shared" ca="1" si="165"/>
        <v>1.91775749324476+4.05475754432394i</v>
      </c>
      <c r="EL123" s="223" t="str">
        <f t="shared" ca="1" si="166"/>
        <v>3.78950989088471+2.39968067313869i</v>
      </c>
      <c r="EM123" s="223" t="str">
        <f t="shared" ca="1" si="167"/>
        <v>4.48540439048124+2.19798806324057E-13i</v>
      </c>
      <c r="EN123" s="223"/>
      <c r="EO123" s="223"/>
      <c r="EP123" s="223"/>
    </row>
    <row r="124" spans="1:146" ht="17.25" thickBot="1">
      <c r="A124" s="257">
        <f t="shared" si="168"/>
        <v>4.6875000000000015E-4</v>
      </c>
      <c r="B124" s="256">
        <v>24</v>
      </c>
      <c r="C124" s="230">
        <f t="shared" si="169"/>
        <v>4800</v>
      </c>
      <c r="D124" s="229">
        <f t="shared" si="170"/>
        <v>30159.289474462013</v>
      </c>
      <c r="E124" s="229" t="str">
        <f t="shared" si="171"/>
        <v>30159.289474462i</v>
      </c>
      <c r="F124" s="229" t="str">
        <f t="shared" si="172"/>
        <v>-0.0177393463091752-0.235357655415558i</v>
      </c>
      <c r="G124" s="229" t="str">
        <f t="shared" si="173"/>
        <v>-3.90797333590726-0.855741986472892i</v>
      </c>
      <c r="H124" s="229" t="str">
        <f t="shared" si="38"/>
        <v>0.00248274623610682-0.0176083493356218i</v>
      </c>
      <c r="I124" s="229" t="str">
        <f t="shared" si="174"/>
        <v>-0.00894060311466202+0.00817019334108181i</v>
      </c>
      <c r="J124" s="255" t="str">
        <f ca="1">IMPRODUCT(1/N_FFT2,AM100)</f>
        <v>0.0207593645178-0.0000948172355180273i</v>
      </c>
      <c r="K124" s="254" t="str">
        <f t="shared" ca="1" si="175"/>
        <v>-0.000184826563919998+0.000170455745019616i</v>
      </c>
      <c r="N124" s="246">
        <f t="shared" ca="1" si="176"/>
        <v>8.5148017461922159</v>
      </c>
      <c r="O124" s="223">
        <f t="shared" ca="1" si="39"/>
        <v>-4.4851982538077833</v>
      </c>
      <c r="P124" s="223" t="str">
        <f t="shared" ca="1" si="40"/>
        <v>-3.72930605319361+2.4918426390071i</v>
      </c>
      <c r="Q124" s="223" t="str">
        <f t="shared" ca="1" si="41"/>
        <v>-1.71641106260508+4.14378286594837i</v>
      </c>
      <c r="R124" s="223" t="str">
        <f t="shared" ca="1" si="42"/>
        <v>0.87501877164154+4.39901642702494i</v>
      </c>
      <c r="S124" s="223" t="str">
        <f t="shared" ca="1" si="43"/>
        <v>3.17151410023353+3.17151410023356i</v>
      </c>
      <c r="T124" s="223" t="str">
        <f t="shared" ca="1" si="44"/>
        <v>4.39901642702494+0.87501877164154i</v>
      </c>
      <c r="U124" s="223" t="str">
        <f t="shared" ca="1" si="45"/>
        <v>4.14378286594837-1.71641106260508i</v>
      </c>
      <c r="V124" s="223" t="str">
        <f t="shared" ca="1" si="46"/>
        <v>2.49184263900712-3.7293060531936i</v>
      </c>
      <c r="W124" s="223" t="str">
        <f t="shared" ca="1" si="47"/>
        <v>8.24255056591717E-16-4.48519825380778i</v>
      </c>
      <c r="X124" s="223" t="str">
        <f t="shared" ca="1" si="48"/>
        <v>-2.49184263900712-3.7293060531936i</v>
      </c>
      <c r="Y124" s="223" t="str">
        <f t="shared" ca="1" si="49"/>
        <v>-4.14378286594837-1.71641106260508i</v>
      </c>
      <c r="Z124" s="223" t="str">
        <f t="shared" ca="1" si="50"/>
        <v>-4.39901642702494+0.875018771641544i</v>
      </c>
      <c r="AA124" s="223" t="str">
        <f t="shared" ca="1" si="51"/>
        <v>-3.17151410023356+3.17151410023353i</v>
      </c>
      <c r="AB124" s="223" t="str">
        <f t="shared" ca="1" si="52"/>
        <v>-0.875018771641544+4.39901642702494i</v>
      </c>
      <c r="AC124" s="223" t="str">
        <f t="shared" ca="1" si="53"/>
        <v>1.71641106260508+4.14378286594837i</v>
      </c>
      <c r="AD124" s="223" t="str">
        <f t="shared" ca="1" si="54"/>
        <v>3.7293060531936+2.49184263900712i</v>
      </c>
      <c r="AE124" s="223" t="str">
        <f t="shared" ca="1" si="55"/>
        <v>4.48519825380778+1.64851011318343E-15i</v>
      </c>
      <c r="AF124" s="223" t="str">
        <f t="shared" ca="1" si="56"/>
        <v>3.72930605319352-2.49184263900723i</v>
      </c>
      <c r="AG124" s="223" t="str">
        <f t="shared" ca="1" si="57"/>
        <v>1.71641106260487-4.14378286594846i</v>
      </c>
      <c r="AH124" s="223" t="str">
        <f t="shared" ca="1" si="58"/>
        <v>-0.87501877164137-4.39901642702498i</v>
      </c>
      <c r="AI124" s="223" t="str">
        <f t="shared" ca="1" si="59"/>
        <v>-3.17151410023347-3.17151410023362i</v>
      </c>
      <c r="AJ124" s="223" t="str">
        <f t="shared" ca="1" si="60"/>
        <v>-4.39901642702494-0.875018771641585i</v>
      </c>
      <c r="AK124" s="223" t="str">
        <f t="shared" ca="1" si="61"/>
        <v>-4.14378286594837+1.71641106260508i</v>
      </c>
      <c r="AL124" s="223" t="str">
        <f t="shared" ca="1" si="62"/>
        <v>-2.49184263900704+3.72930605319365i</v>
      </c>
      <c r="AM124" s="223" t="str">
        <f t="shared" ca="1" si="63"/>
        <v>1.32971548931923E-13+4.48519825380778i</v>
      </c>
      <c r="AN124" s="223" t="str">
        <f t="shared" ca="1" si="64"/>
        <v>2.49184263900726+3.7293060531935i</v>
      </c>
      <c r="AO124" s="223" t="str">
        <f t="shared" ca="1" si="65"/>
        <v>4.1437828659483+1.71641106260524i</v>
      </c>
      <c r="AP124" s="223" t="str">
        <f t="shared" ca="1" si="66"/>
        <v>4.39901642702497-0.875018771641414i</v>
      </c>
      <c r="AQ124" s="223" t="str">
        <f t="shared" ca="1" si="67"/>
        <v>3.17151410023359-3.1715141002335i</v>
      </c>
      <c r="AR124" s="223" t="str">
        <f t="shared" ca="1" si="68"/>
        <v>3.17151410023359-3.1715141002335i</v>
      </c>
      <c r="AS124" s="223" t="str">
        <f t="shared" ca="1" si="69"/>
        <v>-1.71641106260513-4.14378286594835i</v>
      </c>
      <c r="AT124" s="223" t="str">
        <f t="shared" ca="1" si="70"/>
        <v>-3.72930605319368-2.49184263900701i</v>
      </c>
      <c r="AU124" s="223" t="str">
        <f t="shared" ca="1" si="71"/>
        <v>-4.48519825380778+1.87918482034853E-13i</v>
      </c>
      <c r="AV124" s="223" t="str">
        <f t="shared" ca="1" si="72"/>
        <v>-3.72930605319372+2.49184263900693i</v>
      </c>
      <c r="AW124" s="223" t="str">
        <f t="shared" ca="1" si="73"/>
        <v>-1.71641106260521+4.14378286594832i</v>
      </c>
      <c r="AX124" s="223" t="str">
        <f t="shared" ca="1" si="74"/>
        <v>0.875018771641459+4.39901642702496i</v>
      </c>
      <c r="AY124" s="223" t="str">
        <f t="shared" ca="1" si="75"/>
        <v>3.17151410023353+3.17151410023356i</v>
      </c>
      <c r="AZ124" s="223" t="str">
        <f t="shared" ca="1" si="76"/>
        <v>4.39901642702496+0.875018771641491i</v>
      </c>
      <c r="BA124" s="223" t="str">
        <f t="shared" ca="1" si="77"/>
        <v>4.14378286594834-1.71641106260516i</v>
      </c>
      <c r="BB124" s="223" t="str">
        <f t="shared" ca="1" si="78"/>
        <v>2.49184263900696-3.72930605319371i</v>
      </c>
      <c r="BC124" s="223" t="str">
        <f t="shared" ca="1" si="79"/>
        <v>2.19238715326831E-13-4.48519825380778i</v>
      </c>
      <c r="BD124" s="223" t="str">
        <f t="shared" ca="1" si="80"/>
        <v>-2.49184263900697-3.7293060531937i</v>
      </c>
      <c r="BE124" s="223" t="str">
        <f t="shared" ca="1" si="81"/>
        <v>-4.14378286594834-1.71641106260516i</v>
      </c>
      <c r="BF124" s="223" t="str">
        <f t="shared" ca="1" si="82"/>
        <v>-4.39901642702495+0.8750187716415i</v>
      </c>
      <c r="BG124" s="223" t="str">
        <f t="shared" ca="1" si="83"/>
        <v>-3.17151410023353+3.17151410023357i</v>
      </c>
      <c r="BH124" s="223" t="str">
        <f t="shared" ca="1" si="84"/>
        <v>-0.87501877164145+4.39901642702496i</v>
      </c>
      <c r="BI124" s="223" t="str">
        <f t="shared" ca="1" si="85"/>
        <v>1.71641106260521+4.14378286594831i</v>
      </c>
      <c r="BJ124" s="223" t="str">
        <f t="shared" ca="1" si="86"/>
        <v>3.72930605319373+2.49184263900693i</v>
      </c>
      <c r="BK124" s="223" t="str">
        <f t="shared" ca="1" si="87"/>
        <v>4.48519825380778+1.80226407412336E-13i</v>
      </c>
      <c r="BL124" s="223" t="str">
        <f t="shared" ca="1" si="88"/>
        <v>3.72930605319367-2.49184263900701i</v>
      </c>
      <c r="BM124" s="223" t="str">
        <f t="shared" ca="1" si="89"/>
        <v>1.71641106260512-4.14378286594835i</v>
      </c>
      <c r="BN124" s="223" t="str">
        <f t="shared" ca="1" si="90"/>
        <v>-0.875018771641553-4.39901642702494i</v>
      </c>
      <c r="BO124" s="223" t="str">
        <f t="shared" ca="1" si="91"/>
        <v>-3.1715141002336-3.17151410023349i</v>
      </c>
      <c r="BP124" s="223" t="str">
        <f t="shared" ca="1" si="92"/>
        <v>-4.39901642702498-0.875018771641396i</v>
      </c>
      <c r="BQ124" s="223" t="str">
        <f t="shared" ca="1" si="93"/>
        <v>-4.1437828659483+1.71641106260525i</v>
      </c>
      <c r="BR124" s="223" t="str">
        <f t="shared" ca="1" si="94"/>
        <v>-2.49184263900725+3.72930605319351i</v>
      </c>
      <c r="BS124" s="223" t="str">
        <f t="shared" ca="1" si="95"/>
        <v>-1.25279474309405E-13+4.48519825380778i</v>
      </c>
      <c r="BT124" s="223" t="str">
        <f t="shared" ca="1" si="96"/>
        <v>2.49184263900704+3.72930605319365i</v>
      </c>
      <c r="BU124" s="223" t="str">
        <f t="shared" ca="1" si="97"/>
        <v>4.14378286594837+1.71641106260508i</v>
      </c>
      <c r="BV124" s="223" t="str">
        <f t="shared" ca="1" si="98"/>
        <v>4.39901642702493-0.875018771641607i</v>
      </c>
      <c r="BW124" s="223" t="str">
        <f t="shared" ca="1" si="99"/>
        <v>3.17151410023346-3.17151410023363i</v>
      </c>
      <c r="BX124" s="223" t="str">
        <f t="shared" ca="1" si="100"/>
        <v>0.875018771641361-4.39901642702498i</v>
      </c>
      <c r="BY124" s="223" t="str">
        <f t="shared" ca="1" si="101"/>
        <v>-1.71641106260487-4.14378286594846i</v>
      </c>
      <c r="BZ124" s="223" t="str">
        <f t="shared" ca="1" si="102"/>
        <v>-3.72930605319352-2.49184263900723i</v>
      </c>
      <c r="CA124" s="223" t="str">
        <f t="shared" ca="1" si="103"/>
        <v>-4.48519825380778-7.03325412064737E-14i</v>
      </c>
      <c r="CB124" s="223" t="str">
        <f t="shared" ca="1" si="104"/>
        <v>-3.72930605319362+2.49184263900709i</v>
      </c>
      <c r="CC124" s="223" t="str">
        <f t="shared" ca="1" si="105"/>
        <v>-1.71641106260503+4.14378286594839i</v>
      </c>
      <c r="CD124" s="223" t="str">
        <f t="shared" ca="1" si="106"/>
        <v>0.87501877164163+4.39901642702493i</v>
      </c>
      <c r="CE124" s="223" t="str">
        <f t="shared" ca="1" si="107"/>
        <v>3.17151410023365+3.17151410023344i</v>
      </c>
      <c r="CF124" s="223" t="str">
        <f t="shared" ca="1" si="108"/>
        <v>4.3990164270249+0.875018771641742i</v>
      </c>
      <c r="CG124" s="223" t="str">
        <f t="shared" ca="1" si="109"/>
        <v>4.14378286594843-1.71641106260493i</v>
      </c>
      <c r="CH124" s="223" t="str">
        <f t="shared" ca="1" si="110"/>
        <v>2.49184263900719-3.72930605319356i</v>
      </c>
      <c r="CI124" s="223" t="str">
        <f t="shared" ca="1" si="111"/>
        <v>4.72548584804131E-14-4.48519825380778i</v>
      </c>
      <c r="CJ124" s="223" t="str">
        <f t="shared" ca="1" si="112"/>
        <v>-2.49184263900711-3.7293060531936i</v>
      </c>
      <c r="CK124" s="223" t="str">
        <f t="shared" ca="1" si="113"/>
        <v>-4.14378286594841-1.71641106260498i</v>
      </c>
      <c r="CL124" s="223" t="str">
        <f t="shared" ca="1" si="114"/>
        <v>-4.39901642702492+0.875018771641683i</v>
      </c>
      <c r="CM124" s="223" t="str">
        <f t="shared" ca="1" si="115"/>
        <v>-3.17151410023372+3.17151410023337i</v>
      </c>
      <c r="CN124" s="223" t="str">
        <f t="shared" ca="1" si="116"/>
        <v>-0.875018771641719+4.39901642702491i</v>
      </c>
      <c r="CO124" s="223" t="str">
        <f t="shared" ca="1" si="117"/>
        <v>1.71641106260498+4.14378286594841i</v>
      </c>
      <c r="CP124" s="223" t="str">
        <f t="shared" ca="1" si="118"/>
        <v>3.72930605319358+2.49184263900714i</v>
      </c>
      <c r="CQ124" s="223" t="str">
        <f t="shared" ca="1" si="119"/>
        <v>4.48519825380778-7.69207462251786E-15i</v>
      </c>
      <c r="CR124" s="223" t="str">
        <f t="shared" ca="1" si="120"/>
        <v>3.72930605319357-2.49184263900716i</v>
      </c>
      <c r="CS124" s="223" t="str">
        <f t="shared" ca="1" si="121"/>
        <v>1.71641106260496-4.14378286594842i</v>
      </c>
      <c r="CT124" s="223" t="str">
        <f t="shared" ca="1" si="122"/>
        <v>-0.875018771641737-4.39901642702491i</v>
      </c>
      <c r="CU124" s="223" t="str">
        <f t="shared" ca="1" si="123"/>
        <v>-3.17151410023341-3.17151410023368i</v>
      </c>
      <c r="CV124" s="223" t="str">
        <f t="shared" ca="1" si="124"/>
        <v>-4.39901642702492-0.875018771641666i</v>
      </c>
      <c r="CW124" s="223" t="str">
        <f t="shared" ca="1" si="125"/>
        <v>-4.14378286594841+1.716411062605i</v>
      </c>
      <c r="CX124" s="223" t="str">
        <f t="shared" ca="1" si="126"/>
        <v>-2.49184263900712+3.7293060531936i</v>
      </c>
      <c r="CY124" s="223" t="str">
        <f t="shared" ca="1" si="127"/>
        <v>6.26390077254486E-14+4.48519825380778i</v>
      </c>
      <c r="CZ124" s="223" t="str">
        <f t="shared" ca="1" si="128"/>
        <v>2.4918426390072+3.72930605319355i</v>
      </c>
      <c r="DA124" s="223" t="str">
        <f t="shared" ca="1" si="129"/>
        <v>4.14378286594844+1.71641106260491i</v>
      </c>
      <c r="DB124" s="223" t="str">
        <f t="shared" ca="1" si="130"/>
        <v>4.39901642702499-0.87501877164132i</v>
      </c>
      <c r="DC124" s="223" t="str">
        <f t="shared" ca="1" si="131"/>
        <v>3.17151410023366-3.17151410023343i</v>
      </c>
      <c r="DD124" s="223" t="str">
        <f t="shared" ca="1" si="132"/>
        <v>0.875018771641612-4.39901642702493i</v>
      </c>
      <c r="DE124" s="223" t="str">
        <f t="shared" ca="1" si="133"/>
        <v>-1.71641106260505-4.14378286594838i</v>
      </c>
      <c r="DF124" s="223" t="str">
        <f t="shared" ca="1" si="134"/>
        <v>-3.72930605319363-2.49184263900708i</v>
      </c>
      <c r="DG124" s="223" t="str">
        <f t="shared" ca="1" si="135"/>
        <v>-4.48519825380778+8.57166904515096E-14i</v>
      </c>
      <c r="DH124" s="223" t="str">
        <f t="shared" ca="1" si="136"/>
        <v>-3.72930605319352+2.49184263900725i</v>
      </c>
      <c r="DI124" s="223" t="str">
        <f t="shared" ca="1" si="137"/>
        <v>-1.71641106260527+4.14378286594829i</v>
      </c>
      <c r="DJ124" s="223" t="str">
        <f t="shared" ca="1" si="138"/>
        <v>0.875018771641374+4.39901642702498i</v>
      </c>
      <c r="DK124" s="223" t="str">
        <f t="shared" ca="1" si="139"/>
        <v>3.17151410023347+3.17151410023362i</v>
      </c>
      <c r="DL124" s="223" t="str">
        <f t="shared" ca="1" si="140"/>
        <v>4.39901642702494+0.875018771641589i</v>
      </c>
      <c r="DM124" s="223" t="str">
        <f t="shared" ca="1" si="141"/>
        <v>4.14378286594836-1.7164110626051i</v>
      </c>
      <c r="DN124" s="223" t="str">
        <f t="shared" ca="1" si="142"/>
        <v>2.49184263900703-3.72930605319366i</v>
      </c>
      <c r="DO124" s="223" t="str">
        <f t="shared" ca="1" si="143"/>
        <v>-1.4066362355444E-13-4.48519825380778i</v>
      </c>
      <c r="DP124" s="223" t="str">
        <f t="shared" ca="1" si="144"/>
        <v>-2.49184263900726-3.7293060531935i</v>
      </c>
      <c r="DQ124" s="223" t="str">
        <f t="shared" ca="1" si="145"/>
        <v>-4.1437828659483-1.71641106260525i</v>
      </c>
      <c r="DR124" s="223" t="str">
        <f t="shared" ca="1" si="146"/>
        <v>-4.39901642702497+0.875018771641428i</v>
      </c>
      <c r="DS124" s="223" t="str">
        <f t="shared" ca="1" si="147"/>
        <v>-3.17151410023358+3.17151410023351i</v>
      </c>
      <c r="DT124" s="223" t="str">
        <f t="shared" ca="1" si="148"/>
        <v>-0.875018771641535+4.39901642702494i</v>
      </c>
      <c r="DU124" s="223" t="str">
        <f t="shared" ca="1" si="149"/>
        <v>1.71641106260515+4.14378286594834i</v>
      </c>
      <c r="DV124" s="223" t="str">
        <f t="shared" ca="1" si="150"/>
        <v>3.72930605319367+2.49184263900701i</v>
      </c>
      <c r="DW124" s="223" t="str">
        <f t="shared" ca="1" si="151"/>
        <v>4.48519825380778-1.95610556657371E-13i</v>
      </c>
      <c r="DX124" s="223" t="str">
        <f t="shared" ca="1" si="152"/>
        <v>3.72930605319373-2.49184263900691i</v>
      </c>
      <c r="DY124" s="223" t="str">
        <f t="shared" ca="1" si="153"/>
        <v>1.7164110626052-4.14378286594832i</v>
      </c>
      <c r="DZ124" s="223" t="str">
        <f t="shared" ca="1" si="154"/>
        <v>-0.875018771641482-4.39901642702496i</v>
      </c>
      <c r="EA124" s="223" t="str">
        <f t="shared" ca="1" si="155"/>
        <v>-3.17151410023352-3.17151410023357i</v>
      </c>
      <c r="EB124" s="223" t="str">
        <f t="shared" ca="1" si="156"/>
        <v>-4.39901642702496-0.875018771641482i</v>
      </c>
      <c r="EC124" s="223" t="str">
        <f t="shared" ca="1" si="157"/>
        <v>-4.14378286594832+1.7164110626052i</v>
      </c>
      <c r="ED124" s="223" t="str">
        <f t="shared" ca="1" si="158"/>
        <v>-2.49184263900697+3.7293060531937i</v>
      </c>
      <c r="EE124" s="223" t="str">
        <f t="shared" ca="1" si="159"/>
        <v>-1.95612015515879E-13+4.48519825380778i</v>
      </c>
      <c r="EF124" s="223" t="str">
        <f t="shared" ca="1" si="160"/>
        <v>2.49184263900696+3.72930605319371i</v>
      </c>
      <c r="EG124" s="223" t="str">
        <f t="shared" ca="1" si="161"/>
        <v>4.14378286594834+1.71641106260515i</v>
      </c>
      <c r="EH124" s="223" t="str">
        <f t="shared" ca="1" si="162"/>
        <v>4.39901642702494-0.875018771641535i</v>
      </c>
      <c r="EI124" s="223" t="str">
        <f t="shared" ca="1" si="163"/>
        <v>3.17151410023353-3.17151410023356i</v>
      </c>
      <c r="EJ124" s="223" t="str">
        <f t="shared" ca="1" si="164"/>
        <v>0.875018771641428-4.39901642702497i</v>
      </c>
      <c r="EK124" s="223" t="str">
        <f t="shared" ca="1" si="165"/>
        <v>-1.71641106260519-4.14378286594832i</v>
      </c>
      <c r="EL124" s="223" t="str">
        <f t="shared" ca="1" si="166"/>
        <v>-3.72930605319348-2.49184263900729i</v>
      </c>
      <c r="EM124" s="223" t="str">
        <f t="shared" ca="1" si="167"/>
        <v>-4.48519825380778-1.40665082412948E-13i</v>
      </c>
      <c r="EN124" s="223"/>
      <c r="EO124" s="223"/>
      <c r="EP124" s="223"/>
    </row>
    <row r="125" spans="1:146" ht="17.25" thickBot="1">
      <c r="A125" s="257">
        <f t="shared" si="168"/>
        <v>4.8828125000000011E-4</v>
      </c>
      <c r="B125" s="256">
        <v>25</v>
      </c>
      <c r="C125" s="230">
        <f t="shared" si="169"/>
        <v>5000</v>
      </c>
      <c r="D125" s="229">
        <f t="shared" si="170"/>
        <v>31415.926535897932</v>
      </c>
      <c r="E125" s="229" t="str">
        <f t="shared" si="171"/>
        <v>31415.9265358979i</v>
      </c>
      <c r="F125" s="229" t="str">
        <f t="shared" si="172"/>
        <v>-0.0181681649386277-0.225541505850736i</v>
      </c>
      <c r="G125" s="229" t="str">
        <f t="shared" si="173"/>
        <v>-3.97458353342608-0.843095157103767i</v>
      </c>
      <c r="H125" s="229" t="str">
        <f t="shared" si="38"/>
        <v>0.00244444657796129-0.0169049478685094i</v>
      </c>
      <c r="I125" s="229" t="str">
        <f t="shared" si="174"/>
        <v>-0.00871942211503188+0.00801025914333722i</v>
      </c>
      <c r="J125" s="255" t="str">
        <f ca="1">IMPRODUCT(1/N_FFT2,AN100)</f>
        <v>-0.0847864676324672-0.00161186333765932i</v>
      </c>
      <c r="K125" s="254" t="str">
        <f t="shared" ca="1" si="175"/>
        <v>0.000752200443968265-0.00066510706075144i</v>
      </c>
      <c r="N125" s="246">
        <f t="shared" ca="1" si="176"/>
        <v>8.5150228858377588</v>
      </c>
      <c r="O125" s="223">
        <f t="shared" ca="1" si="39"/>
        <v>-4.4849771141622403</v>
      </c>
      <c r="P125" s="223" t="str">
        <f t="shared" ca="1" si="40"/>
        <v>-3.66684917587147+2.58248656065619i</v>
      </c>
      <c r="Q125" s="223" t="str">
        <f t="shared" ca="1" si="41"/>
        <v>-1.51094328245759+4.22280358432113i</v>
      </c>
      <c r="R125" s="223" t="str">
        <f t="shared" ca="1" si="42"/>
        <v>1.19620061333003+4.32251359826987i</v>
      </c>
      <c r="S125" s="223" t="str">
        <f t="shared" ca="1" si="43"/>
        <v>3.46693419234007+2.84523936085216i</v>
      </c>
      <c r="T125" s="223" t="str">
        <f t="shared" ca="1" si="44"/>
        <v>4.47282487437633+0.329935384157853i</v>
      </c>
      <c r="U125" s="223" t="str">
        <f t="shared" ca="1" si="45"/>
        <v>3.84689318601341-2.30573904203461i</v>
      </c>
      <c r="V125" s="223" t="str">
        <f t="shared" ca="1" si="46"/>
        <v>1.81749801902544-4.10020983187418i</v>
      </c>
      <c r="W125" s="223" t="str">
        <f t="shared" ca="1" si="47"/>
        <v>-0.874975629436871-4.39879953651569i</v>
      </c>
      <c r="X125" s="223" t="str">
        <f t="shared" ca="1" si="48"/>
        <v>-3.2482315920361-3.09257356243271i</v>
      </c>
      <c r="Y125" s="223" t="str">
        <f t="shared" ca="1" si="49"/>
        <v>-4.43643400905892-0.658082819882488i</v>
      </c>
      <c r="Z125" s="223" t="str">
        <f t="shared" ca="1" si="50"/>
        <v>-4.00609054867545+2.01649652376896i</v>
      </c>
      <c r="AA125" s="223" t="str">
        <f t="shared" ca="1" si="51"/>
        <v>-2.11420357635535+3.9553966870954i</v>
      </c>
      <c r="AB125" s="223" t="str">
        <f t="shared" ca="1" si="52"/>
        <v>0.549009076797613+4.45124799894961i</v>
      </c>
      <c r="AC125" s="223" t="str">
        <f t="shared" ca="1" si="53"/>
        <v>3.01192654329959+3.32314883992975i</v>
      </c>
      <c r="AD125" s="223" t="str">
        <f t="shared" ca="1" si="54"/>
        <v>4.37600172346215+0.982664047788113i</v>
      </c>
      <c r="AE125" s="223" t="str">
        <f t="shared" ca="1" si="55"/>
        <v>4.14357855955604-1.71632643612647i</v>
      </c>
      <c r="AF125" s="223" t="str">
        <f t="shared" ca="1" si="56"/>
        <v>2.39945208132475-3.78914890496341i</v>
      </c>
      <c r="AG125" s="223" t="str">
        <f t="shared" ca="1" si="57"/>
        <v>-0.220067396403562-4.47957476280943i</v>
      </c>
      <c r="AH125" s="223" t="str">
        <f t="shared" ca="1" si="58"/>
        <v>-2.75929960366384-3.53571568593682i</v>
      </c>
      <c r="AI125" s="223" t="str">
        <f t="shared" ca="1" si="59"/>
        <v>-4.29185550537765-1.30192013407836i</v>
      </c>
      <c r="AJ125" s="223" t="str">
        <f t="shared" ca="1" si="60"/>
        <v>-4.25861215921186+1.40685542681967i</v>
      </c>
      <c r="AK125" s="223" t="str">
        <f t="shared" ca="1" si="61"/>
        <v>-2.67169774757108+3.60236739661332i</v>
      </c>
      <c r="AL125" s="223" t="str">
        <f t="shared" ca="1" si="62"/>
        <v>-0.110066848278685+4.4836263229075i</v>
      </c>
      <c r="AM125" s="223" t="str">
        <f t="shared" ca="1" si="63"/>
        <v>2.49171978040286+3.72912218229816i</v>
      </c>
      <c r="AN125" s="223" t="str">
        <f t="shared" ca="1" si="64"/>
        <v>4.18445135045196+1.61412100236006i</v>
      </c>
      <c r="AO125" s="223" t="str">
        <f t="shared" ca="1" si="65"/>
        <v>4.35056797059962-1.08976054606129i</v>
      </c>
      <c r="AP125" s="223" t="str">
        <f t="shared" ca="1" si="66"/>
        <v>2.92946525224006-3.3960643472227i</v>
      </c>
      <c r="AQ125" s="223" t="str">
        <f t="shared" ca="1" si="67"/>
        <v>0.439604631173622-4.46338072348862i</v>
      </c>
      <c r="AR125" s="223" t="str">
        <f t="shared" ca="1" si="68"/>
        <v>0.439604631173622-4.46338072348862i</v>
      </c>
      <c r="AS125" s="223" t="str">
        <f t="shared" ca="1" si="69"/>
        <v>-4.05437129110636-1.91757480907829i</v>
      </c>
      <c r="AT125" s="223" t="str">
        <f t="shared" ca="1" si="70"/>
        <v>-4.41894767721009+0.76676015848412i</v>
      </c>
      <c r="AU125" s="223" t="str">
        <f t="shared" ca="1" si="71"/>
        <v>-3.17135773089061+3.17135773089057i</v>
      </c>
      <c r="AV125" s="223" t="str">
        <f t="shared" ca="1" si="72"/>
        <v>-0.766760158483744+4.41894767721016i</v>
      </c>
      <c r="AW125" s="223" t="str">
        <f t="shared" ca="1" si="73"/>
        <v>1.91757480907823+4.05437129110638i</v>
      </c>
      <c r="AX125" s="223" t="str">
        <f t="shared" ca="1" si="74"/>
        <v>3.90232024245291+2.21063711176243i</v>
      </c>
      <c r="AY125" s="223" t="str">
        <f t="shared" ca="1" si="75"/>
        <v>4.46338072348862-0.43960463117356i</v>
      </c>
      <c r="AZ125" s="223" t="str">
        <f t="shared" ca="1" si="76"/>
        <v>3.39606434722274-2.92946525224001i</v>
      </c>
      <c r="BA125" s="223" t="str">
        <f t="shared" ca="1" si="77"/>
        <v>1.08976054606136-4.3505679705996i</v>
      </c>
      <c r="BB125" s="223" t="str">
        <f t="shared" ca="1" si="78"/>
        <v>-1.61412100235999-4.18445135045198i</v>
      </c>
      <c r="BC125" s="223" t="str">
        <f t="shared" ca="1" si="79"/>
        <v>-3.72912218229837-2.49171978040255i</v>
      </c>
      <c r="BD125" s="223" t="str">
        <f t="shared" ca="1" si="80"/>
        <v>-4.48362632290751+0.110066848278615i</v>
      </c>
      <c r="BE125" s="223" t="str">
        <f t="shared" ca="1" si="81"/>
        <v>-3.60236739661337+2.67169774757102i</v>
      </c>
      <c r="BF125" s="223" t="str">
        <f t="shared" ca="1" si="82"/>
        <v>-1.40685542681973+4.25861215921184i</v>
      </c>
      <c r="BG125" s="223" t="str">
        <f t="shared" ca="1" si="83"/>
        <v>1.3019201340783+4.29185550537767i</v>
      </c>
      <c r="BH125" s="223" t="str">
        <f t="shared" ca="1" si="84"/>
        <v>3.53571568593677+2.75929960366389i</v>
      </c>
      <c r="BI125" s="223" t="str">
        <f t="shared" ca="1" si="85"/>
        <v>4.47957476280943+0.220067396403632i</v>
      </c>
      <c r="BJ125" s="223" t="str">
        <f t="shared" ca="1" si="86"/>
        <v>3.7891489049632-2.39945208132507i</v>
      </c>
      <c r="BK125" s="223" t="str">
        <f t="shared" ca="1" si="87"/>
        <v>1.71632643612653-4.14357855955601i</v>
      </c>
      <c r="BL125" s="223" t="str">
        <f t="shared" ca="1" si="88"/>
        <v>-0.982664047788261-4.37600172346212i</v>
      </c>
      <c r="BM125" s="223" t="str">
        <f t="shared" ca="1" si="89"/>
        <v>-3.32314883992967-3.01192654329967i</v>
      </c>
      <c r="BN125" s="223" t="str">
        <f t="shared" ca="1" si="90"/>
        <v>-4.45124799894961-0.54900907679755i</v>
      </c>
      <c r="BO125" s="223" t="str">
        <f t="shared" ca="1" si="91"/>
        <v>-3.95539668709548+2.11420357635521i</v>
      </c>
      <c r="BP125" s="223" t="str">
        <f t="shared" ca="1" si="92"/>
        <v>-2.01649652376893+4.00609054867546i</v>
      </c>
      <c r="BQ125" s="223" t="str">
        <f t="shared" ca="1" si="93"/>
        <v>0.658082819882251+4.43643400905895i</v>
      </c>
      <c r="BR125" s="223" t="str">
        <f t="shared" ca="1" si="94"/>
        <v>3.09257356243269+3.2482315920361i</v>
      </c>
      <c r="BS125" s="223" t="str">
        <f t="shared" ca="1" si="95"/>
        <v>4.39879953651572+0.87497562943671i</v>
      </c>
      <c r="BT125" s="223" t="str">
        <f t="shared" ca="1" si="96"/>
        <v>4.10020983187422-1.81749801902534i</v>
      </c>
      <c r="BU125" s="223" t="str">
        <f t="shared" ca="1" si="97"/>
        <v>2.30573904203451-3.84689318601347i</v>
      </c>
      <c r="BV125" s="223" t="str">
        <f t="shared" ca="1" si="98"/>
        <v>-0.329935384157702-4.47282487437635i</v>
      </c>
      <c r="BW125" s="223" t="str">
        <f t="shared" ca="1" si="99"/>
        <v>-2.84523936085222-3.46693419234002i</v>
      </c>
      <c r="BX125" s="223" t="str">
        <f t="shared" ca="1" si="100"/>
        <v>-4.32251359826982-1.19620061333021i</v>
      </c>
      <c r="BY125" s="223" t="str">
        <f t="shared" ca="1" si="101"/>
        <v>-4.22280358432113+1.51094328245757i</v>
      </c>
      <c r="BZ125" s="223" t="str">
        <f t="shared" ca="1" si="102"/>
        <v>-2.58248656065603+3.66684917587157i</v>
      </c>
      <c r="CA125" s="223" t="str">
        <f t="shared" ca="1" si="103"/>
        <v>-6.26368918762152E-14+4.48497711416224i</v>
      </c>
      <c r="CB125" s="223" t="str">
        <f t="shared" ca="1" si="104"/>
        <v>2.58248656065629+3.66684917587139i</v>
      </c>
      <c r="CC125" s="223" t="str">
        <f t="shared" ca="1" si="105"/>
        <v>4.22280358432109+1.5109432824577i</v>
      </c>
      <c r="CD125" s="223" t="str">
        <f t="shared" ca="1" si="106"/>
        <v>4.32251359826985-1.19620061333009i</v>
      </c>
      <c r="CE125" s="223" t="str">
        <f t="shared" ca="1" si="107"/>
        <v>2.84523936085231-3.46693419233994i</v>
      </c>
      <c r="CF125" s="223" t="str">
        <f t="shared" ca="1" si="108"/>
        <v>0.329935384157827-4.47282487437633i</v>
      </c>
      <c r="CG125" s="223" t="str">
        <f t="shared" ca="1" si="109"/>
        <v>-2.30573904203478-3.8468931860133i</v>
      </c>
      <c r="CH125" s="223" t="str">
        <f t="shared" ca="1" si="110"/>
        <v>-4.10020983187417-1.81749801902545i</v>
      </c>
      <c r="CI125" s="223" t="str">
        <f t="shared" ca="1" si="111"/>
        <v>-4.39879953651566+0.874975629437024i</v>
      </c>
      <c r="CJ125" s="223" t="str">
        <f t="shared" ca="1" si="112"/>
        <v>-3.09257356243279+3.24823159203602i</v>
      </c>
      <c r="CK125" s="223" t="str">
        <f t="shared" ca="1" si="113"/>
        <v>-0.658082819882376+4.43643400905893i</v>
      </c>
      <c r="CL125" s="223" t="str">
        <f t="shared" ca="1" si="114"/>
        <v>2.01649652376882+4.00609054867552i</v>
      </c>
      <c r="CM125" s="223" t="str">
        <f t="shared" ca="1" si="115"/>
        <v>3.95539668709541+2.11420357635533i</v>
      </c>
      <c r="CN125" s="223" t="str">
        <f t="shared" ca="1" si="116"/>
        <v>4.45124799894958-0.549009076797855i</v>
      </c>
      <c r="CO125" s="223" t="str">
        <f t="shared" ca="1" si="117"/>
        <v>3.32314883992977-3.01192654329957i</v>
      </c>
      <c r="CP125" s="223" t="str">
        <f t="shared" ca="1" si="118"/>
        <v>0.982664047787965-4.37600172346219i</v>
      </c>
      <c r="CQ125" s="223" t="str">
        <f t="shared" ca="1" si="119"/>
        <v>-1.7163264361264-4.14357855955606i</v>
      </c>
      <c r="CR125" s="223" t="str">
        <f t="shared" ca="1" si="120"/>
        <v>-3.78914890496337-2.39945208132481i</v>
      </c>
      <c r="CS125" s="223" t="str">
        <f t="shared" ca="1" si="121"/>
        <v>-4.47957476280944+0.220067396403491i</v>
      </c>
      <c r="CT125" s="223" t="str">
        <f t="shared" ca="1" si="122"/>
        <v>-3.53571568593686+2.75929960366378i</v>
      </c>
      <c r="CU125" s="223" t="str">
        <f t="shared" ca="1" si="123"/>
        <v>-1.30192013407843+4.29185550537763i</v>
      </c>
      <c r="CV125" s="223" t="str">
        <f t="shared" ca="1" si="124"/>
        <v>1.4068554268196+4.25861215921188i</v>
      </c>
      <c r="CW125" s="223" t="str">
        <f t="shared" ca="1" si="125"/>
        <v>3.60236739661355+2.67169774757078i</v>
      </c>
      <c r="CX125" s="223" t="str">
        <f t="shared" ca="1" si="126"/>
        <v>4.4836263229075+0.110066848278756i</v>
      </c>
      <c r="CY125" s="223" t="str">
        <f t="shared" ca="1" si="127"/>
        <v>3.7291221822982-2.4917197804028i</v>
      </c>
      <c r="CZ125" s="223" t="str">
        <f t="shared" ca="1" si="128"/>
        <v>1.61412100236013-4.18445135045193i</v>
      </c>
      <c r="DA125" s="223" t="str">
        <f t="shared" ca="1" si="129"/>
        <v>-1.08976054606123-4.35056797059963i</v>
      </c>
      <c r="DB125" s="223" t="str">
        <f t="shared" ca="1" si="130"/>
        <v>-3.39606434722265-2.92946525224012i</v>
      </c>
      <c r="DC125" s="223" t="str">
        <f t="shared" ca="1" si="131"/>
        <v>-4.46338072348861-0.4396046311737i</v>
      </c>
      <c r="DD125" s="223" t="str">
        <f t="shared" ca="1" si="132"/>
        <v>-3.90232024245297+2.21063711176231i</v>
      </c>
      <c r="DE125" s="223" t="str">
        <f t="shared" ca="1" si="133"/>
        <v>-1.91757480907836+4.05437129110632i</v>
      </c>
      <c r="DF125" s="223" t="str">
        <f t="shared" ca="1" si="134"/>
        <v>0.766760158484044+4.41894767721011i</v>
      </c>
      <c r="DG125" s="223" t="str">
        <f t="shared" ca="1" si="135"/>
        <v>3.17135773089051+3.17135773089067i</v>
      </c>
      <c r="DH125" s="223" t="str">
        <f t="shared" ca="1" si="136"/>
        <v>4.41894767721014+0.76676015848382i</v>
      </c>
      <c r="DI125" s="223" t="str">
        <f t="shared" ca="1" si="137"/>
        <v>4.05437129110641-1.91757480907816i</v>
      </c>
      <c r="DJ125" s="223" t="str">
        <f t="shared" ca="1" si="138"/>
        <v>2.2106371117625-3.90232024245287i</v>
      </c>
      <c r="DK125" s="223" t="str">
        <f t="shared" ca="1" si="139"/>
        <v>-0.439604631173482-4.46338072348863i</v>
      </c>
      <c r="DL125" s="223" t="str">
        <f t="shared" ca="1" si="140"/>
        <v>-2.92946525223995-3.39606434722279i</v>
      </c>
      <c r="DM125" s="223" t="str">
        <f t="shared" ca="1" si="141"/>
        <v>-4.35056797059969-1.08976054606101i</v>
      </c>
      <c r="DN125" s="223" t="str">
        <f t="shared" ca="1" si="142"/>
        <v>-4.18445135045201+1.61412100235992i</v>
      </c>
      <c r="DO125" s="223" t="str">
        <f t="shared" ca="1" si="143"/>
        <v>-2.49171978040261+3.72912218229832i</v>
      </c>
      <c r="DP125" s="223" t="str">
        <f t="shared" ca="1" si="144"/>
        <v>0.110066848278536+4.48362632290751i</v>
      </c>
      <c r="DQ125" s="223" t="str">
        <f t="shared" ca="1" si="145"/>
        <v>2.67169774757099+3.6023673966134i</v>
      </c>
      <c r="DR125" s="223" t="str">
        <f t="shared" ca="1" si="146"/>
        <v>4.25861215921181+1.40685542681981i</v>
      </c>
      <c r="DS125" s="223" t="str">
        <f t="shared" ca="1" si="147"/>
        <v>4.29185550537768-1.30192013407825i</v>
      </c>
      <c r="DT125" s="223" t="str">
        <f t="shared" ca="1" si="148"/>
        <v>2.75929960366361-3.535715685937i</v>
      </c>
      <c r="DU125" s="223" t="str">
        <f t="shared" ca="1" si="149"/>
        <v>0.220067396403679-4.47957476280943i</v>
      </c>
      <c r="DV125" s="223" t="str">
        <f t="shared" ca="1" si="150"/>
        <v>-2.399452081325-3.78914890496325i</v>
      </c>
      <c r="DW125" s="223" t="str">
        <f t="shared" ca="1" si="151"/>
        <v>-4.14357855955599-1.71632643612658i</v>
      </c>
      <c r="DX125" s="223" t="str">
        <f t="shared" ca="1" si="152"/>
        <v>-4.37600172346214+0.982664047788185i</v>
      </c>
      <c r="DY125" s="223" t="str">
        <f t="shared" ca="1" si="153"/>
        <v>-3.01192654329971+3.32314883992964i</v>
      </c>
      <c r="DZ125" s="223" t="str">
        <f t="shared" ca="1" si="154"/>
        <v>-0.549009076797631+4.45124799894961i</v>
      </c>
      <c r="EA125" s="223" t="str">
        <f t="shared" ca="1" si="155"/>
        <v>2.11420357635517+3.9553966870955i</v>
      </c>
      <c r="EB125" s="223" t="str">
        <f t="shared" ca="1" si="156"/>
        <v>4.00609054867542+2.01649652376902i</v>
      </c>
      <c r="EC125" s="223" t="str">
        <f t="shared" ca="1" si="157"/>
        <v>4.43643400905889-0.658082819882632i</v>
      </c>
      <c r="ED125" s="223" t="str">
        <f t="shared" ca="1" si="158"/>
        <v>3.24823159203617-3.09257356243262i</v>
      </c>
      <c r="EE125" s="223" t="str">
        <f t="shared" ca="1" si="159"/>
        <v>0.874975629436768-4.3987995365157i</v>
      </c>
      <c r="EF125" s="223" t="str">
        <f t="shared" ca="1" si="160"/>
        <v>-1.81749801902525-4.10020983187426i</v>
      </c>
      <c r="EG125" s="223" t="str">
        <f t="shared" ca="1" si="161"/>
        <v>-3.84689318601344-2.30573904203456i</v>
      </c>
      <c r="EH125" s="223" t="str">
        <f t="shared" ca="1" si="162"/>
        <v>-4.47282487437635+0.329935384157608i</v>
      </c>
      <c r="EI125" s="223" t="str">
        <f t="shared" ca="1" si="163"/>
        <v>-3.46693419234006+2.84523936085217i</v>
      </c>
      <c r="EJ125" s="223" t="str">
        <f t="shared" ca="1" si="164"/>
        <v>-1.19620061332987+4.32251359826991i</v>
      </c>
      <c r="EK125" s="223" t="str">
        <f t="shared" ca="1" si="165"/>
        <v>1.51094328245752+4.22280358432115i</v>
      </c>
      <c r="EL125" s="223" t="str">
        <f t="shared" ca="1" si="166"/>
        <v>3.66684917587152+2.58248656065611i</v>
      </c>
      <c r="EM125" s="223" t="str">
        <f t="shared" ca="1" si="167"/>
        <v>4.48497711416224+1.25273783752431E-13i</v>
      </c>
      <c r="EN125" s="223"/>
      <c r="EO125" s="223"/>
      <c r="EP125" s="223"/>
    </row>
    <row r="126" spans="1:146" ht="17.25" thickBot="1">
      <c r="A126" s="257">
        <f t="shared" si="168"/>
        <v>5.0781250000000013E-4</v>
      </c>
      <c r="B126" s="256">
        <v>26</v>
      </c>
      <c r="C126" s="230">
        <f t="shared" si="169"/>
        <v>5200</v>
      </c>
      <c r="D126" s="229">
        <f t="shared" si="170"/>
        <v>32672.563597333847</v>
      </c>
      <c r="E126" s="229" t="str">
        <f t="shared" si="171"/>
        <v>32672.5635973338i</v>
      </c>
      <c r="F126" s="229" t="str">
        <f t="shared" si="172"/>
        <v>-0.0185346700642869-0.216465897125072i</v>
      </c>
      <c r="G126" s="229" t="str">
        <f t="shared" si="173"/>
        <v>-4.03988168308606-0.826581170496826i</v>
      </c>
      <c r="H126" s="229" t="str">
        <f t="shared" si="38"/>
        <v>0.00241047964603618-0.0162555403364104i</v>
      </c>
      <c r="I126" s="229" t="str">
        <f t="shared" si="174"/>
        <v>-0.00851731268125758+0.00785897402402189i</v>
      </c>
      <c r="J126" s="255" t="str">
        <f ca="1">IMPRODUCT(1/N_FFT2,AO100)</f>
        <v>0.0142979677751232+0.0000929968864794297i</v>
      </c>
      <c r="K126" s="254" t="str">
        <f t="shared" ca="1" si="175"/>
        <v>-0.000122511122362426+0.000111575273780467i</v>
      </c>
      <c r="N126" s="246">
        <f t="shared" ca="1" si="176"/>
        <v>8.5152600796281348</v>
      </c>
      <c r="O126" s="223">
        <f t="shared" ca="1" si="39"/>
        <v>-4.4847399203718643</v>
      </c>
      <c r="P126" s="223" t="str">
        <f t="shared" ca="1" si="40"/>
        <v>-3.60217688077459+2.67155645139497i</v>
      </c>
      <c r="Q126" s="223" t="str">
        <f t="shared" ca="1" si="41"/>
        <v>-1.30185128035537+4.29162852507229i</v>
      </c>
      <c r="R126" s="223" t="str">
        <f t="shared" ca="1" si="42"/>
        <v>1.51086337427631+4.2225802559155i</v>
      </c>
      <c r="S126" s="223" t="str">
        <f t="shared" ca="1" si="43"/>
        <v>3.72892496286935+2.4915880025933i</v>
      </c>
      <c r="T126" s="223" t="str">
        <f t="shared" ca="1" si="44"/>
        <v>4.47933785472937-0.22005575785596i</v>
      </c>
      <c r="U126" s="223" t="str">
        <f t="shared" ca="1" si="45"/>
        <v>3.46675083906062-2.84508888670451i</v>
      </c>
      <c r="V126" s="223" t="str">
        <f t="shared" ca="1" si="46"/>
        <v>1.0897029126713-4.35033788520992i</v>
      </c>
      <c r="W126" s="223" t="str">
        <f t="shared" ca="1" si="47"/>
        <v>-1.71623566599263-4.14335942106787i</v>
      </c>
      <c r="X126" s="223" t="str">
        <f t="shared" ca="1" si="48"/>
        <v>-3.84668973811329-2.30561710005607i</v>
      </c>
      <c r="Y126" s="223" t="str">
        <f t="shared" ca="1" si="49"/>
        <v>-4.46314467185116+0.439581382116681i</v>
      </c>
      <c r="Z126" s="223" t="str">
        <f t="shared" ca="1" si="50"/>
        <v>-3.32297309092386+3.01176725368561i</v>
      </c>
      <c r="AA126" s="223" t="str">
        <f t="shared" ca="1" si="51"/>
        <v>-0.87492935522394+4.39856690033748i</v>
      </c>
      <c r="AB126" s="223" t="str">
        <f t="shared" ca="1" si="52"/>
        <v>1.91747339566512+4.05415687045945i</v>
      </c>
      <c r="AC126" s="223" t="str">
        <f t="shared" ca="1" si="53"/>
        <v>3.95518750084789+2.1140917639766i</v>
      </c>
      <c r="AD126" s="223" t="str">
        <f t="shared" ca="1" si="54"/>
        <v>4.43619938253317-0.658048016325062i</v>
      </c>
      <c r="AE126" s="223" t="str">
        <f t="shared" ca="1" si="55"/>
        <v>3.17119000955305-3.17119000955288i</v>
      </c>
      <c r="AF126" s="223" t="str">
        <f t="shared" ca="1" si="56"/>
        <v>0.658048016324869-4.4361993825332i</v>
      </c>
      <c r="AG126" s="223" t="str">
        <f t="shared" ca="1" si="57"/>
        <v>-2.11409176397666-3.95518750084785i</v>
      </c>
      <c r="AH126" s="223" t="str">
        <f t="shared" ca="1" si="58"/>
        <v>-4.05415687045943-1.91747339566514i</v>
      </c>
      <c r="AI126" s="223" t="str">
        <f t="shared" ca="1" si="59"/>
        <v>-4.39856690033751+0.874929355223779i</v>
      </c>
      <c r="AJ126" s="223" t="str">
        <f t="shared" ca="1" si="60"/>
        <v>-3.01176725368551+3.32297309092395i</v>
      </c>
      <c r="AK126" s="223" t="str">
        <f t="shared" ca="1" si="61"/>
        <v>-0.439581382116617+4.46314467185117i</v>
      </c>
      <c r="AL126" s="223" t="str">
        <f t="shared" ca="1" si="62"/>
        <v>2.30561710005601+3.84668973811333i</v>
      </c>
      <c r="AM126" s="223" t="str">
        <f t="shared" ca="1" si="63"/>
        <v>4.14335942106779+1.71623566599282i</v>
      </c>
      <c r="AN126" s="223" t="str">
        <f t="shared" ca="1" si="64"/>
        <v>4.35033788520989-1.08970291267144i</v>
      </c>
      <c r="AO126" s="223" t="str">
        <f t="shared" ca="1" si="65"/>
        <v>2.8450888867045-3.46675083906063i</v>
      </c>
      <c r="AP126" s="223" t="str">
        <f t="shared" ca="1" si="66"/>
        <v>0.220055757856075-4.47933785472936i</v>
      </c>
      <c r="AQ126" s="223" t="str">
        <f t="shared" ca="1" si="67"/>
        <v>-2.49158800259312-3.72892496286947i</v>
      </c>
      <c r="AR126" s="223" t="str">
        <f t="shared" ca="1" si="68"/>
        <v>-2.49158800259312-3.72892496286947i</v>
      </c>
      <c r="AS126" s="223" t="str">
        <f t="shared" ca="1" si="69"/>
        <v>-4.29162852507229+1.30185128035534i</v>
      </c>
      <c r="AT126" s="223" t="str">
        <f t="shared" ca="1" si="70"/>
        <v>-2.67155645139508+3.60217688077451i</v>
      </c>
      <c r="AU126" s="223" t="str">
        <f t="shared" ca="1" si="71"/>
        <v>1.95591053842426E-13+4.48473992037186i</v>
      </c>
      <c r="AV126" s="223" t="str">
        <f t="shared" ca="1" si="72"/>
        <v>2.67155645139504+3.60217688077454i</v>
      </c>
      <c r="AW126" s="223" t="str">
        <f t="shared" ca="1" si="73"/>
        <v>4.29162852507228+1.30185128035539i</v>
      </c>
      <c r="AX126" s="223" t="str">
        <f t="shared" ca="1" si="74"/>
        <v>4.22258025591556-1.51086337427616i</v>
      </c>
      <c r="AY126" s="223" t="str">
        <f t="shared" ca="1" si="75"/>
        <v>2.49158800259316-3.72892496286944i</v>
      </c>
      <c r="AZ126" s="223" t="str">
        <f t="shared" ca="1" si="76"/>
        <v>-0.22005575785602-4.47933785472936i</v>
      </c>
      <c r="BA126" s="223" t="str">
        <f t="shared" ca="1" si="77"/>
        <v>-2.84508888670446-3.46675083906066i</v>
      </c>
      <c r="BB126" s="223" t="str">
        <f t="shared" ca="1" si="78"/>
        <v>-4.35033788520987-1.0897029126715i</v>
      </c>
      <c r="BC126" s="223" t="str">
        <f t="shared" ca="1" si="79"/>
        <v>-4.14335942106781+1.71623566599277i</v>
      </c>
      <c r="BD126" s="223" t="str">
        <f t="shared" ca="1" si="80"/>
        <v>-2.30561710005605+3.8466897381133i</v>
      </c>
      <c r="BE126" s="223" t="str">
        <f t="shared" ca="1" si="81"/>
        <v>0.439581382116562+4.46314467185117i</v>
      </c>
      <c r="BF126" s="223" t="str">
        <f t="shared" ca="1" si="82"/>
        <v>3.01176725368579+3.32297309092369i</v>
      </c>
      <c r="BG126" s="223" t="str">
        <f t="shared" ca="1" si="83"/>
        <v>4.3985669003375+0.874929355223824i</v>
      </c>
      <c r="BH126" s="223" t="str">
        <f t="shared" ca="1" si="84"/>
        <v>4.05415687045946-1.91747339566509i</v>
      </c>
      <c r="BI126" s="223" t="str">
        <f t="shared" ca="1" si="85"/>
        <v>2.1140917639767-3.95518750084783i</v>
      </c>
      <c r="BJ126" s="223" t="str">
        <f t="shared" ca="1" si="86"/>
        <v>-0.658048016325245-4.43619938253314i</v>
      </c>
      <c r="BK126" s="223" t="str">
        <f t="shared" ca="1" si="87"/>
        <v>-3.17119000955301-3.17119000955291i</v>
      </c>
      <c r="BL126" s="223" t="str">
        <f t="shared" ca="1" si="88"/>
        <v>-4.43619938253317-0.658048016325106i</v>
      </c>
      <c r="BM126" s="223" t="str">
        <f t="shared" ca="1" si="89"/>
        <v>-3.95518750084798+2.11409176397643i</v>
      </c>
      <c r="BN126" s="223" t="str">
        <f t="shared" ca="1" si="90"/>
        <v>-1.91747339566498+4.05415687045951i</v>
      </c>
      <c r="BO126" s="223" t="str">
        <f t="shared" ca="1" si="91"/>
        <v>0.874929355223963+4.39856690033747i</v>
      </c>
      <c r="BP126" s="223" t="str">
        <f t="shared" ca="1" si="92"/>
        <v>3.32297309092379+3.01176725368569i</v>
      </c>
      <c r="BQ126" s="223" t="str">
        <f t="shared" ca="1" si="93"/>
        <v>4.46314467185115+0.439581382116866i</v>
      </c>
      <c r="BR126" s="223" t="str">
        <f t="shared" ca="1" si="94"/>
        <v>3.84668973811322-2.30561710005618i</v>
      </c>
      <c r="BS126" s="223" t="str">
        <f t="shared" ca="1" si="95"/>
        <v>1.71623566599262-4.14335942106787i</v>
      </c>
      <c r="BT126" s="223" t="str">
        <f t="shared" ca="1" si="96"/>
        <v>-1.08970291267119-4.35033788520995i</v>
      </c>
      <c r="BU126" s="223" t="str">
        <f t="shared" ca="1" si="97"/>
        <v>-3.46675083906047-2.84508888670469i</v>
      </c>
      <c r="BV126" s="223" t="str">
        <f t="shared" ca="1" si="98"/>
        <v>-4.47933785472937-0.220055757855879i</v>
      </c>
      <c r="BW126" s="223" t="str">
        <f t="shared" ca="1" si="99"/>
        <v>-3.72892496286935+2.49158800259329i</v>
      </c>
      <c r="BX126" s="223" t="str">
        <f t="shared" ca="1" si="100"/>
        <v>-1.51086337427643+4.22258025591546i</v>
      </c>
      <c r="BY126" s="223" t="str">
        <f t="shared" ca="1" si="101"/>
        <v>1.30185128035551+4.29162852507224i</v>
      </c>
      <c r="BZ126" s="223" t="str">
        <f t="shared" ca="1" si="102"/>
        <v>3.60217688077463+2.67155645139492i</v>
      </c>
      <c r="CA126" s="223" t="str">
        <f t="shared" ca="1" si="103"/>
        <v>4.48473992037186+5.49418044222471E-14i</v>
      </c>
      <c r="CB126" s="223" t="str">
        <f t="shared" ca="1" si="104"/>
        <v>3.60217688077469-2.67155645139483i</v>
      </c>
      <c r="CC126" s="223" t="str">
        <f t="shared" ca="1" si="105"/>
        <v>1.30185128035519-4.29162852507234i</v>
      </c>
      <c r="CD126" s="223" t="str">
        <f t="shared" ca="1" si="106"/>
        <v>-1.51086337427633-4.22258025591549i</v>
      </c>
      <c r="CE126" s="223" t="str">
        <f t="shared" ca="1" si="107"/>
        <v>-3.72892496286929-2.49158800259339i</v>
      </c>
      <c r="CF126" s="223" t="str">
        <f t="shared" ca="1" si="108"/>
        <v>-4.47933785472938+0.22005575785577i</v>
      </c>
      <c r="CG126" s="223" t="str">
        <f t="shared" ca="1" si="109"/>
        <v>-3.46675083906054+2.84508888670461i</v>
      </c>
      <c r="CH126" s="223" t="str">
        <f t="shared" ca="1" si="110"/>
        <v>-1.08970291267129+4.35033788520992i</v>
      </c>
      <c r="CI126" s="223" t="str">
        <f t="shared" ca="1" si="111"/>
        <v>1.71623566599255+4.1433594210679i</v>
      </c>
      <c r="CJ126" s="223" t="str">
        <f t="shared" ca="1" si="112"/>
        <v>3.84668973811316+2.30561710005628i</v>
      </c>
      <c r="CK126" s="223" t="str">
        <f t="shared" ca="1" si="113"/>
        <v>4.46314467185116-0.439581382116757i</v>
      </c>
      <c r="CL126" s="223" t="str">
        <f t="shared" ca="1" si="114"/>
        <v>3.32297309092386-3.01176725368561i</v>
      </c>
      <c r="CM126" s="223" t="str">
        <f t="shared" ca="1" si="115"/>
        <v>0.87492935522407-4.39856690033745i</v>
      </c>
      <c r="CN126" s="223" t="str">
        <f t="shared" ca="1" si="116"/>
        <v>-1.91747339566528-4.05415687045937i</v>
      </c>
      <c r="CO126" s="223" t="str">
        <f t="shared" ca="1" si="117"/>
        <v>-3.95518750084792-2.11409176397654i</v>
      </c>
      <c r="CP126" s="223" t="str">
        <f t="shared" ca="1" si="118"/>
        <v>-4.43619938253318+0.658048016324999i</v>
      </c>
      <c r="CQ126" s="223" t="str">
        <f t="shared" ca="1" si="119"/>
        <v>-3.17119000955309+3.17119000955283i</v>
      </c>
      <c r="CR126" s="223" t="str">
        <f t="shared" ca="1" si="120"/>
        <v>-0.658048016324913+4.43619938253319i</v>
      </c>
      <c r="CS126" s="223" t="str">
        <f t="shared" ca="1" si="121"/>
        <v>2.11409176397661+3.95518750084788i</v>
      </c>
      <c r="CT126" s="223" t="str">
        <f t="shared" ca="1" si="122"/>
        <v>4.0541568704594+1.9174733956652i</v>
      </c>
      <c r="CU126" s="223" t="str">
        <f t="shared" ca="1" si="123"/>
        <v>4.39856690033752-0.874929355223716i</v>
      </c>
      <c r="CV126" s="223" t="str">
        <f t="shared" ca="1" si="124"/>
        <v>3.01176725368555-3.32297309092392i</v>
      </c>
      <c r="CW126" s="223" t="str">
        <f t="shared" ca="1" si="125"/>
        <v>0.439581382116671-4.46314467185116i</v>
      </c>
      <c r="CX126" s="223" t="str">
        <f t="shared" ca="1" si="126"/>
        <v>-2.30561710005597-3.84668973811335i</v>
      </c>
      <c r="CY126" s="223" t="str">
        <f t="shared" ca="1" si="127"/>
        <v>-4.14335942106777-1.71623566599286i</v>
      </c>
      <c r="CZ126" s="223" t="str">
        <f t="shared" ca="1" si="128"/>
        <v>-4.3503378852099+1.08970291267138i</v>
      </c>
      <c r="DA126" s="223" t="str">
        <f t="shared" ca="1" si="129"/>
        <v>-2.84508888670454+3.46675083906059i</v>
      </c>
      <c r="DB126" s="223" t="str">
        <f t="shared" ca="1" si="130"/>
        <v>-0.22005575785613+4.47933785472936i</v>
      </c>
      <c r="DC126" s="223" t="str">
        <f t="shared" ca="1" si="131"/>
        <v>2.49158800259346+3.72892496286924i</v>
      </c>
      <c r="DD126" s="223" t="str">
        <f t="shared" ca="1" si="132"/>
        <v>4.22258025591553+1.51086337427625i</v>
      </c>
      <c r="DE126" s="223" t="str">
        <f t="shared" ca="1" si="133"/>
        <v>4.29162852507231-1.30185128035528i</v>
      </c>
      <c r="DF126" s="223" t="str">
        <f t="shared" ca="1" si="134"/>
        <v>2.67155645139513-3.60217688077447i</v>
      </c>
      <c r="DG126" s="223" t="str">
        <f t="shared" ca="1" si="135"/>
        <v>-1.40649249420178E-13-4.48473992037186i</v>
      </c>
      <c r="DH126" s="223" t="str">
        <f t="shared" ca="1" si="136"/>
        <v>-2.67155645139499-3.60217688077457i</v>
      </c>
      <c r="DI126" s="223" t="str">
        <f t="shared" ca="1" si="137"/>
        <v>-4.29162852507226-1.30185128035543i</v>
      </c>
      <c r="DJ126" s="223" t="str">
        <f t="shared" ca="1" si="138"/>
        <v>-4.22258025591542+1.51086337427655i</v>
      </c>
      <c r="DK126" s="223" t="str">
        <f t="shared" ca="1" si="139"/>
        <v>-2.49158800259322+3.7289249628694i</v>
      </c>
      <c r="DL126" s="223" t="str">
        <f t="shared" ca="1" si="140"/>
        <v>0.220055757855965+4.47933785472937i</v>
      </c>
      <c r="DM126" s="223" t="str">
        <f t="shared" ca="1" si="141"/>
        <v>2.84508888670439+3.46675083906072i</v>
      </c>
      <c r="DN126" s="223" t="str">
        <f t="shared" ca="1" si="142"/>
        <v>4.35033788520986+1.08970291267154i</v>
      </c>
      <c r="DO126" s="223" t="str">
        <f t="shared" ca="1" si="143"/>
        <v>4.14335942106784-1.7162356659927i</v>
      </c>
      <c r="DP126" s="223" t="str">
        <f t="shared" ca="1" si="144"/>
        <v>2.30561710005608-3.84668973811328i</v>
      </c>
      <c r="DQ126" s="223" t="str">
        <f t="shared" ca="1" si="145"/>
        <v>-0.439581382116508-4.46314467185118i</v>
      </c>
      <c r="DR126" s="223" t="str">
        <f t="shared" ca="1" si="146"/>
        <v>-3.01176725368578-3.32297309092371i</v>
      </c>
      <c r="DS126" s="223" t="str">
        <f t="shared" ca="1" si="147"/>
        <v>-4.39856690033749-0.874929355223877i</v>
      </c>
      <c r="DT126" s="223" t="str">
        <f t="shared" ca="1" si="148"/>
        <v>-4.05415687045949+1.91747339566503i</v>
      </c>
      <c r="DU126" s="223" t="str">
        <f t="shared" ca="1" si="149"/>
        <v>-2.11409176397674+3.95518750084781i</v>
      </c>
      <c r="DV126" s="223" t="str">
        <f t="shared" ca="1" si="150"/>
        <v>0.658048016325192+4.43619938253315i</v>
      </c>
      <c r="DW126" s="223" t="str">
        <f t="shared" ca="1" si="151"/>
        <v>3.171190009553+3.17119000955293i</v>
      </c>
      <c r="DX126" s="223" t="str">
        <f t="shared" ca="1" si="152"/>
        <v>4.43619938253316+0.65804801632516i</v>
      </c>
      <c r="DY126" s="223" t="str">
        <f t="shared" ca="1" si="153"/>
        <v>3.95518750084801-2.11409176397637i</v>
      </c>
      <c r="DZ126" s="223" t="str">
        <f t="shared" ca="1" si="154"/>
        <v>1.917473395665-4.0541568704595i</v>
      </c>
      <c r="EA126" s="223" t="str">
        <f t="shared" ca="1" si="155"/>
        <v>-0.874929355223909-4.39856690033749i</v>
      </c>
      <c r="EB126" s="223" t="str">
        <f t="shared" ca="1" si="156"/>
        <v>-3.32297309092377-3.01176725368571i</v>
      </c>
      <c r="EC126" s="223" t="str">
        <f t="shared" ca="1" si="157"/>
        <v>-4.46314467185118-0.439581382116477i</v>
      </c>
      <c r="ED126" s="223" t="str">
        <f t="shared" ca="1" si="158"/>
        <v>-3.84668973811326+2.30561710005611i</v>
      </c>
      <c r="EE126" s="223" t="str">
        <f t="shared" ca="1" si="159"/>
        <v>-1.71623566599267+4.14335942106785i</v>
      </c>
      <c r="EF126" s="223" t="str">
        <f t="shared" ca="1" si="160"/>
        <v>1.08970291267114+4.35033788520996i</v>
      </c>
      <c r="EG126" s="223" t="str">
        <f t="shared" ca="1" si="161"/>
        <v>3.46675083906074+2.84508888670437i</v>
      </c>
      <c r="EH126" s="223" t="str">
        <f t="shared" ca="1" si="162"/>
        <v>4.47933785472937+0.220055757855935i</v>
      </c>
      <c r="EI126" s="223" t="str">
        <f t="shared" ca="1" si="163"/>
        <v>3.7289249628694-2.49158800259322i</v>
      </c>
      <c r="EJ126" s="223" t="str">
        <f t="shared" ca="1" si="164"/>
        <v>1.51086337427649-4.22258025591544i</v>
      </c>
      <c r="EK126" s="223" t="str">
        <f t="shared" ca="1" si="165"/>
        <v>-1.30185128035546-4.29162852507226i</v>
      </c>
      <c r="EL126" s="223" t="str">
        <f t="shared" ca="1" si="166"/>
        <v>-3.60217688077461-2.67155645139494i</v>
      </c>
      <c r="EM126" s="223" t="str">
        <f t="shared" ca="1" si="167"/>
        <v>-4.48473992037186-1.09883608844494E-13i</v>
      </c>
      <c r="EN126" s="223"/>
      <c r="EO126" s="223"/>
      <c r="EP126" s="223"/>
    </row>
    <row r="127" spans="1:146" ht="17.25" thickBot="1">
      <c r="A127" s="257">
        <f t="shared" si="168"/>
        <v>5.2734375000000014E-4</v>
      </c>
      <c r="B127" s="256">
        <v>27</v>
      </c>
      <c r="C127" s="230">
        <f t="shared" si="169"/>
        <v>5400</v>
      </c>
      <c r="D127" s="229">
        <f t="shared" si="170"/>
        <v>33929.200658769769</v>
      </c>
      <c r="E127" s="229" t="str">
        <f t="shared" si="171"/>
        <v>33929.2006587698i</v>
      </c>
      <c r="F127" s="229" t="str">
        <f t="shared" si="172"/>
        <v>-0.0188475445646985-0.208049098154939i</v>
      </c>
      <c r="G127" s="229" t="str">
        <f t="shared" si="173"/>
        <v>-4.10367941007359-0.806405474073177i</v>
      </c>
      <c r="H127" s="229" t="str">
        <f t="shared" si="38"/>
        <v>0.00238021634441892-0.0156541430178691i</v>
      </c>
      <c r="I127" s="229" t="str">
        <f t="shared" si="174"/>
        <v>-0.00833191958606797+0.00771623116081943i</v>
      </c>
      <c r="J127" s="255" t="str">
        <f ca="1">IMPRODUCT(1/N_FFT2,AP100)</f>
        <v>0.111244935827825+0.00161198593823649i</v>
      </c>
      <c r="K127" s="254" t="str">
        <f t="shared" ca="1" si="175"/>
        <v>-0.000939322315802153+0.000844960703106762i</v>
      </c>
      <c r="N127" s="246">
        <f t="shared" ca="1" si="176"/>
        <v>8.5155144992411955</v>
      </c>
      <c r="O127" s="223">
        <f t="shared" ca="1" si="39"/>
        <v>-4.4844855007588036</v>
      </c>
      <c r="P127" s="223" t="str">
        <f t="shared" ca="1" si="40"/>
        <v>-3.53532812426651+2.7589971475676i</v>
      </c>
      <c r="Q127" s="223" t="str">
        <f t="shared" ca="1" si="41"/>
        <v>-1.08964109374797+4.35009109023382i</v>
      </c>
      <c r="R127" s="223" t="str">
        <f t="shared" ca="1" si="42"/>
        <v>1.81729879696382+4.09976039410473i</v>
      </c>
      <c r="S127" s="223" t="str">
        <f t="shared" ca="1" si="43"/>
        <v>3.95496312278107+2.11397183140119i</v>
      </c>
      <c r="T127" s="223" t="str">
        <f t="shared" ca="1" si="44"/>
        <v>4.41846330151503-0.766676111327887i</v>
      </c>
      <c r="U127" s="223" t="str">
        <f t="shared" ca="1" si="45"/>
        <v>3.0115963959162-3.32278457842523i</v>
      </c>
      <c r="V127" s="223" t="str">
        <f t="shared" ca="1" si="46"/>
        <v>0.329899218832353-4.47233459302071i</v>
      </c>
      <c r="W127" s="223" t="str">
        <f t="shared" ca="1" si="47"/>
        <v>-2.49144665462961-3.7287134206923i</v>
      </c>
      <c r="X127" s="223" t="str">
        <f t="shared" ca="1" si="48"/>
        <v>-4.25814535843136-1.40670121667163i</v>
      </c>
      <c r="Y127" s="223" t="str">
        <f t="shared" ca="1" si="49"/>
        <v>-4.22234070863876+1.51077766289017i</v>
      </c>
      <c r="Z127" s="223" t="str">
        <f t="shared" ca="1" si="50"/>
        <v>-2.39918906932415+3.7887335636267i</v>
      </c>
      <c r="AA127" s="223" t="str">
        <f t="shared" ca="1" si="51"/>
        <v>0.439556444633737+4.46289147733808i</v>
      </c>
      <c r="AB127" s="223" t="str">
        <f t="shared" ca="1" si="52"/>
        <v>3.0922345750587+3.24787554246272i</v>
      </c>
      <c r="AC127" s="223" t="str">
        <f t="shared" ca="1" si="53"/>
        <v>4.43594771662826+0.658010685214522i</v>
      </c>
      <c r="AD127" s="223" t="str">
        <f t="shared" ca="1" si="54"/>
        <v>3.90189249602588-2.21039479640467i</v>
      </c>
      <c r="AE127" s="223" t="str">
        <f t="shared" ca="1" si="55"/>
        <v>1.71613830382166-4.14312436799477i</v>
      </c>
      <c r="AF127" s="223" t="str">
        <f t="shared" ca="1" si="56"/>
        <v>-1.19606949376337-4.32203979303807i</v>
      </c>
      <c r="AG127" s="223" t="str">
        <f t="shared" ca="1" si="57"/>
        <v>-3.6019725290251-2.67140489380859i</v>
      </c>
      <c r="AH127" s="223" t="str">
        <f t="shared" ca="1" si="58"/>
        <v>-4.48313485756884+0.110054783481611i</v>
      </c>
      <c r="AI127" s="223" t="str">
        <f t="shared" ca="1" si="59"/>
        <v>-3.4665541700403+2.84492748461049i</v>
      </c>
      <c r="AJ127" s="223" t="str">
        <f t="shared" ca="1" si="60"/>
        <v>-0.982556334681922+4.37552205521722i</v>
      </c>
      <c r="AK127" s="223" t="str">
        <f t="shared" ca="1" si="61"/>
        <v>1.91736461726354+4.05392687785335i</v>
      </c>
      <c r="AL127" s="223" t="str">
        <f t="shared" ca="1" si="62"/>
        <v>4.00565142763664+2.0162754888131i</v>
      </c>
      <c r="AM127" s="223" t="str">
        <f t="shared" ca="1" si="63"/>
        <v>4.39831736932597-0.874879720419571i</v>
      </c>
      <c r="AN127" s="223" t="str">
        <f t="shared" ca="1" si="64"/>
        <v>2.9291441437157-3.39569209320456i</v>
      </c>
      <c r="AO127" s="223" t="str">
        <f t="shared" ca="1" si="65"/>
        <v>0.220043274077359-4.47908374157586i</v>
      </c>
      <c r="AP127" s="223" t="str">
        <f t="shared" ca="1" si="66"/>
        <v>-2.5822034856314-3.66644724021892i</v>
      </c>
      <c r="AQ127" s="223" t="str">
        <f t="shared" ca="1" si="67"/>
        <v>-4.29138506068233-1.30177742624016i</v>
      </c>
      <c r="AR127" s="223" t="str">
        <f t="shared" ca="1" si="68"/>
        <v>-4.29138506068233-1.30177742624016i</v>
      </c>
      <c r="AS127" s="223" t="str">
        <f t="shared" ca="1" si="69"/>
        <v>-2.30548630223485+3.8464715151322i</v>
      </c>
      <c r="AT127" s="223" t="str">
        <f t="shared" ca="1" si="70"/>
        <v>0.548948898068948+4.45076008270776i</v>
      </c>
      <c r="AU127" s="223" t="str">
        <f t="shared" ca="1" si="71"/>
        <v>3.17101010771928+3.17101010771932i</v>
      </c>
      <c r="AV127" s="223" t="str">
        <f t="shared" ca="1" si="72"/>
        <v>4.45076008270776+0.548948898068993i</v>
      </c>
      <c r="AW127" s="223" t="str">
        <f t="shared" ca="1" si="73"/>
        <v>3.84647151513222-2.30548630223483i</v>
      </c>
      <c r="AX127" s="223" t="str">
        <f t="shared" ca="1" si="74"/>
        <v>1.6139440731362-4.18399267868677i</v>
      </c>
      <c r="AY127" s="223" t="str">
        <f t="shared" ca="1" si="75"/>
        <v>-1.30177742624012-4.29138506068234i</v>
      </c>
      <c r="AZ127" s="223" t="str">
        <f t="shared" ca="1" si="76"/>
        <v>-3.6664472402189-2.58220348563144i</v>
      </c>
      <c r="BA127" s="223" t="str">
        <f t="shared" ca="1" si="77"/>
        <v>-4.47908374157587+0.220043274077327i</v>
      </c>
      <c r="BB127" s="223" t="str">
        <f t="shared" ca="1" si="78"/>
        <v>-3.39569209320458+2.92914414371568i</v>
      </c>
      <c r="BC127" s="223" t="str">
        <f t="shared" ca="1" si="79"/>
        <v>-0.874879720419607+4.39831736932596i</v>
      </c>
      <c r="BD127" s="223" t="str">
        <f t="shared" ca="1" si="80"/>
        <v>2.01627548881306+4.00565142763666i</v>
      </c>
      <c r="BE127" s="223" t="str">
        <f t="shared" ca="1" si="81"/>
        <v>4.05392687785333+1.91736461726357i</v>
      </c>
      <c r="BF127" s="223" t="str">
        <f t="shared" ca="1" si="82"/>
        <v>4.37552205521723-0.982556334681882i</v>
      </c>
      <c r="BG127" s="223" t="str">
        <f t="shared" ca="1" si="83"/>
        <v>2.84492748461052-3.46655417004027i</v>
      </c>
      <c r="BH127" s="223" t="str">
        <f t="shared" ca="1" si="84"/>
        <v>0.110054783481658-4.48313485756884i</v>
      </c>
      <c r="BI127" s="223" t="str">
        <f t="shared" ca="1" si="85"/>
        <v>-2.67140489380855-3.60197252902513i</v>
      </c>
      <c r="BJ127" s="223" t="str">
        <f t="shared" ca="1" si="86"/>
        <v>-4.32203979303806-1.1960694937634i</v>
      </c>
      <c r="BK127" s="223" t="str">
        <f t="shared" ca="1" si="87"/>
        <v>-4.14312436799461+1.71613830382204i</v>
      </c>
      <c r="BL127" s="223" t="str">
        <f t="shared" ca="1" si="88"/>
        <v>-2.2103947964049+3.90189249602575i</v>
      </c>
      <c r="BM127" s="223" t="str">
        <f t="shared" ca="1" si="89"/>
        <v>0.65801068521476+4.43594771662822i</v>
      </c>
      <c r="BN127" s="223" t="str">
        <f t="shared" ca="1" si="90"/>
        <v>3.24787554246256+3.09223457505887i</v>
      </c>
      <c r="BO127" s="223" t="str">
        <f t="shared" ca="1" si="91"/>
        <v>4.46289147733806+0.43955644463395i</v>
      </c>
      <c r="BP127" s="223" t="str">
        <f t="shared" ca="1" si="92"/>
        <v>3.7887335636268-2.39918906932399i</v>
      </c>
      <c r="BQ127" s="223" t="str">
        <f t="shared" ca="1" si="93"/>
        <v>1.51077766289034-4.2223407086387i</v>
      </c>
      <c r="BR127" s="223" t="str">
        <f t="shared" ca="1" si="94"/>
        <v>-1.40670121667147-4.25814535843141i</v>
      </c>
      <c r="BS127" s="223" t="str">
        <f t="shared" ca="1" si="95"/>
        <v>-3.72871342069222-2.49144665462973i</v>
      </c>
      <c r="BT127" s="223" t="str">
        <f t="shared" ca="1" si="96"/>
        <v>-4.47233459302072+0.329899218832226i</v>
      </c>
      <c r="BU127" s="223" t="str">
        <f t="shared" ca="1" si="97"/>
        <v>-3.3227845784253+3.01159639591611i</v>
      </c>
      <c r="BV127" s="223" t="str">
        <f t="shared" ca="1" si="98"/>
        <v>-0.766676111328021+4.41846330151501i</v>
      </c>
      <c r="BW127" s="223" t="str">
        <f t="shared" ca="1" si="99"/>
        <v>2.11397183140113+3.95496312278111i</v>
      </c>
      <c r="BX127" s="223" t="str">
        <f t="shared" ca="1" si="100"/>
        <v>4.09976039410469+1.81729879696391i</v>
      </c>
      <c r="BY127" s="223" t="str">
        <f t="shared" ca="1" si="101"/>
        <v>4.35009109023384-1.08964109374789i</v>
      </c>
      <c r="BZ127" s="223" t="str">
        <f t="shared" ca="1" si="102"/>
        <v>2.75899714756763-3.53532812426649i</v>
      </c>
      <c r="CA127" s="223" t="str">
        <f t="shared" ca="1" si="103"/>
        <v>4.72473491034458E-14-4.4844855007588i</v>
      </c>
      <c r="CB127" s="223" t="str">
        <f t="shared" ca="1" si="104"/>
        <v>-2.75899714756758-3.53532812426653i</v>
      </c>
      <c r="CC127" s="223" t="str">
        <f t="shared" ca="1" si="105"/>
        <v>-4.35009109023382-1.08964109374798i</v>
      </c>
      <c r="CD127" s="223" t="str">
        <f t="shared" ca="1" si="106"/>
        <v>-4.09976039410473+1.81729879696382i</v>
      </c>
      <c r="CE127" s="223" t="str">
        <f t="shared" ca="1" si="107"/>
        <v>-2.11397183140118+3.95496312278108i</v>
      </c>
      <c r="CF127" s="223" t="str">
        <f t="shared" ca="1" si="108"/>
        <v>0.766676111327927+4.41846330151502i</v>
      </c>
      <c r="CG127" s="223" t="str">
        <f t="shared" ca="1" si="109"/>
        <v>3.32278457842526+3.01159639591616i</v>
      </c>
      <c r="CH127" s="223" t="str">
        <f t="shared" ca="1" si="110"/>
        <v>4.47233459302072+0.329899218832289i</v>
      </c>
      <c r="CI127" s="223" t="str">
        <f t="shared" ca="1" si="111"/>
        <v>3.72871342069227-2.49144665462965i</v>
      </c>
      <c r="CJ127" s="223" t="str">
        <f t="shared" ca="1" si="112"/>
        <v>1.40670121667153-4.25814535843139i</v>
      </c>
      <c r="CK127" s="223" t="str">
        <f t="shared" ca="1" si="113"/>
        <v>-1.51077766289025-4.22234070863873i</v>
      </c>
      <c r="CL127" s="223" t="str">
        <f t="shared" ca="1" si="114"/>
        <v>-3.78873356362675-2.39918906932407i</v>
      </c>
      <c r="CM127" s="223" t="str">
        <f t="shared" ca="1" si="115"/>
        <v>-4.46289147733807+0.439556444633888i</v>
      </c>
      <c r="CN127" s="223" t="str">
        <f t="shared" ca="1" si="116"/>
        <v>-3.24787554246262+3.09223457505879i</v>
      </c>
      <c r="CO127" s="223" t="str">
        <f t="shared" ca="1" si="117"/>
        <v>-0.658010685214378+4.43594771662828i</v>
      </c>
      <c r="CP127" s="223" t="str">
        <f t="shared" ca="1" si="118"/>
        <v>2.21039479640482+3.9018924960258i</v>
      </c>
      <c r="CQ127" s="223" t="str">
        <f t="shared" ca="1" si="119"/>
        <v>4.14312436799475+1.7161383038217i</v>
      </c>
      <c r="CR127" s="223" t="str">
        <f t="shared" ca="1" si="120"/>
        <v>4.32203979303796-1.19606949376377i</v>
      </c>
      <c r="CS127" s="223" t="str">
        <f t="shared" ca="1" si="121"/>
        <v>2.67140489380863-3.60197252902507i</v>
      </c>
      <c r="CT127" s="223" t="str">
        <f t="shared" ca="1" si="122"/>
        <v>-0.110054783482026-4.48313485756883i</v>
      </c>
      <c r="CU127" s="223" t="str">
        <f t="shared" ca="1" si="123"/>
        <v>-2.84492748461045-3.46655417004033i</v>
      </c>
      <c r="CV127" s="223" t="str">
        <f t="shared" ca="1" si="124"/>
        <v>-4.37552205521721-0.982556334681958i</v>
      </c>
      <c r="CW127" s="223" t="str">
        <f t="shared" ca="1" si="125"/>
        <v>-4.05392687785336+1.91736461726351i</v>
      </c>
      <c r="CX127" s="223" t="str">
        <f t="shared" ca="1" si="126"/>
        <v>-2.01627548881314+4.00565142763662i</v>
      </c>
      <c r="CY127" s="223" t="str">
        <f t="shared" ca="1" si="127"/>
        <v>0.874879720419531+4.39831736932598i</v>
      </c>
      <c r="CZ127" s="223" t="str">
        <f t="shared" ca="1" si="128"/>
        <v>3.39569209320454+2.92914414371572i</v>
      </c>
      <c r="DA127" s="223" t="str">
        <f t="shared" ca="1" si="129"/>
        <v>4.47908374157586+0.220043274077406i</v>
      </c>
      <c r="DB127" s="223" t="str">
        <f t="shared" ca="1" si="130"/>
        <v>3.66644724021894-2.58220348563138i</v>
      </c>
      <c r="DC127" s="223" t="str">
        <f t="shared" ca="1" si="131"/>
        <v>1.3017774262402-4.29138506068232i</v>
      </c>
      <c r="DD127" s="223" t="str">
        <f t="shared" ca="1" si="132"/>
        <v>-1.61394407313612-4.1839926786868i</v>
      </c>
      <c r="DE127" s="223" t="str">
        <f t="shared" ca="1" si="133"/>
        <v>-3.84647151513219-2.30548630223488i</v>
      </c>
      <c r="DF127" s="223" t="str">
        <f t="shared" ca="1" si="134"/>
        <v>-4.45076008270777+0.548948898068899i</v>
      </c>
      <c r="DG127" s="223" t="str">
        <f t="shared" ca="1" si="135"/>
        <v>-3.17101010771934+3.17101010771926i</v>
      </c>
      <c r="DH127" s="223" t="str">
        <f t="shared" ca="1" si="136"/>
        <v>-0.548948898069011+4.45076008270776i</v>
      </c>
      <c r="DI127" s="223" t="str">
        <f t="shared" ca="1" si="137"/>
        <v>2.30548630223478+3.84647151513224i</v>
      </c>
      <c r="DJ127" s="223" t="str">
        <f t="shared" ca="1" si="138"/>
        <v>4.18399267868675+1.61394407313625i</v>
      </c>
      <c r="DK127" s="223" t="str">
        <f t="shared" ca="1" si="139"/>
        <v>4.29138506068235-1.3017774262401i</v>
      </c>
      <c r="DL127" s="223" t="str">
        <f t="shared" ca="1" si="140"/>
        <v>2.58220348563147-3.66644724021888i</v>
      </c>
      <c r="DM127" s="223" t="str">
        <f t="shared" ca="1" si="141"/>
        <v>-0.220043274077265-4.47908374157587i</v>
      </c>
      <c r="DN127" s="223" t="str">
        <f t="shared" ca="1" si="142"/>
        <v>-2.92914414371566-3.39569209320459i</v>
      </c>
      <c r="DO127" s="223" t="str">
        <f t="shared" ca="1" si="143"/>
        <v>-4.39831736932596-0.874879720419638i</v>
      </c>
      <c r="DP127" s="223" t="str">
        <f t="shared" ca="1" si="144"/>
        <v>-4.00565142763668+2.01627548881301i</v>
      </c>
      <c r="DQ127" s="223" t="str">
        <f t="shared" ca="1" si="145"/>
        <v>-1.91736461726358+4.05392687785332i</v>
      </c>
      <c r="DR127" s="223" t="str">
        <f t="shared" ca="1" si="146"/>
        <v>0.982556334681855+4.37552205521724i</v>
      </c>
      <c r="DS127" s="223" t="str">
        <f t="shared" ca="1" si="147"/>
        <v>3.46655417004024+2.84492748461055i</v>
      </c>
      <c r="DT127" s="223" t="str">
        <f t="shared" ca="1" si="148"/>
        <v>4.48313485756884+0.110054783481721i</v>
      </c>
      <c r="DU127" s="223" t="str">
        <f t="shared" ca="1" si="149"/>
        <v>3.60197252902514-2.67140489380854i</v>
      </c>
      <c r="DV127" s="223" t="str">
        <f t="shared" ca="1" si="150"/>
        <v>1.19606949376345-4.32203979303805i</v>
      </c>
      <c r="DW127" s="223" t="str">
        <f t="shared" ca="1" si="151"/>
        <v>-1.71613830382198-4.14312436799463i</v>
      </c>
      <c r="DX127" s="223" t="str">
        <f t="shared" ca="1" si="152"/>
        <v>-3.90189249602596-2.21039479640453i</v>
      </c>
      <c r="DY127" s="223" t="str">
        <f t="shared" ca="1" si="153"/>
        <v>-4.43594771662823+0.65801068521471i</v>
      </c>
      <c r="DZ127" s="223" t="str">
        <f t="shared" ca="1" si="154"/>
        <v>-3.09223457505857+3.24787554246283i</v>
      </c>
      <c r="EA127" s="223" t="str">
        <f t="shared" ca="1" si="155"/>
        <v>-0.439556444633966+4.46289147733806i</v>
      </c>
      <c r="EB127" s="223" t="str">
        <f t="shared" ca="1" si="156"/>
        <v>2.39918906932397+3.78873356362681i</v>
      </c>
      <c r="EC127" s="223" t="str">
        <f t="shared" ca="1" si="157"/>
        <v>4.22234070863868+1.51077766289038i</v>
      </c>
      <c r="ED127" s="223" t="str">
        <f t="shared" ca="1" si="158"/>
        <v>4.25814535843143-1.4067012166714i</v>
      </c>
      <c r="EE127" s="223" t="str">
        <f t="shared" ca="1" si="159"/>
        <v>2.49144665462974-3.72871342069221i</v>
      </c>
      <c r="EF127" s="223" t="str">
        <f t="shared" ca="1" si="160"/>
        <v>-0.329899218832179-4.47233459302072i</v>
      </c>
      <c r="EG127" s="223" t="str">
        <f t="shared" ca="1" si="161"/>
        <v>-3.01159639591605-3.32278457842536i</v>
      </c>
      <c r="EH127" s="223" t="str">
        <f t="shared" ca="1" si="162"/>
        <v>-4.418463301515-0.766676111328035i</v>
      </c>
      <c r="EI127" s="223" t="str">
        <f t="shared" ca="1" si="163"/>
        <v>-3.95496312278113+2.11397183140108i</v>
      </c>
      <c r="EJ127" s="223" t="str">
        <f t="shared" ca="1" si="164"/>
        <v>-1.81729879696395+4.09976039410467i</v>
      </c>
      <c r="EK127" s="223" t="str">
        <f t="shared" ca="1" si="165"/>
        <v>1.08964109374787+4.35009109023384i</v>
      </c>
      <c r="EL127" s="223" t="str">
        <f t="shared" ca="1" si="166"/>
        <v>3.53532812426646+2.75899714756767i</v>
      </c>
      <c r="EM127" s="223" t="str">
        <f t="shared" ca="1" si="167"/>
        <v>4.4844855007588+9.44946982068915E-14i</v>
      </c>
      <c r="EN127" s="223"/>
      <c r="EO127" s="223"/>
      <c r="EP127" s="223"/>
    </row>
    <row r="128" spans="1:146" ht="17.25" thickBot="1">
      <c r="A128" s="257">
        <f t="shared" si="168"/>
        <v>5.4687500000000016E-4</v>
      </c>
      <c r="B128" s="256">
        <v>28</v>
      </c>
      <c r="C128" s="230">
        <f t="shared" si="169"/>
        <v>5600</v>
      </c>
      <c r="D128" s="229">
        <f t="shared" si="170"/>
        <v>35185.83772020568</v>
      </c>
      <c r="E128" s="229" t="str">
        <f t="shared" si="171"/>
        <v>35185.8377202057i</v>
      </c>
      <c r="F128" s="229" t="str">
        <f t="shared" si="172"/>
        <v>-0.0191139669786439-0.200221023619881i</v>
      </c>
      <c r="G128" s="229" t="str">
        <f t="shared" si="173"/>
        <v>-4.16580988995951-0.782776213622488i</v>
      </c>
      <c r="H128" s="229" t="str">
        <f t="shared" si="38"/>
        <v>0.00235313773435635-0.0150956243873727i</v>
      </c>
      <c r="I128" s="229" t="str">
        <f t="shared" si="174"/>
        <v>-0.00816119262796921+0.00758182498586685i</v>
      </c>
      <c r="J128" s="255" t="str">
        <f ca="1">IMPRODUCT(1/N_FFT2,AQ100)</f>
        <v>0.0207596449006016-0.0000911763594070078i</v>
      </c>
      <c r="K128" s="254" t="str">
        <f t="shared" ca="1" si="175"/>
        <v>-0.000168732177722176+0.000158140102237342i</v>
      </c>
      <c r="N128" s="246">
        <f t="shared" ca="1" si="176"/>
        <v>8.5157874532271016</v>
      </c>
      <c r="O128" s="223">
        <f t="shared" ca="1" si="39"/>
        <v>-4.4842125467728984</v>
      </c>
      <c r="P128" s="223" t="str">
        <f t="shared" ca="1" si="40"/>
        <v>-3.46634317375579+2.84475432443508i</v>
      </c>
      <c r="Q128" s="223" t="str">
        <f t="shared" ca="1" si="41"/>
        <v>-0.874826469738709+4.39804966007434i</v>
      </c>
      <c r="R128" s="223" t="str">
        <f t="shared" ca="1" si="42"/>
        <v>2.11384316178293+3.95472239885672i</v>
      </c>
      <c r="S128" s="223" t="str">
        <f t="shared" ca="1" si="43"/>
        <v>4.14287219139379+1.71603384885365i</v>
      </c>
      <c r="T128" s="223" t="str">
        <f t="shared" ca="1" si="44"/>
        <v>4.29112386000344-1.3016981918804i</v>
      </c>
      <c r="U128" s="223" t="str">
        <f t="shared" ca="1" si="45"/>
        <v>2.49129500952006-3.72848646774746i</v>
      </c>
      <c r="V128" s="223" t="str">
        <f t="shared" ca="1" si="46"/>
        <v>-0.439529690464613-4.46261983770022i</v>
      </c>
      <c r="W128" s="223" t="str">
        <f t="shared" ca="1" si="47"/>
        <v>-3.17081710010492-3.17081710010491i</v>
      </c>
      <c r="X128" s="223" t="str">
        <f t="shared" ca="1" si="48"/>
        <v>-4.46261983770022-0.439529690464595i</v>
      </c>
      <c r="Y128" s="223" t="str">
        <f t="shared" ca="1" si="49"/>
        <v>-3.72848646774747+2.49129500952003i</v>
      </c>
      <c r="Z128" s="223" t="str">
        <f t="shared" ca="1" si="50"/>
        <v>-1.30169819188038+4.29112386000344i</v>
      </c>
      <c r="AA128" s="223" t="str">
        <f t="shared" ca="1" si="51"/>
        <v>1.71603384885366+4.14287219139379i</v>
      </c>
      <c r="AB128" s="223" t="str">
        <f t="shared" ca="1" si="52"/>
        <v>3.95472239885672+2.11384316178292i</v>
      </c>
      <c r="AC128" s="223" t="str">
        <f t="shared" ca="1" si="53"/>
        <v>4.39804966007434-0.874826469738682i</v>
      </c>
      <c r="AD128" s="223" t="str">
        <f t="shared" ca="1" si="54"/>
        <v>2.84475432443511-3.46634317375576i</v>
      </c>
      <c r="AE128" s="223" t="str">
        <f t="shared" ca="1" si="55"/>
        <v>-1.09595023649376E-13-4.4842125467729i</v>
      </c>
      <c r="AF128" s="223" t="str">
        <f t="shared" ca="1" si="56"/>
        <v>-2.84475432443493-3.46634317375592i</v>
      </c>
      <c r="AG128" s="223" t="str">
        <f t="shared" ca="1" si="57"/>
        <v>-4.39804966007433-0.874826469738735i</v>
      </c>
      <c r="AH128" s="223" t="str">
        <f t="shared" ca="1" si="58"/>
        <v>-3.95472239885666+2.11384316178303i</v>
      </c>
      <c r="AI128" s="223" t="str">
        <f t="shared" ca="1" si="59"/>
        <v>-1.71603384885384+4.14287219139371i</v>
      </c>
      <c r="AJ128" s="223" t="str">
        <f t="shared" ca="1" si="60"/>
        <v>1.30169819188033+4.29112386000345i</v>
      </c>
      <c r="AK128" s="223" t="str">
        <f t="shared" ca="1" si="61"/>
        <v>3.72848646774752+2.49129500951997i</v>
      </c>
      <c r="AL128" s="223" t="str">
        <f t="shared" ca="1" si="62"/>
        <v>4.46261983770024-0.439529690464405i</v>
      </c>
      <c r="AM128" s="223" t="str">
        <f t="shared" ca="1" si="63"/>
        <v>3.17081710010496-3.17081710010487i</v>
      </c>
      <c r="AN128" s="223" t="str">
        <f t="shared" ca="1" si="64"/>
        <v>0.43952969046453-4.46261983770023i</v>
      </c>
      <c r="AO128" s="223" t="str">
        <f t="shared" ca="1" si="65"/>
        <v>-2.49129500952024-3.72848646774734i</v>
      </c>
      <c r="AP128" s="223" t="str">
        <f t="shared" ca="1" si="66"/>
        <v>-4.29112386000342-1.30169819188046i</v>
      </c>
      <c r="AQ128" s="223" t="str">
        <f t="shared" ca="1" si="67"/>
        <v>-4.14287219139377+1.71603384885372i</v>
      </c>
      <c r="AR128" s="223" t="str">
        <f t="shared" ca="1" si="68"/>
        <v>-4.14287219139377+1.71603384885372i</v>
      </c>
      <c r="AS128" s="223" t="str">
        <f t="shared" ca="1" si="69"/>
        <v>0.87482646973861+4.39804966007436i</v>
      </c>
      <c r="AT128" s="223" t="str">
        <f t="shared" ca="1" si="70"/>
        <v>3.46634317375584+2.84475432443503i</v>
      </c>
      <c r="AU128" s="223" t="str">
        <f t="shared" ca="1" si="71"/>
        <v>4.4842125467729-2.19190047298752E-13i</v>
      </c>
      <c r="AV128" s="223" t="str">
        <f t="shared" ca="1" si="72"/>
        <v>3.46634317375585-2.84475432443501i</v>
      </c>
      <c r="AW128" s="223" t="str">
        <f t="shared" ca="1" si="73"/>
        <v>0.874826469738632-4.39804966007435i</v>
      </c>
      <c r="AX128" s="223" t="str">
        <f t="shared" ca="1" si="74"/>
        <v>-2.11384316178312-3.95472239885662i</v>
      </c>
      <c r="AY128" s="223" t="str">
        <f t="shared" ca="1" si="75"/>
        <v>-4.14287219139376-1.71603384885374i</v>
      </c>
      <c r="AZ128" s="223" t="str">
        <f t="shared" ca="1" si="76"/>
        <v>-4.29112386000342+1.30169819188043i</v>
      </c>
      <c r="BA128" s="223" t="str">
        <f t="shared" ca="1" si="77"/>
        <v>-2.49129500951987+3.72848646774758i</v>
      </c>
      <c r="BB128" s="223" t="str">
        <f t="shared" ca="1" si="78"/>
        <v>0.439529690464506+4.46261983770023i</v>
      </c>
      <c r="BC128" s="223" t="str">
        <f t="shared" ca="1" si="79"/>
        <v>3.17081710010494+3.17081710010489i</v>
      </c>
      <c r="BD128" s="223" t="str">
        <f t="shared" ca="1" si="80"/>
        <v>4.46261983770024+0.439529690464429i</v>
      </c>
      <c r="BE128" s="223" t="str">
        <f t="shared" ca="1" si="81"/>
        <v>3.72848646774753-2.49129500951995i</v>
      </c>
      <c r="BF128" s="223" t="str">
        <f t="shared" ca="1" si="82"/>
        <v>1.30169819188034-4.29112386000345i</v>
      </c>
      <c r="BG128" s="223" t="str">
        <f t="shared" ca="1" si="83"/>
        <v>-1.71603384885381-4.14287219139373i</v>
      </c>
      <c r="BH128" s="223" t="str">
        <f t="shared" ca="1" si="84"/>
        <v>-3.95472239885665-2.11384316178305i</v>
      </c>
      <c r="BI128" s="223" t="str">
        <f t="shared" ca="1" si="85"/>
        <v>-4.39804966007434+0.874826469738709i</v>
      </c>
      <c r="BJ128" s="223" t="str">
        <f t="shared" ca="1" si="86"/>
        <v>-2.84475432443496+3.46634317375589i</v>
      </c>
      <c r="BK128" s="223" t="str">
        <f t="shared" ca="1" si="87"/>
        <v>-1.25251941778585E-13+4.4842125467729i</v>
      </c>
      <c r="BL128" s="223" t="str">
        <f t="shared" ca="1" si="88"/>
        <v>2.84475432443509+3.46634317375579i</v>
      </c>
      <c r="BM128" s="223" t="str">
        <f t="shared" ca="1" si="89"/>
        <v>4.39804966007438+0.87482646973852i</v>
      </c>
      <c r="BN128" s="223" t="str">
        <f t="shared" ca="1" si="90"/>
        <v>3.95472239885678-2.11384316178282i</v>
      </c>
      <c r="BO128" s="223" t="str">
        <f t="shared" ca="1" si="91"/>
        <v>1.71603384885363-4.1428721913938i</v>
      </c>
      <c r="BP128" s="223" t="str">
        <f t="shared" ca="1" si="92"/>
        <v>-1.30169819188053-4.2911238600034i</v>
      </c>
      <c r="BQ128" s="223" t="str">
        <f t="shared" ca="1" si="93"/>
        <v>-3.72848646774738-2.49129500952017i</v>
      </c>
      <c r="BR128" s="223" t="str">
        <f t="shared" ca="1" si="94"/>
        <v>-4.46261983770022+0.439529690464623i</v>
      </c>
      <c r="BS128" s="223" t="str">
        <f t="shared" ca="1" si="95"/>
        <v>-3.17081710010481+3.17081710010502i</v>
      </c>
      <c r="BT128" s="223" t="str">
        <f t="shared" ca="1" si="96"/>
        <v>-0.439529690464755+4.46261983770021i</v>
      </c>
      <c r="BU128" s="223" t="str">
        <f t="shared" ca="1" si="97"/>
        <v>2.49129500952004+3.72848646774747i</v>
      </c>
      <c r="BV128" s="223" t="str">
        <f t="shared" ca="1" si="98"/>
        <v>4.29112386000348+1.30169819188026i</v>
      </c>
      <c r="BW128" s="223" t="str">
        <f t="shared" ca="1" si="99"/>
        <v>4.14287219139385-1.71603384885351i</v>
      </c>
      <c r="BX128" s="223" t="str">
        <f t="shared" ca="1" si="100"/>
        <v>2.11384316178296-3.9547223988567i</v>
      </c>
      <c r="BY128" s="223" t="str">
        <f t="shared" ca="1" si="101"/>
        <v>-0.874826469738825-4.39804966007431i</v>
      </c>
      <c r="BZ128" s="223" t="str">
        <f t="shared" ca="1" si="102"/>
        <v>-3.46634317375568-2.84475432443522i</v>
      </c>
      <c r="CA128" s="223" t="str">
        <f t="shared" ca="1" si="103"/>
        <v>-4.4842125467729-3.95536030095627E-14i</v>
      </c>
      <c r="CB128" s="223" t="str">
        <f t="shared" ca="1" si="104"/>
        <v>-3.46634317375571+2.84475432443518i</v>
      </c>
      <c r="CC128" s="223" t="str">
        <f t="shared" ca="1" si="105"/>
        <v>-0.87482646973887+4.3980496600743i</v>
      </c>
      <c r="CD128" s="223" t="str">
        <f t="shared" ca="1" si="106"/>
        <v>2.11384316178292+3.95472239885672i</v>
      </c>
      <c r="CE128" s="223" t="str">
        <f t="shared" ca="1" si="107"/>
        <v>4.14287219139383+1.71603384885355i</v>
      </c>
      <c r="CF128" s="223" t="str">
        <f t="shared" ca="1" si="108"/>
        <v>4.29112386000349-1.30169819188022i</v>
      </c>
      <c r="CG128" s="223" t="str">
        <f t="shared" ca="1" si="109"/>
        <v>2.49129500952008-3.72848646774745i</v>
      </c>
      <c r="CH128" s="223" t="str">
        <f t="shared" ca="1" si="110"/>
        <v>-0.439529690464709-4.46261983770021i</v>
      </c>
      <c r="CI128" s="223" t="str">
        <f t="shared" ca="1" si="111"/>
        <v>-3.17081710010478-3.17081710010505i</v>
      </c>
      <c r="CJ128" s="223" t="str">
        <f t="shared" ca="1" si="112"/>
        <v>-4.46261983770022-0.43952969046467i</v>
      </c>
      <c r="CK128" s="223" t="str">
        <f t="shared" ca="1" si="113"/>
        <v>-3.72848646774741+2.49129500952013i</v>
      </c>
      <c r="CL128" s="223" t="str">
        <f t="shared" ca="1" si="114"/>
        <v>-1.30169819188058+4.29112386000338i</v>
      </c>
      <c r="CM128" s="223" t="str">
        <f t="shared" ca="1" si="115"/>
        <v>1.71603384885359+4.14287219139382i</v>
      </c>
      <c r="CN128" s="223" t="str">
        <f t="shared" ca="1" si="116"/>
        <v>3.95472239885676+2.11384316178286i</v>
      </c>
      <c r="CO128" s="223" t="str">
        <f t="shared" ca="1" si="117"/>
        <v>4.39804966007438-0.874826469738471i</v>
      </c>
      <c r="CP128" s="223" t="str">
        <f t="shared" ca="1" si="118"/>
        <v>2.84475432443513-3.46634317375576i</v>
      </c>
      <c r="CQ128" s="223" t="str">
        <f t="shared" ca="1" si="119"/>
        <v>-7.8006982266598E-14-4.4842125467729i</v>
      </c>
      <c r="CR128" s="223" t="str">
        <f t="shared" ca="1" si="120"/>
        <v>-2.8447543244349-3.46634317375594i</v>
      </c>
      <c r="CS128" s="223" t="str">
        <f t="shared" ca="1" si="121"/>
        <v>-4.39804966007433-0.874826469738758i</v>
      </c>
      <c r="CT128" s="223" t="str">
        <f t="shared" ca="1" si="122"/>
        <v>-3.95472239885668+2.113843161783i</v>
      </c>
      <c r="CU128" s="223" t="str">
        <f t="shared" ca="1" si="123"/>
        <v>-1.71603384885344+4.14287219139388i</v>
      </c>
      <c r="CV128" s="223" t="str">
        <f t="shared" ca="1" si="124"/>
        <v>1.3016981918803+4.29112386000346i</v>
      </c>
      <c r="CW128" s="223" t="str">
        <f t="shared" ca="1" si="125"/>
        <v>3.72848646774751+2.49129500951998i</v>
      </c>
      <c r="CX128" s="223" t="str">
        <f t="shared" ca="1" si="126"/>
        <v>4.46261983770025-0.439529690464382i</v>
      </c>
      <c r="CY128" s="223" t="str">
        <f t="shared" ca="1" si="127"/>
        <v>3.17081710010499-3.17081710010484i</v>
      </c>
      <c r="CZ128" s="223" t="str">
        <f t="shared" ca="1" si="128"/>
        <v>0.439529690464553-4.46261983770023i</v>
      </c>
      <c r="DA128" s="223" t="str">
        <f t="shared" ca="1" si="129"/>
        <v>-2.4912950095202-3.72848646774736i</v>
      </c>
      <c r="DB128" s="223" t="str">
        <f t="shared" ca="1" si="130"/>
        <v>-4.29112386000341-1.30169819188047i</v>
      </c>
      <c r="DC128" s="223" t="str">
        <f t="shared" ca="1" si="131"/>
        <v>-4.14287219139378+1.71603384885369i</v>
      </c>
      <c r="DD128" s="223" t="str">
        <f t="shared" ca="1" si="132"/>
        <v>-2.11384316178318+3.95472239885659i</v>
      </c>
      <c r="DE128" s="223" t="str">
        <f t="shared" ca="1" si="133"/>
        <v>0.874826469738556+4.39804966007437i</v>
      </c>
      <c r="DF128" s="223" t="str">
        <f t="shared" ca="1" si="134"/>
        <v>3.46634317375583+2.84475432443504i</v>
      </c>
      <c r="DG128" s="223" t="str">
        <f t="shared" ca="1" si="135"/>
        <v>4.4842125467729-1.95567567542758E-13i</v>
      </c>
      <c r="DH128" s="223" t="str">
        <f t="shared" ca="1" si="136"/>
        <v>3.46634317375587-2.84475432443499i</v>
      </c>
      <c r="DI128" s="223" t="str">
        <f t="shared" ca="1" si="137"/>
        <v>0.874826469738673-4.39804966007434i</v>
      </c>
      <c r="DJ128" s="223" t="str">
        <f t="shared" ca="1" si="138"/>
        <v>-2.11384316178313-3.95472239885661i</v>
      </c>
      <c r="DK128" s="223" t="str">
        <f t="shared" ca="1" si="139"/>
        <v>-4.14287219139375-1.71603384885375i</v>
      </c>
      <c r="DL128" s="223" t="str">
        <f t="shared" ca="1" si="140"/>
        <v>-4.29112386000343+1.30169819188041i</v>
      </c>
      <c r="DM128" s="223" t="str">
        <f t="shared" ca="1" si="141"/>
        <v>-2.49129500951991+3.72848646774756i</v>
      </c>
      <c r="DN128" s="223" t="str">
        <f t="shared" ca="1" si="142"/>
        <v>0.439529690464467+4.46261983770024i</v>
      </c>
      <c r="DO128" s="223" t="str">
        <f t="shared" ca="1" si="143"/>
        <v>3.17081710010495+3.17081710010488i</v>
      </c>
      <c r="DP128" s="223" t="str">
        <f t="shared" ca="1" si="144"/>
        <v>4.46261983770024+0.439529690464436i</v>
      </c>
      <c r="DQ128" s="223" t="str">
        <f t="shared" ca="1" si="145"/>
        <v>3.72848646774755-2.49129500951993i</v>
      </c>
      <c r="DR128" s="223" t="str">
        <f t="shared" ca="1" si="146"/>
        <v>1.30169819188038-4.29112386000344i</v>
      </c>
      <c r="DS128" s="223" t="str">
        <f t="shared" ca="1" si="147"/>
        <v>-1.71603384885378-4.14287219139374i</v>
      </c>
      <c r="DT128" s="223" t="str">
        <f t="shared" ca="1" si="148"/>
        <v>-3.95472239885666-2.11384316178305i</v>
      </c>
      <c r="DU128" s="223" t="str">
        <f t="shared" ca="1" si="149"/>
        <v>-4.39804966007434+0.874826469738704i</v>
      </c>
      <c r="DV128" s="223" t="str">
        <f t="shared" ca="1" si="150"/>
        <v>-2.84475432443497+3.46634317375589i</v>
      </c>
      <c r="DW128" s="223" t="str">
        <f t="shared" ca="1" si="151"/>
        <v>-1.64805544788148E-13+4.4842125467729i</v>
      </c>
      <c r="DX128" s="223" t="str">
        <f t="shared" ca="1" si="152"/>
        <v>2.84475432443506+3.46634317375581i</v>
      </c>
      <c r="DY128" s="223" t="str">
        <f t="shared" ca="1" si="153"/>
        <v>4.39804966007438+0.874826469738525i</v>
      </c>
      <c r="DZ128" s="223" t="str">
        <f t="shared" ca="1" si="154"/>
        <v>3.95472239885678-2.11384316178281i</v>
      </c>
      <c r="EA128" s="223" t="str">
        <f t="shared" ca="1" si="155"/>
        <v>1.71603384885367-4.14287219139378i</v>
      </c>
      <c r="EB128" s="223" t="str">
        <f t="shared" ca="1" si="156"/>
        <v>-1.30169819188049-4.29112386000341i</v>
      </c>
      <c r="EC128" s="223" t="str">
        <f t="shared" ca="1" si="157"/>
        <v>-3.72848646774736-2.49129500952021i</v>
      </c>
      <c r="ED128" s="223" t="str">
        <f t="shared" ca="1" si="158"/>
        <v>-4.46261983770022+0.439529690464616i</v>
      </c>
      <c r="EE128" s="223" t="str">
        <f t="shared" ca="1" si="159"/>
        <v>-3.17081710010482+3.17081710010501i</v>
      </c>
      <c r="EF128" s="223" t="str">
        <f t="shared" ca="1" si="160"/>
        <v>-0.439529690464795+4.46261983770021i</v>
      </c>
      <c r="EG128" s="223" t="str">
        <f t="shared" ca="1" si="161"/>
        <v>2.49129500952+3.7284864677475i</v>
      </c>
      <c r="EH128" s="223" t="str">
        <f t="shared" ca="1" si="162"/>
        <v>4.29112386000346+1.3016981918803i</v>
      </c>
      <c r="EI128" s="223" t="str">
        <f t="shared" ca="1" si="163"/>
        <v>4.14287219139386-1.7160338488535i</v>
      </c>
      <c r="EJ128" s="223" t="str">
        <f t="shared" ca="1" si="164"/>
        <v>2.11384316178297-3.9547223988567i</v>
      </c>
      <c r="EK128" s="223" t="str">
        <f t="shared" ca="1" si="165"/>
        <v>-0.874826469738785-4.39804966007432i</v>
      </c>
      <c r="EL128" s="223" t="str">
        <f t="shared" ca="1" si="166"/>
        <v>-3.46634317375566-2.84475432443525i</v>
      </c>
      <c r="EM128" s="223" t="str">
        <f t="shared" ca="1" si="167"/>
        <v>-4.4842125467729-7.91072060191253E-14i</v>
      </c>
      <c r="EN128" s="223"/>
      <c r="EO128" s="223"/>
      <c r="EP128" s="223"/>
    </row>
    <row r="129" spans="1:146" ht="17.25" thickBot="1">
      <c r="A129" s="257">
        <f t="shared" si="168"/>
        <v>5.6640625000000018E-4</v>
      </c>
      <c r="B129" s="256">
        <v>29</v>
      </c>
      <c r="C129" s="230">
        <f t="shared" si="169"/>
        <v>5800</v>
      </c>
      <c r="D129" s="229">
        <f t="shared" si="170"/>
        <v>36442.474781641598</v>
      </c>
      <c r="E129" s="229" t="str">
        <f t="shared" si="171"/>
        <v>36442.4747816416i</v>
      </c>
      <c r="F129" s="229" t="str">
        <f t="shared" si="172"/>
        <v>-0.0193399169720633-0.192921232482118i</v>
      </c>
      <c r="G129" s="229" t="str">
        <f t="shared" si="173"/>
        <v>-4.22612703252049-0.755902565339013i</v>
      </c>
      <c r="H129" s="229" t="str">
        <f t="shared" si="38"/>
        <v>0.00232881267592419-0.0145755586988389i</v>
      </c>
      <c r="I129" s="229" t="str">
        <f t="shared" si="174"/>
        <v>-0.00800334350632188+0.00745548213229831i</v>
      </c>
      <c r="J129" s="255" t="str">
        <f ca="1">IMPRODUCT(1/N_FFT2,AR100)</f>
        <v>0.0207596449006016-0.0000911763594070078i</v>
      </c>
      <c r="K129" s="254" t="str">
        <f t="shared" ca="1" si="175"/>
        <v>-0.000165466805490331+0.000155502877353283i</v>
      </c>
      <c r="N129" s="246">
        <f t="shared" ca="1" si="176"/>
        <v>8.5160804062058695</v>
      </c>
      <c r="O129" s="223">
        <f t="shared" ca="1" si="39"/>
        <v>-4.4839195937941296</v>
      </c>
      <c r="P129" s="223" t="str">
        <f t="shared" ca="1" si="40"/>
        <v>-3.39526358344468+2.92877450865466i</v>
      </c>
      <c r="Q129" s="223" t="str">
        <f t="shared" ca="1" si="41"/>
        <v>-0.657927649417084+4.43538793475198i</v>
      </c>
      <c r="R129" s="223" t="str">
        <f t="shared" ca="1" si="42"/>
        <v>2.39888631044497+3.78825545510999i</v>
      </c>
      <c r="S129" s="223" t="str">
        <f t="shared" ca="1" si="43"/>
        <v>4.29084352148158+1.30161315211949i</v>
      </c>
      <c r="T129" s="223" t="str">
        <f t="shared" ca="1" si="44"/>
        <v>4.0992430364368-1.81706946808186i</v>
      </c>
      <c r="U129" s="223" t="str">
        <f t="shared" ca="1" si="45"/>
        <v>1.91712266085854-4.0534153040163i</v>
      </c>
      <c r="V129" s="223" t="str">
        <f t="shared" ca="1" si="46"/>
        <v>-1.19591855915655-4.32149438545i</v>
      </c>
      <c r="W129" s="223" t="str">
        <f t="shared" ca="1" si="47"/>
        <v>-3.72824288624779-2.49113225356536i</v>
      </c>
      <c r="X129" s="223" t="str">
        <f t="shared" ca="1" si="48"/>
        <v>-4.45019843162683+0.548879625015343i</v>
      </c>
      <c r="Y129" s="223" t="str">
        <f t="shared" ca="1" si="49"/>
        <v>-3.01121635602647+3.3223652690229i</v>
      </c>
      <c r="Z129" s="223" t="str">
        <f t="shared" ca="1" si="50"/>
        <v>-0.110040895429679+4.48256912104475i</v>
      </c>
      <c r="AA129" s="223" t="str">
        <f t="shared" ca="1" si="51"/>
        <v>2.84456847703278+3.46611671804086i</v>
      </c>
      <c r="AB129" s="223" t="str">
        <f t="shared" ca="1" si="52"/>
        <v>4.41790572603506+0.766579362804353i</v>
      </c>
      <c r="AC129" s="223" t="str">
        <f t="shared" ca="1" si="53"/>
        <v>3.84598612053804-2.3051953679113i</v>
      </c>
      <c r="AD129" s="223" t="str">
        <f t="shared" ca="1" si="54"/>
        <v>1.40652370198987-4.25760801382086i</v>
      </c>
      <c r="AE129" s="223" t="str">
        <f t="shared" ca="1" si="55"/>
        <v>-1.71592174060222-4.14260153813272i</v>
      </c>
      <c r="AF129" s="223" t="str">
        <f t="shared" ca="1" si="56"/>
        <v>-4.00514594578356-2.01602105063028i</v>
      </c>
      <c r="AG129" s="223" t="str">
        <f t="shared" ca="1" si="57"/>
        <v>-4.34954214279166+1.08950358957198i</v>
      </c>
      <c r="AH129" s="223" t="str">
        <f t="shared" ca="1" si="58"/>
        <v>-2.58187763176569+3.66598456327886i</v>
      </c>
      <c r="AI129" s="223" t="str">
        <f t="shared" ca="1" si="59"/>
        <v>0.43950097605116+4.46232829537014i</v>
      </c>
      <c r="AJ129" s="223" t="str">
        <f t="shared" ca="1" si="60"/>
        <v>3.24746568599436+3.09184435926197i</v>
      </c>
      <c r="AK129" s="223" t="str">
        <f t="shared" ca="1" si="61"/>
        <v>4.47851851627091+0.220015506338732i</v>
      </c>
      <c r="AL129" s="223" t="str">
        <f t="shared" ca="1" si="62"/>
        <v>3.53488199353244-2.75864898372573i</v>
      </c>
      <c r="AM129" s="223" t="str">
        <f t="shared" ca="1" si="63"/>
        <v>0.874769317447732-4.39776233610491i</v>
      </c>
      <c r="AN129" s="223" t="str">
        <f t="shared" ca="1" si="64"/>
        <v>-2.21011586188469-3.90140010773781i</v>
      </c>
      <c r="AO129" s="223" t="str">
        <f t="shared" ca="1" si="65"/>
        <v>-4.22180788229476-1.51058701457571i</v>
      </c>
      <c r="AP129" s="223" t="str">
        <f t="shared" ca="1" si="66"/>
        <v>-4.18346469156393+1.61374040602844i</v>
      </c>
      <c r="AQ129" s="223" t="str">
        <f t="shared" ca="1" si="67"/>
        <v>-2.1137050647049+3.95446403739517i</v>
      </c>
      <c r="AR129" s="223" t="str">
        <f t="shared" ca="1" si="68"/>
        <v>-2.1137050647049+3.95446403739517i</v>
      </c>
      <c r="AS129" s="223" t="str">
        <f t="shared" ca="1" si="69"/>
        <v>3.60151798828901+2.67106778342325i</v>
      </c>
      <c r="AT129" s="223" t="str">
        <f t="shared" ca="1" si="70"/>
        <v>4.47177021940546-0.329857588133621i</v>
      </c>
      <c r="AU129" s="223" t="str">
        <f t="shared" ca="1" si="71"/>
        <v>3.17060995106706-3.17060995106706i</v>
      </c>
      <c r="AV129" s="223" t="str">
        <f t="shared" ca="1" si="72"/>
        <v>0.329857588133637-4.47177021940546i</v>
      </c>
      <c r="AW129" s="223" t="str">
        <f t="shared" ca="1" si="73"/>
        <v>-2.67106778342325-3.60151798828901i</v>
      </c>
      <c r="AX129" s="223" t="str">
        <f t="shared" ca="1" si="74"/>
        <v>-4.37496989858641-0.982432343764041i</v>
      </c>
      <c r="AY129" s="223" t="str">
        <f t="shared" ca="1" si="75"/>
        <v>-3.95446403739539+2.1137050647045i</v>
      </c>
      <c r="AZ129" s="223" t="str">
        <f t="shared" ca="1" si="76"/>
        <v>-1.61374040602844+4.18346469156393i</v>
      </c>
      <c r="BA129" s="223" t="str">
        <f t="shared" ca="1" si="77"/>
        <v>1.51058701457569+4.22180788229477i</v>
      </c>
      <c r="BB129" s="223" t="str">
        <f t="shared" ca="1" si="78"/>
        <v>3.90140010773781+2.21011586188469i</v>
      </c>
      <c r="BC129" s="223" t="str">
        <f t="shared" ca="1" si="79"/>
        <v>4.39776233610492-0.874769317447718i</v>
      </c>
      <c r="BD129" s="223" t="str">
        <f t="shared" ca="1" si="80"/>
        <v>2.75864898372573-3.53488199353244i</v>
      </c>
      <c r="BE129" s="223" t="str">
        <f t="shared" ca="1" si="81"/>
        <v>-0.220015506338724-4.47851851627091i</v>
      </c>
      <c r="BF129" s="223" t="str">
        <f t="shared" ca="1" si="82"/>
        <v>-3.09184435926196-3.24746568599437i</v>
      </c>
      <c r="BG129" s="223" t="str">
        <f t="shared" ca="1" si="83"/>
        <v>-4.4623282953701-0.439500976051612i</v>
      </c>
      <c r="BH129" s="223" t="str">
        <f t="shared" ca="1" si="84"/>
        <v>-3.66598456327886+2.58187763176569i</v>
      </c>
      <c r="BI129" s="223" t="str">
        <f t="shared" ca="1" si="85"/>
        <v>-1.08950358957198+4.34954214279166i</v>
      </c>
      <c r="BJ129" s="223" t="str">
        <f t="shared" ca="1" si="86"/>
        <v>2.01602105063026+4.00514594578357i</v>
      </c>
      <c r="BK129" s="223" t="str">
        <f t="shared" ca="1" si="87"/>
        <v>4.14260153813271+1.71592174060223i</v>
      </c>
      <c r="BL129" s="223" t="str">
        <f t="shared" ca="1" si="88"/>
        <v>4.25760801382087-1.40652370198985i</v>
      </c>
      <c r="BM129" s="223" t="str">
        <f t="shared" ca="1" si="89"/>
        <v>2.30519536791122-3.84598612053808i</v>
      </c>
      <c r="BN129" s="223" t="str">
        <f t="shared" ca="1" si="90"/>
        <v>-0.766579362804308-4.41790572603507i</v>
      </c>
      <c r="BO129" s="223" t="str">
        <f t="shared" ca="1" si="91"/>
        <v>-3.46611671804099-2.84456847703261i</v>
      </c>
      <c r="BP129" s="223" t="str">
        <f t="shared" ca="1" si="92"/>
        <v>-4.48256912104475+0.110040895429703i</v>
      </c>
      <c r="BQ129" s="223" t="str">
        <f t="shared" ca="1" si="93"/>
        <v>-3.32236526902298+3.01121635602638i</v>
      </c>
      <c r="BR129" s="223" t="str">
        <f t="shared" ca="1" si="94"/>
        <v>-0.548879625015168+4.45019843162686i</v>
      </c>
      <c r="BS129" s="223" t="str">
        <f t="shared" ca="1" si="95"/>
        <v>2.49113225356536+3.72824288624779i</v>
      </c>
      <c r="BT129" s="223" t="str">
        <f t="shared" ca="1" si="96"/>
        <v>4.32149438544994+1.19591855915674i</v>
      </c>
      <c r="BU129" s="223" t="str">
        <f t="shared" ca="1" si="97"/>
        <v>4.05341530401628-1.9171226608586i</v>
      </c>
      <c r="BV129" s="223" t="str">
        <f t="shared" ca="1" si="98"/>
        <v>1.8170694680819-4.09924303643678i</v>
      </c>
      <c r="BW129" s="223" t="str">
        <f t="shared" ca="1" si="99"/>
        <v>-1.30161315211927-4.29084352148165i</v>
      </c>
      <c r="BX129" s="223" t="str">
        <f t="shared" ca="1" si="100"/>
        <v>-3.78825545511001-2.39888631044494i</v>
      </c>
      <c r="BY129" s="223" t="str">
        <f t="shared" ca="1" si="101"/>
        <v>-4.43538793475199+0.657927649416977i</v>
      </c>
      <c r="BZ129" s="223" t="str">
        <f t="shared" ca="1" si="102"/>
        <v>-2.92877450865452+3.39526358344479i</v>
      </c>
      <c r="CA129" s="223" t="str">
        <f t="shared" ca="1" si="103"/>
        <v>-4.8614753648419E-19+4.48391959379413i</v>
      </c>
      <c r="CB129" s="223" t="str">
        <f t="shared" ca="1" si="104"/>
        <v>2.92877450865452+3.39526358344479i</v>
      </c>
      <c r="CC129" s="223" t="str">
        <f t="shared" ca="1" si="105"/>
        <v>4.43538793475199+0.657927649417008i</v>
      </c>
      <c r="CD129" s="223" t="str">
        <f t="shared" ca="1" si="106"/>
        <v>3.78825545511003-2.39888631044492i</v>
      </c>
      <c r="CE129" s="223" t="str">
        <f t="shared" ca="1" si="107"/>
        <v>1.30161315211927-4.29084352148165i</v>
      </c>
      <c r="CF129" s="223" t="str">
        <f t="shared" ca="1" si="108"/>
        <v>-1.8170694680819-4.09924303643678i</v>
      </c>
      <c r="CG129" s="223" t="str">
        <f t="shared" ca="1" si="109"/>
        <v>-4.05341530401626-1.91712266085863i</v>
      </c>
      <c r="CH129" s="223" t="str">
        <f t="shared" ca="1" si="110"/>
        <v>-4.32149438544995+1.1959185591567i</v>
      </c>
      <c r="CI129" s="223" t="str">
        <f t="shared" ca="1" si="111"/>
        <v>-2.49113225356539+3.72824288624778i</v>
      </c>
      <c r="CJ129" s="223" t="str">
        <f t="shared" ca="1" si="112"/>
        <v>0.548879625015168+4.45019843162686i</v>
      </c>
      <c r="CK129" s="223" t="str">
        <f t="shared" ca="1" si="113"/>
        <v>3.32236526902298+3.01121635602638i</v>
      </c>
      <c r="CL129" s="223" t="str">
        <f t="shared" ca="1" si="114"/>
        <v>4.48256912104475+0.110040895429734i</v>
      </c>
      <c r="CM129" s="223" t="str">
        <f t="shared" ca="1" si="115"/>
        <v>3.46611671804101-2.84456847703259i</v>
      </c>
      <c r="CN129" s="223" t="str">
        <f t="shared" ca="1" si="116"/>
        <v>0.766579362804308-4.41790572603507i</v>
      </c>
      <c r="CO129" s="223" t="str">
        <f t="shared" ca="1" si="117"/>
        <v>-2.30519536791122-3.84598612053808i</v>
      </c>
      <c r="CP129" s="223" t="str">
        <f t="shared" ca="1" si="118"/>
        <v>-4.25760801382086-1.40652370198988i</v>
      </c>
      <c r="CQ129" s="223" t="str">
        <f t="shared" ca="1" si="119"/>
        <v>-4.14260153813273+1.7159217406022i</v>
      </c>
      <c r="CR129" s="223" t="str">
        <f t="shared" ca="1" si="120"/>
        <v>-2.01602105063029+4.00514594578355i</v>
      </c>
      <c r="CS129" s="223" t="str">
        <f t="shared" ca="1" si="121"/>
        <v>1.08950358957198+4.34954214279166i</v>
      </c>
      <c r="CT129" s="223" t="str">
        <f t="shared" ca="1" si="122"/>
        <v>3.66598456327886+2.58187763176569i</v>
      </c>
      <c r="CU129" s="223" t="str">
        <f t="shared" ca="1" si="123"/>
        <v>4.4623282953701-0.439500976051596i</v>
      </c>
      <c r="CV129" s="223" t="str">
        <f t="shared" ca="1" si="124"/>
        <v>3.09184435926199-3.24746568599435i</v>
      </c>
      <c r="CW129" s="223" t="str">
        <f t="shared" ca="1" si="125"/>
        <v>0.220015506338756-4.47851851627091i</v>
      </c>
      <c r="CX129" s="223" t="str">
        <f t="shared" ca="1" si="126"/>
        <v>-2.75864898372573-3.53488199353244i</v>
      </c>
      <c r="CY129" s="223" t="str">
        <f t="shared" ca="1" si="127"/>
        <v>-4.39776233610491-0.874769317447732i</v>
      </c>
      <c r="CZ129" s="223" t="str">
        <f t="shared" ca="1" si="128"/>
        <v>-3.90140010773782+2.21011586188468i</v>
      </c>
      <c r="DA129" s="223" t="str">
        <f t="shared" ca="1" si="129"/>
        <v>-1.51058701457569+4.22180788229477i</v>
      </c>
      <c r="DB129" s="223" t="str">
        <f t="shared" ca="1" si="130"/>
        <v>1.61374040602844+4.18346469156393i</v>
      </c>
      <c r="DC129" s="223" t="str">
        <f t="shared" ca="1" si="131"/>
        <v>3.95446403739517+2.1137050647049i</v>
      </c>
      <c r="DD129" s="223" t="str">
        <f t="shared" ca="1" si="132"/>
        <v>4.37496989858641-0.982432343764027i</v>
      </c>
      <c r="DE129" s="223" t="str">
        <f t="shared" ca="1" si="133"/>
        <v>2.67106778342326-3.601517988289i</v>
      </c>
      <c r="DF129" s="223" t="str">
        <f t="shared" ca="1" si="134"/>
        <v>-0.329857588133605-4.47177021940546i</v>
      </c>
      <c r="DG129" s="223" t="str">
        <f t="shared" ca="1" si="135"/>
        <v>-3.17060995106703-3.17060995106708i</v>
      </c>
      <c r="DH129" s="223" t="str">
        <f t="shared" ca="1" si="136"/>
        <v>-4.47177021940546-0.329857588133669i</v>
      </c>
      <c r="DI129" s="223" t="str">
        <f t="shared" ca="1" si="137"/>
        <v>-3.601517988289+2.67106778342326i</v>
      </c>
      <c r="DJ129" s="223" t="str">
        <f t="shared" ca="1" si="138"/>
        <v>-0.982432343764027+4.37496989858641i</v>
      </c>
      <c r="DK129" s="223" t="str">
        <f t="shared" ca="1" si="139"/>
        <v>2.11370506470451+3.95446403739538i</v>
      </c>
      <c r="DL129" s="223" t="str">
        <f t="shared" ca="1" si="140"/>
        <v>4.18346469156393+1.61374040602844i</v>
      </c>
      <c r="DM129" s="223" t="str">
        <f t="shared" ca="1" si="141"/>
        <v>4.22180788229477-1.51058701457569i</v>
      </c>
      <c r="DN129" s="223" t="str">
        <f t="shared" ca="1" si="142"/>
        <v>2.2101158618847-3.9014001077378i</v>
      </c>
      <c r="DO129" s="223" t="str">
        <f t="shared" ca="1" si="143"/>
        <v>-0.8747693174477-4.39776233610492i</v>
      </c>
      <c r="DP129" s="223" t="str">
        <f t="shared" ca="1" si="144"/>
        <v>-3.53488199353242-2.75864898372576i</v>
      </c>
      <c r="DQ129" s="223" t="str">
        <f t="shared" ca="1" si="145"/>
        <v>-4.47851851627092+0.220015506338692i</v>
      </c>
      <c r="DR129" s="223" t="str">
        <f t="shared" ca="1" si="146"/>
        <v>-3.24746568599439+3.09184435926194i</v>
      </c>
      <c r="DS129" s="223" t="str">
        <f t="shared" ca="1" si="147"/>
        <v>-0.439500976051596+4.4623282953701i</v>
      </c>
      <c r="DT129" s="223" t="str">
        <f t="shared" ca="1" si="148"/>
        <v>2.58187763176569+3.66598456327886i</v>
      </c>
      <c r="DU129" s="223" t="str">
        <f t="shared" ca="1" si="149"/>
        <v>4.34954214279166+1.08950358957198i</v>
      </c>
      <c r="DV129" s="223" t="str">
        <f t="shared" ca="1" si="150"/>
        <v>4.00514594578357-2.01602105063026i</v>
      </c>
      <c r="DW129" s="223" t="str">
        <f t="shared" ca="1" si="151"/>
        <v>1.71592174060223-4.14260153813271i</v>
      </c>
      <c r="DX129" s="223" t="str">
        <f t="shared" ca="1" si="152"/>
        <v>-1.40652370198985-4.25760801382087i</v>
      </c>
      <c r="DY129" s="223" t="str">
        <f t="shared" ca="1" si="153"/>
        <v>-3.84598612053806-2.30519536791125i</v>
      </c>
      <c r="DZ129" s="223" t="str">
        <f t="shared" ca="1" si="154"/>
        <v>-4.41790572603508+0.766579362804276i</v>
      </c>
      <c r="EA129" s="223" t="str">
        <f t="shared" ca="1" si="155"/>
        <v>-2.84456847703264+3.46611671804097i</v>
      </c>
      <c r="EB129" s="223" t="str">
        <f t="shared" ca="1" si="156"/>
        <v>0.110040895429734+4.48256912104475i</v>
      </c>
      <c r="EC129" s="223" t="str">
        <f t="shared" ca="1" si="157"/>
        <v>3.01121635602638+3.32236526902298i</v>
      </c>
      <c r="ED129" s="223" t="str">
        <f t="shared" ca="1" si="158"/>
        <v>4.45019843162686+0.548879625015168i</v>
      </c>
      <c r="EE129" s="223" t="str">
        <f t="shared" ca="1" si="159"/>
        <v>3.72824288624779-2.49113225356536i</v>
      </c>
      <c r="EF129" s="223" t="str">
        <f t="shared" ca="1" si="160"/>
        <v>1.19591855915674-4.32149438544994i</v>
      </c>
      <c r="EG129" s="223" t="str">
        <f t="shared" ca="1" si="161"/>
        <v>-1.9171226608586-4.05341530401628i</v>
      </c>
      <c r="EH129" s="223" t="str">
        <f t="shared" ca="1" si="162"/>
        <v>-4.09924303643677-1.81706946808193i</v>
      </c>
      <c r="EI129" s="223" t="str">
        <f t="shared" ca="1" si="163"/>
        <v>-4.29084352148153+1.30161315211967i</v>
      </c>
      <c r="EJ129" s="223" t="str">
        <f t="shared" ca="1" si="164"/>
        <v>-2.39888631044497+3.78825545511i</v>
      </c>
      <c r="EK129" s="223" t="str">
        <f t="shared" ca="1" si="165"/>
        <v>0.657927649417008+4.43538793475199i</v>
      </c>
      <c r="EL129" s="223" t="str">
        <f t="shared" ca="1" si="166"/>
        <v>3.39526358344479+2.92877450865452i</v>
      </c>
      <c r="EM129" s="223" t="str">
        <f t="shared" ca="1" si="167"/>
        <v>4.48391959379413+9.72295072968384E-19i</v>
      </c>
      <c r="EN129" s="223"/>
      <c r="EO129" s="223"/>
      <c r="EP129" s="223"/>
    </row>
    <row r="130" spans="1:146" ht="17.25" thickBot="1">
      <c r="A130" s="257">
        <f t="shared" si="168"/>
        <v>5.859375000000002E-4</v>
      </c>
      <c r="B130" s="256">
        <v>30</v>
      </c>
      <c r="C130" s="230">
        <f t="shared" si="169"/>
        <v>6000</v>
      </c>
      <c r="D130" s="229">
        <f t="shared" si="170"/>
        <v>37699.111843077517</v>
      </c>
      <c r="E130" s="229" t="str">
        <f t="shared" si="171"/>
        <v>37699.1118430775i</v>
      </c>
      <c r="F130" s="229" t="str">
        <f t="shared" si="172"/>
        <v>-0.0195304108197363-0.186097325250882i</v>
      </c>
      <c r="G130" s="229" t="str">
        <f t="shared" si="173"/>
        <v>-4.28450452370466-0.725993211699601i</v>
      </c>
      <c r="H130" s="229" t="str">
        <f t="shared" si="38"/>
        <v>0.00230688058954268-0.0140901087386393i</v>
      </c>
      <c r="I130" s="229" t="str">
        <f t="shared" si="174"/>
        <v>-0.00785680898544615+0.00733688414111356i</v>
      </c>
      <c r="J130" s="255" t="str">
        <f ca="1">IMPRODUCT(1/N_FFT2,AS100)</f>
        <v>0.0142976928804609+0.0000893556577778105i</v>
      </c>
      <c r="K130" s="254" t="str">
        <f t="shared" ca="1" si="175"/>
        <v>-0.000112989834002823+0.000104198465814237i</v>
      </c>
      <c r="N130" s="246">
        <f t="shared" ca="1" si="176"/>
        <v>8.516395001475626</v>
      </c>
      <c r="O130" s="223">
        <f t="shared" ca="1" si="39"/>
        <v>-4.483604998524374</v>
      </c>
      <c r="P130" s="223" t="str">
        <f t="shared" ca="1" si="40"/>
        <v>-3.32213216930375+3.0110050867559i</v>
      </c>
      <c r="Q130" s="223" t="str">
        <f t="shared" ca="1" si="41"/>
        <v>-0.439470140322663+4.46201521496258i</v>
      </c>
      <c r="R130" s="223" t="str">
        <f t="shared" ca="1" si="42"/>
        <v>2.67088037923975+3.60126530299905i</v>
      </c>
      <c r="S130" s="223" t="str">
        <f t="shared" ca="1" si="43"/>
        <v>4.39745378569505+0.874707942955246i</v>
      </c>
      <c r="T130" s="223" t="str">
        <f t="shared" ca="1" si="44"/>
        <v>3.84571628317458-2.30503363361983i</v>
      </c>
      <c r="U130" s="223" t="str">
        <f t="shared" ca="1" si="45"/>
        <v>1.30152182993313-4.29054247257853i</v>
      </c>
      <c r="V130" s="223" t="str">
        <f t="shared" ca="1" si="46"/>
        <v>-1.91698815404855-4.05313091326079i</v>
      </c>
      <c r="W130" s="223" t="str">
        <f t="shared" ca="1" si="47"/>
        <v>-4.14231089000196-1.71580135020459i</v>
      </c>
      <c r="X130" s="223" t="str">
        <f t="shared" ca="1" si="48"/>
        <v>-4.22151167698555+1.5104810306215i</v>
      </c>
      <c r="Y130" s="223" t="str">
        <f t="shared" ca="1" si="49"/>
        <v>-2.11355676552111+3.95418658913722i</v>
      </c>
      <c r="Z130" s="223" t="str">
        <f t="shared" ca="1" si="50"/>
        <v>1.0894271491566+4.34923697554793i</v>
      </c>
      <c r="AA130" s="223" t="str">
        <f t="shared" ca="1" si="51"/>
        <v>3.72798130984081+2.49095747379805i</v>
      </c>
      <c r="AB130" s="223" t="str">
        <f t="shared" ca="1" si="52"/>
        <v>4.43507674450099-0.65788148870391i</v>
      </c>
      <c r="AC130" s="223" t="str">
        <f t="shared" ca="1" si="53"/>
        <v>2.84436889990644-3.46587353260873i</v>
      </c>
      <c r="AD130" s="223" t="str">
        <f t="shared" ca="1" si="54"/>
        <v>-0.220000069880303-4.47820429994495i</v>
      </c>
      <c r="AE130" s="223" t="str">
        <f t="shared" ca="1" si="55"/>
        <v>-3.17038749861841-3.17038749861856i</v>
      </c>
      <c r="AF130" s="223" t="str">
        <f t="shared" ca="1" si="56"/>
        <v>-4.47820429994494-0.220000069880522i</v>
      </c>
      <c r="AG130" s="223" t="str">
        <f t="shared" ca="1" si="57"/>
        <v>-3.46587353260887+2.84436889990628i</v>
      </c>
      <c r="AH130" s="223" t="str">
        <f t="shared" ca="1" si="58"/>
        <v>-0.657881488704125+4.43507674450096i</v>
      </c>
      <c r="AI130" s="223" t="str">
        <f t="shared" ca="1" si="59"/>
        <v>2.4909574737982+3.72798130984071i</v>
      </c>
      <c r="AJ130" s="223" t="str">
        <f t="shared" ca="1" si="60"/>
        <v>4.34923697554796+1.08942714915647i</v>
      </c>
      <c r="AK130" s="223" t="str">
        <f t="shared" ca="1" si="61"/>
        <v>3.95418658913716-2.11355676552124i</v>
      </c>
      <c r="AL130" s="223" t="str">
        <f t="shared" ca="1" si="62"/>
        <v>1.51048103062141-4.22151167698558i</v>
      </c>
      <c r="AM130" s="223" t="str">
        <f t="shared" ca="1" si="63"/>
        <v>-1.71580135020464-4.14231089000194i</v>
      </c>
      <c r="AN130" s="223" t="str">
        <f t="shared" ca="1" si="64"/>
        <v>-4.0531309132608-1.91698815404855i</v>
      </c>
      <c r="AO130" s="223" t="str">
        <f t="shared" ca="1" si="65"/>
        <v>-4.29054247257853+1.30152182993314i</v>
      </c>
      <c r="AP130" s="223" t="str">
        <f t="shared" ca="1" si="66"/>
        <v>-2.30503363361986+3.84571628317456i</v>
      </c>
      <c r="AQ130" s="223" t="str">
        <f t="shared" ca="1" si="67"/>
        <v>0.874707942955165+4.39745378569507i</v>
      </c>
      <c r="AR130" s="223" t="str">
        <f t="shared" ca="1" si="68"/>
        <v>0.874707942955165+4.39745378569507i</v>
      </c>
      <c r="AS130" s="223" t="str">
        <f t="shared" ca="1" si="69"/>
        <v>4.46201521496259-0.439470140322535i</v>
      </c>
      <c r="AT130" s="223" t="str">
        <f t="shared" ca="1" si="70"/>
        <v>3.01100508675603-3.32213216930363i</v>
      </c>
      <c r="AU130" s="223" t="str">
        <f t="shared" ca="1" si="71"/>
        <v>2.19160836218316E-13-4.48360499852437i</v>
      </c>
      <c r="AV130" s="223" t="str">
        <f t="shared" ca="1" si="72"/>
        <v>-3.01100508675604-3.32213216930362i</v>
      </c>
      <c r="AW130" s="223" t="str">
        <f t="shared" ca="1" si="73"/>
        <v>-4.46201521496259-0.439470140322527i</v>
      </c>
      <c r="AX130" s="223" t="str">
        <f t="shared" ca="1" si="74"/>
        <v>-3.60126530299897+2.67088037923986i</v>
      </c>
      <c r="AY130" s="223" t="str">
        <f t="shared" ca="1" si="75"/>
        <v>-0.874707942955156+4.39745378569507i</v>
      </c>
      <c r="AZ130" s="223" t="str">
        <f t="shared" ca="1" si="76"/>
        <v>2.30503363361987+3.84571628317456i</v>
      </c>
      <c r="BA130" s="223" t="str">
        <f t="shared" ca="1" si="77"/>
        <v>4.29054247257853+1.30152182993313i</v>
      </c>
      <c r="BB130" s="223" t="str">
        <f t="shared" ca="1" si="78"/>
        <v>4.05313091326079-1.91698815404855i</v>
      </c>
      <c r="BC130" s="223" t="str">
        <f t="shared" ca="1" si="79"/>
        <v>1.71580135020463-4.14231089000195i</v>
      </c>
      <c r="BD130" s="223" t="str">
        <f t="shared" ca="1" si="80"/>
        <v>-1.51048103062142-4.22151167698558i</v>
      </c>
      <c r="BE130" s="223" t="str">
        <f t="shared" ca="1" si="81"/>
        <v>-3.95418658913716-2.11355676552123i</v>
      </c>
      <c r="BF130" s="223" t="str">
        <f t="shared" ca="1" si="82"/>
        <v>-4.34923697554796+1.08942714915647i</v>
      </c>
      <c r="BG130" s="223" t="str">
        <f t="shared" ca="1" si="83"/>
        <v>-2.49095747379819+3.72798130984072i</v>
      </c>
      <c r="BH130" s="223" t="str">
        <f t="shared" ca="1" si="84"/>
        <v>0.657881488704143+4.43507674450095i</v>
      </c>
      <c r="BI130" s="223" t="str">
        <f t="shared" ca="1" si="85"/>
        <v>3.46587353260889+2.84436889990626i</v>
      </c>
      <c r="BJ130" s="223" t="str">
        <f t="shared" ca="1" si="86"/>
        <v>4.47820429994494-0.220000069880538i</v>
      </c>
      <c r="BK130" s="223" t="str">
        <f t="shared" ca="1" si="87"/>
        <v>3.1703874986184-3.17038749861857i</v>
      </c>
      <c r="BL130" s="223" t="str">
        <f t="shared" ca="1" si="88"/>
        <v>0.220000069880288-4.47820429994495i</v>
      </c>
      <c r="BM130" s="223" t="str">
        <f t="shared" ca="1" si="89"/>
        <v>-2.84436889990646-3.46587353260872i</v>
      </c>
      <c r="BN130" s="223" t="str">
        <f t="shared" ca="1" si="90"/>
        <v>-4.43507674450099-0.657881488703892i</v>
      </c>
      <c r="BO130" s="223" t="str">
        <f t="shared" ca="1" si="91"/>
        <v>-3.72798130984082+2.49095747379803i</v>
      </c>
      <c r="BP130" s="223" t="str">
        <f t="shared" ca="1" si="92"/>
        <v>-1.08942714915668+4.34923697554791i</v>
      </c>
      <c r="BQ130" s="223" t="str">
        <f t="shared" ca="1" si="93"/>
        <v>2.11355676552105+3.95418658913726i</v>
      </c>
      <c r="BR130" s="223" t="str">
        <f t="shared" ca="1" si="94"/>
        <v>4.22151167698551+1.51048103062162i</v>
      </c>
      <c r="BS130" s="223" t="str">
        <f t="shared" ca="1" si="95"/>
        <v>4.14231089000203-1.71580135020444i</v>
      </c>
      <c r="BT130" s="223" t="str">
        <f t="shared" ca="1" si="96"/>
        <v>1.91698815404874-4.0531309132607i</v>
      </c>
      <c r="BU130" s="223" t="str">
        <f t="shared" ca="1" si="97"/>
        <v>-1.30152182993335-4.29054247257846i</v>
      </c>
      <c r="BV130" s="223" t="str">
        <f t="shared" ca="1" si="98"/>
        <v>-3.84571628317468-2.30503363361967i</v>
      </c>
      <c r="BW130" s="223" t="str">
        <f t="shared" ca="1" si="99"/>
        <v>-4.39745378569503+0.874707942955389i</v>
      </c>
      <c r="BX130" s="223" t="str">
        <f t="shared" ca="1" si="100"/>
        <v>-2.67088037923968+3.60126530299911i</v>
      </c>
      <c r="BY130" s="223" t="str">
        <f t="shared" ca="1" si="101"/>
        <v>0.439470140322761+4.46201521496257i</v>
      </c>
      <c r="BZ130" s="223" t="str">
        <f t="shared" ca="1" si="102"/>
        <v>3.32213216930379+3.01100508675586i</v>
      </c>
      <c r="CA130" s="223" t="str">
        <f t="shared" ca="1" si="103"/>
        <v>4.48360499852437-7.68934220405179E-15i</v>
      </c>
      <c r="CB130" s="223" t="str">
        <f t="shared" ca="1" si="104"/>
        <v>3.32213216930377-3.01100508675588i</v>
      </c>
      <c r="CC130" s="223" t="str">
        <f t="shared" ca="1" si="105"/>
        <v>0.439470140322745-4.46201521496257i</v>
      </c>
      <c r="CD130" s="223" t="str">
        <f t="shared" ca="1" si="106"/>
        <v>-2.67088037923969-3.6012653029991i</v>
      </c>
      <c r="CE130" s="223" t="str">
        <f t="shared" ca="1" si="107"/>
        <v>-4.39745378569503-0.874707942955371i</v>
      </c>
      <c r="CF130" s="223" t="str">
        <f t="shared" ca="1" si="108"/>
        <v>-3.84571628317467+2.30503363361968i</v>
      </c>
      <c r="CG130" s="223" t="str">
        <f t="shared" ca="1" si="109"/>
        <v>-1.30152182993334+4.29054247257847i</v>
      </c>
      <c r="CH130" s="223" t="str">
        <f t="shared" ca="1" si="110"/>
        <v>1.91698815404876+4.0531309132607i</v>
      </c>
      <c r="CI130" s="223" t="str">
        <f t="shared" ca="1" si="111"/>
        <v>4.14231089000203+1.71580135020442i</v>
      </c>
      <c r="CJ130" s="223" t="str">
        <f t="shared" ca="1" si="112"/>
        <v>4.2215116769855-1.51048103062163i</v>
      </c>
      <c r="CK130" s="223" t="str">
        <f t="shared" ca="1" si="113"/>
        <v>2.11355676552103-3.95418658913727i</v>
      </c>
      <c r="CL130" s="223" t="str">
        <f t="shared" ca="1" si="114"/>
        <v>-1.08942714915669-4.3492369755479i</v>
      </c>
      <c r="CM130" s="223" t="str">
        <f t="shared" ca="1" si="115"/>
        <v>-3.72798130984083-2.49095747379802i</v>
      </c>
      <c r="CN130" s="223" t="str">
        <f t="shared" ca="1" si="116"/>
        <v>-4.43507674450099+0.65788148870391i</v>
      </c>
      <c r="CO130" s="223" t="str">
        <f t="shared" ca="1" si="117"/>
        <v>-2.84436889990644+3.46587353260873i</v>
      </c>
      <c r="CP130" s="223" t="str">
        <f t="shared" ca="1" si="118"/>
        <v>0.220000069880303+4.47820429994495i</v>
      </c>
      <c r="CQ130" s="223" t="str">
        <f t="shared" ca="1" si="119"/>
        <v>3.17038749861841+3.17038749861856i</v>
      </c>
      <c r="CR130" s="223" t="str">
        <f t="shared" ca="1" si="120"/>
        <v>4.47820429994494+0.220000069880522i</v>
      </c>
      <c r="CS130" s="223" t="str">
        <f t="shared" ca="1" si="121"/>
        <v>3.46587353260887-2.84436889990627i</v>
      </c>
      <c r="CT130" s="223" t="str">
        <f t="shared" ca="1" si="122"/>
        <v>0.657881488704125-4.43507674450096i</v>
      </c>
      <c r="CU130" s="223" t="str">
        <f t="shared" ca="1" si="123"/>
        <v>-2.4909574737982-3.72798130984071i</v>
      </c>
      <c r="CV130" s="223" t="str">
        <f t="shared" ca="1" si="124"/>
        <v>-4.34923697554796-1.08942714915647i</v>
      </c>
      <c r="CW130" s="223" t="str">
        <f t="shared" ca="1" si="125"/>
        <v>-3.95418658913716+2.11355676552123i</v>
      </c>
      <c r="CX130" s="223" t="str">
        <f t="shared" ca="1" si="126"/>
        <v>-1.51048103062139+4.22151167698559i</v>
      </c>
      <c r="CY130" s="223" t="str">
        <f t="shared" ca="1" si="127"/>
        <v>1.71580135020466+4.14231089000193i</v>
      </c>
      <c r="CZ130" s="223" t="str">
        <f t="shared" ca="1" si="128"/>
        <v>4.05313091326081+1.91698815404852i</v>
      </c>
      <c r="DA130" s="223" t="str">
        <f t="shared" ca="1" si="129"/>
        <v>4.29054247257852-1.30152182993316i</v>
      </c>
      <c r="DB130" s="223" t="str">
        <f t="shared" ca="1" si="130"/>
        <v>2.30503363361984-3.84571628317457i</v>
      </c>
      <c r="DC130" s="223" t="str">
        <f t="shared" ca="1" si="131"/>
        <v>-0.874707942955188-4.39745378569507i</v>
      </c>
      <c r="DD130" s="223" t="str">
        <f t="shared" ca="1" si="132"/>
        <v>-3.60126530299899-2.67088037923984i</v>
      </c>
      <c r="DE130" s="223" t="str">
        <f t="shared" ca="1" si="133"/>
        <v>-4.46201521496259+0.439470140322558i</v>
      </c>
      <c r="DF130" s="223" t="str">
        <f t="shared" ca="1" si="134"/>
        <v>-3.01100508675602+3.32213216930365i</v>
      </c>
      <c r="DG130" s="223" t="str">
        <f t="shared" ca="1" si="135"/>
        <v>-1.95542529205668E-13+4.48360499852437i</v>
      </c>
      <c r="DH130" s="223" t="str">
        <f t="shared" ca="1" si="136"/>
        <v>3.01100508675572+3.32213216930391i</v>
      </c>
      <c r="DI130" s="223" t="str">
        <f t="shared" ca="1" si="137"/>
        <v>4.46201521496259+0.439470140322504i</v>
      </c>
      <c r="DJ130" s="223" t="str">
        <f t="shared" ca="1" si="138"/>
        <v>3.60126530299896-2.67088037923988i</v>
      </c>
      <c r="DK130" s="223" t="str">
        <f t="shared" ca="1" si="139"/>
        <v>0.874707942955134-4.39745378569507i</v>
      </c>
      <c r="DL130" s="223" t="str">
        <f t="shared" ca="1" si="140"/>
        <v>-2.30503363361989-3.84571628317455i</v>
      </c>
      <c r="DM130" s="223" t="str">
        <f t="shared" ca="1" si="141"/>
        <v>-4.29054247257853-1.3015218299331i</v>
      </c>
      <c r="DN130" s="223" t="str">
        <f t="shared" ca="1" si="142"/>
        <v>-4.05313091326078+1.91698815404857i</v>
      </c>
      <c r="DO130" s="223" t="str">
        <f t="shared" ca="1" si="143"/>
        <v>-1.71580135020461+4.14231089000195i</v>
      </c>
      <c r="DP130" s="223" t="str">
        <f t="shared" ca="1" si="144"/>
        <v>1.51048103062144+4.22151167698557i</v>
      </c>
      <c r="DQ130" s="223" t="str">
        <f t="shared" ca="1" si="145"/>
        <v>3.95418658913717+2.11355676552121i</v>
      </c>
      <c r="DR130" s="223" t="str">
        <f t="shared" ca="1" si="146"/>
        <v>4.34923697554795-1.08942714915649i</v>
      </c>
      <c r="DS130" s="223" t="str">
        <f t="shared" ca="1" si="147"/>
        <v>2.49095747379818-3.72798130984072i</v>
      </c>
      <c r="DT130" s="223" t="str">
        <f t="shared" ca="1" si="148"/>
        <v>-0.657881488703708-4.43507674450102i</v>
      </c>
      <c r="DU130" s="223" t="str">
        <f t="shared" ca="1" si="149"/>
        <v>-3.46587353260889-2.84436889990626i</v>
      </c>
      <c r="DV130" s="223" t="str">
        <f t="shared" ca="1" si="150"/>
        <v>-4.47820429994494+0.220000069880546i</v>
      </c>
      <c r="DW130" s="223" t="str">
        <f t="shared" ca="1" si="151"/>
        <v>-3.17038749861839+3.17038749861858i</v>
      </c>
      <c r="DX130" s="223" t="str">
        <f t="shared" ca="1" si="152"/>
        <v>-0.22000006988028+4.47820429994495i</v>
      </c>
      <c r="DY130" s="223" t="str">
        <f t="shared" ca="1" si="153"/>
        <v>2.84436889990646+3.46587353260872i</v>
      </c>
      <c r="DZ130" s="223" t="str">
        <f t="shared" ca="1" si="154"/>
        <v>4.43507674450099+0.657881488703887i</v>
      </c>
      <c r="EA130" s="223" t="str">
        <f t="shared" ca="1" si="155"/>
        <v>3.72798130984082-2.49095747379803i</v>
      </c>
      <c r="EB130" s="223" t="str">
        <f t="shared" ca="1" si="156"/>
        <v>1.08942714915667-4.34923697554791i</v>
      </c>
      <c r="EC130" s="223" t="str">
        <f t="shared" ca="1" si="157"/>
        <v>-2.11355676552105-3.95418658913726i</v>
      </c>
      <c r="ED130" s="223" t="str">
        <f t="shared" ca="1" si="158"/>
        <v>-4.22151167698551-1.51048103062161i</v>
      </c>
      <c r="EE130" s="223" t="str">
        <f t="shared" ca="1" si="159"/>
        <v>-4.14231089000203+1.71580135020444i</v>
      </c>
      <c r="EF130" s="223" t="str">
        <f t="shared" ca="1" si="160"/>
        <v>-1.91698815404873+4.05313091326071i</v>
      </c>
      <c r="EG130" s="223" t="str">
        <f t="shared" ca="1" si="161"/>
        <v>1.30152182993293+4.29054247257859i</v>
      </c>
      <c r="EH130" s="223" t="str">
        <f t="shared" ca="1" si="162"/>
        <v>3.84571628317468+2.30503363361966i</v>
      </c>
      <c r="EI130" s="223" t="str">
        <f t="shared" ca="1" si="163"/>
        <v>4.39745378569503-0.874707942955394i</v>
      </c>
      <c r="EJ130" s="223" t="str">
        <f t="shared" ca="1" si="164"/>
        <v>2.67088037923967-3.60126530299912i</v>
      </c>
      <c r="EK130" s="223" t="str">
        <f t="shared" ca="1" si="165"/>
        <v>-0.439470140322769-4.46201521496257i</v>
      </c>
      <c r="EL130" s="223" t="str">
        <f t="shared" ca="1" si="166"/>
        <v>-3.32213216930379-3.01100508675586i</v>
      </c>
      <c r="EM130" s="223" t="str">
        <f t="shared" ca="1" si="167"/>
        <v>-4.48360499852437+1.53786844081036E-14i</v>
      </c>
      <c r="EN130" s="223"/>
      <c r="EO130" s="223"/>
      <c r="EP130" s="223"/>
    </row>
    <row r="131" spans="1:146" ht="17.25" thickBot="1">
      <c r="A131" s="257">
        <f t="shared" si="168"/>
        <v>6.0546875000000021E-4</v>
      </c>
      <c r="B131" s="256">
        <v>31</v>
      </c>
      <c r="C131" s="230">
        <f t="shared" si="169"/>
        <v>6200</v>
      </c>
      <c r="D131" s="229">
        <f t="shared" si="170"/>
        <v>38955.748904513435</v>
      </c>
      <c r="E131" s="229" t="str">
        <f t="shared" si="171"/>
        <v>38955.7489045134i</v>
      </c>
      <c r="F131" s="229" t="str">
        <f t="shared" si="172"/>
        <v>-0.0196896846335388-0.179703650335443i</v>
      </c>
      <c r="G131" s="229" t="str">
        <f t="shared" si="173"/>
        <v>-4.34083476240847-0.693254976191436i</v>
      </c>
      <c r="H131" s="229" t="str">
        <f t="shared" si="38"/>
        <v>0.00228703804020405-0.0136359311893833i</v>
      </c>
      <c r="I131" s="229" t="str">
        <f t="shared" si="174"/>
        <v>-0.00772021954041563+0.00722568405831422i</v>
      </c>
      <c r="J131" s="255" t="str">
        <f ca="1">IMPRODUCT(1/N_FFT2,AT100)</f>
        <v>0.097326926794041+0.00161222394100778i</v>
      </c>
      <c r="K131" s="254" t="str">
        <f t="shared" ca="1" si="175"/>
        <v>-0.000763034662872929+0.000690806900607523i</v>
      </c>
      <c r="N131" s="246">
        <f t="shared" ca="1" si="176"/>
        <v>8.516733087753261</v>
      </c>
      <c r="O131" s="223">
        <f t="shared" ca="1" si="39"/>
        <v>-4.483266912246739</v>
      </c>
      <c r="P131" s="223" t="str">
        <f t="shared" ca="1" si="40"/>
        <v>-3.24699298328753+3.09139430887228i</v>
      </c>
      <c r="Q131" s="223" t="str">
        <f t="shared" ca="1" si="41"/>
        <v>-0.219983480772994+4.47786662090704i</v>
      </c>
      <c r="R131" s="223" t="str">
        <f t="shared" ca="1" si="42"/>
        <v>2.92834819479279+3.39476936720305i</v>
      </c>
      <c r="S131" s="223" t="str">
        <f t="shared" ca="1" si="43"/>
        <v>4.46167875666278+0.439437002072573i</v>
      </c>
      <c r="T131" s="223" t="str">
        <f t="shared" ca="1" si="44"/>
        <v>3.53436745436628-2.75824743341906i</v>
      </c>
      <c r="U131" s="223" t="str">
        <f t="shared" ca="1" si="45"/>
        <v>0.657831881143981-4.43474231749681i</v>
      </c>
      <c r="V131" s="223" t="str">
        <f t="shared" ca="1" si="46"/>
        <v>-2.58150181238428-3.66545094075792i</v>
      </c>
      <c r="W131" s="223" t="str">
        <f t="shared" ca="1" si="47"/>
        <v>-4.39712219565044-0.874641985594486i</v>
      </c>
      <c r="X131" s="223" t="str">
        <f t="shared" ca="1" si="48"/>
        <v>-3.78770403477771+2.39853712737057i</v>
      </c>
      <c r="Y131" s="223" t="str">
        <f t="shared" ca="1" si="49"/>
        <v>-1.08934500089206+4.34890902129234i</v>
      </c>
      <c r="Z131" s="223" t="str">
        <f t="shared" ca="1" si="50"/>
        <v>2.20979415633003+3.90083221801401i</v>
      </c>
      <c r="AA131" s="223" t="str">
        <f t="shared" ca="1" si="51"/>
        <v>4.2902189441825+1.30142368866714i</v>
      </c>
      <c r="AB131" s="223" t="str">
        <f t="shared" ca="1" si="52"/>
        <v>4.00456295476456-2.01572759761178i</v>
      </c>
      <c r="AC131" s="223" t="str">
        <f t="shared" ca="1" si="53"/>
        <v>1.51036713278496-4.22119335385733i</v>
      </c>
      <c r="AD131" s="223" t="str">
        <f t="shared" ca="1" si="54"/>
        <v>-1.81680497455408-4.09864634859876i</v>
      </c>
      <c r="AE131" s="223" t="str">
        <f t="shared" ca="1" si="55"/>
        <v>-4.14199853900975-1.71567197018762i</v>
      </c>
      <c r="AF131" s="223" t="str">
        <f t="shared" ca="1" si="56"/>
        <v>-4.18285574438031+1.61350550917903i</v>
      </c>
      <c r="AG131" s="223" t="str">
        <f t="shared" ca="1" si="57"/>
        <v>-1.91684360353856+4.05282528688564i</v>
      </c>
      <c r="AH131" s="223" t="str">
        <f t="shared" ca="1" si="58"/>
        <v>1.4063189677064+4.25698827429858i</v>
      </c>
      <c r="AI131" s="223" t="str">
        <f t="shared" ca="1" si="59"/>
        <v>3.95388842365987+2.11339739275293i</v>
      </c>
      <c r="AJ131" s="223" t="str">
        <f t="shared" ca="1" si="60"/>
        <v>4.32086534659608-1.19574448066113i</v>
      </c>
      <c r="AK131" s="223" t="str">
        <f t="shared" ca="1" si="61"/>
        <v>2.30485982253678-3.84542629690157i</v>
      </c>
      <c r="AL131" s="223" t="str">
        <f t="shared" ca="1" si="62"/>
        <v>-0.982289340427549-4.37433307581039i</v>
      </c>
      <c r="AM131" s="223" t="str">
        <f t="shared" ca="1" si="63"/>
        <v>-3.72770020137469-2.4907696431259i</v>
      </c>
      <c r="AN131" s="223" t="str">
        <f t="shared" ca="1" si="64"/>
        <v>-4.41726265349878+0.766467779134485i</v>
      </c>
      <c r="AO131" s="223" t="str">
        <f t="shared" ca="1" si="65"/>
        <v>-2.67067898147943+3.60099374955448i</v>
      </c>
      <c r="AP131" s="223" t="str">
        <f t="shared" ca="1" si="66"/>
        <v>0.548799729826396+4.44955065854844i</v>
      </c>
      <c r="AQ131" s="223" t="str">
        <f t="shared" ca="1" si="67"/>
        <v>3.46561218838205+2.84415442024236i</v>
      </c>
      <c r="AR131" s="223" t="str">
        <f t="shared" ca="1" si="68"/>
        <v>3.46561218838205+2.84415442024236i</v>
      </c>
      <c r="AS131" s="223" t="str">
        <f t="shared" ca="1" si="69"/>
        <v>3.01077804188878-3.32188166389575i</v>
      </c>
      <c r="AT131" s="223" t="str">
        <f t="shared" ca="1" si="70"/>
        <v>-0.110024877822578-4.48191663607285i</v>
      </c>
      <c r="AU131" s="223" t="str">
        <f t="shared" ca="1" si="71"/>
        <v>-3.17014843551895-3.17014843551894i</v>
      </c>
      <c r="AV131" s="223" t="str">
        <f t="shared" ca="1" si="72"/>
        <v>-4.48191663607285-0.110024877822547i</v>
      </c>
      <c r="AW131" s="223" t="str">
        <f t="shared" ca="1" si="73"/>
        <v>-3.32188166389573+3.0107780418888i</v>
      </c>
      <c r="AX131" s="223" t="str">
        <f t="shared" ca="1" si="74"/>
        <v>-0.329809573900402+4.471119306327i</v>
      </c>
      <c r="AY131" s="223" t="str">
        <f t="shared" ca="1" si="75"/>
        <v>2.84415442024239+3.46561218838204i</v>
      </c>
      <c r="AZ131" s="223" t="str">
        <f t="shared" ca="1" si="76"/>
        <v>4.44955065854844+0.548799729826378i</v>
      </c>
      <c r="BA131" s="223" t="str">
        <f t="shared" ca="1" si="77"/>
        <v>3.60099374955447-2.67067898147945i</v>
      </c>
      <c r="BB131" s="223" t="str">
        <f t="shared" ca="1" si="78"/>
        <v>0.766467779134453-4.41726265349878i</v>
      </c>
      <c r="BC131" s="223" t="str">
        <f t="shared" ca="1" si="79"/>
        <v>-2.49076964312591-3.72770020137468i</v>
      </c>
      <c r="BD131" s="223" t="str">
        <f t="shared" ca="1" si="80"/>
        <v>-4.3743330758104-0.982289340427517i</v>
      </c>
      <c r="BE131" s="223" t="str">
        <f t="shared" ca="1" si="81"/>
        <v>-3.84542629690155+2.30485982253681i</v>
      </c>
      <c r="BF131" s="223" t="str">
        <f t="shared" ca="1" si="82"/>
        <v>-1.19574448066112+4.32086534659608i</v>
      </c>
      <c r="BG131" s="223" t="str">
        <f t="shared" ca="1" si="83"/>
        <v>2.11339739275295+3.95388842365986i</v>
      </c>
      <c r="BH131" s="223" t="str">
        <f t="shared" ca="1" si="84"/>
        <v>4.2569882742986+1.40631896770636i</v>
      </c>
      <c r="BI131" s="223" t="str">
        <f t="shared" ca="1" si="85"/>
        <v>4.05282528688563-1.9168436035386i</v>
      </c>
      <c r="BJ131" s="223" t="str">
        <f t="shared" ca="1" si="86"/>
        <v>1.61350550917902-4.18285574438031i</v>
      </c>
      <c r="BK131" s="223" t="str">
        <f t="shared" ca="1" si="87"/>
        <v>-1.71567197018722-4.14199853900992i</v>
      </c>
      <c r="BL131" s="223" t="str">
        <f t="shared" ca="1" si="88"/>
        <v>-4.09864634859877-1.81680497455406i</v>
      </c>
      <c r="BM131" s="223" t="str">
        <f t="shared" ca="1" si="89"/>
        <v>-4.22119335385733+1.51036713278499i</v>
      </c>
      <c r="BN131" s="223" t="str">
        <f t="shared" ca="1" si="90"/>
        <v>-2.01572759761167+4.00456295476461i</v>
      </c>
      <c r="BO131" s="223" t="str">
        <f t="shared" ca="1" si="91"/>
        <v>1.30142368866732+4.29021894418245i</v>
      </c>
      <c r="BP131" s="223" t="str">
        <f t="shared" ca="1" si="92"/>
        <v>3.90083221801393+2.20979415633017i</v>
      </c>
      <c r="BQ131" s="223" t="str">
        <f t="shared" ca="1" si="93"/>
        <v>4.34890902129236-1.089345000892i</v>
      </c>
      <c r="BR131" s="223" t="str">
        <f t="shared" ca="1" si="94"/>
        <v>2.39853712737055-3.78770403477772i</v>
      </c>
      <c r="BS131" s="223" t="str">
        <f t="shared" ca="1" si="95"/>
        <v>-0.874641985594607-4.39712219565041i</v>
      </c>
      <c r="BT131" s="223" t="str">
        <f t="shared" ca="1" si="96"/>
        <v>-3.66545094075779-2.58150181238445i</v>
      </c>
      <c r="BU131" s="223" t="str">
        <f t="shared" ca="1" si="97"/>
        <v>-4.43474231749683+0.65783188114386i</v>
      </c>
      <c r="BV131" s="223" t="str">
        <f t="shared" ca="1" si="98"/>
        <v>-2.75824743341908+3.53436745436627i</v>
      </c>
      <c r="BW131" s="223" t="str">
        <f t="shared" ca="1" si="99"/>
        <v>0.439437002072643+4.46167875666277i</v>
      </c>
      <c r="BX131" s="223" t="str">
        <f t="shared" ca="1" si="100"/>
        <v>3.39476936720316+2.92834819479266i</v>
      </c>
      <c r="BY131" s="223" t="str">
        <f t="shared" ca="1" si="101"/>
        <v>4.47786662090704-0.219983480772852i</v>
      </c>
      <c r="BZ131" s="223" t="str">
        <f t="shared" ca="1" si="102"/>
        <v>3.09139430887235-3.24699298328747i</v>
      </c>
      <c r="CA131" s="223" t="str">
        <f t="shared" ca="1" si="103"/>
        <v>-1.53780108550319E-14-4.48326691224674i</v>
      </c>
      <c r="CB131" s="223" t="str">
        <f t="shared" ca="1" si="104"/>
        <v>-3.09139430887237-3.24699298328745i</v>
      </c>
      <c r="CC131" s="223" t="str">
        <f t="shared" ca="1" si="105"/>
        <v>-4.47786662090705-0.21998348077279i</v>
      </c>
      <c r="CD131" s="223" t="str">
        <f t="shared" ca="1" si="106"/>
        <v>-3.39476936720312+2.92834819479271i</v>
      </c>
      <c r="CE131" s="223" t="str">
        <f t="shared" ca="1" si="107"/>
        <v>-0.439437002072611+4.46167875666277i</v>
      </c>
      <c r="CF131" s="223" t="str">
        <f t="shared" ca="1" si="108"/>
        <v>2.7582474334191+3.53436745436625i</v>
      </c>
      <c r="CG131" s="223" t="str">
        <f t="shared" ca="1" si="109"/>
        <v>4.43474231749683+0.657831881143828i</v>
      </c>
      <c r="CH131" s="223" t="str">
        <f t="shared" ca="1" si="110"/>
        <v>3.66545094075803-2.58150181238411i</v>
      </c>
      <c r="CI131" s="223" t="str">
        <f t="shared" ca="1" si="111"/>
        <v>0.874641985594544-4.39712219565043i</v>
      </c>
      <c r="CJ131" s="223" t="str">
        <f t="shared" ca="1" si="112"/>
        <v>-2.3985371273706-3.78770403477769i</v>
      </c>
      <c r="CK131" s="223" t="str">
        <f t="shared" ca="1" si="113"/>
        <v>-4.34890902129236-1.08934500089197i</v>
      </c>
      <c r="CL131" s="223" t="str">
        <f t="shared" ca="1" si="114"/>
        <v>-3.90083221801413+2.20979415632981i</v>
      </c>
      <c r="CM131" s="223" t="str">
        <f t="shared" ca="1" si="115"/>
        <v>-1.30142368866729+4.29021894418246i</v>
      </c>
      <c r="CN131" s="223" t="str">
        <f t="shared" ca="1" si="116"/>
        <v>2.01572759761172+4.00456295476459i</v>
      </c>
      <c r="CO131" s="223" t="str">
        <f t="shared" ca="1" si="117"/>
        <v>4.22119335385735+1.51036713278493i</v>
      </c>
      <c r="CP131" s="223" t="str">
        <f t="shared" ca="1" si="118"/>
        <v>4.09864634859876-1.81680497455409i</v>
      </c>
      <c r="CQ131" s="223" t="str">
        <f t="shared" ca="1" si="119"/>
        <v>1.71567197018761-4.14199853900976i</v>
      </c>
      <c r="CR131" s="223" t="str">
        <f t="shared" ca="1" si="120"/>
        <v>-1.61350550917905-4.1828557443803i</v>
      </c>
      <c r="CS131" s="223" t="str">
        <f t="shared" ca="1" si="121"/>
        <v>-4.05282528688566-1.91684360353854i</v>
      </c>
      <c r="CT131" s="223" t="str">
        <f t="shared" ca="1" si="122"/>
        <v>-4.25698827429857+1.40631896770642i</v>
      </c>
      <c r="CU131" s="223" t="str">
        <f t="shared" ca="1" si="123"/>
        <v>-2.11339739275289+3.95388842365989i</v>
      </c>
      <c r="CV131" s="223" t="str">
        <f t="shared" ca="1" si="124"/>
        <v>1.19574448066114+4.32086534659607i</v>
      </c>
      <c r="CW131" s="223" t="str">
        <f t="shared" ca="1" si="125"/>
        <v>3.84542629690158+2.30485982253677i</v>
      </c>
      <c r="CX131" s="223" t="str">
        <f t="shared" ca="1" si="126"/>
        <v>4.37433307581039-0.982289340427567i</v>
      </c>
      <c r="CY131" s="223" t="str">
        <f t="shared" ca="1" si="127"/>
        <v>2.49076964312587-3.72770020137471i</v>
      </c>
      <c r="CZ131" s="223" t="str">
        <f t="shared" ca="1" si="128"/>
        <v>-0.766467779134077-4.41726265349885i</v>
      </c>
      <c r="DA131" s="223" t="str">
        <f t="shared" ca="1" si="129"/>
        <v>-3.6009937495545-2.67067898147939i</v>
      </c>
      <c r="DB131" s="223" t="str">
        <f t="shared" ca="1" si="130"/>
        <v>-4.44955065854844+0.548799729826441i</v>
      </c>
      <c r="DC131" s="223" t="str">
        <f t="shared" ca="1" si="131"/>
        <v>-2.84415442024232+3.46561218838209i</v>
      </c>
      <c r="DD131" s="223" t="str">
        <f t="shared" ca="1" si="132"/>
        <v>0.329809573900417+4.471119306327i</v>
      </c>
      <c r="DE131" s="223" t="str">
        <f t="shared" ca="1" si="133"/>
        <v>3.32188166389575+3.01077804188878i</v>
      </c>
      <c r="DF131" s="223" t="str">
        <f t="shared" ca="1" si="134"/>
        <v>4.48191663607285-0.110024877822578i</v>
      </c>
      <c r="DG131" s="223" t="str">
        <f t="shared" ca="1" si="135"/>
        <v>3.17014843551893-3.17014843551896i</v>
      </c>
      <c r="DH131" s="223" t="str">
        <f t="shared" ca="1" si="136"/>
        <v>0.110024877822532-4.48191663607285i</v>
      </c>
      <c r="DI131" s="223" t="str">
        <f t="shared" ca="1" si="137"/>
        <v>-3.01077804188848-3.32188166389602i</v>
      </c>
      <c r="DJ131" s="223" t="str">
        <f t="shared" ca="1" si="138"/>
        <v>-4.471119306327-0.329809573900371i</v>
      </c>
      <c r="DK131" s="223" t="str">
        <f t="shared" ca="1" si="139"/>
        <v>-3.46561218838201+2.84415442024241i</v>
      </c>
      <c r="DL131" s="223" t="str">
        <f t="shared" ca="1" si="140"/>
        <v>-0.548799729826334+4.44955065854845i</v>
      </c>
      <c r="DM131" s="223" t="str">
        <f t="shared" ca="1" si="141"/>
        <v>2.67067898147948+3.60099374955444i</v>
      </c>
      <c r="DN131" s="223" t="str">
        <f t="shared" ca="1" si="142"/>
        <v>4.41726265349878+0.766467779134471i</v>
      </c>
      <c r="DO131" s="223" t="str">
        <f t="shared" ca="1" si="143"/>
        <v>3.72770020137468-2.49076964312591i</v>
      </c>
      <c r="DP131" s="223" t="str">
        <f t="shared" ca="1" si="144"/>
        <v>0.982289340427517-4.3743330758104i</v>
      </c>
      <c r="DQ131" s="223" t="str">
        <f t="shared" ca="1" si="145"/>
        <v>-2.30485982253681-3.84542629690155i</v>
      </c>
      <c r="DR131" s="223" t="str">
        <f t="shared" ca="1" si="146"/>
        <v>-4.32086534659597-1.19574448066153i</v>
      </c>
      <c r="DS131" s="223" t="str">
        <f t="shared" ca="1" si="147"/>
        <v>-3.95388842365985+2.11339739275296i</v>
      </c>
      <c r="DT131" s="223" t="str">
        <f t="shared" ca="1" si="148"/>
        <v>-1.40631896770635+4.2569882742986i</v>
      </c>
      <c r="DU131" s="223" t="str">
        <f t="shared" ca="1" si="149"/>
        <v>1.91684360353861+4.05282528688562i</v>
      </c>
      <c r="DV131" s="223" t="str">
        <f t="shared" ca="1" si="150"/>
        <v>4.18285574438033+1.61350550917898i</v>
      </c>
      <c r="DW131" s="223" t="str">
        <f t="shared" ca="1" si="151"/>
        <v>4.1419985390099-1.71567197018727i</v>
      </c>
      <c r="DX131" s="223" t="str">
        <f t="shared" ca="1" si="152"/>
        <v>1.81680497455402-4.09864634859879i</v>
      </c>
      <c r="DY131" s="223" t="str">
        <f t="shared" ca="1" si="153"/>
        <v>-1.51036713278498-4.22119335385733i</v>
      </c>
      <c r="DZ131" s="223" t="str">
        <f t="shared" ca="1" si="154"/>
        <v>-4.00456295476461-2.01572759761168i</v>
      </c>
      <c r="EA131" s="223" t="str">
        <f t="shared" ca="1" si="155"/>
        <v>-4.29021894418244+1.30142368866733i</v>
      </c>
      <c r="EB131" s="223" t="str">
        <f t="shared" ca="1" si="156"/>
        <v>-2.20979415633016+3.90083221801393i</v>
      </c>
      <c r="EC131" s="223" t="str">
        <f t="shared" ca="1" si="157"/>
        <v>1.08934500089201+4.34890902129235i</v>
      </c>
      <c r="ED131" s="223" t="str">
        <f t="shared" ca="1" si="158"/>
        <v>3.78770403477773+2.39853712737054i</v>
      </c>
      <c r="EE131" s="223" t="str">
        <f t="shared" ca="1" si="159"/>
        <v>4.39712219565041-0.874641985594621i</v>
      </c>
      <c r="EF131" s="223" t="str">
        <f t="shared" ca="1" si="160"/>
        <v>2.58150181238441-3.66545094075782i</v>
      </c>
      <c r="EG131" s="223" t="str">
        <f t="shared" ca="1" si="161"/>
        <v>-0.657831881143909-4.43474231749682i</v>
      </c>
      <c r="EH131" s="223" t="str">
        <f t="shared" ca="1" si="162"/>
        <v>-3.53436745436629-2.75824743341904i</v>
      </c>
      <c r="EI131" s="223" t="str">
        <f t="shared" ca="1" si="163"/>
        <v>-4.46167875666276+0.439437002072689i</v>
      </c>
      <c r="EJ131" s="223" t="str">
        <f t="shared" ca="1" si="164"/>
        <v>-2.92834819479268+3.39476936720315i</v>
      </c>
      <c r="EK131" s="223" t="str">
        <f t="shared" ca="1" si="165"/>
        <v>0.219983480772835+4.47786662090704i</v>
      </c>
      <c r="EL131" s="223" t="str">
        <f t="shared" ca="1" si="166"/>
        <v>3.24699298328748+3.09139430887234i</v>
      </c>
      <c r="EM131" s="223" t="str">
        <f t="shared" ca="1" si="167"/>
        <v>4.48326691224674-3.07560217100637E-14i</v>
      </c>
      <c r="EN131" s="223"/>
      <c r="EO131" s="223"/>
      <c r="EP131" s="223"/>
    </row>
    <row r="132" spans="1:146" ht="17.25" thickBot="1">
      <c r="A132" s="257">
        <f t="shared" si="168"/>
        <v>6.2500000000000023E-4</v>
      </c>
      <c r="B132" s="256">
        <v>32</v>
      </c>
      <c r="C132" s="230">
        <f t="shared" si="169"/>
        <v>6400</v>
      </c>
      <c r="D132" s="229">
        <f t="shared" si="170"/>
        <v>40212.385965949354</v>
      </c>
      <c r="E132" s="229" t="str">
        <f t="shared" si="171"/>
        <v>40212.3859659494i</v>
      </c>
      <c r="F132" s="229" t="str">
        <f t="shared" si="172"/>
        <v>-0.0198213381714478-0.173700252142659i</v>
      </c>
      <c r="G132" s="229" t="str">
        <f t="shared" si="173"/>
        <v>-4.39502772472187-0.657891623131077i</v>
      </c>
      <c r="H132" s="229" t="str">
        <f t="shared" si="38"/>
        <v>0.00226902820556196-0.0132100996779169i</v>
      </c>
      <c r="I132" s="229" t="str">
        <f t="shared" si="174"/>
        <v>-0.00759237272494104+0.00712151850380543i</v>
      </c>
      <c r="J132" s="255" t="str">
        <f ca="1">IMPRODUCT(1/N_FFT2,AU100)</f>
        <v>0.0207599143063452-0.0000875347847914836i</v>
      </c>
      <c r="K132" s="254" t="str">
        <f t="shared" ca="1" si="175"/>
        <v>-0.000156993626561989+0.000148506710582587i</v>
      </c>
      <c r="N132" s="246">
        <f t="shared" ca="1" si="176"/>
        <v>8.5170967509495572</v>
      </c>
      <c r="O132" s="223">
        <f t="shared" ca="1" si="39"/>
        <v>-4.4829032490504428</v>
      </c>
      <c r="P132" s="223" t="str">
        <f t="shared" ca="1" si="40"/>
        <v>-3.16989128680678+3.16989128680677i</v>
      </c>
      <c r="Q132" s="223" t="str">
        <f t="shared" ca="1" si="41"/>
        <v>1.56518605941868E-14+4.48290324905044i</v>
      </c>
      <c r="R132" s="223" t="str">
        <f t="shared" ca="1" si="42"/>
        <v>3.16989128680676+3.16989128680679i</v>
      </c>
      <c r="S132" s="223" t="str">
        <f t="shared" ca="1" si="43"/>
        <v>4.48290324905044+1.44848849308435E-14i</v>
      </c>
      <c r="T132" s="223" t="str">
        <f t="shared" ca="1" si="44"/>
        <v>3.16989128680678-3.16989128680677i</v>
      </c>
      <c r="U132" s="223" t="str">
        <f t="shared" ca="1" si="45"/>
        <v>8.23833298361847E-16-4.48290324905044i</v>
      </c>
      <c r="V132" s="223" t="str">
        <f t="shared" ca="1" si="46"/>
        <v>-3.16989128680678-3.16989128680677i</v>
      </c>
      <c r="W132" s="223" t="str">
        <f t="shared" ca="1" si="47"/>
        <v>-4.48290324905044+1.48280272958249E-14i</v>
      </c>
      <c r="X132" s="223" t="str">
        <f t="shared" ca="1" si="48"/>
        <v>-3.16989128680679+3.16989128680676i</v>
      </c>
      <c r="Y132" s="223" t="str">
        <f t="shared" ca="1" si="49"/>
        <v>-1.33179092675003E-14+4.48290324905044i</v>
      </c>
      <c r="Z132" s="223" t="str">
        <f t="shared" ca="1" si="50"/>
        <v>3.16989128680677+3.16989128680678i</v>
      </c>
      <c r="AA132" s="223" t="str">
        <f t="shared" ca="1" si="51"/>
        <v>4.48290324905044+1.64766659672369E-15i</v>
      </c>
      <c r="AB132" s="223" t="str">
        <f t="shared" ca="1" si="52"/>
        <v>3.16989128680686-3.16989128680669i</v>
      </c>
      <c r="AC132" s="223" t="str">
        <f t="shared" ca="1" si="53"/>
        <v>-1.09563024159307E-13-4.48290324905044i</v>
      </c>
      <c r="AD132" s="223" t="str">
        <f t="shared" ca="1" si="54"/>
        <v>-3.1698912868067-3.16989128680685i</v>
      </c>
      <c r="AE132" s="223" t="str">
        <f t="shared" ca="1" si="55"/>
        <v>-4.48290324905044+1.25214884753494E-13i</v>
      </c>
      <c r="AF132" s="223" t="str">
        <f t="shared" ca="1" si="56"/>
        <v>-3.16989128680684+3.16989128680671i</v>
      </c>
      <c r="AG132" s="223" t="str">
        <f t="shared" ca="1" si="57"/>
        <v>1.32903509500861E-13+4.48290324905044i</v>
      </c>
      <c r="AH132" s="223" t="str">
        <f t="shared" ca="1" si="58"/>
        <v>3.16989128680672+3.16989128680683i</v>
      </c>
      <c r="AI132" s="223" t="str">
        <f t="shared" ca="1" si="59"/>
        <v>4.48290324905044-1.48555370095047E-13i</v>
      </c>
      <c r="AJ132" s="223" t="str">
        <f t="shared" ca="1" si="60"/>
        <v>3.16989128680682-3.16989128680673i</v>
      </c>
      <c r="AK132" s="223" t="str">
        <f t="shared" ca="1" si="61"/>
        <v>-1.64207230689234E-13-4.48290324905044i</v>
      </c>
      <c r="AL132" s="223" t="str">
        <f t="shared" ca="1" si="62"/>
        <v>-3.16989128680674-3.16989128680681i</v>
      </c>
      <c r="AM132" s="223" t="str">
        <f t="shared" ca="1" si="63"/>
        <v>-4.48290324905044+1.87822327130241E-13i</v>
      </c>
      <c r="AN132" s="223" t="str">
        <f t="shared" ca="1" si="64"/>
        <v>-3.16989128680679+3.16989128680675i</v>
      </c>
      <c r="AO132" s="223" t="str">
        <f t="shared" ca="1" si="65"/>
        <v>1.95510951877608E-13+4.48290324905044i</v>
      </c>
      <c r="AP132" s="223" t="str">
        <f t="shared" ca="1" si="66"/>
        <v>3.16989128680676+3.16989128680679i</v>
      </c>
      <c r="AQ132" s="223" t="str">
        <f t="shared" ca="1" si="67"/>
        <v>4.48290324905044-2.19126048318615E-13i</v>
      </c>
      <c r="AR132" s="223" t="str">
        <f t="shared" ca="1" si="68"/>
        <v>4.48290324905044-2.19126048318615E-13i</v>
      </c>
      <c r="AS132" s="223" t="str">
        <f t="shared" ca="1" si="69"/>
        <v>2.19126534355959E-13-4.48290324905044i</v>
      </c>
      <c r="AT132" s="223" t="str">
        <f t="shared" ca="1" si="70"/>
        <v>-3.16989128680678-3.16989128680677i</v>
      </c>
      <c r="AU132" s="223" t="str">
        <f t="shared" ca="1" si="71"/>
        <v>-4.48290324905044-2.11437909608592E-13i</v>
      </c>
      <c r="AV132" s="223" t="str">
        <f t="shared" ca="1" si="72"/>
        <v>-3.16989128680675+3.16989128680679i</v>
      </c>
      <c r="AW132" s="223" t="str">
        <f t="shared" ca="1" si="73"/>
        <v>-1.87822813167585E-13+4.48290324905044i</v>
      </c>
      <c r="AX132" s="223" t="str">
        <f t="shared" ca="1" si="74"/>
        <v>3.1698912868068+3.16989128680675i</v>
      </c>
      <c r="AY132" s="223" t="str">
        <f t="shared" ca="1" si="75"/>
        <v>4.48290324905044+1.80134188420219E-13i</v>
      </c>
      <c r="AZ132" s="223" t="str">
        <f t="shared" ca="1" si="76"/>
        <v>3.16989128680673-3.16989128680682i</v>
      </c>
      <c r="BA132" s="223" t="str">
        <f t="shared" ca="1" si="77"/>
        <v>1.56519091979212E-13-4.48290324905044i</v>
      </c>
      <c r="BB132" s="223" t="str">
        <f t="shared" ca="1" si="78"/>
        <v>-3.16989128680683-3.16989128680672i</v>
      </c>
      <c r="BC132" s="223" t="str">
        <f t="shared" ca="1" si="79"/>
        <v>-4.48290324905044-1.48830467231845E-13i</v>
      </c>
      <c r="BD132" s="223" t="str">
        <f t="shared" ca="1" si="80"/>
        <v>-3.16989128680672+3.16989128680683i</v>
      </c>
      <c r="BE132" s="223" t="str">
        <f t="shared" ca="1" si="81"/>
        <v>-1.25215370790838E-13+4.48290324905044i</v>
      </c>
      <c r="BF132" s="223" t="str">
        <f t="shared" ca="1" si="82"/>
        <v>3.16989128680686+3.16989128680669i</v>
      </c>
      <c r="BG132" s="223" t="str">
        <f t="shared" ca="1" si="83"/>
        <v>4.48290324905044+1.17526746043472E-13i</v>
      </c>
      <c r="BH132" s="223" t="str">
        <f t="shared" ca="1" si="84"/>
        <v>3.16989128680669-3.16989128680686i</v>
      </c>
      <c r="BI132" s="223" t="str">
        <f t="shared" ca="1" si="85"/>
        <v>1.09838121296106E-13-4.48290324905044i</v>
      </c>
      <c r="BJ132" s="223" t="str">
        <f t="shared" ca="1" si="86"/>
        <v>-3.16989128680687-3.16989128680668i</v>
      </c>
      <c r="BK132" s="223" t="str">
        <f t="shared" ca="1" si="87"/>
        <v>-4.48290324905044-7.02965531614574E-14i</v>
      </c>
      <c r="BL132" s="223" t="str">
        <f t="shared" ca="1" si="88"/>
        <v>-3.16989128680667+3.16989128680688i</v>
      </c>
      <c r="BM132" s="223" t="str">
        <f t="shared" ca="1" si="89"/>
        <v>-6.26079284140911E-14+4.48290324905044i</v>
      </c>
      <c r="BN132" s="223" t="str">
        <f t="shared" ca="1" si="90"/>
        <v>3.16989128680688+3.16989128680667i</v>
      </c>
      <c r="BO132" s="223" t="str">
        <f t="shared" ca="1" si="91"/>
        <v>4.48290324905044+5.49193036667248E-14i</v>
      </c>
      <c r="BP132" s="223" t="str">
        <f t="shared" ca="1" si="92"/>
        <v>3.16989128680664-3.16989128680691i</v>
      </c>
      <c r="BQ132" s="223" t="str">
        <f t="shared" ca="1" si="93"/>
        <v>4.72306789193585E-14-4.48290324905044i</v>
      </c>
      <c r="BR132" s="223" t="str">
        <f t="shared" ca="1" si="94"/>
        <v>-3.16989128680691-3.16989128680664i</v>
      </c>
      <c r="BS132" s="223" t="str">
        <f t="shared" ca="1" si="95"/>
        <v>-4.48290324905044-3.9542054171992E-14i</v>
      </c>
      <c r="BT132" s="223" t="str">
        <f t="shared" ca="1" si="96"/>
        <v>-3.16989128680695+3.1698912868066i</v>
      </c>
      <c r="BU132" s="223" t="str">
        <f t="shared" ca="1" si="97"/>
        <v>-4.8603734416628E-19+4.48290324905044i</v>
      </c>
      <c r="BV132" s="223" t="str">
        <f t="shared" ca="1" si="98"/>
        <v>3.16989128680661+3.16989128680694i</v>
      </c>
      <c r="BW132" s="223" t="str">
        <f t="shared" ca="1" si="99"/>
        <v>4.48290324905044-7.68813871002224E-15i</v>
      </c>
      <c r="BX132" s="223" t="str">
        <f t="shared" ca="1" si="100"/>
        <v>3.16989128680691-3.16989128680664i</v>
      </c>
      <c r="BY132" s="223" t="str">
        <f t="shared" ca="1" si="101"/>
        <v>-1.53767634573887E-14-4.48290324905044i</v>
      </c>
      <c r="BZ132" s="223" t="str">
        <f t="shared" ca="1" si="102"/>
        <v>-3.16989128680664-3.16989128680691i</v>
      </c>
      <c r="CA132" s="223" t="str">
        <f t="shared" ca="1" si="103"/>
        <v>-4.48290324905044+2.30653882047551E-14i</v>
      </c>
      <c r="CB132" s="223" t="str">
        <f t="shared" ca="1" si="104"/>
        <v>-3.1698912868069+3.16989128680665i</v>
      </c>
      <c r="CC132" s="223" t="str">
        <f t="shared" ca="1" si="105"/>
        <v>6.26069563394028E-14+4.48290324905044i</v>
      </c>
      <c r="CD132" s="223" t="str">
        <f t="shared" ca="1" si="106"/>
        <v>3.16989128680665+3.1698912868069i</v>
      </c>
      <c r="CE132" s="223" t="str">
        <f t="shared" ca="1" si="107"/>
        <v>4.48290324905044-7.02955810867695E-14i</v>
      </c>
      <c r="CF132" s="223" t="str">
        <f t="shared" ca="1" si="108"/>
        <v>3.16989128680689-3.16989128680666i</v>
      </c>
      <c r="CG132" s="223" t="str">
        <f t="shared" ca="1" si="109"/>
        <v>-7.79842058341358E-14-4.48290324905044i</v>
      </c>
      <c r="CH132" s="223" t="str">
        <f t="shared" ca="1" si="110"/>
        <v>-3.16989128680669-3.16989128680686i</v>
      </c>
      <c r="CI132" s="223" t="str">
        <f t="shared" ca="1" si="111"/>
        <v>-4.48290324905044+8.56728305815022E-14i</v>
      </c>
      <c r="CJ132" s="223" t="str">
        <f t="shared" ca="1" si="112"/>
        <v>-3.16989128680686+3.16989128680669i</v>
      </c>
      <c r="CK132" s="223" t="str">
        <f t="shared" ca="1" si="113"/>
        <v>1.2521439871615E-13+4.48290324905044i</v>
      </c>
      <c r="CL132" s="223" t="str">
        <f t="shared" ca="1" si="114"/>
        <v>3.1698912868067+3.16989128680685i</v>
      </c>
      <c r="CM132" s="223" t="str">
        <f t="shared" ca="1" si="115"/>
        <v>4.48290324905044-1.32903023463516E-13i</v>
      </c>
      <c r="CN132" s="223" t="str">
        <f t="shared" ca="1" si="116"/>
        <v>3.16989128680685-3.1698912868067i</v>
      </c>
      <c r="CO132" s="223" t="str">
        <f t="shared" ca="1" si="117"/>
        <v>-1.40591648210883E-13-4.48290324905044i</v>
      </c>
      <c r="CP132" s="223" t="str">
        <f t="shared" ca="1" si="118"/>
        <v>-3.16989128680673-3.16989128680682i</v>
      </c>
      <c r="CQ132" s="223" t="str">
        <f t="shared" ca="1" si="119"/>
        <v>-4.48290324905044+1.48280272958249E-13i</v>
      </c>
      <c r="CR132" s="223" t="str">
        <f t="shared" ca="1" si="120"/>
        <v>-3.16989128680681+3.16989128680674i</v>
      </c>
      <c r="CS132" s="223" t="str">
        <f t="shared" ca="1" si="121"/>
        <v>1.55968897705616E-13+4.48290324905044i</v>
      </c>
      <c r="CT132" s="223" t="str">
        <f t="shared" ca="1" si="122"/>
        <v>3.16989128680674+3.16989128680681i</v>
      </c>
      <c r="CU132" s="223" t="str">
        <f t="shared" ca="1" si="123"/>
        <v>4.48290324905044-1.95510465840263E-13i</v>
      </c>
      <c r="CV132" s="223" t="str">
        <f t="shared" ca="1" si="124"/>
        <v>3.16989128680678-3.16989128680677i</v>
      </c>
      <c r="CW132" s="223" t="str">
        <f t="shared" ca="1" si="125"/>
        <v>-2.35052033974911E-13-4.48290324905044i</v>
      </c>
      <c r="CX132" s="223" t="str">
        <f t="shared" ca="1" si="126"/>
        <v>-3.16989128680675-3.1698912868068i</v>
      </c>
      <c r="CY132" s="223" t="str">
        <f t="shared" ca="1" si="127"/>
        <v>-4.48290324905044-2.35053492086944E-13i</v>
      </c>
      <c r="CZ132" s="223" t="str">
        <f t="shared" ca="1" si="128"/>
        <v>-3.16989128680677+3.16989128680678i</v>
      </c>
      <c r="DA132" s="223" t="str">
        <f t="shared" ca="1" si="129"/>
        <v>-1.95511923952296E-13+4.48290324905044i</v>
      </c>
      <c r="DB132" s="223" t="str">
        <f t="shared" ca="1" si="130"/>
        <v>3.16989128680681+3.16989128680674i</v>
      </c>
      <c r="DC132" s="223" t="str">
        <f t="shared" ca="1" si="131"/>
        <v>4.48290324905044+2.19676242592211E-13i</v>
      </c>
      <c r="DD132" s="223" t="str">
        <f t="shared" ca="1" si="132"/>
        <v>3.16989128680676-3.16989128680679i</v>
      </c>
      <c r="DE132" s="223" t="str">
        <f t="shared" ca="1" si="133"/>
        <v>1.80134674457563E-13-4.48290324905044i</v>
      </c>
      <c r="DF132" s="223" t="str">
        <f t="shared" ca="1" si="134"/>
        <v>-3.16989128680682-3.16989128680673i</v>
      </c>
      <c r="DG132" s="223" t="str">
        <f t="shared" ca="1" si="135"/>
        <v>-4.48290324905044-1.40593106322915E-13i</v>
      </c>
      <c r="DH132" s="223" t="str">
        <f t="shared" ca="1" si="136"/>
        <v>-3.16989128680675+3.1698912868068i</v>
      </c>
      <c r="DI132" s="223" t="str">
        <f t="shared" ca="1" si="137"/>
        <v>-1.6475742496283E-13+4.48290324905044i</v>
      </c>
      <c r="DJ132" s="223" t="str">
        <f t="shared" ca="1" si="138"/>
        <v>3.16989128680683+3.16989128680672i</v>
      </c>
      <c r="DK132" s="223" t="str">
        <f t="shared" ca="1" si="139"/>
        <v>4.48290324905044+1.25215856828183E-13i</v>
      </c>
      <c r="DL132" s="223" t="str">
        <f t="shared" ca="1" si="140"/>
        <v>3.16989128680669-3.16989128680686i</v>
      </c>
      <c r="DM132" s="223" t="str">
        <f t="shared" ca="1" si="141"/>
        <v>1.49380175468097E-13-4.48290324905044i</v>
      </c>
      <c r="DN132" s="223" t="str">
        <f t="shared" ca="1" si="142"/>
        <v>-3.16989128680684-3.16989128680671i</v>
      </c>
      <c r="DO132" s="223" t="str">
        <f t="shared" ca="1" si="143"/>
        <v>-4.48290324905044-1.0983860733345E-13i</v>
      </c>
      <c r="DP132" s="223" t="str">
        <f t="shared" ca="1" si="144"/>
        <v>-3.16989128680668+3.16989128680687i</v>
      </c>
      <c r="DQ132" s="223" t="str">
        <f t="shared" ca="1" si="145"/>
        <v>-7.02970391988018E-14+4.48290324905044i</v>
      </c>
      <c r="DR132" s="223" t="str">
        <f t="shared" ca="1" si="146"/>
        <v>3.16989128680685+3.1698912868067i</v>
      </c>
      <c r="DS132" s="223" t="str">
        <f t="shared" ca="1" si="147"/>
        <v>4.48290324905044+9.44613578387169E-14i</v>
      </c>
      <c r="DT132" s="223" t="str">
        <f t="shared" ca="1" si="148"/>
        <v>3.16989128680667-3.16989128680688i</v>
      </c>
      <c r="DU132" s="223" t="str">
        <f t="shared" ca="1" si="149"/>
        <v>5.49197897040692E-14-4.48290324905044i</v>
      </c>
      <c r="DV132" s="223" t="str">
        <f t="shared" ca="1" si="150"/>
        <v>-3.16989128680691-3.16989128680664i</v>
      </c>
      <c r="DW132" s="223" t="str">
        <f t="shared" ca="1" si="151"/>
        <v>-4.48290324905044-7.90841083439838E-14i</v>
      </c>
      <c r="DX132" s="223" t="str">
        <f t="shared" ca="1" si="152"/>
        <v>-3.16989128680666+3.16989128680689i</v>
      </c>
      <c r="DY132" s="223" t="str">
        <f t="shared" ca="1" si="153"/>
        <v>-3.95425402093362E-14+4.48290324905044i</v>
      </c>
      <c r="DZ132" s="223" t="str">
        <f t="shared" ca="1" si="154"/>
        <v>3.16989128680692+3.16989128680663i</v>
      </c>
      <c r="EA132" s="223" t="str">
        <f t="shared" ca="1" si="155"/>
        <v>4.48290324905044+9.72074688332564E-19i</v>
      </c>
      <c r="EB132" s="223" t="str">
        <f t="shared" ca="1" si="156"/>
        <v>3.16989128680692-3.16989128680663i</v>
      </c>
      <c r="EC132" s="223" t="str">
        <f t="shared" ca="1" si="157"/>
        <v>2.41652907146034E-14-4.48290324905044i</v>
      </c>
      <c r="ED132" s="223" t="str">
        <f t="shared" ca="1" si="158"/>
        <v>-3.16989128680662-3.16989128680693i</v>
      </c>
      <c r="EE132" s="223" t="str">
        <f t="shared" ca="1" si="159"/>
        <v>-4.48290324905044+1.53762774200445E-14i</v>
      </c>
      <c r="EF132" s="223" t="str">
        <f t="shared" ca="1" si="160"/>
        <v>-3.16989128680691+3.16989128680664i</v>
      </c>
      <c r="EG132" s="223" t="str">
        <f t="shared" ca="1" si="161"/>
        <v>5.49178455546925E-14+4.48290324905044i</v>
      </c>
      <c r="EH132" s="223" t="str">
        <f t="shared" ca="1" si="162"/>
        <v>3.16989128680662+3.16989128680692i</v>
      </c>
      <c r="EI132" s="223" t="str">
        <f t="shared" ca="1" si="163"/>
        <v>4.48290324905044-3.07535269147773E-14i</v>
      </c>
      <c r="EJ132" s="223" t="str">
        <f t="shared" ca="1" si="164"/>
        <v>3.1698912868069-3.16989128680665i</v>
      </c>
      <c r="EK132" s="223" t="str">
        <f t="shared" ca="1" si="165"/>
        <v>-7.02950950494251E-14-4.48290324905044i</v>
      </c>
      <c r="EL132" s="223" t="str">
        <f t="shared" ca="1" si="166"/>
        <v>-3.16989128680668-3.16989128680687i</v>
      </c>
      <c r="EM132" s="223" t="str">
        <f t="shared" ca="1" si="167"/>
        <v>-4.48290324905044-1.73763405327825E-12i</v>
      </c>
      <c r="EN132" s="223"/>
      <c r="EO132" s="223"/>
      <c r="EP132" s="223"/>
    </row>
    <row r="133" spans="1:146" ht="17.2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-0.0199284486218319-0.168052009831149i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0.00225263254065913-0.0128100417702227i</v>
      </c>
      <c r="I133" s="229" t="str">
        <f t="shared" si="174"/>
        <v>-0.00747221057476664+0.00702401638767382i</v>
      </c>
      <c r="J133" s="255" t="str">
        <f ca="1">IMPRODUCT(1/N_FFT2,AV100)</f>
        <v>-0.0565520696562348-0.00161233934267209i</v>
      </c>
      <c r="K133" s="254" t="str">
        <f t="shared" ca="1" si="175"/>
        <v>0.000433894070875677-0.000385174924935838i</v>
      </c>
      <c r="N133" s="246">
        <f t="shared" ca="1" si="176"/>
        <v>8.5174883521126095</v>
      </c>
      <c r="O133" s="223">
        <f t="shared" ca="1" si="39"/>
        <v>-4.4825116478873905</v>
      </c>
      <c r="P133" s="223" t="str">
        <f t="shared" ca="1" si="40"/>
        <v>-3.09087352347452+3.24644598527842i</v>
      </c>
      <c r="Q133" s="223" t="str">
        <f t="shared" ca="1" si="41"/>
        <v>0.219946421707409+4.47711226629668i</v>
      </c>
      <c r="R133" s="223" t="str">
        <f t="shared" ca="1" si="42"/>
        <v>3.3941974743487+2.92785487662401i</v>
      </c>
      <c r="S133" s="223" t="str">
        <f t="shared" ca="1" si="43"/>
        <v>4.46092712910775-0.439362973219849i</v>
      </c>
      <c r="T133" s="223" t="str">
        <f t="shared" ca="1" si="44"/>
        <v>2.75778277092596-3.53377204440667i</v>
      </c>
      <c r="U133" s="223" t="str">
        <f t="shared" ca="1" si="45"/>
        <v>-0.657721060846194-4.43399522773373i</v>
      </c>
      <c r="V133" s="223" t="str">
        <f t="shared" ca="1" si="46"/>
        <v>-3.66483344808781-2.58106692497946i</v>
      </c>
      <c r="W133" s="223" t="str">
        <f t="shared" ca="1" si="47"/>
        <v>-4.39638144348398+0.874494640827405i</v>
      </c>
      <c r="X133" s="223" t="str">
        <f t="shared" ca="1" si="48"/>
        <v>-2.39813306273593+3.78706594699101i</v>
      </c>
      <c r="Y133" s="223" t="str">
        <f t="shared" ca="1" si="49"/>
        <v>1.08916148662213+4.34817639125936i</v>
      </c>
      <c r="Z133" s="223" t="str">
        <f t="shared" ca="1" si="50"/>
        <v>3.90017507232008+2.20942188789266i</v>
      </c>
      <c r="AA133" s="223" t="str">
        <f t="shared" ca="1" si="51"/>
        <v>4.2894962012529-1.30120444699634i</v>
      </c>
      <c r="AB133" s="223" t="str">
        <f t="shared" ca="1" si="52"/>
        <v>2.01538802219907-4.00388833428489i</v>
      </c>
      <c r="AC133" s="223" t="str">
        <f t="shared" ca="1" si="53"/>
        <v>-1.51011269188587-4.22048223918208i</v>
      </c>
      <c r="AD133" s="223" t="str">
        <f t="shared" ca="1" si="54"/>
        <v>-4.0979558785534-1.81649891023247i</v>
      </c>
      <c r="AE133" s="223" t="str">
        <f t="shared" ca="1" si="55"/>
        <v>-4.14130076572659+1.71538294303006i</v>
      </c>
      <c r="AF133" s="223" t="str">
        <f t="shared" ca="1" si="56"/>
        <v>-1.61323369328501+4.18215108817175i</v>
      </c>
      <c r="AG133" s="223" t="str">
        <f t="shared" ca="1" si="57"/>
        <v>1.91652068641468+4.05214253599139i</v>
      </c>
      <c r="AH133" s="223" t="str">
        <f t="shared" ca="1" si="58"/>
        <v>4.25627112950568+1.40608205506742i</v>
      </c>
      <c r="AI133" s="223" t="str">
        <f t="shared" ca="1" si="59"/>
        <v>3.95322233996101-2.11304136359876i</v>
      </c>
      <c r="AJ133" s="223" t="str">
        <f t="shared" ca="1" si="60"/>
        <v>1.19554304202135-4.32013744088316i</v>
      </c>
      <c r="AK133" s="223" t="str">
        <f t="shared" ca="1" si="61"/>
        <v>-2.30447153905695-3.8447784850525i</v>
      </c>
      <c r="AL133" s="223" t="str">
        <f t="shared" ca="1" si="62"/>
        <v>-4.37359616276621-0.982123861069863i</v>
      </c>
      <c r="AM133" s="223" t="str">
        <f t="shared" ca="1" si="63"/>
        <v>-3.72707222201068+2.49035004072971i</v>
      </c>
      <c r="AN133" s="223" t="str">
        <f t="shared" ca="1" si="64"/>
        <v>-0.766338657712721+4.41651850841148i</v>
      </c>
      <c r="AO133" s="223" t="str">
        <f t="shared" ca="1" si="65"/>
        <v>2.67022907102582+3.60038711553282i</v>
      </c>
      <c r="AP133" s="223" t="str">
        <f t="shared" ca="1" si="66"/>
        <v>4.44880107412857+0.548707277406259i</v>
      </c>
      <c r="AQ133" s="223" t="str">
        <f t="shared" ca="1" si="67"/>
        <v>3.46502836113724-2.843675285605i</v>
      </c>
      <c r="AR133" s="223" t="str">
        <f t="shared" ca="1" si="68"/>
        <v>3.46502836113724-2.843675285605i</v>
      </c>
      <c r="AS133" s="223" t="str">
        <f t="shared" ca="1" si="69"/>
        <v>-3.01027083734498-3.32132204991874i</v>
      </c>
      <c r="AT133" s="223" t="str">
        <f t="shared" ca="1" si="70"/>
        <v>-4.481161599185-0.110006342707309i</v>
      </c>
      <c r="AU133" s="223" t="str">
        <f t="shared" ca="1" si="71"/>
        <v>-3.16961438296884+3.16961438296888i</v>
      </c>
      <c r="AV133" s="223" t="str">
        <f t="shared" ca="1" si="72"/>
        <v>0.110006342707356+4.481161599185i</v>
      </c>
      <c r="AW133" s="223" t="str">
        <f t="shared" ca="1" si="73"/>
        <v>3.32132204991878+3.01027083734495i</v>
      </c>
      <c r="AX133" s="223" t="str">
        <f t="shared" ca="1" si="74"/>
        <v>4.47036608838918-0.329754013207038i</v>
      </c>
      <c r="AY133" s="223" t="str">
        <f t="shared" ca="1" si="75"/>
        <v>2.84367528560497-3.46502836113727i</v>
      </c>
      <c r="AZ133" s="223" t="str">
        <f t="shared" ca="1" si="76"/>
        <v>-0.548707277406309-4.44880107412857i</v>
      </c>
      <c r="BA133" s="223" t="str">
        <f t="shared" ca="1" si="77"/>
        <v>-3.60038711553286-2.67022907102577i</v>
      </c>
      <c r="BB133" s="223" t="str">
        <f t="shared" ca="1" si="78"/>
        <v>-4.41651850841148+0.766338657712765i</v>
      </c>
      <c r="BC133" s="223" t="str">
        <f t="shared" ca="1" si="79"/>
        <v>-2.49035004073003+3.72707222201047i</v>
      </c>
      <c r="BD133" s="223" t="str">
        <f t="shared" ca="1" si="80"/>
        <v>0.982123861069908+4.3735961627662i</v>
      </c>
      <c r="BE133" s="223" t="str">
        <f t="shared" ca="1" si="81"/>
        <v>3.84477848505253+2.3044715390569i</v>
      </c>
      <c r="BF133" s="223" t="str">
        <f t="shared" ca="1" si="82"/>
        <v>4.32013744088314-1.1955430420214i</v>
      </c>
      <c r="BG133" s="223" t="str">
        <f t="shared" ca="1" si="83"/>
        <v>2.11304136359872-3.95322233996104i</v>
      </c>
      <c r="BH133" s="223" t="str">
        <f t="shared" ca="1" si="84"/>
        <v>-1.40608205506748-4.25627112950566i</v>
      </c>
      <c r="BI133" s="223" t="str">
        <f t="shared" ca="1" si="85"/>
        <v>-4.05214253599122-1.91652068641504i</v>
      </c>
      <c r="BJ133" s="223" t="str">
        <f t="shared" ca="1" si="86"/>
        <v>-4.18215108817173+1.61323369328507i</v>
      </c>
      <c r="BK133" s="223" t="str">
        <f t="shared" ca="1" si="87"/>
        <v>-1.71538294303001+4.14130076572661i</v>
      </c>
      <c r="BL133" s="223" t="str">
        <f t="shared" ca="1" si="88"/>
        <v>1.81649891023251+4.09795587855339i</v>
      </c>
      <c r="BM133" s="223" t="str">
        <f t="shared" ca="1" si="89"/>
        <v>4.2204822391821+1.51011269188582i</v>
      </c>
      <c r="BN133" s="223" t="str">
        <f t="shared" ca="1" si="90"/>
        <v>4.00388833428507-2.01538802219872i</v>
      </c>
      <c r="BO133" s="223" t="str">
        <f t="shared" ca="1" si="91"/>
        <v>1.3012044469962-4.28949620125294i</v>
      </c>
      <c r="BP133" s="223" t="str">
        <f t="shared" ca="1" si="92"/>
        <v>-2.2094218878927-3.90017507232006i</v>
      </c>
      <c r="BQ133" s="223" t="str">
        <f t="shared" ca="1" si="93"/>
        <v>-4.34817639125934-1.08916148662218i</v>
      </c>
      <c r="BR133" s="223" t="str">
        <f t="shared" ca="1" si="94"/>
        <v>-3.78706594699105+2.39813306273587i</v>
      </c>
      <c r="BS133" s="223" t="str">
        <f t="shared" ca="1" si="95"/>
        <v>-0.874494640827579+4.39638144348394i</v>
      </c>
      <c r="BT133" s="223" t="str">
        <f t="shared" ca="1" si="96"/>
        <v>2.58106692497962+3.6648334480877i</v>
      </c>
      <c r="BU133" s="223" t="str">
        <f t="shared" ca="1" si="97"/>
        <v>4.43399522773374+0.657721060846105i</v>
      </c>
      <c r="BV133" s="223" t="str">
        <f t="shared" ca="1" si="98"/>
        <v>3.53377204440666-2.75778277092597i</v>
      </c>
      <c r="BW133" s="223" t="str">
        <f t="shared" ca="1" si="99"/>
        <v>0.439362973219931-4.46092712910774i</v>
      </c>
      <c r="BX133" s="223" t="str">
        <f t="shared" ca="1" si="100"/>
        <v>-2.92785487662391-3.3941974743488i</v>
      </c>
      <c r="BY133" s="223" t="str">
        <f t="shared" ca="1" si="101"/>
        <v>-4.47711226629667-0.219946421707619i</v>
      </c>
      <c r="BZ133" s="223" t="str">
        <f t="shared" ca="1" si="102"/>
        <v>-3.24644598527833+3.09087352347461i</v>
      </c>
      <c r="CA133" s="223" t="str">
        <f t="shared" ca="1" si="103"/>
        <v>6.26014873485378E-14+4.48251164788739i</v>
      </c>
      <c r="CB133" s="223" t="str">
        <f t="shared" ca="1" si="104"/>
        <v>3.24644598527839+3.09087352347454i</v>
      </c>
      <c r="CC133" s="223" t="str">
        <f t="shared" ca="1" si="105"/>
        <v>4.47711226629669-0.219946421707267i</v>
      </c>
      <c r="CD133" s="223" t="str">
        <f t="shared" ca="1" si="106"/>
        <v>2.92785487662417-3.39419747434856i</v>
      </c>
      <c r="CE133" s="223" t="str">
        <f t="shared" ca="1" si="107"/>
        <v>-0.439362973220024-4.46092712910773i</v>
      </c>
      <c r="CF133" s="223" t="str">
        <f t="shared" ca="1" si="108"/>
        <v>-3.53377204440673-2.75778277092588i</v>
      </c>
      <c r="CG133" s="223" t="str">
        <f t="shared" ca="1" si="109"/>
        <v>-4.43399522773373+0.657721060846199i</v>
      </c>
      <c r="CH133" s="223" t="str">
        <f t="shared" ca="1" si="110"/>
        <v>-2.58106692497952+3.66483344808777i</v>
      </c>
      <c r="CI133" s="223" t="str">
        <f t="shared" ca="1" si="111"/>
        <v>0.874494640827234+4.39638144348401i</v>
      </c>
      <c r="CJ133" s="223" t="str">
        <f t="shared" ca="1" si="112"/>
        <v>3.78706594699086+2.39813306273616i</v>
      </c>
      <c r="CK133" s="223" t="str">
        <f t="shared" ca="1" si="113"/>
        <v>4.34817639125931-1.08916148662227i</v>
      </c>
      <c r="CL133" s="223" t="str">
        <f t="shared" ca="1" si="114"/>
        <v>2.20942188789262-3.9001750723201i</v>
      </c>
      <c r="CM133" s="223" t="str">
        <f t="shared" ca="1" si="115"/>
        <v>-1.30120444699632-4.28949620125291i</v>
      </c>
      <c r="CN133" s="223" t="str">
        <f t="shared" ca="1" si="116"/>
        <v>-4.00388833428491-2.01538802219903i</v>
      </c>
      <c r="CO133" s="223" t="str">
        <f t="shared" ca="1" si="117"/>
        <v>-4.22048223918221+1.51011269188548i</v>
      </c>
      <c r="CP133" s="223" t="str">
        <f t="shared" ca="1" si="118"/>
        <v>-1.81649891023242+4.09795587855342i</v>
      </c>
      <c r="CQ133" s="223" t="str">
        <f t="shared" ca="1" si="119"/>
        <v>1.71538294303012+4.14130076572657i</v>
      </c>
      <c r="CR133" s="223" t="str">
        <f t="shared" ca="1" si="120"/>
        <v>4.18215108817176+1.61323369328498i</v>
      </c>
      <c r="CS133" s="223" t="str">
        <f t="shared" ca="1" si="121"/>
        <v>4.05214253599137-1.91652068641473i</v>
      </c>
      <c r="CT133" s="223" t="str">
        <f t="shared" ca="1" si="122"/>
        <v>1.40608205506778-4.25627112950556i</v>
      </c>
      <c r="CU133" s="223" t="str">
        <f t="shared" ca="1" si="123"/>
        <v>-2.11304136359883-3.95322233996098i</v>
      </c>
      <c r="CV133" s="223" t="str">
        <f t="shared" ca="1" si="124"/>
        <v>-4.32013744088317-1.19554304202131i</v>
      </c>
      <c r="CW133" s="223" t="str">
        <f t="shared" ca="1" si="125"/>
        <v>-3.84477848505247+2.304471539057i</v>
      </c>
      <c r="CX133" s="223" t="str">
        <f t="shared" ca="1" si="126"/>
        <v>-0.982123861069787+4.37359616276623i</v>
      </c>
      <c r="CY133" s="223" t="str">
        <f t="shared" ca="1" si="127"/>
        <v>2.49035004072973+3.72707222201067i</v>
      </c>
      <c r="CZ133" s="223" t="str">
        <f t="shared" ca="1" si="128"/>
        <v>4.41651850841149+0.766338657712671i</v>
      </c>
      <c r="DA133" s="223" t="str">
        <f t="shared" ca="1" si="129"/>
        <v>3.60038711553278-2.67022907102586i</v>
      </c>
      <c r="DB133" s="223" t="str">
        <f t="shared" ca="1" si="130"/>
        <v>0.548707277406228-4.44880107412857i</v>
      </c>
      <c r="DC133" s="223" t="str">
        <f t="shared" ca="1" si="131"/>
        <v>-2.84367528560504-3.46502836113721i</v>
      </c>
      <c r="DD133" s="223" t="str">
        <f t="shared" ca="1" si="132"/>
        <v>-4.47036608838915-0.329754013207373i</v>
      </c>
      <c r="DE133" s="223" t="str">
        <f t="shared" ca="1" si="133"/>
        <v>-3.32132204991899+3.01027083734471i</v>
      </c>
      <c r="DF133" s="223" t="str">
        <f t="shared" ca="1" si="134"/>
        <v>-0.110006342707279+4.481161599185i</v>
      </c>
      <c r="DG133" s="223" t="str">
        <f t="shared" ca="1" si="135"/>
        <v>3.16961438296892+3.1696143829688i</v>
      </c>
      <c r="DH133" s="223" t="str">
        <f t="shared" ca="1" si="136"/>
        <v>4.481161599185-0.110006342707435i</v>
      </c>
      <c r="DI133" s="223" t="str">
        <f t="shared" ca="1" si="137"/>
        <v>3.01027083734493-3.3213220499188i</v>
      </c>
      <c r="DJ133" s="223" t="str">
        <f t="shared" ca="1" si="138"/>
        <v>-0.329754013207084-4.47036608838918i</v>
      </c>
      <c r="DK133" s="223" t="str">
        <f t="shared" ca="1" si="139"/>
        <v>-3.46502836113731-2.84367528560492i</v>
      </c>
      <c r="DL133" s="223" t="str">
        <f t="shared" ca="1" si="140"/>
        <v>-4.44880107412856+0.548707277406385i</v>
      </c>
      <c r="DM133" s="223" t="str">
        <f t="shared" ca="1" si="141"/>
        <v>-2.67022907102574+3.60038711553287i</v>
      </c>
      <c r="DN133" s="223" t="str">
        <f t="shared" ca="1" si="142"/>
        <v>0.766338657712828+4.41651850841146i</v>
      </c>
      <c r="DO133" s="223" t="str">
        <f t="shared" ca="1" si="143"/>
        <v>3.72707222201051+2.49035004072998i</v>
      </c>
      <c r="DP133" s="223" t="str">
        <f t="shared" ca="1" si="144"/>
        <v>4.3735961627662-0.982123861069935i</v>
      </c>
      <c r="DQ133" s="223" t="str">
        <f t="shared" ca="1" si="145"/>
        <v>2.30447153905687-3.84477848505255i</v>
      </c>
      <c r="DR133" s="223" t="str">
        <f t="shared" ca="1" si="146"/>
        <v>-1.19554304202147-4.32013744088313i</v>
      </c>
      <c r="DS133" s="223" t="str">
        <f t="shared" ca="1" si="147"/>
        <v>-3.95322233996105-2.11304136359869i</v>
      </c>
      <c r="DT133" s="223" t="str">
        <f t="shared" ca="1" si="148"/>
        <v>-4.25627112950565+1.40608205506751i</v>
      </c>
      <c r="DU133" s="223" t="str">
        <f t="shared" ca="1" si="149"/>
        <v>-1.91652068641499+4.05214253599125i</v>
      </c>
      <c r="DV133" s="223" t="str">
        <f t="shared" ca="1" si="150"/>
        <v>1.61323369328513+4.1821510881717i</v>
      </c>
      <c r="DW133" s="223" t="str">
        <f t="shared" ca="1" si="151"/>
        <v>4.14130076572663+1.71538294302998i</v>
      </c>
      <c r="DX133" s="223" t="str">
        <f t="shared" ca="1" si="152"/>
        <v>4.09795587855336-1.81649891023256i</v>
      </c>
      <c r="DY133" s="223" t="str">
        <f t="shared" ca="1" si="153"/>
        <v>1.51011269188576-4.22048223918211i</v>
      </c>
      <c r="DZ133" s="223" t="str">
        <f t="shared" ca="1" si="154"/>
        <v>-2.01538802219874-4.00388833428506i</v>
      </c>
      <c r="EA133" s="223" t="str">
        <f t="shared" ca="1" si="155"/>
        <v>-4.28949620125295-1.30120444699617i</v>
      </c>
      <c r="EB133" s="223" t="str">
        <f t="shared" ca="1" si="156"/>
        <v>-3.90017507232003+2.20942188789276i</v>
      </c>
      <c r="EC133" s="223" t="str">
        <f t="shared" ca="1" si="157"/>
        <v>-1.08916148662209+4.34817639125936i</v>
      </c>
      <c r="ED133" s="223" t="str">
        <f t="shared" ca="1" si="158"/>
        <v>2.39813306273589+3.78706594699103i</v>
      </c>
      <c r="EE133" s="223" t="str">
        <f t="shared" ca="1" si="159"/>
        <v>4.39638144348396+0.874494640827521i</v>
      </c>
      <c r="EF133" s="223" t="str">
        <f t="shared" ca="1" si="160"/>
        <v>3.66483344808792-2.58106692497931i</v>
      </c>
      <c r="EG133" s="223" t="str">
        <f t="shared" ca="1" si="161"/>
        <v>0.657721060846073-4.43399522773375i</v>
      </c>
      <c r="EH133" s="223" t="str">
        <f t="shared" ca="1" si="162"/>
        <v>-2.757782770926-3.53377204440663i</v>
      </c>
      <c r="EI133" s="223" t="str">
        <f t="shared" ca="1" si="163"/>
        <v>-4.46092712910788-0.439362973218537i</v>
      </c>
      <c r="EJ133" s="223" t="str">
        <f t="shared" ca="1" si="164"/>
        <v>-3.39419747434965+2.92785487662291i</v>
      </c>
      <c r="EK133" s="223" t="str">
        <f t="shared" ca="1" si="165"/>
        <v>-0.219946421707143+4.4771122662967i</v>
      </c>
      <c r="EL133" s="223" t="str">
        <f t="shared" ca="1" si="166"/>
        <v>3.09087352347595+3.24644598527705i</v>
      </c>
      <c r="EM133" s="223" t="str">
        <f t="shared" ca="1" si="167"/>
        <v>4.48251164788739+7.66601530325522E-13i</v>
      </c>
      <c r="EN133" s="223"/>
      <c r="EO133" s="223"/>
      <c r="EP133" s="223"/>
    </row>
    <row r="134" spans="1:146" ht="17.25" thickBot="1">
      <c r="A134" s="257">
        <f t="shared" si="168"/>
        <v>6.6406250000000026E-4</v>
      </c>
      <c r="B134" s="256">
        <v>34</v>
      </c>
      <c r="C134" s="230">
        <f t="shared" si="169"/>
        <v>6800</v>
      </c>
      <c r="D134" s="229">
        <f t="shared" si="170"/>
        <v>42725.660088821183</v>
      </c>
      <c r="E134" s="229" t="str">
        <f t="shared" si="171"/>
        <v>42725.6600888212i</v>
      </c>
      <c r="F134" s="229" t="str">
        <f t="shared" si="177"/>
        <v>-0.0200136613124411-0.162727927606842i</v>
      </c>
      <c r="G134" s="229" t="str">
        <f t="shared" si="178"/>
        <v>-4.49672251250141-0.580083273463175i</v>
      </c>
      <c r="H134" s="229" t="str">
        <f t="shared" si="179"/>
        <v>0.00223766413093871-0.0124334870517664i</v>
      </c>
      <c r="I134" s="229" t="str">
        <f t="shared" si="174"/>
        <v>-0.00735880044125966+0.0069328051488815i</v>
      </c>
      <c r="J134" s="255" t="str">
        <f ca="1">IMPRODUCT(1/N_FFT2,AW100)</f>
        <v>0.0142974289641837+0.0000857137442775367i</v>
      </c>
      <c r="K134" s="254" t="str">
        <f t="shared" ca="1" si="175"/>
        <v>-0.000105806163258171+0.0000984905387994487i</v>
      </c>
      <c r="N134" s="246">
        <f t="shared" ca="1" si="176"/>
        <v>8.5179105729784261</v>
      </c>
      <c r="O134" s="223">
        <f t="shared" ca="1" si="39"/>
        <v>-4.482089427021573</v>
      </c>
      <c r="P134" s="223" t="str">
        <f t="shared" ca="1" si="40"/>
        <v>-3.00998729114148+3.3210092048932i</v>
      </c>
      <c r="Q134" s="223" t="str">
        <f t="shared" ca="1" si="41"/>
        <v>0.439321588338024+4.46050694135081i</v>
      </c>
      <c r="R134" s="223" t="str">
        <f t="shared" ca="1" si="42"/>
        <v>3.60004798455351+2.66997755434963i</v>
      </c>
      <c r="S134" s="223" t="str">
        <f t="shared" ca="1" si="43"/>
        <v>4.39596733547371-0.874412269622744i</v>
      </c>
      <c r="T134" s="223" t="str">
        <f t="shared" ca="1" si="44"/>
        <v>2.30425447415123-3.84441633413612i</v>
      </c>
      <c r="U134" s="223" t="str">
        <f t="shared" ca="1" si="45"/>
        <v>-1.30108188274858-4.28909216107581i</v>
      </c>
      <c r="V134" s="223" t="str">
        <f t="shared" ca="1" si="46"/>
        <v>-4.05176085284929-1.91634016373309i</v>
      </c>
      <c r="W134" s="223" t="str">
        <f t="shared" ca="1" si="47"/>
        <v>-4.14091068451047+1.71522136609989i</v>
      </c>
      <c r="X134" s="223" t="str">
        <f t="shared" ca="1" si="48"/>
        <v>-1.50997044996011+4.22008469963173i</v>
      </c>
      <c r="Y134" s="223" t="str">
        <f t="shared" ca="1" si="49"/>
        <v>2.11284233006028+3.95284997440126i</v>
      </c>
      <c r="Z134" s="223" t="str">
        <f t="shared" ca="1" si="50"/>
        <v>4.34776682382376+1.08905889532021i</v>
      </c>
      <c r="AA134" s="223" t="str">
        <f t="shared" ca="1" si="51"/>
        <v>3.72672115819088-2.4901154673852i</v>
      </c>
      <c r="AB134" s="223" t="str">
        <f t="shared" ca="1" si="52"/>
        <v>0.65765910817804-4.43357757677127i</v>
      </c>
      <c r="AC134" s="223" t="str">
        <f t="shared" ca="1" si="53"/>
        <v>-2.84340743152322-3.4647019799944i</v>
      </c>
      <c r="AD134" s="223" t="str">
        <f t="shared" ca="1" si="54"/>
        <v>-4.47669055401439-0.219925704311603i</v>
      </c>
      <c r="AE134" s="223" t="str">
        <f t="shared" ca="1" si="55"/>
        <v>-3.16931582773155+3.16931582773142i</v>
      </c>
      <c r="AF134" s="223" t="str">
        <f t="shared" ca="1" si="56"/>
        <v>0.219925704311415+4.47669055401439i</v>
      </c>
      <c r="AG134" s="223" t="str">
        <f t="shared" ca="1" si="57"/>
        <v>3.46470197999428+2.84340743152336i</v>
      </c>
      <c r="AH134" s="223" t="str">
        <f t="shared" ca="1" si="58"/>
        <v>4.43357757677124-0.657659108178295i</v>
      </c>
      <c r="AI134" s="223" t="str">
        <f t="shared" ca="1" si="59"/>
        <v>2.49011546738498-3.72672115819103i</v>
      </c>
      <c r="AJ134" s="223" t="str">
        <f t="shared" ca="1" si="60"/>
        <v>-1.08905889532037-4.34776682382372i</v>
      </c>
      <c r="AK134" s="223" t="str">
        <f t="shared" ca="1" si="61"/>
        <v>-3.95284997440136-2.11284233006009i</v>
      </c>
      <c r="AL134" s="223" t="str">
        <f t="shared" ca="1" si="62"/>
        <v>-4.22008469963179+1.50997044995994i</v>
      </c>
      <c r="AM134" s="223" t="str">
        <f t="shared" ca="1" si="63"/>
        <v>-1.71522136610003+4.14091068451041i</v>
      </c>
      <c r="AN134" s="223" t="str">
        <f t="shared" ca="1" si="64"/>
        <v>1.91634016373301+4.05176085284933i</v>
      </c>
      <c r="AO134" s="223" t="str">
        <f t="shared" ca="1" si="65"/>
        <v>4.2890921610758+1.30108188274864i</v>
      </c>
      <c r="AP134" s="223" t="str">
        <f t="shared" ca="1" si="66"/>
        <v>3.84441633413612-2.30425447415123i</v>
      </c>
      <c r="AQ134" s="223" t="str">
        <f t="shared" ca="1" si="67"/>
        <v>0.874412269622668-4.39596733547372i</v>
      </c>
      <c r="AR134" s="223" t="str">
        <f t="shared" ca="1" si="68"/>
        <v>0.874412269622668-4.39596733547372i</v>
      </c>
      <c r="AS134" s="223" t="str">
        <f t="shared" ca="1" si="69"/>
        <v>-4.46050694135082-0.439321588337858i</v>
      </c>
      <c r="AT134" s="223" t="str">
        <f t="shared" ca="1" si="70"/>
        <v>-3.32100920489305+3.00998729114164i</v>
      </c>
      <c r="AU134" s="223" t="str">
        <f t="shared" ca="1" si="71"/>
        <v>-1.87788715991183E-13+4.48208942702157i</v>
      </c>
      <c r="AV134" s="223" t="str">
        <f t="shared" ca="1" si="72"/>
        <v>3.3210092048931+3.00998729114158i</v>
      </c>
      <c r="AW134" s="223" t="str">
        <f t="shared" ca="1" si="73"/>
        <v>4.46050694135082-0.439321588337928i</v>
      </c>
      <c r="AX134" s="223" t="str">
        <f t="shared" ca="1" si="74"/>
        <v>2.66997755434967-3.60004798455347i</v>
      </c>
      <c r="AY134" s="223" t="str">
        <f t="shared" ca="1" si="75"/>
        <v>-0.874412269622739-4.39596733547371i</v>
      </c>
      <c r="AZ134" s="223" t="str">
        <f t="shared" ca="1" si="76"/>
        <v>-3.84441633413616-2.30425447415117i</v>
      </c>
      <c r="BA134" s="223" t="str">
        <f t="shared" ca="1" si="77"/>
        <v>-4.28909216107577+1.30108188274871i</v>
      </c>
      <c r="BB134" s="223" t="str">
        <f t="shared" ca="1" si="78"/>
        <v>-1.91634016373296+4.05176085284935i</v>
      </c>
      <c r="BC134" s="223" t="str">
        <f t="shared" ca="1" si="79"/>
        <v>1.7152213661001+4.14091068451039i</v>
      </c>
      <c r="BD134" s="223" t="str">
        <f t="shared" ca="1" si="80"/>
        <v>4.22008469963167+1.50997044996029i</v>
      </c>
      <c r="BE134" s="223" t="str">
        <f t="shared" ca="1" si="81"/>
        <v>3.95284997440133-2.11284233006015i</v>
      </c>
      <c r="BF134" s="223" t="str">
        <f t="shared" ca="1" si="82"/>
        <v>1.08905889532031-4.34776682382373i</v>
      </c>
      <c r="BG134" s="223" t="str">
        <f t="shared" ca="1" si="83"/>
        <v>-2.49011546738505-3.72672115819098i</v>
      </c>
      <c r="BH134" s="223" t="str">
        <f t="shared" ca="1" si="84"/>
        <v>-4.43357757677125-0.657659108178215i</v>
      </c>
      <c r="BI134" s="223" t="str">
        <f t="shared" ca="1" si="85"/>
        <v>-3.46470197999424+2.84340743152341i</v>
      </c>
      <c r="BJ134" s="223" t="str">
        <f t="shared" ca="1" si="86"/>
        <v>-0.219925704311353+4.4766905540144i</v>
      </c>
      <c r="BK134" s="223" t="str">
        <f t="shared" ca="1" si="87"/>
        <v>3.16931582773159+3.16931582773138i</v>
      </c>
      <c r="BL134" s="223" t="str">
        <f t="shared" ca="1" si="88"/>
        <v>4.4766905540144-0.219925704311236i</v>
      </c>
      <c r="BM134" s="223" t="str">
        <f t="shared" ca="1" si="89"/>
        <v>2.84340743152351-3.46470197999416i</v>
      </c>
      <c r="BN134" s="223" t="str">
        <f t="shared" ca="1" si="90"/>
        <v>-0.657659108178098-4.43357757677126i</v>
      </c>
      <c r="BO134" s="223" t="str">
        <f t="shared" ca="1" si="91"/>
        <v>-3.72672115819091-2.49011546738515i</v>
      </c>
      <c r="BP134" s="223" t="str">
        <f t="shared" ca="1" si="92"/>
        <v>-4.34776682382377+1.08905889532017i</v>
      </c>
      <c r="BQ134" s="223" t="str">
        <f t="shared" ca="1" si="93"/>
        <v>-2.11284233006025+3.95284997440127i</v>
      </c>
      <c r="BR134" s="223" t="str">
        <f t="shared" ca="1" si="94"/>
        <v>1.50997044996018+4.22008469963171i</v>
      </c>
      <c r="BS134" s="223" t="str">
        <f t="shared" ca="1" si="95"/>
        <v>4.14091068451051+1.71522136609979i</v>
      </c>
      <c r="BT134" s="223" t="str">
        <f t="shared" ca="1" si="96"/>
        <v>4.05176085284923-1.91634016373323i</v>
      </c>
      <c r="BU134" s="223" t="str">
        <f t="shared" ca="1" si="97"/>
        <v>1.30108188274838-4.28909216107588i</v>
      </c>
      <c r="BV134" s="223" t="str">
        <f t="shared" ca="1" si="98"/>
        <v>-2.30425447415106-3.84441633413622i</v>
      </c>
      <c r="BW134" s="223" t="str">
        <f t="shared" ca="1" si="99"/>
        <v>-4.39596733547368-0.874412269622851i</v>
      </c>
      <c r="BX134" s="223" t="str">
        <f t="shared" ca="1" si="100"/>
        <v>-3.60004798455355+2.66997755434957i</v>
      </c>
      <c r="BY134" s="223" t="str">
        <f t="shared" ca="1" si="101"/>
        <v>-0.43932158833806+4.4605069413508i</v>
      </c>
      <c r="BZ134" s="223" t="str">
        <f t="shared" ca="1" si="102"/>
        <v>3.0099872911415+3.32100920489318i</v>
      </c>
      <c r="CA134" s="223" t="str">
        <f t="shared" ca="1" si="103"/>
        <v>4.48208942702157-7.02828196932613E-14i</v>
      </c>
      <c r="CB134" s="223" t="str">
        <f t="shared" ca="1" si="104"/>
        <v>3.0099872911414-3.32100920489327i</v>
      </c>
      <c r="CC134" s="223" t="str">
        <f t="shared" ca="1" si="105"/>
        <v>-0.439321588338169-4.46050694135079i</v>
      </c>
      <c r="CD134" s="223" t="str">
        <f t="shared" ca="1" si="106"/>
        <v>-3.60004798455335-2.66997755434984i</v>
      </c>
      <c r="CE134" s="223" t="str">
        <f t="shared" ca="1" si="107"/>
        <v>-4.39596733547374+0.874412269622555i</v>
      </c>
      <c r="CF134" s="223" t="str">
        <f t="shared" ca="1" si="108"/>
        <v>-2.30425447415132+3.84441633413606i</v>
      </c>
      <c r="CG134" s="223" t="str">
        <f t="shared" ca="1" si="109"/>
        <v>1.30108188274851+4.28909216107583i</v>
      </c>
      <c r="CH134" s="223" t="str">
        <f t="shared" ca="1" si="110"/>
        <v>4.05176085284927+1.91634016373313i</v>
      </c>
      <c r="CI134" s="223" t="str">
        <f t="shared" ca="1" si="111"/>
        <v>4.14091068451046-1.71522136609992i</v>
      </c>
      <c r="CJ134" s="223" t="str">
        <f t="shared" ca="1" si="112"/>
        <v>1.50997044996005-4.22008469963175i</v>
      </c>
      <c r="CK134" s="223" t="str">
        <f t="shared" ca="1" si="113"/>
        <v>-2.11284233006038-3.95284997440121i</v>
      </c>
      <c r="CL134" s="223" t="str">
        <f t="shared" ca="1" si="114"/>
        <v>-4.34776682382379-1.08905889532006i</v>
      </c>
      <c r="CM134" s="223" t="str">
        <f t="shared" ca="1" si="115"/>
        <v>-3.7267211581911+2.49011546738487i</v>
      </c>
      <c r="CN134" s="223" t="str">
        <f t="shared" ca="1" si="116"/>
        <v>-0.657659108178403+4.43357757677122i</v>
      </c>
      <c r="CO134" s="223" t="str">
        <f t="shared" ca="1" si="117"/>
        <v>2.84340743152324+3.46470197999437i</v>
      </c>
      <c r="CP134" s="223" t="str">
        <f t="shared" ca="1" si="118"/>
        <v>4.47669055401439+0.219925704311541i</v>
      </c>
      <c r="CQ134" s="223" t="str">
        <f t="shared" ca="1" si="119"/>
        <v>3.16931582773149-3.16931582773148i</v>
      </c>
      <c r="CR134" s="223" t="str">
        <f t="shared" ca="1" si="120"/>
        <v>-0.219925704311462-4.47669055401439i</v>
      </c>
      <c r="CS134" s="223" t="str">
        <f t="shared" ca="1" si="121"/>
        <v>-3.46470197999433-2.84340743152331i</v>
      </c>
      <c r="CT134" s="223" t="str">
        <f t="shared" ca="1" si="122"/>
        <v>-4.43357757677122+0.657659108178385i</v>
      </c>
      <c r="CU134" s="223" t="str">
        <f t="shared" ca="1" si="123"/>
        <v>-2.49011546738494+3.72672115819106i</v>
      </c>
      <c r="CV134" s="223" t="str">
        <f t="shared" ca="1" si="124"/>
        <v>1.08905889532002+4.3477668238238i</v>
      </c>
      <c r="CW134" s="223" t="str">
        <f t="shared" ca="1" si="125"/>
        <v>3.95284997440117+2.11284233006045i</v>
      </c>
      <c r="CX134" s="223" t="str">
        <f t="shared" ca="1" si="126"/>
        <v>4.22008469963177-1.50997044996001i</v>
      </c>
      <c r="CY134" s="223" t="str">
        <f t="shared" ca="1" si="127"/>
        <v>1.71522136609994-4.14091068451046i</v>
      </c>
      <c r="CZ134" s="223" t="str">
        <f t="shared" ca="1" si="128"/>
        <v>-1.91634016373306-4.05176085284931i</v>
      </c>
      <c r="DA134" s="223" t="str">
        <f t="shared" ca="1" si="129"/>
        <v>-4.28909216107582-1.30108188274856i</v>
      </c>
      <c r="DB134" s="223" t="str">
        <f t="shared" ca="1" si="130"/>
        <v>-3.8444163341361+2.30425447415126i</v>
      </c>
      <c r="DC134" s="223" t="str">
        <f t="shared" ca="1" si="131"/>
        <v>-0.8744122696226+4.39596733547373i</v>
      </c>
      <c r="DD134" s="223" t="str">
        <f t="shared" ca="1" si="132"/>
        <v>2.66997755434944+3.60004798455364i</v>
      </c>
      <c r="DE134" s="223" t="str">
        <f t="shared" ca="1" si="133"/>
        <v>4.46050694135083+0.439321588337804i</v>
      </c>
      <c r="DF134" s="223" t="str">
        <f t="shared" ca="1" si="134"/>
        <v>3.32100920489331-3.00998729114136i</v>
      </c>
      <c r="DG134" s="223" t="str">
        <f t="shared" ca="1" si="135"/>
        <v>1.49353057131895E-13-4.48208942702157i</v>
      </c>
      <c r="DH134" s="223" t="str">
        <f t="shared" ca="1" si="136"/>
        <v>-3.32100920489315-3.00998729114154i</v>
      </c>
      <c r="DI134" s="223" t="str">
        <f t="shared" ca="1" si="137"/>
        <v>-4.46050694135081+0.439321588338013i</v>
      </c>
      <c r="DJ134" s="223" t="str">
        <f t="shared" ca="1" si="138"/>
        <v>-2.66997755434963+3.6000479845535i</v>
      </c>
      <c r="DK134" s="223" t="str">
        <f t="shared" ca="1" si="139"/>
        <v>0.874412269622806+4.39596733547369i</v>
      </c>
      <c r="DL134" s="223" t="str">
        <f t="shared" ca="1" si="140"/>
        <v>3.84441633413618+2.30425447415113i</v>
      </c>
      <c r="DM134" s="223" t="str">
        <f t="shared" ca="1" si="141"/>
        <v>4.28909216107576-1.30108188274876i</v>
      </c>
      <c r="DN134" s="223" t="str">
        <f t="shared" ca="1" si="142"/>
        <v>1.91634016373327-4.0517608528492i</v>
      </c>
      <c r="DO134" s="223" t="str">
        <f t="shared" ca="1" si="143"/>
        <v>-1.71522136609972-4.14091068451054i</v>
      </c>
      <c r="DP134" s="223" t="str">
        <f t="shared" ca="1" si="144"/>
        <v>-4.22008469963169-1.50997044996022i</v>
      </c>
      <c r="DQ134" s="223" t="str">
        <f t="shared" ca="1" si="145"/>
        <v>-3.95284997440131+2.11284233006018i</v>
      </c>
      <c r="DR134" s="223" t="str">
        <f t="shared" ca="1" si="146"/>
        <v>-1.08905889532025+4.34776682382375i</v>
      </c>
      <c r="DS134" s="223" t="str">
        <f t="shared" ca="1" si="147"/>
        <v>2.49011546738511+3.72672115819094i</v>
      </c>
      <c r="DT134" s="223" t="str">
        <f t="shared" ca="1" si="148"/>
        <v>4.43357757677125+0.657659108178179i</v>
      </c>
      <c r="DU134" s="223" t="str">
        <f t="shared" ca="1" si="149"/>
        <v>3.46470197999419-2.84340743152347i</v>
      </c>
      <c r="DV134" s="223" t="str">
        <f t="shared" ca="1" si="150"/>
        <v>0.219925704311251-4.4766905540144i</v>
      </c>
      <c r="DW134" s="223" t="str">
        <f t="shared" ca="1" si="151"/>
        <v>-3.16931582773132-3.16931582773164i</v>
      </c>
      <c r="DX134" s="223" t="str">
        <f t="shared" ca="1" si="152"/>
        <v>-4.4766905540144+0.219925704311306i</v>
      </c>
      <c r="DY134" s="223" t="str">
        <f t="shared" ca="1" si="153"/>
        <v>-2.84340743152348+3.46470197999419i</v>
      </c>
      <c r="DZ134" s="223" t="str">
        <f t="shared" ca="1" si="154"/>
        <v>0.65765910817817+4.43357757677125i</v>
      </c>
      <c r="EA134" s="223" t="str">
        <f t="shared" ca="1" si="155"/>
        <v>3.72672115819097+2.49011546738507i</v>
      </c>
      <c r="EB134" s="223" t="str">
        <f t="shared" ca="1" si="156"/>
        <v>4.34776682382375-1.08905889532024i</v>
      </c>
      <c r="EC134" s="223" t="str">
        <f t="shared" ca="1" si="157"/>
        <v>2.11284233006019-3.9528499744013i</v>
      </c>
      <c r="ED134" s="223" t="str">
        <f t="shared" ca="1" si="158"/>
        <v>-1.50997044996022-4.22008469963169i</v>
      </c>
      <c r="EE134" s="223" t="str">
        <f t="shared" ca="1" si="159"/>
        <v>-4.14091068451105-1.71522136609849i</v>
      </c>
      <c r="EF134" s="223" t="str">
        <f t="shared" ca="1" si="160"/>
        <v>-4.05176085285016+1.91634016373125i</v>
      </c>
      <c r="EG134" s="223" t="str">
        <f t="shared" ca="1" si="161"/>
        <v>-1.30108188274962+4.28909216107549i</v>
      </c>
      <c r="EH134" s="223" t="str">
        <f t="shared" ca="1" si="162"/>
        <v>2.30425447415112+3.84441633413618i</v>
      </c>
      <c r="EI134" s="223" t="str">
        <f t="shared" ca="1" si="163"/>
        <v>4.39596733547388+0.874412269621879i</v>
      </c>
      <c r="EJ134" s="223" t="str">
        <f t="shared" ca="1" si="164"/>
        <v>3.60004798455245-2.66997755435105i</v>
      </c>
      <c r="EK134" s="223" t="str">
        <f t="shared" ca="1" si="165"/>
        <v>0.439321588339734-4.46050694135064i</v>
      </c>
      <c r="EL134" s="223" t="str">
        <f t="shared" ca="1" si="166"/>
        <v>-3.00998729114087-3.32100920489375i</v>
      </c>
      <c r="EM134" s="223" t="str">
        <f t="shared" ca="1" si="167"/>
        <v>-4.48208942702157+1.40565639386522E-13i</v>
      </c>
      <c r="EN134" s="223"/>
      <c r="EO134" s="223"/>
      <c r="EP134" s="223"/>
    </row>
    <row r="135" spans="1:146" ht="17.25" thickBot="1">
      <c r="A135" s="257">
        <f t="shared" si="168"/>
        <v>6.8359375000000028E-4</v>
      </c>
      <c r="B135" s="256">
        <v>35</v>
      </c>
      <c r="C135" s="230">
        <f t="shared" si="169"/>
        <v>7000</v>
      </c>
      <c r="D135" s="229">
        <f t="shared" si="170"/>
        <v>43982.297150257102</v>
      </c>
      <c r="E135" s="229" t="str">
        <f t="shared" si="171"/>
        <v>43982.2971502571i</v>
      </c>
      <c r="F135" s="229" t="str">
        <f t="shared" si="177"/>
        <v>-0.0200792625354678-0.157700546351731i</v>
      </c>
      <c r="G135" s="229" t="str">
        <f t="shared" si="178"/>
        <v>-4.54412148135325-0.538021982274342i</v>
      </c>
      <c r="H135" s="229" t="str">
        <f t="shared" si="179"/>
        <v>0.00222396235379379-0.0120784240834358i</v>
      </c>
      <c r="I135" s="229" t="str">
        <f t="shared" si="174"/>
        <v>-0.0072513187300286+0.00684751516853064i</v>
      </c>
      <c r="J135" s="255" t="str">
        <f ca="1">IMPRODUCT(1/N_FFT2,AX100)</f>
        <v>0.0865301801423574+0.00161245234425918i</v>
      </c>
      <c r="K135" s="254" t="str">
        <f t="shared" ca="1" si="175"/>
        <v>-0.000638499207864873+0.000580824315175276i</v>
      </c>
      <c r="N135" s="246">
        <f t="shared" ca="1" si="176"/>
        <v>8.5183664709604692</v>
      </c>
      <c r="O135" s="223">
        <f t="shared" ca="1" si="39"/>
        <v>-4.4816335290395317</v>
      </c>
      <c r="P135" s="223" t="str">
        <f t="shared" ca="1" si="40"/>
        <v>-2.92728131323972+3.39353255498881i</v>
      </c>
      <c r="Q135" s="223" t="str">
        <f t="shared" ca="1" si="41"/>
        <v>0.657592214051038+4.43312661319647i</v>
      </c>
      <c r="R135" s="223" t="str">
        <f t="shared" ca="1" si="42"/>
        <v>3.78632406515168+2.39766327124235i</v>
      </c>
      <c r="S135" s="223" t="str">
        <f t="shared" ca="1" si="43"/>
        <v>4.28865589390781-1.30094954255003i</v>
      </c>
      <c r="T135" s="223" t="str">
        <f t="shared" ca="1" si="44"/>
        <v>1.81614306019682-4.09715309373597i</v>
      </c>
      <c r="U135" s="223" t="str">
        <f t="shared" ca="1" si="45"/>
        <v>-1.91614524222876-4.05134872595478i</v>
      </c>
      <c r="V135" s="223" t="str">
        <f t="shared" ca="1" si="46"/>
        <v>-4.31929113095465-1.19530883652211i</v>
      </c>
      <c r="W135" s="223" t="str">
        <f t="shared" ca="1" si="47"/>
        <v>-3.72634209287259+2.48986218403694i</v>
      </c>
      <c r="X135" s="223" t="str">
        <f t="shared" ca="1" si="48"/>
        <v>-0.548599786285183+4.44792955914313i</v>
      </c>
      <c r="Y135" s="223" t="str">
        <f t="shared" ca="1" si="49"/>
        <v>3.00968112876914+3.32067140677036i</v>
      </c>
      <c r="Z135" s="223" t="str">
        <f t="shared" ca="1" si="50"/>
        <v>4.48028374481012-0.109984792592107i</v>
      </c>
      <c r="AA135" s="223" t="str">
        <f t="shared" ca="1" si="51"/>
        <v>2.84311821290533-3.46434956608846i</v>
      </c>
      <c r="AB135" s="223" t="str">
        <f t="shared" ca="1" si="52"/>
        <v>-0.766188532856235-4.41565331754328i</v>
      </c>
      <c r="AC135" s="223" t="str">
        <f t="shared" ca="1" si="53"/>
        <v>-3.84402529739363-2.30402009574768i</v>
      </c>
      <c r="AD135" s="223" t="str">
        <f t="shared" ca="1" si="54"/>
        <v>-4.25543733091364+1.4058066052192i</v>
      </c>
      <c r="AE135" s="223" t="str">
        <f t="shared" ca="1" si="55"/>
        <v>-1.71504690149551+4.14048948969587i</v>
      </c>
      <c r="AF135" s="223" t="str">
        <f t="shared" ca="1" si="56"/>
        <v>2.01499321001611+4.00310397719073i</v>
      </c>
      <c r="AG135" s="223" t="str">
        <f t="shared" ca="1" si="57"/>
        <v>4.34732458853294+1.08894812114637i</v>
      </c>
      <c r="AH135" s="223" t="str">
        <f t="shared" ca="1" si="58"/>
        <v>3.66411551145371-2.58056129695375i</v>
      </c>
      <c r="AI135" s="223" t="str">
        <f t="shared" ca="1" si="59"/>
        <v>0.439276902521446-4.46005323864217i</v>
      </c>
      <c r="AJ135" s="223" t="str">
        <f t="shared" ca="1" si="60"/>
        <v>-3.09026802492569-3.24581001026449i</v>
      </c>
      <c r="AK135" s="223" t="str">
        <f t="shared" ca="1" si="61"/>
        <v>-4.47623520518143+0.219903334457753i</v>
      </c>
      <c r="AL135" s="223" t="str">
        <f t="shared" ca="1" si="62"/>
        <v>-2.75724252447031+3.53307978255005i</v>
      </c>
      <c r="AM135" s="223" t="str">
        <f t="shared" ca="1" si="63"/>
        <v>0.874323328338522+4.39552019744357i</v>
      </c>
      <c r="AN135" s="223" t="str">
        <f t="shared" ca="1" si="64"/>
        <v>3.89941103253397+2.20898906469988i</v>
      </c>
      <c r="AO135" s="223" t="str">
        <f t="shared" ca="1" si="65"/>
        <v>4.21965545159246-1.50981686255563i</v>
      </c>
      <c r="AP135" s="223" t="str">
        <f t="shared" ca="1" si="66"/>
        <v>1.61291766267009-4.18133180961021i</v>
      </c>
      <c r="AQ135" s="223" t="str">
        <f t="shared" ca="1" si="67"/>
        <v>-2.1126274212394-3.95244790827643i</v>
      </c>
      <c r="AR135" s="223" t="str">
        <f t="shared" ca="1" si="68"/>
        <v>-2.1126274212394-3.95244790827643i</v>
      </c>
      <c r="AS135" s="223" t="str">
        <f t="shared" ca="1" si="69"/>
        <v>-3.59968180386066+2.66970597623892i</v>
      </c>
      <c r="AT135" s="223" t="str">
        <f t="shared" ca="1" si="70"/>
        <v>-0.329689414777573+4.46949034884235i</v>
      </c>
      <c r="AU135" s="223" t="str">
        <f t="shared" ca="1" si="71"/>
        <v>3.16899345917688+3.16899345917682i</v>
      </c>
      <c r="AV135" s="223" t="str">
        <f t="shared" ca="1" si="72"/>
        <v>4.46949034884238-0.329689414777206i</v>
      </c>
      <c r="AW135" s="223" t="str">
        <f t="shared" ca="1" si="73"/>
        <v>2.66970597623885-3.59968180386071i</v>
      </c>
      <c r="AX135" s="223" t="str">
        <f t="shared" ca="1" si="74"/>
        <v>-0.981931464141306-4.37273938033593i</v>
      </c>
      <c r="AY135" s="223" t="str">
        <f t="shared" ca="1" si="75"/>
        <v>-3.95244790827647-2.11262742123932i</v>
      </c>
      <c r="AZ135" s="223" t="str">
        <f t="shared" ca="1" si="76"/>
        <v>-4.18133180961018+1.61291766267016i</v>
      </c>
      <c r="BA135" s="223" t="str">
        <f t="shared" ca="1" si="77"/>
        <v>-1.50981686255596+4.21965545159234i</v>
      </c>
      <c r="BB135" s="223" t="str">
        <f t="shared" ca="1" si="78"/>
        <v>2.20898906469996+3.89941103253392i</v>
      </c>
      <c r="BC135" s="223" t="str">
        <f t="shared" ca="1" si="79"/>
        <v>4.39552019744359+0.874323328338433i</v>
      </c>
      <c r="BD135" s="223" t="str">
        <f t="shared" ca="1" si="80"/>
        <v>3.53307978254999-2.75724252447039i</v>
      </c>
      <c r="BE135" s="223" t="str">
        <f t="shared" ca="1" si="81"/>
        <v>0.219903334457659-4.47623520518144i</v>
      </c>
      <c r="BF135" s="223" t="str">
        <f t="shared" ca="1" si="82"/>
        <v>-3.24581001026425-3.09026802492595i</v>
      </c>
      <c r="BG135" s="223" t="str">
        <f t="shared" ca="1" si="83"/>
        <v>-4.46005323864216+0.439276902521539i</v>
      </c>
      <c r="BH135" s="223" t="str">
        <f t="shared" ca="1" si="84"/>
        <v>-2.58056129695367+3.66411551145377i</v>
      </c>
      <c r="BI135" s="223" t="str">
        <f t="shared" ca="1" si="85"/>
        <v>1.08894812114645+4.34732458853292i</v>
      </c>
      <c r="BJ135" s="223" t="str">
        <f t="shared" ca="1" si="86"/>
        <v>4.00310397719077+2.01499321001603i</v>
      </c>
      <c r="BK135" s="223" t="str">
        <f t="shared" ca="1" si="87"/>
        <v>4.14048948969601-1.71504690149518i</v>
      </c>
      <c r="BL135" s="223" t="str">
        <f t="shared" ca="1" si="88"/>
        <v>1.40580660521912-4.25543733091366i</v>
      </c>
      <c r="BM135" s="223" t="str">
        <f t="shared" ca="1" si="89"/>
        <v>-2.30402009574775-3.84402529739358i</v>
      </c>
      <c r="BN135" s="223" t="str">
        <f t="shared" ca="1" si="90"/>
        <v>-4.41565331754329-0.76618853285615i</v>
      </c>
      <c r="BO135" s="223" t="str">
        <f t="shared" ca="1" si="91"/>
        <v>-3.46434956608841+2.84311821290539i</v>
      </c>
      <c r="BP135" s="223" t="str">
        <f t="shared" ca="1" si="92"/>
        <v>-0.109984792592244+4.48028374481011i</v>
      </c>
      <c r="BQ135" s="223" t="str">
        <f t="shared" ca="1" si="93"/>
        <v>3.32067140677039+3.00968112876911i</v>
      </c>
      <c r="BR135" s="223" t="str">
        <f t="shared" ca="1" si="94"/>
        <v>4.4479295591431-0.548599786285398i</v>
      </c>
      <c r="BS135" s="223" t="str">
        <f t="shared" ca="1" si="95"/>
        <v>2.48986218403699-3.72634209287256i</v>
      </c>
      <c r="BT135" s="223" t="str">
        <f t="shared" ca="1" si="96"/>
        <v>-1.19530883652223-4.31929113095461i</v>
      </c>
      <c r="BU135" s="223" t="str">
        <f t="shared" ca="1" si="97"/>
        <v>-4.05134872595472-1.91614524222889i</v>
      </c>
      <c r="BV135" s="223" t="str">
        <f t="shared" ca="1" si="98"/>
        <v>-4.09715309373596+1.81614306019685i</v>
      </c>
      <c r="BW135" s="223" t="str">
        <f t="shared" ca="1" si="99"/>
        <v>-1.30094954255021+4.28865589390776i</v>
      </c>
      <c r="BX135" s="223" t="str">
        <f t="shared" ca="1" si="100"/>
        <v>2.39766327124234+3.78632406515169i</v>
      </c>
      <c r="BY135" s="223" t="str">
        <f t="shared" ca="1" si="101"/>
        <v>4.43312661319649+0.657592214050868i</v>
      </c>
      <c r="BZ135" s="223" t="str">
        <f t="shared" ca="1" si="102"/>
        <v>3.39353255498888-2.92728131323964i</v>
      </c>
      <c r="CA135" s="223" t="str">
        <f t="shared" ca="1" si="103"/>
        <v>-7.7962117892197E-14-4.48163352903953i</v>
      </c>
      <c r="CB135" s="223" t="str">
        <f t="shared" ca="1" si="104"/>
        <v>-3.39353255498869-2.92728131323986i</v>
      </c>
      <c r="CC135" s="223" t="str">
        <f t="shared" ca="1" si="105"/>
        <v>-4.43312661319647+0.657592214051024i</v>
      </c>
      <c r="CD135" s="223" t="str">
        <f t="shared" ca="1" si="106"/>
        <v>-2.39766327124221+3.78632406515177i</v>
      </c>
      <c r="CE135" s="223" t="str">
        <f t="shared" ca="1" si="107"/>
        <v>1.30094954254994+4.28865589390784i</v>
      </c>
      <c r="CF135" s="223" t="str">
        <f t="shared" ca="1" si="108"/>
        <v>4.09715309373602+1.81614306019671i</v>
      </c>
      <c r="CG135" s="223" t="str">
        <f t="shared" ca="1" si="109"/>
        <v>4.05134872595484-1.91614524222863i</v>
      </c>
      <c r="CH135" s="223" t="str">
        <f t="shared" ca="1" si="110"/>
        <v>1.19530883652208-4.31929113095466i</v>
      </c>
      <c r="CI135" s="223" t="str">
        <f t="shared" ca="1" si="111"/>
        <v>-2.48986218403712-3.72634209287248i</v>
      </c>
      <c r="CJ135" s="223" t="str">
        <f t="shared" ca="1" si="112"/>
        <v>-4.44792955914312-0.548599786285242i</v>
      </c>
      <c r="CK135" s="223" t="str">
        <f t="shared" ca="1" si="113"/>
        <v>-3.32067140677028+3.00968112876923i</v>
      </c>
      <c r="CL135" s="223" t="str">
        <f t="shared" ca="1" si="114"/>
        <v>0.109984792591954+4.48028374481012i</v>
      </c>
      <c r="CM135" s="223" t="str">
        <f t="shared" ca="1" si="115"/>
        <v>3.46434956608853+2.84311821290525i</v>
      </c>
      <c r="CN135" s="223" t="str">
        <f t="shared" ca="1" si="116"/>
        <v>4.41565331754326-0.766188532856302i</v>
      </c>
      <c r="CO135" s="223" t="str">
        <f t="shared" ca="1" si="117"/>
        <v>2.30402009574759-3.84402529739368i</v>
      </c>
      <c r="CP135" s="223" t="str">
        <f t="shared" ca="1" si="118"/>
        <v>-1.40580660521927-4.25543733091362i</v>
      </c>
      <c r="CQ135" s="223" t="str">
        <f t="shared" ca="1" si="119"/>
        <v>-4.14048948969591-1.71504690149541i</v>
      </c>
      <c r="CR135" s="223" t="str">
        <f t="shared" ca="1" si="120"/>
        <v>-4.0031039771907+2.01499321001617i</v>
      </c>
      <c r="CS135" s="223" t="str">
        <f t="shared" ca="1" si="121"/>
        <v>-1.0889481211467+4.34732458853286i</v>
      </c>
      <c r="CT135" s="223" t="str">
        <f t="shared" ca="1" si="122"/>
        <v>2.5805612969538+3.66411551145368i</v>
      </c>
      <c r="CU135" s="223" t="str">
        <f t="shared" ca="1" si="123"/>
        <v>4.46005323864218+0.439276902521352i</v>
      </c>
      <c r="CV135" s="223" t="str">
        <f t="shared" ca="1" si="124"/>
        <v>3.24581001026445-3.09026802492574i</v>
      </c>
      <c r="CW135" s="223" t="str">
        <f t="shared" ca="1" si="125"/>
        <v>-0.219903334457846-4.47623520518143i</v>
      </c>
      <c r="CX135" s="223" t="str">
        <f t="shared" ca="1" si="126"/>
        <v>-3.53307978254981-2.75724252447062i</v>
      </c>
      <c r="CY135" s="223" t="str">
        <f t="shared" ca="1" si="127"/>
        <v>-4.39552019744355+0.874323328338616i</v>
      </c>
      <c r="CZ135" s="223" t="str">
        <f t="shared" ca="1" si="128"/>
        <v>-2.20898906469983+3.89941103253401i</v>
      </c>
      <c r="DA135" s="223" t="str">
        <f t="shared" ca="1" si="129"/>
        <v>1.50981686255572+4.21965545159243i</v>
      </c>
      <c r="DB135" s="223" t="str">
        <f t="shared" ca="1" si="130"/>
        <v>4.18133180961023+1.61291766267003i</v>
      </c>
      <c r="DC135" s="223" t="str">
        <f t="shared" ca="1" si="131"/>
        <v>3.9524479082766-2.11262742123908i</v>
      </c>
      <c r="DD135" s="223" t="str">
        <f t="shared" ca="1" si="132"/>
        <v>0.981931464141167-4.37273938033596i</v>
      </c>
      <c r="DE135" s="223" t="str">
        <f t="shared" ca="1" si="133"/>
        <v>-2.66970597623899-3.5996818038606i</v>
      </c>
      <c r="DF135" s="223" t="str">
        <f t="shared" ca="1" si="134"/>
        <v>-4.46949034884236-0.329689414777511i</v>
      </c>
      <c r="DG135" s="223" t="str">
        <f t="shared" ca="1" si="135"/>
        <v>-3.16899345917676+3.16899345917694i</v>
      </c>
      <c r="DH135" s="223" t="str">
        <f t="shared" ca="1" si="136"/>
        <v>0.329689414777268+4.46949034884238i</v>
      </c>
      <c r="DI135" s="223" t="str">
        <f t="shared" ca="1" si="137"/>
        <v>3.59968180386077+2.66970597623878i</v>
      </c>
      <c r="DJ135" s="223" t="str">
        <f t="shared" ca="1" si="138"/>
        <v>4.37273938033592-0.981931464141364i</v>
      </c>
      <c r="DK135" s="223" t="str">
        <f t="shared" ca="1" si="139"/>
        <v>2.11262742123924-3.95244790827651i</v>
      </c>
      <c r="DL135" s="223" t="str">
        <f t="shared" ca="1" si="140"/>
        <v>-1.61291766267022-4.18133180961016i</v>
      </c>
      <c r="DM135" s="223" t="str">
        <f t="shared" ca="1" si="141"/>
        <v>-4.21965545159237-1.50981686255589i</v>
      </c>
      <c r="DN135" s="223" t="str">
        <f t="shared" ca="1" si="142"/>
        <v>-3.8994110325339+2.2089890647i</v>
      </c>
      <c r="DO135" s="223" t="str">
        <f t="shared" ca="1" si="143"/>
        <v>-0.874323328338791+4.39552019744352i</v>
      </c>
      <c r="DP135" s="223" t="str">
        <f t="shared" ca="1" si="144"/>
        <v>2.75724252447042+3.53307978254997i</v>
      </c>
      <c r="DQ135" s="223" t="str">
        <f t="shared" ca="1" si="145"/>
        <v>4.47623520518144+0.219903334457581i</v>
      </c>
      <c r="DR135" s="223" t="str">
        <f t="shared" ca="1" si="146"/>
        <v>3.09026802492592-3.24581001026428i</v>
      </c>
      <c r="DS135" s="223" t="str">
        <f t="shared" ca="1" si="147"/>
        <v>-0.439276902521617-4.46005323864215i</v>
      </c>
      <c r="DT135" s="223" t="str">
        <f t="shared" ca="1" si="148"/>
        <v>-3.66411551145354-2.580561296954i</v>
      </c>
      <c r="DU135" s="223" t="str">
        <f t="shared" ca="1" si="149"/>
        <v>-4.3473245885329+1.08894812114653i</v>
      </c>
      <c r="DV135" s="223" t="str">
        <f t="shared" ca="1" si="150"/>
        <v>-2.01499321001599+4.0031039771908i</v>
      </c>
      <c r="DW135" s="223" t="str">
        <f t="shared" ca="1" si="151"/>
        <v>1.71504690149525+4.14048948969598i</v>
      </c>
      <c r="DX135" s="223" t="str">
        <f t="shared" ca="1" si="152"/>
        <v>4.25543733091368+1.40580660521908i</v>
      </c>
      <c r="DY135" s="223" t="str">
        <f t="shared" ca="1" si="153"/>
        <v>3.84402529739378-2.30402009574744i</v>
      </c>
      <c r="DZ135" s="223" t="str">
        <f t="shared" ca="1" si="154"/>
        <v>0.766188532856042-4.41565331754331i</v>
      </c>
      <c r="EA135" s="223" t="str">
        <f t="shared" ca="1" si="155"/>
        <v>-2.84311821290545-3.46434956608836i</v>
      </c>
      <c r="EB135" s="223" t="str">
        <f t="shared" ca="1" si="156"/>
        <v>-4.4802837448101-0.109984792593089i</v>
      </c>
      <c r="EC135" s="223" t="str">
        <f t="shared" ca="1" si="157"/>
        <v>-3.00968112876971+3.32067140676984i</v>
      </c>
      <c r="ED135" s="223" t="str">
        <f t="shared" ca="1" si="158"/>
        <v>0.54859978628456+4.4479295591432i</v>
      </c>
      <c r="EE135" s="223" t="str">
        <f t="shared" ca="1" si="159"/>
        <v>3.72634209287236+2.48986218403729i</v>
      </c>
      <c r="EF135" s="223" t="str">
        <f t="shared" ca="1" si="160"/>
        <v>4.3192911309547-1.19530883652191i</v>
      </c>
      <c r="EG135" s="223" t="str">
        <f t="shared" ca="1" si="161"/>
        <v>1.91614524222882-4.05134872595475i</v>
      </c>
      <c r="EH135" s="223" t="str">
        <f t="shared" ca="1" si="162"/>
        <v>-1.81614306019696-4.09715309373591i</v>
      </c>
      <c r="EI135" s="223" t="str">
        <f t="shared" ca="1" si="163"/>
        <v>-4.28865589390791-1.30094954254971i</v>
      </c>
      <c r="EJ135" s="223" t="str">
        <f t="shared" ca="1" si="164"/>
        <v>-3.78632406515139+2.39766327124281i</v>
      </c>
      <c r="EK135" s="223" t="str">
        <f t="shared" ca="1" si="165"/>
        <v>-0.657592214050352+4.43312661319657i</v>
      </c>
      <c r="EL135" s="223" t="str">
        <f t="shared" ca="1" si="166"/>
        <v>2.9272813132404+3.39353255498822i</v>
      </c>
      <c r="EM135" s="223" t="str">
        <f t="shared" ca="1" si="167"/>
        <v>4.48163352903953-1.04755403733582E-12i</v>
      </c>
      <c r="EN135" s="223"/>
      <c r="EO135" s="223"/>
      <c r="EP135" s="223"/>
    </row>
    <row r="136" spans="1:146" ht="17.25" thickBot="1">
      <c r="A136" s="257">
        <f t="shared" si="168"/>
        <v>7.031250000000003E-4</v>
      </c>
      <c r="B136" s="256">
        <v>36</v>
      </c>
      <c r="C136" s="230">
        <f t="shared" si="169"/>
        <v>7200</v>
      </c>
      <c r="D136" s="229">
        <f t="shared" si="170"/>
        <v>45238.93421169302</v>
      </c>
      <c r="E136" s="229" t="str">
        <f t="shared" si="171"/>
        <v>45238.934211693i</v>
      </c>
      <c r="F136" s="229" t="str">
        <f t="shared" si="177"/>
        <v>-0.020127238402625-0.152945453066824i</v>
      </c>
      <c r="G136" s="229" t="str">
        <f t="shared" si="178"/>
        <v>-4.589175082113-0.494101677346601i</v>
      </c>
      <c r="H136" s="229" t="str">
        <f t="shared" si="179"/>
        <v>0.00221138856235652-0.011743064512562i</v>
      </c>
      <c r="I136" s="229" t="str">
        <f t="shared" si="174"/>
        <v>-0.00714903709374004+0.00676778284425316i</v>
      </c>
      <c r="J136" s="255" t="str">
        <f ca="1">IMPRODUCT(1/N_FFT2,AY100)</f>
        <v>0.0207601727328597-0.0000838925394795742i</v>
      </c>
      <c r="K136" s="254" t="str">
        <f t="shared" ca="1" si="175"/>
        <v>-0.000147847478450214+0.000141100091741808i</v>
      </c>
      <c r="N136" s="246">
        <f t="shared" ca="1" si="176"/>
        <v>8.5188595459374579</v>
      </c>
      <c r="O136" s="223">
        <f t="shared" ca="1" si="39"/>
        <v>-4.4811404540625421</v>
      </c>
      <c r="P136" s="223" t="str">
        <f t="shared" ca="1" si="40"/>
        <v>-2.84280540945131+3.46396841397699i</v>
      </c>
      <c r="Q136" s="223" t="str">
        <f t="shared" ca="1" si="41"/>
        <v>0.874227134182564+4.39503659676399i</v>
      </c>
      <c r="R136" s="223" t="str">
        <f t="shared" ca="1" si="42"/>
        <v>3.9520130549694+2.11239498730404i</v>
      </c>
      <c r="S136" s="223" t="str">
        <f t="shared" ca="1" si="43"/>
        <v>4.14003394781671-1.71485820987072i</v>
      </c>
      <c r="T136" s="223" t="str">
        <f t="shared" ca="1" si="44"/>
        <v>1.30080641043945-4.2881840505738i</v>
      </c>
      <c r="U136" s="223" t="str">
        <f t="shared" ca="1" si="45"/>
        <v>-2.48958824625711-3.72593211601262i</v>
      </c>
      <c r="V136" s="223" t="str">
        <f t="shared" ca="1" si="46"/>
        <v>-4.45956253795596-0.439228572722299i</v>
      </c>
      <c r="W136" s="223" t="str">
        <f t="shared" ca="1" si="47"/>
        <v>-3.168644802517+3.16864480251697i</v>
      </c>
      <c r="X136" s="223" t="str">
        <f t="shared" ca="1" si="48"/>
        <v>0.4392285727223+4.45956253795596i</v>
      </c>
      <c r="Y136" s="223" t="str">
        <f t="shared" ca="1" si="49"/>
        <v>3.72593211601262+2.4895882462571i</v>
      </c>
      <c r="Z136" s="223" t="str">
        <f t="shared" ca="1" si="50"/>
        <v>4.2881840505738-1.30080641043945i</v>
      </c>
      <c r="AA136" s="223" t="str">
        <f t="shared" ca="1" si="51"/>
        <v>1.71485820987051-4.1400339478168i</v>
      </c>
      <c r="AB136" s="223" t="str">
        <f t="shared" ca="1" si="52"/>
        <v>-2.11239498730413-3.95201305496936i</v>
      </c>
      <c r="AC136" s="223" t="str">
        <f t="shared" ca="1" si="53"/>
        <v>-4.39503659676398-0.874227134182609i</v>
      </c>
      <c r="AD136" s="223" t="str">
        <f t="shared" ca="1" si="54"/>
        <v>-3.4639684139771+2.84280540945117i</v>
      </c>
      <c r="AE136" s="223" t="str">
        <f t="shared" ca="1" si="55"/>
        <v>1.32851248359496E-13+4.48114045406254i</v>
      </c>
      <c r="AF136" s="223" t="str">
        <f t="shared" ca="1" si="56"/>
        <v>3.46396841397699+2.8428054094513i</v>
      </c>
      <c r="AG136" s="223" t="str">
        <f t="shared" ca="1" si="57"/>
        <v>4.39503659676401-0.874227134182438i</v>
      </c>
      <c r="AH136" s="223" t="str">
        <f t="shared" ca="1" si="58"/>
        <v>2.11239498730389-3.95201305496949i</v>
      </c>
      <c r="AI136" s="223" t="str">
        <f t="shared" ca="1" si="59"/>
        <v>-1.71485820987077-4.14003394781669i</v>
      </c>
      <c r="AJ136" s="223" t="str">
        <f t="shared" ca="1" si="60"/>
        <v>-4.28818405057377-1.30080641043953i</v>
      </c>
      <c r="AK136" s="223" t="str">
        <f t="shared" ca="1" si="61"/>
        <v>-3.72593211601274+2.48958824625692i</v>
      </c>
      <c r="AL136" s="223" t="str">
        <f t="shared" ca="1" si="62"/>
        <v>-0.439228572722202+4.45956253795597i</v>
      </c>
      <c r="AM136" s="223" t="str">
        <f t="shared" ca="1" si="63"/>
        <v>3.16864480251697+3.168644802517i</v>
      </c>
      <c r="AN136" s="223" t="str">
        <f t="shared" ca="1" si="64"/>
        <v>4.45956253795597-0.439228572722171i</v>
      </c>
      <c r="AO136" s="223" t="str">
        <f t="shared" ca="1" si="65"/>
        <v>2.48958824625695-3.72593211601273i</v>
      </c>
      <c r="AP136" s="223" t="str">
        <f t="shared" ca="1" si="66"/>
        <v>-1.30080641043949-4.28818405057378i</v>
      </c>
      <c r="AQ136" s="223" t="str">
        <f t="shared" ca="1" si="67"/>
        <v>-4.14003394781668-1.7148582098708i</v>
      </c>
      <c r="AR136" s="223" t="str">
        <f t="shared" ca="1" si="68"/>
        <v>-4.14003394781668-1.7148582098708i</v>
      </c>
      <c r="AS136" s="223" t="str">
        <f t="shared" ca="1" si="69"/>
        <v>-0.874227134182474+4.39503659676401i</v>
      </c>
      <c r="AT136" s="223" t="str">
        <f t="shared" ca="1" si="70"/>
        <v>2.84280540945128+3.46396841397701i</v>
      </c>
      <c r="AU136" s="223" t="str">
        <f t="shared" ca="1" si="71"/>
        <v>4.48114045406254+1.80063354938688E-13i</v>
      </c>
      <c r="AV136" s="223" t="str">
        <f t="shared" ca="1" si="72"/>
        <v>2.8428054094512-3.46396841397708i</v>
      </c>
      <c r="AW136" s="223" t="str">
        <f t="shared" ca="1" si="73"/>
        <v>-0.874227134182577-4.39503659676399i</v>
      </c>
      <c r="AX136" s="223" t="str">
        <f t="shared" ca="1" si="74"/>
        <v>-3.95201305496934-2.11239498730416i</v>
      </c>
      <c r="AY136" s="223" t="str">
        <f t="shared" ca="1" si="75"/>
        <v>-4.14003394781664+1.71485820987089i</v>
      </c>
      <c r="AZ136" s="223" t="str">
        <f t="shared" ca="1" si="76"/>
        <v>-1.30080641043941+4.28818405057381i</v>
      </c>
      <c r="BA136" s="223" t="str">
        <f t="shared" ca="1" si="77"/>
        <v>2.48958824625703+3.72593211601267i</v>
      </c>
      <c r="BB136" s="223" t="str">
        <f t="shared" ca="1" si="78"/>
        <v>4.45956253795594+0.439228572722514i</v>
      </c>
      <c r="BC136" s="223" t="str">
        <f t="shared" ca="1" si="79"/>
        <v>3.1686448025169-3.16864480251708i</v>
      </c>
      <c r="BD136" s="223" t="str">
        <f t="shared" ca="1" si="80"/>
        <v>-0.439228572722319-4.45956253795596i</v>
      </c>
      <c r="BE136" s="223" t="str">
        <f t="shared" ca="1" si="81"/>
        <v>-3.72593211601255-2.48958824625722i</v>
      </c>
      <c r="BF136" s="223" t="str">
        <f t="shared" ca="1" si="82"/>
        <v>-4.28818405057374+1.30080641043962i</v>
      </c>
      <c r="BG136" s="223" t="str">
        <f t="shared" ca="1" si="83"/>
        <v>-1.71485820987068+4.14003394781673i</v>
      </c>
      <c r="BH136" s="223" t="str">
        <f t="shared" ca="1" si="84"/>
        <v>2.11239498730398+3.95201305496944i</v>
      </c>
      <c r="BI136" s="223" t="str">
        <f t="shared" ca="1" si="85"/>
        <v>4.39503659676395+0.874227134182765i</v>
      </c>
      <c r="BJ136" s="223" t="str">
        <f t="shared" ca="1" si="86"/>
        <v>3.46396841397694-2.84280540945137i</v>
      </c>
      <c r="BK136" s="223" t="str">
        <f t="shared" ca="1" si="87"/>
        <v>4.72121065791921E-14-4.48114045406254i</v>
      </c>
      <c r="BL136" s="223" t="str">
        <f t="shared" ca="1" si="88"/>
        <v>-3.46396841397688-2.84280540945144i</v>
      </c>
      <c r="BM136" s="223" t="str">
        <f t="shared" ca="1" si="89"/>
        <v>-4.39503659676396+0.874227134182707i</v>
      </c>
      <c r="BN136" s="223" t="str">
        <f t="shared" ca="1" si="90"/>
        <v>-2.11239498730403+3.95201305496941i</v>
      </c>
      <c r="BO136" s="223" t="str">
        <f t="shared" ca="1" si="91"/>
        <v>1.71485820987062+4.14003394781675i</v>
      </c>
      <c r="BP136" s="223" t="str">
        <f t="shared" ca="1" si="92"/>
        <v>4.28818405057385+1.30080641043928i</v>
      </c>
      <c r="BQ136" s="223" t="str">
        <f t="shared" ca="1" si="93"/>
        <v>3.7259321160126-2.48958824625715i</v>
      </c>
      <c r="BR136" s="223" t="str">
        <f t="shared" ca="1" si="94"/>
        <v>0.439228572722381-4.45956253795595i</v>
      </c>
      <c r="BS136" s="223" t="str">
        <f t="shared" ca="1" si="95"/>
        <v>-3.16864480251686-3.16864480251712i</v>
      </c>
      <c r="BT136" s="223" t="str">
        <f t="shared" ca="1" si="96"/>
        <v>-4.45956253795594+0.439228572722451i</v>
      </c>
      <c r="BU136" s="223" t="str">
        <f t="shared" ca="1" si="97"/>
        <v>-2.48958824625711+3.72593211601262i</v>
      </c>
      <c r="BV136" s="223" t="str">
        <f t="shared" ca="1" si="98"/>
        <v>1.30080641043932+4.28818405057383i</v>
      </c>
      <c r="BW136" s="223" t="str">
        <f t="shared" ca="1" si="99"/>
        <v>4.14003394781678+1.71485820987055i</v>
      </c>
      <c r="BX136" s="223" t="str">
        <f t="shared" ca="1" si="100"/>
        <v>3.95201305496938-2.11239498730409i</v>
      </c>
      <c r="BY136" s="223" t="str">
        <f t="shared" ca="1" si="101"/>
        <v>0.874227134182636-4.39503659676397i</v>
      </c>
      <c r="BZ136" s="223" t="str">
        <f t="shared" ca="1" si="102"/>
        <v>-2.84280540945112-3.46396841397713i</v>
      </c>
      <c r="CA136" s="223" t="str">
        <f t="shared" ca="1" si="103"/>
        <v>-4.48114045406254+8.56391417803039E-14i</v>
      </c>
      <c r="CB136" s="223" t="str">
        <f t="shared" ca="1" si="104"/>
        <v>-2.84280540945133+3.46396841397696i</v>
      </c>
      <c r="CC136" s="223" t="str">
        <f t="shared" ca="1" si="105"/>
        <v>0.874227134182398+4.39503659676402i</v>
      </c>
      <c r="CD136" s="223" t="str">
        <f t="shared" ca="1" si="106"/>
        <v>3.95201305496947+2.11239498730391i</v>
      </c>
      <c r="CE136" s="223" t="str">
        <f t="shared" ca="1" si="107"/>
        <v>4.1400339478167-1.71485820987074i</v>
      </c>
      <c r="CF136" s="223" t="str">
        <f t="shared" ca="1" si="108"/>
        <v>1.30080641043958-4.28818405057376i</v>
      </c>
      <c r="CG136" s="223" t="str">
        <f t="shared" ca="1" si="109"/>
        <v>-2.48958824625689-3.72593211601277i</v>
      </c>
      <c r="CH136" s="223" t="str">
        <f t="shared" ca="1" si="110"/>
        <v>-4.45956253795596-0.439228572722249i</v>
      </c>
      <c r="CI136" s="223" t="str">
        <f t="shared" ca="1" si="111"/>
        <v>-3.16864480251703+3.16864480251695i</v>
      </c>
      <c r="CJ136" s="223" t="str">
        <f t="shared" ca="1" si="112"/>
        <v>0.43922857272214+4.45956253795597i</v>
      </c>
      <c r="CK136" s="223" t="str">
        <f t="shared" ca="1" si="113"/>
        <v>3.7259321160127+2.489588246257i</v>
      </c>
      <c r="CL136" s="223" t="str">
        <f t="shared" ca="1" si="114"/>
        <v>4.28818405057379-1.30080641043948i</v>
      </c>
      <c r="CM136" s="223" t="str">
        <f t="shared" ca="1" si="115"/>
        <v>1.71485820987084-4.14003394781666i</v>
      </c>
      <c r="CN136" s="223" t="str">
        <f t="shared" ca="1" si="116"/>
        <v>-2.11239498730424-3.9520130549693i</v>
      </c>
      <c r="CO136" s="223" t="str">
        <f t="shared" ca="1" si="117"/>
        <v>-4.395036596764-0.874227134182506i</v>
      </c>
      <c r="CP136" s="223" t="str">
        <f t="shared" ca="1" si="118"/>
        <v>-3.46396841397705+2.84280540945123i</v>
      </c>
      <c r="CQ136" s="223" t="str">
        <f t="shared" ca="1" si="119"/>
        <v>-1.95435043542332E-13+4.48114045406254i</v>
      </c>
      <c r="CR136" s="223" t="str">
        <f t="shared" ca="1" si="120"/>
        <v>3.46396841397705+2.84280540945123i</v>
      </c>
      <c r="CS136" s="223" t="str">
        <f t="shared" ca="1" si="121"/>
        <v>4.39503659676399-0.874227134182559i</v>
      </c>
      <c r="CT136" s="223" t="str">
        <f t="shared" ca="1" si="122"/>
        <v>2.11239498730419-3.95201305496933i</v>
      </c>
      <c r="CU136" s="223" t="str">
        <f t="shared" ca="1" si="123"/>
        <v>-1.71485820987083-4.14003394781666i</v>
      </c>
      <c r="CV136" s="223" t="str">
        <f t="shared" ca="1" si="124"/>
        <v>-4.2881840505738-1.30080641043942i</v>
      </c>
      <c r="CW136" s="223" t="str">
        <f t="shared" ca="1" si="125"/>
        <v>-3.7259321160127+2.48958824625699i</v>
      </c>
      <c r="CX136" s="223" t="str">
        <f t="shared" ca="1" si="126"/>
        <v>-0.439228572722529+4.45956253795593i</v>
      </c>
      <c r="CY136" s="223" t="str">
        <f t="shared" ca="1" si="127"/>
        <v>3.16864480251704+3.16864480251693i</v>
      </c>
      <c r="CZ136" s="223" t="str">
        <f t="shared" ca="1" si="128"/>
        <v>4.45956253795597-0.439228572722241i</v>
      </c>
      <c r="DA136" s="223" t="str">
        <f t="shared" ca="1" si="129"/>
        <v>2.48958824625724-3.72593211601254i</v>
      </c>
      <c r="DB136" s="223" t="str">
        <f t="shared" ca="1" si="130"/>
        <v>-1.30080641043957-4.28818405057376i</v>
      </c>
      <c r="DC136" s="223" t="str">
        <f t="shared" ca="1" si="131"/>
        <v>-4.14003394781673-1.71485820987069i</v>
      </c>
      <c r="DD136" s="223" t="str">
        <f t="shared" ca="1" si="132"/>
        <v>-3.95201305496946+2.11239498730393i</v>
      </c>
      <c r="DE136" s="223" t="str">
        <f t="shared" ca="1" si="133"/>
        <v>-0.874227134182407+4.39503659676402i</v>
      </c>
      <c r="DF136" s="223" t="str">
        <f t="shared" ca="1" si="134"/>
        <v>2.84280540945135+3.46396841397695i</v>
      </c>
      <c r="DG136" s="223" t="str">
        <f t="shared" ca="1" si="135"/>
        <v>4.48114045406254+9.44242131583842E-14i</v>
      </c>
      <c r="DH136" s="223" t="str">
        <f t="shared" ca="1" si="136"/>
        <v>2.84280540945145-3.46396841397687i</v>
      </c>
      <c r="DI136" s="223" t="str">
        <f t="shared" ca="1" si="137"/>
        <v>-0.874227134182658-4.39503659676397i</v>
      </c>
      <c r="DJ136" s="223" t="str">
        <f t="shared" ca="1" si="138"/>
        <v>-3.95201305496937-2.1123949873041i</v>
      </c>
      <c r="DK136" s="223" t="str">
        <f t="shared" ca="1" si="139"/>
        <v>-4.14003394781678+1.71485820987057i</v>
      </c>
      <c r="DL136" s="223" t="str">
        <f t="shared" ca="1" si="140"/>
        <v>-1.30080641043932+4.28818405057383i</v>
      </c>
      <c r="DM136" s="223" t="str">
        <f t="shared" ca="1" si="141"/>
        <v>2.48958824625713+3.72593211601261i</v>
      </c>
      <c r="DN136" s="223" t="str">
        <f t="shared" ca="1" si="142"/>
        <v>4.45956253795594+0.439228572722428i</v>
      </c>
      <c r="DO136" s="223" t="str">
        <f t="shared" ca="1" si="143"/>
        <v>3.16864480251713-3.16864480251684i</v>
      </c>
      <c r="DP136" s="223" t="str">
        <f t="shared" ca="1" si="144"/>
        <v>-0.439228572722405-4.45956253795595i</v>
      </c>
      <c r="DQ136" s="223" t="str">
        <f t="shared" ca="1" si="145"/>
        <v>-3.72593211601259-2.48958824625715i</v>
      </c>
      <c r="DR136" s="223" t="str">
        <f t="shared" ca="1" si="146"/>
        <v>-4.28818405057384+1.3008064104393i</v>
      </c>
      <c r="DS136" s="223" t="str">
        <f t="shared" ca="1" si="147"/>
        <v>-1.7148582098706+4.14003394781676i</v>
      </c>
      <c r="DT136" s="223" t="str">
        <f t="shared" ca="1" si="148"/>
        <v>2.11239498730408+3.95201305496939i</v>
      </c>
      <c r="DU136" s="223" t="str">
        <f t="shared" ca="1" si="149"/>
        <v>4.39503659676397+0.874227134182685i</v>
      </c>
      <c r="DV136" s="223" t="str">
        <f t="shared" ca="1" si="150"/>
        <v>3.46396841397688-2.84280540945143i</v>
      </c>
      <c r="DW136" s="223" t="str">
        <f t="shared" ca="1" si="151"/>
        <v>-7.02674531766603E-14-4.48114045406254i</v>
      </c>
      <c r="DX136" s="223" t="str">
        <f t="shared" ca="1" si="152"/>
        <v>-3.46396841397693-2.84280540945137i</v>
      </c>
      <c r="DY136" s="223" t="str">
        <f t="shared" ca="1" si="153"/>
        <v>-4.39503659676376+0.874227134183698i</v>
      </c>
      <c r="DZ136" s="223" t="str">
        <f t="shared" ca="1" si="154"/>
        <v>-2.11239498730356+3.95201305496966i</v>
      </c>
      <c r="EA136" s="223" t="str">
        <f t="shared" ca="1" si="155"/>
        <v>1.71485820987067+4.14003394781674i</v>
      </c>
      <c r="EB136" s="223" t="str">
        <f t="shared" ca="1" si="156"/>
        <v>4.28818405057362+1.30080641044002i</v>
      </c>
      <c r="EC136" s="223" t="str">
        <f t="shared" ca="1" si="157"/>
        <v>3.7259321160133-2.48958824625611i</v>
      </c>
      <c r="ED136" s="223" t="str">
        <f t="shared" ca="1" si="158"/>
        <v>0.439228572724039-4.45956253795579i</v>
      </c>
      <c r="EE136" s="223" t="str">
        <f t="shared" ca="1" si="159"/>
        <v>-3.16864480251849-3.16864480251548i</v>
      </c>
      <c r="EF136" s="223" t="str">
        <f t="shared" ca="1" si="160"/>
        <v>-4.4595625379558+0.439228572723899i</v>
      </c>
      <c r="EG136" s="223" t="str">
        <f t="shared" ca="1" si="161"/>
        <v>-2.48958824625627+3.72593211601318i</v>
      </c>
      <c r="EH136" s="223" t="str">
        <f t="shared" ca="1" si="162"/>
        <v>1.30080641043983+4.28818405057368i</v>
      </c>
      <c r="EI136" s="223" t="str">
        <f t="shared" ca="1" si="163"/>
        <v>4.14003394781666+1.71485820987085i</v>
      </c>
      <c r="EJ136" s="223" t="str">
        <f t="shared" ca="1" si="164"/>
        <v>3.95201305496976-2.11239498730338i</v>
      </c>
      <c r="EK136" s="223" t="str">
        <f t="shared" ca="1" si="165"/>
        <v>0.874227134183895-4.39503659676372i</v>
      </c>
      <c r="EL136" s="223" t="str">
        <f t="shared" ca="1" si="166"/>
        <v>-2.84280540944984-3.46396841397819i</v>
      </c>
      <c r="EM136" s="223" t="str">
        <f t="shared" ca="1" si="167"/>
        <v>-4.48114045406254+2.01802252614242E-12i</v>
      </c>
      <c r="EN136" s="223"/>
      <c r="EO136" s="223"/>
      <c r="EP136" s="223"/>
    </row>
    <row r="137" spans="1:146" ht="17.25" thickBot="1">
      <c r="A137" s="257">
        <f t="shared" si="168"/>
        <v>7.2265625000000032E-4</v>
      </c>
      <c r="B137" s="256">
        <v>37</v>
      </c>
      <c r="C137" s="230">
        <f t="shared" si="169"/>
        <v>7400</v>
      </c>
      <c r="D137" s="229">
        <f t="shared" si="170"/>
        <v>46495.571273128939</v>
      </c>
      <c r="E137" s="229" t="str">
        <f t="shared" si="171"/>
        <v>46495.5712731289i</v>
      </c>
      <c r="F137" s="229" t="str">
        <f t="shared" si="177"/>
        <v>-0.0201593227066464-0.148440869678517i</v>
      </c>
      <c r="G137" s="229" t="str">
        <f t="shared" si="178"/>
        <v>-4.63186337716272-0.44849835632397i</v>
      </c>
      <c r="H137" s="229" t="str">
        <f t="shared" si="179"/>
        <v>0.00219982257381239-0.0114258129892828i</v>
      </c>
      <c r="I137" s="229" t="str">
        <f t="shared" si="174"/>
        <v>-0.00705131069478689+0.00669325268896029i</v>
      </c>
      <c r="J137" s="255" t="str">
        <f ca="1">IMPRODUCT(1/N_FFT2,AZ100)</f>
        <v>-0.0469275083283383-0.00161256294538291i</v>
      </c>
      <c r="K137" s="254" t="str">
        <f t="shared" ca="1" si="175"/>
        <v>0.000341693732625615-0.000302726988962061i</v>
      </c>
      <c r="N137" s="246">
        <f t="shared" ca="1" si="176"/>
        <v>8.5193938218933134</v>
      </c>
      <c r="O137" s="223">
        <f t="shared" ca="1" si="39"/>
        <v>-4.4806061781066875</v>
      </c>
      <c r="P137" s="223" t="str">
        <f t="shared" ca="1" si="40"/>
        <v>-2.75661046572196+3.53226987411211i</v>
      </c>
      <c r="Q137" s="223" t="str">
        <f t="shared" ca="1" si="41"/>
        <v>1.08869849523204+4.34632802602005i</v>
      </c>
      <c r="R137" s="223" t="str">
        <f t="shared" ca="1" si="42"/>
        <v>4.09621387949065+1.81572673515483i</v>
      </c>
      <c r="S137" s="223" t="str">
        <f t="shared" ca="1" si="43"/>
        <v>3.9515418656429-2.1121431313619i</v>
      </c>
      <c r="T137" s="223" t="str">
        <f t="shared" ca="1" si="44"/>
        <v>0.766012895000184-4.41464109163828i</v>
      </c>
      <c r="U137" s="223" t="str">
        <f t="shared" ca="1" si="45"/>
        <v>-3.00899120205043-3.31991018994052i</v>
      </c>
      <c r="V137" s="223" t="str">
        <f t="shared" ca="1" si="46"/>
        <v>-4.46846578156138+0.329613838154406i</v>
      </c>
      <c r="W137" s="223" t="str">
        <f t="shared" ca="1" si="47"/>
        <v>-2.48929141843979+3.72548788179076i</v>
      </c>
      <c r="X137" s="223" t="str">
        <f t="shared" ca="1" si="48"/>
        <v>1.40548434399054+4.25446183225156i</v>
      </c>
      <c r="Y137" s="223" t="str">
        <f t="shared" ca="1" si="49"/>
        <v>4.21868815541873+1.50947075845062i</v>
      </c>
      <c r="Z137" s="223" t="str">
        <f t="shared" ca="1" si="50"/>
        <v>3.78545610405331-2.39711364093848i</v>
      </c>
      <c r="AA137" s="223" t="str">
        <f t="shared" ca="1" si="51"/>
        <v>0.439176204520956-4.45903083468486i</v>
      </c>
      <c r="AB137" s="223" t="str">
        <f t="shared" ca="1" si="52"/>
        <v>-3.2450659543481-3.08955962480394i</v>
      </c>
      <c r="AC137" s="223" t="str">
        <f t="shared" ca="1" si="53"/>
        <v>-4.43211038178621+0.657441470361247i</v>
      </c>
      <c r="AD137" s="223" t="str">
        <f t="shared" ca="1" si="54"/>
        <v>-2.20848268528237+3.89851714785196i</v>
      </c>
      <c r="AE137" s="223" t="str">
        <f t="shared" ca="1" si="55"/>
        <v>1.71465375131412+4.13954034119638i</v>
      </c>
      <c r="AF137" s="223" t="str">
        <f t="shared" ca="1" si="56"/>
        <v>4.31830099471441+1.19503482892187i</v>
      </c>
      <c r="AG137" s="223" t="str">
        <f t="shared" ca="1" si="57"/>
        <v>3.59885662785398-2.66909398400267i</v>
      </c>
      <c r="AH137" s="223" t="str">
        <f t="shared" ca="1" si="58"/>
        <v>0.109959580138048-4.47925670329617i</v>
      </c>
      <c r="AI137" s="223" t="str">
        <f t="shared" ca="1" si="59"/>
        <v>-3.46355541307816-2.84246646837299i</v>
      </c>
      <c r="AJ137" s="223" t="str">
        <f t="shared" ca="1" si="60"/>
        <v>-4.37173699184248+0.981706370277745i</v>
      </c>
      <c r="AK137" s="223" t="str">
        <f t="shared" ca="1" si="61"/>
        <v>-1.91570599310467+4.05042001171121i</v>
      </c>
      <c r="AL137" s="223" t="str">
        <f t="shared" ca="1" si="62"/>
        <v>2.01453130139722+4.00218632237164i</v>
      </c>
      <c r="AM137" s="223" t="str">
        <f t="shared" ca="1" si="63"/>
        <v>4.39451258677083+0.874122902114241i</v>
      </c>
      <c r="AN137" s="223" t="str">
        <f t="shared" ca="1" si="64"/>
        <v>3.39275463577396-2.92661027551023i</v>
      </c>
      <c r="AO137" s="223" t="str">
        <f t="shared" ca="1" si="65"/>
        <v>-0.219852924736799-4.47520909173778i</v>
      </c>
      <c r="AP137" s="223" t="str">
        <f t="shared" ca="1" si="66"/>
        <v>-3.66327556493321-2.5799697398712i</v>
      </c>
      <c r="AQ137" s="223" t="str">
        <f t="shared" ca="1" si="67"/>
        <v>-4.28767278036121+1.3006513183161i</v>
      </c>
      <c r="AR137" s="223" t="str">
        <f t="shared" ca="1" si="68"/>
        <v>-4.28767278036121+1.3006513183161i</v>
      </c>
      <c r="AS137" s="223" t="str">
        <f t="shared" ca="1" si="69"/>
        <v>2.30349193181379+3.84314410910605i</v>
      </c>
      <c r="AT137" s="223" t="str">
        <f t="shared" ca="1" si="70"/>
        <v>4.44690993436743+0.548474027563769i</v>
      </c>
      <c r="AU137" s="223" t="str">
        <f t="shared" ca="1" si="71"/>
        <v>3.16826701236554-3.16826701236562i</v>
      </c>
      <c r="AV137" s="223" t="str">
        <f t="shared" ca="1" si="72"/>
        <v>-0.548474027563881-4.44690993436742i</v>
      </c>
      <c r="AW137" s="223" t="str">
        <f t="shared" ca="1" si="73"/>
        <v>-3.84314410910611-2.3034919318137i</v>
      </c>
      <c r="AX137" s="223" t="str">
        <f t="shared" ca="1" si="74"/>
        <v>-4.18037329858796+1.61254792416865i</v>
      </c>
      <c r="AY137" s="223" t="str">
        <f t="shared" ca="1" si="75"/>
        <v>-1.300651318316+4.28767278036124i</v>
      </c>
      <c r="AZ137" s="223" t="str">
        <f t="shared" ca="1" si="76"/>
        <v>2.57996973987129+3.66327556493315i</v>
      </c>
      <c r="BA137" s="223" t="str">
        <f t="shared" ca="1" si="77"/>
        <v>4.47520909173779+0.219852924736674i</v>
      </c>
      <c r="BB137" s="223" t="str">
        <f t="shared" ca="1" si="78"/>
        <v>2.92661027551015-3.39275463577404i</v>
      </c>
      <c r="BC137" s="223" t="str">
        <f t="shared" ca="1" si="79"/>
        <v>-0.874122902114362-4.3945125867708i</v>
      </c>
      <c r="BD137" s="223" t="str">
        <f t="shared" ca="1" si="80"/>
        <v>-4.00218632237168-2.01453130139714i</v>
      </c>
      <c r="BE137" s="223" t="str">
        <f t="shared" ca="1" si="81"/>
        <v>-4.05042001171116+1.91570599310477i</v>
      </c>
      <c r="BF137" s="223" t="str">
        <f t="shared" ca="1" si="82"/>
        <v>-0.981706370277624+4.37173699184251i</v>
      </c>
      <c r="BG137" s="223" t="str">
        <f t="shared" ca="1" si="83"/>
        <v>2.84246646837308+3.46355541307809i</v>
      </c>
      <c r="BH137" s="223" t="str">
        <f t="shared" ca="1" si="84"/>
        <v>4.47925670329617-0.109959580138173i</v>
      </c>
      <c r="BI137" s="223" t="str">
        <f t="shared" ca="1" si="85"/>
        <v>2.6690939840026-3.59885662785404i</v>
      </c>
      <c r="BJ137" s="223" t="str">
        <f t="shared" ca="1" si="86"/>
        <v>-1.19503482892198-4.31830099471438i</v>
      </c>
      <c r="BK137" s="223" t="str">
        <f t="shared" ca="1" si="87"/>
        <v>-4.13954034119643-1.71465375131401i</v>
      </c>
      <c r="BL137" s="223" t="str">
        <f t="shared" ca="1" si="88"/>
        <v>-3.89851714785191+2.20848268528246i</v>
      </c>
      <c r="BM137" s="223" t="str">
        <f t="shared" ca="1" si="89"/>
        <v>-0.657441470361131+4.43211038178622i</v>
      </c>
      <c r="BN137" s="223" t="str">
        <f t="shared" ca="1" si="90"/>
        <v>3.08955962480403+3.24506595434802i</v>
      </c>
      <c r="BO137" s="223" t="str">
        <f t="shared" ca="1" si="91"/>
        <v>4.45903083468485-0.439176204521065i</v>
      </c>
      <c r="BP137" s="223" t="str">
        <f t="shared" ca="1" si="92"/>
        <v>2.39711364093841-3.78545610405335i</v>
      </c>
      <c r="BQ137" s="223" t="str">
        <f t="shared" ca="1" si="93"/>
        <v>-1.50947075845071-4.2186881554187i</v>
      </c>
      <c r="BR137" s="223" t="str">
        <f t="shared" ca="1" si="94"/>
        <v>-4.25446183225159-1.40548434399044i</v>
      </c>
      <c r="BS137" s="223" t="str">
        <f t="shared" ca="1" si="95"/>
        <v>-3.7254878817907+2.48929141843989i</v>
      </c>
      <c r="BT137" s="223" t="str">
        <f t="shared" ca="1" si="96"/>
        <v>-0.329613838154301+4.46846578156139i</v>
      </c>
      <c r="BU137" s="223" t="str">
        <f t="shared" ca="1" si="97"/>
        <v>3.3199101899406+3.00899120205034i</v>
      </c>
      <c r="BV137" s="223" t="str">
        <f t="shared" ca="1" si="98"/>
        <v>4.41464109163826-0.766012895000309i</v>
      </c>
      <c r="BW137" s="223" t="str">
        <f t="shared" ca="1" si="99"/>
        <v>2.11214313136181-3.95154186564295i</v>
      </c>
      <c r="BX137" s="223" t="str">
        <f t="shared" ca="1" si="100"/>
        <v>-1.81572673515493-4.0962138794906i</v>
      </c>
      <c r="BY137" s="223" t="str">
        <f t="shared" ca="1" si="101"/>
        <v>-4.34632802602007-1.08869849523194i</v>
      </c>
      <c r="BZ137" s="223" t="str">
        <f t="shared" ca="1" si="102"/>
        <v>-3.53226987411204+2.75661046572205i</v>
      </c>
      <c r="CA137" s="223" t="str">
        <f t="shared" ca="1" si="103"/>
        <v>1.25150237983461E-13+4.48060617810669i</v>
      </c>
      <c r="CB137" s="223" t="str">
        <f t="shared" ca="1" si="104"/>
        <v>3.53226987411217+2.75661046572188i</v>
      </c>
      <c r="CC137" s="223" t="str">
        <f t="shared" ca="1" si="105"/>
        <v>4.34632802602002-1.08869849523216i</v>
      </c>
      <c r="CD137" s="223" t="str">
        <f t="shared" ca="1" si="106"/>
        <v>1.81572673515474-4.09621387949069i</v>
      </c>
      <c r="CE137" s="223" t="str">
        <f t="shared" ca="1" si="107"/>
        <v>-2.112143131362-3.95154186564285i</v>
      </c>
      <c r="CF137" s="223" t="str">
        <f t="shared" ca="1" si="108"/>
        <v>-4.4146410916383-0.766012895000063i</v>
      </c>
      <c r="CG137" s="223" t="str">
        <f t="shared" ca="1" si="109"/>
        <v>-3.31991018994046+3.0089912020505i</v>
      </c>
      <c r="CH137" s="223" t="str">
        <f t="shared" ca="1" si="110"/>
        <v>0.329613838154519+4.46846578156137i</v>
      </c>
      <c r="CI137" s="223" t="str">
        <f t="shared" ca="1" si="111"/>
        <v>3.72548788179082+2.48929141843971i</v>
      </c>
      <c r="CJ137" s="223" t="str">
        <f t="shared" ca="1" si="112"/>
        <v>4.25446183225151-1.40548434399068i</v>
      </c>
      <c r="CK137" s="223" t="str">
        <f t="shared" ca="1" si="113"/>
        <v>1.50947075845051-4.21868815541877i</v>
      </c>
      <c r="CL137" s="223" t="str">
        <f t="shared" ca="1" si="114"/>
        <v>-2.3971136409386-3.78545610405324i</v>
      </c>
      <c r="CM137" s="223" t="str">
        <f t="shared" ca="1" si="115"/>
        <v>-4.45903083468487-0.439176204520816i</v>
      </c>
      <c r="CN137" s="223" t="str">
        <f t="shared" ca="1" si="116"/>
        <v>-3.08955962480385+3.24506595434819i</v>
      </c>
      <c r="CO137" s="223" t="str">
        <f t="shared" ca="1" si="117"/>
        <v>0.657441470361346+4.43211038178619i</v>
      </c>
      <c r="CP137" s="223" t="str">
        <f t="shared" ca="1" si="118"/>
        <v>3.89851714785201+2.20848268528229i</v>
      </c>
      <c r="CQ137" s="223" t="str">
        <f t="shared" ca="1" si="119"/>
        <v>4.13954034119633-1.71465375131424i</v>
      </c>
      <c r="CR137" s="223" t="str">
        <f t="shared" ca="1" si="120"/>
        <v>1.19503482892177-4.31830099471444i</v>
      </c>
      <c r="CS137" s="223" t="str">
        <f t="shared" ca="1" si="121"/>
        <v>-2.66909398400275-3.59885662785393i</v>
      </c>
      <c r="CT137" s="223" t="str">
        <f t="shared" ca="1" si="122"/>
        <v>-4.47925670329617-0.109959580137923i</v>
      </c>
      <c r="CU137" s="223" t="str">
        <f t="shared" ca="1" si="123"/>
        <v>-2.84246646837291+3.46355541307822i</v>
      </c>
      <c r="CV137" s="223" t="str">
        <f t="shared" ca="1" si="124"/>
        <v>0.981706370277834+4.37173699184246i</v>
      </c>
      <c r="CW137" s="223" t="str">
        <f t="shared" ca="1" si="125"/>
        <v>4.05042001171127+1.91570599310455i</v>
      </c>
      <c r="CX137" s="223" t="str">
        <f t="shared" ca="1" si="126"/>
        <v>4.00218632237158-2.01453130139733i</v>
      </c>
      <c r="CY137" s="223" t="str">
        <f t="shared" ca="1" si="127"/>
        <v>0.874122902114152-4.39451258677084i</v>
      </c>
      <c r="CZ137" s="223" t="str">
        <f t="shared" ca="1" si="128"/>
        <v>-2.92661027551034-3.39275463577387i</v>
      </c>
      <c r="DA137" s="223" t="str">
        <f t="shared" ca="1" si="129"/>
        <v>-4.47520909173778+0.219852924736924i</v>
      </c>
      <c r="DB137" s="223" t="str">
        <f t="shared" ca="1" si="130"/>
        <v>-2.57996973987111+3.66327556493327i</v>
      </c>
      <c r="DC137" s="223" t="str">
        <f t="shared" ca="1" si="131"/>
        <v>1.30065131831618+4.28767278036118i</v>
      </c>
      <c r="DD137" s="223" t="str">
        <f t="shared" ca="1" si="132"/>
        <v>4.18037329858788+1.61254792416885i</v>
      </c>
      <c r="DE137" s="223" t="str">
        <f t="shared" ca="1" si="133"/>
        <v>3.843144109106-2.30349193181389i</v>
      </c>
      <c r="DF137" s="223" t="str">
        <f t="shared" ca="1" si="134"/>
        <v>0.548474027563679-4.44690993436745i</v>
      </c>
      <c r="DG137" s="223" t="str">
        <f t="shared" ca="1" si="135"/>
        <v>-3.16826701236571-3.16826701236545i</v>
      </c>
      <c r="DH137" s="223" t="str">
        <f t="shared" ca="1" si="136"/>
        <v>-4.44690993436741+0.548474027563989i</v>
      </c>
      <c r="DI137" s="223" t="str">
        <f t="shared" ca="1" si="137"/>
        <v>-2.30349193181362+3.84314410910616i</v>
      </c>
      <c r="DJ137" s="223" t="str">
        <f t="shared" ca="1" si="138"/>
        <v>1.61254792416878+4.18037329858791i</v>
      </c>
      <c r="DK137" s="223" t="str">
        <f t="shared" ca="1" si="139"/>
        <v>4.28767278036127+1.30065131831588i</v>
      </c>
      <c r="DL137" s="223" t="str">
        <f t="shared" ca="1" si="140"/>
        <v>3.66327556493309-2.57996973987137i</v>
      </c>
      <c r="DM137" s="223" t="str">
        <f t="shared" ca="1" si="141"/>
        <v>0.219852924736994-4.47520909173777i</v>
      </c>
      <c r="DN137" s="223" t="str">
        <f t="shared" ca="1" si="142"/>
        <v>-3.39275463577383-2.9266102755104i</v>
      </c>
      <c r="DO137" s="223" t="str">
        <f t="shared" ca="1" si="143"/>
        <v>-4.39451258677078+0.874122902114456i</v>
      </c>
      <c r="DP137" s="223" t="str">
        <f t="shared" ca="1" si="144"/>
        <v>-2.01453130139706+4.00218632237172i</v>
      </c>
      <c r="DQ137" s="223" t="str">
        <f t="shared" ca="1" si="145"/>
        <v>1.91570599310488+4.05042001171111i</v>
      </c>
      <c r="DR137" s="223" t="str">
        <f t="shared" ca="1" si="146"/>
        <v>4.37173699184252+0.981706370277529i</v>
      </c>
      <c r="DS137" s="223" t="str">
        <f t="shared" ca="1" si="147"/>
        <v>3.46355541307803-2.84246646837315i</v>
      </c>
      <c r="DT137" s="223" t="str">
        <f t="shared" ca="1" si="148"/>
        <v>-0.109959580137852-4.47925670329617i</v>
      </c>
      <c r="DU137" s="223" t="str">
        <f t="shared" ca="1" si="149"/>
        <v>-3.59885662785411-2.6690939840025i</v>
      </c>
      <c r="DV137" s="223" t="str">
        <f t="shared" ca="1" si="150"/>
        <v>-4.31830099471471+1.19503482892078i</v>
      </c>
      <c r="DW137" s="223" t="str">
        <f t="shared" ca="1" si="151"/>
        <v>-1.71465375131224+4.13954034119716i</v>
      </c>
      <c r="DX137" s="223" t="str">
        <f t="shared" ca="1" si="152"/>
        <v>2.20848268528295+3.89851714785163i</v>
      </c>
      <c r="DY137" s="223" t="str">
        <f t="shared" ca="1" si="153"/>
        <v>4.43211038178611+0.657441470361919i</v>
      </c>
      <c r="DZ137" s="223" t="str">
        <f t="shared" ca="1" si="154"/>
        <v>3.24506595434951-3.08955962480246i</v>
      </c>
      <c r="EA137" s="223" t="str">
        <f t="shared" ca="1" si="155"/>
        <v>-0.439176204522076-4.45903083468475i</v>
      </c>
      <c r="EB137" s="223" t="str">
        <f t="shared" ca="1" si="156"/>
        <v>-3.78545610405316-2.39711364093872i</v>
      </c>
      <c r="EC137" s="223" t="str">
        <f t="shared" ca="1" si="157"/>
        <v>-4.21868815541927+1.50947075844912i</v>
      </c>
      <c r="ED137" s="223" t="str">
        <f t="shared" ca="1" si="158"/>
        <v>-1.40548434398905+4.25446183225205i</v>
      </c>
      <c r="EE137" s="223" t="str">
        <f t="shared" ca="1" si="159"/>
        <v>2.48929141843997+3.72548788179064i</v>
      </c>
      <c r="EF137" s="223" t="str">
        <f t="shared" ca="1" si="160"/>
        <v>4.46846578156129+0.329613838155541i</v>
      </c>
      <c r="EG137" s="223" t="str">
        <f t="shared" ca="1" si="161"/>
        <v>3.00899120204893-3.31991018994189i</v>
      </c>
      <c r="EH137" s="223" t="str">
        <f t="shared" ca="1" si="162"/>
        <v>-0.766012895000843-4.41464109163817i</v>
      </c>
      <c r="EI137" s="223" t="str">
        <f t="shared" ca="1" si="163"/>
        <v>-3.95154186564257-2.11214313136251i</v>
      </c>
      <c r="EJ137" s="223" t="str">
        <f t="shared" ca="1" si="164"/>
        <v>-4.09621387949148+1.81572673515295i</v>
      </c>
      <c r="EK137" s="223" t="str">
        <f t="shared" ca="1" si="165"/>
        <v>-1.08869849523096+4.34632802602032i</v>
      </c>
      <c r="EL137" s="223" t="str">
        <f t="shared" ca="1" si="166"/>
        <v>2.75661046572177+3.53226987411226i</v>
      </c>
      <c r="EM137" s="223" t="str">
        <f t="shared" ca="1" si="167"/>
        <v>4.48060617810669+1.59622358359328E-12i</v>
      </c>
      <c r="EN137" s="223"/>
      <c r="EO137" s="223"/>
      <c r="EP137" s="223"/>
    </row>
    <row r="138" spans="1:146" ht="17.25" thickBot="1">
      <c r="A138" s="257">
        <f t="shared" si="168"/>
        <v>7.4218750000000033E-4</v>
      </c>
      <c r="B138" s="256">
        <v>38</v>
      </c>
      <c r="C138" s="230">
        <f t="shared" si="169"/>
        <v>7600</v>
      </c>
      <c r="D138" s="229">
        <f t="shared" si="170"/>
        <v>47752.208334564857</v>
      </c>
      <c r="E138" s="229" t="str">
        <f t="shared" si="171"/>
        <v>47752.2083345649i</v>
      </c>
      <c r="F138" s="229" t="str">
        <f t="shared" si="177"/>
        <v>-0.0201770360711279-0.144167306629684i</v>
      </c>
      <c r="G138" s="229" t="str">
        <f t="shared" si="178"/>
        <v>-4.67217699332941-0.401380948609722i</v>
      </c>
      <c r="H138" s="229" t="str">
        <f t="shared" si="179"/>
        <v>0.00218915979532782-0.011125241821771i</v>
      </c>
      <c r="I138" s="229" t="str">
        <f t="shared" si="174"/>
        <v>-0.00695756821157825+0.00662357872510246i</v>
      </c>
      <c r="J138" s="255" t="str">
        <f ca="1">IMPRODUCT(1/N_FFT2,BA100)</f>
        <v>0.0142971760281497+0.0000820711740056098i</v>
      </c>
      <c r="K138" s="254" t="str">
        <f t="shared" ca="1" si="175"/>
        <v>-0.000100017182330881+0.0000941274551777489i</v>
      </c>
      <c r="N138" s="246">
        <f t="shared" ca="1" si="176"/>
        <v>8.5199739474063936</v>
      </c>
      <c r="O138" s="223">
        <f t="shared" ca="1" si="39"/>
        <v>-4.4800260525936064</v>
      </c>
      <c r="P138" s="223" t="str">
        <f t="shared" ca="1" si="40"/>
        <v>-2.66874840363799+3.59839066667269i</v>
      </c>
      <c r="Q138" s="223" t="str">
        <f t="shared" ca="1" si="41"/>
        <v>1.30048291676872+4.28711763485797i</v>
      </c>
      <c r="R138" s="223" t="str">
        <f t="shared" ca="1" si="42"/>
        <v>4.21814194168483+1.50927532005158i</v>
      </c>
      <c r="S138" s="223" t="str">
        <f t="shared" ca="1" si="43"/>
        <v>3.72500552505531-2.48896911797332i</v>
      </c>
      <c r="T138" s="223" t="str">
        <f t="shared" ca="1" si="44"/>
        <v>0.219824459327007-4.47462966501129i</v>
      </c>
      <c r="U138" s="223" t="str">
        <f t="shared" ca="1" si="45"/>
        <v>-3.46310696999226-2.84209844064355i</v>
      </c>
      <c r="V138" s="223" t="str">
        <f t="shared" ca="1" si="46"/>
        <v>-4.34576528614158+1.08855753623051i</v>
      </c>
      <c r="W138" s="223" t="str">
        <f t="shared" ca="1" si="47"/>
        <v>-1.71443174689154+4.13900437510857i</v>
      </c>
      <c r="X138" s="223" t="str">
        <f t="shared" ca="1" si="48"/>
        <v>2.30319368769551+3.84264651885612i</v>
      </c>
      <c r="Y138" s="223" t="str">
        <f t="shared" ca="1" si="49"/>
        <v>4.45845350263469+0.439119342277147i</v>
      </c>
      <c r="Z138" s="223" t="str">
        <f t="shared" ca="1" si="50"/>
        <v>3.00860161356707-3.31948034528887i</v>
      </c>
      <c r="AA138" s="223" t="str">
        <f t="shared" ca="1" si="51"/>
        <v>-0.874009725240964-4.39394360820683i</v>
      </c>
      <c r="AB138" s="223" t="str">
        <f t="shared" ca="1" si="52"/>
        <v>-4.04989558445869-1.91545795748679i</v>
      </c>
      <c r="AC138" s="223" t="str">
        <f t="shared" ca="1" si="53"/>
        <v>-3.95103024061687+2.11186966208817i</v>
      </c>
      <c r="AD138" s="223" t="str">
        <f t="shared" ca="1" si="54"/>
        <v>-0.657356348269653+4.43153653525581i</v>
      </c>
      <c r="AE138" s="223" t="str">
        <f t="shared" ca="1" si="55"/>
        <v>3.16785680168128+3.1678568016814i</v>
      </c>
      <c r="AF138" s="223" t="str">
        <f t="shared" ca="1" si="56"/>
        <v>4.43153653525583-0.657356348269501i</v>
      </c>
      <c r="AG138" s="223" t="str">
        <f t="shared" ca="1" si="57"/>
        <v>2.11186966208792-3.95103024061701i</v>
      </c>
      <c r="AH138" s="223" t="str">
        <f t="shared" ca="1" si="58"/>
        <v>-1.91545795748665-4.04989558445876i</v>
      </c>
      <c r="AI138" s="223" t="str">
        <f t="shared" ca="1" si="59"/>
        <v>-4.3939436082068-0.874009725241116i</v>
      </c>
      <c r="AJ138" s="223" t="str">
        <f t="shared" ca="1" si="60"/>
        <v>-3.31948034528866+3.00860161356729i</v>
      </c>
      <c r="AK138" s="223" t="str">
        <f t="shared" ca="1" si="61"/>
        <v>0.439119342276984+4.45845350263471i</v>
      </c>
      <c r="AL138" s="223" t="str">
        <f t="shared" ca="1" si="62"/>
        <v>3.8426465188561+2.30319368769553i</v>
      </c>
      <c r="AM138" s="223" t="str">
        <f t="shared" ca="1" si="63"/>
        <v>4.13900437510853-1.71443174689164i</v>
      </c>
      <c r="AN138" s="223" t="str">
        <f t="shared" ca="1" si="64"/>
        <v>1.08855753623071-4.34576528614153i</v>
      </c>
      <c r="AO138" s="223" t="str">
        <f t="shared" ca="1" si="65"/>
        <v>-2.8420984406435-3.4631069699923i</v>
      </c>
      <c r="AP138" s="223" t="str">
        <f t="shared" ca="1" si="66"/>
        <v>-4.47462966501129+0.219824459327077i</v>
      </c>
      <c r="AQ138" s="223" t="str">
        <f t="shared" ca="1" si="67"/>
        <v>-2.48896911797315+3.72500552505542i</v>
      </c>
      <c r="AR138" s="223" t="str">
        <f t="shared" ca="1" si="68"/>
        <v>-2.48896911797315+3.72500552505542i</v>
      </c>
      <c r="AS138" s="223" t="str">
        <f t="shared" ca="1" si="69"/>
        <v>4.28711763485797+1.3004829167687i</v>
      </c>
      <c r="AT138" s="223" t="str">
        <f t="shared" ca="1" si="70"/>
        <v>3.5983906666726-2.66874840363812i</v>
      </c>
      <c r="AU138" s="223" t="str">
        <f t="shared" ca="1" si="71"/>
        <v>1.56418635611574E-13-4.48002605259361i</v>
      </c>
      <c r="AV138" s="223" t="str">
        <f t="shared" ca="1" si="72"/>
        <v>-3.59839066667268-2.66874840363801i</v>
      </c>
      <c r="AW138" s="223" t="str">
        <f t="shared" ca="1" si="73"/>
        <v>-4.28711763485793+1.30048291676883i</v>
      </c>
      <c r="AX138" s="223" t="str">
        <f t="shared" ca="1" si="74"/>
        <v>-1.50927532005177+4.21814194168476i</v>
      </c>
      <c r="AY138" s="223" t="str">
        <f t="shared" ca="1" si="75"/>
        <v>2.48896911797326+3.72500552505535i</v>
      </c>
      <c r="AZ138" s="223" t="str">
        <f t="shared" ca="1" si="76"/>
        <v>4.47462966501129+0.219824459326929i</v>
      </c>
      <c r="BA138" s="223" t="str">
        <f t="shared" ca="1" si="77"/>
        <v>2.84209844064339-3.46310696999239i</v>
      </c>
      <c r="BB138" s="223" t="str">
        <f t="shared" ca="1" si="78"/>
        <v>-1.08855753623039-4.34576528614161i</v>
      </c>
      <c r="BC138" s="223" t="str">
        <f t="shared" ca="1" si="79"/>
        <v>-4.13900437510858-1.71443174689152i</v>
      </c>
      <c r="BD138" s="223" t="str">
        <f t="shared" ca="1" si="80"/>
        <v>-3.84264651885604+2.30319368769563i</v>
      </c>
      <c r="BE138" s="223" t="str">
        <f t="shared" ca="1" si="81"/>
        <v>-0.439119342277295+4.45845350263468i</v>
      </c>
      <c r="BF138" s="223" t="str">
        <f t="shared" ca="1" si="82"/>
        <v>3.31948034528875+3.00860161356719i</v>
      </c>
      <c r="BG138" s="223" t="str">
        <f t="shared" ca="1" si="83"/>
        <v>4.39394360820678-0.874009725241228i</v>
      </c>
      <c r="BH138" s="223" t="str">
        <f t="shared" ca="1" si="84"/>
        <v>1.91545795748693-4.04989558445862i</v>
      </c>
      <c r="BI138" s="223" t="str">
        <f t="shared" ca="1" si="85"/>
        <v>-2.11186966208802-3.95103024061696i</v>
      </c>
      <c r="BJ138" s="223" t="str">
        <f t="shared" ca="1" si="86"/>
        <v>-4.43153653525585-0.657356348269362i</v>
      </c>
      <c r="BK138" s="223" t="str">
        <f t="shared" ca="1" si="87"/>
        <v>-3.16785680168151+3.16785680168117i</v>
      </c>
      <c r="BL138" s="223" t="str">
        <f t="shared" ca="1" si="88"/>
        <v>0.657356348269353+4.43153653525585i</v>
      </c>
      <c r="BM138" s="223" t="str">
        <f t="shared" ca="1" si="89"/>
        <v>3.95103024061694+2.11186966208806i</v>
      </c>
      <c r="BN138" s="223" t="str">
        <f t="shared" ca="1" si="90"/>
        <v>4.04989558445864-1.9154579574869i</v>
      </c>
      <c r="BO138" s="223" t="str">
        <f t="shared" ca="1" si="91"/>
        <v>0.874009725241268-4.39394360820677i</v>
      </c>
      <c r="BP138" s="223" t="str">
        <f t="shared" ca="1" si="92"/>
        <v>-3.00860161356716-3.31948034528878i</v>
      </c>
      <c r="BQ138" s="223" t="str">
        <f t="shared" ca="1" si="93"/>
        <v>-4.45845350263468+0.439119342277287i</v>
      </c>
      <c r="BR138" s="223" t="str">
        <f t="shared" ca="1" si="94"/>
        <v>-2.30319368769566+3.84264651885602i</v>
      </c>
      <c r="BS138" s="223" t="str">
        <f t="shared" ca="1" si="95"/>
        <v>1.71443174689148+4.13900437510859i</v>
      </c>
      <c r="BT138" s="223" t="str">
        <f t="shared" ca="1" si="96"/>
        <v>4.3457652861416+1.08855753623042i</v>
      </c>
      <c r="BU138" s="223" t="str">
        <f t="shared" ca="1" si="97"/>
        <v>3.46310696999213-2.84209844064371i</v>
      </c>
      <c r="BV138" s="223" t="str">
        <f t="shared" ca="1" si="98"/>
        <v>-0.219824459326922-4.47462966501129i</v>
      </c>
      <c r="BW138" s="223" t="str">
        <f t="shared" ca="1" si="99"/>
        <v>-3.72500552505532-2.4889691179733i</v>
      </c>
      <c r="BX138" s="223" t="str">
        <f t="shared" ca="1" si="100"/>
        <v>-4.21814194168476+1.50927532005176i</v>
      </c>
      <c r="BY138" s="223" t="str">
        <f t="shared" ca="1" si="101"/>
        <v>-1.30048291676885+4.28711763485793i</v>
      </c>
      <c r="BZ138" s="223" t="str">
        <f t="shared" ca="1" si="102"/>
        <v>2.66874840363798+3.5983906666727i</v>
      </c>
      <c r="CA138" s="223" t="str">
        <f t="shared" ca="1" si="103"/>
        <v>4.48002605259361-1.32817724252945E-13i</v>
      </c>
      <c r="CB138" s="223" t="str">
        <f t="shared" ca="1" si="104"/>
        <v>2.66874840363815-3.59839066667257i</v>
      </c>
      <c r="CC138" s="223" t="str">
        <f t="shared" ca="1" si="105"/>
        <v>-1.30048291676868-4.28711763485798i</v>
      </c>
      <c r="CD138" s="223" t="str">
        <f t="shared" ca="1" si="106"/>
        <v>-4.21814194168485-1.50927532005151i</v>
      </c>
      <c r="CE138" s="223" t="str">
        <f t="shared" ca="1" si="107"/>
        <v>-3.72500552505518+2.48896911797351i</v>
      </c>
      <c r="CF138" s="223" t="str">
        <f t="shared" ca="1" si="108"/>
        <v>-0.219824459327133+4.47462966501128i</v>
      </c>
      <c r="CG138" s="223" t="str">
        <f t="shared" ca="1" si="109"/>
        <v>3.4631069699923+2.8420984406435i</v>
      </c>
      <c r="CH138" s="223" t="str">
        <f t="shared" ca="1" si="110"/>
        <v>4.34576528614154-1.08855753623068i</v>
      </c>
      <c r="CI138" s="223" t="str">
        <f t="shared" ca="1" si="111"/>
        <v>1.71443174689168-4.13900437510851i</v>
      </c>
      <c r="CJ138" s="223" t="str">
        <f t="shared" ca="1" si="112"/>
        <v>-2.30319368769548-3.84264651885613i</v>
      </c>
      <c r="CK138" s="223" t="str">
        <f t="shared" ca="1" si="113"/>
        <v>-4.4584535026347-0.439119342276991i</v>
      </c>
      <c r="CL138" s="223" t="str">
        <f t="shared" ca="1" si="114"/>
        <v>-3.00860161356729+3.31948034528866i</v>
      </c>
      <c r="CM138" s="223" t="str">
        <f t="shared" ca="1" si="115"/>
        <v>0.874009725241094+4.39394360820681i</v>
      </c>
      <c r="CN138" s="223" t="str">
        <f t="shared" ca="1" si="116"/>
        <v>4.04989558445874+1.91545795748669i</v>
      </c>
      <c r="CO138" s="223" t="str">
        <f t="shared" ca="1" si="117"/>
        <v>3.95103024061704-2.11186966208787i</v>
      </c>
      <c r="CP138" s="223" t="str">
        <f t="shared" ca="1" si="118"/>
        <v>0.657356348269501-4.43153653525583i</v>
      </c>
      <c r="CQ138" s="223" t="str">
        <f t="shared" ca="1" si="119"/>
        <v>-3.16785680168138-3.1678568016813i</v>
      </c>
      <c r="CR138" s="223" t="str">
        <f t="shared" ca="1" si="120"/>
        <v>-4.43153653525581+0.657356348269622i</v>
      </c>
      <c r="CS138" s="223" t="str">
        <f t="shared" ca="1" si="121"/>
        <v>-2.1118696620882+3.95103024061686i</v>
      </c>
      <c r="CT138" s="223" t="str">
        <f t="shared" ca="1" si="122"/>
        <v>1.91545795748674+4.04989558445871i</v>
      </c>
      <c r="CU138" s="223" t="str">
        <f t="shared" ca="1" si="123"/>
        <v>4.39394360820683+0.874009725240968i</v>
      </c>
      <c r="CV138" s="223" t="str">
        <f t="shared" ca="1" si="124"/>
        <v>3.31948034528887-3.00860161356706i</v>
      </c>
      <c r="CW138" s="223" t="str">
        <f t="shared" ca="1" si="125"/>
        <v>-0.439119342277116-4.45845350263469i</v>
      </c>
      <c r="CX138" s="223" t="str">
        <f t="shared" ca="1" si="126"/>
        <v>-3.84264651885616-2.30319368769543i</v>
      </c>
      <c r="CY138" s="223" t="str">
        <f t="shared" ca="1" si="127"/>
        <v>-4.13900437510866+1.71443174689132i</v>
      </c>
      <c r="CZ138" s="223" t="str">
        <f t="shared" ca="1" si="128"/>
        <v>-1.08855753623056+4.34576528614157i</v>
      </c>
      <c r="DA138" s="223" t="str">
        <f t="shared" ca="1" si="129"/>
        <v>2.8420984406436+3.46310696999222i</v>
      </c>
      <c r="DB138" s="223" t="str">
        <f t="shared" ca="1" si="130"/>
        <v>4.47462966501128-0.219824459327194i</v>
      </c>
      <c r="DC138" s="223" t="str">
        <f t="shared" ca="1" si="131"/>
        <v>2.48896911797343-3.72500552505523i</v>
      </c>
      <c r="DD138" s="223" t="str">
        <f t="shared" ca="1" si="132"/>
        <v>-1.50927532005157-4.21814194168483i</v>
      </c>
      <c r="DE138" s="223" t="str">
        <f t="shared" ca="1" si="133"/>
        <v>-4.28711763485801-1.30048291676856i</v>
      </c>
      <c r="DF138" s="223" t="str">
        <f t="shared" ca="1" si="134"/>
        <v>-3.59839066667278+2.66874840363787i</v>
      </c>
      <c r="DG138" s="223" t="str">
        <f t="shared" ca="1" si="135"/>
        <v>-3.95171611970613E-14+4.48002605259361i</v>
      </c>
      <c r="DH138" s="223" t="str">
        <f t="shared" ca="1" si="136"/>
        <v>3.59839066667274+2.66874840363793i</v>
      </c>
      <c r="DI138" s="223" t="str">
        <f t="shared" ca="1" si="137"/>
        <v>4.28711763485802-1.30048291676855i</v>
      </c>
      <c r="DJ138" s="223" t="str">
        <f t="shared" ca="1" si="138"/>
        <v>1.50927532005164-4.2181419416848i</v>
      </c>
      <c r="DK138" s="223" t="str">
        <f t="shared" ca="1" si="139"/>
        <v>-2.48896911797337-3.72500552505527i</v>
      </c>
      <c r="DL138" s="223" t="str">
        <f t="shared" ca="1" si="140"/>
        <v>-4.4746296650113-0.219824459326828i</v>
      </c>
      <c r="DM138" s="223" t="str">
        <f t="shared" ca="1" si="141"/>
        <v>-2.84209844064366+3.46310696999217i</v>
      </c>
      <c r="DN138" s="223" t="str">
        <f t="shared" ca="1" si="142"/>
        <v>1.08855753623054+4.34576528614157i</v>
      </c>
      <c r="DO138" s="223" t="str">
        <f t="shared" ca="1" si="143"/>
        <v>4.13900437510863+1.71443174689139i</v>
      </c>
      <c r="DP138" s="223" t="str">
        <f t="shared" ca="1" si="144"/>
        <v>3.8426465188562-2.30319368769536i</v>
      </c>
      <c r="DQ138" s="223" t="str">
        <f t="shared" ca="1" si="145"/>
        <v>0.439119342277194-4.45845350263469i</v>
      </c>
      <c r="DR138" s="223" t="str">
        <f t="shared" ca="1" si="146"/>
        <v>-3.31948034528882-3.00860161356712i</v>
      </c>
      <c r="DS138" s="223" t="str">
        <f t="shared" ca="1" si="147"/>
        <v>-4.39394360820657+0.874009725242267i</v>
      </c>
      <c r="DT138" s="223" t="str">
        <f t="shared" ca="1" si="148"/>
        <v>-1.91545795748762+4.0498955844583i</v>
      </c>
      <c r="DU138" s="223" t="str">
        <f t="shared" ca="1" si="149"/>
        <v>2.11186966208931+3.95103024061626i</v>
      </c>
      <c r="DV138" s="223" t="str">
        <f t="shared" ca="1" si="150"/>
        <v>4.43153653525574+0.657356348270141i</v>
      </c>
      <c r="DW138" s="223" t="str">
        <f t="shared" ca="1" si="151"/>
        <v>3.16785680168013-3.16785680168255i</v>
      </c>
      <c r="DX138" s="223" t="str">
        <f t="shared" ca="1" si="152"/>
        <v>-0.657356348269044-4.4315365352559i</v>
      </c>
      <c r="DY138" s="223" t="str">
        <f t="shared" ca="1" si="153"/>
        <v>-3.95103024061784-2.11186966208636i</v>
      </c>
      <c r="DZ138" s="223" t="str">
        <f t="shared" ca="1" si="154"/>
        <v>-4.04989558445877+1.91545795748661i</v>
      </c>
      <c r="EA138" s="223" t="str">
        <f t="shared" ca="1" si="155"/>
        <v>-0.874009725238983+4.39394360820723i</v>
      </c>
      <c r="EB138" s="223" t="str">
        <f t="shared" ca="1" si="156"/>
        <v>3.00860161356728+3.31948034528867i</v>
      </c>
      <c r="EC138" s="223" t="str">
        <f t="shared" ca="1" si="157"/>
        <v>4.45845350263488-0.439119342275202i</v>
      </c>
      <c r="ED138" s="223" t="str">
        <f t="shared" ca="1" si="158"/>
        <v>2.30319368769517-3.84264651885632i</v>
      </c>
      <c r="EE138" s="223" t="str">
        <f t="shared" ca="1" si="159"/>
        <v>-1.71443174688996-4.13900437510923i</v>
      </c>
      <c r="EF138" s="223" t="str">
        <f t="shared" ca="1" si="160"/>
        <v>-4.34576528614173-1.08855753622989i</v>
      </c>
      <c r="EG138" s="223" t="str">
        <f t="shared" ca="1" si="161"/>
        <v>-3.46310696999319+2.84209844064241i</v>
      </c>
      <c r="EH138" s="223" t="str">
        <f t="shared" ca="1" si="162"/>
        <v>0.219824459327944+4.47462966501124i</v>
      </c>
      <c r="EI138" s="223" t="str">
        <f t="shared" ca="1" si="163"/>
        <v>3.72500552505466+2.48896911797429i</v>
      </c>
      <c r="EJ138" s="223" t="str">
        <f t="shared" ca="1" si="164"/>
        <v>4.21814194168443-1.50927532005269i</v>
      </c>
      <c r="EK138" s="223" t="str">
        <f t="shared" ca="1" si="165"/>
        <v>1.30048291676961-4.2871176348577i</v>
      </c>
      <c r="EL138" s="223" t="str">
        <f t="shared" ca="1" si="166"/>
        <v>-2.66874840363918-3.59839066667181i</v>
      </c>
      <c r="EM138" s="223" t="str">
        <f t="shared" ca="1" si="167"/>
        <v>-4.48002605259361-6.25674542446298E-13i</v>
      </c>
      <c r="EN138" s="223"/>
      <c r="EO138" s="223"/>
      <c r="EP138" s="223"/>
    </row>
    <row r="139" spans="1:146" ht="17.25" thickBot="1">
      <c r="A139" s="257">
        <f t="shared" si="168"/>
        <v>7.6171875000000035E-4</v>
      </c>
      <c r="B139" s="256">
        <v>39</v>
      </c>
      <c r="C139" s="230">
        <f t="shared" si="169"/>
        <v>7800</v>
      </c>
      <c r="D139" s="229">
        <f t="shared" si="170"/>
        <v>49008.845396000776</v>
      </c>
      <c r="E139" s="229" t="str">
        <f t="shared" si="171"/>
        <v>49008.8453960008i</v>
      </c>
      <c r="F139" s="229" t="str">
        <f t="shared" si="177"/>
        <v>-0.0201817181515987-0.140107269658389i</v>
      </c>
      <c r="G139" s="229" t="str">
        <f t="shared" si="178"/>
        <v>-4.71011606540262-0.352911082018486i</v>
      </c>
      <c r="H139" s="229" t="str">
        <f t="shared" si="179"/>
        <v>0.00217930885864715-0.0108400695219668i</v>
      </c>
      <c r="I139" s="229" t="str">
        <f t="shared" si="174"/>
        <v>-0.00686730331227891+0.00655842537662181i</v>
      </c>
      <c r="J139" s="255" t="str">
        <f ca="1">IMPRODUCT(1/N_FFT2,BB100)</f>
        <v>0.0778913849252746+0.00161267114589744i</v>
      </c>
      <c r="K139" s="254" t="str">
        <f t="shared" ca="1" si="175"/>
        <v>-0.000545480349062729+0.0004997701336123i</v>
      </c>
      <c r="N139" s="246">
        <f t="shared" ca="1" si="176"/>
        <v>8.5206053202596017</v>
      </c>
      <c r="O139" s="223">
        <f t="shared" ca="1" si="39"/>
        <v>-4.4793946797403983</v>
      </c>
      <c r="P139" s="223" t="str">
        <f t="shared" ca="1" si="40"/>
        <v>-2.57927214918804+3.66228506226775i</v>
      </c>
      <c r="Q139" s="223" t="str">
        <f t="shared" ca="1" si="41"/>
        <v>1.50906261694363+4.21754747632197i</v>
      </c>
      <c r="R139" s="223" t="str">
        <f t="shared" ca="1" si="42"/>
        <v>4.31713338158523+1.19471170685195i</v>
      </c>
      <c r="S139" s="223" t="str">
        <f t="shared" ca="1" si="43"/>
        <v>3.46261891217676-2.84169790194567i</v>
      </c>
      <c r="T139" s="223" t="str">
        <f t="shared" ca="1" si="44"/>
        <v>-0.329524714805773-4.4672575658024i</v>
      </c>
      <c r="U139" s="223" t="str">
        <f t="shared" ca="1" si="45"/>
        <v>-3.84210497229635-2.30286909717906i</v>
      </c>
      <c r="V139" s="223" t="str">
        <f t="shared" ca="1" si="46"/>
        <v>-4.09510631586517+1.81523578596496i</v>
      </c>
      <c r="W139" s="223" t="str">
        <f t="shared" ca="1" si="47"/>
        <v>-0.873886550507894+4.39332436700592i</v>
      </c>
      <c r="X139" s="223" t="str">
        <f t="shared" ca="1" si="48"/>
        <v>3.08872424756051+3.24418853019031i</v>
      </c>
      <c r="Y139" s="223" t="str">
        <f t="shared" ca="1" si="49"/>
        <v>4.43091199606042-0.657263706631128i</v>
      </c>
      <c r="Z139" s="223" t="str">
        <f t="shared" ca="1" si="50"/>
        <v>2.01398659800601-4.00110418258994i</v>
      </c>
      <c r="AA139" s="223" t="str">
        <f t="shared" ca="1" si="51"/>
        <v>-2.11157203498544-3.95047341947191i</v>
      </c>
      <c r="AB139" s="223" t="str">
        <f t="shared" ca="1" si="52"/>
        <v>-4.44570754703267-0.548325727230897i</v>
      </c>
      <c r="AC139" s="223" t="str">
        <f t="shared" ca="1" si="53"/>
        <v>-3.00817760947363+3.31901252886278i</v>
      </c>
      <c r="AD139" s="223" t="str">
        <f t="shared" ca="1" si="54"/>
        <v>0.981440929483198+4.37055493030596i</v>
      </c>
      <c r="AE139" s="223" t="str">
        <f t="shared" ca="1" si="55"/>
        <v>4.13842106265203+1.71419013096115i</v>
      </c>
      <c r="AF139" s="223" t="str">
        <f t="shared" ca="1" si="56"/>
        <v>3.7844325653392-2.3964654921961i</v>
      </c>
      <c r="AG139" s="223" t="str">
        <f t="shared" ca="1" si="57"/>
        <v>0.219793479329568-4.47399905267433i</v>
      </c>
      <c r="AH139" s="223" t="str">
        <f t="shared" ca="1" si="58"/>
        <v>-3.53131479370307-2.75586511365495i</v>
      </c>
      <c r="AI139" s="223" t="str">
        <f t="shared" ca="1" si="59"/>
        <v>-4.28651344870785+1.30029963890379i</v>
      </c>
      <c r="AJ139" s="223" t="str">
        <f t="shared" ca="1" si="60"/>
        <v>-1.40510431907469+4.25331148041197i</v>
      </c>
      <c r="AK139" s="223" t="str">
        <f t="shared" ca="1" si="61"/>
        <v>2.66837229526853+3.59788354324177i</v>
      </c>
      <c r="AL139" s="223" t="str">
        <f t="shared" ca="1" si="62"/>
        <v>4.47804556981054-0.109929848479723i</v>
      </c>
      <c r="AM139" s="223" t="str">
        <f t="shared" ca="1" si="63"/>
        <v>2.48861834601-3.72448055771393i</v>
      </c>
      <c r="AN139" s="223" t="str">
        <f t="shared" ca="1" si="64"/>
        <v>-1.61211191191979-4.17924297933644i</v>
      </c>
      <c r="AO139" s="223" t="str">
        <f t="shared" ca="1" si="65"/>
        <v>-4.3451528347415-1.08840412514124i</v>
      </c>
      <c r="AP139" s="223" t="str">
        <f t="shared" ca="1" si="66"/>
        <v>-3.39183727849346+2.92581895767812i</v>
      </c>
      <c r="AQ139" s="223" t="str">
        <f t="shared" ca="1" si="67"/>
        <v>0.439057456915493+4.45782517001435i</v>
      </c>
      <c r="AR139" s="223" t="str">
        <f t="shared" ca="1" si="68"/>
        <v>0.439057456915493+4.45782517001435i</v>
      </c>
      <c r="AS139" s="223" t="str">
        <f t="shared" ca="1" si="69"/>
        <v>4.04932483015944-1.9151880108075i</v>
      </c>
      <c r="AT139" s="223" t="str">
        <f t="shared" ca="1" si="70"/>
        <v>0.76580577495145-4.41344742938415i</v>
      </c>
      <c r="AU139" s="223" t="str">
        <f t="shared" ca="1" si="71"/>
        <v>-3.16741035365543-3.16741035365533i</v>
      </c>
      <c r="AV139" s="223" t="str">
        <f t="shared" ca="1" si="72"/>
        <v>-4.41344742938421+0.76580577495115i</v>
      </c>
      <c r="AW139" s="223" t="str">
        <f t="shared" ca="1" si="73"/>
        <v>-1.91518801080738+4.0493248301595i</v>
      </c>
      <c r="AX139" s="223" t="str">
        <f t="shared" ca="1" si="74"/>
        <v>2.20788553992775+3.8974630388837i</v>
      </c>
      <c r="AY139" s="223" t="str">
        <f t="shared" ca="1" si="75"/>
        <v>4.45782517001432+0.439057456915796i</v>
      </c>
      <c r="AZ139" s="223" t="str">
        <f t="shared" ca="1" si="76"/>
        <v>2.92581895767801-3.39183727849355i</v>
      </c>
      <c r="BA139" s="223" t="str">
        <f t="shared" ca="1" si="77"/>
        <v>-1.08840412514093-4.34515283474158i</v>
      </c>
      <c r="BB139" s="223" t="str">
        <f t="shared" ca="1" si="78"/>
        <v>-4.1792429793365-1.61211191191964i</v>
      </c>
      <c r="BC139" s="223" t="str">
        <f t="shared" ca="1" si="79"/>
        <v>-3.72448055771384+2.48861834601012i</v>
      </c>
      <c r="BD139" s="223" t="str">
        <f t="shared" ca="1" si="80"/>
        <v>-0.109929848480028+4.47804556981053i</v>
      </c>
      <c r="BE139" s="223" t="str">
        <f t="shared" ca="1" si="81"/>
        <v>3.59788354324186+2.66837229526842i</v>
      </c>
      <c r="BF139" s="223" t="str">
        <f t="shared" ca="1" si="82"/>
        <v>4.25331148041207-1.40510431907438i</v>
      </c>
      <c r="BG139" s="223" t="str">
        <f t="shared" ca="1" si="83"/>
        <v>1.30029963890364-4.28651344870789i</v>
      </c>
      <c r="BH139" s="223" t="str">
        <f t="shared" ca="1" si="84"/>
        <v>-2.75586511365507-3.53131479370298i</v>
      </c>
      <c r="BI139" s="223" t="str">
        <f t="shared" ca="1" si="85"/>
        <v>-4.47399905267434+0.219793479329264i</v>
      </c>
      <c r="BJ139" s="223" t="str">
        <f t="shared" ca="1" si="86"/>
        <v>-2.39646549219599+3.78443256533927i</v>
      </c>
      <c r="BK139" s="223" t="str">
        <f t="shared" ca="1" si="87"/>
        <v>1.71419013096088+4.13842106265214i</v>
      </c>
      <c r="BL139" s="223" t="str">
        <f t="shared" ca="1" si="88"/>
        <v>4.37055493030599+0.98144092948305i</v>
      </c>
      <c r="BM139" s="223" t="str">
        <f t="shared" ca="1" si="89"/>
        <v>3.31901252886268-3.00817760947374i</v>
      </c>
      <c r="BN139" s="223" t="str">
        <f t="shared" ca="1" si="90"/>
        <v>-0.548325727230587-4.44570754703271i</v>
      </c>
      <c r="BO139" s="223" t="str">
        <f t="shared" ca="1" si="91"/>
        <v>-3.95047341947197-2.11157203498532i</v>
      </c>
      <c r="BP139" s="223" t="str">
        <f t="shared" ca="1" si="92"/>
        <v>-4.00110418259007+2.01398659800575i</v>
      </c>
      <c r="BQ139" s="223" t="str">
        <f t="shared" ca="1" si="93"/>
        <v>-0.657263706630981+4.43091199606044i</v>
      </c>
      <c r="BR139" s="223" t="str">
        <f t="shared" ca="1" si="94"/>
        <v>3.24418853019028+3.08872424756054i</v>
      </c>
      <c r="BS139" s="223" t="str">
        <f t="shared" ca="1" si="95"/>
        <v>4.39332436700597-0.87388655050767i</v>
      </c>
      <c r="BT139" s="223" t="str">
        <f t="shared" ca="1" si="96"/>
        <v>1.81523578596489-4.09510631586519i</v>
      </c>
      <c r="BU139" s="223" t="str">
        <f t="shared" ca="1" si="97"/>
        <v>-2.30286909717896-3.8421049722964i</v>
      </c>
      <c r="BV139" s="223" t="str">
        <f t="shared" ca="1" si="98"/>
        <v>-4.46725756580241-0.329524714805628i</v>
      </c>
      <c r="BW139" s="223" t="str">
        <f t="shared" ca="1" si="99"/>
        <v>-2.8416979019457+3.46261891217673i</v>
      </c>
      <c r="BX139" s="223" t="str">
        <f t="shared" ca="1" si="100"/>
        <v>1.19471170685173+4.31713338158528i</v>
      </c>
      <c r="BY139" s="223" t="str">
        <f t="shared" ca="1" si="101"/>
        <v>4.21754747632199+1.50906261694357i</v>
      </c>
      <c r="BZ139" s="223" t="str">
        <f t="shared" ca="1" si="102"/>
        <v>3.66228506226782-2.57927214918794i</v>
      </c>
      <c r="CA139" s="223" t="str">
        <f t="shared" ca="1" si="103"/>
        <v>-1.4048161337079E-13-4.4793946797404i</v>
      </c>
      <c r="CB139" s="223" t="str">
        <f t="shared" ca="1" si="104"/>
        <v>-3.66228506226773-2.57927214918808i</v>
      </c>
      <c r="CC139" s="223" t="str">
        <f t="shared" ca="1" si="105"/>
        <v>-4.21754747632205+1.50906261694341i</v>
      </c>
      <c r="CD139" s="223" t="str">
        <f t="shared" ca="1" si="106"/>
        <v>-1.19471170685192+4.31713338158523i</v>
      </c>
      <c r="CE139" s="223" t="str">
        <f t="shared" ca="1" si="107"/>
        <v>2.84169790194555+3.46261891217686i</v>
      </c>
      <c r="CF139" s="223" t="str">
        <f t="shared" ca="1" si="108"/>
        <v>4.46725756580238-0.32952471480594i</v>
      </c>
      <c r="CG139" s="223" t="str">
        <f t="shared" ca="1" si="109"/>
        <v>2.30286909717907-3.84210497229634i</v>
      </c>
      <c r="CH139" s="223" t="str">
        <f t="shared" ca="1" si="110"/>
        <v>-1.81523578596477-4.09510631586525i</v>
      </c>
      <c r="CI139" s="223" t="str">
        <f t="shared" ca="1" si="111"/>
        <v>-4.39332436700594-0.873886550507831i</v>
      </c>
      <c r="CJ139" s="223" t="str">
        <f t="shared" ca="1" si="112"/>
        <v>-3.24418853019039+3.08872424756042i</v>
      </c>
      <c r="CK139" s="223" t="str">
        <f t="shared" ca="1" si="113"/>
        <v>0.657263706631258+4.4309119960604i</v>
      </c>
      <c r="CL139" s="223" t="str">
        <f t="shared" ca="1" si="114"/>
        <v>4.00110418259+2.0139865980059i</v>
      </c>
      <c r="CM139" s="223" t="str">
        <f t="shared" ca="1" si="115"/>
        <v>3.95047341947206-2.11157203498515i</v>
      </c>
      <c r="CN139" s="223" t="str">
        <f t="shared" ca="1" si="116"/>
        <v>0.54832572723078-4.44570754703269i</v>
      </c>
      <c r="CO139" s="223" t="str">
        <f t="shared" ca="1" si="117"/>
        <v>-3.31901252886259-3.00817760947384i</v>
      </c>
      <c r="CP139" s="223" t="str">
        <f t="shared" ca="1" si="118"/>
        <v>-4.37055493030593+0.981440929483355i</v>
      </c>
      <c r="CQ139" s="223" t="str">
        <f t="shared" ca="1" si="119"/>
        <v>-1.71419013096101+4.13842106265209i</v>
      </c>
      <c r="CR139" s="223" t="str">
        <f t="shared" ca="1" si="120"/>
        <v>2.39646549219585+3.78443256533936i</v>
      </c>
      <c r="CS139" s="223" t="str">
        <f t="shared" ca="1" si="121"/>
        <v>4.47399905267434+0.219793479329428i</v>
      </c>
      <c r="CT139" s="223" t="str">
        <f t="shared" ca="1" si="122"/>
        <v>2.7558651136552-3.53131479370288i</v>
      </c>
      <c r="CU139" s="223" t="str">
        <f t="shared" ca="1" si="123"/>
        <v>-1.30029963890391-4.28651344870781i</v>
      </c>
      <c r="CV139" s="223" t="str">
        <f t="shared" ca="1" si="124"/>
        <v>-4.25331148041201-1.40510431907457i</v>
      </c>
      <c r="CW139" s="223" t="str">
        <f t="shared" ca="1" si="125"/>
        <v>-3.59788354324171+2.66837229526862i</v>
      </c>
      <c r="CX139" s="223" t="str">
        <f t="shared" ca="1" si="126"/>
        <v>0.109929848479895+4.47804556981054i</v>
      </c>
      <c r="CY139" s="223" t="str">
        <f t="shared" ca="1" si="127"/>
        <v>3.72448055771377+2.48861834601024i</v>
      </c>
      <c r="CZ139" s="223" t="str">
        <f t="shared" ca="1" si="128"/>
        <v>4.17924297933638-1.61211191191994i</v>
      </c>
      <c r="DA139" s="223" t="str">
        <f t="shared" ca="1" si="129"/>
        <v>1.08840412514109-4.34515283474154i</v>
      </c>
      <c r="DB139" s="223" t="str">
        <f t="shared" ca="1" si="130"/>
        <v>-2.92581895767788-3.39183727849366i</v>
      </c>
      <c r="DC139" s="223" t="str">
        <f t="shared" ca="1" si="131"/>
        <v>-4.45782517001434+0.439057456915633i</v>
      </c>
      <c r="DD139" s="223" t="str">
        <f t="shared" ca="1" si="132"/>
        <v>-2.20788553992789+3.89746303888362i</v>
      </c>
      <c r="DE139" s="223" t="str">
        <f t="shared" ca="1" si="133"/>
        <v>1.91518801080761+4.04932483015939i</v>
      </c>
      <c r="DF139" s="223" t="str">
        <f t="shared" ca="1" si="134"/>
        <v>4.41344742938417+0.765805774951343i</v>
      </c>
      <c r="DG139" s="223" t="str">
        <f t="shared" ca="1" si="135"/>
        <v>3.16741035365552-3.16741035365523i</v>
      </c>
      <c r="DH139" s="223" t="str">
        <f t="shared" ca="1" si="136"/>
        <v>-0.76580577495132-4.41344742938418i</v>
      </c>
      <c r="DI139" s="223" t="str">
        <f t="shared" ca="1" si="137"/>
        <v>-4.04932483015938-1.91518801080763i</v>
      </c>
      <c r="DJ139" s="223" t="str">
        <f t="shared" ca="1" si="138"/>
        <v>-3.89746303888363+2.20788553992787i</v>
      </c>
      <c r="DK139" s="223" t="str">
        <f t="shared" ca="1" si="139"/>
        <v>-0.439057456915656+4.45782517001434i</v>
      </c>
      <c r="DL139" s="223" t="str">
        <f t="shared" ca="1" si="140"/>
        <v>3.39183727849364+2.9258189576779i</v>
      </c>
      <c r="DM139" s="223" t="str">
        <f t="shared" ca="1" si="141"/>
        <v>4.34515283474155-1.08840412514106i</v>
      </c>
      <c r="DN139" s="223" t="str">
        <f t="shared" ca="1" si="142"/>
        <v>1.61211191191996-4.17924297933638i</v>
      </c>
      <c r="DO139" s="223" t="str">
        <f t="shared" ca="1" si="143"/>
        <v>-2.48861834601021-3.72448055771378i</v>
      </c>
      <c r="DP139" s="223" t="str">
        <f t="shared" ca="1" si="144"/>
        <v>-4.47804556981052-0.10992984848081i</v>
      </c>
      <c r="DQ139" s="223" t="str">
        <f t="shared" ca="1" si="145"/>
        <v>-2.66837229526792+3.59788354324222i</v>
      </c>
      <c r="DR139" s="223" t="str">
        <f t="shared" ca="1" si="146"/>
        <v>1.40510431907243+4.25331148041272i</v>
      </c>
      <c r="DS139" s="223" t="str">
        <f t="shared" ca="1" si="147"/>
        <v>4.28651344870768+1.30029963890436i</v>
      </c>
      <c r="DT139" s="223" t="str">
        <f t="shared" ca="1" si="148"/>
        <v>3.53131479370235-2.75586511365588i</v>
      </c>
      <c r="DU139" s="223" t="str">
        <f t="shared" ca="1" si="149"/>
        <v>-0.219793479327624-4.47399905267443i</v>
      </c>
      <c r="DV139" s="223" t="str">
        <f t="shared" ca="1" si="150"/>
        <v>-3.78443256533911-2.39646549219625i</v>
      </c>
      <c r="DW139" s="223" t="str">
        <f t="shared" ca="1" si="151"/>
        <v>-4.13842106265159+1.71419013096222i</v>
      </c>
      <c r="DX139" s="223" t="str">
        <f t="shared" ca="1" si="152"/>
        <v>-0.981440929484685+4.37055493030562i</v>
      </c>
      <c r="DY139" s="223" t="str">
        <f t="shared" ca="1" si="153"/>
        <v>3.00817760947386+3.31901252886257i</v>
      </c>
      <c r="DZ139" s="223" t="str">
        <f t="shared" ca="1" si="154"/>
        <v>4.44570754703247-0.548325727232527i</v>
      </c>
      <c r="EA139" s="223" t="str">
        <f t="shared" ca="1" si="155"/>
        <v>2.11157203498635-3.95047341947142i</v>
      </c>
      <c r="EB139" s="223" t="str">
        <f t="shared" ca="1" si="156"/>
        <v>-2.01398659800628-4.00110418258981i</v>
      </c>
      <c r="EC139" s="223" t="str">
        <f t="shared" ca="1" si="157"/>
        <v>-4.43091199606072-0.657263706629077i</v>
      </c>
      <c r="ED139" s="223" t="str">
        <f t="shared" ca="1" si="158"/>
        <v>-3.08872424756108+3.24418853018976i</v>
      </c>
      <c r="EE139" s="223" t="str">
        <f t="shared" ca="1" si="159"/>
        <v>0.873886550508682+4.39332436700577i</v>
      </c>
      <c r="EF139" s="223" t="str">
        <f t="shared" ca="1" si="160"/>
        <v>4.09510631586434+1.81523578596683i</v>
      </c>
      <c r="EG139" s="223" t="str">
        <f t="shared" ca="1" si="161"/>
        <v>3.84210497229658-2.30286909717867i</v>
      </c>
      <c r="EH139" s="223" t="str">
        <f t="shared" ca="1" si="162"/>
        <v>0.329524714804568-4.46725756580249i</v>
      </c>
      <c r="EI139" s="223" t="str">
        <f t="shared" ca="1" si="163"/>
        <v>-3.46261891217567-2.841697901947i</v>
      </c>
      <c r="EJ139" s="223" t="str">
        <f t="shared" ca="1" si="164"/>
        <v>-4.31713338158524+1.1947117068519i</v>
      </c>
      <c r="EK139" s="223" t="str">
        <f t="shared" ca="1" si="165"/>
        <v>-1.50906261694218+4.21754747632249i</v>
      </c>
      <c r="EL139" s="223" t="str">
        <f t="shared" ca="1" si="166"/>
        <v>2.57927214918696+3.66228506226851i</v>
      </c>
      <c r="EM139" s="223" t="str">
        <f t="shared" ca="1" si="167"/>
        <v>4.4793946797404-2.8096322674158E-13i</v>
      </c>
      <c r="EN139" s="223"/>
      <c r="EO139" s="223"/>
      <c r="EP139" s="223"/>
    </row>
    <row r="140" spans="1:146" ht="17.25" thickBot="1">
      <c r="A140" s="257">
        <f t="shared" si="168"/>
        <v>7.8125000000000037E-4</v>
      </c>
      <c r="B140" s="256">
        <v>40</v>
      </c>
      <c r="C140" s="230">
        <f t="shared" si="169"/>
        <v>8000</v>
      </c>
      <c r="D140" s="229">
        <f t="shared" si="170"/>
        <v>50265.482457436687</v>
      </c>
      <c r="E140" s="229" t="str">
        <f t="shared" si="171"/>
        <v>50265.4824574367i</v>
      </c>
      <c r="F140" s="229" t="str">
        <f t="shared" si="177"/>
        <v>-0.0201745542596258-0.136245010479858i</v>
      </c>
      <c r="G140" s="229" t="str">
        <f t="shared" si="178"/>
        <v>-4.74568923537783-0.30324294092209i</v>
      </c>
      <c r="H140" s="229" t="str">
        <f t="shared" si="179"/>
        <v>0.00217018966302184-0.0105691425626471i</v>
      </c>
      <c r="I140" s="229" t="str">
        <f t="shared" si="174"/>
        <v>-0.00678006736253266+0.00649746800896852i</v>
      </c>
      <c r="J140" s="255" t="str">
        <f ca="1">IMPRODUCT(1/N_FFT2,BC100)</f>
        <v>0.020760420177898-0.0000802496513153813i</v>
      </c>
      <c r="K140" s="254" t="str">
        <f t="shared" ca="1" si="175"/>
        <v>-0.000140235627738478+0.000135434264000375i</v>
      </c>
      <c r="N140" s="246">
        <f t="shared" ca="1" si="176"/>
        <v>8.5212942432020107</v>
      </c>
      <c r="O140" s="223">
        <f t="shared" ca="1" si="39"/>
        <v>-4.4787057567979884</v>
      </c>
      <c r="P140" s="223" t="str">
        <f t="shared" ca="1" si="40"/>
        <v>-2.4882356009305+3.723907739222i</v>
      </c>
      <c r="Q140" s="223" t="str">
        <f t="shared" ca="1" si="41"/>
        <v>1.71392649156474+4.13778458084614i</v>
      </c>
      <c r="R140" s="223" t="str">
        <f t="shared" ca="1" si="42"/>
        <v>4.39264868152468+0.87375214830921i</v>
      </c>
      <c r="S140" s="223" t="str">
        <f t="shared" ca="1" si="43"/>
        <v>3.16692321157109-3.16692321157108i</v>
      </c>
      <c r="T140" s="223" t="str">
        <f t="shared" ca="1" si="44"/>
        <v>-0.873752148309201-4.39264868152468i</v>
      </c>
      <c r="U140" s="223" t="str">
        <f t="shared" ca="1" si="45"/>
        <v>-4.13778458084613-1.71392649156475i</v>
      </c>
      <c r="V140" s="223" t="str">
        <f t="shared" ca="1" si="46"/>
        <v>-3.723907739222+2.48823560093048i</v>
      </c>
      <c r="W140" s="223" t="str">
        <f t="shared" ca="1" si="47"/>
        <v>-1.33054392636069E-14+4.47870575679799i</v>
      </c>
      <c r="X140" s="223" t="str">
        <f t="shared" ca="1" si="48"/>
        <v>3.72390773922199+2.4882356009305i</v>
      </c>
      <c r="Y140" s="223" t="str">
        <f t="shared" ca="1" si="49"/>
        <v>4.13778458084614-1.71392649156473i</v>
      </c>
      <c r="Z140" s="223" t="str">
        <f t="shared" ca="1" si="50"/>
        <v>0.873752148309269-4.39264868152467i</v>
      </c>
      <c r="AA140" s="223" t="str">
        <f t="shared" ca="1" si="51"/>
        <v>-3.16692321157101-3.16692321157116i</v>
      </c>
      <c r="AB140" s="223" t="str">
        <f t="shared" ca="1" si="52"/>
        <v>-4.39264868152471+0.873752148309054i</v>
      </c>
      <c r="AC140" s="223" t="str">
        <f t="shared" ca="1" si="53"/>
        <v>-1.71392649156493+4.13778458084605i</v>
      </c>
      <c r="AD140" s="223" t="str">
        <f t="shared" ca="1" si="54"/>
        <v>2.48823560093065+3.72390773922189i</v>
      </c>
      <c r="AE140" s="223" t="str">
        <f t="shared" ca="1" si="55"/>
        <v>4.47870575679799-1.48416272733272E-13i</v>
      </c>
      <c r="AF140" s="223" t="str">
        <f t="shared" ca="1" si="56"/>
        <v>2.4882356009304-3.72390773922206i</v>
      </c>
      <c r="AG140" s="223" t="str">
        <f t="shared" ca="1" si="57"/>
        <v>-1.7139264915648-4.13778458084611i</v>
      </c>
      <c r="AH140" s="223" t="str">
        <f t="shared" ca="1" si="58"/>
        <v>-4.39264868152468-0.873752148309192i</v>
      </c>
      <c r="AI140" s="223" t="str">
        <f t="shared" ca="1" si="59"/>
        <v>-3.16692321157111+3.16692321157107i</v>
      </c>
      <c r="AJ140" s="223" t="str">
        <f t="shared" ca="1" si="60"/>
        <v>0.87375214830913+4.39264868152469i</v>
      </c>
      <c r="AK140" s="223" t="str">
        <f t="shared" ca="1" si="61"/>
        <v>4.13778458084609+1.71392649156486i</v>
      </c>
      <c r="AL140" s="223" t="str">
        <f t="shared" ca="1" si="62"/>
        <v>3.7239077392221-2.48823560093035i</v>
      </c>
      <c r="AM140" s="223" t="str">
        <f t="shared" ca="1" si="63"/>
        <v>2.18921358852682E-13-4.47870575679799i</v>
      </c>
      <c r="AN140" s="223" t="str">
        <f t="shared" ca="1" si="64"/>
        <v>-3.7239077392221-2.48823560093034i</v>
      </c>
      <c r="AO140" s="223" t="str">
        <f t="shared" ca="1" si="65"/>
        <v>-4.13778458084608+1.71392649156486i</v>
      </c>
      <c r="AP140" s="223" t="str">
        <f t="shared" ca="1" si="66"/>
        <v>-0.873752148309121+4.39264868152469i</v>
      </c>
      <c r="AQ140" s="223" t="str">
        <f t="shared" ca="1" si="67"/>
        <v>3.16692321157112+3.16692321157106i</v>
      </c>
      <c r="AR140" s="223" t="str">
        <f t="shared" ca="1" si="68"/>
        <v>3.16692321157112+3.16692321157106i</v>
      </c>
      <c r="AS140" s="223" t="str">
        <f t="shared" ca="1" si="69"/>
        <v>1.71392649156479-4.13778458084611i</v>
      </c>
      <c r="AT140" s="223" t="str">
        <f t="shared" ca="1" si="70"/>
        <v>-2.48823560093041-3.72390773922206i</v>
      </c>
      <c r="AU140" s="223" t="str">
        <f t="shared" ca="1" si="71"/>
        <v>-4.47870575679799-1.4869111228742E-13i</v>
      </c>
      <c r="AV140" s="223" t="str">
        <f t="shared" ca="1" si="72"/>
        <v>-2.48823560093064+3.7239077392219i</v>
      </c>
      <c r="AW140" s="223" t="str">
        <f t="shared" ca="1" si="73"/>
        <v>1.71392649156494+4.13778458084605i</v>
      </c>
      <c r="AX140" s="223" t="str">
        <f t="shared" ca="1" si="74"/>
        <v>4.39264868152471+0.87375214830904i</v>
      </c>
      <c r="AY140" s="223" t="str">
        <f t="shared" ca="1" si="75"/>
        <v>3.166923211571-3.16692321157117i</v>
      </c>
      <c r="AZ140" s="223" t="str">
        <f t="shared" ca="1" si="76"/>
        <v>-0.873752148309282-4.39264868152466i</v>
      </c>
      <c r="BA140" s="223" t="str">
        <f t="shared" ca="1" si="77"/>
        <v>-4.13778458084614-1.71392649156471i</v>
      </c>
      <c r="BB140" s="223" t="str">
        <f t="shared" ca="1" si="78"/>
        <v>-3.72390773922201+2.48823560093048i</v>
      </c>
      <c r="BC140" s="223" t="str">
        <f t="shared" ca="1" si="79"/>
        <v>-6.25493065166598E-14+4.47870575679799i</v>
      </c>
      <c r="BD140" s="223" t="str">
        <f t="shared" ca="1" si="80"/>
        <v>3.72390773922194+2.48823560093058i</v>
      </c>
      <c r="BE140" s="223" t="str">
        <f t="shared" ca="1" si="81"/>
        <v>4.13778458084619-1.7139264915646i</v>
      </c>
      <c r="BF140" s="223" t="str">
        <f t="shared" ca="1" si="82"/>
        <v>0.873752148309407-4.39264868152464i</v>
      </c>
      <c r="BG140" s="223" t="str">
        <f t="shared" ca="1" si="83"/>
        <v>-3.16692321157122-3.16692321157095i</v>
      </c>
      <c r="BH140" s="223" t="str">
        <f t="shared" ca="1" si="84"/>
        <v>-4.39264868152465+0.873752148309354i</v>
      </c>
      <c r="BI140" s="223" t="str">
        <f t="shared" ca="1" si="85"/>
        <v>-1.71392649156465+4.13778458084617i</v>
      </c>
      <c r="BJ140" s="223" t="str">
        <f t="shared" ca="1" si="86"/>
        <v>2.48823560093054+3.72390773922197i</v>
      </c>
      <c r="BK140" s="223" t="str">
        <f t="shared" ca="1" si="87"/>
        <v>4.47870575679799-7.68094004860166E-15i</v>
      </c>
      <c r="BL140" s="223" t="str">
        <f t="shared" ca="1" si="88"/>
        <v>2.48823560093053-3.72390773922198i</v>
      </c>
      <c r="BM140" s="223" t="str">
        <f t="shared" ca="1" si="89"/>
        <v>-1.71392649156466-4.13778458084617i</v>
      </c>
      <c r="BN140" s="223" t="str">
        <f t="shared" ca="1" si="90"/>
        <v>-4.39264868152465-0.873752148309336i</v>
      </c>
      <c r="BO140" s="223" t="str">
        <f t="shared" ca="1" si="91"/>
        <v>-3.16692321157121+3.16692321157096i</v>
      </c>
      <c r="BP140" s="223" t="str">
        <f t="shared" ca="1" si="92"/>
        <v>0.873752148308986+4.39264868152472i</v>
      </c>
      <c r="BQ140" s="223" t="str">
        <f t="shared" ca="1" si="93"/>
        <v>4.1377845808462+1.71392649156458i</v>
      </c>
      <c r="BR140" s="223" t="str">
        <f t="shared" ca="1" si="94"/>
        <v>3.72390773922193-2.48823560093059i</v>
      </c>
      <c r="BS140" s="223" t="str">
        <f t="shared" ca="1" si="95"/>
        <v>-7.79111866138634E-14-4.47870575679799i</v>
      </c>
      <c r="BT140" s="223" t="str">
        <f t="shared" ca="1" si="96"/>
        <v>-3.72390773922202-2.48823560093047i</v>
      </c>
      <c r="BU140" s="223" t="str">
        <f t="shared" ca="1" si="97"/>
        <v>-4.13778458084614+1.71392649156473i</v>
      </c>
      <c r="BV140" s="223" t="str">
        <f t="shared" ca="1" si="98"/>
        <v>-0.873752148309269+4.39264868152467i</v>
      </c>
      <c r="BW140" s="223" t="str">
        <f t="shared" ca="1" si="99"/>
        <v>3.16692321157101+3.16692321157116i</v>
      </c>
      <c r="BX140" s="223" t="str">
        <f t="shared" ca="1" si="100"/>
        <v>4.39264868152471-0.873752148309054i</v>
      </c>
      <c r="BY140" s="223" t="str">
        <f t="shared" ca="1" si="101"/>
        <v>1.71392649156493-4.13778458084605i</v>
      </c>
      <c r="BZ140" s="223" t="str">
        <f t="shared" ca="1" si="102"/>
        <v>-2.48823560093065-3.72390773922189i</v>
      </c>
      <c r="CA140" s="223" t="str">
        <f t="shared" ca="1" si="103"/>
        <v>-4.47870575679799+1.48141433179125E-13i</v>
      </c>
      <c r="CB140" s="223" t="str">
        <f t="shared" ca="1" si="104"/>
        <v>-2.48823560093041+3.72390773922206i</v>
      </c>
      <c r="CC140" s="223" t="str">
        <f t="shared" ca="1" si="105"/>
        <v>1.71392649156482+4.1377845808461i</v>
      </c>
      <c r="CD140" s="223" t="str">
        <f t="shared" ca="1" si="106"/>
        <v>4.39264868152468+0.87375214830917i</v>
      </c>
      <c r="CE140" s="223" t="str">
        <f t="shared" ca="1" si="107"/>
        <v>3.16692321157109-3.16692321157108i</v>
      </c>
      <c r="CF140" s="223" t="str">
        <f t="shared" ca="1" si="108"/>
        <v>-0.873752148309152-4.39264868152469i</v>
      </c>
      <c r="CG140" s="223" t="str">
        <f t="shared" ca="1" si="109"/>
        <v>-4.13778458084609-1.71392649156484i</v>
      </c>
      <c r="CH140" s="223" t="str">
        <f t="shared" ca="1" si="110"/>
        <v>-3.72390773922208+2.48823560093037i</v>
      </c>
      <c r="CI140" s="223" t="str">
        <f t="shared" ca="1" si="111"/>
        <v>-1.95328859598582E-13+4.47870575679799i</v>
      </c>
      <c r="CJ140" s="223" t="str">
        <f t="shared" ca="1" si="112"/>
        <v>3.72390773922187+2.48823560093069i</v>
      </c>
      <c r="CK140" s="223" t="str">
        <f t="shared" ca="1" si="113"/>
        <v>4.13778458084607-1.71392649156489i</v>
      </c>
      <c r="CL140" s="223" t="str">
        <f t="shared" ca="1" si="114"/>
        <v>0.873752148309098-4.3926486815247i</v>
      </c>
      <c r="CM140" s="223" t="str">
        <f t="shared" ca="1" si="115"/>
        <v>-3.16692321157113-3.16692321157104i</v>
      </c>
      <c r="CN140" s="223" t="str">
        <f t="shared" ca="1" si="116"/>
        <v>-4.39264868152468+0.873752148309224i</v>
      </c>
      <c r="CO140" s="223" t="str">
        <f t="shared" ca="1" si="117"/>
        <v>-1.71392649156477+4.13778458084612i</v>
      </c>
      <c r="CP140" s="223" t="str">
        <f t="shared" ca="1" si="118"/>
        <v>2.48823560093043+3.72390773922204i</v>
      </c>
      <c r="CQ140" s="223" t="str">
        <f t="shared" ca="1" si="119"/>
        <v>4.47870575679799+1.2509861303332E-13i</v>
      </c>
      <c r="CR140" s="223" t="str">
        <f t="shared" ca="1" si="120"/>
        <v>2.48823560093064-3.72390773922191i</v>
      </c>
      <c r="CS140" s="223" t="str">
        <f t="shared" ca="1" si="121"/>
        <v>-1.71392649156454-4.13778458084622i</v>
      </c>
      <c r="CT140" s="223" t="str">
        <f t="shared" ca="1" si="122"/>
        <v>-4.39264868152471-0.873752148309031i</v>
      </c>
      <c r="CU140" s="223" t="str">
        <f t="shared" ca="1" si="123"/>
        <v>-3.16692321157099+3.16692321157118i</v>
      </c>
      <c r="CV140" s="223" t="str">
        <f t="shared" ca="1" si="124"/>
        <v>0.873752148309291+4.39264868152466i</v>
      </c>
      <c r="CW140" s="223" t="str">
        <f t="shared" ca="1" si="125"/>
        <v>4.13778458084615+1.71392649156471i</v>
      </c>
      <c r="CX140" s="223" t="str">
        <f t="shared" ca="1" si="126"/>
        <v>3.723907739222-2.48823560093049i</v>
      </c>
      <c r="CY140" s="223" t="str">
        <f t="shared" ca="1" si="127"/>
        <v>5.48683664680584E-14-4.47870575679799i</v>
      </c>
      <c r="CZ140" s="223" t="str">
        <f t="shared" ca="1" si="128"/>
        <v>-3.72390773922195-2.48823560093058i</v>
      </c>
      <c r="DA140" s="223" t="str">
        <f t="shared" ca="1" si="129"/>
        <v>-4.13778458084619+1.7139264915646i</v>
      </c>
      <c r="DB140" s="223" t="str">
        <f t="shared" ca="1" si="130"/>
        <v>-0.873752148309398+4.39264868152464i</v>
      </c>
      <c r="DC140" s="223" t="str">
        <f t="shared" ca="1" si="131"/>
        <v>3.16692321157091+3.16692321157126i</v>
      </c>
      <c r="DD140" s="223" t="str">
        <f t="shared" ca="1" si="132"/>
        <v>4.39264868152465-0.873752148309358i</v>
      </c>
      <c r="DE140" s="223" t="str">
        <f t="shared" ca="1" si="133"/>
        <v>1.71392649156464-4.13778458084618i</v>
      </c>
      <c r="DF140" s="223" t="str">
        <f t="shared" ca="1" si="134"/>
        <v>-2.48823560093054-3.72390773922196i</v>
      </c>
      <c r="DG140" s="223" t="str">
        <f t="shared" ca="1" si="135"/>
        <v>-4.47870575679799+1.53618800972033E-14i</v>
      </c>
      <c r="DH140" s="223" t="str">
        <f t="shared" ca="1" si="136"/>
        <v>-2.48823560093052+3.72390773922198i</v>
      </c>
      <c r="DI140" s="223" t="str">
        <f t="shared" ca="1" si="137"/>
        <v>1.71392649156467+4.13778458084617i</v>
      </c>
      <c r="DJ140" s="223" t="str">
        <f t="shared" ca="1" si="138"/>
        <v>4.39264868152465+0.873752148309331i</v>
      </c>
      <c r="DK140" s="223" t="str">
        <f t="shared" ca="1" si="139"/>
        <v>3.16692321157121-3.16692321157096i</v>
      </c>
      <c r="DL140" s="223" t="str">
        <f t="shared" ca="1" si="140"/>
        <v>-0.873752148308991-4.39264868152472i</v>
      </c>
      <c r="DM140" s="223" t="str">
        <f t="shared" ca="1" si="141"/>
        <v>-4.13778458084671-1.71392649156334i</v>
      </c>
      <c r="DN140" s="223" t="str">
        <f t="shared" ca="1" si="142"/>
        <v>-3.72390773922316+2.48823560092875i</v>
      </c>
      <c r="DO140" s="223" t="str">
        <f t="shared" ca="1" si="143"/>
        <v>-1.25097884659943E-12+4.47870575679799i</v>
      </c>
      <c r="DP140" s="223" t="str">
        <f t="shared" ca="1" si="144"/>
        <v>3.72390773922178+2.48823560093083i</v>
      </c>
      <c r="DQ140" s="223" t="str">
        <f t="shared" ca="1" si="145"/>
        <v>4.13778458084597-1.71392649156515i</v>
      </c>
      <c r="DR140" s="223" t="str">
        <f t="shared" ca="1" si="146"/>
        <v>0.873752148307952-4.39264868152493i</v>
      </c>
      <c r="DS140" s="223" t="str">
        <f t="shared" ca="1" si="147"/>
        <v>-3.16692321157259-3.16692321156958i</v>
      </c>
      <c r="DT140" s="223" t="str">
        <f t="shared" ca="1" si="148"/>
        <v>-4.39264868152497+0.87375214830775i</v>
      </c>
      <c r="DU140" s="223" t="str">
        <f t="shared" ca="1" si="149"/>
        <v>-1.71392649156533+4.13778458084589i</v>
      </c>
      <c r="DV140" s="223" t="str">
        <f t="shared" ca="1" si="150"/>
        <v>2.48823560093066+3.72390773922189i</v>
      </c>
      <c r="DW140" s="223" t="str">
        <f t="shared" ca="1" si="151"/>
        <v>4.47870575679799-1.04686968873566E-12i</v>
      </c>
      <c r="DX140" s="223" t="str">
        <f t="shared" ca="1" si="152"/>
        <v>2.48823560092892-3.72390773922305i</v>
      </c>
      <c r="DY140" s="223" t="str">
        <f t="shared" ca="1" si="153"/>
        <v>-1.71392649156315-4.13778458084679i</v>
      </c>
      <c r="DZ140" s="223" t="str">
        <f t="shared" ca="1" si="154"/>
        <v>-4.39264868152451-0.873752148310066i</v>
      </c>
      <c r="EA140" s="223" t="str">
        <f t="shared" ca="1" si="155"/>
        <v>-3.16692321157111+3.16692321157106i</v>
      </c>
      <c r="EB140" s="223" t="str">
        <f t="shared" ca="1" si="156"/>
        <v>0.873752148310003+4.39264868152452i</v>
      </c>
      <c r="EC140" s="223" t="str">
        <f t="shared" ca="1" si="157"/>
        <v>4.13778458084677+1.71392649156321i</v>
      </c>
      <c r="ED140" s="223" t="str">
        <f t="shared" ca="1" si="158"/>
        <v>3.72390773922309-2.48823560092887i</v>
      </c>
      <c r="EE140" s="223" t="str">
        <f t="shared" ca="1" si="159"/>
        <v>1.11051835346891E-12-4.47870575679799i</v>
      </c>
      <c r="EF140" s="223" t="str">
        <f t="shared" ca="1" si="160"/>
        <v>-3.72390773922185-2.48823560093072i</v>
      </c>
      <c r="EG140" s="223" t="str">
        <f t="shared" ca="1" si="161"/>
        <v>-4.13778458084591+1.71392649156528i</v>
      </c>
      <c r="EH140" s="223" t="str">
        <f t="shared" ca="1" si="162"/>
        <v>-0.873752148307813+4.39264868152495i</v>
      </c>
      <c r="EI140" s="223" t="str">
        <f t="shared" ca="1" si="163"/>
        <v>3.16692321156954+3.16692321157263i</v>
      </c>
      <c r="EJ140" s="223" t="str">
        <f t="shared" ca="1" si="164"/>
        <v>4.39264868152494-0.873752148307889i</v>
      </c>
      <c r="EK140" s="223" t="str">
        <f t="shared" ca="1" si="165"/>
        <v>1.7139264915652-4.13778458084594i</v>
      </c>
      <c r="EL140" s="223" t="str">
        <f t="shared" ca="1" si="166"/>
        <v>-2.48823560093078-3.72390773922181i</v>
      </c>
      <c r="EM140" s="223" t="str">
        <f t="shared" ca="1" si="167"/>
        <v>-4.47870575679799+1.18733018186618E-12i</v>
      </c>
      <c r="EN140" s="223"/>
      <c r="EO140" s="223"/>
      <c r="EP140" s="223"/>
    </row>
    <row r="141" spans="1:146" ht="17.25" thickBot="1">
      <c r="A141" s="257">
        <f t="shared" si="168"/>
        <v>8.0078125000000039E-4</v>
      </c>
      <c r="B141" s="256">
        <v>41</v>
      </c>
      <c r="C141" s="230">
        <f t="shared" si="169"/>
        <v>8200</v>
      </c>
      <c r="D141" s="229">
        <f t="shared" si="170"/>
        <v>51522.119518872605</v>
      </c>
      <c r="E141" s="229" t="str">
        <f t="shared" si="171"/>
        <v>51522.1195188726i</v>
      </c>
      <c r="F141" s="229" t="str">
        <f t="shared" si="177"/>
        <v>-0.0201565974847114-0.132566313894109i</v>
      </c>
      <c r="G141" s="229" t="str">
        <f t="shared" si="178"/>
        <v>-4.77891271111022-0.252523203961798i</v>
      </c>
      <c r="H141" s="229" t="str">
        <f t="shared" si="179"/>
        <v>0.00216173174786397-0.0103114197988348i</v>
      </c>
      <c r="I141" s="229" t="str">
        <f t="shared" si="174"/>
        <v>-0.00669546316992058+0.00644039322849925i</v>
      </c>
      <c r="J141" s="255" t="str">
        <f ca="1">IMPRODUCT(1/N_FFT2,BD100)</f>
        <v>-0.0391254463418926-0.00161277694542528i</v>
      </c>
      <c r="K141" s="254" t="str">
        <f t="shared" ca="1" si="175"/>
        <v>0.000272349902707242-0.000241184971042944i</v>
      </c>
      <c r="N141" s="246">
        <f t="shared" ca="1" si="176"/>
        <v>8.5220481203348477</v>
      </c>
      <c r="O141" s="223">
        <f t="shared" ca="1" si="39"/>
        <v>-4.4779518796651523</v>
      </c>
      <c r="P141" s="223" t="str">
        <f t="shared" ca="1" si="40"/>
        <v>-2.39569359758981+3.78321361055173i</v>
      </c>
      <c r="Q141" s="223" t="str">
        <f t="shared" ca="1" si="41"/>
        <v>1.91457113428654+4.0480205543393i</v>
      </c>
      <c r="R141" s="223" t="str">
        <f t="shared" ca="1" si="42"/>
        <v>4.44427559748549+0.548149113099419i</v>
      </c>
      <c r="S141" s="223" t="str">
        <f t="shared" ca="1" si="43"/>
        <v>2.84078259926755-3.46150361263648i</v>
      </c>
      <c r="T141" s="223" t="str">
        <f t="shared" ca="1" si="44"/>
        <v>-1.40465173903584-4.25194150108163i</v>
      </c>
      <c r="U141" s="223" t="str">
        <f t="shared" ca="1" si="45"/>
        <v>-4.34375327357645-1.08805355331922i</v>
      </c>
      <c r="V141" s="223" t="str">
        <f t="shared" ca="1" si="46"/>
        <v>-3.24314358644454+3.08772937841067i</v>
      </c>
      <c r="W141" s="223" t="str">
        <f t="shared" ca="1" si="47"/>
        <v>0.873605074176582+4.39190928992956i</v>
      </c>
      <c r="X141" s="223" t="str">
        <f t="shared" ca="1" si="48"/>
        <v>4.17789685725608+1.61159265533399i</v>
      </c>
      <c r="Y141" s="223" t="str">
        <f t="shared" ca="1" si="49"/>
        <v>3.59672467535498-2.66751282026709i</v>
      </c>
      <c r="Z141" s="223" t="str">
        <f t="shared" ca="1" si="50"/>
        <v>-0.329418575847934-4.46581867505645i</v>
      </c>
      <c r="AA141" s="223" t="str">
        <f t="shared" ca="1" si="51"/>
        <v>-3.94920098340545-2.11089190373787i</v>
      </c>
      <c r="AB141" s="223" t="str">
        <f t="shared" ca="1" si="52"/>
        <v>-3.89620767730756+2.20717438637873i</v>
      </c>
      <c r="AC141" s="223" t="str">
        <f t="shared" ca="1" si="53"/>
        <v>-0.219722684485388+4.47255799051496i</v>
      </c>
      <c r="AD141" s="223" t="str">
        <f t="shared" ca="1" si="54"/>
        <v>3.66110545083779+2.57844137308617i</v>
      </c>
      <c r="AE141" s="223" t="str">
        <f t="shared" ca="1" si="55"/>
        <v>4.13708808919306-1.713637995276i</v>
      </c>
      <c r="AF141" s="223" t="str">
        <f t="shared" ca="1" si="56"/>
        <v>0.765559111125165-4.41202587072763i</v>
      </c>
      <c r="AG141" s="223" t="str">
        <f t="shared" ca="1" si="57"/>
        <v>-3.3179434845234-3.00720868416301i</v>
      </c>
      <c r="AH141" s="223" t="str">
        <f t="shared" ca="1" si="58"/>
        <v>-4.31574284540502+1.19432689366526i</v>
      </c>
      <c r="AI141" s="223" t="str">
        <f t="shared" ca="1" si="59"/>
        <v>-1.29988081614966+4.28513277511943i</v>
      </c>
      <c r="AJ141" s="223" t="str">
        <f t="shared" ca="1" si="60"/>
        <v>2.92487655985111+3.39074477751278i</v>
      </c>
      <c r="AK141" s="223" t="str">
        <f t="shared" ca="1" si="61"/>
        <v>4.42948481211739-0.65705200389166i</v>
      </c>
      <c r="AL141" s="223" t="str">
        <f t="shared" ca="1" si="62"/>
        <v>1.81465110376643-4.09378729396093i</v>
      </c>
      <c r="AM141" s="223" t="str">
        <f t="shared" ca="1" si="63"/>
        <v>-2.487816769236-3.72328091329473i</v>
      </c>
      <c r="AN141" s="223" t="str">
        <f t="shared" ca="1" si="64"/>
        <v>-4.4766032042797+0.109894440393395i</v>
      </c>
      <c r="AO141" s="223" t="str">
        <f t="shared" ca="1" si="65"/>
        <v>-2.30212734970103+3.84086744139331i</v>
      </c>
      <c r="AP141" s="223" t="str">
        <f t="shared" ca="1" si="66"/>
        <v>2.01333789874568+3.99981543850101i</v>
      </c>
      <c r="AQ141" s="223" t="str">
        <f t="shared" ca="1" si="67"/>
        <v>4.45638931741583+0.438916037777972i</v>
      </c>
      <c r="AR141" s="223" t="str">
        <f t="shared" ca="1" si="68"/>
        <v>4.45638931741583+0.438916037777972i</v>
      </c>
      <c r="AS141" s="223" t="str">
        <f t="shared" ca="1" si="69"/>
        <v>-1.50857655223772-4.21618901647391i</v>
      </c>
      <c r="AT141" s="223" t="str">
        <f t="shared" ca="1" si="70"/>
        <v>-4.36914718719932-0.981124810197417i</v>
      </c>
      <c r="AU141" s="223" t="str">
        <f t="shared" ca="1" si="71"/>
        <v>-3.16639013993822+3.16639013993833i</v>
      </c>
      <c r="AV141" s="223" t="str">
        <f t="shared" ca="1" si="72"/>
        <v>0.981124810197588+4.36914718719928i</v>
      </c>
      <c r="AW141" s="223" t="str">
        <f t="shared" ca="1" si="73"/>
        <v>4.21618901647382+1.50857655223798i</v>
      </c>
      <c r="AX141" s="223" t="str">
        <f t="shared" ca="1" si="74"/>
        <v>3.53017736741793-2.75497745746983i</v>
      </c>
      <c r="AY141" s="223" t="str">
        <f t="shared" ca="1" si="75"/>
        <v>-0.438916037778159-4.45638931741582i</v>
      </c>
      <c r="AZ141" s="223" t="str">
        <f t="shared" ca="1" si="76"/>
        <v>-3.99981543850108-2.01333789874554i</v>
      </c>
      <c r="BA141" s="223" t="str">
        <f t="shared" ca="1" si="77"/>
        <v>-3.84086744139322+2.30212734970118i</v>
      </c>
      <c r="BB141" s="223" t="str">
        <f t="shared" ca="1" si="78"/>
        <v>-0.109894440393668+4.47660320427969i</v>
      </c>
      <c r="BC141" s="223" t="str">
        <f t="shared" ca="1" si="79"/>
        <v>3.72328091329458+2.48781676923622i</v>
      </c>
      <c r="BD141" s="223" t="str">
        <f t="shared" ca="1" si="80"/>
        <v>4.09378729396085-1.8146511037666i</v>
      </c>
      <c r="BE141" s="223" t="str">
        <f t="shared" ca="1" si="81"/>
        <v>0.657052003891503-4.42948481211741i</v>
      </c>
      <c r="BF141" s="223" t="str">
        <f t="shared" ca="1" si="82"/>
        <v>-3.39074477751288-2.92487655985099i</v>
      </c>
      <c r="BG141" s="223" t="str">
        <f t="shared" ca="1" si="83"/>
        <v>-4.28513277511951+1.2998808161494i</v>
      </c>
      <c r="BH141" s="223" t="str">
        <f t="shared" ca="1" si="84"/>
        <v>-1.19432689366552+4.31574284540494i</v>
      </c>
      <c r="BI141" s="223" t="str">
        <f t="shared" ca="1" si="85"/>
        <v>3.00720868416315+3.31794348452327i</v>
      </c>
      <c r="BJ141" s="223" t="str">
        <f t="shared" ca="1" si="86"/>
        <v>4.4120258707276-0.765559111125353i</v>
      </c>
      <c r="BK141" s="223" t="str">
        <f t="shared" ca="1" si="87"/>
        <v>1.71363799527586-4.13708808919312i</v>
      </c>
      <c r="BL141" s="223" t="str">
        <f t="shared" ca="1" si="88"/>
        <v>-2.57844137308594-3.66110545083795i</v>
      </c>
      <c r="BM141" s="223" t="str">
        <f t="shared" ca="1" si="89"/>
        <v>-4.47255799051497+0.219722684485114i</v>
      </c>
      <c r="BN141" s="223" t="str">
        <f t="shared" ca="1" si="90"/>
        <v>-2.20717438637896+3.89620767730743i</v>
      </c>
      <c r="BO141" s="223" t="str">
        <f t="shared" ca="1" si="91"/>
        <v>2.11089190373803+3.94920098340537i</v>
      </c>
      <c r="BP141" s="223" t="str">
        <f t="shared" ca="1" si="92"/>
        <v>4.46581867505647+0.329418575847747i</v>
      </c>
      <c r="BQ141" s="223" t="str">
        <f t="shared" ca="1" si="93"/>
        <v>2.66751282026732-3.59672467535481i</v>
      </c>
      <c r="BR141" s="223" t="str">
        <f t="shared" ca="1" si="94"/>
        <v>-1.61159265533386-4.17789685725613i</v>
      </c>
      <c r="BS141" s="223" t="str">
        <f t="shared" ca="1" si="95"/>
        <v>-4.39190928992954-0.873605074176672i</v>
      </c>
      <c r="BT141" s="223" t="str">
        <f t="shared" ca="1" si="96"/>
        <v>-3.08772937841066+3.24314358644454i</v>
      </c>
      <c r="BU141" s="223" t="str">
        <f t="shared" ca="1" si="97"/>
        <v>1.08805355331931+4.34375327357643i</v>
      </c>
      <c r="BV141" s="223" t="str">
        <f t="shared" ca="1" si="98"/>
        <v>4.25194150108168+1.40465173903569i</v>
      </c>
      <c r="BW141" s="223" t="str">
        <f t="shared" ca="1" si="99"/>
        <v>3.46150361263659-2.8407825992674i</v>
      </c>
      <c r="BX141" s="223" t="str">
        <f t="shared" ca="1" si="100"/>
        <v>-0.548149113099325-4.4442755974855i</v>
      </c>
      <c r="BY141" s="223" t="str">
        <f t="shared" ca="1" si="101"/>
        <v>-4.0480205543393-1.91457113428654i</v>
      </c>
      <c r="BZ141" s="223" t="str">
        <f t="shared" ca="1" si="102"/>
        <v>-3.78321361055168+2.39569359758989i</v>
      </c>
      <c r="CA141" s="223" t="str">
        <f t="shared" ca="1" si="103"/>
        <v>1.55796629962536E-13+4.47795187966515i</v>
      </c>
      <c r="CB141" s="223" t="str">
        <f t="shared" ca="1" si="104"/>
        <v>3.78321361055162+2.39569359758998i</v>
      </c>
      <c r="CC141" s="223" t="str">
        <f t="shared" ca="1" si="105"/>
        <v>4.04802055433934-1.91457113428645i</v>
      </c>
      <c r="CD141" s="223" t="str">
        <f t="shared" ca="1" si="106"/>
        <v>0.548149113099423-4.44427559748549i</v>
      </c>
      <c r="CE141" s="223" t="str">
        <f t="shared" ca="1" si="107"/>
        <v>-3.46150361263653-2.84078259926749i</v>
      </c>
      <c r="CF141" s="223" t="str">
        <f t="shared" ca="1" si="108"/>
        <v>-4.25194150108157+1.40465173903601i</v>
      </c>
      <c r="CG141" s="223" t="str">
        <f t="shared" ca="1" si="109"/>
        <v>-1.08805355331938+4.34375327357641i</v>
      </c>
      <c r="CH141" s="223" t="str">
        <f t="shared" ca="1" si="110"/>
        <v>3.08772937841061+3.24314358644459i</v>
      </c>
      <c r="CI141" s="223" t="str">
        <f t="shared" ca="1" si="111"/>
        <v>4.39190928992956-0.8736050741766i</v>
      </c>
      <c r="CJ141" s="223" t="str">
        <f t="shared" ca="1" si="112"/>
        <v>1.61159265533398-4.17789685725608i</v>
      </c>
      <c r="CK141" s="223" t="str">
        <f t="shared" ca="1" si="113"/>
        <v>-2.66751282026721-3.59672467535489i</v>
      </c>
      <c r="CL141" s="223" t="str">
        <f t="shared" ca="1" si="114"/>
        <v>-4.46581867505648+0.329418575847645i</v>
      </c>
      <c r="CM141" s="223" t="str">
        <f t="shared" ca="1" si="115"/>
        <v>-2.11089190373812+3.94920098340532i</v>
      </c>
      <c r="CN141" s="223" t="str">
        <f t="shared" ca="1" si="116"/>
        <v>2.20717438637887+3.89620767730748i</v>
      </c>
      <c r="CO141" s="223" t="str">
        <f t="shared" ca="1" si="117"/>
        <v>4.47255799051497+0.219722684485216i</v>
      </c>
      <c r="CP141" s="223" t="str">
        <f t="shared" ca="1" si="118"/>
        <v>2.57844137308602-3.66110545083789i</v>
      </c>
      <c r="CQ141" s="223" t="str">
        <f t="shared" ca="1" si="119"/>
        <v>-1.71363799527577-4.13708808919316i</v>
      </c>
      <c r="CR141" s="223" t="str">
        <f t="shared" ca="1" si="120"/>
        <v>-4.41202587072759-0.76555911112542i</v>
      </c>
      <c r="CS141" s="223" t="str">
        <f t="shared" ca="1" si="121"/>
        <v>-3.0072086841632+3.31794348452323i</v>
      </c>
      <c r="CT141" s="223" t="str">
        <f t="shared" ca="1" si="122"/>
        <v>1.19432689366545+4.31574284540496i</v>
      </c>
      <c r="CU141" s="223" t="str">
        <f t="shared" ca="1" si="123"/>
        <v>4.28513277511947+1.29988081614953i</v>
      </c>
      <c r="CV141" s="223" t="str">
        <f t="shared" ca="1" si="124"/>
        <v>3.39074477751268-2.92487655985123i</v>
      </c>
      <c r="CW141" s="223" t="str">
        <f t="shared" ca="1" si="125"/>
        <v>-0.657052003891373-4.42948481211743i</v>
      </c>
      <c r="CX141" s="223" t="str">
        <f t="shared" ca="1" si="126"/>
        <v>-4.09378729396081-1.8146511037667i</v>
      </c>
      <c r="CY141" s="223" t="str">
        <f t="shared" ca="1" si="127"/>
        <v>-3.72328091329463+2.48781676923614i</v>
      </c>
      <c r="CZ141" s="223" t="str">
        <f t="shared" ca="1" si="128"/>
        <v>0.109894440393567+4.4766032042797i</v>
      </c>
      <c r="DA141" s="223" t="str">
        <f t="shared" ca="1" si="129"/>
        <v>3.84086744139339+2.30212734970089i</v>
      </c>
      <c r="DB141" s="223" t="str">
        <f t="shared" ca="1" si="130"/>
        <v>3.99981543850112-2.01333789874545i</v>
      </c>
      <c r="DC141" s="223" t="str">
        <f t="shared" ca="1" si="131"/>
        <v>0.438916037778229-4.45638931741581i</v>
      </c>
      <c r="DD141" s="223" t="str">
        <f t="shared" ca="1" si="132"/>
        <v>-3.53017736741788-2.75497745746988i</v>
      </c>
      <c r="DE141" s="223" t="str">
        <f t="shared" ca="1" si="133"/>
        <v>-4.21618901647384+1.50857655223792i</v>
      </c>
      <c r="DF141" s="223" t="str">
        <f t="shared" ca="1" si="134"/>
        <v>-0.981124810197283+4.36914718719935i</v>
      </c>
      <c r="DG141" s="223" t="str">
        <f t="shared" ca="1" si="135"/>
        <v>3.16639013993813+3.16639013993843i</v>
      </c>
      <c r="DH141" s="223" t="str">
        <f t="shared" ca="1" si="136"/>
        <v>4.36914718719935-0.981124810197306i</v>
      </c>
      <c r="DI141" s="223" t="str">
        <f t="shared" ca="1" si="137"/>
        <v>1.50857655223784-4.21618901647387i</v>
      </c>
      <c r="DJ141" s="223" t="str">
        <f t="shared" ca="1" si="138"/>
        <v>-2.75497745746995-3.53017736741783i</v>
      </c>
      <c r="DK141" s="223" t="str">
        <f t="shared" ca="1" si="139"/>
        <v>-4.45638931741584+0.438916037777871i</v>
      </c>
      <c r="DL141" s="223" t="str">
        <f t="shared" ca="1" si="140"/>
        <v>-2.01333789874577+3.99981543850096i</v>
      </c>
      <c r="DM141" s="223" t="str">
        <f t="shared" ca="1" si="141"/>
        <v>2.30212734970096+3.84086744139335i</v>
      </c>
      <c r="DN141" s="223" t="str">
        <f t="shared" ca="1" si="142"/>
        <v>4.4766032042797+0.109894440393481i</v>
      </c>
      <c r="DO141" s="223" t="str">
        <f t="shared" ca="1" si="143"/>
        <v>2.48781676923607-3.72328091329468i</v>
      </c>
      <c r="DP141" s="223" t="str">
        <f t="shared" ca="1" si="144"/>
        <v>-1.81465110376678-4.09378729396077i</v>
      </c>
      <c r="DQ141" s="223" t="str">
        <f t="shared" ca="1" si="145"/>
        <v>-4.42948481211745-0.657052003891288i</v>
      </c>
      <c r="DR141" s="223" t="str">
        <f t="shared" ca="1" si="146"/>
        <v>-2.92487655985088+3.39074477751298i</v>
      </c>
      <c r="DS141" s="223" t="str">
        <f t="shared" ca="1" si="147"/>
        <v>1.29988081614998+4.28513277511933i</v>
      </c>
      <c r="DT141" s="223" t="str">
        <f t="shared" ca="1" si="148"/>
        <v>4.3157428454051+1.19432689366494i</v>
      </c>
      <c r="DU141" s="223" t="str">
        <f t="shared" ca="1" si="149"/>
        <v>3.31794348452287-3.00720868416359i</v>
      </c>
      <c r="DV141" s="223" t="str">
        <f t="shared" ca="1" si="150"/>
        <v>-0.765559111125944-4.4120258707275i</v>
      </c>
      <c r="DW141" s="223" t="str">
        <f t="shared" ca="1" si="151"/>
        <v>-4.13708808919337-1.71363799527527i</v>
      </c>
      <c r="DX141" s="223" t="str">
        <f t="shared" ca="1" si="152"/>
        <v>-3.66110545083733+2.57844137308682i</v>
      </c>
      <c r="DY141" s="223" t="str">
        <f t="shared" ca="1" si="153"/>
        <v>0.219722684486192+4.47255799051492i</v>
      </c>
      <c r="DZ141" s="223" t="str">
        <f t="shared" ca="1" si="154"/>
        <v>3.89620767730796+2.20717438637803i</v>
      </c>
      <c r="EA141" s="223" t="str">
        <f t="shared" ca="1" si="155"/>
        <v>3.94920098340486-2.11089190373898i</v>
      </c>
      <c r="EB141" s="223" t="str">
        <f t="shared" ca="1" si="156"/>
        <v>0.329418575846671-4.46581867505655i</v>
      </c>
      <c r="EC141" s="223" t="str">
        <f t="shared" ca="1" si="157"/>
        <v>-3.59672467535574-2.66751282026607i</v>
      </c>
      <c r="ED141" s="223" t="str">
        <f t="shared" ca="1" si="158"/>
        <v>-4.17789685725559+1.61159265533525i</v>
      </c>
      <c r="EE141" s="223" t="str">
        <f t="shared" ca="1" si="159"/>
        <v>-0.873605074175208+4.39190928992983i</v>
      </c>
      <c r="EF141" s="223" t="str">
        <f t="shared" ca="1" si="160"/>
        <v>3.24314358644557+3.08772937840959i</v>
      </c>
      <c r="EG141" s="223" t="str">
        <f t="shared" ca="1" si="161"/>
        <v>4.34375327357606-1.08805355332076i</v>
      </c>
      <c r="EH141" s="223" t="str">
        <f t="shared" ca="1" si="162"/>
        <v>1.40465173903424-4.25194150108215i</v>
      </c>
      <c r="EI141" s="223" t="str">
        <f t="shared" ca="1" si="163"/>
        <v>-2.84078259926893-3.46150361263534i</v>
      </c>
      <c r="EJ141" s="223" t="str">
        <f t="shared" ca="1" si="164"/>
        <v>-4.44427559748526+0.548149113101277i</v>
      </c>
      <c r="EK141" s="223" t="str">
        <f t="shared" ca="1" si="165"/>
        <v>-1.91457113428476+4.04802055434014i</v>
      </c>
      <c r="EL141" s="223" t="str">
        <f t="shared" ca="1" si="166"/>
        <v>2.39569359759155+3.78321361055062i</v>
      </c>
      <c r="EM141" s="223" t="str">
        <f t="shared" ca="1" si="167"/>
        <v>4.47795187966515-2.09338792026551E-12i</v>
      </c>
      <c r="EN141" s="223"/>
      <c r="EO141" s="223"/>
      <c r="EP141" s="223"/>
    </row>
    <row r="142" spans="1:146" ht="17.25" thickBot="1">
      <c r="A142" s="257">
        <f t="shared" si="168"/>
        <v>8.203125000000004E-4</v>
      </c>
      <c r="B142" s="256">
        <v>42</v>
      </c>
      <c r="C142" s="230">
        <f t="shared" si="169"/>
        <v>8400</v>
      </c>
      <c r="D142" s="229">
        <f t="shared" si="170"/>
        <v>52778.756580308524</v>
      </c>
      <c r="E142" s="229" t="str">
        <f t="shared" si="171"/>
        <v>52778.7565803085i</v>
      </c>
      <c r="F142" s="229" t="str">
        <f t="shared" si="177"/>
        <v>-0.020128787161509-0.129058315262191i</v>
      </c>
      <c r="G142" s="229" t="str">
        <f t="shared" si="178"/>
        <v>-4.80980938642497-0.200891050100919i</v>
      </c>
      <c r="H142" s="229" t="str">
        <f t="shared" si="179"/>
        <v>0.00215387293313588-0.0100659591104738i</v>
      </c>
      <c r="I142" s="229" t="str">
        <f t="shared" si="174"/>
        <v>-0.00661313959851532+0.00638689902303369i</v>
      </c>
      <c r="J142" s="255" t="str">
        <f ca="1">IMPRODUCT(1/N_FFT2,BE100)</f>
        <v>0.0142969340744139+0.0000784279747928844i</v>
      </c>
      <c r="K142" s="254" t="str">
        <f t="shared" ca="1" si="175"/>
        <v>-0.0000950485324204527+0.000090794419126517i</v>
      </c>
      <c r="N142" s="246">
        <f t="shared" ca="1" si="176"/>
        <v>8.5228757070364622</v>
      </c>
      <c r="O142" s="223">
        <f t="shared" ca="1" si="39"/>
        <v>-4.4771242929635386</v>
      </c>
      <c r="P142" s="223" t="str">
        <f t="shared" ca="1" si="40"/>
        <v>-2.30170188510669+3.84015759660207i</v>
      </c>
      <c r="Q142" s="223" t="str">
        <f t="shared" ca="1" si="41"/>
        <v>2.11050178206741+3.94847111709514i</v>
      </c>
      <c r="R142" s="223" t="str">
        <f t="shared" ca="1" si="42"/>
        <v>4.47173140067778+0.219682076730518i</v>
      </c>
      <c r="S142" s="223" t="str">
        <f t="shared" ca="1" si="43"/>
        <v>2.48735698669949-3.72259280010069i</v>
      </c>
      <c r="T142" s="223" t="str">
        <f t="shared" ca="1" si="44"/>
        <v>-1.91421729537699-4.04727242482191i</v>
      </c>
      <c r="U142" s="223" t="str">
        <f t="shared" ca="1" si="45"/>
        <v>-4.45556571577037-0.438834920096272i</v>
      </c>
      <c r="V142" s="223" t="str">
        <f t="shared" ca="1" si="46"/>
        <v>-2.66701982744454+3.59605995148328i</v>
      </c>
      <c r="W142" s="223" t="str">
        <f t="shared" ca="1" si="47"/>
        <v>1.71332129155642+4.13632349877808i</v>
      </c>
      <c r="X142" s="223" t="str">
        <f t="shared" ca="1" si="48"/>
        <v>4.42866618279221+0.656930571702158i</v>
      </c>
      <c r="Y142" s="223" t="str">
        <f t="shared" ca="1" si="49"/>
        <v>2.84025758382201-3.46086387946504i</v>
      </c>
      <c r="Z142" s="223" t="str">
        <f t="shared" ca="1" si="50"/>
        <v>-1.5082977466754-4.21540980712649i</v>
      </c>
      <c r="AA142" s="223" t="str">
        <f t="shared" ca="1" si="51"/>
        <v>-4.39109760507435-0.873443620020535i</v>
      </c>
      <c r="AB142" s="223" t="str">
        <f t="shared" ca="1" si="52"/>
        <v>-3.00665291090267+3.31733028322547i</v>
      </c>
      <c r="AC142" s="223" t="str">
        <f t="shared" ca="1" si="53"/>
        <v>1.29964058041098+4.28434082402337i</v>
      </c>
      <c r="AD142" s="223" t="str">
        <f t="shared" ca="1" si="54"/>
        <v>4.3429504886112+1.0878524661534i</v>
      </c>
      <c r="AE142" s="223" t="str">
        <f t="shared" ca="1" si="55"/>
        <v>3.16580494776959-3.1658049477695i</v>
      </c>
      <c r="AF142" s="223" t="str">
        <f t="shared" ca="1" si="56"/>
        <v>-1.0878524661537-4.34295048861112i</v>
      </c>
      <c r="AG142" s="223" t="str">
        <f t="shared" ca="1" si="57"/>
        <v>-4.28434082402334-1.29964058041111i</v>
      </c>
      <c r="AH142" s="223" t="str">
        <f t="shared" ca="1" si="58"/>
        <v>-3.31733028322526+3.0066529109029i</v>
      </c>
      <c r="AI142" s="223" t="str">
        <f t="shared" ca="1" si="59"/>
        <v>0.87344362002041+4.39109760507437i</v>
      </c>
      <c r="AJ142" s="223" t="str">
        <f t="shared" ca="1" si="60"/>
        <v>4.21540980712659+1.5082977466751i</v>
      </c>
      <c r="AK142" s="223" t="str">
        <f t="shared" ca="1" si="61"/>
        <v>3.46086387946513-2.8402575838219i</v>
      </c>
      <c r="AL142" s="223" t="str">
        <f t="shared" ca="1" si="62"/>
        <v>-0.656930571702302-4.42866618279219i</v>
      </c>
      <c r="AM142" s="223" t="str">
        <f t="shared" ca="1" si="63"/>
        <v>-4.13632349877804-1.7133212915565i</v>
      </c>
      <c r="AN142" s="223" t="str">
        <f t="shared" ca="1" si="64"/>
        <v>-3.5960599514832+2.66701982744465i</v>
      </c>
      <c r="AO142" s="223" t="str">
        <f t="shared" ca="1" si="65"/>
        <v>0.438834920096183+4.45556571577038i</v>
      </c>
      <c r="AP142" s="223" t="str">
        <f t="shared" ca="1" si="66"/>
        <v>4.04727242482196+1.9142172953769i</v>
      </c>
      <c r="AQ142" s="223" t="str">
        <f t="shared" ca="1" si="67"/>
        <v>3.72259280010076-2.48735698669938i</v>
      </c>
      <c r="AR142" s="223" t="str">
        <f t="shared" ca="1" si="68"/>
        <v>3.72259280010076-2.48735698669938i</v>
      </c>
      <c r="AS142" s="223" t="str">
        <f t="shared" ca="1" si="69"/>
        <v>-3.94847111709508-2.11050178206752i</v>
      </c>
      <c r="AT142" s="223" t="str">
        <f t="shared" ca="1" si="70"/>
        <v>-3.84015759660201+2.30170188510678i</v>
      </c>
      <c r="AU142" s="223" t="str">
        <f t="shared" ca="1" si="71"/>
        <v>-1.25053954385218E-13+4.47712429296354i</v>
      </c>
      <c r="AV142" s="223" t="str">
        <f t="shared" ca="1" si="72"/>
        <v>3.84015759660212+2.3017018851066i</v>
      </c>
      <c r="AW142" s="223" t="str">
        <f t="shared" ca="1" si="73"/>
        <v>3.94847111709521-2.11050178206729i</v>
      </c>
      <c r="AX142" s="223" t="str">
        <f t="shared" ca="1" si="74"/>
        <v>0.219682076730417-4.47173140067778i</v>
      </c>
      <c r="AY142" s="223" t="str">
        <f t="shared" ca="1" si="75"/>
        <v>-3.72259280010061-2.4873569866996i</v>
      </c>
      <c r="AZ142" s="223" t="str">
        <f t="shared" ca="1" si="76"/>
        <v>-4.04727242482187+1.91421729537708i</v>
      </c>
      <c r="BA142" s="223" t="str">
        <f t="shared" ca="1" si="77"/>
        <v>-0.438834920096432+4.45556571577036i</v>
      </c>
      <c r="BB142" s="223" t="str">
        <f t="shared" ca="1" si="78"/>
        <v>3.59605995148331+2.66701982744451i</v>
      </c>
      <c r="BC142" s="223" t="str">
        <f t="shared" ca="1" si="79"/>
        <v>4.13632349877814-1.71332129155627i</v>
      </c>
      <c r="BD142" s="223" t="str">
        <f t="shared" ca="1" si="80"/>
        <v>0.656930571702122-4.42866618279222i</v>
      </c>
      <c r="BE142" s="223" t="str">
        <f t="shared" ca="1" si="81"/>
        <v>-3.46086387946496-2.84025758382211i</v>
      </c>
      <c r="BF142" s="223" t="str">
        <f t="shared" ca="1" si="82"/>
        <v>-4.21540980712653+1.50829774667529i</v>
      </c>
      <c r="BG142" s="223" t="str">
        <f t="shared" ca="1" si="83"/>
        <v>-0.87344362002067+4.39109760507432i</v>
      </c>
      <c r="BH142" s="223" t="str">
        <f t="shared" ca="1" si="84"/>
        <v>3.31733028322539+3.00665291090276i</v>
      </c>
      <c r="BI142" s="223" t="str">
        <f t="shared" ca="1" si="85"/>
        <v>4.28434082402341-1.29964058041087i</v>
      </c>
      <c r="BJ142" s="223" t="str">
        <f t="shared" ca="1" si="86"/>
        <v>1.08785246615353-4.34295048861116i</v>
      </c>
      <c r="BK142" s="223" t="str">
        <f t="shared" ca="1" si="87"/>
        <v>-3.16580494776941-3.16580494776968i</v>
      </c>
      <c r="BL142" s="223" t="str">
        <f t="shared" ca="1" si="88"/>
        <v>-4.34295048861115+1.08785246615356i</v>
      </c>
      <c r="BM142" s="223" t="str">
        <f t="shared" ca="1" si="89"/>
        <v>-1.29964058041123+4.2843408240233i</v>
      </c>
      <c r="BN142" s="223" t="str">
        <f t="shared" ca="1" si="90"/>
        <v>3.00665291090281+3.31733028322534i</v>
      </c>
      <c r="BO142" s="223" t="str">
        <f t="shared" ca="1" si="91"/>
        <v>4.3910976050744-0.873443620020271i</v>
      </c>
      <c r="BP142" s="223" t="str">
        <f t="shared" ca="1" si="92"/>
        <v>1.50829774667522-4.21540980712655i</v>
      </c>
      <c r="BQ142" s="223" t="str">
        <f t="shared" ca="1" si="93"/>
        <v>-2.8402575838218-3.46086387946522i</v>
      </c>
      <c r="BR142" s="223" t="str">
        <f t="shared" ca="1" si="94"/>
        <v>-4.42866618279221+0.656930571702163i</v>
      </c>
      <c r="BS142" s="223" t="str">
        <f t="shared" ca="1" si="95"/>
        <v>-1.7133212915562+4.13632349877817i</v>
      </c>
      <c r="BT142" s="223" t="str">
        <f t="shared" ca="1" si="96"/>
        <v>2.66701982744454+3.59605995148329i</v>
      </c>
      <c r="BU142" s="223" t="str">
        <f t="shared" ca="1" si="97"/>
        <v>4.45556571577039-0.438834920096059i</v>
      </c>
      <c r="BV142" s="223" t="str">
        <f t="shared" ca="1" si="98"/>
        <v>1.91421729537702-4.0472724248219i</v>
      </c>
      <c r="BW142" s="223" t="str">
        <f t="shared" ca="1" si="99"/>
        <v>-2.48735698669927-3.72259280010084i</v>
      </c>
      <c r="BX142" s="223" t="str">
        <f t="shared" ca="1" si="100"/>
        <v>-4.47173140067778+0.219682076730487i</v>
      </c>
      <c r="BY142" s="223" t="str">
        <f t="shared" ca="1" si="101"/>
        <v>-2.11050178206723+3.94847111709524i</v>
      </c>
      <c r="BZ142" s="223" t="str">
        <f t="shared" ca="1" si="102"/>
        <v>2.30170188510666+3.84015759660208i</v>
      </c>
      <c r="CA142" s="223" t="str">
        <f t="shared" ca="1" si="103"/>
        <v>4.47712429296354-1.95258431314008E-13i</v>
      </c>
      <c r="CB142" s="223" t="str">
        <f t="shared" ca="1" si="104"/>
        <v>2.30170188510671-3.84015759660206i</v>
      </c>
      <c r="CC142" s="223" t="str">
        <f t="shared" ca="1" si="105"/>
        <v>-2.1105017820676-3.94847111709504i</v>
      </c>
      <c r="CD142" s="223" t="str">
        <f t="shared" ca="1" si="106"/>
        <v>-4.47173140067778-0.219682076730574i</v>
      </c>
      <c r="CE142" s="223" t="str">
        <f t="shared" ca="1" si="107"/>
        <v>-2.48735698669934+3.72259280010079i</v>
      </c>
      <c r="CF142" s="223" t="str">
        <f t="shared" ca="1" si="108"/>
        <v>1.91421729537697+4.04727242482193i</v>
      </c>
      <c r="CG142" s="223" t="str">
        <f t="shared" ca="1" si="109"/>
        <v>4.45556571577039+0.438834920096113i</v>
      </c>
      <c r="CH142" s="223" t="str">
        <f t="shared" ca="1" si="110"/>
        <v>2.66701982744459-3.59605995148325i</v>
      </c>
      <c r="CI142" s="223" t="str">
        <f t="shared" ca="1" si="111"/>
        <v>-1.71332129155653-4.13632349877803i</v>
      </c>
      <c r="CJ142" s="223" t="str">
        <f t="shared" ca="1" si="112"/>
        <v>-4.4286661827922-0.656930571702248i</v>
      </c>
      <c r="CK142" s="223" t="str">
        <f t="shared" ca="1" si="113"/>
        <v>-2.84025758382186+3.46086387946516i</v>
      </c>
      <c r="CL142" s="223" t="str">
        <f t="shared" ca="1" si="114"/>
        <v>1.50829774667517+4.21540980712657i</v>
      </c>
      <c r="CM142" s="223" t="str">
        <f t="shared" ca="1" si="115"/>
        <v>4.39109760507439+0.873443620020325i</v>
      </c>
      <c r="CN142" s="223" t="str">
        <f t="shared" ca="1" si="116"/>
        <v>3.00665291090287-3.31733028322528i</v>
      </c>
      <c r="CO142" s="223" t="str">
        <f t="shared" ca="1" si="117"/>
        <v>-1.29964058041114-4.28434082402332i</v>
      </c>
      <c r="CP142" s="223" t="str">
        <f t="shared" ca="1" si="118"/>
        <v>-4.34295048861114-1.08785246615365i</v>
      </c>
      <c r="CQ142" s="223" t="str">
        <f t="shared" ca="1" si="119"/>
        <v>-3.16580494776945+3.16580494776964i</v>
      </c>
      <c r="CR142" s="223" t="str">
        <f t="shared" ca="1" si="120"/>
        <v>1.08785246615347+4.34295048861118i</v>
      </c>
      <c r="CS142" s="223" t="str">
        <f t="shared" ca="1" si="121"/>
        <v>4.28434082402338+1.29964058041095i</v>
      </c>
      <c r="CT142" s="223" t="str">
        <f t="shared" ca="1" si="122"/>
        <v>3.31733028322545-3.00665291090269i</v>
      </c>
      <c r="CU142" s="223" t="str">
        <f t="shared" ca="1" si="123"/>
        <v>-0.873443620020585-4.39109760507434i</v>
      </c>
      <c r="CV142" s="223" t="str">
        <f t="shared" ca="1" si="124"/>
        <v>-4.21540980712651-1.50829774667534i</v>
      </c>
      <c r="CW142" s="223" t="str">
        <f t="shared" ca="1" si="125"/>
        <v>-3.46086387946499+2.84025758382207i</v>
      </c>
      <c r="CX142" s="223" t="str">
        <f t="shared" ca="1" si="126"/>
        <v>0.656930571702069+4.42866618279222i</v>
      </c>
      <c r="CY142" s="223" t="str">
        <f t="shared" ca="1" si="127"/>
        <v>4.13632349877811+1.71332129155635i</v>
      </c>
      <c r="CZ142" s="223" t="str">
        <f t="shared" ca="1" si="128"/>
        <v>3.59605995148336-2.66701982744444i</v>
      </c>
      <c r="DA142" s="223" t="str">
        <f t="shared" ca="1" si="129"/>
        <v>-0.438834920096377-4.45556571577036i</v>
      </c>
      <c r="DB142" s="223" t="str">
        <f t="shared" ca="1" si="130"/>
        <v>-4.04727242482185-1.91421729537713i</v>
      </c>
      <c r="DC142" s="223" t="str">
        <f t="shared" ca="1" si="131"/>
        <v>-3.72259280010065+2.48735698669956i</v>
      </c>
      <c r="DD142" s="223" t="str">
        <f t="shared" ca="1" si="132"/>
        <v>0.21968207673033+4.47173140067778i</v>
      </c>
      <c r="DE142" s="223" t="str">
        <f t="shared" ca="1" si="133"/>
        <v>3.94847111709517+2.11050178206737i</v>
      </c>
      <c r="DF142" s="223" t="str">
        <f t="shared" ca="1" si="134"/>
        <v>3.84015759660215-2.30170188510656i</v>
      </c>
      <c r="DG142" s="223" t="str">
        <f t="shared" ca="1" si="135"/>
        <v>-7.02044769287906E-14-4.47712429296354i</v>
      </c>
      <c r="DH142" s="223" t="str">
        <f t="shared" ca="1" si="136"/>
        <v>-3.84015759660199-2.30170188510681i</v>
      </c>
      <c r="DI142" s="223" t="str">
        <f t="shared" ca="1" si="137"/>
        <v>-3.94847111709468+2.11050178206828i</v>
      </c>
      <c r="DJ142" s="223" t="str">
        <f t="shared" ca="1" si="138"/>
        <v>-0.219682076730254+4.47173140067779i</v>
      </c>
      <c r="DK142" s="223" t="str">
        <f t="shared" ca="1" si="139"/>
        <v>3.72259280010048+2.48735698669981i</v>
      </c>
      <c r="DL142" s="223" t="str">
        <f t="shared" ca="1" si="140"/>
        <v>4.04727242482236-1.91421729537605i</v>
      </c>
      <c r="DM142" s="223" t="str">
        <f t="shared" ca="1" si="141"/>
        <v>0.43883492009801-4.4555657157702i</v>
      </c>
      <c r="DN142" s="223" t="str">
        <f t="shared" ca="1" si="142"/>
        <v>-3.5960599514845-2.6670198274429i</v>
      </c>
      <c r="DO142" s="223" t="str">
        <f t="shared" ca="1" si="143"/>
        <v>-4.13632349877757+1.71332129155765i</v>
      </c>
      <c r="DP142" s="223" t="str">
        <f t="shared" ca="1" si="144"/>
        <v>-0.656930571701491+4.42866618279231i</v>
      </c>
      <c r="DQ142" s="223" t="str">
        <f t="shared" ca="1" si="145"/>
        <v>3.46086387946508+2.84025758382196i</v>
      </c>
      <c r="DR142" s="223" t="str">
        <f t="shared" ca="1" si="146"/>
        <v>4.21540980712676-1.50829774667463i</v>
      </c>
      <c r="DS142" s="223" t="str">
        <f t="shared" ca="1" si="147"/>
        <v>0.87344362002182-4.39109760507409i</v>
      </c>
      <c r="DT142" s="223" t="str">
        <f t="shared" ca="1" si="148"/>
        <v>-3.317330283224-3.00665291090429i</v>
      </c>
      <c r="DU142" s="223" t="str">
        <f t="shared" ca="1" si="149"/>
        <v>-4.28434082402284+1.29964058041273i</v>
      </c>
      <c r="DV142" s="223" t="str">
        <f t="shared" ca="1" si="150"/>
        <v>-1.08785246615248+4.34295048861143i</v>
      </c>
      <c r="DW142" s="223" t="str">
        <f t="shared" ca="1" si="151"/>
        <v>3.16580494776986+3.16580494776922i</v>
      </c>
      <c r="DX142" s="223" t="str">
        <f t="shared" ca="1" si="152"/>
        <v>4.34295048861121-1.08785246615335i</v>
      </c>
      <c r="DY142" s="223" t="str">
        <f t="shared" ca="1" si="153"/>
        <v>1.29964058041192-4.28434082402309i</v>
      </c>
      <c r="DZ142" s="223" t="str">
        <f t="shared" ca="1" si="154"/>
        <v>-3.00665291090161-3.31733028322643i</v>
      </c>
      <c r="EA142" s="223" t="str">
        <f t="shared" ca="1" si="155"/>
        <v>-4.3910976050748+0.873443620018279i</v>
      </c>
      <c r="EB142" s="223" t="str">
        <f t="shared" ca="1" si="156"/>
        <v>-1.50829774667378+4.21540980712707i</v>
      </c>
      <c r="EC142" s="223" t="str">
        <f t="shared" ca="1" si="157"/>
        <v>2.84025758382266+3.46086387946451i</v>
      </c>
      <c r="ED142" s="223" t="str">
        <f t="shared" ca="1" si="158"/>
        <v>4.42866618279219-0.656930571702324i</v>
      </c>
      <c r="EE142" s="223" t="str">
        <f t="shared" ca="1" si="159"/>
        <v>1.71332129155687-4.13632349877789i</v>
      </c>
      <c r="EF142" s="223" t="str">
        <f t="shared" ca="1" si="160"/>
        <v>-2.66701982744362-3.59605995148396i</v>
      </c>
      <c r="EG142" s="223" t="str">
        <f t="shared" ca="1" si="161"/>
        <v>-4.45556571577055+0.43883492009448i</v>
      </c>
      <c r="EH142" s="223" t="str">
        <f t="shared" ca="1" si="162"/>
        <v>-1.91421729537523+4.04727242482275i</v>
      </c>
      <c r="EI142" s="223" t="str">
        <f t="shared" ca="1" si="163"/>
        <v>2.48735698670057+3.72259280009997i</v>
      </c>
      <c r="EJ142" s="223" t="str">
        <f t="shared" ca="1" si="164"/>
        <v>4.47173140067775-0.219682076731095i</v>
      </c>
      <c r="EK142" s="223" t="str">
        <f t="shared" ca="1" si="165"/>
        <v>2.11050178206748-3.94847111709511i</v>
      </c>
      <c r="EL142" s="223" t="str">
        <f t="shared" ca="1" si="166"/>
        <v>-2.30170188510607-3.84015759660244i</v>
      </c>
      <c r="EM142" s="223" t="str">
        <f t="shared" ca="1" si="167"/>
        <v>-4.47712429296354-1.39094849770976E-12i</v>
      </c>
      <c r="EN142" s="223"/>
      <c r="EO142" s="223"/>
      <c r="EP142" s="223"/>
    </row>
    <row r="143" spans="1:146" ht="17.25" thickBot="1">
      <c r="A143" s="257">
        <f t="shared" si="168"/>
        <v>8.3984375000000042E-4</v>
      </c>
      <c r="B143" s="256">
        <v>43</v>
      </c>
      <c r="C143" s="230">
        <f t="shared" si="169"/>
        <v>8600</v>
      </c>
      <c r="D143" s="229">
        <f t="shared" si="170"/>
        <v>54035.393641744442</v>
      </c>
      <c r="E143" s="229" t="str">
        <f t="shared" si="171"/>
        <v>54035.3936417444i</v>
      </c>
      <c r="F143" s="229" t="str">
        <f t="shared" si="177"/>
        <v>-0.0200919643547631-0.125709343418132i</v>
      </c>
      <c r="G143" s="229" t="str">
        <f t="shared" si="178"/>
        <v>-4.83840802336833-0.148478222612791i</v>
      </c>
      <c r="H143" s="229" t="str">
        <f t="shared" si="179"/>
        <v>0.00214655817829801-0.00983190590553133i</v>
      </c>
      <c r="I143" s="229" t="str">
        <f t="shared" si="174"/>
        <v>-0.00653278691273682+0.00633669480294272i</v>
      </c>
      <c r="J143" s="255" t="str">
        <f ca="1">IMPRODUCT(1/N_FFT2,BF100)</f>
        <v>0.0708054723914285+0.0016128803438598i</v>
      </c>
      <c r="K143" s="254" t="str">
        <f t="shared" ca="1" si="175"/>
        <v>-0.000472777393881577+0.000438136065320491i</v>
      </c>
      <c r="N143" s="246">
        <f t="shared" ca="1" si="176"/>
        <v>8.5237874312567374</v>
      </c>
      <c r="O143" s="223">
        <f t="shared" ca="1" si="39"/>
        <v>-4.4762125687432626</v>
      </c>
      <c r="P143" s="223" t="str">
        <f t="shared" ca="1" si="40"/>
        <v>-2.2063170831698+3.89469432550082i</v>
      </c>
      <c r="Q143" s="223" t="str">
        <f t="shared" ca="1" si="41"/>
        <v>2.30123316518309+3.83937558465391i</v>
      </c>
      <c r="R143" s="223" t="str">
        <f t="shared" ca="1" si="42"/>
        <v>4.47486441720574-0.109851755566646i</v>
      </c>
      <c r="S143" s="223" t="str">
        <f t="shared" ca="1" si="43"/>
        <v>2.11007199824511-3.94766704811805i</v>
      </c>
      <c r="T143" s="223" t="str">
        <f t="shared" ca="1" si="44"/>
        <v>-2.39476307038637-3.78174414751829i</v>
      </c>
      <c r="U143" s="223" t="str">
        <f t="shared" ca="1" si="45"/>
        <v>-4.47082077466925+0.219637340543404i</v>
      </c>
      <c r="V143" s="223" t="str">
        <f t="shared" ca="1" si="46"/>
        <v>-2.01255588484931+3.99826184371829i</v>
      </c>
      <c r="W143" s="223" t="str">
        <f t="shared" ca="1" si="47"/>
        <v>2.48685045986197+3.72183472911674i</v>
      </c>
      <c r="X143" s="223" t="str">
        <f t="shared" ca="1" si="48"/>
        <v>4.46408407687286-0.329290624198946i</v>
      </c>
      <c r="Y143" s="223" t="str">
        <f t="shared" ca="1" si="49"/>
        <v>1.91382748304287-4.04644823588847i</v>
      </c>
      <c r="Z143" s="223" t="str">
        <f t="shared" ca="1" si="50"/>
        <v>-2.57743986360976-3.65968341664282i</v>
      </c>
      <c r="AA143" s="223" t="str">
        <f t="shared" ca="1" si="51"/>
        <v>-4.45465838175139+0.438745555495653i</v>
      </c>
      <c r="AB143" s="223" t="str">
        <f t="shared" ca="1" si="52"/>
        <v>-1.81394626312307+4.0921971989479i</v>
      </c>
      <c r="AC143" s="223" t="str">
        <f t="shared" ca="1" si="53"/>
        <v>2.66647671396067+3.5953276477229i</v>
      </c>
      <c r="AD143" s="223" t="str">
        <f t="shared" ca="1" si="54"/>
        <v>4.44254936699122-0.547936202874999i</v>
      </c>
      <c r="AE143" s="223" t="str">
        <f t="shared" ca="1" si="55"/>
        <v>1.71297238980259-4.1354811754316i</v>
      </c>
      <c r="AF143" s="223" t="str">
        <f t="shared" ca="1" si="56"/>
        <v>-2.75390737844505-3.52880618786596i</v>
      </c>
      <c r="AG143" s="223" t="str">
        <f t="shared" ca="1" si="57"/>
        <v>-4.42776432660993+0.656796793974834i</v>
      </c>
      <c r="AH143" s="223" t="str">
        <f t="shared" ca="1" si="58"/>
        <v>-1.61096668596624+4.17627409269101i</v>
      </c>
      <c r="AI143" s="223" t="str">
        <f t="shared" ca="1" si="59"/>
        <v>2.83967919209955+3.46015910711227i</v>
      </c>
      <c r="AJ143" s="223" t="str">
        <f t="shared" ca="1" si="60"/>
        <v>4.41031216656314-0.765261755244759i</v>
      </c>
      <c r="AK143" s="223" t="str">
        <f t="shared" ca="1" si="61"/>
        <v>1.50799059603618-4.21455137859792i</v>
      </c>
      <c r="AL143" s="223" t="str">
        <f t="shared" ca="1" si="62"/>
        <v>-2.92374048919151-3.38942775589588i</v>
      </c>
      <c r="AM143" s="223" t="str">
        <f t="shared" ca="1" si="63"/>
        <v>-4.39020339937933+0.873265751448727i</v>
      </c>
      <c r="AN143" s="223" t="str">
        <f t="shared" ca="1" si="64"/>
        <v>-1.4041061489589+4.25028997634643i</v>
      </c>
      <c r="AO143" s="223" t="str">
        <f t="shared" ca="1" si="65"/>
        <v>3.00604063433848+3.31665474013818i</v>
      </c>
      <c r="AP143" s="223" t="str">
        <f t="shared" ca="1" si="66"/>
        <v>4.36745013782801-0.980743725017543i</v>
      </c>
      <c r="AQ143" s="223" t="str">
        <f t="shared" ca="1" si="67"/>
        <v>1.29937592083997-4.28346835834192i</v>
      </c>
      <c r="AR143" s="223" t="str">
        <f t="shared" ca="1" si="68"/>
        <v>1.29937592083997-4.28346835834192i</v>
      </c>
      <c r="AS143" s="223" t="str">
        <f t="shared" ca="1" si="69"/>
        <v>-4.34206608762324+1.08763093523833i</v>
      </c>
      <c r="AT143" s="223" t="str">
        <f t="shared" ca="1" si="70"/>
        <v>-1.19386299725313+4.31406653916753i</v>
      </c>
      <c r="AU143" s="223" t="str">
        <f t="shared" ca="1" si="71"/>
        <v>3.1651602613909+3.16516026139073i</v>
      </c>
      <c r="AV143" s="223" t="str">
        <f t="shared" ca="1" si="72"/>
        <v>4.31406653916748-1.19386299725332i</v>
      </c>
      <c r="AW143" s="223" t="str">
        <f t="shared" ca="1" si="73"/>
        <v>1.08763093523858-4.34206608762317i</v>
      </c>
      <c r="AX143" s="223" t="str">
        <f t="shared" ca="1" si="74"/>
        <v>-3.24188389558288-3.08653005301026i</v>
      </c>
      <c r="AY143" s="223" t="str">
        <f t="shared" ca="1" si="75"/>
        <v>-4.28346835834186+1.29937592084016i</v>
      </c>
      <c r="AZ143" s="223" t="str">
        <f t="shared" ca="1" si="76"/>
        <v>-0.980743725017333+4.36745013782805i</v>
      </c>
      <c r="BA143" s="223" t="str">
        <f t="shared" ca="1" si="77"/>
        <v>3.31665474013832+3.00604063433833i</v>
      </c>
      <c r="BB143" s="223" t="str">
        <f t="shared" ca="1" si="78"/>
        <v>4.25028997634652-1.40410614895866i</v>
      </c>
      <c r="BC143" s="223" t="str">
        <f t="shared" ca="1" si="79"/>
        <v>0.873265751448964-4.39020339937929i</v>
      </c>
      <c r="BD143" s="223" t="str">
        <f t="shared" ca="1" si="80"/>
        <v>-3.389427755896-2.92374048919136i</v>
      </c>
      <c r="BE143" s="223" t="str">
        <f t="shared" ca="1" si="81"/>
        <v>-4.21455137859784+1.50799059603638i</v>
      </c>
      <c r="BF143" s="223" t="str">
        <f t="shared" ca="1" si="82"/>
        <v>-0.765261755244996+4.4103121665631i</v>
      </c>
      <c r="BG143" s="223" t="str">
        <f t="shared" ca="1" si="83"/>
        <v>3.46015910711213+2.83967919209972i</v>
      </c>
      <c r="BH143" s="223" t="str">
        <f t="shared" ca="1" si="84"/>
        <v>4.17627409269094-1.61096668596643i</v>
      </c>
      <c r="BI143" s="223" t="str">
        <f t="shared" ca="1" si="85"/>
        <v>0.656796793974651-4.42776432660996i</v>
      </c>
      <c r="BJ143" s="223" t="str">
        <f t="shared" ca="1" si="86"/>
        <v>-3.52880618786608-2.75390737844489i</v>
      </c>
      <c r="BK143" s="223" t="str">
        <f t="shared" ca="1" si="87"/>
        <v>-4.1354811754317+1.71297238980236i</v>
      </c>
      <c r="BL143" s="223" t="str">
        <f t="shared" ca="1" si="88"/>
        <v>-0.547936202875232+4.44254936699119i</v>
      </c>
      <c r="BM143" s="223" t="str">
        <f t="shared" ca="1" si="89"/>
        <v>3.59532764772302+2.6664767139605i</v>
      </c>
      <c r="BN143" s="223" t="str">
        <f t="shared" ca="1" si="90"/>
        <v>4.09219719894781-1.81394626312327i</v>
      </c>
      <c r="BO143" s="223" t="str">
        <f t="shared" ca="1" si="91"/>
        <v>0.438745555495451-4.45465838175142i</v>
      </c>
      <c r="BP143" s="223" t="str">
        <f t="shared" ca="1" si="92"/>
        <v>-3.65968341664267-2.57743986360997i</v>
      </c>
      <c r="BQ143" s="223" t="str">
        <f t="shared" ca="1" si="93"/>
        <v>-4.04644823588857+1.91382748304266i</v>
      </c>
      <c r="BR143" s="223" t="str">
        <f t="shared" ca="1" si="94"/>
        <v>-0.329290624198791+4.46408407687287i</v>
      </c>
      <c r="BS143" s="223" t="str">
        <f t="shared" ca="1" si="95"/>
        <v>3.72183472911678+2.4868504598619i</v>
      </c>
      <c r="BT143" s="223" t="str">
        <f t="shared" ca="1" si="96"/>
        <v>3.9982618437183-2.0125558848493i</v>
      </c>
      <c r="BU143" s="223" t="str">
        <f t="shared" ca="1" si="97"/>
        <v>0.219637340543527-4.47082077466925i</v>
      </c>
      <c r="BV143" s="223" t="str">
        <f t="shared" ca="1" si="98"/>
        <v>-3.78174414751818-2.39476307038653i</v>
      </c>
      <c r="BW143" s="223" t="str">
        <f t="shared" ca="1" si="99"/>
        <v>-3.947667048118+2.1100719982452i</v>
      </c>
      <c r="BX143" s="223" t="str">
        <f t="shared" ca="1" si="100"/>
        <v>-0.109851755566644+4.47486441720574i</v>
      </c>
      <c r="BY143" s="223" t="str">
        <f t="shared" ca="1" si="101"/>
        <v>3.83937558465387+2.30123316518315i</v>
      </c>
      <c r="BZ143" s="223" t="str">
        <f t="shared" ca="1" si="102"/>
        <v>3.89469432550089-2.20631708316968i</v>
      </c>
      <c r="CA143" s="223" t="str">
        <f t="shared" ca="1" si="103"/>
        <v>-2.34701221582248E-13-4.47621256874326i</v>
      </c>
      <c r="CB143" s="223" t="str">
        <f t="shared" ca="1" si="104"/>
        <v>-3.89469432550087-2.20631708316971i</v>
      </c>
      <c r="CC143" s="223" t="str">
        <f t="shared" ca="1" si="105"/>
        <v>-3.8393755846539+2.30123316518312i</v>
      </c>
      <c r="CD143" s="223" t="str">
        <f t="shared" ca="1" si="106"/>
        <v>0.109851755566604+4.47486441720574i</v>
      </c>
      <c r="CE143" s="223" t="str">
        <f t="shared" ca="1" si="107"/>
        <v>3.94766704811796+2.11007199824526i</v>
      </c>
      <c r="CF143" s="223" t="str">
        <f t="shared" ca="1" si="108"/>
        <v>3.7817441475182-2.3947630703865i</v>
      </c>
      <c r="CG143" s="223" t="str">
        <f t="shared" ca="1" si="109"/>
        <v>-0.219637340543487-4.47082077466925i</v>
      </c>
      <c r="CH143" s="223" t="str">
        <f t="shared" ca="1" si="110"/>
        <v>-3.99826184371826-2.01255588484936i</v>
      </c>
      <c r="CI143" s="223" t="str">
        <f t="shared" ca="1" si="111"/>
        <v>-3.72183472911681+2.48685045986187i</v>
      </c>
      <c r="CJ143" s="223" t="str">
        <f t="shared" ca="1" si="112"/>
        <v>0.329290624198751+4.46408407687287i</v>
      </c>
      <c r="CK143" s="223" t="str">
        <f t="shared" ca="1" si="113"/>
        <v>4.04644823588857+1.91382748304267i</v>
      </c>
      <c r="CL143" s="223" t="str">
        <f t="shared" ca="1" si="114"/>
        <v>3.65968341664271-2.57743986360992i</v>
      </c>
      <c r="CM143" s="223" t="str">
        <f t="shared" ca="1" si="115"/>
        <v>-0.438745555495412-4.45465838175142i</v>
      </c>
      <c r="CN143" s="223" t="str">
        <f t="shared" ca="1" si="116"/>
        <v>-4.0921971989478-1.81394626312327i</v>
      </c>
      <c r="CO143" s="223" t="str">
        <f t="shared" ca="1" si="117"/>
        <v>-3.5953276477228+2.6664767139608i</v>
      </c>
      <c r="CP143" s="223" t="str">
        <f t="shared" ca="1" si="118"/>
        <v>0.547936202875196+4.4425493669912i</v>
      </c>
      <c r="CQ143" s="223" t="str">
        <f t="shared" ca="1" si="119"/>
        <v>4.13548117543169+1.71297238980239i</v>
      </c>
      <c r="CR143" s="223" t="str">
        <f t="shared" ca="1" si="120"/>
        <v>3.52880618786609-2.75390737844488i</v>
      </c>
      <c r="CS143" s="223" t="str">
        <f t="shared" ca="1" si="121"/>
        <v>-0.656796793974579-4.42776432660997i</v>
      </c>
      <c r="CT143" s="223" t="str">
        <f t="shared" ca="1" si="122"/>
        <v>-4.17627409269108-1.61096668596605i</v>
      </c>
      <c r="CU143" s="223" t="str">
        <f t="shared" ca="1" si="123"/>
        <v>-3.46015910711213+2.83967919209972i</v>
      </c>
      <c r="CV143" s="223" t="str">
        <f t="shared" ca="1" si="124"/>
        <v>0.765261755244924+4.41031216656311i</v>
      </c>
      <c r="CW143" s="223" t="str">
        <f t="shared" ca="1" si="125"/>
        <v>4.21455137859783+1.50799059603642i</v>
      </c>
      <c r="CX143" s="223" t="str">
        <f t="shared" ca="1" si="126"/>
        <v>3.38942775589603-2.92374048919133i</v>
      </c>
      <c r="CY143" s="223" t="str">
        <f t="shared" ca="1" si="127"/>
        <v>-0.873265751448521-4.39020339937937i</v>
      </c>
      <c r="CZ143" s="223" t="str">
        <f t="shared" ca="1" si="128"/>
        <v>-4.25028997634649-1.40410614895873i</v>
      </c>
      <c r="DA143" s="223" t="str">
        <f t="shared" ca="1" si="129"/>
        <v>-3.31665474013835+3.0060406343383i</v>
      </c>
      <c r="DB143" s="223" t="str">
        <f t="shared" ca="1" si="130"/>
        <v>0.980743725017324+4.36745013782805i</v>
      </c>
      <c r="DC143" s="223" t="str">
        <f t="shared" ca="1" si="131"/>
        <v>4.28346835834184+1.29937592084023i</v>
      </c>
      <c r="DD143" s="223" t="str">
        <f t="shared" ca="1" si="132"/>
        <v>3.24188389558291-3.08653005301023i</v>
      </c>
      <c r="DE143" s="223" t="str">
        <f t="shared" ca="1" si="133"/>
        <v>-1.08763093523855-4.34206608762318i</v>
      </c>
      <c r="DF143" s="223" t="str">
        <f t="shared" ca="1" si="134"/>
        <v>-4.31406653916807-1.19386299725119i</v>
      </c>
      <c r="DG143" s="223" t="str">
        <f t="shared" ca="1" si="135"/>
        <v>-3.1651602613903+3.16516026139133i</v>
      </c>
      <c r="DH143" s="223" t="str">
        <f t="shared" ca="1" si="136"/>
        <v>1.19386299725266+4.31406653916766i</v>
      </c>
      <c r="DI143" s="223" t="str">
        <f t="shared" ca="1" si="137"/>
        <v>4.34206608762267+1.08763093524058i</v>
      </c>
      <c r="DJ143" s="223" t="str">
        <f t="shared" ca="1" si="138"/>
        <v>3.08653005300949-3.24188389558361i</v>
      </c>
      <c r="DK143" s="223" t="str">
        <f t="shared" ca="1" si="139"/>
        <v>-1.2993759208395-4.28346835834206i</v>
      </c>
      <c r="DL143" s="223" t="str">
        <f t="shared" ca="1" si="140"/>
        <v>-4.36745013782761-0.980743725019306i</v>
      </c>
      <c r="DM143" s="223" t="str">
        <f t="shared" ca="1" si="141"/>
        <v>-3.00604063433749+3.31665474013908i</v>
      </c>
      <c r="DN143" s="223" t="str">
        <f t="shared" ca="1" si="142"/>
        <v>1.40410614895843+4.25028997634659i</v>
      </c>
      <c r="DO143" s="223" t="str">
        <f t="shared" ca="1" si="143"/>
        <v>4.39020339937898+0.873265751450513i</v>
      </c>
      <c r="DP143" s="223" t="str">
        <f t="shared" ca="1" si="144"/>
        <v>2.92374048919051-3.38942775589673i</v>
      </c>
      <c r="DQ143" s="223" t="str">
        <f t="shared" ca="1" si="145"/>
        <v>-1.50799059603613-4.21455137859794i</v>
      </c>
      <c r="DR143" s="223" t="str">
        <f t="shared" ca="1" si="146"/>
        <v>-4.41031216656283-0.765261755246549i</v>
      </c>
      <c r="DS143" s="223" t="str">
        <f t="shared" ca="1" si="147"/>
        <v>-2.83967919209853+3.46015910711311i</v>
      </c>
      <c r="DT143" s="223" t="str">
        <f t="shared" ca="1" si="148"/>
        <v>1.61096668596617+4.17627409269104i</v>
      </c>
      <c r="DU143" s="223" t="str">
        <f t="shared" ca="1" si="149"/>
        <v>4.42776432660973+0.656796793976208i</v>
      </c>
      <c r="DV143" s="223" t="str">
        <f t="shared" ca="1" si="150"/>
        <v>2.75390737844368-3.52880618786703i</v>
      </c>
      <c r="DW143" s="223" t="str">
        <f t="shared" ca="1" si="151"/>
        <v>-1.71297238980257-4.13548117543161i</v>
      </c>
      <c r="DX143" s="223" t="str">
        <f t="shared" ca="1" si="152"/>
        <v>-4.44254936699105-0.547936202876391i</v>
      </c>
      <c r="DY143" s="223" t="str">
        <f t="shared" ca="1" si="153"/>
        <v>-2.66647671395927+3.59532764772394i</v>
      </c>
      <c r="DZ143" s="223" t="str">
        <f t="shared" ca="1" si="154"/>
        <v>1.81394626312345+4.09219719894773i</v>
      </c>
      <c r="EA143" s="223" t="str">
        <f t="shared" ca="1" si="155"/>
        <v>4.4546583817513+0.438745555496611i</v>
      </c>
      <c r="EB143" s="223" t="str">
        <f t="shared" ca="1" si="156"/>
        <v>2.57743986360835-3.65968341664381i</v>
      </c>
      <c r="EC143" s="223" t="str">
        <f t="shared" ca="1" si="157"/>
        <v>-1.91382748304325-4.0464482358883i</v>
      </c>
      <c r="ED143" s="223" t="str">
        <f t="shared" ca="1" si="158"/>
        <v>-4.46408407687279-0.329290624199952i</v>
      </c>
      <c r="EE143" s="223" t="str">
        <f t="shared" ca="1" si="159"/>
        <v>-2.48685045986028+3.72183472911787i</v>
      </c>
      <c r="EF143" s="223" t="str">
        <f t="shared" ca="1" si="160"/>
        <v>2.01255588484987+3.998261843718i</v>
      </c>
      <c r="EG143" s="223" t="str">
        <f t="shared" ca="1" si="161"/>
        <v>4.47082077466921+0.219637340544245i</v>
      </c>
      <c r="EH143" s="223" t="str">
        <f t="shared" ca="1" si="162"/>
        <v>2.39476307038822-3.78174414751712i</v>
      </c>
      <c r="EI143" s="223" t="str">
        <f t="shared" ca="1" si="163"/>
        <v>-2.11007199824577-3.94766704811769i</v>
      </c>
      <c r="EJ143" s="223" t="str">
        <f t="shared" ca="1" si="164"/>
        <v>-4.47486441720572-0.109851755567363i</v>
      </c>
      <c r="EK143" s="223" t="str">
        <f t="shared" ca="1" si="165"/>
        <v>-2.30123316518486+3.83937558465285i</v>
      </c>
      <c r="EL143" s="223" t="str">
        <f t="shared" ca="1" si="166"/>
        <v>2.2063170831706+3.89469432550036i</v>
      </c>
      <c r="EM143" s="223" t="str">
        <f t="shared" ca="1" si="167"/>
        <v>4.47621256874326+5.48370460655853E-13i</v>
      </c>
      <c r="EN143" s="223"/>
      <c r="EO143" s="223"/>
      <c r="EP143" s="223"/>
    </row>
    <row r="144" spans="1:146" ht="17.25" thickBot="1">
      <c r="A144" s="257">
        <f t="shared" si="168"/>
        <v>8.5937500000000044E-4</v>
      </c>
      <c r="B144" s="256">
        <v>44</v>
      </c>
      <c r="C144" s="230">
        <f t="shared" si="169"/>
        <v>8800</v>
      </c>
      <c r="D144" s="229">
        <f t="shared" si="170"/>
        <v>55292.03070318036</v>
      </c>
      <c r="E144" s="229" t="str">
        <f t="shared" si="171"/>
        <v>55292.0307031804i</v>
      </c>
      <c r="F144" s="229" t="str">
        <f t="shared" si="177"/>
        <v>-0.020046884898579-0.12250878497843i</v>
      </c>
      <c r="G144" s="229" t="str">
        <f t="shared" si="178"/>
        <v>-4.86474249619032-0.0954091414891453i</v>
      </c>
      <c r="H144" s="229" t="str">
        <f t="shared" si="179"/>
        <v>0.00213973862056777-0.0096084831881458i</v>
      </c>
      <c r="I144" s="229" t="str">
        <f t="shared" si="174"/>
        <v>-0.00645413273154008+0.00628950138509218i</v>
      </c>
      <c r="J144" s="255" t="str">
        <f ca="1">IMPRODUCT(1/N_FFT2,BG100)</f>
        <v>0.0207606566396423-0.0000766061481749168i</v>
      </c>
      <c r="K144" s="254" t="str">
        <f t="shared" ca="1" si="175"/>
        <v>-0.000133510219071128+0.000131068604938826i</v>
      </c>
      <c r="N144" s="246">
        <f t="shared" ca="1" si="176"/>
        <v>8.5247958111364799</v>
      </c>
      <c r="O144" s="223">
        <f t="shared" ca="1" si="39"/>
        <v>-4.4752041888635201</v>
      </c>
      <c r="P144" s="223" t="str">
        <f t="shared" ca="1" si="40"/>
        <v>-2.10959665126031+3.94677773645957i</v>
      </c>
      <c r="Q144" s="223" t="str">
        <f t="shared" ca="1" si="41"/>
        <v>2.4862902340172+3.72099629188909i</v>
      </c>
      <c r="R144" s="223" t="str">
        <f t="shared" ca="1" si="42"/>
        <v>4.45365485749641-0.438646716983253i</v>
      </c>
      <c r="S144" s="223" t="str">
        <f t="shared" ca="1" si="43"/>
        <v>1.7125864995289-4.13454955389979i</v>
      </c>
      <c r="T144" s="223" t="str">
        <f t="shared" ca="1" si="44"/>
        <v>-2.83903948267604-3.4593796189242i</v>
      </c>
      <c r="U144" s="223" t="str">
        <f t="shared" ca="1" si="45"/>
        <v>-4.38921439523622+0.873069026293318i</v>
      </c>
      <c r="V144" s="223" t="str">
        <f t="shared" ca="1" si="46"/>
        <v>-1.29908320361207+4.28250339896125i</v>
      </c>
      <c r="W144" s="223" t="str">
        <f t="shared" ca="1" si="47"/>
        <v>3.16444722913984+3.16444722913984i</v>
      </c>
      <c r="X144" s="223" t="str">
        <f t="shared" ca="1" si="48"/>
        <v>4.28250339896125-1.29908320361205i</v>
      </c>
      <c r="Y144" s="223" t="str">
        <f t="shared" ca="1" si="49"/>
        <v>0.873069026293372-4.38921439523621i</v>
      </c>
      <c r="Z144" s="223" t="str">
        <f t="shared" ca="1" si="50"/>
        <v>-3.4593796189242-2.83903948267605i</v>
      </c>
      <c r="AA144" s="223" t="str">
        <f t="shared" ca="1" si="51"/>
        <v>-4.13454955389977+1.71258649952893i</v>
      </c>
      <c r="AB144" s="223" t="str">
        <f t="shared" ca="1" si="52"/>
        <v>-0.438646716983218+4.45365485749642i</v>
      </c>
      <c r="AC144" s="223" t="str">
        <f t="shared" ca="1" si="53"/>
        <v>3.72099629188913+2.48629023401713i</v>
      </c>
      <c r="AD144" s="223" t="str">
        <f t="shared" ca="1" si="54"/>
        <v>3.94677773645951-2.10959665126042i</v>
      </c>
      <c r="AE144" s="223" t="str">
        <f t="shared" ca="1" si="55"/>
        <v>-1.63925216717045E-13-4.47520418886352i</v>
      </c>
      <c r="AF144" s="223" t="str">
        <f t="shared" ca="1" si="56"/>
        <v>-3.94677773645967-2.10959665126011i</v>
      </c>
      <c r="AG144" s="223" t="str">
        <f t="shared" ca="1" si="57"/>
        <v>-3.72099629188919+2.48629023401703i</v>
      </c>
      <c r="AH144" s="223" t="str">
        <f t="shared" ca="1" si="58"/>
        <v>0.438646716983102+4.45365485749643i</v>
      </c>
      <c r="AI144" s="223" t="str">
        <f t="shared" ca="1" si="59"/>
        <v>4.13454955389973+1.71258649952904i</v>
      </c>
      <c r="AJ144" s="223" t="str">
        <f t="shared" ca="1" si="60"/>
        <v>3.45937961892427-2.83903948267596i</v>
      </c>
      <c r="AK144" s="223" t="str">
        <f t="shared" ca="1" si="61"/>
        <v>-0.873069026293264-4.38921439523623i</v>
      </c>
      <c r="AL144" s="223" t="str">
        <f t="shared" ca="1" si="62"/>
        <v>-4.28250339896124-1.29908320361208i</v>
      </c>
      <c r="AM144" s="223" t="str">
        <f t="shared" ca="1" si="63"/>
        <v>-3.16444722913982+3.16444722913986i</v>
      </c>
      <c r="AN144" s="223" t="str">
        <f t="shared" ca="1" si="64"/>
        <v>1.29908320361213+4.28250339896123i</v>
      </c>
      <c r="AO144" s="223" t="str">
        <f t="shared" ca="1" si="65"/>
        <v>4.38921439523624+0.873069026293202i</v>
      </c>
      <c r="AP144" s="223" t="str">
        <f t="shared" ca="1" si="66"/>
        <v>2.83903948267592-3.4593796189243i</v>
      </c>
      <c r="AQ144" s="223" t="str">
        <f t="shared" ca="1" si="67"/>
        <v>-1.71258649952908-4.13454955389972i</v>
      </c>
      <c r="AR144" s="223" t="str">
        <f t="shared" ca="1" si="68"/>
        <v>-1.71258649952908-4.13454955389972i</v>
      </c>
      <c r="AS144" s="223" t="str">
        <f t="shared" ca="1" si="69"/>
        <v>-2.48629023401736+3.72099629188898i</v>
      </c>
      <c r="AT144" s="223" t="str">
        <f t="shared" ca="1" si="70"/>
        <v>2.10959665126017+3.94677773645964i</v>
      </c>
      <c r="AU144" s="223" t="str">
        <f t="shared" ca="1" si="71"/>
        <v>4.47520418886352+1.17324902407531E-13i</v>
      </c>
      <c r="AV144" s="223" t="str">
        <f t="shared" ca="1" si="72"/>
        <v>2.10959665126038-3.94677773645953i</v>
      </c>
      <c r="AW144" s="223" t="str">
        <f t="shared" ca="1" si="73"/>
        <v>-2.48629023401719-3.72099629188909i</v>
      </c>
      <c r="AX144" s="223" t="str">
        <f t="shared" ca="1" si="74"/>
        <v>-4.45365485749641+0.438646716983281i</v>
      </c>
      <c r="AY144" s="223" t="str">
        <f t="shared" ca="1" si="75"/>
        <v>-1.71258649952888+4.1345495538998i</v>
      </c>
      <c r="AZ144" s="223" t="str">
        <f t="shared" ca="1" si="76"/>
        <v>2.83903948267609+3.45937961892416i</v>
      </c>
      <c r="BA144" s="223" t="str">
        <f t="shared" ca="1" si="77"/>
        <v>4.3892143952362-0.873069026293408i</v>
      </c>
      <c r="BB144" s="223" t="str">
        <f t="shared" ca="1" si="78"/>
        <v>1.29908320361191-4.28250339896129i</v>
      </c>
      <c r="BC144" s="223" t="str">
        <f t="shared" ca="1" si="79"/>
        <v>-3.16444722913997-3.1644472291397i</v>
      </c>
      <c r="BD144" s="223" t="str">
        <f t="shared" ca="1" si="80"/>
        <v>-4.28250339896131+1.29908320361186i</v>
      </c>
      <c r="BE144" s="223" t="str">
        <f t="shared" ca="1" si="81"/>
        <v>-0.873069026293492+4.38921439523618i</v>
      </c>
      <c r="BF144" s="223" t="str">
        <f t="shared" ca="1" si="82"/>
        <v>3.45937961892413+2.83903948267613i</v>
      </c>
      <c r="BG144" s="223" t="str">
        <f t="shared" ca="1" si="83"/>
        <v>4.13454955389982-1.71258649952883i</v>
      </c>
      <c r="BH144" s="223" t="str">
        <f t="shared" ca="1" si="84"/>
        <v>0.438646716983335-4.4536548574964i</v>
      </c>
      <c r="BI144" s="223" t="str">
        <f t="shared" ca="1" si="85"/>
        <v>-3.72099629188906-2.48629023401723i</v>
      </c>
      <c r="BJ144" s="223" t="str">
        <f t="shared" ca="1" si="86"/>
        <v>-3.94677773645957+2.1095966512603i</v>
      </c>
      <c r="BK144" s="223" t="str">
        <f t="shared" ca="1" si="87"/>
        <v>6.2499433446715E-14+4.47520418886352i</v>
      </c>
      <c r="BL144" s="223" t="str">
        <f t="shared" ca="1" si="88"/>
        <v>3.94677773645962+2.10959665126022i</v>
      </c>
      <c r="BM144" s="223" t="str">
        <f t="shared" ca="1" si="89"/>
        <v>3.72099629188901-2.48629023401731i</v>
      </c>
      <c r="BN144" s="223" t="str">
        <f t="shared" ca="1" si="90"/>
        <v>-0.438646716983428-4.4536548574964i</v>
      </c>
      <c r="BO144" s="223" t="str">
        <f t="shared" ca="1" si="91"/>
        <v>-4.13454955389987-1.71258649952872i</v>
      </c>
      <c r="BP144" s="223" t="str">
        <f t="shared" ca="1" si="92"/>
        <v>-3.45937961892433+2.83903948267588i</v>
      </c>
      <c r="BQ144" s="223" t="str">
        <f t="shared" ca="1" si="93"/>
        <v>0.873069026293148+4.38921439523625i</v>
      </c>
      <c r="BR144" s="223" t="str">
        <f t="shared" ca="1" si="94"/>
        <v>4.2825033989612+1.29908320361219i</v>
      </c>
      <c r="BS144" s="223" t="str">
        <f t="shared" ca="1" si="95"/>
        <v>3.16444722913991-3.16444722913976i</v>
      </c>
      <c r="BT144" s="223" t="str">
        <f t="shared" ca="1" si="96"/>
        <v>-1.29908320361203-4.28250339896125i</v>
      </c>
      <c r="BU144" s="223" t="str">
        <f t="shared" ca="1" si="97"/>
        <v>-4.38921439523622-0.873069026293318i</v>
      </c>
      <c r="BV144" s="223" t="str">
        <f t="shared" ca="1" si="98"/>
        <v>-2.83903948267601+3.45937961892422i</v>
      </c>
      <c r="BW144" s="223" t="str">
        <f t="shared" ca="1" si="99"/>
        <v>1.712586499529+4.13454955389975i</v>
      </c>
      <c r="BX144" s="223" t="str">
        <f t="shared" ca="1" si="100"/>
        <v>4.45365485749642+0.438646716983188i</v>
      </c>
      <c r="BY144" s="223" t="str">
        <f t="shared" ca="1" si="101"/>
        <v>2.48629023401708-3.72099629188916i</v>
      </c>
      <c r="BZ144" s="223" t="str">
        <f t="shared" ca="1" si="102"/>
        <v>-2.10959665126048-3.94677773645947i</v>
      </c>
      <c r="CA144" s="223" t="str">
        <f t="shared" ca="1" si="103"/>
        <v>-4.47520418886352-2.34649804815061E-13i</v>
      </c>
      <c r="CB144" s="223" t="str">
        <f t="shared" ca="1" si="104"/>
        <v>-2.10959665126045+3.94677773645949i</v>
      </c>
      <c r="CC144" s="223" t="str">
        <f t="shared" ca="1" si="105"/>
        <v>2.48629023401706+3.72099629188918i</v>
      </c>
      <c r="CD144" s="223" t="str">
        <f t="shared" ca="1" si="106"/>
        <v>4.45365485749642-0.438646716983164i</v>
      </c>
      <c r="CE144" s="223" t="str">
        <f t="shared" ca="1" si="107"/>
        <v>1.71258649952896-4.13454955389976i</v>
      </c>
      <c r="CF144" s="223" t="str">
        <f t="shared" ca="1" si="108"/>
        <v>-2.83903948267599-3.45937961892424i</v>
      </c>
      <c r="CG144" s="223" t="str">
        <f t="shared" ca="1" si="109"/>
        <v>-4.38921439523622+0.873069026293327i</v>
      </c>
      <c r="CH144" s="223" t="str">
        <f t="shared" ca="1" si="110"/>
        <v>-1.29908320361205+4.28250339896125i</v>
      </c>
      <c r="CI144" s="223" t="str">
        <f t="shared" ca="1" si="111"/>
        <v>3.16444722913989+3.16444722913978i</v>
      </c>
      <c r="CJ144" s="223" t="str">
        <f t="shared" ca="1" si="112"/>
        <v>4.2825033989612-1.2990832036122i</v>
      </c>
      <c r="CK144" s="223" t="str">
        <f t="shared" ca="1" si="113"/>
        <v>0.873069026293175-4.38921439523625i</v>
      </c>
      <c r="CL144" s="223" t="str">
        <f t="shared" ca="1" si="114"/>
        <v>-3.45937961892406-2.83903948267622i</v>
      </c>
      <c r="CM144" s="223" t="str">
        <f t="shared" ca="1" si="115"/>
        <v>-4.13454955389987+1.7125864995287i</v>
      </c>
      <c r="CN144" s="223" t="str">
        <f t="shared" ca="1" si="116"/>
        <v>-0.438646716983452+4.4536548574964i</v>
      </c>
      <c r="CO144" s="223" t="str">
        <f t="shared" ca="1" si="117"/>
        <v>3.72099629188901+2.4862902340173i</v>
      </c>
      <c r="CP144" s="223" t="str">
        <f t="shared" ca="1" si="118"/>
        <v>3.94677773645962-2.10959665126019i</v>
      </c>
      <c r="CQ144" s="223" t="str">
        <f t="shared" ca="1" si="119"/>
        <v>5.48254689608155E-14-4.47520418886352i</v>
      </c>
      <c r="CR144" s="223" t="str">
        <f t="shared" ca="1" si="120"/>
        <v>-3.94677773645954-2.10959665126035i</v>
      </c>
      <c r="CS144" s="223" t="str">
        <f t="shared" ca="1" si="121"/>
        <v>-3.72099629188907+2.48629023401721i</v>
      </c>
      <c r="CT144" s="223" t="str">
        <f t="shared" ca="1" si="122"/>
        <v>0.438646716983343+4.4536548574964i</v>
      </c>
      <c r="CU144" s="223" t="str">
        <f t="shared" ca="1" si="123"/>
        <v>4.13454955389981+1.71258649952885i</v>
      </c>
      <c r="CV144" s="223" t="str">
        <f t="shared" ca="1" si="124"/>
        <v>3.45937961892412-2.83903948267613i</v>
      </c>
      <c r="CW144" s="223" t="str">
        <f t="shared" ca="1" si="125"/>
        <v>-0.873069026293067-4.38921439523627i</v>
      </c>
      <c r="CX144" s="223" t="str">
        <f t="shared" ca="1" si="126"/>
        <v>-4.28250339896117-1.29908320361231i</v>
      </c>
      <c r="CY144" s="223" t="str">
        <f t="shared" ca="1" si="127"/>
        <v>-3.16444722913997+3.16444722913971i</v>
      </c>
      <c r="CZ144" s="223" t="str">
        <f t="shared" ca="1" si="128"/>
        <v>1.29908320361188+4.2825033989613i</v>
      </c>
      <c r="DA144" s="223" t="str">
        <f t="shared" ca="1" si="129"/>
        <v>4.38921439523619+0.873069026293434i</v>
      </c>
      <c r="DB144" s="223" t="str">
        <f t="shared" ca="1" si="130"/>
        <v>2.83903948267608-3.45937961892417i</v>
      </c>
      <c r="DC144" s="223" t="str">
        <f t="shared" ca="1" si="131"/>
        <v>-1.71258649952886-4.1345495538998i</v>
      </c>
      <c r="DD144" s="223" t="str">
        <f t="shared" ca="1" si="132"/>
        <v>-4.45365485749654-0.438646716981944i</v>
      </c>
      <c r="DE144" s="223" t="str">
        <f t="shared" ca="1" si="133"/>
        <v>-2.48629023401795+3.72099629188858i</v>
      </c>
      <c r="DF144" s="223" t="str">
        <f t="shared" ca="1" si="134"/>
        <v>2.10959665126153+3.94677773645891i</v>
      </c>
      <c r="DG144" s="223" t="str">
        <f t="shared" ca="1" si="135"/>
        <v>4.47520418886352+7.6535180478981E-13i</v>
      </c>
      <c r="DH144" s="223" t="str">
        <f t="shared" ca="1" si="136"/>
        <v>2.10959665125901-3.94677773646026i</v>
      </c>
      <c r="DI144" s="223" t="str">
        <f t="shared" ca="1" si="137"/>
        <v>-2.48629023401662-3.72099629188947i</v>
      </c>
      <c r="DJ144" s="223" t="str">
        <f t="shared" ca="1" si="138"/>
        <v>-4.45365485749626+0.438646716984851i</v>
      </c>
      <c r="DK144" s="223" t="str">
        <f t="shared" ca="1" si="139"/>
        <v>-1.71258649952951+4.13454955389954i</v>
      </c>
      <c r="DL144" s="223" t="str">
        <f t="shared" ca="1" si="140"/>
        <v>2.83903948267731+3.45937961892316i</v>
      </c>
      <c r="DM144" s="223" t="str">
        <f t="shared" ca="1" si="141"/>
        <v>4.38921439523633-0.873069026292741i</v>
      </c>
      <c r="DN144" s="223" t="str">
        <f t="shared" ca="1" si="142"/>
        <v>1.29908320361043-4.28250339896174i</v>
      </c>
      <c r="DO144" s="223" t="str">
        <f t="shared" ca="1" si="143"/>
        <v>-3.16444722913952-3.16444722914016i</v>
      </c>
      <c r="DP144" s="223" t="str">
        <f t="shared" ca="1" si="144"/>
        <v>-4.28250339896073+1.29908320361376i</v>
      </c>
      <c r="DQ144" s="223" t="str">
        <f t="shared" ca="1" si="145"/>
        <v>-0.873069026293694+4.38921439523614i</v>
      </c>
      <c r="DR144" s="223" t="str">
        <f t="shared" ca="1" si="146"/>
        <v>3.45937961892541+2.83903948267457i</v>
      </c>
      <c r="DS144" s="223" t="str">
        <f t="shared" ca="1" si="147"/>
        <v>4.13454955389991-1.71258649952862i</v>
      </c>
      <c r="DT144" s="223" t="str">
        <f t="shared" ca="1" si="148"/>
        <v>0.438646716981322-4.45365485749661i</v>
      </c>
      <c r="DU144" s="223" t="str">
        <f t="shared" ca="1" si="149"/>
        <v>-3.72099629188893-2.48629023401743i</v>
      </c>
      <c r="DV144" s="223" t="str">
        <f t="shared" ca="1" si="150"/>
        <v>-3.94677773645862+2.10959665126208i</v>
      </c>
      <c r="DW144" s="223" t="str">
        <f t="shared" ca="1" si="151"/>
        <v>-2.03948609642747E-13+4.47520418886352i</v>
      </c>
      <c r="DX144" s="223" t="str">
        <f t="shared" ca="1" si="152"/>
        <v>3.94677773646055+2.10959665125846i</v>
      </c>
      <c r="DY144" s="223" t="str">
        <f t="shared" ca="1" si="153"/>
        <v>3.72099629188912-2.48629023401714i</v>
      </c>
      <c r="DZ144" s="223" t="str">
        <f t="shared" ca="1" si="154"/>
        <v>-0.43864671698541-4.4536548574962i</v>
      </c>
      <c r="EA144" s="223" t="str">
        <f t="shared" ca="1" si="155"/>
        <v>-4.13454955389977-1.71258649952893i</v>
      </c>
      <c r="EB144" s="223" t="str">
        <f t="shared" ca="1" si="156"/>
        <v>-3.45937961892563+2.8390394826743i</v>
      </c>
      <c r="EC144" s="223" t="str">
        <f t="shared" ca="1" si="157"/>
        <v>0.873069026293354+4.38921439523621i</v>
      </c>
      <c r="ED144" s="223" t="str">
        <f t="shared" ca="1" si="158"/>
        <v>4.28250339896063+1.29908320361409i</v>
      </c>
      <c r="EE144" s="223" t="str">
        <f t="shared" ca="1" si="159"/>
        <v>3.16444722913972-3.16444722913996i</v>
      </c>
      <c r="EF144" s="223" t="str">
        <f t="shared" ca="1" si="160"/>
        <v>-1.29908320361004-4.28250339896186i</v>
      </c>
      <c r="EG144" s="223" t="str">
        <f t="shared" ca="1" si="161"/>
        <v>-4.38921439523625-0.873069026293143i</v>
      </c>
      <c r="EH144" s="223" t="str">
        <f t="shared" ca="1" si="162"/>
        <v>-2.83903948267757+3.45937961892295i</v>
      </c>
      <c r="EI144" s="223" t="str">
        <f t="shared" ca="1" si="163"/>
        <v>1.71258649952919+4.13454955389967i</v>
      </c>
      <c r="EJ144" s="223" t="str">
        <f t="shared" ca="1" si="164"/>
        <v>4.45365485749623+0.43864671698513i</v>
      </c>
      <c r="EK144" s="223" t="str">
        <f t="shared" ca="1" si="165"/>
        <v>2.48629023401686-3.72099629188931i</v>
      </c>
      <c r="EL144" s="223" t="str">
        <f t="shared" ca="1" si="166"/>
        <v>-2.10959665125865-3.94677773646045i</v>
      </c>
      <c r="EM144" s="223" t="str">
        <f t="shared" ca="1" si="167"/>
        <v>-4.47520418886352+4.21051062053119E-13i</v>
      </c>
      <c r="EN144" s="223"/>
      <c r="EO144" s="223"/>
      <c r="EP144" s="223"/>
    </row>
    <row r="145" spans="1:146" ht="17.25" thickBot="1">
      <c r="A145" s="257">
        <f t="shared" si="168"/>
        <v>8.7890625000000046E-4</v>
      </c>
      <c r="B145" s="256">
        <v>45</v>
      </c>
      <c r="C145" s="230">
        <f t="shared" si="169"/>
        <v>9000</v>
      </c>
      <c r="D145" s="229">
        <f t="shared" si="170"/>
        <v>56548.667764616279</v>
      </c>
      <c r="E145" s="229" t="str">
        <f t="shared" si="171"/>
        <v>56548.6677646163i</v>
      </c>
      <c r="F145" s="229" t="str">
        <f t="shared" si="177"/>
        <v>-0.0199942304206079-0.119446966727207i</v>
      </c>
      <c r="G145" s="229" t="str">
        <f t="shared" si="178"/>
        <v>-4.88885109578067-0.0418010556682292i</v>
      </c>
      <c r="H145" s="229" t="str">
        <f t="shared" si="179"/>
        <v>0.00213337076099784-0.00939498294883425i</v>
      </c>
      <c r="I145" s="229" t="str">
        <f t="shared" si="174"/>
        <v>-0.00637693849243425+0.00624505094897307i</v>
      </c>
      <c r="J145" s="255" t="str">
        <f ca="1">IMPRODUCT(1/N_FFT2,BH100)</f>
        <v>-0.032657058962226-0.00161298134093065i</v>
      </c>
      <c r="K145" s="254" t="str">
        <f t="shared" ca="1" si="175"/>
        <v>0.000218325206999769-0.00019365911426216i</v>
      </c>
      <c r="N145" s="246">
        <f t="shared" ca="1" si="176"/>
        <v>8.5259160044031574</v>
      </c>
      <c r="O145" s="223">
        <f t="shared" ca="1" si="39"/>
        <v>-4.4740839955968434</v>
      </c>
      <c r="P145" s="223" t="str">
        <f t="shared" ca="1" si="40"/>
        <v>-2.0115988542467+3.99636055045703i</v>
      </c>
      <c r="Q145" s="223" t="str">
        <f t="shared" ca="1" si="41"/>
        <v>2.66520872441775+3.59361796174041i</v>
      </c>
      <c r="R145" s="223" t="str">
        <f t="shared" ca="1" si="42"/>
        <v>4.40821493103176-0.764897850359448i</v>
      </c>
      <c r="S145" s="223" t="str">
        <f t="shared" ca="1" si="43"/>
        <v>1.29875802867117-4.28143144084055i</v>
      </c>
      <c r="T145" s="223" t="str">
        <f t="shared" ca="1" si="44"/>
        <v>-3.24034228269086-3.08506231552324i</v>
      </c>
      <c r="U145" s="223" t="str">
        <f t="shared" ca="1" si="45"/>
        <v>-4.21254723318455+1.5072735013411i</v>
      </c>
      <c r="V145" s="223" t="str">
        <f t="shared" ca="1" si="46"/>
        <v>-0.547675642799025+4.44043680170549i</v>
      </c>
      <c r="W145" s="223" t="str">
        <f t="shared" ca="1" si="47"/>
        <v>3.72006488522792+2.48566788798302i</v>
      </c>
      <c r="X145" s="223" t="str">
        <f t="shared" ca="1" si="48"/>
        <v>3.89284228169651-2.20526791331387i</v>
      </c>
      <c r="Y145" s="223" t="str">
        <f t="shared" ca="1" si="49"/>
        <v>-0.219532896409385-4.46869476548241i</v>
      </c>
      <c r="Z145" s="223" t="str">
        <f t="shared" ca="1" si="50"/>
        <v>-4.0902512366117-1.81308367734427i</v>
      </c>
      <c r="AA145" s="223" t="str">
        <f t="shared" ca="1" si="51"/>
        <v>-3.45851369781939+2.83832883959055i</v>
      </c>
      <c r="AB145" s="223" t="str">
        <f t="shared" ca="1" si="52"/>
        <v>0.980277352001264+4.36537328447513i</v>
      </c>
      <c r="AC145" s="223" t="str">
        <f t="shared" ca="1" si="53"/>
        <v>4.3400013051465+1.08711373415228i</v>
      </c>
      <c r="AD145" s="223" t="str">
        <f t="shared" ca="1" si="54"/>
        <v>2.92235016301806-3.38781598147894i</v>
      </c>
      <c r="AE145" s="223" t="str">
        <f t="shared" ca="1" si="55"/>
        <v>-1.71215782012477-4.13351463026822i</v>
      </c>
      <c r="AF145" s="223" t="str">
        <f t="shared" ca="1" si="56"/>
        <v>-4.46196127118761-0.329134036644106i</v>
      </c>
      <c r="AG145" s="223" t="str">
        <f t="shared" ca="1" si="57"/>
        <v>-2.30013885988735+3.83754984656772i</v>
      </c>
      <c r="AH145" s="223" t="str">
        <f t="shared" ca="1" si="58"/>
        <v>2.39362428881937+3.77994581490658i</v>
      </c>
      <c r="AI145" s="223" t="str">
        <f t="shared" ca="1" si="59"/>
        <v>4.45254005826651-0.438536918842509i</v>
      </c>
      <c r="AJ145" s="223" t="str">
        <f t="shared" ca="1" si="60"/>
        <v>1.61020062305591-4.17428814927362i</v>
      </c>
      <c r="AK145" s="223" t="str">
        <f t="shared" ca="1" si="61"/>
        <v>-3.00461117198093-3.31507757146996i</v>
      </c>
      <c r="AL145" s="223" t="str">
        <f t="shared" ca="1" si="62"/>
        <v>-4.31201507131469+1.19329527963986i</v>
      </c>
      <c r="AM145" s="223" t="str">
        <f t="shared" ca="1" si="63"/>
        <v>-0.872850487428108+4.38811572616907i</v>
      </c>
      <c r="AN145" s="223" t="str">
        <f t="shared" ca="1" si="64"/>
        <v>3.52712813483003+2.75259781300252i</v>
      </c>
      <c r="AO145" s="223" t="str">
        <f t="shared" ca="1" si="65"/>
        <v>4.04452402855451-1.91291740075232i</v>
      </c>
      <c r="AP145" s="223" t="str">
        <f t="shared" ca="1" si="66"/>
        <v>0.109799517766496-4.47273648514576i</v>
      </c>
      <c r="AQ145" s="223" t="str">
        <f t="shared" ca="1" si="67"/>
        <v>-3.94578981419745-2.10906859580988i</v>
      </c>
      <c r="AR145" s="223" t="str">
        <f t="shared" ca="1" si="68"/>
        <v>-3.94578981419745-2.10906859580988i</v>
      </c>
      <c r="AS145" s="223" t="str">
        <f t="shared" ca="1" si="69"/>
        <v>0.656484467426852+4.4256587920538i</v>
      </c>
      <c r="AT145" s="223" t="str">
        <f t="shared" ca="1" si="70"/>
        <v>4.24826883615948+1.40343845442969i</v>
      </c>
      <c r="AU145" s="223" t="str">
        <f t="shared" ca="1" si="71"/>
        <v>3.16365513288464-3.16365513288482i</v>
      </c>
      <c r="AV145" s="223" t="str">
        <f t="shared" ca="1" si="72"/>
        <v>-1.4034384544295-4.24826883615954i</v>
      </c>
      <c r="AW145" s="223" t="str">
        <f t="shared" ca="1" si="73"/>
        <v>-4.42565879205377-0.656484467427044i</v>
      </c>
      <c r="AX145" s="223" t="str">
        <f t="shared" ca="1" si="74"/>
        <v>-2.57621421375599+3.65794312756465i</v>
      </c>
      <c r="AY145" s="223" t="str">
        <f t="shared" ca="1" si="75"/>
        <v>2.1090685958097+3.94578981419755i</v>
      </c>
      <c r="AZ145" s="223" t="str">
        <f t="shared" ca="1" si="76"/>
        <v>4.47273648514576-0.10979951776673i</v>
      </c>
      <c r="BA145" s="223" t="str">
        <f t="shared" ca="1" si="77"/>
        <v>1.91291740075251-4.04452402855442i</v>
      </c>
      <c r="BB145" s="223" t="str">
        <f t="shared" ca="1" si="78"/>
        <v>-2.75259781300236-3.52712813483016i</v>
      </c>
      <c r="BC145" s="223" t="str">
        <f t="shared" ca="1" si="79"/>
        <v>-4.38811572616903+0.87285048742834i</v>
      </c>
      <c r="BD145" s="223" t="str">
        <f t="shared" ca="1" si="80"/>
        <v>-1.19329527964007+4.31201507131463i</v>
      </c>
      <c r="BE145" s="223" t="str">
        <f t="shared" ca="1" si="81"/>
        <v>3.31507757147012+3.00461117198076i</v>
      </c>
      <c r="BF145" s="223" t="str">
        <f t="shared" ca="1" si="82"/>
        <v>4.17428814927353-1.61020062305613i</v>
      </c>
      <c r="BG145" s="223" t="str">
        <f t="shared" ca="1" si="83"/>
        <v>0.438536918842719-4.45254005826649i</v>
      </c>
      <c r="BH145" s="223" t="str">
        <f t="shared" ca="1" si="84"/>
        <v>-3.77994581490671-2.39362428881917i</v>
      </c>
      <c r="BI145" s="223" t="str">
        <f t="shared" ca="1" si="85"/>
        <v>-3.83754984656783+2.30013885988717i</v>
      </c>
      <c r="BJ145" s="223" t="str">
        <f t="shared" ca="1" si="86"/>
        <v>0.32913403664434+4.46196127118759i</v>
      </c>
      <c r="BK145" s="223" t="str">
        <f t="shared" ca="1" si="87"/>
        <v>4.13351463026831+1.71215782012456i</v>
      </c>
      <c r="BL145" s="223" t="str">
        <f t="shared" ca="1" si="88"/>
        <v>3.38781598147908-2.9223501630179i</v>
      </c>
      <c r="BM145" s="223" t="str">
        <f t="shared" ca="1" si="89"/>
        <v>-1.0871137341525-4.34000130514644i</v>
      </c>
      <c r="BN145" s="223" t="str">
        <f t="shared" ca="1" si="90"/>
        <v>-4.36537328447508-0.980277352001474i</v>
      </c>
      <c r="BO145" s="223" t="str">
        <f t="shared" ca="1" si="91"/>
        <v>-2.83832883959072+3.45851369781925i</v>
      </c>
      <c r="BP145" s="223" t="str">
        <f t="shared" ca="1" si="92"/>
        <v>1.81308367734448+4.09025123661161i</v>
      </c>
      <c r="BQ145" s="223" t="str">
        <f t="shared" ca="1" si="93"/>
        <v>4.4686947654824+0.219532896409603i</v>
      </c>
      <c r="BR145" s="223" t="str">
        <f t="shared" ca="1" si="94"/>
        <v>2.20526791331387-3.89284228169651i</v>
      </c>
      <c r="BS145" s="223" t="str">
        <f t="shared" ca="1" si="95"/>
        <v>-2.48566788798317-3.72006488522782i</v>
      </c>
      <c r="BT145" s="223" t="str">
        <f t="shared" ca="1" si="96"/>
        <v>-4.4404368017055+0.547675642798935i</v>
      </c>
      <c r="BU145" s="223" t="str">
        <f t="shared" ca="1" si="97"/>
        <v>-1.50727350134099+4.21254723318459i</v>
      </c>
      <c r="BV145" s="223" t="str">
        <f t="shared" ca="1" si="98"/>
        <v>3.08506231552311+3.24034228269099i</v>
      </c>
      <c r="BW145" s="223" t="str">
        <f t="shared" ca="1" si="99"/>
        <v>4.28143144084054-1.2987580286712i</v>
      </c>
      <c r="BX145" s="223" t="str">
        <f t="shared" ca="1" si="100"/>
        <v>0.764897850359318-4.40821493103178i</v>
      </c>
      <c r="BY145" s="223" t="str">
        <f t="shared" ca="1" si="101"/>
        <v>-3.59361796174035-2.66520872441784i</v>
      </c>
      <c r="BZ145" s="223" t="str">
        <f t="shared" ca="1" si="102"/>
        <v>-3.99636055045701+2.01159885424673i</v>
      </c>
      <c r="CA145" s="223" t="str">
        <f t="shared" ca="1" si="103"/>
        <v>-1.9512729169174E-13+4.47408399559684i</v>
      </c>
      <c r="CB145" s="223" t="str">
        <f t="shared" ca="1" si="104"/>
        <v>3.99636055045701+2.01159885424674i</v>
      </c>
      <c r="CC145" s="223" t="str">
        <f t="shared" ca="1" si="105"/>
        <v>3.59361796174032-2.66520872441788i</v>
      </c>
      <c r="CD145" s="223" t="str">
        <f t="shared" ca="1" si="106"/>
        <v>-0.764897850359309-4.40821493103178i</v>
      </c>
      <c r="CE145" s="223" t="str">
        <f t="shared" ca="1" si="107"/>
        <v>-4.28143144084056-1.29875802867115i</v>
      </c>
      <c r="CF145" s="223" t="str">
        <f t="shared" ca="1" si="108"/>
        <v>-3.08506231552311+3.24034228269098i</v>
      </c>
      <c r="CG145" s="223" t="str">
        <f t="shared" ca="1" si="109"/>
        <v>1.50727350134104+4.21254723318457i</v>
      </c>
      <c r="CH145" s="223" t="str">
        <f t="shared" ca="1" si="110"/>
        <v>4.4404368017055+0.547675642798944i</v>
      </c>
      <c r="CI145" s="223" t="str">
        <f t="shared" ca="1" si="111"/>
        <v>2.48566788798315-3.72006488522783i</v>
      </c>
      <c r="CJ145" s="223" t="str">
        <f t="shared" ca="1" si="112"/>
        <v>-2.20526791331386-3.89284228169651i</v>
      </c>
      <c r="CK145" s="223" t="str">
        <f t="shared" ca="1" si="113"/>
        <v>-4.4686947654824+0.219532896409627i</v>
      </c>
      <c r="CL145" s="223" t="str">
        <f t="shared" ca="1" si="114"/>
        <v>-1.81308367734449+4.09025123661161i</v>
      </c>
      <c r="CM145" s="223" t="str">
        <f t="shared" ca="1" si="115"/>
        <v>2.83832883959073+3.45851369781924i</v>
      </c>
      <c r="CN145" s="223" t="str">
        <f t="shared" ca="1" si="116"/>
        <v>4.36537328447509-0.980277352001465i</v>
      </c>
      <c r="CO145" s="223" t="str">
        <f t="shared" ca="1" si="117"/>
        <v>1.08711373415248-4.34000130514645i</v>
      </c>
      <c r="CP145" s="223" t="str">
        <f t="shared" ca="1" si="118"/>
        <v>-3.38781598147907-2.92235016301791i</v>
      </c>
      <c r="CQ145" s="223" t="str">
        <f t="shared" ca="1" si="119"/>
        <v>-4.1335146302683+1.71215782012458i</v>
      </c>
      <c r="CR145" s="223" t="str">
        <f t="shared" ca="1" si="120"/>
        <v>-0.329134036644349+4.46196127118759i</v>
      </c>
      <c r="CS145" s="223" t="str">
        <f t="shared" ca="1" si="121"/>
        <v>3.83754984656761+2.30013885988753i</v>
      </c>
      <c r="CT145" s="223" t="str">
        <f t="shared" ca="1" si="122"/>
        <v>3.77994581490671-2.39362428881917i</v>
      </c>
      <c r="CU145" s="223" t="str">
        <f t="shared" ca="1" si="123"/>
        <v>-0.438536918842742-4.45254005826649i</v>
      </c>
      <c r="CV145" s="223" t="str">
        <f t="shared" ca="1" si="124"/>
        <v>-4.17428814927353-1.61020062305614i</v>
      </c>
      <c r="CW145" s="223" t="str">
        <f t="shared" ca="1" si="125"/>
        <v>-3.31507757147011+3.00461117198077i</v>
      </c>
      <c r="CX145" s="223" t="str">
        <f t="shared" ca="1" si="126"/>
        <v>1.19329527964006+4.31201507131464i</v>
      </c>
      <c r="CY145" s="223" t="str">
        <f t="shared" ca="1" si="127"/>
        <v>4.38811572616903+0.872850487428318i</v>
      </c>
      <c r="CZ145" s="223" t="str">
        <f t="shared" ca="1" si="128"/>
        <v>2.75259781300231-3.52712813483019i</v>
      </c>
      <c r="DA145" s="223" t="str">
        <f t="shared" ca="1" si="129"/>
        <v>-1.91291740075253-4.04452402855441i</v>
      </c>
      <c r="DB145" s="223" t="str">
        <f t="shared" ca="1" si="130"/>
        <v>-4.47273648514573-0.109799517767629i</v>
      </c>
      <c r="DC145" s="223" t="str">
        <f t="shared" ca="1" si="131"/>
        <v>-2.10906859580928+3.94578981419777i</v>
      </c>
      <c r="DD145" s="223" t="str">
        <f t="shared" ca="1" si="132"/>
        <v>2.57621421375785+3.65794312756333i</v>
      </c>
      <c r="DE145" s="223" t="str">
        <f t="shared" ca="1" si="133"/>
        <v>4.4256587920539-0.65648446742619i</v>
      </c>
      <c r="DF145" s="223" t="str">
        <f t="shared" ca="1" si="134"/>
        <v>1.40343845442903-4.2482688361597i</v>
      </c>
      <c r="DG145" s="223" t="str">
        <f t="shared" ca="1" si="135"/>
        <v>-3.16365513288623-3.16365513288323i</v>
      </c>
      <c r="DH145" s="223" t="str">
        <f t="shared" ca="1" si="136"/>
        <v>-4.24826883615974+1.40343845442889i</v>
      </c>
      <c r="DI145" s="223" t="str">
        <f t="shared" ca="1" si="137"/>
        <v>-0.656484467426391+4.42565879205387i</v>
      </c>
      <c r="DJ145" s="223" t="str">
        <f t="shared" ca="1" si="138"/>
        <v>3.65794312756581+2.57621421375433i</v>
      </c>
      <c r="DK145" s="223" t="str">
        <f t="shared" ca="1" si="139"/>
        <v>3.94578981419787-2.1090685958091i</v>
      </c>
      <c r="DL145" s="223" t="str">
        <f t="shared" ca="1" si="140"/>
        <v>-0.109799517767425-4.47273648514574i</v>
      </c>
      <c r="DM145" s="223" t="str">
        <f t="shared" ca="1" si="141"/>
        <v>-4.04452402855356-1.91291740075432i</v>
      </c>
      <c r="DN145" s="223" t="str">
        <f t="shared" ca="1" si="142"/>
        <v>-3.52712813483055+2.75259781300185i</v>
      </c>
      <c r="DO145" s="223" t="str">
        <f t="shared" ca="1" si="143"/>
        <v>0.872850487428989+4.3881157261689i</v>
      </c>
      <c r="DP145" s="223" t="str">
        <f t="shared" ca="1" si="144"/>
        <v>4.3120150713141+1.19329527964197i</v>
      </c>
      <c r="DQ145" s="223" t="str">
        <f t="shared" ca="1" si="145"/>
        <v>3.00461117198126-3.31507757146967i</v>
      </c>
      <c r="DR145" s="223" t="str">
        <f t="shared" ca="1" si="146"/>
        <v>-1.61020062305678-4.17428814927328i</v>
      </c>
      <c r="DS145" s="223" t="str">
        <f t="shared" ca="1" si="147"/>
        <v>-4.45254005826629-0.438536918844717i</v>
      </c>
      <c r="DT145" s="223" t="str">
        <f t="shared" ca="1" si="148"/>
        <v>-2.39362428881972+3.77994581490636i</v>
      </c>
      <c r="DU145" s="223" t="str">
        <f t="shared" ca="1" si="149"/>
        <v>2.30013885988812+3.83754984656726i</v>
      </c>
      <c r="DV145" s="223" t="str">
        <f t="shared" ca="1" si="150"/>
        <v>4.46196127118774-0.32913403664237i</v>
      </c>
      <c r="DW145" s="223" t="str">
        <f t="shared" ca="1" si="151"/>
        <v>1.71215782012518-4.13351463026805i</v>
      </c>
      <c r="DX145" s="223" t="str">
        <f t="shared" ca="1" si="152"/>
        <v>-2.92235016301877-3.38781598147833i</v>
      </c>
      <c r="DY145" s="223" t="str">
        <f t="shared" ca="1" si="153"/>
        <v>-4.34000130514693+1.08711373415055i</v>
      </c>
      <c r="DZ145" s="223" t="str">
        <f t="shared" ca="1" si="154"/>
        <v>-0.980277352001666+4.36537328447504i</v>
      </c>
      <c r="EA145" s="223" t="str">
        <f t="shared" ca="1" si="155"/>
        <v>3.45851369782+2.83832883958981i</v>
      </c>
      <c r="EB145" s="223" t="str">
        <f t="shared" ca="1" si="156"/>
        <v>4.09025123661242-1.81308367734267i</v>
      </c>
      <c r="EC145" s="223" t="str">
        <f t="shared" ca="1" si="157"/>
        <v>0.21953289640983-4.46869476548239i</v>
      </c>
      <c r="ED145" s="223" t="str">
        <f t="shared" ca="1" si="158"/>
        <v>-3.89284228169704-2.20526791331294i</v>
      </c>
      <c r="EE145" s="223" t="str">
        <f t="shared" ca="1" si="159"/>
        <v>-3.7200648852289+2.48566788798156i</v>
      </c>
      <c r="EF145" s="223" t="str">
        <f t="shared" ca="1" si="160"/>
        <v>0.547675642798743+4.44043680170553i</v>
      </c>
      <c r="EG145" s="223" t="str">
        <f t="shared" ca="1" si="161"/>
        <v>4.21254723318495+1.50727350133997i</v>
      </c>
      <c r="EH145" s="223" t="str">
        <f t="shared" ca="1" si="162"/>
        <v>3.24034228269208-3.08506231552195i</v>
      </c>
      <c r="EI145" s="223" t="str">
        <f t="shared" ca="1" si="163"/>
        <v>-1.29875802867101-4.2814314408406i</v>
      </c>
      <c r="EJ145" s="223" t="str">
        <f t="shared" ca="1" si="164"/>
        <v>-4.40821493103197-0.764897850358195i</v>
      </c>
      <c r="EK145" s="223" t="str">
        <f t="shared" ca="1" si="165"/>
        <v>-2.66520872441912+3.5936179617394i</v>
      </c>
      <c r="EL145" s="223" t="str">
        <f t="shared" ca="1" si="166"/>
        <v>2.01159885424651+3.99636055045712i</v>
      </c>
      <c r="EM145" s="223" t="str">
        <f t="shared" ca="1" si="167"/>
        <v>4.47408399559684-1.39000103067756E-12i</v>
      </c>
      <c r="EN145" s="223"/>
      <c r="EO145" s="223"/>
      <c r="EP145" s="223"/>
    </row>
    <row r="146" spans="1:146" ht="17.25" thickBot="1">
      <c r="A146" s="257">
        <f t="shared" si="168"/>
        <v>8.9843750000000047E-4</v>
      </c>
      <c r="B146" s="256">
        <v>46</v>
      </c>
      <c r="C146" s="230">
        <f t="shared" si="169"/>
        <v>9200</v>
      </c>
      <c r="D146" s="229">
        <f t="shared" si="170"/>
        <v>57805.30482605219</v>
      </c>
      <c r="E146" s="229" t="str">
        <f t="shared" si="171"/>
        <v>57805.3048260522i</v>
      </c>
      <c r="F146" s="229" t="str">
        <f t="shared" si="177"/>
        <v>-0.0199346176984896-0.116515053331558i</v>
      </c>
      <c r="G146" s="229" t="str">
        <f t="shared" si="178"/>
        <v>-4.9107758926091+0.0122357726090391i</v>
      </c>
      <c r="H146" s="229" t="str">
        <f t="shared" si="179"/>
        <v>0.00212741577296829-0.00919075867594518i</v>
      </c>
      <c r="I146" s="229" t="str">
        <f t="shared" si="174"/>
        <v>-0.00630099634050016+0.00620308698444899i</v>
      </c>
      <c r="J146" s="255" t="str">
        <f ca="1">IMPRODUCT(1/N_FFT2,BI100)</f>
        <v>0.0142967031050545+0.0000747841748317894i</v>
      </c>
      <c r="K146" s="254" t="str">
        <f t="shared" ca="1" si="175"/>
        <v>-0.0000905473666877075+0.0000882124781395526i</v>
      </c>
      <c r="N146" s="246">
        <f t="shared" ca="1" si="176"/>
        <v>8.527166540731109</v>
      </c>
      <c r="O146" s="223">
        <f t="shared" ca="1" si="39"/>
        <v>-4.472833459268891</v>
      </c>
      <c r="P146" s="223" t="str">
        <f t="shared" ca="1" si="40"/>
        <v>-1.91238272757581+4.04339355710337i</v>
      </c>
      <c r="Q146" s="223" t="str">
        <f t="shared" ca="1" si="41"/>
        <v>2.83753550774262+3.45754702016547i</v>
      </c>
      <c r="R146" s="223" t="str">
        <f t="shared" ca="1" si="42"/>
        <v>4.33878824582508-1.08680987861051i</v>
      </c>
      <c r="S146" s="223" t="str">
        <f t="shared" ca="1" si="43"/>
        <v>0.872606519893271-4.38688921854599i</v>
      </c>
      <c r="T146" s="223" t="str">
        <f t="shared" ca="1" si="44"/>
        <v>-3.5926135215434-2.66446378079696i</v>
      </c>
      <c r="U146" s="223" t="str">
        <f t="shared" ca="1" si="45"/>
        <v>-3.94468693961805+2.10847909706549i</v>
      </c>
      <c r="V146" s="223" t="str">
        <f t="shared" ca="1" si="46"/>
        <v>0.219471535500167+4.46744573548023i</v>
      </c>
      <c r="W146" s="223" t="str">
        <f t="shared" ca="1" si="47"/>
        <v>4.13235928535017+1.71167926059046i</v>
      </c>
      <c r="X146" s="223" t="str">
        <f t="shared" ca="1" si="48"/>
        <v>3.31415098517056-3.00377136311143i</v>
      </c>
      <c r="Y146" s="223" t="str">
        <f t="shared" ca="1" si="49"/>
        <v>-1.29839501713675-4.28023475218705i</v>
      </c>
      <c r="Z146" s="223" t="str">
        <f t="shared" ca="1" si="50"/>
        <v>-4.42442179089326-0.656300975638571i</v>
      </c>
      <c r="AA146" s="223" t="str">
        <f t="shared" ca="1" si="51"/>
        <v>-2.48497312722383+3.7190251022722i</v>
      </c>
      <c r="AB146" s="223" t="str">
        <f t="shared" ca="1" si="52"/>
        <v>2.29949595572934+3.83647722578145i</v>
      </c>
      <c r="AC146" s="223" t="str">
        <f t="shared" ca="1" si="53"/>
        <v>4.45129554361279-0.438414344847703i</v>
      </c>
      <c r="AD146" s="223" t="str">
        <f t="shared" ca="1" si="54"/>
        <v>1.50685220834082-4.2113697981267i</v>
      </c>
      <c r="AE146" s="223" t="str">
        <f t="shared" ca="1" si="55"/>
        <v>-3.16277087016708-3.16277087016715i</v>
      </c>
      <c r="AF146" s="223" t="str">
        <f t="shared" ca="1" si="56"/>
        <v>-4.21136979812673+1.50685220834073i</v>
      </c>
      <c r="AG146" s="223" t="str">
        <f t="shared" ca="1" si="57"/>
        <v>-0.438414344847796+4.45129554361278i</v>
      </c>
      <c r="AH146" s="223" t="str">
        <f t="shared" ca="1" si="58"/>
        <v>3.8364772257814+2.29949595572943i</v>
      </c>
      <c r="AI146" s="223" t="str">
        <f t="shared" ca="1" si="59"/>
        <v>3.71902510227225-2.48497312722375i</v>
      </c>
      <c r="AJ146" s="223" t="str">
        <f t="shared" ca="1" si="60"/>
        <v>-0.656300975638477-4.42442179089328i</v>
      </c>
      <c r="AK146" s="223" t="str">
        <f t="shared" ca="1" si="61"/>
        <v>-4.28023475218703-1.29839501713685i</v>
      </c>
      <c r="AL146" s="223" t="str">
        <f t="shared" ca="1" si="62"/>
        <v>-3.0037713631115+3.3141509851705i</v>
      </c>
      <c r="AM146" s="223" t="str">
        <f t="shared" ca="1" si="63"/>
        <v>1.71167926059058+4.13235928535012i</v>
      </c>
      <c r="AN146" s="223" t="str">
        <f t="shared" ca="1" si="64"/>
        <v>4.46744573548023+0.219471535500181i</v>
      </c>
      <c r="AO146" s="223" t="str">
        <f t="shared" ca="1" si="65"/>
        <v>2.10847909706561-3.94468693961798i</v>
      </c>
      <c r="AP146" s="223" t="str">
        <f t="shared" ca="1" si="66"/>
        <v>-2.66446378079709-3.59261352154331i</v>
      </c>
      <c r="AQ146" s="223" t="str">
        <f t="shared" ca="1" si="67"/>
        <v>-4.38688921854598+0.872606519893302i</v>
      </c>
      <c r="AR146" s="223" t="str">
        <f t="shared" ca="1" si="68"/>
        <v>-4.38688921854598+0.872606519893302i</v>
      </c>
      <c r="AS146" s="223" t="str">
        <f t="shared" ca="1" si="69"/>
        <v>3.45754702016559+2.83753550774248i</v>
      </c>
      <c r="AT146" s="223" t="str">
        <f t="shared" ca="1" si="70"/>
        <v>4.04339355710335-1.91238272757586i</v>
      </c>
      <c r="AU146" s="223" t="str">
        <f t="shared" ca="1" si="71"/>
        <v>1.09591395741258E-13-4.47283345926889i</v>
      </c>
      <c r="AV146" s="223" t="str">
        <f t="shared" ca="1" si="72"/>
        <v>-4.04339355710345-1.91238272757562i</v>
      </c>
      <c r="AW146" s="223" t="str">
        <f t="shared" ca="1" si="73"/>
        <v>-3.45754702016542+2.83753550774268i</v>
      </c>
      <c r="AX146" s="223" t="str">
        <f t="shared" ca="1" si="74"/>
        <v>1.08680987861042+4.33878824582511i</v>
      </c>
      <c r="AY146" s="223" t="str">
        <f t="shared" ca="1" si="75"/>
        <v>4.38688921854595+0.872606519893485i</v>
      </c>
      <c r="AZ146" s="223" t="str">
        <f t="shared" ca="1" si="76"/>
        <v>2.66446378079691-3.59261352154344i</v>
      </c>
      <c r="BA146" s="223" t="str">
        <f t="shared" ca="1" si="77"/>
        <v>-2.10847909706543-3.94468693961808i</v>
      </c>
      <c r="BB146" s="223" t="str">
        <f t="shared" ca="1" si="78"/>
        <v>-4.46744573548024+0.219471535499978i</v>
      </c>
      <c r="BC146" s="223" t="str">
        <f t="shared" ca="1" si="79"/>
        <v>-1.71167926059034+4.13235928535022i</v>
      </c>
      <c r="BD146" s="223" t="str">
        <f t="shared" ca="1" si="80"/>
        <v>3.00377136311137+3.31415098517062i</v>
      </c>
      <c r="BE146" s="223" t="str">
        <f t="shared" ca="1" si="81"/>
        <v>4.28023475218708-1.29839501713667i</v>
      </c>
      <c r="BF146" s="223" t="str">
        <f t="shared" ca="1" si="82"/>
        <v>0.65630097563824-4.42442179089331i</v>
      </c>
      <c r="BG146" s="223" t="str">
        <f t="shared" ca="1" si="83"/>
        <v>-3.71902510227214-2.48497312722392i</v>
      </c>
      <c r="BH146" s="223" t="str">
        <f t="shared" ca="1" si="84"/>
        <v>-3.8364772257815+2.29949595572925i</v>
      </c>
      <c r="BI146" s="223" t="str">
        <f t="shared" ca="1" si="85"/>
        <v>0.438414344848052+4.45129554361276i</v>
      </c>
      <c r="BJ146" s="223" t="str">
        <f t="shared" ca="1" si="86"/>
        <v>4.21136979812667+1.50685220834091i</v>
      </c>
      <c r="BK146" s="223" t="str">
        <f t="shared" ca="1" si="87"/>
        <v>3.16277087016723-3.162770870167i</v>
      </c>
      <c r="BL146" s="223" t="str">
        <f t="shared" ca="1" si="88"/>
        <v>-1.50685220834105-4.21136979812662i</v>
      </c>
      <c r="BM146" s="223" t="str">
        <f t="shared" ca="1" si="89"/>
        <v>-4.45129554361277-0.438414344847905i</v>
      </c>
      <c r="BN146" s="223" t="str">
        <f t="shared" ca="1" si="90"/>
        <v>-2.29949595572951+3.83647722578135i</v>
      </c>
      <c r="BO146" s="223" t="str">
        <f t="shared" ca="1" si="91"/>
        <v>2.48497312722404+3.71902510227206i</v>
      </c>
      <c r="BP146" s="223" t="str">
        <f t="shared" ca="1" si="92"/>
        <v>4.4244217908933-0.656300975638383i</v>
      </c>
      <c r="BQ146" s="223" t="str">
        <f t="shared" ca="1" si="93"/>
        <v>1.29839501713695-4.28023475218699i</v>
      </c>
      <c r="BR146" s="223" t="str">
        <f t="shared" ca="1" si="94"/>
        <v>-3.31415098517072-3.00377136311125i</v>
      </c>
      <c r="BS146" s="223" t="str">
        <f t="shared" ca="1" si="95"/>
        <v>-4.13235928535017+1.71167926059048i</v>
      </c>
      <c r="BT146" s="223" t="str">
        <f t="shared" ca="1" si="96"/>
        <v>-0.219471535500306+4.46744573548022i</v>
      </c>
      <c r="BU146" s="223" t="str">
        <f t="shared" ca="1" si="97"/>
        <v>3.94468693961815+2.1084790970653i</v>
      </c>
      <c r="BV146" s="223" t="str">
        <f t="shared" ca="1" si="98"/>
        <v>3.59261352154337-2.664463780797i</v>
      </c>
      <c r="BW146" s="223" t="str">
        <f t="shared" ca="1" si="99"/>
        <v>-0.872606519893226-4.386889218546i</v>
      </c>
      <c r="BX146" s="223" t="str">
        <f t="shared" ca="1" si="100"/>
        <v>-4.33878824582504-1.08680987861071i</v>
      </c>
      <c r="BY146" s="223" t="str">
        <f t="shared" ca="1" si="101"/>
        <v>-2.83753550774254+3.45754702016554i</v>
      </c>
      <c r="BZ146" s="223" t="str">
        <f t="shared" ca="1" si="102"/>
        <v>1.91238272757576+4.04339355710339i</v>
      </c>
      <c r="CA146" s="223" t="str">
        <f t="shared" ca="1" si="103"/>
        <v>4.47283345926889+2.19182791482515E-13i</v>
      </c>
      <c r="CB146" s="223" t="str">
        <f t="shared" ca="1" si="104"/>
        <v>1.91238272757569-4.04339355710342i</v>
      </c>
      <c r="CC146" s="223" t="str">
        <f t="shared" ca="1" si="105"/>
        <v>-2.83753550774259-3.4575470201655i</v>
      </c>
      <c r="CD146" s="223" t="str">
        <f t="shared" ca="1" si="106"/>
        <v>-4.33878824582513+1.08680987861035i</v>
      </c>
      <c r="CE146" s="223" t="str">
        <f t="shared" ca="1" si="107"/>
        <v>-0.872606519893159+4.38688921854602i</v>
      </c>
      <c r="CF146" s="223" t="str">
        <f t="shared" ca="1" si="108"/>
        <v>3.59261352154337+2.664463780797i</v>
      </c>
      <c r="CG146" s="223" t="str">
        <f t="shared" ca="1" si="109"/>
        <v>3.94468693961812-2.10847909706536i</v>
      </c>
      <c r="CH146" s="223" t="str">
        <f t="shared" ca="1" si="110"/>
        <v>-0.219471535500313-4.46744573548022i</v>
      </c>
      <c r="CI146" s="223" t="str">
        <f t="shared" ca="1" si="111"/>
        <v>-4.13235928535019-1.71167926059042i</v>
      </c>
      <c r="CJ146" s="223" t="str">
        <f t="shared" ca="1" si="112"/>
        <v>-3.3141509851707+3.00377136311128i</v>
      </c>
      <c r="CK146" s="223" t="str">
        <f t="shared" ca="1" si="113"/>
        <v>1.29839501713696+4.28023475218699i</v>
      </c>
      <c r="CL146" s="223" t="str">
        <f t="shared" ca="1" si="114"/>
        <v>4.4244217908933+0.656300975638316i</v>
      </c>
      <c r="CM146" s="223" t="str">
        <f t="shared" ca="1" si="115"/>
        <v>2.48497312722401-3.71902510227208i</v>
      </c>
      <c r="CN146" s="223" t="str">
        <f t="shared" ca="1" si="116"/>
        <v>-2.29949595572957-3.83647722578131i</v>
      </c>
      <c r="CO146" s="223" t="str">
        <f t="shared" ca="1" si="117"/>
        <v>-4.45129554361276+0.438414344847944i</v>
      </c>
      <c r="CP146" s="223" t="str">
        <f t="shared" ca="1" si="118"/>
        <v>-1.50685220834104+4.21136979812662i</v>
      </c>
      <c r="CQ146" s="223" t="str">
        <f t="shared" ca="1" si="119"/>
        <v>3.16277087016726+3.16277087016697i</v>
      </c>
      <c r="CR146" s="223" t="str">
        <f t="shared" ca="1" si="120"/>
        <v>4.21136979812665-1.50685220834094i</v>
      </c>
      <c r="CS146" s="223" t="str">
        <f t="shared" ca="1" si="121"/>
        <v>0.438414344847983-4.45129554361276i</v>
      </c>
      <c r="CT146" s="223" t="str">
        <f t="shared" ca="1" si="122"/>
        <v>-3.83647722578152-2.29949595572922i</v>
      </c>
      <c r="CU146" s="223" t="str">
        <f t="shared" ca="1" si="123"/>
        <v>-3.7190251022721+2.48497312722398i</v>
      </c>
      <c r="CV146" s="223" t="str">
        <f t="shared" ca="1" si="124"/>
        <v>0.656300975638275+4.42442179089331i</v>
      </c>
      <c r="CW146" s="223" t="str">
        <f t="shared" ca="1" si="125"/>
        <v>4.28023475218696+1.29839501713706i</v>
      </c>
      <c r="CX146" s="223" t="str">
        <f t="shared" ca="1" si="126"/>
        <v>3.00377136311131-3.31415098517067i</v>
      </c>
      <c r="CY146" s="223" t="str">
        <f t="shared" ca="1" si="127"/>
        <v>-1.71167926059038-4.13235928535021i</v>
      </c>
      <c r="CZ146" s="223" t="str">
        <f t="shared" ca="1" si="128"/>
        <v>-4.46744573548022-0.219471535500352i</v>
      </c>
      <c r="DA146" s="223" t="str">
        <f t="shared" ca="1" si="129"/>
        <v>-2.108479097065+3.94468693961831i</v>
      </c>
      <c r="DB146" s="223" t="str">
        <f t="shared" ca="1" si="130"/>
        <v>2.66446378079804+3.5926135215426i</v>
      </c>
      <c r="DC146" s="223" t="str">
        <f t="shared" ca="1" si="131"/>
        <v>4.38688921854559-0.872606519895301i</v>
      </c>
      <c r="DD146" s="223" t="str">
        <f t="shared" ca="1" si="132"/>
        <v>1.08680987861211-4.33878824582468i</v>
      </c>
      <c r="DE146" s="223" t="str">
        <f t="shared" ca="1" si="133"/>
        <v>-3.45754702016491-2.83753550774331i</v>
      </c>
      <c r="DF146" s="223" t="str">
        <f t="shared" ca="1" si="134"/>
        <v>-4.04339355710344+1.91238272757566i</v>
      </c>
      <c r="DG146" s="223" t="str">
        <f t="shared" ca="1" si="135"/>
        <v>6.24667609600699E-13+4.47283345926889i</v>
      </c>
      <c r="DH146" s="223" t="str">
        <f t="shared" ca="1" si="136"/>
        <v>4.04339355710395+1.91238272757459i</v>
      </c>
      <c r="DI146" s="223" t="str">
        <f t="shared" ca="1" si="137"/>
        <v>3.45754702016415-2.83753550774423i</v>
      </c>
      <c r="DJ146" s="223" t="str">
        <f t="shared" ca="1" si="138"/>
        <v>-1.08680987860895-4.33878824582548i</v>
      </c>
      <c r="DK146" s="223" t="str">
        <f t="shared" ca="1" si="139"/>
        <v>-4.38688921854582-0.872606519894139i</v>
      </c>
      <c r="DL146" s="223" t="str">
        <f t="shared" ca="1" si="140"/>
        <v>-2.66446378079703+3.59261352154335i</v>
      </c>
      <c r="DM146" s="223" t="str">
        <f t="shared" ca="1" si="141"/>
        <v>2.10847909706605+3.94468693961775i</v>
      </c>
      <c r="DN146" s="223" t="str">
        <f t="shared" ca="1" si="142"/>
        <v>4.46744573548017-0.219471535501537i</v>
      </c>
      <c r="DO146" s="223" t="str">
        <f t="shared" ca="1" si="143"/>
        <v>1.71167926058846-4.132359285351i</v>
      </c>
      <c r="DP146" s="223" t="str">
        <f t="shared" ca="1" si="144"/>
        <v>-3.00377136311021-3.31415098517167i</v>
      </c>
      <c r="DQ146" s="223" t="str">
        <f t="shared" ca="1" si="145"/>
        <v>-4.28023475218726+1.29839501713606i</v>
      </c>
      <c r="DR146" s="223" t="str">
        <f t="shared" ca="1" si="146"/>
        <v>-0.656300975638423+4.42442179089329i</v>
      </c>
      <c r="DS146" s="223" t="str">
        <f t="shared" ca="1" si="147"/>
        <v>3.71902510227251+2.48497312722336i</v>
      </c>
      <c r="DT146" s="223" t="str">
        <f t="shared" ca="1" si="148"/>
        <v>3.83647722578068-2.29949595573062i</v>
      </c>
      <c r="DU146" s="223" t="str">
        <f t="shared" ca="1" si="149"/>
        <v>-0.438414344850049-4.45129554361256i</v>
      </c>
      <c r="DV146" s="223" t="str">
        <f t="shared" ca="1" si="150"/>
        <v>-4.21136979812615-1.50685220834234i</v>
      </c>
      <c r="DW146" s="223" t="str">
        <f t="shared" ca="1" si="151"/>
        <v>-3.16277087016768+3.16277087016655i</v>
      </c>
      <c r="DX146" s="223" t="str">
        <f t="shared" ca="1" si="152"/>
        <v>1.50685220834084+4.21136979812669i</v>
      </c>
      <c r="DY146" s="223" t="str">
        <f t="shared" ca="1" si="153"/>
        <v>4.45129554361283+0.43841434484727i</v>
      </c>
      <c r="DZ146" s="223" t="str">
        <f t="shared" ca="1" si="154"/>
        <v>2.29949595572817-3.83647722578215i</v>
      </c>
      <c r="EA146" s="223" t="str">
        <f t="shared" ca="1" si="155"/>
        <v>-2.48497312722573-3.71902510227093i</v>
      </c>
      <c r="EB146" s="223" t="str">
        <f t="shared" ca="1" si="156"/>
        <v>-4.42442179089351+0.656300975636911i</v>
      </c>
      <c r="EC146" s="223" t="str">
        <f t="shared" ca="1" si="157"/>
        <v>-1.29839501713758+4.2802347521868i</v>
      </c>
      <c r="ED146" s="223" t="str">
        <f t="shared" ca="1" si="158"/>
        <v>3.31415098517059+3.00377136311139i</v>
      </c>
      <c r="EE146" s="223" t="str">
        <f t="shared" ca="1" si="159"/>
        <v>4.13235928534989-1.71167926059116i</v>
      </c>
      <c r="EF146" s="223" t="str">
        <f t="shared" ca="1" si="160"/>
        <v>0.219471535498747-4.4674457354803i</v>
      </c>
      <c r="EG146" s="223" t="str">
        <f t="shared" ca="1" si="161"/>
        <v>-3.944686939617-2.10847909706745i</v>
      </c>
      <c r="EH146" s="223" t="str">
        <f t="shared" ca="1" si="162"/>
        <v>-3.59261352154426+2.66446378079581i</v>
      </c>
      <c r="EI146" s="223" t="str">
        <f t="shared" ca="1" si="163"/>
        <v>0.872606519892515+4.38688921854614i</v>
      </c>
      <c r="EJ146" s="223" t="str">
        <f t="shared" ca="1" si="164"/>
        <v>4.33878824582509+1.08680987861049i</v>
      </c>
      <c r="EK146" s="223" t="str">
        <f t="shared" ca="1" si="165"/>
        <v>2.83753550774202-3.45754702016597i</v>
      </c>
      <c r="EL146" s="223" t="str">
        <f t="shared" ca="1" si="166"/>
        <v>-1.91238272757722-4.0433935571027i</v>
      </c>
      <c r="EM146" s="223" t="str">
        <f t="shared" ca="1" si="167"/>
        <v>-4.47283345926889-2.21812360370404E-12i</v>
      </c>
      <c r="EN146" s="223"/>
      <c r="EO146" s="223"/>
      <c r="EP146" s="223"/>
    </row>
    <row r="147" spans="1:146" ht="17.25" thickBot="1">
      <c r="A147" s="257">
        <f t="shared" si="168"/>
        <v>9.1796875000000049E-4</v>
      </c>
      <c r="B147" s="256">
        <v>47</v>
      </c>
      <c r="C147" s="230">
        <f t="shared" si="169"/>
        <v>9400</v>
      </c>
      <c r="D147" s="229">
        <f t="shared" si="170"/>
        <v>59061.941887488108</v>
      </c>
      <c r="E147" s="229" t="str">
        <f t="shared" si="171"/>
        <v>59061.9418874881i</v>
      </c>
      <c r="F147" s="229" t="str">
        <f t="shared" si="177"/>
        <v>-0.0198686066301421-0.113704958107995i</v>
      </c>
      <c r="G147" s="229" t="str">
        <f t="shared" si="178"/>
        <v>-4.93056215572713+0.0665978581252298i</v>
      </c>
      <c r="H147" s="229" t="str">
        <f t="shared" si="179"/>
        <v>0.00212183891249697-0.00899521882165472i</v>
      </c>
      <c r="I147" s="229" t="str">
        <f t="shared" si="174"/>
        <v>-0.006226126370919+0.00616336424300881i</v>
      </c>
      <c r="J147" s="255" t="str">
        <f ca="1">IMPRODUCT(1/N_FFT2,BJ100)</f>
        <v>0.0648731550673129+0.00161307993637991i</v>
      </c>
      <c r="K147" s="254" t="str">
        <f t="shared" ca="1" si="175"/>
        <v>-0.000413850460730313+0.000389793644742747i</v>
      </c>
      <c r="N147" s="246">
        <f t="shared" ca="1" si="176"/>
        <v>8.5285703123111176</v>
      </c>
      <c r="O147" s="223">
        <f t="shared" ca="1" si="39"/>
        <v>-4.4714296876888815</v>
      </c>
      <c r="P147" s="223" t="str">
        <f t="shared" ca="1" si="40"/>
        <v>-1.81200804211997+4.08782464242756i</v>
      </c>
      <c r="Q147" s="223" t="str">
        <f t="shared" ca="1" si="41"/>
        <v>3.00282864773626+3.31311085903866i</v>
      </c>
      <c r="R147" s="223" t="str">
        <f t="shared" ca="1" si="42"/>
        <v>4.24574849600091-1.40260584650554i</v>
      </c>
      <c r="S147" s="223" t="str">
        <f t="shared" ca="1" si="43"/>
        <v>0.43827675117196-4.44989853157661i</v>
      </c>
      <c r="T147" s="223" t="str">
        <f t="shared" ca="1" si="44"/>
        <v>-3.89053280291538-2.20395960974444i</v>
      </c>
      <c r="U147" s="223" t="str">
        <f t="shared" ca="1" si="45"/>
        <v>-3.59148600163787+2.66362755504307i</v>
      </c>
      <c r="V147" s="223" t="str">
        <f t="shared" ca="1" si="46"/>
        <v>0.979695789846902+4.36278347059555i</v>
      </c>
      <c r="W147" s="223" t="str">
        <f t="shared" ca="1" si="47"/>
        <v>4.38551242004327+0.87233265764369i</v>
      </c>
      <c r="X147" s="223" t="str">
        <f t="shared" ca="1" si="48"/>
        <v>2.57468584152027-3.65577300572951i</v>
      </c>
      <c r="Y147" s="223" t="str">
        <f t="shared" ca="1" si="49"/>
        <v>-2.29877427290781-3.83527317073538i</v>
      </c>
      <c r="Z147" s="223" t="str">
        <f t="shared" ca="1" si="50"/>
        <v>-4.43780245542833+0.547350727175704i</v>
      </c>
      <c r="AA147" s="223" t="str">
        <f t="shared" ca="1" si="51"/>
        <v>-1.2979875237569+4.27889142653993i</v>
      </c>
      <c r="AB147" s="223" t="str">
        <f t="shared" ca="1" si="52"/>
        <v>3.38580611604966+2.92061644117576i</v>
      </c>
      <c r="AC147" s="223" t="str">
        <f t="shared" ca="1" si="53"/>
        <v>4.04212456262511-1.91178253788663i</v>
      </c>
      <c r="AD147" s="223" t="str">
        <f t="shared" ca="1" si="54"/>
        <v>-0.109734377789565-4.47008297666572i</v>
      </c>
      <c r="AE147" s="223" t="str">
        <f t="shared" ca="1" si="55"/>
        <v>-4.13106236951903-1.71114206046409i</v>
      </c>
      <c r="AF147" s="223" t="str">
        <f t="shared" ca="1" si="56"/>
        <v>-3.23841990793138+3.08323206260236i</v>
      </c>
      <c r="AG147" s="223" t="str">
        <f t="shared" ca="1" si="57"/>
        <v>1.50637929193895+4.2100480853267i</v>
      </c>
      <c r="AH147" s="223" t="str">
        <f t="shared" ca="1" si="58"/>
        <v>4.45931415524188+0.328938773641611i</v>
      </c>
      <c r="AI147" s="223" t="str">
        <f t="shared" ca="1" si="59"/>
        <v>2.1078173637236-3.94344892361126i</v>
      </c>
      <c r="AJ147" s="223" t="str">
        <f t="shared" ca="1" si="60"/>
        <v>-2.7509647989261-3.52503562067321i</v>
      </c>
      <c r="AK147" s="223" t="str">
        <f t="shared" ca="1" si="61"/>
        <v>-4.33742654352019+1.08646878993923i</v>
      </c>
      <c r="AL147" s="223" t="str">
        <f t="shared" ca="1" si="62"/>
        <v>-0.764444064866393+4.40559970079398i</v>
      </c>
      <c r="AM147" s="223" t="str">
        <f t="shared" ca="1" si="63"/>
        <v>3.71785790886088+2.4841932335199i</v>
      </c>
      <c r="AN147" s="223" t="str">
        <f t="shared" ca="1" si="64"/>
        <v>3.77770331340723-2.39220424040622i</v>
      </c>
      <c r="AO147" s="223" t="str">
        <f t="shared" ca="1" si="65"/>
        <v>-0.65609499956856-4.42303321302097i</v>
      </c>
      <c r="AP147" s="223" t="str">
        <f t="shared" ca="1" si="66"/>
        <v>-4.30945691288177-1.19258734185844i</v>
      </c>
      <c r="AQ147" s="223" t="str">
        <f t="shared" ca="1" si="67"/>
        <v>-2.83664496447965+3.45646189006008i</v>
      </c>
      <c r="AR147" s="223" t="str">
        <f t="shared" ca="1" si="68"/>
        <v>-2.83664496447965+3.45646189006008i</v>
      </c>
      <c r="AS147" s="223" t="str">
        <f t="shared" ca="1" si="69"/>
        <v>4.46604365480456-0.219402655693626i</v>
      </c>
      <c r="AT147" s="223" t="str">
        <f t="shared" ca="1" si="70"/>
        <v>1.6092453508143-4.17181169910964i</v>
      </c>
      <c r="AU147" s="223" t="str">
        <f t="shared" ca="1" si="71"/>
        <v>-3.16177825376375-3.16177825376356i</v>
      </c>
      <c r="AV147" s="223" t="str">
        <f t="shared" ca="1" si="72"/>
        <v>-4.17181169910954+1.60924535081455i</v>
      </c>
      <c r="AW147" s="223" t="str">
        <f t="shared" ca="1" si="73"/>
        <v>-0.219402655693361+4.46604365480457i</v>
      </c>
      <c r="AX147" s="223" t="str">
        <f t="shared" ca="1" si="74"/>
        <v>3.99398965813083+2.01040544733878i</v>
      </c>
      <c r="AY147" s="223" t="str">
        <f t="shared" ca="1" si="75"/>
        <v>3.45646189005993-2.83664496447983i</v>
      </c>
      <c r="AZ147" s="223" t="str">
        <f t="shared" ca="1" si="76"/>
        <v>-1.1925873418587-4.3094569128817i</v>
      </c>
      <c r="BA147" s="223" t="str">
        <f t="shared" ca="1" si="77"/>
        <v>-4.42303321302101-0.6560949995683i</v>
      </c>
      <c r="BB147" s="223" t="str">
        <f t="shared" ca="1" si="78"/>
        <v>-2.39220424040601+3.77770331340736i</v>
      </c>
      <c r="BC147" s="223" t="str">
        <f t="shared" ca="1" si="79"/>
        <v>2.48419323352012+3.71785790886073i</v>
      </c>
      <c r="BD147" s="223" t="str">
        <f t="shared" ca="1" si="80"/>
        <v>4.40559970079401-0.764444064866232i</v>
      </c>
      <c r="BE147" s="223" t="str">
        <f t="shared" ca="1" si="81"/>
        <v>1.08646878993941-4.33742654352014i</v>
      </c>
      <c r="BF147" s="223" t="str">
        <f t="shared" ca="1" si="82"/>
        <v>-3.5250356206731-2.75096479892624i</v>
      </c>
      <c r="BG147" s="223" t="str">
        <f t="shared" ca="1" si="83"/>
        <v>-3.94344892361135+2.10781736372343i</v>
      </c>
      <c r="BH147" s="223" t="str">
        <f t="shared" ca="1" si="84"/>
        <v>0.328938773641431+4.4593141552419i</v>
      </c>
      <c r="BI147" s="223" t="str">
        <f t="shared" ca="1" si="85"/>
        <v>4.21004808532664+1.50637929193912i</v>
      </c>
      <c r="BJ147" s="223" t="str">
        <f t="shared" ca="1" si="86"/>
        <v>3.0832320626025-3.23841990793124i</v>
      </c>
      <c r="BK147" s="223" t="str">
        <f t="shared" ca="1" si="87"/>
        <v>-1.71114206046392-4.1310623695191i</v>
      </c>
      <c r="BL147" s="223" t="str">
        <f t="shared" ca="1" si="88"/>
        <v>-4.47008297666571-0.109734377789729i</v>
      </c>
      <c r="BM147" s="223" t="str">
        <f t="shared" ca="1" si="89"/>
        <v>-1.9117825378868+4.04212456262503i</v>
      </c>
      <c r="BN147" s="223" t="str">
        <f t="shared" ca="1" si="90"/>
        <v>2.92061644117563+3.38580611604978i</v>
      </c>
      <c r="BO147" s="223" t="str">
        <f t="shared" ca="1" si="91"/>
        <v>4.27889142653999-1.29798752375672i</v>
      </c>
      <c r="BP147" s="223" t="str">
        <f t="shared" ca="1" si="92"/>
        <v>0.547350727175892-4.43780245542831i</v>
      </c>
      <c r="BQ147" s="223" t="str">
        <f t="shared" ca="1" si="93"/>
        <v>-3.8352731707353-2.29877427290796i</v>
      </c>
      <c r="BR147" s="223" t="str">
        <f t="shared" ca="1" si="94"/>
        <v>-3.65577300572962+2.57468584152011i</v>
      </c>
      <c r="BS147" s="223" t="str">
        <f t="shared" ca="1" si="95"/>
        <v>0.872332657643569+4.38551242004329i</v>
      </c>
      <c r="BT147" s="223" t="str">
        <f t="shared" ca="1" si="96"/>
        <v>4.36278347059553+0.979695789846978i</v>
      </c>
      <c r="BU147" s="223" t="str">
        <f t="shared" ca="1" si="97"/>
        <v>2.66362755504319-3.59148600163778i</v>
      </c>
      <c r="BV147" s="223" t="str">
        <f t="shared" ca="1" si="98"/>
        <v>-2.2039596097443-3.89053280291546i</v>
      </c>
      <c r="BW147" s="223" t="str">
        <f t="shared" ca="1" si="99"/>
        <v>-4.44989853157662+0.43827675117184i</v>
      </c>
      <c r="BX147" s="223" t="str">
        <f t="shared" ca="1" si="100"/>
        <v>-1.40260584650567+4.24574849600087i</v>
      </c>
      <c r="BY147" s="223" t="str">
        <f t="shared" ca="1" si="101"/>
        <v>3.31311085903852+3.00282864773641i</v>
      </c>
      <c r="BZ147" s="223" t="str">
        <f t="shared" ca="1" si="102"/>
        <v>4.08782464242763-1.81200804211983i</v>
      </c>
      <c r="CA147" s="223" t="str">
        <f t="shared" ca="1" si="103"/>
        <v>1.79673637016889E-13-4.47142968768888i</v>
      </c>
      <c r="CB147" s="223" t="str">
        <f t="shared" ca="1" si="104"/>
        <v>-4.08782464242748-1.81200804212016i</v>
      </c>
      <c r="CC147" s="223" t="str">
        <f t="shared" ca="1" si="105"/>
        <v>-3.31311085903877+3.00282864773614i</v>
      </c>
      <c r="CD147" s="223" t="str">
        <f t="shared" ca="1" si="106"/>
        <v>1.40260584650533+4.24574849600098i</v>
      </c>
      <c r="CE147" s="223" t="str">
        <f t="shared" ca="1" si="107"/>
        <v>4.44989853157662+0.438276751171755i</v>
      </c>
      <c r="CF147" s="223" t="str">
        <f t="shared" ca="1" si="108"/>
        <v>2.20395960974467-3.89053280291525i</v>
      </c>
      <c r="CG147" s="223" t="str">
        <f t="shared" ca="1" si="109"/>
        <v>-2.6636275550429-3.591486001638i</v>
      </c>
      <c r="CH147" s="223" t="str">
        <f t="shared" ca="1" si="110"/>
        <v>-4.36278347059551+0.979695789847059i</v>
      </c>
      <c r="CI147" s="223" t="str">
        <f t="shared" ca="1" si="111"/>
        <v>-0.872332657643547+4.3855124200433i</v>
      </c>
      <c r="CJ147" s="223" t="str">
        <f t="shared" ca="1" si="112"/>
        <v>3.65577300572967+2.57468584152004i</v>
      </c>
      <c r="CK147" s="223" t="str">
        <f t="shared" ca="1" si="113"/>
        <v>3.83527317073525-2.29877427290803i</v>
      </c>
      <c r="CL147" s="223" t="str">
        <f t="shared" ca="1" si="114"/>
        <v>-0.547350727175945-4.4378024554283i</v>
      </c>
      <c r="CM147" s="223" t="str">
        <f t="shared" ca="1" si="115"/>
        <v>-4.27889142654001-1.29798752375663i</v>
      </c>
      <c r="CN147" s="223" t="str">
        <f t="shared" ca="1" si="116"/>
        <v>-2.92061644117556+3.38580611604984i</v>
      </c>
      <c r="CO147" s="223" t="str">
        <f t="shared" ca="1" si="117"/>
        <v>1.91178253788685+4.042124562625i</v>
      </c>
      <c r="CP147" s="223" t="str">
        <f t="shared" ca="1" si="118"/>
        <v>4.47008297666571-0.109734377789846i</v>
      </c>
      <c r="CQ147" s="223" t="str">
        <f t="shared" ca="1" si="119"/>
        <v>1.71114206046384-4.13106236951913i</v>
      </c>
      <c r="CR147" s="223" t="str">
        <f t="shared" ca="1" si="120"/>
        <v>-3.08323206260254-3.23841990793121i</v>
      </c>
      <c r="CS147" s="223" t="str">
        <f t="shared" ca="1" si="121"/>
        <v>-4.2100480853266+1.50637929193923i</v>
      </c>
      <c r="CT147" s="223" t="str">
        <f t="shared" ca="1" si="122"/>
        <v>-0.328938773641346+4.45931415524191i</v>
      </c>
      <c r="CU147" s="223" t="str">
        <f t="shared" ca="1" si="123"/>
        <v>3.94344892361138+2.10781736372338i</v>
      </c>
      <c r="CV147" s="223" t="str">
        <f t="shared" ca="1" si="124"/>
        <v>3.52503562067303-2.75096479892633i</v>
      </c>
      <c r="CW147" s="223" t="str">
        <f t="shared" ca="1" si="125"/>
        <v>-1.0864687899395-4.33742654352012i</v>
      </c>
      <c r="CX147" s="223" t="str">
        <f t="shared" ca="1" si="126"/>
        <v>-4.40559970079387-0.764444064867024i</v>
      </c>
      <c r="CY147" s="223" t="str">
        <f t="shared" ca="1" si="127"/>
        <v>-2.48419323352082+3.71785790886027i</v>
      </c>
      <c r="CZ147" s="223" t="str">
        <f t="shared" ca="1" si="128"/>
        <v>2.39220424040533+3.7777033134078i</v>
      </c>
      <c r="DA147" s="223" t="str">
        <f t="shared" ca="1" si="129"/>
        <v>4.42303321302113-0.656094999567504i</v>
      </c>
      <c r="DB147" s="223" t="str">
        <f t="shared" ca="1" si="130"/>
        <v>1.19258734185951-4.30945691288148i</v>
      </c>
      <c r="DC147" s="223" t="str">
        <f t="shared" ca="1" si="131"/>
        <v>-3.45646189005942-2.83664496448046i</v>
      </c>
      <c r="DD147" s="223" t="str">
        <f t="shared" ca="1" si="132"/>
        <v>-3.99398965813119+2.01040544733807i</v>
      </c>
      <c r="DE147" s="223" t="str">
        <f t="shared" ca="1" si="133"/>
        <v>0.219402655692527+4.46604365480461i</v>
      </c>
      <c r="DF147" s="223" t="str">
        <f t="shared" ca="1" si="134"/>
        <v>4.17181169910927+1.60924535081527i</v>
      </c>
      <c r="DG147" s="223" t="str">
        <f t="shared" ca="1" si="135"/>
        <v>3.16177825376432-3.16177825376299i</v>
      </c>
      <c r="DH147" s="223" t="str">
        <f t="shared" ca="1" si="136"/>
        <v>-1.60924535081352-4.17181169910994i</v>
      </c>
      <c r="DI147" s="223" t="str">
        <f t="shared" ca="1" si="137"/>
        <v>-4.46604365480452-0.219402655694461i</v>
      </c>
      <c r="DJ147" s="223" t="str">
        <f t="shared" ca="1" si="138"/>
        <v>-2.01040544733974+3.99398965813035i</v>
      </c>
      <c r="DK147" s="223" t="str">
        <f t="shared" ca="1" si="139"/>
        <v>2.83664496447901+3.45646189006061i</v>
      </c>
      <c r="DL147" s="223" t="str">
        <f t="shared" ca="1" si="140"/>
        <v>4.309456912882-1.19258734185764i</v>
      </c>
      <c r="DM147" s="223" t="str">
        <f t="shared" ca="1" si="141"/>
        <v>0.656094999569355-4.42303321302086i</v>
      </c>
      <c r="DN147" s="223" t="str">
        <f t="shared" ca="1" si="142"/>
        <v>-3.77770331340679-2.39220424040692i</v>
      </c>
      <c r="DO147" s="223" t="str">
        <f t="shared" ca="1" si="143"/>
        <v>-3.71785790886135+2.48419323351921i</v>
      </c>
      <c r="DP147" s="223" t="str">
        <f t="shared" ca="1" si="144"/>
        <v>0.764444064865177+4.40559970079419i</v>
      </c>
      <c r="DQ147" s="223" t="str">
        <f t="shared" ca="1" si="145"/>
        <v>4.33742654351988+1.08646878994045i</v>
      </c>
      <c r="DR147" s="223" t="str">
        <f t="shared" ca="1" si="146"/>
        <v>2.75096479892711-3.52503562067242i</v>
      </c>
      <c r="DS147" s="223" t="str">
        <f t="shared" ca="1" si="147"/>
        <v>-2.10781736372251-3.94344892361184i</v>
      </c>
      <c r="DT147" s="223" t="str">
        <f t="shared" ca="1" si="148"/>
        <v>-4.45931415524198+0.328938773640365i</v>
      </c>
      <c r="DU147" s="223" t="str">
        <f t="shared" ca="1" si="149"/>
        <v>-1.50637929194016+4.21004808532626i</v>
      </c>
      <c r="DV147" s="223" t="str">
        <f t="shared" ca="1" si="150"/>
        <v>3.23841990793048+3.0832320626033i</v>
      </c>
      <c r="DW147" s="223" t="str">
        <f t="shared" ca="1" si="151"/>
        <v>4.13106236951954-1.71114206046287i</v>
      </c>
      <c r="DX147" s="223" t="str">
        <f t="shared" ca="1" si="152"/>
        <v>0.109734377790766-4.47008297666568i</v>
      </c>
      <c r="DY147" s="223" t="str">
        <f t="shared" ca="1" si="153"/>
        <v>-4.04212456262458-1.91178253788774i</v>
      </c>
      <c r="DZ147" s="223" t="str">
        <f t="shared" ca="1" si="154"/>
        <v>-3.38580611605048+2.92061644117482i</v>
      </c>
      <c r="EA147" s="223" t="str">
        <f t="shared" ca="1" si="155"/>
        <v>1.29798752375569+4.2788914265403i</v>
      </c>
      <c r="EB147" s="223" t="str">
        <f t="shared" ca="1" si="156"/>
        <v>4.43780245542817+0.547350727176987i</v>
      </c>
      <c r="EC147" s="223" t="str">
        <f t="shared" ca="1" si="157"/>
        <v>2.29877427290893-3.83527317073471i</v>
      </c>
      <c r="ED147" s="223" t="str">
        <f t="shared" ca="1" si="158"/>
        <v>-2.57468584151918-3.65577300573027i</v>
      </c>
      <c r="EE147" s="223" t="str">
        <f t="shared" ca="1" si="159"/>
        <v>-4.38551242004349+0.872332657642581i</v>
      </c>
      <c r="EF147" s="223" t="str">
        <f t="shared" ca="1" si="160"/>
        <v>-0.97969578984802+4.3627834705953i</v>
      </c>
      <c r="EG147" s="223" t="str">
        <f t="shared" ca="1" si="161"/>
        <v>3.59148600163714+2.66362755504405i</v>
      </c>
      <c r="EH147" s="223" t="str">
        <f t="shared" ca="1" si="162"/>
        <v>3.89053280291599-2.20395960974337i</v>
      </c>
      <c r="EI147" s="223" t="str">
        <f t="shared" ca="1" si="163"/>
        <v>-0.438276751170713-4.44989853157673i</v>
      </c>
      <c r="EJ147" s="223" t="str">
        <f t="shared" ca="1" si="164"/>
        <v>-4.24574849600051-1.40260584650674i</v>
      </c>
      <c r="EK147" s="223" t="str">
        <f t="shared" ca="1" si="165"/>
        <v>-3.00282864773716+3.31311085903785i</v>
      </c>
      <c r="EL147" s="223" t="str">
        <f t="shared" ca="1" si="166"/>
        <v>1.81200804211885+4.08782464242806i</v>
      </c>
      <c r="EM147" s="223" t="str">
        <f t="shared" ca="1" si="167"/>
        <v>4.47142968768888+1.24894700128761E-12i</v>
      </c>
      <c r="EN147" s="223"/>
      <c r="EO147" s="223"/>
      <c r="EP147" s="223"/>
    </row>
    <row r="148" spans="1:146" ht="17.25" thickBot="1">
      <c r="A148" s="257">
        <f t="shared" si="168"/>
        <v>9.3750000000000051E-4</v>
      </c>
      <c r="B148" s="256">
        <v>48</v>
      </c>
      <c r="C148" s="230">
        <f t="shared" si="169"/>
        <v>9600</v>
      </c>
      <c r="D148" s="229">
        <f t="shared" si="170"/>
        <v>60318.578948924027</v>
      </c>
      <c r="E148" s="229" t="str">
        <f t="shared" si="171"/>
        <v>60318.578948924i</v>
      </c>
      <c r="F148" s="229" t="str">
        <f t="shared" si="177"/>
        <v>-0.0197967070472748-0.111009264939908i</v>
      </c>
      <c r="G148" s="229" t="str">
        <f t="shared" si="178"/>
        <v>-4.94825782503178+0.12118826366961i</v>
      </c>
      <c r="H148" s="229" t="str">
        <f t="shared" si="179"/>
        <v>0.00211660901358874-0.00880782108353547i</v>
      </c>
      <c r="I148" s="229" t="str">
        <f t="shared" si="174"/>
        <v>-0.00615217416493103+0.0061256486987182i</v>
      </c>
      <c r="J148" s="255" t="str">
        <f ca="1">IMPRODUCT(1/N_FFT2,BK100)</f>
        <v>0.0207608821160326-0.000072962057961857i</v>
      </c>
      <c r="K148" s="254" t="str">
        <f t="shared" ca="1" si="175"/>
        <v>-0.000127277622660025+0.00012762274580633i</v>
      </c>
      <c r="N148" s="246">
        <f t="shared" ca="1" si="176"/>
        <v>8.5301559354386072</v>
      </c>
      <c r="O148" s="223">
        <f t="shared" ca="1" si="39"/>
        <v>-4.4698440645613928</v>
      </c>
      <c r="P148" s="223" t="str">
        <f t="shared" ca="1" si="40"/>
        <v>-1.71053526876309+4.12959744476533i</v>
      </c>
      <c r="Q148" s="223" t="str">
        <f t="shared" ca="1" si="41"/>
        <v>3.16065704889779+3.16065704889782i</v>
      </c>
      <c r="R148" s="223" t="str">
        <f t="shared" ca="1" si="42"/>
        <v>4.12959744476533-1.71053526876309i</v>
      </c>
      <c r="S148" s="223" t="str">
        <f t="shared" ca="1" si="43"/>
        <v>8.21433382406978E-16-4.46984406456139i</v>
      </c>
      <c r="T148" s="223" t="str">
        <f t="shared" ca="1" si="44"/>
        <v>-4.12959744476533-1.71053526876309i</v>
      </c>
      <c r="U148" s="223" t="str">
        <f t="shared" ca="1" si="45"/>
        <v>-3.16065704889782+3.16065704889779i</v>
      </c>
      <c r="V148" s="223" t="str">
        <f t="shared" ca="1" si="46"/>
        <v>1.71053526876309+4.12959744476533i</v>
      </c>
      <c r="W148" s="223" t="str">
        <f t="shared" ca="1" si="47"/>
        <v>4.46984406456139+1.64286676481396E-15i</v>
      </c>
      <c r="X148" s="223" t="str">
        <f t="shared" ca="1" si="48"/>
        <v>1.71053526876288-4.12959744476541i</v>
      </c>
      <c r="Y148" s="223" t="str">
        <f t="shared" ca="1" si="49"/>
        <v>-3.16065704889772-3.16065704889788i</v>
      </c>
      <c r="Z148" s="223" t="str">
        <f t="shared" ca="1" si="50"/>
        <v>-4.12959744476532+1.71053526876309i</v>
      </c>
      <c r="AA148" s="223" t="str">
        <f t="shared" ca="1" si="51"/>
        <v>1.32516347130095E-13+4.46984406456139i</v>
      </c>
      <c r="AB148" s="223" t="str">
        <f t="shared" ca="1" si="52"/>
        <v>4.12959744476526+1.71053526876325i</v>
      </c>
      <c r="AC148" s="223" t="str">
        <f t="shared" ca="1" si="53"/>
        <v>3.16065704889784-3.16065704889776i</v>
      </c>
      <c r="AD148" s="223" t="str">
        <f t="shared" ca="1" si="54"/>
        <v>-1.71053526876314-4.1295974447653i</v>
      </c>
      <c r="AE148" s="223" t="str">
        <f t="shared" ca="1" si="55"/>
        <v>-4.46984406456139+1.87275180273642E-13i</v>
      </c>
      <c r="AF148" s="223" t="str">
        <f t="shared" ca="1" si="56"/>
        <v>-1.71053526876321+4.12959744476527i</v>
      </c>
      <c r="AG148" s="223" t="str">
        <f t="shared" ca="1" si="57"/>
        <v>3.16065704889779+3.16065704889782i</v>
      </c>
      <c r="AH148" s="223" t="str">
        <f t="shared" ca="1" si="58"/>
        <v>4.12959744476529-1.71053526876317i</v>
      </c>
      <c r="AI148" s="223" t="str">
        <f t="shared" ca="1" si="59"/>
        <v>2.18488194940713E-13-4.46984406456139i</v>
      </c>
      <c r="AJ148" s="223" t="str">
        <f t="shared" ca="1" si="60"/>
        <v>-4.12959744476529-1.71053526876316i</v>
      </c>
      <c r="AK148" s="223" t="str">
        <f t="shared" ca="1" si="61"/>
        <v>-3.16065704889778+3.16065704889782i</v>
      </c>
      <c r="AL148" s="223" t="str">
        <f t="shared" ca="1" si="62"/>
        <v>1.71053526876322+4.12959744476527i</v>
      </c>
      <c r="AM148" s="223" t="str">
        <f t="shared" ca="1" si="63"/>
        <v>4.46984406456139+1.79609437947439E-13i</v>
      </c>
      <c r="AN148" s="223" t="str">
        <f t="shared" ca="1" si="64"/>
        <v>1.71053526876313-4.12959744476531i</v>
      </c>
      <c r="AO148" s="223" t="str">
        <f t="shared" ca="1" si="65"/>
        <v>-3.16065704889785-3.16065704889775i</v>
      </c>
      <c r="AP148" s="223" t="str">
        <f t="shared" ca="1" si="66"/>
        <v>-4.12959744476525+1.71053526876326i</v>
      </c>
      <c r="AQ148" s="223" t="str">
        <f t="shared" ca="1" si="67"/>
        <v>-1.24850604803892E-13+4.46984406456139i</v>
      </c>
      <c r="AR148" s="223" t="str">
        <f t="shared" ca="1" si="68"/>
        <v>-1.24850604803892E-13+4.46984406456139i</v>
      </c>
      <c r="AS148" s="223" t="str">
        <f t="shared" ca="1" si="69"/>
        <v>3.16065704889771-3.16065704889789i</v>
      </c>
      <c r="AT148" s="223" t="str">
        <f t="shared" ca="1" si="70"/>
        <v>-1.71053526876288-4.12959744476541i</v>
      </c>
      <c r="AU148" s="223" t="str">
        <f t="shared" ca="1" si="71"/>
        <v>-4.46984406456139-7.00917716603456E-14i</v>
      </c>
      <c r="AV148" s="223" t="str">
        <f t="shared" ca="1" si="72"/>
        <v>-1.71053526876304+4.12959744476534i</v>
      </c>
      <c r="AW148" s="223" t="str">
        <f t="shared" ca="1" si="73"/>
        <v>3.16065704889791+3.1606570488977i</v>
      </c>
      <c r="AX148" s="223" t="str">
        <f t="shared" ca="1" si="74"/>
        <v>4.12959744476539-1.71053526876294i</v>
      </c>
      <c r="AY148" s="223" t="str">
        <f t="shared" ca="1" si="75"/>
        <v>4.70930908173441E-14-4.46984406456139i</v>
      </c>
      <c r="AZ148" s="223" t="str">
        <f t="shared" ca="1" si="76"/>
        <v>-4.12959744476537-1.71053526876299i</v>
      </c>
      <c r="BA148" s="223" t="str">
        <f t="shared" ca="1" si="77"/>
        <v>-3.16065704889797+3.16065704889763i</v>
      </c>
      <c r="BB148" s="223" t="str">
        <f t="shared" ca="1" si="78"/>
        <v>1.71053526876298+4.12959744476537i</v>
      </c>
      <c r="BC148" s="223" t="str">
        <f t="shared" ca="1" si="79"/>
        <v>4.46984406456139-7.6657423262027E-15i</v>
      </c>
      <c r="BD148" s="223" t="str">
        <f t="shared" ca="1" si="80"/>
        <v>1.71053526876297-4.12959744476538i</v>
      </c>
      <c r="BE148" s="223" t="str">
        <f t="shared" ca="1" si="81"/>
        <v>-3.16065704889767-3.16065704889793i</v>
      </c>
      <c r="BF148" s="223" t="str">
        <f t="shared" ca="1" si="82"/>
        <v>-4.12959744476536+1.71053526876301i</v>
      </c>
      <c r="BG148" s="223" t="str">
        <f t="shared" ca="1" si="83"/>
        <v>6.24245754697493E-14+4.46984406456139i</v>
      </c>
      <c r="BH148" s="223" t="str">
        <f t="shared" ca="1" si="84"/>
        <v>4.12959744476539+1.71053526876292i</v>
      </c>
      <c r="BI148" s="223" t="str">
        <f t="shared" ca="1" si="85"/>
        <v>3.16065704889792-3.16065704889768i</v>
      </c>
      <c r="BJ148" s="223" t="str">
        <f t="shared" ca="1" si="86"/>
        <v>-1.71053526876306-4.12959744476534i</v>
      </c>
      <c r="BK148" s="223" t="str">
        <f t="shared" ca="1" si="87"/>
        <v>-4.46984406456139+8.54232563127512E-14i</v>
      </c>
      <c r="BL148" s="223" t="str">
        <f t="shared" ca="1" si="88"/>
        <v>-1.71053526876328+4.12959744476525i</v>
      </c>
      <c r="BM148" s="223" t="str">
        <f t="shared" ca="1" si="89"/>
        <v>3.16065704889772+3.16065704889788i</v>
      </c>
      <c r="BN148" s="223" t="str">
        <f t="shared" ca="1" si="90"/>
        <v>4.12959744476532-1.71053526876311i</v>
      </c>
      <c r="BO148" s="223" t="str">
        <f t="shared" ca="1" si="91"/>
        <v>-1.40182089456298E-13-4.46984406456139i</v>
      </c>
      <c r="BP148" s="223" t="str">
        <f t="shared" ca="1" si="92"/>
        <v>-4.12959744476525-1.71053526876326i</v>
      </c>
      <c r="BQ148" s="223" t="str">
        <f t="shared" ca="1" si="93"/>
        <v>-3.16065704889784+3.16065704889776i</v>
      </c>
      <c r="BR148" s="223" t="str">
        <f t="shared" ca="1" si="94"/>
        <v>1.71053526876316+4.12959744476529i</v>
      </c>
      <c r="BS148" s="223" t="str">
        <f t="shared" ca="1" si="95"/>
        <v>4.46984406456139-1.94940922599845E-13i</v>
      </c>
      <c r="BT148" s="223" t="str">
        <f t="shared" ca="1" si="96"/>
        <v>1.71053526876321-4.12959744476528i</v>
      </c>
      <c r="BU148" s="223" t="str">
        <f t="shared" ca="1" si="97"/>
        <v>-3.16065704889778-3.16065704889783i</v>
      </c>
      <c r="BV148" s="223" t="str">
        <f t="shared" ca="1" si="98"/>
        <v>-4.12959744476528+1.71053526876321i</v>
      </c>
      <c r="BW148" s="223" t="str">
        <f t="shared" ca="1" si="99"/>
        <v>-1.94942376464239E-13+4.46984406456139i</v>
      </c>
      <c r="BX148" s="223" t="str">
        <f t="shared" ca="1" si="100"/>
        <v>4.12959744476529+1.71053526876316i</v>
      </c>
      <c r="BY148" s="223" t="str">
        <f t="shared" ca="1" si="101"/>
        <v>3.16065704889779-3.16065704889782i</v>
      </c>
      <c r="BZ148" s="223" t="str">
        <f t="shared" ca="1" si="102"/>
        <v>-1.7105352687632-4.12959744476528i</v>
      </c>
      <c r="CA148" s="223" t="str">
        <f t="shared" ca="1" si="103"/>
        <v>-4.46984406456139-1.40183543320692E-13i</v>
      </c>
      <c r="CB148" s="223" t="str">
        <f t="shared" ca="1" si="104"/>
        <v>-1.71053526876311+4.12959744476532i</v>
      </c>
      <c r="CC148" s="223" t="str">
        <f t="shared" ca="1" si="105"/>
        <v>3.16065704889786+3.16065704889775i</v>
      </c>
      <c r="CD148" s="223" t="str">
        <f t="shared" ca="1" si="106"/>
        <v>4.12959744476526-1.71053526876325i</v>
      </c>
      <c r="CE148" s="223" t="str">
        <f t="shared" ca="1" si="107"/>
        <v>1.48945014778235E-13-4.46984406456139i</v>
      </c>
      <c r="CF148" s="223" t="str">
        <f t="shared" ca="1" si="108"/>
        <v>-4.12959744476534-1.71053526876306i</v>
      </c>
      <c r="CG148" s="223" t="str">
        <f t="shared" ca="1" si="109"/>
        <v>-3.16065704889771+3.16065704889789i</v>
      </c>
      <c r="CH148" s="223" t="str">
        <f t="shared" ca="1" si="110"/>
        <v>1.71053526876289+4.12959744476541i</v>
      </c>
      <c r="CI148" s="223" t="str">
        <f t="shared" ca="1" si="111"/>
        <v>4.46984406456139+9.41861816346882E-14i</v>
      </c>
      <c r="CJ148" s="223" t="str">
        <f t="shared" ca="1" si="112"/>
        <v>1.71053526876307-4.12959744476534i</v>
      </c>
      <c r="CK148" s="223" t="str">
        <f t="shared" ca="1" si="113"/>
        <v>-3.16065704889793-3.16065704889767i</v>
      </c>
      <c r="CL148" s="223" t="str">
        <f t="shared" ca="1" si="114"/>
        <v>-4.12959744476539+1.71053526876294i</v>
      </c>
      <c r="CM148" s="223" t="str">
        <f t="shared" ca="1" si="115"/>
        <v>-3.94273484911413E-14+4.46984406456139i</v>
      </c>
      <c r="CN148" s="223" t="str">
        <f t="shared" ca="1" si="116"/>
        <v>4.12959744476536+1.71053526876301i</v>
      </c>
      <c r="CO148" s="223" t="str">
        <f t="shared" ca="1" si="117"/>
        <v>3.16065704889795-3.16065704889766i</v>
      </c>
      <c r="CP148" s="223" t="str">
        <f t="shared" ca="1" si="118"/>
        <v>-1.71053526876299-4.12959744476537i</v>
      </c>
      <c r="CQ148" s="223" t="str">
        <f t="shared" ca="1" si="119"/>
        <v>-4.46984406456139+1.53314846524054E-14i</v>
      </c>
      <c r="CR148" s="223" t="str">
        <f t="shared" ca="1" si="120"/>
        <v>-1.71053526876296+4.12959744476538i</v>
      </c>
      <c r="CS148" s="223" t="str">
        <f t="shared" ca="1" si="121"/>
        <v>3.16065704889765+3.16065704889795i</v>
      </c>
      <c r="CT148" s="223" t="str">
        <f t="shared" ca="1" si="122"/>
        <v>4.12959744476534-1.71053526876304i</v>
      </c>
      <c r="CU148" s="223" t="str">
        <f t="shared" ca="1" si="123"/>
        <v>-7.00903177959521E-14-4.46984406456139i</v>
      </c>
      <c r="CV148" s="223" t="str">
        <f t="shared" ca="1" si="124"/>
        <v>-4.12959744476591-1.71053526876168i</v>
      </c>
      <c r="CW148" s="223" t="str">
        <f t="shared" ca="1" si="125"/>
        <v>-3.16065704889728+3.16065704889832i</v>
      </c>
      <c r="CX148" s="223" t="str">
        <f t="shared" ca="1" si="126"/>
        <v>1.71053526876303+4.12959744476535i</v>
      </c>
      <c r="CY148" s="223" t="str">
        <f t="shared" ca="1" si="127"/>
        <v>4.46984406456139+7.64435113475761E-13i</v>
      </c>
      <c r="CZ148" s="223" t="str">
        <f t="shared" ca="1" si="128"/>
        <v>1.7105352687645-4.12959744476474i</v>
      </c>
      <c r="DA148" s="223" t="str">
        <f t="shared" ca="1" si="129"/>
        <v>-3.1606570488993-3.1606570488963i</v>
      </c>
      <c r="DB148" s="223" t="str">
        <f t="shared" ca="1" si="130"/>
        <v>-4.12959744476482+1.71053526876432i</v>
      </c>
      <c r="DC148" s="223" t="str">
        <f t="shared" ca="1" si="131"/>
        <v>6.24250116290677E-13+4.46984406456139i</v>
      </c>
      <c r="DD148" s="223" t="str">
        <f t="shared" ca="1" si="132"/>
        <v>4.12959744476527+1.71053526876322i</v>
      </c>
      <c r="DE148" s="223" t="str">
        <f t="shared" ca="1" si="133"/>
        <v>3.16065704889846-3.16065704889714i</v>
      </c>
      <c r="DF148" s="223" t="str">
        <f t="shared" ca="1" si="134"/>
        <v>-1.71053526876149-4.12959744476599i</v>
      </c>
      <c r="DG148" s="223" t="str">
        <f t="shared" ca="1" si="135"/>
        <v>-4.46984406456139+2.01293534605711E-12i</v>
      </c>
      <c r="DH148" s="223" t="str">
        <f t="shared" ca="1" si="136"/>
        <v>-1.71053526876194+4.1295974447658i</v>
      </c>
      <c r="DI148" s="223" t="str">
        <f t="shared" ca="1" si="137"/>
        <v>3.16065704889812+3.16065704889748i</v>
      </c>
      <c r="DJ148" s="223" t="str">
        <f t="shared" ca="1" si="138"/>
        <v>4.12959744476546-1.71053526876277i</v>
      </c>
      <c r="DK148" s="223" t="str">
        <f t="shared" ca="1" si="139"/>
        <v>1.10832105085384E-12-4.46984406456139i</v>
      </c>
      <c r="DL148" s="223" t="str">
        <f t="shared" ca="1" si="140"/>
        <v>-4.12959744476461-1.71053526876482i</v>
      </c>
      <c r="DM148" s="223" t="str">
        <f t="shared" ca="1" si="141"/>
        <v>-3.1606570488965+3.1606570488991i</v>
      </c>
      <c r="DN148" s="223" t="str">
        <f t="shared" ca="1" si="142"/>
        <v>1.71053526876406+4.12959744476492i</v>
      </c>
      <c r="DO148" s="223" t="str">
        <f t="shared" ca="1" si="143"/>
        <v>4.46984406456139-2.80364178912596E-13i</v>
      </c>
      <c r="DP148" s="223" t="str">
        <f t="shared" ca="1" si="144"/>
        <v>1.71053526876354-4.12959744476514i</v>
      </c>
      <c r="DQ148" s="223" t="str">
        <f t="shared" ca="1" si="145"/>
        <v>-3.1606570488969-3.16065704889871i</v>
      </c>
      <c r="DR148" s="223" t="str">
        <f t="shared" ca="1" si="146"/>
        <v>-4.1295974447661+1.71053526876123i</v>
      </c>
      <c r="DS148" s="223" t="str">
        <f t="shared" ca="1" si="147"/>
        <v>1.66904940867903E-12+4.46984406456139i</v>
      </c>
      <c r="DT148" s="223" t="str">
        <f t="shared" ca="1" si="148"/>
        <v>4.12959744476567+1.71053526876226i</v>
      </c>
      <c r="DU148" s="223" t="str">
        <f t="shared" ca="1" si="149"/>
        <v>3.16065704889768-3.16065704889792i</v>
      </c>
      <c r="DV148" s="223" t="str">
        <f t="shared" ca="1" si="150"/>
        <v>-1.71053526876246-4.12959744476559i</v>
      </c>
      <c r="DW148" s="223" t="str">
        <f t="shared" ca="1" si="151"/>
        <v>-4.46984406456139-1.38868668363083E-12i</v>
      </c>
      <c r="DX148" s="223" t="str">
        <f t="shared" ca="1" si="152"/>
        <v>-1.71053526876514+4.12959744476448i</v>
      </c>
      <c r="DY148" s="223" t="str">
        <f t="shared" ca="1" si="153"/>
        <v>3.16065704889886+3.16065704889674i</v>
      </c>
      <c r="DZ148" s="223" t="str">
        <f t="shared" ca="1" si="154"/>
        <v>4.12959744476503-1.7105352687638i</v>
      </c>
      <c r="EA148" s="223" t="str">
        <f t="shared" ca="1" si="155"/>
        <v>6.35217584654834E-14-4.46984406456139i</v>
      </c>
      <c r="EB148" s="223" t="str">
        <f t="shared" ca="1" si="156"/>
        <v>-4.12959744476503-1.7105352687638i</v>
      </c>
      <c r="EC148" s="223" t="str">
        <f t="shared" ca="1" si="157"/>
        <v>-3.16065704889895+3.16065704889665i</v>
      </c>
      <c r="ED148" s="223" t="str">
        <f t="shared" ca="1" si="158"/>
        <v>1.71053526876502+4.12959744476453i</v>
      </c>
      <c r="EE148" s="223" t="str">
        <f t="shared" ca="1" si="159"/>
        <v>4.46984406456139-1.38868377590204E-12i</v>
      </c>
      <c r="EF148" s="223" t="str">
        <f t="shared" ca="1" si="160"/>
        <v>1.71053526876257-4.12959744476554i</v>
      </c>
      <c r="EG148" s="223" t="str">
        <f t="shared" ca="1" si="161"/>
        <v>-3.16065704889768-3.16065704889792i</v>
      </c>
      <c r="EH148" s="223" t="str">
        <f t="shared" ca="1" si="162"/>
        <v>-4.12959744476572+1.71053526876214i</v>
      </c>
      <c r="EI148" s="223" t="str">
        <f t="shared" ca="1" si="163"/>
        <v>-1.73257262100891E-12+4.46984406456139i</v>
      </c>
      <c r="EJ148" s="223" t="str">
        <f t="shared" ca="1" si="164"/>
        <v>4.1295974447661+1.71053526876123i</v>
      </c>
      <c r="EK148" s="223" t="str">
        <f t="shared" ca="1" si="165"/>
        <v>3.16065704889699-3.16065704889862i</v>
      </c>
      <c r="EL148" s="223" t="str">
        <f t="shared" ca="1" si="166"/>
        <v>-1.71053526876348-4.12959744476516i</v>
      </c>
      <c r="EM148" s="223" t="str">
        <f t="shared" ca="1" si="167"/>
        <v>-4.46984406456139-2.80367086641383E-13i</v>
      </c>
      <c r="EN148" s="223"/>
      <c r="EO148" s="223"/>
      <c r="EP148" s="223"/>
    </row>
    <row r="149" spans="1:146" ht="17.25" thickBot="1">
      <c r="A149" s="257">
        <f t="shared" si="168"/>
        <v>9.5703125000000052E-4</v>
      </c>
      <c r="B149" s="256">
        <v>49</v>
      </c>
      <c r="C149" s="230">
        <f t="shared" si="169"/>
        <v>9800</v>
      </c>
      <c r="D149" s="229">
        <f t="shared" si="170"/>
        <v>61575.216010359945</v>
      </c>
      <c r="E149" s="229" t="str">
        <f t="shared" si="171"/>
        <v>61575.2160103599i</v>
      </c>
      <c r="F149" s="229" t="str">
        <f t="shared" si="177"/>
        <v>-0.0197193845598221-0.108421159755609i</v>
      </c>
      <c r="G149" s="229" t="str">
        <f t="shared" si="178"/>
        <v>-4.96391303376324+0.175916356871152i</v>
      </c>
      <c r="H149" s="229" t="str">
        <f t="shared" si="179"/>
        <v>0.00211169805489292-0.00862806738537321i</v>
      </c>
      <c r="I149" s="229" t="str">
        <f t="shared" si="174"/>
        <v>-0.00607900856893824+0.00608971752079195i</v>
      </c>
      <c r="J149" s="255" t="str">
        <f ca="1">IMPRODUCT(1/N_FFT2,BL100)</f>
        <v>-0.0271929371890175-0.00161317613003168i</v>
      </c>
      <c r="K149" s="254" t="str">
        <f t="shared" ca="1" si="175"/>
        <v>0.000175129885129814-0.000155790794524086i</v>
      </c>
      <c r="N149" s="246">
        <f t="shared" ca="1" si="176"/>
        <v>8.5319596559948945</v>
      </c>
      <c r="O149" s="223">
        <f t="shared" ca="1" si="39"/>
        <v>-4.4680403440051055</v>
      </c>
      <c r="P149" s="223" t="str">
        <f t="shared" ca="1" si="40"/>
        <v>-1.60802554284553+4.16864946585985i</v>
      </c>
      <c r="Q149" s="223" t="str">
        <f t="shared" ca="1" si="41"/>
        <v>3.31059952102195+3.00055250363437i</v>
      </c>
      <c r="R149" s="223" t="str">
        <f t="shared" ca="1" si="42"/>
        <v>3.99096221398733-2.00888156001857i</v>
      </c>
      <c r="S149" s="223" t="str">
        <f t="shared" ca="1" si="43"/>
        <v>-0.437944537396484-4.44652550850907i</v>
      </c>
      <c r="T149" s="223" t="str">
        <f t="shared" ca="1" si="44"/>
        <v>-4.30619034456054-1.19168336065871i</v>
      </c>
      <c r="U149" s="223" t="str">
        <f t="shared" ca="1" si="45"/>
        <v>-2.66160852536796+3.58876365526428i</v>
      </c>
      <c r="V149" s="223" t="str">
        <f t="shared" ca="1" si="46"/>
        <v>2.39039094960226+3.77483981431224i</v>
      </c>
      <c r="W149" s="223" t="str">
        <f t="shared" ca="1" si="47"/>
        <v>4.382188201648-0.871671429493003i</v>
      </c>
      <c r="X149" s="223" t="str">
        <f t="shared" ca="1" si="48"/>
        <v>0.763864616268271-4.40226025624004i</v>
      </c>
      <c r="Y149" s="223" t="str">
        <f t="shared" ca="1" si="49"/>
        <v>-3.83236603368857-2.29703180201916i</v>
      </c>
      <c r="Z149" s="223" t="str">
        <f t="shared" ca="1" si="50"/>
        <v>-3.5223636436879+2.74887956762078i</v>
      </c>
      <c r="AA149" s="223" t="str">
        <f t="shared" ca="1" si="51"/>
        <v>1.29700364921939+4.27564802685731i</v>
      </c>
      <c r="AB149" s="223" t="str">
        <f t="shared" ca="1" si="52"/>
        <v>4.45593399513168+0.328689438052243i</v>
      </c>
      <c r="AC149" s="223" t="str">
        <f t="shared" ca="1" si="53"/>
        <v>1.91033340673137-4.0390606322242i</v>
      </c>
      <c r="AD149" s="223" t="str">
        <f t="shared" ca="1" si="54"/>
        <v>-3.08089497271234-3.23596518565529i</v>
      </c>
      <c r="AE149" s="223" t="str">
        <f t="shared" ca="1" si="55"/>
        <v>-4.12793102426098+1.70984501478963i</v>
      </c>
      <c r="AF149" s="223" t="str">
        <f t="shared" ca="1" si="56"/>
        <v>0.10965119913171+4.46669465378889i</v>
      </c>
      <c r="AG149" s="223" t="str">
        <f t="shared" ca="1" si="57"/>
        <v>4.20685686889636+1.50523745644227i</v>
      </c>
      <c r="AH149" s="223" t="str">
        <f t="shared" ca="1" si="58"/>
        <v>2.91840261392602-3.38323967502851i</v>
      </c>
      <c r="AI149" s="223" t="str">
        <f t="shared" ca="1" si="59"/>
        <v>-2.10621963817109-3.94045978934435i</v>
      </c>
      <c r="AJ149" s="223" t="str">
        <f t="shared" ca="1" si="60"/>
        <v>-4.43443860118645+0.546935835327007i</v>
      </c>
      <c r="AK149" s="223" t="str">
        <f t="shared" ca="1" si="61"/>
        <v>-1.08564524660157+4.33413877421901i</v>
      </c>
      <c r="AL149" s="223" t="str">
        <f t="shared" ca="1" si="62"/>
        <v>3.65300192980719+2.57273422966349i</v>
      </c>
      <c r="AM149" s="223" t="str">
        <f t="shared" ca="1" si="63"/>
        <v>3.71503977258212-2.48231021505981i</v>
      </c>
      <c r="AN149" s="223" t="str">
        <f t="shared" ca="1" si="64"/>
        <v>-0.978953180442581-4.35947648074383i</v>
      </c>
      <c r="AO149" s="223" t="str">
        <f t="shared" ca="1" si="65"/>
        <v>-4.41968055386481-0.655597679561608i</v>
      </c>
      <c r="AP149" s="223" t="str">
        <f t="shared" ca="1" si="66"/>
        <v>-2.20228900837007+3.88758377906762i</v>
      </c>
      <c r="AQ149" s="223" t="str">
        <f t="shared" ca="1" si="67"/>
        <v>2.83449478760907+3.45384189196238i</v>
      </c>
      <c r="AR149" s="223" t="str">
        <f t="shared" ca="1" si="68"/>
        <v>2.83449478760907+3.45384189196238i</v>
      </c>
      <c r="AS149" s="223" t="str">
        <f t="shared" ca="1" si="69"/>
        <v>0.219236348481318-4.4626583937337i</v>
      </c>
      <c r="AT149" s="223" t="str">
        <f t="shared" ca="1" si="70"/>
        <v>-4.08472607136638-1.81063454003203i</v>
      </c>
      <c r="AU149" s="223" t="str">
        <f t="shared" ca="1" si="71"/>
        <v>-3.15938162586098+3.15938162586119i</v>
      </c>
      <c r="AV149" s="223" t="str">
        <f t="shared" ca="1" si="72"/>
        <v>1.81063454003188+4.08472607136645i</v>
      </c>
      <c r="AW149" s="223" t="str">
        <f t="shared" ca="1" si="73"/>
        <v>4.46265839373368-0.219236348481629i</v>
      </c>
      <c r="AX149" s="223" t="str">
        <f t="shared" ca="1" si="74"/>
        <v>1.40154267127996-4.24253021865946i</v>
      </c>
      <c r="AY149" s="223" t="str">
        <f t="shared" ca="1" si="75"/>
        <v>-3.45384189196228-2.8344947876092i</v>
      </c>
      <c r="AZ149" s="223" t="str">
        <f t="shared" ca="1" si="76"/>
        <v>-3.8875837790677+2.20228900836993i</v>
      </c>
      <c r="BA149" s="223" t="str">
        <f t="shared" ca="1" si="77"/>
        <v>0.655597679561479+4.41968055386482i</v>
      </c>
      <c r="BB149" s="223" t="str">
        <f t="shared" ca="1" si="78"/>
        <v>4.35947648074389+0.97895318044229i</v>
      </c>
      <c r="BC149" s="223" t="str">
        <f t="shared" ca="1" si="79"/>
        <v>2.48231021505993-3.71503977258203i</v>
      </c>
      <c r="BD149" s="223" t="str">
        <f t="shared" ca="1" si="80"/>
        <v>-2.57273422966335-3.65300192980729i</v>
      </c>
      <c r="BE149" s="223" t="str">
        <f t="shared" ca="1" si="81"/>
        <v>-4.33413877421905+1.08564524660141i</v>
      </c>
      <c r="BF149" s="223" t="str">
        <f t="shared" ca="1" si="82"/>
        <v>-0.546935835327154+4.43443860118643i</v>
      </c>
      <c r="BG149" s="223" t="str">
        <f t="shared" ca="1" si="83"/>
        <v>3.94045978934449+2.10621963817083i</v>
      </c>
      <c r="BH149" s="223" t="str">
        <f t="shared" ca="1" si="84"/>
        <v>3.38323967502861-2.91840261392591i</v>
      </c>
      <c r="BI149" s="223" t="str">
        <f t="shared" ca="1" si="85"/>
        <v>-1.50523745644254-4.20685686889626i</v>
      </c>
      <c r="BJ149" s="223" t="str">
        <f t="shared" ca="1" si="86"/>
        <v>-4.46669465378888-0.109651199131842i</v>
      </c>
      <c r="BK149" s="223" t="str">
        <f t="shared" ca="1" si="87"/>
        <v>-1.70984501478936+4.12793102426109i</v>
      </c>
      <c r="BL149" s="223" t="str">
        <f t="shared" ca="1" si="88"/>
        <v>3.23596518565518+3.08089497271245i</v>
      </c>
      <c r="BM149" s="223" t="str">
        <f t="shared" ca="1" si="89"/>
        <v>4.03906063222427-1.91033340673122i</v>
      </c>
      <c r="BN149" s="223" t="str">
        <f t="shared" ca="1" si="90"/>
        <v>-0.328689438052523-4.45593399513166i</v>
      </c>
      <c r="BO149" s="223" t="str">
        <f t="shared" ca="1" si="91"/>
        <v>-4.27564802685727-1.29700364921952i</v>
      </c>
      <c r="BP149" s="223" t="str">
        <f t="shared" ca="1" si="92"/>
        <v>-2.74887956762054+3.52236364368808i</v>
      </c>
      <c r="BQ149" s="223" t="str">
        <f t="shared" ca="1" si="93"/>
        <v>2.29703180201902+3.83236603368865i</v>
      </c>
      <c r="BR149" s="223" t="str">
        <f t="shared" ca="1" si="94"/>
        <v>4.40226025623999-0.763864616268548i</v>
      </c>
      <c r="BS149" s="223" t="str">
        <f t="shared" ca="1" si="95"/>
        <v>0.871671429492994-4.382188201648i</v>
      </c>
      <c r="BT149" s="223" t="str">
        <f t="shared" ca="1" si="96"/>
        <v>-3.77483981431214-2.39039094960241i</v>
      </c>
      <c r="BU149" s="223" t="str">
        <f t="shared" ca="1" si="97"/>
        <v>-3.5887636552642+2.66160852536808i</v>
      </c>
      <c r="BV149" s="223" t="str">
        <f t="shared" ca="1" si="98"/>
        <v>1.19168336065863+4.30619034456056i</v>
      </c>
      <c r="BW149" s="223" t="str">
        <f t="shared" ca="1" si="99"/>
        <v>4.44652550850909+0.437944537396308i</v>
      </c>
      <c r="BX149" s="223" t="str">
        <f t="shared" ca="1" si="100"/>
        <v>2.00888156001858-3.99096221398732i</v>
      </c>
      <c r="BY149" s="223" t="str">
        <f t="shared" ca="1" si="101"/>
        <v>-3.00055250363422-3.31059952102208i</v>
      </c>
      <c r="BZ149" s="223" t="str">
        <f t="shared" ca="1" si="102"/>
        <v>-4.16864946585984+1.60802554284555i</v>
      </c>
      <c r="CA149" s="223" t="str">
        <f t="shared" ca="1" si="103"/>
        <v>-1.64211177625626E-13+4.46804034400511i</v>
      </c>
      <c r="CB149" s="223" t="str">
        <f t="shared" ca="1" si="104"/>
        <v>4.16864946585988+1.60802554284544i</v>
      </c>
      <c r="CC149" s="223" t="str">
        <f t="shared" ca="1" si="105"/>
        <v>3.00055250363446-3.31059952102187i</v>
      </c>
      <c r="CD149" s="223" t="str">
        <f t="shared" ca="1" si="106"/>
        <v>-2.00888156001874-3.99096221398724i</v>
      </c>
      <c r="CE149" s="223" t="str">
        <f t="shared" ca="1" si="107"/>
        <v>-4.44652550850907+0.437944537396487i</v>
      </c>
      <c r="CF149" s="223" t="str">
        <f t="shared" ca="1" si="108"/>
        <v>-1.19168336065889+4.30619034456049i</v>
      </c>
      <c r="CG149" s="223" t="str">
        <f t="shared" ca="1" si="109"/>
        <v>3.5887636552643+2.66160852536793i</v>
      </c>
      <c r="CH149" s="223" t="str">
        <f t="shared" ca="1" si="110"/>
        <v>3.77483981431232-2.39039094960214i</v>
      </c>
      <c r="CI149" s="223" t="str">
        <f t="shared" ca="1" si="111"/>
        <v>-0.871671429493106-4.38218820164797i</v>
      </c>
      <c r="CJ149" s="223" t="str">
        <f t="shared" ca="1" si="112"/>
        <v>-4.40226025624001-0.763864616268432i</v>
      </c>
      <c r="CK149" s="223" t="str">
        <f t="shared" ca="1" si="113"/>
        <v>-2.29703180201892+3.83236603368871i</v>
      </c>
      <c r="CL149" s="223" t="str">
        <f t="shared" ca="1" si="114"/>
        <v>2.74887956762064+3.52236364368801i</v>
      </c>
      <c r="CM149" s="223" t="str">
        <f t="shared" ca="1" si="115"/>
        <v>4.27564802685735-1.29700364921927i</v>
      </c>
      <c r="CN149" s="223" t="str">
        <f t="shared" ca="1" si="116"/>
        <v>0.328689438052375-4.45593399513167i</v>
      </c>
      <c r="CO149" s="223" t="str">
        <f t="shared" ca="1" si="117"/>
        <v>-4.03906063222415-1.91033340673149i</v>
      </c>
      <c r="CP149" s="223" t="str">
        <f t="shared" ca="1" si="118"/>
        <v>-3.23596518565509+3.08089497271256i</v>
      </c>
      <c r="CQ149" s="223" t="str">
        <f t="shared" ca="1" si="119"/>
        <v>1.7098450147895+4.12793102426104i</v>
      </c>
      <c r="CR149" s="223" t="str">
        <f t="shared" ca="1" si="120"/>
        <v>4.46669465378888-0.10965119913199i</v>
      </c>
      <c r="CS149" s="223" t="str">
        <f t="shared" ca="1" si="121"/>
        <v>1.50523745644243-4.2068568688963i</v>
      </c>
      <c r="CT149" s="223" t="str">
        <f t="shared" ca="1" si="122"/>
        <v>-3.38323967502869-2.91840261392582i</v>
      </c>
      <c r="CU149" s="223" t="str">
        <f t="shared" ca="1" si="123"/>
        <v>-3.94045978934398+2.10621963817177i</v>
      </c>
      <c r="CV149" s="223" t="str">
        <f t="shared" ca="1" si="124"/>
        <v>0.54693583532639+4.43443860118652i</v>
      </c>
      <c r="CW149" s="223" t="str">
        <f t="shared" ca="1" si="125"/>
        <v>4.33413877421853+1.08564524660349i</v>
      </c>
      <c r="CX149" s="223" t="str">
        <f t="shared" ca="1" si="126"/>
        <v>2.57273422966287-3.65300192980763i</v>
      </c>
      <c r="CY149" s="223" t="str">
        <f t="shared" ca="1" si="127"/>
        <v>-2.48231021505932-3.71503977258244i</v>
      </c>
      <c r="CZ149" s="223" t="str">
        <f t="shared" ca="1" si="128"/>
        <v>-4.35947648074338+0.978953180444605i</v>
      </c>
      <c r="DA149" s="223" t="str">
        <f t="shared" ca="1" si="129"/>
        <v>-0.655597679560893+4.41968055386491i</v>
      </c>
      <c r="DB149" s="223" t="str">
        <f t="shared" ca="1" si="130"/>
        <v>3.88758377906732+2.2022890083706i</v>
      </c>
      <c r="DC149" s="223" t="str">
        <f t="shared" ca="1" si="131"/>
        <v>3.45384189196108-2.83449478761066i</v>
      </c>
      <c r="DD149" s="223" t="str">
        <f t="shared" ca="1" si="132"/>
        <v>-1.40154267128049-4.24253021865929i</v>
      </c>
      <c r="DE149" s="223" t="str">
        <f t="shared" ca="1" si="133"/>
        <v>-4.46265839373364-0.219236348482401i</v>
      </c>
      <c r="DF149" s="223" t="str">
        <f t="shared" ca="1" si="134"/>
        <v>-1.81063454003012+4.08472607136723i</v>
      </c>
      <c r="DG149" s="223" t="str">
        <f t="shared" ca="1" si="135"/>
        <v>3.1593816258614+3.15938162586076i</v>
      </c>
      <c r="DH149" s="223" t="str">
        <f t="shared" ca="1" si="136"/>
        <v>4.08472607136687-1.81063454003095i</v>
      </c>
      <c r="DI149" s="223" t="str">
        <f t="shared" ca="1" si="137"/>
        <v>-0.219236348483241-4.4626583937336i</v>
      </c>
      <c r="DJ149" s="223" t="str">
        <f t="shared" ca="1" si="138"/>
        <v>-4.24253021865955-1.4015426712797i</v>
      </c>
      <c r="DK149" s="223" t="str">
        <f t="shared" ca="1" si="139"/>
        <v>-2.83449478761001+3.45384189196161i</v>
      </c>
      <c r="DL149" s="223" t="str">
        <f t="shared" ca="1" si="140"/>
        <v>2.20228900837133+3.8875837790669i</v>
      </c>
      <c r="DM149" s="223" t="str">
        <f t="shared" ca="1" si="141"/>
        <v>4.41968055386479-0.655597679561724i</v>
      </c>
      <c r="DN149" s="223" t="str">
        <f t="shared" ca="1" si="142"/>
        <v>0.978953180443783-4.35947648074356i</v>
      </c>
      <c r="DO149" s="223" t="str">
        <f t="shared" ca="1" si="143"/>
        <v>-3.71503977258295-2.48231021505856i</v>
      </c>
      <c r="DP149" s="223" t="str">
        <f t="shared" ca="1" si="144"/>
        <v>-3.65300192980711+2.57273422966361i</v>
      </c>
      <c r="DQ149" s="223" t="str">
        <f t="shared" ca="1" si="145"/>
        <v>1.08564524659999+4.33413877421941i</v>
      </c>
      <c r="DR149" s="223" t="str">
        <f t="shared" ca="1" si="146"/>
        <v>4.43443860118663+0.546935835325555i</v>
      </c>
      <c r="DS149" s="223" t="str">
        <f t="shared" ca="1" si="147"/>
        <v>2.10621963817098-3.94045978934441i</v>
      </c>
      <c r="DT149" s="223" t="str">
        <f t="shared" ca="1" si="148"/>
        <v>-2.91840261392477-3.38323967502959i</v>
      </c>
      <c r="DU149" s="223" t="str">
        <f t="shared" ca="1" si="149"/>
        <v>-4.20685686889587+1.50523745644364i</v>
      </c>
      <c r="DV149" s="223" t="str">
        <f t="shared" ca="1" si="150"/>
        <v>-0.109651199132038+4.46669465378888i</v>
      </c>
      <c r="DW149" s="223" t="str">
        <f t="shared" ca="1" si="151"/>
        <v>4.12793102426034+1.70984501479118i</v>
      </c>
      <c r="DX149" s="223" t="str">
        <f t="shared" ca="1" si="152"/>
        <v>3.08089497271163-3.23596518565597i</v>
      </c>
      <c r="DY149" s="223" t="str">
        <f t="shared" ca="1" si="153"/>
        <v>-1.91033340673104-4.03906063222436i</v>
      </c>
      <c r="DZ149" s="223" t="str">
        <f t="shared" ca="1" si="154"/>
        <v>-4.4559339951318+0.328689438050554i</v>
      </c>
      <c r="EA149" s="223" t="str">
        <f t="shared" ca="1" si="155"/>
        <v>-1.29700364921834+4.27564802685763i</v>
      </c>
      <c r="EB149" s="223" t="str">
        <f t="shared" ca="1" si="156"/>
        <v>3.52236364368774+2.74887956762098i</v>
      </c>
      <c r="EC149" s="223" t="str">
        <f t="shared" ca="1" si="157"/>
        <v>3.83236603368962-2.29703180201741i</v>
      </c>
      <c r="ED149" s="223" t="str">
        <f t="shared" ca="1" si="158"/>
        <v>-0.763864616269325-4.40226025623985i</v>
      </c>
      <c r="EE149" s="223" t="str">
        <f t="shared" ca="1" si="159"/>
        <v>-4.38218820164789-0.87167142949353i</v>
      </c>
      <c r="EF149" s="223" t="str">
        <f t="shared" ca="1" si="160"/>
        <v>-2.390390949604+3.77483981431114i</v>
      </c>
      <c r="EG149" s="223" t="str">
        <f t="shared" ca="1" si="161"/>
        <v>2.66160852536866+3.58876365526376i</v>
      </c>
      <c r="EH149" s="223" t="str">
        <f t="shared" ca="1" si="162"/>
        <v>4.30619034456072-1.19168336065804i</v>
      </c>
      <c r="EI149" s="223" t="str">
        <f t="shared" ca="1" si="163"/>
        <v>0.437944537398683-4.44652550850886i</v>
      </c>
      <c r="EJ149" s="223" t="str">
        <f t="shared" ca="1" si="164"/>
        <v>-3.99096221398765-2.00888156001793i</v>
      </c>
      <c r="EK149" s="223" t="str">
        <f t="shared" ca="1" si="165"/>
        <v>-3.3105995210225+3.00055250363377i</v>
      </c>
      <c r="EL149" s="223" t="str">
        <f t="shared" ca="1" si="166"/>
        <v>1.60802554284747+4.1686494658591i</v>
      </c>
      <c r="EM149" s="223" t="str">
        <f t="shared" ca="1" si="167"/>
        <v>4.46804034400511-5.60503055413194E-13i</v>
      </c>
      <c r="EN149" s="223"/>
      <c r="EO149" s="223"/>
      <c r="EP149" s="223"/>
    </row>
    <row r="150" spans="1:146" ht="17.25" thickBot="1">
      <c r="A150" s="257">
        <f t="shared" si="168"/>
        <v>9.7656250000000043E-4</v>
      </c>
      <c r="B150" s="256">
        <v>50</v>
      </c>
      <c r="C150" s="230">
        <f t="shared" si="169"/>
        <v>10000</v>
      </c>
      <c r="D150" s="229">
        <f t="shared" si="170"/>
        <v>62831.853071795864</v>
      </c>
      <c r="E150" s="229" t="str">
        <f t="shared" si="171"/>
        <v>62831.8530717959i</v>
      </c>
      <c r="F150" s="229" t="str">
        <f t="shared" si="177"/>
        <v>-0.0196370655855546-0.10593437023045i</v>
      </c>
      <c r="G150" s="229" t="str">
        <f t="shared" si="178"/>
        <v>-4.97757967807358+0.230697557354168i</v>
      </c>
      <c r="H150" s="229" t="str">
        <f t="shared" si="179"/>
        <v>0.002107080786382-0.00845549945948875i</v>
      </c>
      <c r="I150" s="229" t="str">
        <f t="shared" si="174"/>
        <v>-0.00600651967490386+0.00605535905658888i</v>
      </c>
      <c r="J150" s="255" t="str">
        <f ca="1">IMPRODUCT(1/N_FFT2,BM100)</f>
        <v>0.0142964831220856+0.0000711398014762441i</v>
      </c>
      <c r="K150" s="254" t="str">
        <f t="shared" ca="1" si="175"/>
        <v>-0.0000863028841958912+0.0000861430359334553i</v>
      </c>
      <c r="N150" s="246">
        <f t="shared" ca="1" si="176"/>
        <v>8.5340280702890254</v>
      </c>
      <c r="O150" s="223">
        <f t="shared" ca="1" si="39"/>
        <v>-4.4659719297109755</v>
      </c>
      <c r="P150" s="223" t="str">
        <f t="shared" ca="1" si="40"/>
        <v>-1.50454062865411+4.20490936569333i</v>
      </c>
      <c r="Q150" s="223" t="str">
        <f t="shared" ca="1" si="41"/>
        <v>3.45224298609115+2.83318259947198i</v>
      </c>
      <c r="R150" s="223" t="str">
        <f t="shared" ca="1" si="42"/>
        <v>3.83059189557122-2.29596842455432i</v>
      </c>
      <c r="S150" s="223" t="str">
        <f t="shared" ca="1" si="43"/>
        <v>-0.871267901882298-4.38015953135454i</v>
      </c>
      <c r="T150" s="223" t="str">
        <f t="shared" ca="1" si="44"/>
        <v>-4.41763452703218-0.655294180150842i</v>
      </c>
      <c r="U150" s="223" t="str">
        <f t="shared" ca="1" si="45"/>
        <v>-2.10524459442225+3.93863561079497i</v>
      </c>
      <c r="V150" s="223" t="str">
        <f t="shared" ca="1" si="46"/>
        <v>2.99916344149282+3.30906692712301i</v>
      </c>
      <c r="W150" s="223" t="str">
        <f t="shared" ca="1" si="47"/>
        <v>4.12602005862991-1.70905346690793i</v>
      </c>
      <c r="X150" s="223" t="str">
        <f t="shared" ca="1" si="48"/>
        <v>-0.219134856202375-4.46059247093517i</v>
      </c>
      <c r="Y150" s="223" t="str">
        <f t="shared" ca="1" si="49"/>
        <v>-4.2736686777882-1.29640322024377i</v>
      </c>
      <c r="Z150" s="223" t="str">
        <f t="shared" ca="1" si="50"/>
        <v>-2.66037637241171+3.58710228932489i</v>
      </c>
      <c r="AA150" s="223" t="str">
        <f t="shared" ca="1" si="51"/>
        <v>2.48116106564869+3.71331994895073i</v>
      </c>
      <c r="AB150" s="223" t="str">
        <f t="shared" ca="1" si="52"/>
        <v>4.33213234770916-1.08514266292423i</v>
      </c>
      <c r="AC150" s="223" t="str">
        <f t="shared" ca="1" si="53"/>
        <v>0.437741797342274-4.44446705419513i</v>
      </c>
      <c r="AD150" s="223" t="str">
        <f t="shared" ca="1" si="54"/>
        <v>-4.03719080784858-1.90944904566457i</v>
      </c>
      <c r="AE150" s="223" t="str">
        <f t="shared" ca="1" si="55"/>
        <v>-3.15791903608742+3.15791903608738i</v>
      </c>
      <c r="AF150" s="223" t="str">
        <f t="shared" ca="1" si="56"/>
        <v>1.90944904566451+4.0371908078486i</v>
      </c>
      <c r="AG150" s="223" t="str">
        <f t="shared" ca="1" si="57"/>
        <v>4.44446705419513-0.437741797342212i</v>
      </c>
      <c r="AH150" s="223" t="str">
        <f t="shared" ca="1" si="58"/>
        <v>1.0851426629243-4.33213234770914i</v>
      </c>
      <c r="AI150" s="223" t="str">
        <f t="shared" ca="1" si="59"/>
        <v>-3.71331994895094-2.48116106564838i</v>
      </c>
      <c r="AJ150" s="223" t="str">
        <f t="shared" ca="1" si="60"/>
        <v>-3.58710228932493+2.66037637241166i</v>
      </c>
      <c r="AK150" s="223" t="str">
        <f t="shared" ca="1" si="61"/>
        <v>1.2964032202437+4.27366867778822i</v>
      </c>
      <c r="AL150" s="223" t="str">
        <f t="shared" ca="1" si="62"/>
        <v>4.46059247093517+0.219134856202445i</v>
      </c>
      <c r="AM150" s="223" t="str">
        <f t="shared" ca="1" si="63"/>
        <v>1.70905346690799-4.12602005862988i</v>
      </c>
      <c r="AN150" s="223" t="str">
        <f t="shared" ca="1" si="64"/>
        <v>-3.30906692712293-2.99916344149291i</v>
      </c>
      <c r="AO150" s="223" t="str">
        <f t="shared" ca="1" si="65"/>
        <v>-3.93863561079505+2.10524459442211i</v>
      </c>
      <c r="AP150" s="223" t="str">
        <f t="shared" ca="1" si="66"/>
        <v>0.655294180150606+4.41763452703221i</v>
      </c>
      <c r="AQ150" s="223" t="str">
        <f t="shared" ca="1" si="67"/>
        <v>4.38015953135457+0.871267901882138i</v>
      </c>
      <c r="AR150" s="223" t="str">
        <f t="shared" ca="1" si="68"/>
        <v>4.38015953135457+0.871267901882138i</v>
      </c>
      <c r="AS150" s="223" t="str">
        <f t="shared" ca="1" si="69"/>
        <v>-2.83318259947204-3.4522429860911i</v>
      </c>
      <c r="AT150" s="223" t="str">
        <f t="shared" ca="1" si="70"/>
        <v>-4.20490936569333+1.5045406286541i</v>
      </c>
      <c r="AU150" s="223" t="str">
        <f t="shared" ca="1" si="71"/>
        <v>-6.23714667350696E-14+4.46597192971098i</v>
      </c>
      <c r="AV150" s="223" t="str">
        <f t="shared" ca="1" si="72"/>
        <v>4.20490936569329+1.50454062865422i</v>
      </c>
      <c r="AW150" s="223" t="str">
        <f t="shared" ca="1" si="73"/>
        <v>2.83318259947214-3.45224298609102i</v>
      </c>
      <c r="AX150" s="223" t="str">
        <f t="shared" ca="1" si="74"/>
        <v>-2.29596842455449-3.83059189557112i</v>
      </c>
      <c r="AY150" s="223" t="str">
        <f t="shared" ca="1" si="75"/>
        <v>-4.38015953135451+0.87126790188245i</v>
      </c>
      <c r="AZ150" s="223" t="str">
        <f t="shared" ca="1" si="76"/>
        <v>-0.655294180150731+4.41763452703219i</v>
      </c>
      <c r="BA150" s="223" t="str">
        <f t="shared" ca="1" si="77"/>
        <v>3.93863561079498+2.10524459442223i</v>
      </c>
      <c r="BB150" s="223" t="str">
        <f t="shared" ca="1" si="78"/>
        <v>3.30906692712302-2.9991634414928i</v>
      </c>
      <c r="BC150" s="223" t="str">
        <f t="shared" ca="1" si="79"/>
        <v>-1.70905346690786-4.12602005862994i</v>
      </c>
      <c r="BD150" s="223" t="str">
        <f t="shared" ca="1" si="80"/>
        <v>-4.46059247093517+0.219134856202304i</v>
      </c>
      <c r="BE150" s="223" t="str">
        <f t="shared" ca="1" si="81"/>
        <v>-1.29640322024383+4.27366867778818i</v>
      </c>
      <c r="BF150" s="223" t="str">
        <f t="shared" ca="1" si="82"/>
        <v>3.58710228932511+2.66037637241141i</v>
      </c>
      <c r="BG150" s="223" t="str">
        <f t="shared" ca="1" si="83"/>
        <v>3.71331994895077-2.48116106564863i</v>
      </c>
      <c r="BH150" s="223" t="str">
        <f t="shared" ca="1" si="84"/>
        <v>-1.08514266292416-4.33213234770918i</v>
      </c>
      <c r="BI150" s="223" t="str">
        <f t="shared" ca="1" si="85"/>
        <v>-4.44446705419512-0.437741797342352i</v>
      </c>
      <c r="BJ150" s="223" t="str">
        <f t="shared" ca="1" si="86"/>
        <v>-1.90944904566464+4.03719080784854i</v>
      </c>
      <c r="BK150" s="223" t="str">
        <f t="shared" ca="1" si="87"/>
        <v>3.15791903608732+3.15791903608748i</v>
      </c>
      <c r="BL150" s="223" t="str">
        <f t="shared" ca="1" si="88"/>
        <v>4.03719080784863-1.90944904566444i</v>
      </c>
      <c r="BM150" s="223" t="str">
        <f t="shared" ca="1" si="89"/>
        <v>-0.437741797342134-4.44446705419514i</v>
      </c>
      <c r="BN150" s="223" t="str">
        <f t="shared" ca="1" si="90"/>
        <v>-4.33213234770923-1.08514266292394i</v>
      </c>
      <c r="BO150" s="223" t="str">
        <f t="shared" ca="1" si="91"/>
        <v>-2.48116106564844+3.71331994895089i</v>
      </c>
      <c r="BP150" s="223" t="str">
        <f t="shared" ca="1" si="92"/>
        <v>2.66037637241162+3.58710228932496i</v>
      </c>
      <c r="BQ150" s="223" t="str">
        <f t="shared" ca="1" si="93"/>
        <v>4.27366867778824-1.29640322024366i</v>
      </c>
      <c r="BR150" s="223" t="str">
        <f t="shared" ca="1" si="94"/>
        <v>0.219134856202492-4.46059247093517i</v>
      </c>
      <c r="BS150" s="223" t="str">
        <f t="shared" ca="1" si="95"/>
        <v>-4.12602005862987-1.70905346690803i</v>
      </c>
      <c r="BT150" s="223" t="str">
        <f t="shared" ca="1" si="96"/>
        <v>-2.99916344149294+3.3090669271229i</v>
      </c>
      <c r="BU150" s="223" t="str">
        <f t="shared" ca="1" si="97"/>
        <v>2.10524459442207+3.93863561079507i</v>
      </c>
      <c r="BV150" s="223" t="str">
        <f t="shared" ca="1" si="98"/>
        <v>4.41763452703215-0.655294180150985i</v>
      </c>
      <c r="BW150" s="223" t="str">
        <f t="shared" ca="1" si="99"/>
        <v>0.871267901882195-4.38015953135456i</v>
      </c>
      <c r="BX150" s="223" t="str">
        <f t="shared" ca="1" si="100"/>
        <v>-3.83059189557125-2.29596842455427i</v>
      </c>
      <c r="BY150" s="223" t="str">
        <f t="shared" ca="1" si="101"/>
        <v>-3.45224298609114+2.83318259947199i</v>
      </c>
      <c r="BZ150" s="223" t="str">
        <f t="shared" ca="1" si="102"/>
        <v>1.50454062865404+4.20490936569336i</v>
      </c>
      <c r="CA150" s="223" t="str">
        <f t="shared" ca="1" si="103"/>
        <v>4.46597192971098+1.2474293347014E-13i</v>
      </c>
      <c r="CB150" s="223" t="str">
        <f t="shared" ca="1" si="104"/>
        <v>1.50454062865427-4.20490936569327i</v>
      </c>
      <c r="CC150" s="223" t="str">
        <f t="shared" ca="1" si="105"/>
        <v>-3.45224298609127-2.83318259947184i</v>
      </c>
      <c r="CD150" s="223" t="str">
        <f t="shared" ca="1" si="106"/>
        <v>-3.83059189557115+2.29596842455443i</v>
      </c>
      <c r="CE150" s="223" t="str">
        <f t="shared" ca="1" si="107"/>
        <v>0.871267901882388+4.38015953135452i</v>
      </c>
      <c r="CF150" s="223" t="str">
        <f t="shared" ca="1" si="108"/>
        <v>4.41763452703219+0.655294180150793i</v>
      </c>
      <c r="CG150" s="223" t="str">
        <f t="shared" ca="1" si="109"/>
        <v>2.10524459442229-3.93863561079495i</v>
      </c>
      <c r="CH150" s="223" t="str">
        <f t="shared" ca="1" si="110"/>
        <v>-2.99916344149276-3.30906692712307i</v>
      </c>
      <c r="CI150" s="223" t="str">
        <f t="shared" ca="1" si="111"/>
        <v>-4.12602005862996+1.7090534669078i</v>
      </c>
      <c r="CJ150" s="223" t="str">
        <f t="shared" ca="1" si="112"/>
        <v>0.219134856202242+4.46059247093518i</v>
      </c>
      <c r="CK150" s="223" t="str">
        <f t="shared" ca="1" si="113"/>
        <v>4.27366867778829+1.29640322024347i</v>
      </c>
      <c r="CL150" s="223" t="str">
        <f t="shared" ca="1" si="114"/>
        <v>2.66037637241146-3.58710228932508i</v>
      </c>
      <c r="CM150" s="223" t="str">
        <f t="shared" ca="1" si="115"/>
        <v>-2.48116106564858-3.7133199489508i</v>
      </c>
      <c r="CN150" s="223" t="str">
        <f t="shared" ca="1" si="116"/>
        <v>-4.33213234770919+1.0851426629241i</v>
      </c>
      <c r="CO150" s="223" t="str">
        <f t="shared" ca="1" si="117"/>
        <v>-0.437741797342414+4.44446705419512i</v>
      </c>
      <c r="CP150" s="223" t="str">
        <f t="shared" ca="1" si="118"/>
        <v>4.03719080784851+1.9094490456647i</v>
      </c>
      <c r="CQ150" s="223" t="str">
        <f t="shared" ca="1" si="119"/>
        <v>3.15791903608752-3.15791903608728i</v>
      </c>
      <c r="CR150" s="223" t="str">
        <f t="shared" ca="1" si="120"/>
        <v>-1.90944904566439-4.03719080784866i</v>
      </c>
      <c r="CS150" s="223" t="str">
        <f t="shared" ca="1" si="121"/>
        <v>-4.44446705419515+0.437741797342072i</v>
      </c>
      <c r="CT150" s="223" t="str">
        <f t="shared" ca="1" si="122"/>
        <v>-1.08514266292228+4.33213234770965i</v>
      </c>
      <c r="CU150" s="223" t="str">
        <f t="shared" ca="1" si="123"/>
        <v>3.71331994895061+2.48116106564887i</v>
      </c>
      <c r="CV150" s="223" t="str">
        <f t="shared" ca="1" si="124"/>
        <v>3.58710228932396-2.66037637241297i</v>
      </c>
      <c r="CW150" s="223" t="str">
        <f t="shared" ca="1" si="125"/>
        <v>-1.29640322024314-4.27366867778839i</v>
      </c>
      <c r="CX150" s="223" t="str">
        <f t="shared" ca="1" si="126"/>
        <v>-4.46059247093525-0.219134856200811i</v>
      </c>
      <c r="CY150" s="223" t="str">
        <f t="shared" ca="1" si="127"/>
        <v>-1.70905346690853+4.12602005862966i</v>
      </c>
      <c r="CZ150" s="223" t="str">
        <f t="shared" ca="1" si="128"/>
        <v>3.30906692712403+2.9991634414917i</v>
      </c>
      <c r="DA150" s="223" t="str">
        <f t="shared" ca="1" si="129"/>
        <v>3.93863561079532-2.10524459442159i</v>
      </c>
      <c r="DB150" s="223" t="str">
        <f t="shared" ca="1" si="130"/>
        <v>-0.655294180152209-4.41763452703198i</v>
      </c>
      <c r="DC150" s="223" t="str">
        <f t="shared" ca="1" si="131"/>
        <v>-4.38015953135436-0.87126790188316i</v>
      </c>
      <c r="DD150" s="223" t="str">
        <f t="shared" ca="1" si="132"/>
        <v>-2.2959684245532+3.83059189557189i</v>
      </c>
      <c r="DE150" s="223" t="str">
        <f t="shared" ca="1" si="133"/>
        <v>2.83318259947123+3.45224298609177i</v>
      </c>
      <c r="DF150" s="223" t="str">
        <f t="shared" ca="1" si="134"/>
        <v>4.20490936569294-1.5045406286552i</v>
      </c>
      <c r="DG150" s="223" t="str">
        <f t="shared" ca="1" si="135"/>
        <v>1.10736093490696E-12-4.46597192971098i</v>
      </c>
      <c r="DH150" s="223" t="str">
        <f t="shared" ca="1" si="136"/>
        <v>-4.20490936569369-1.50454062865311i</v>
      </c>
      <c r="DI150" s="223" t="str">
        <f t="shared" ca="1" si="137"/>
        <v>-2.83318259947294+3.45224298609036i</v>
      </c>
      <c r="DJ150" s="223" t="str">
        <f t="shared" ca="1" si="138"/>
        <v>2.29596842455512+3.83059189557075i</v>
      </c>
      <c r="DK150" s="223" t="str">
        <f t="shared" ca="1" si="139"/>
        <v>4.3801595313548-0.87126790188099i</v>
      </c>
      <c r="DL150" s="223" t="str">
        <f t="shared" ca="1" si="140"/>
        <v>0.655294180150007-4.4176345270323i</v>
      </c>
      <c r="DM150" s="223" t="str">
        <f t="shared" ca="1" si="141"/>
        <v>-3.93863561079428-2.10524459442355i</v>
      </c>
      <c r="DN150" s="223" t="str">
        <f t="shared" ca="1" si="142"/>
        <v>-3.30906692712253+2.99916344149335i</v>
      </c>
      <c r="DO150" s="223" t="str">
        <f t="shared" ca="1" si="143"/>
        <v>1.70905346690648+4.12602005863051i</v>
      </c>
      <c r="DP150" s="223" t="str">
        <f t="shared" ca="1" si="144"/>
        <v>4.46059247093514-0.219134856203035i</v>
      </c>
      <c r="DQ150" s="223" t="str">
        <f t="shared" ca="1" si="145"/>
        <v>1.2964032202452-4.27366867778777i</v>
      </c>
      <c r="DR150" s="223" t="str">
        <f t="shared" ca="1" si="146"/>
        <v>-3.58710228932529-2.66037637241118i</v>
      </c>
      <c r="DS150" s="223" t="str">
        <f t="shared" ca="1" si="147"/>
        <v>-3.7133199489518+2.48116106564708i</v>
      </c>
      <c r="DT150" s="223" t="str">
        <f t="shared" ca="1" si="148"/>
        <v>1.08514266292444+4.33213234770911i</v>
      </c>
      <c r="DU150" s="223" t="str">
        <f t="shared" ca="1" si="149"/>
        <v>4.44446705419494+0.437741797344213i</v>
      </c>
      <c r="DV150" s="223" t="str">
        <f t="shared" ca="1" si="150"/>
        <v>1.90944904566438-4.03719080784867i</v>
      </c>
      <c r="DW150" s="223" t="str">
        <f t="shared" ca="1" si="151"/>
        <v>-3.157919036086-3.1579190360888i</v>
      </c>
      <c r="DX150" s="223" t="str">
        <f t="shared" ca="1" si="152"/>
        <v>-4.03719080784851+1.9094490456647i</v>
      </c>
      <c r="DY150" s="223" t="str">
        <f t="shared" ca="1" si="153"/>
        <v>0.437741797340273+4.44446705419533i</v>
      </c>
      <c r="DZ150" s="223" t="str">
        <f t="shared" ca="1" si="154"/>
        <v>4.33213234770919+1.0851426629241i</v>
      </c>
      <c r="EA150" s="223" t="str">
        <f t="shared" ca="1" si="155"/>
        <v>2.48116106565037-3.71331994894961i</v>
      </c>
      <c r="EB150" s="223" t="str">
        <f t="shared" ca="1" si="156"/>
        <v>-2.66037637241147-3.58710228932507i</v>
      </c>
      <c r="EC150" s="223" t="str">
        <f t="shared" ca="1" si="157"/>
        <v>-4.27366867778763+1.29640322024566i</v>
      </c>
      <c r="ED150" s="223" t="str">
        <f t="shared" ca="1" si="158"/>
        <v>-0.21913485620268+4.46059247093516i</v>
      </c>
      <c r="EE150" s="223" t="str">
        <f t="shared" ca="1" si="159"/>
        <v>4.12602005863067+1.7090534669061i</v>
      </c>
      <c r="EF150" s="223" t="str">
        <f t="shared" ca="1" si="160"/>
        <v>2.99916344149308-3.30906692712277i</v>
      </c>
      <c r="EG150" s="223" t="str">
        <f t="shared" ca="1" si="161"/>
        <v>-2.10524459442392-3.93863561079408i</v>
      </c>
      <c r="EH150" s="223" t="str">
        <f t="shared" ca="1" si="162"/>
        <v>-4.41763452703225+0.65529418015036i</v>
      </c>
      <c r="EI150" s="223" t="str">
        <f t="shared" ca="1" si="163"/>
        <v>-0.871267901880574+4.38015953135488i</v>
      </c>
      <c r="EJ150" s="223" t="str">
        <f t="shared" ca="1" si="164"/>
        <v>3.83059189557093+2.29596842455481i</v>
      </c>
      <c r="EK150" s="223" t="str">
        <f t="shared" ca="1" si="165"/>
        <v>3.45224298609009-2.83318259947327i</v>
      </c>
      <c r="EL150" s="223" t="str">
        <f t="shared" ca="1" si="166"/>
        <v>-1.50454062865344-4.20490936569357i</v>
      </c>
      <c r="EM150" s="223" t="str">
        <f t="shared" ca="1" si="167"/>
        <v>-4.46597192971098+1.52754192420793E-12i</v>
      </c>
      <c r="EN150" s="223"/>
      <c r="EO150" s="223"/>
      <c r="EP150" s="223"/>
    </row>
    <row r="151" spans="1:146" ht="17.25" thickBot="1">
      <c r="A151" s="257">
        <f t="shared" si="168"/>
        <v>9.9609375000000045E-4</v>
      </c>
      <c r="B151" s="256">
        <v>51</v>
      </c>
      <c r="C151" s="230">
        <f t="shared" si="169"/>
        <v>10200</v>
      </c>
      <c r="D151" s="229">
        <f t="shared" si="170"/>
        <v>64088.490133231782</v>
      </c>
      <c r="E151" s="229" t="str">
        <f t="shared" si="171"/>
        <v>64088.4901332318i</v>
      </c>
      <c r="F151" s="229" t="str">
        <f t="shared" si="177"/>
        <v>-0.0195501416921642-0.103543112585824i</v>
      </c>
      <c r="G151" s="229" t="str">
        <f t="shared" si="178"/>
        <v>-4.98931103045377+0.285453078032655i</v>
      </c>
      <c r="H151" s="229" t="str">
        <f t="shared" si="179"/>
        <v>0.00210273440673626-0.00828969494812619i</v>
      </c>
      <c r="I151" s="229" t="str">
        <f t="shared" si="174"/>
        <v>-0.00593461696749591+0.00602237282160805i</v>
      </c>
      <c r="J151" s="255" t="str">
        <f ca="1">IMPRODUCT(1/N_FFT2,BN100)</f>
        <v>0.0598202102724477+0.00161326992159365i</v>
      </c>
      <c r="K151" s="254" t="str">
        <f t="shared" ca="1" si="175"/>
        <v>-0.000364725747811765+0.000350685469477827i</v>
      </c>
      <c r="N151" s="246">
        <f t="shared" ca="1" si="176"/>
        <v>8.5364220994233548</v>
      </c>
      <c r="O151" s="223">
        <f t="shared" ca="1" si="39"/>
        <v>-4.4635779005766461</v>
      </c>
      <c r="P151" s="223" t="str">
        <f t="shared" ca="1" si="40"/>
        <v>-1.40014288425893+4.23829300286983i</v>
      </c>
      <c r="Q151" s="223" t="str">
        <f t="shared" ca="1" si="41"/>
        <v>3.58517938709374+2.65895025092129i</v>
      </c>
      <c r="R151" s="223" t="str">
        <f t="shared" ca="1" si="42"/>
        <v>3.64935350383049-2.5701647181837i</v>
      </c>
      <c r="S151" s="223" t="str">
        <f t="shared" ca="1" si="43"/>
        <v>-1.29570827026903-4.27137773474469i</v>
      </c>
      <c r="T151" s="223" t="str">
        <f t="shared" ca="1" si="44"/>
        <v>-4.46223355436496-0.109541685287857i</v>
      </c>
      <c r="U151" s="223" t="str">
        <f t="shared" ca="1" si="45"/>
        <v>-1.50373410453001+4.20265528177003i</v>
      </c>
      <c r="V151" s="223" t="str">
        <f t="shared" ca="1" si="46"/>
        <v>3.51884569235266+2.74613413145231i</v>
      </c>
      <c r="W151" s="223" t="str">
        <f t="shared" ca="1" si="47"/>
        <v>3.71132938647459-2.47983101432464i</v>
      </c>
      <c r="X151" s="223" t="str">
        <f t="shared" ca="1" si="48"/>
        <v>-1.19049317006661-4.30188954838929i</v>
      </c>
      <c r="Y151" s="223" t="str">
        <f t="shared" ca="1" si="49"/>
        <v>-4.45820132551377-0.219017386760699i</v>
      </c>
      <c r="Z151" s="223" t="str">
        <f t="shared" ca="1" si="50"/>
        <v>-1.60641953160486+4.16448603827587i</v>
      </c>
      <c r="AA151" s="223" t="str">
        <f t="shared" ca="1" si="51"/>
        <v>3.45039237654465+2.83166384346708i</v>
      </c>
      <c r="AB151" s="223" t="str">
        <f t="shared" ca="1" si="52"/>
        <v>3.77106970307194-2.38800355298921i</v>
      </c>
      <c r="AC151" s="223" t="str">
        <f t="shared" ca="1" si="53"/>
        <v>-1.08456096129449-4.3298100646278i</v>
      </c>
      <c r="AD151" s="223" t="str">
        <f t="shared" ca="1" si="54"/>
        <v>-4.45148364288698-0.328361160349252i</v>
      </c>
      <c r="AE151" s="223" t="str">
        <f t="shared" ca="1" si="55"/>
        <v>-1.70813731162177+4.12380826411241i</v>
      </c>
      <c r="AF151" s="223" t="str">
        <f t="shared" ca="1" si="56"/>
        <v>3.37986067338744+2.91548786706535i</v>
      </c>
      <c r="AG151" s="223" t="str">
        <f t="shared" ca="1" si="57"/>
        <v>3.82853846828953-2.29473764760668i</v>
      </c>
      <c r="AH151" s="223" t="str">
        <f t="shared" ca="1" si="58"/>
        <v>-0.977975453553213-4.35512246518552i</v>
      </c>
      <c r="AI151" s="223" t="str">
        <f t="shared" ca="1" si="59"/>
        <v>-4.44208455296544-0.437507141452592i</v>
      </c>
      <c r="AJ151" s="223" t="str">
        <f t="shared" ca="1" si="60"/>
        <v>-1.80882617359351+4.08064646204977i</v>
      </c>
      <c r="AK151" s="223" t="str">
        <f t="shared" ca="1" si="61"/>
        <v>3.30729306854169+2.99755570978961i</v>
      </c>
      <c r="AL151" s="223" t="str">
        <f t="shared" ca="1" si="62"/>
        <v>3.88370106509211-2.20008947807099i</v>
      </c>
      <c r="AM151" s="223" t="str">
        <f t="shared" ca="1" si="63"/>
        <v>-0.870800849967588-4.37781150281873i</v>
      </c>
      <c r="AN151" s="223" t="str">
        <f t="shared" ca="1" si="64"/>
        <v>-4.43000971740941-0.546389584613806i</v>
      </c>
      <c r="AO151" s="223" t="str">
        <f t="shared" ca="1" si="65"/>
        <v>-1.90842546631426+4.03502663114377i</v>
      </c>
      <c r="AP151" s="223" t="str">
        <f t="shared" ca="1" si="66"/>
        <v>3.23273327401912+3.07781793704012i</v>
      </c>
      <c r="AQ151" s="223" t="str">
        <f t="shared" ca="1" si="67"/>
        <v>3.936524265594-2.10411605690034i</v>
      </c>
      <c r="AR151" s="223" t="str">
        <f t="shared" ca="1" si="68"/>
        <v>3.936524265594-2.10411605690034i</v>
      </c>
      <c r="AS151" s="223" t="str">
        <f t="shared" ca="1" si="69"/>
        <v>-4.41526640964834-0.654942903120058i</v>
      </c>
      <c r="AT151" s="223" t="str">
        <f t="shared" ca="1" si="70"/>
        <v>-2.0068751948951+3.98697625107436i</v>
      </c>
      <c r="AU151" s="223" t="str">
        <f t="shared" ca="1" si="71"/>
        <v>3.15622620185226+3.15622620185205i</v>
      </c>
      <c r="AV151" s="223" t="str">
        <f t="shared" ca="1" si="72"/>
        <v>3.98697625107442-2.00687519489499i</v>
      </c>
      <c r="AW151" s="223" t="str">
        <f t="shared" ca="1" si="73"/>
        <v>-0.654942903119942-4.41526640964835i</v>
      </c>
      <c r="AX151" s="223" t="str">
        <f t="shared" ca="1" si="74"/>
        <v>-4.39786351049953-0.76310170851138i</v>
      </c>
      <c r="AY151" s="223" t="str">
        <f t="shared" ca="1" si="75"/>
        <v>-2.10411605690045+3.93652426559394i</v>
      </c>
      <c r="AZ151" s="223" t="str">
        <f t="shared" ca="1" si="76"/>
        <v>3.07781793704003+3.2327332740192i</v>
      </c>
      <c r="BA151" s="223" t="str">
        <f t="shared" ca="1" si="77"/>
        <v>4.03502663114364-1.90842546631453i</v>
      </c>
      <c r="BB151" s="223" t="str">
        <f t="shared" ca="1" si="78"/>
        <v>-0.546389584613676-4.43000971740942i</v>
      </c>
      <c r="BC151" s="223" t="str">
        <f t="shared" ca="1" si="79"/>
        <v>-4.3778115028187-0.8708008499677i</v>
      </c>
      <c r="BD151" s="223" t="str">
        <f t="shared" ca="1" si="80"/>
        <v>-2.20008947807109+3.88370106509205i</v>
      </c>
      <c r="BE151" s="223" t="str">
        <f t="shared" ca="1" si="81"/>
        <v>2.99755570978952+3.30729306854177i</v>
      </c>
      <c r="BF151" s="223" t="str">
        <f t="shared" ca="1" si="82"/>
        <v>4.08064646204981-1.80882617359341i</v>
      </c>
      <c r="BG151" s="223" t="str">
        <f t="shared" ca="1" si="83"/>
        <v>-0.437507141452901-4.44208455296541i</v>
      </c>
      <c r="BH151" s="223" t="str">
        <f t="shared" ca="1" si="84"/>
        <v>-4.35512246518549-0.977975453553342i</v>
      </c>
      <c r="BI151" s="223" t="str">
        <f t="shared" ca="1" si="85"/>
        <v>-2.29473764760678+3.82853846828947i</v>
      </c>
      <c r="BJ151" s="223" t="str">
        <f t="shared" ca="1" si="86"/>
        <v>2.91548786706526+3.37986067338751i</v>
      </c>
      <c r="BK151" s="223" t="str">
        <f t="shared" ca="1" si="87"/>
        <v>4.12380826411245-1.70813731162166i</v>
      </c>
      <c r="BL151" s="223" t="str">
        <f t="shared" ca="1" si="88"/>
        <v>-0.32836116034912-4.45148364288699i</v>
      </c>
      <c r="BM151" s="223" t="str">
        <f t="shared" ca="1" si="89"/>
        <v>-4.32981006462788-1.08456096129419i</v>
      </c>
      <c r="BN151" s="223" t="str">
        <f t="shared" ca="1" si="90"/>
        <v>-2.38800355298932+3.77106970307187i</v>
      </c>
      <c r="BO151" s="223" t="str">
        <f t="shared" ca="1" si="91"/>
        <v>2.83166384346697+3.45039237654475i</v>
      </c>
      <c r="BP151" s="223" t="str">
        <f t="shared" ca="1" si="92"/>
        <v>4.16448603827592-1.60641953160473i</v>
      </c>
      <c r="BQ151" s="223" t="str">
        <f t="shared" ca="1" si="93"/>
        <v>-0.219017386760559-4.45820132551377i</v>
      </c>
      <c r="BR151" s="223" t="str">
        <f t="shared" ca="1" si="94"/>
        <v>-4.30188954838925-1.19049317006673i</v>
      </c>
      <c r="BS151" s="223" t="str">
        <f t="shared" ca="1" si="95"/>
        <v>-2.47983101432438+3.71132938647477i</v>
      </c>
      <c r="BT151" s="223" t="str">
        <f t="shared" ca="1" si="96"/>
        <v>2.74613413145214+3.51884569235279i</v>
      </c>
      <c r="BU151" s="223" t="str">
        <f t="shared" ca="1" si="97"/>
        <v>4.20265528177007-1.50373410452991i</v>
      </c>
      <c r="BV151" s="223" t="str">
        <f t="shared" ca="1" si="98"/>
        <v>-0.109541685287832-4.46223355436496i</v>
      </c>
      <c r="BW151" s="223" t="str">
        <f t="shared" ca="1" si="99"/>
        <v>-4.27137773474469-1.29570827026901i</v>
      </c>
      <c r="BX151" s="223" t="str">
        <f t="shared" ca="1" si="100"/>
        <v>-2.5701647181836+3.64935350383056i</v>
      </c>
      <c r="BY151" s="223" t="str">
        <f t="shared" ca="1" si="101"/>
        <v>2.65895025092111+3.58517938709388i</v>
      </c>
      <c r="BZ151" s="223" t="str">
        <f t="shared" ca="1" si="102"/>
        <v>4.2382930028699-1.4001428842587i</v>
      </c>
      <c r="CA151" s="223" t="str">
        <f t="shared" ca="1" si="103"/>
        <v>1.48736212441099E-13-4.46357790057665i</v>
      </c>
      <c r="CB151" s="223" t="str">
        <f t="shared" ca="1" si="104"/>
        <v>-4.23829300286981-1.40014288425898i</v>
      </c>
      <c r="CC151" s="223" t="str">
        <f t="shared" ca="1" si="105"/>
        <v>-2.65895025092129+3.58517938709373i</v>
      </c>
      <c r="CD151" s="223" t="str">
        <f t="shared" ca="1" si="106"/>
        <v>2.57016471818378+3.64935350383044i</v>
      </c>
      <c r="CE151" s="223" t="str">
        <f t="shared" ca="1" si="107"/>
        <v>4.27137773474464-1.29570827026921i</v>
      </c>
      <c r="CF151" s="223" t="str">
        <f t="shared" ca="1" si="108"/>
        <v>0.109541685288065-4.46223355436495i</v>
      </c>
      <c r="CG151" s="223" t="str">
        <f t="shared" ca="1" si="109"/>
        <v>-4.20265528176999-1.50373410453013i</v>
      </c>
      <c r="CH151" s="223" t="str">
        <f t="shared" ca="1" si="110"/>
        <v>-2.74613413145233+3.51884569235265i</v>
      </c>
      <c r="CI151" s="223" t="str">
        <f t="shared" ca="1" si="111"/>
        <v>2.47983101432455+3.71132938647464i</v>
      </c>
      <c r="CJ151" s="223" t="str">
        <f t="shared" ca="1" si="112"/>
        <v>4.30188954838919-1.19049317006694i</v>
      </c>
      <c r="CK151" s="223" t="str">
        <f t="shared" ca="1" si="113"/>
        <v>0.219017386760349-4.45820132551379i</v>
      </c>
      <c r="CL151" s="223" t="str">
        <f t="shared" ca="1" si="114"/>
        <v>-4.16448603827581-1.606419531605i</v>
      </c>
      <c r="CM151" s="223" t="str">
        <f t="shared" ca="1" si="115"/>
        <v>-2.8316638434672+3.45039237654456i</v>
      </c>
      <c r="CN151" s="223" t="str">
        <f t="shared" ca="1" si="116"/>
        <v>2.3880035529891+3.77106970307201i</v>
      </c>
      <c r="CO151" s="223" t="str">
        <f t="shared" ca="1" si="117"/>
        <v>4.32981006462783-1.08456096129436i</v>
      </c>
      <c r="CP151" s="223" t="str">
        <f t="shared" ca="1" si="118"/>
        <v>0.328361160348942-4.451483642887i</v>
      </c>
      <c r="CQ151" s="223" t="str">
        <f t="shared" ca="1" si="119"/>
        <v>-4.12380826411304-1.70813731162024i</v>
      </c>
      <c r="CR151" s="223" t="str">
        <f t="shared" ca="1" si="120"/>
        <v>-2.91548786706645+3.37986067338649i</v>
      </c>
      <c r="CS151" s="223" t="str">
        <f t="shared" ca="1" si="121"/>
        <v>2.29473764760658+3.82853846828959i</v>
      </c>
      <c r="CT151" s="223" t="str">
        <f t="shared" ca="1" si="122"/>
        <v>4.35512246518525-0.977975453554413i</v>
      </c>
      <c r="CU151" s="223" t="str">
        <f t="shared" ca="1" si="123"/>
        <v>0.43750714145446-4.44208455296526i</v>
      </c>
      <c r="CV151" s="223" t="str">
        <f t="shared" ca="1" si="124"/>
        <v>-4.08064646204973-1.8088261735936i</v>
      </c>
      <c r="CW151" s="223" t="str">
        <f t="shared" ca="1" si="125"/>
        <v>-2.99755570978868+3.30729306854253i</v>
      </c>
      <c r="CX151" s="223" t="str">
        <f t="shared" ca="1" si="126"/>
        <v>2.20008947806931+3.88370106509305i</v>
      </c>
      <c r="CY151" s="223" t="str">
        <f t="shared" ca="1" si="127"/>
        <v>4.37781150281884-0.870800849967004i</v>
      </c>
      <c r="CZ151" s="223" t="str">
        <f t="shared" ca="1" si="128"/>
        <v>0.546389584613061-4.4300097174095i</v>
      </c>
      <c r="DA151" s="223" t="str">
        <f t="shared" ca="1" si="129"/>
        <v>-4.03502663114277-1.90842546631637i</v>
      </c>
      <c r="DB151" s="223" t="str">
        <f t="shared" ca="1" si="130"/>
        <v>-3.07781793704052+3.23273327401873i</v>
      </c>
      <c r="DC151" s="223" t="str">
        <f t="shared" ca="1" si="131"/>
        <v>2.10411605690102+3.93652426559363i</v>
      </c>
      <c r="DD151" s="223" t="str">
        <f t="shared" ca="1" si="132"/>
        <v>4.39786351049919-0.763101708513335i</v>
      </c>
      <c r="DE151" s="223" t="str">
        <f t="shared" ca="1" si="133"/>
        <v>0.654942903121053-4.41526640964819i</v>
      </c>
      <c r="DF151" s="223" t="str">
        <f t="shared" ca="1" si="134"/>
        <v>-3.98697625107451-2.0068751948948i</v>
      </c>
      <c r="DG151" s="223" t="str">
        <f t="shared" ca="1" si="135"/>
        <v>-3.15622620185086+3.15622620185346i</v>
      </c>
      <c r="DH151" s="223" t="str">
        <f t="shared" ca="1" si="136"/>
        <v>2.00687519489406+3.98697625107489i</v>
      </c>
      <c r="DI151" s="223" t="str">
        <f t="shared" ca="1" si="137"/>
        <v>4.41526640964831-0.654942903120236i</v>
      </c>
      <c r="DJ151" s="223" t="str">
        <f t="shared" ca="1" si="138"/>
        <v>0.763101708509774-4.3978635104998i</v>
      </c>
      <c r="DK151" s="223" t="str">
        <f t="shared" ca="1" si="139"/>
        <v>-3.93652426559324-2.10411605690176i</v>
      </c>
      <c r="DL151" s="223" t="str">
        <f t="shared" ca="1" si="140"/>
        <v>-3.2327332740193+3.07781793703992i</v>
      </c>
      <c r="DM151" s="223" t="str">
        <f t="shared" ca="1" si="141"/>
        <v>1.90842546631563+4.03502663114312i</v>
      </c>
      <c r="DN151" s="223" t="str">
        <f t="shared" ca="1" si="142"/>
        <v>4.43000971740961-0.546389584612177i</v>
      </c>
      <c r="DO151" s="223" t="str">
        <f t="shared" ca="1" si="143"/>
        <v>0.870800849967878-4.37781150281867i</v>
      </c>
      <c r="DP151" s="223" t="str">
        <f t="shared" ca="1" si="144"/>
        <v>-3.88370106509262-2.20008947807009i</v>
      </c>
      <c r="DQ151" s="223" t="str">
        <f t="shared" ca="1" si="145"/>
        <v>-3.30729306854309+2.99755570978807i</v>
      </c>
      <c r="DR151" s="223" t="str">
        <f t="shared" ca="1" si="146"/>
        <v>1.80882617359284+4.08064646205007i</v>
      </c>
      <c r="DS151" s="223" t="str">
        <f t="shared" ca="1" si="147"/>
        <v>4.44208455296534-0.437507141453637i</v>
      </c>
      <c r="DT151" s="223" t="str">
        <f t="shared" ca="1" si="148"/>
        <v>0.977975453555221-4.35512246518507i</v>
      </c>
      <c r="DU151" s="223" t="str">
        <f t="shared" ca="1" si="149"/>
        <v>-3.82853846828917-2.29473764760729i</v>
      </c>
      <c r="DV151" s="223" t="str">
        <f t="shared" ca="1" si="150"/>
        <v>-3.37986067338703+2.91548786706582i</v>
      </c>
      <c r="DW151" s="223" t="str">
        <f t="shared" ca="1" si="151"/>
        <v>1.70813731162357+4.12380826411166i</v>
      </c>
      <c r="DX151" s="223" t="str">
        <f t="shared" ca="1" si="152"/>
        <v>4.45148364288706-0.328361160348118i</v>
      </c>
      <c r="DY151" s="223" t="str">
        <f t="shared" ca="1" si="153"/>
        <v>1.08456096129387-4.32981006462796i</v>
      </c>
      <c r="DZ151" s="223" t="str">
        <f t="shared" ca="1" si="154"/>
        <v>-3.771069703073-2.38800355298755i</v>
      </c>
      <c r="EA151" s="223" t="str">
        <f t="shared" ca="1" si="155"/>
        <v>-3.45039237654537+2.83166384346622i</v>
      </c>
      <c r="EB151" s="223" t="str">
        <f t="shared" ca="1" si="156"/>
        <v>1.60641953160506+4.16448603827579i</v>
      </c>
      <c r="EC151" s="223" t="str">
        <f t="shared" ca="1" si="157"/>
        <v>4.45820132551369-0.219017386762247i</v>
      </c>
      <c r="ED151" s="223" t="str">
        <f t="shared" ca="1" si="158"/>
        <v>1.1904931700681-4.30188954838887i</v>
      </c>
      <c r="EE151" s="223" t="str">
        <f t="shared" ca="1" si="159"/>
        <v>-3.71132938647472-2.47983101432445i</v>
      </c>
      <c r="EF151" s="223" t="str">
        <f t="shared" ca="1" si="160"/>
        <v>-3.51884569235175+2.74613413145348i</v>
      </c>
      <c r="EG151" s="223" t="str">
        <f t="shared" ca="1" si="161"/>
        <v>1.50373410452857+4.20265528177055i</v>
      </c>
      <c r="EH151" s="223" t="str">
        <f t="shared" ca="1" si="162"/>
        <v>4.46223355436496-0.109541685287746i</v>
      </c>
      <c r="EI151" s="223" t="str">
        <f t="shared" ca="1" si="163"/>
        <v>1.29570827026781-4.27137773474506i</v>
      </c>
      <c r="EJ151" s="223" t="str">
        <f t="shared" ca="1" si="164"/>
        <v>-3.64935350382942-2.57016471818523i</v>
      </c>
      <c r="EK151" s="223" t="str">
        <f t="shared" ca="1" si="165"/>
        <v>-3.585179387094+2.65895025092094i</v>
      </c>
      <c r="EL151" s="223" t="str">
        <f t="shared" ca="1" si="166"/>
        <v>1.40014288425994+4.23829300286949i</v>
      </c>
      <c r="EM151" s="223" t="str">
        <f t="shared" ca="1" si="167"/>
        <v>4.46357790057665+2.07354762242447E-12i</v>
      </c>
      <c r="EN151" s="223"/>
      <c r="EO151" s="223"/>
      <c r="EP151" s="223"/>
    </row>
    <row r="152" spans="1:146" ht="17.25" thickBot="1">
      <c r="A152" s="257">
        <f t="shared" si="168"/>
        <v>1.0156250000000005E-3</v>
      </c>
      <c r="B152" s="256">
        <v>52</v>
      </c>
      <c r="C152" s="230">
        <f t="shared" si="169"/>
        <v>10400</v>
      </c>
      <c r="D152" s="229">
        <f t="shared" si="170"/>
        <v>65345.127194667693</v>
      </c>
      <c r="E152" s="229" t="str">
        <f t="shared" si="171"/>
        <v>65345.1271946677i</v>
      </c>
      <c r="F152" s="229" t="str">
        <f t="shared" si="177"/>
        <v>-0.0194589733572988-0.101242044530875i</v>
      </c>
      <c r="G152" s="229" t="str">
        <f t="shared" si="178"/>
        <v>-4.9991613938173+0.340109663767709i</v>
      </c>
      <c r="H152" s="229" t="str">
        <f t="shared" si="179"/>
        <v>0.00209863828371318-0.008130263954132i</v>
      </c>
      <c r="I152" s="229" t="str">
        <f t="shared" si="174"/>
        <v>-0.00586322760973583+0.00599056949159164i</v>
      </c>
      <c r="J152" s="255" t="str">
        <f ca="1">IMPRODUCT(1/N_FFT2,BO100)</f>
        <v>0.0207610966053255-0.0000693174087344484i</v>
      </c>
      <c r="K152" s="254" t="str">
        <f t="shared" ca="1" si="175"/>
        <v>-0.000121311784070737+0.000124777215680577i</v>
      </c>
      <c r="N152" s="246">
        <f t="shared" ca="1" si="176"/>
        <v>8.5392229467168637</v>
      </c>
      <c r="O152" s="223">
        <f t="shared" ca="1" si="39"/>
        <v>-4.4607770532831363</v>
      </c>
      <c r="P152" s="223" t="str">
        <f t="shared" ca="1" si="40"/>
        <v>-1.29489522721642+4.26869749099529i</v>
      </c>
      <c r="Q152" s="223" t="str">
        <f t="shared" ca="1" si="41"/>
        <v>3.70900056706143+2.478274946941i</v>
      </c>
      <c r="R152" s="223" t="str">
        <f t="shared" ca="1" si="42"/>
        <v>3.44822729230849-2.82988700475412i</v>
      </c>
      <c r="S152" s="223" t="str">
        <f t="shared" ca="1" si="43"/>
        <v>-1.7070654737658-4.1212206186243i</v>
      </c>
      <c r="T152" s="223" t="str">
        <f t="shared" ca="1" si="44"/>
        <v>-4.43929719251719+0.437232610410546i</v>
      </c>
      <c r="U152" s="223" t="str">
        <f t="shared" ca="1" si="45"/>
        <v>-0.870254431767171+4.3750644730206i</v>
      </c>
      <c r="V152" s="223" t="str">
        <f t="shared" ca="1" si="46"/>
        <v>3.93405413880758+2.10279574662597i</v>
      </c>
      <c r="W152" s="223" t="str">
        <f t="shared" ca="1" si="47"/>
        <v>3.15424570373794-3.15424570373776i</v>
      </c>
      <c r="X152" s="223" t="str">
        <f t="shared" ca="1" si="48"/>
        <v>-2.10279574662604-3.93405413880755i</v>
      </c>
      <c r="Y152" s="223" t="str">
        <f t="shared" ca="1" si="49"/>
        <v>-4.37506447302063+0.87025443176701i</v>
      </c>
      <c r="Z152" s="223" t="str">
        <f t="shared" ca="1" si="50"/>
        <v>-0.437232610410483+4.43929719251719i</v>
      </c>
      <c r="AA152" s="223" t="str">
        <f t="shared" ca="1" si="51"/>
        <v>4.12122061862423+1.70706547376599i</v>
      </c>
      <c r="AB152" s="223" t="str">
        <f t="shared" ca="1" si="52"/>
        <v>2.82988700475411-3.4482272923085i</v>
      </c>
      <c r="AC152" s="223" t="str">
        <f t="shared" ca="1" si="53"/>
        <v>-2.47827494694082-3.70900056706154i</v>
      </c>
      <c r="AD152" s="223" t="str">
        <f t="shared" ca="1" si="54"/>
        <v>-4.2686974909953+1.2948952272164i</v>
      </c>
      <c r="AE152" s="223" t="str">
        <f t="shared" ca="1" si="55"/>
        <v>1.94545971516541E-13+4.46077705328314i</v>
      </c>
      <c r="AF152" s="223" t="str">
        <f t="shared" ca="1" si="56"/>
        <v>4.26869749099528+1.29489522721645i</v>
      </c>
      <c r="AG152" s="223" t="str">
        <f t="shared" ca="1" si="57"/>
        <v>2.47827494694086-3.70900056706152i</v>
      </c>
      <c r="AH152" s="223" t="str">
        <f t="shared" ca="1" si="58"/>
        <v>-2.82988700475406-3.44822729230854i</v>
      </c>
      <c r="AI152" s="223" t="str">
        <f t="shared" ca="1" si="59"/>
        <v>-4.12122061862425+1.70706547376594i</v>
      </c>
      <c r="AJ152" s="223" t="str">
        <f t="shared" ca="1" si="60"/>
        <v>0.437232610410428+4.4392971925172i</v>
      </c>
      <c r="AK152" s="223" t="str">
        <f t="shared" ca="1" si="61"/>
        <v>4.37506447302062+0.870254431767055i</v>
      </c>
      <c r="AL152" s="223" t="str">
        <f t="shared" ca="1" si="62"/>
        <v>2.10279574662608-3.93405413880753i</v>
      </c>
      <c r="AM152" s="223" t="str">
        <f t="shared" ca="1" si="63"/>
        <v>-3.1542457037379-3.1542457037378i</v>
      </c>
      <c r="AN152" s="223" t="str">
        <f t="shared" ca="1" si="64"/>
        <v>-3.93405413880767+2.10279574662581i</v>
      </c>
      <c r="AO152" s="223" t="str">
        <f t="shared" ca="1" si="65"/>
        <v>0.870254431767193+4.37506447302059i</v>
      </c>
      <c r="AP152" s="223" t="str">
        <f t="shared" ca="1" si="66"/>
        <v>4.43929719251717+0.437232610410731i</v>
      </c>
      <c r="AQ152" s="223" t="str">
        <f t="shared" ca="1" si="67"/>
        <v>1.7070654737658-4.12122061862431i</v>
      </c>
      <c r="AR152" s="223" t="str">
        <f t="shared" ca="1" si="68"/>
        <v>1.7070654737658-4.12122061862431i</v>
      </c>
      <c r="AS152" s="223" t="str">
        <f t="shared" ca="1" si="69"/>
        <v>-3.70900056706143+2.47827494694099i</v>
      </c>
      <c r="AT152" s="223" t="str">
        <f t="shared" ca="1" si="70"/>
        <v>1.29489522721657+4.26869749099525i</v>
      </c>
      <c r="AU152" s="223" t="str">
        <f t="shared" ca="1" si="71"/>
        <v>4.46077705328314+5.46482393147133E-14i</v>
      </c>
      <c r="AV152" s="223" t="str">
        <f t="shared" ca="1" si="72"/>
        <v>1.29489522721625-4.26869749099534i</v>
      </c>
      <c r="AW152" s="223" t="str">
        <f t="shared" ca="1" si="73"/>
        <v>-3.70900056706137-2.47827494694109i</v>
      </c>
      <c r="AX152" s="223" t="str">
        <f t="shared" ca="1" si="74"/>
        <v>-3.44822729230841+2.82988700475421i</v>
      </c>
      <c r="AY152" s="223" t="str">
        <f t="shared" ca="1" si="75"/>
        <v>1.70706547376573+4.12122061862434i</v>
      </c>
      <c r="AZ152" s="223" t="str">
        <f t="shared" ca="1" si="76"/>
        <v>4.43929719251718-0.437232610410622i</v>
      </c>
      <c r="BA152" s="223" t="str">
        <f t="shared" ca="1" si="77"/>
        <v>0.8702544317673-4.37506447302057i</v>
      </c>
      <c r="BB152" s="223" t="str">
        <f t="shared" ca="1" si="78"/>
        <v>-3.93405413880762-2.10279574662592i</v>
      </c>
      <c r="BC152" s="223" t="str">
        <f t="shared" ca="1" si="79"/>
        <v>-3.15424570373798+3.15424570373772i</v>
      </c>
      <c r="BD152" s="223" t="str">
        <f t="shared" ca="1" si="80"/>
        <v>2.10279574662599+3.93405413880758i</v>
      </c>
      <c r="BE152" s="223" t="str">
        <f t="shared" ca="1" si="81"/>
        <v>4.37506447302064-0.870254431766948i</v>
      </c>
      <c r="BF152" s="223" t="str">
        <f t="shared" ca="1" si="82"/>
        <v>0.437232610410537-4.43929719251719i</v>
      </c>
      <c r="BG152" s="223" t="str">
        <f t="shared" ca="1" si="83"/>
        <v>-4.12122061862421-1.70706547376603i</v>
      </c>
      <c r="BH152" s="223" t="str">
        <f t="shared" ca="1" si="84"/>
        <v>-2.82988700475415+3.44822729230846i</v>
      </c>
      <c r="BI152" s="223" t="str">
        <f t="shared" ca="1" si="85"/>
        <v>2.47827494694116+3.70900056706132i</v>
      </c>
      <c r="BJ152" s="223" t="str">
        <f t="shared" ca="1" si="86"/>
        <v>4.26869749099532-1.29489522721633i</v>
      </c>
      <c r="BK152" s="223" t="str">
        <f t="shared" ca="1" si="87"/>
        <v>-1.39897732201827E-13-4.46077705328314i</v>
      </c>
      <c r="BL152" s="223" t="str">
        <f t="shared" ca="1" si="88"/>
        <v>-4.26869749099527-1.29489522721649i</v>
      </c>
      <c r="BM152" s="223" t="str">
        <f t="shared" ca="1" si="89"/>
        <v>-2.47827494694092+3.70900056706148i</v>
      </c>
      <c r="BN152" s="223" t="str">
        <f t="shared" ca="1" si="90"/>
        <v>2.829887004754+3.44822729230859i</v>
      </c>
      <c r="BO152" s="223" t="str">
        <f t="shared" ca="1" si="91"/>
        <v>4.12122061862427-1.70706547376588i</v>
      </c>
      <c r="BP152" s="223" t="str">
        <f t="shared" ca="1" si="92"/>
        <v>-0.437232610410374-4.4392971925172i</v>
      </c>
      <c r="BQ152" s="223" t="str">
        <f t="shared" ca="1" si="93"/>
        <v>-4.37506447302061-0.870254431767108i</v>
      </c>
      <c r="BR152" s="223" t="str">
        <f t="shared" ca="1" si="94"/>
        <v>-2.10279574662611+3.93405413880751i</v>
      </c>
      <c r="BS152" s="223" t="str">
        <f t="shared" ca="1" si="95"/>
        <v>3.15424570373788+3.15424570373782i</v>
      </c>
      <c r="BT152" s="223" t="str">
        <f t="shared" ca="1" si="96"/>
        <v>3.93405413880771-2.10279574662575i</v>
      </c>
      <c r="BU152" s="223" t="str">
        <f t="shared" ca="1" si="97"/>
        <v>-0.870254431767139-4.3750644730206i</v>
      </c>
      <c r="BV152" s="223" t="str">
        <f t="shared" ca="1" si="98"/>
        <v>-4.4392971925172-0.437232610410343i</v>
      </c>
      <c r="BW152" s="223" t="str">
        <f t="shared" ca="1" si="99"/>
        <v>-1.70706547376585+4.12122061862429i</v>
      </c>
      <c r="BX152" s="223" t="str">
        <f t="shared" ca="1" si="100"/>
        <v>3.44822729230861+2.82988700475397i</v>
      </c>
      <c r="BY152" s="223" t="str">
        <f t="shared" ca="1" si="101"/>
        <v>3.70900056706148-2.47827494694092i</v>
      </c>
      <c r="BZ152" s="223" t="str">
        <f t="shared" ca="1" si="102"/>
        <v>-1.29489522721652-4.26869749099526i</v>
      </c>
      <c r="CA152" s="223" t="str">
        <f t="shared" ca="1" si="103"/>
        <v>-4.46077705328314-1.09296478629427E-13i</v>
      </c>
      <c r="CB152" s="223" t="str">
        <f t="shared" ca="1" si="104"/>
        <v>-1.2948952272163+4.26869749099533i</v>
      </c>
      <c r="CC152" s="223" t="str">
        <f t="shared" ca="1" si="105"/>
        <v>3.70900056706136+2.4782749469411i</v>
      </c>
      <c r="CD152" s="223" t="str">
        <f t="shared" ca="1" si="106"/>
        <v>3.44822729230847-2.82988700475415i</v>
      </c>
      <c r="CE152" s="223" t="str">
        <f t="shared" ca="1" si="107"/>
        <v>-1.70706547376565-4.12122061862437i</v>
      </c>
      <c r="CF152" s="223" t="str">
        <f t="shared" ca="1" si="108"/>
        <v>-4.43929719251718+0.437232610410568i</v>
      </c>
      <c r="CG152" s="223" t="str">
        <f t="shared" ca="1" si="109"/>
        <v>-0.870254431767353+4.37506447302056i</v>
      </c>
      <c r="CH152" s="223" t="str">
        <f t="shared" ca="1" si="110"/>
        <v>3.9340541388076+2.10279574662594i</v>
      </c>
      <c r="CI152" s="223" t="str">
        <f t="shared" ca="1" si="111"/>
        <v>3.154245703738-3.15424570373771i</v>
      </c>
      <c r="CJ152" s="223" t="str">
        <f t="shared" ca="1" si="112"/>
        <v>-2.10279574662592-3.93405413880762i</v>
      </c>
      <c r="CK152" s="223" t="str">
        <f t="shared" ca="1" si="113"/>
        <v>-4.37506447302056+0.870254431767331i</v>
      </c>
      <c r="CL152" s="223" t="str">
        <f t="shared" ca="1" si="114"/>
        <v>-0.437232610410591+4.43929719251718i</v>
      </c>
      <c r="CM152" s="223" t="str">
        <f t="shared" ca="1" si="115"/>
        <v>4.12122061862436+1.70706547376567i</v>
      </c>
      <c r="CN152" s="223" t="str">
        <f t="shared" ca="1" si="116"/>
        <v>2.82988700475416-3.44822729230845i</v>
      </c>
      <c r="CO152" s="223" t="str">
        <f t="shared" ca="1" si="117"/>
        <v>-2.47827494694108-3.70900056706137i</v>
      </c>
      <c r="CP152" s="223" t="str">
        <f t="shared" ca="1" si="118"/>
        <v>-4.26869749099585+1.29489522721458i</v>
      </c>
      <c r="CQ152" s="223" t="str">
        <f t="shared" ca="1" si="119"/>
        <v>-1.24597105415627E-12+4.46077705328314i</v>
      </c>
      <c r="CR152" s="223" t="str">
        <f t="shared" ca="1" si="120"/>
        <v>4.26869749099513+1.29489522721697i</v>
      </c>
      <c r="CS152" s="223" t="str">
        <f t="shared" ca="1" si="121"/>
        <v>2.47827494694094-3.70900056706146i</v>
      </c>
      <c r="CT152" s="223" t="str">
        <f t="shared" ca="1" si="122"/>
        <v>-2.82988700475469-3.44822729230802i</v>
      </c>
      <c r="CU152" s="223" t="str">
        <f t="shared" ca="1" si="123"/>
        <v>-4.12122061862379+1.70706547376706i</v>
      </c>
      <c r="CV152" s="223" t="str">
        <f t="shared" ca="1" si="124"/>
        <v>0.437232610412527+4.43929719251699i</v>
      </c>
      <c r="CW152" s="223" t="str">
        <f t="shared" ca="1" si="125"/>
        <v>4.37506447302025+0.870254431768906i</v>
      </c>
      <c r="CX152" s="223" t="str">
        <f t="shared" ca="1" si="126"/>
        <v>2.10279574662694-3.93405413880707i</v>
      </c>
      <c r="CY152" s="223" t="str">
        <f t="shared" ca="1" si="127"/>
        <v>-3.15424570373753-3.15424570373817i</v>
      </c>
      <c r="CZ152" s="223" t="str">
        <f t="shared" ca="1" si="128"/>
        <v>-3.93405413880753+2.10279574662609i</v>
      </c>
      <c r="DA152" s="223" t="str">
        <f t="shared" ca="1" si="129"/>
        <v>0.870254431767956+4.37506447302044i</v>
      </c>
      <c r="DB152" s="223" t="str">
        <f t="shared" ca="1" si="130"/>
        <v>4.43929719251733+0.437232610409073i</v>
      </c>
      <c r="DC152" s="223" t="str">
        <f t="shared" ca="1" si="131"/>
        <v>1.70706547376385-4.12122061862512i</v>
      </c>
      <c r="DD152" s="223" t="str">
        <f t="shared" ca="1" si="132"/>
        <v>-3.44822729230741-2.82988700475544i</v>
      </c>
      <c r="DE152" s="223" t="str">
        <f t="shared" ca="1" si="133"/>
        <v>-3.709000567062+2.47827494694014i</v>
      </c>
      <c r="DF152" s="223" t="str">
        <f t="shared" ca="1" si="134"/>
        <v>1.29489522721604+4.26869749099541i</v>
      </c>
      <c r="DG152" s="223" t="str">
        <f t="shared" ca="1" si="135"/>
        <v>4.46077705328314-2.79795464403655E-13i</v>
      </c>
      <c r="DH152" s="223" t="str">
        <f t="shared" ca="1" si="136"/>
        <v>1.2948952272155-4.26869749099557i</v>
      </c>
      <c r="DI152" s="223" t="str">
        <f t="shared" ca="1" si="137"/>
        <v>-3.70900056706231-2.47827494693967i</v>
      </c>
      <c r="DJ152" s="223" t="str">
        <f t="shared" ca="1" si="138"/>
        <v>-3.44822729230706+2.82988700475587i</v>
      </c>
      <c r="DK152" s="223" t="str">
        <f t="shared" ca="1" si="139"/>
        <v>1.70706547376437+4.1212206186249i</v>
      </c>
      <c r="DL152" s="223" t="str">
        <f t="shared" ca="1" si="140"/>
        <v>4.43929719251728-0.43723261040963i</v>
      </c>
      <c r="DM152" s="223" t="str">
        <f t="shared" ca="1" si="141"/>
        <v>0.870254431767469-4.37506447302054i</v>
      </c>
      <c r="DN152" s="223" t="str">
        <f t="shared" ca="1" si="142"/>
        <v>-3.93405413880779-2.1027957466256i</v>
      </c>
      <c r="DO152" s="223" t="str">
        <f t="shared" ca="1" si="143"/>
        <v>-3.15424570373714+3.15424570373857i</v>
      </c>
      <c r="DP152" s="223" t="str">
        <f t="shared" ca="1" si="144"/>
        <v>2.10279574662749+3.93405413880678i</v>
      </c>
      <c r="DQ152" s="223" t="str">
        <f t="shared" ca="1" si="145"/>
        <v>4.37506447302101-0.870254431765101i</v>
      </c>
      <c r="DR152" s="223" t="str">
        <f t="shared" ca="1" si="146"/>
        <v>0.437232610412034-4.43929719251704i</v>
      </c>
      <c r="DS152" s="223" t="str">
        <f t="shared" ca="1" si="147"/>
        <v>-4.121220618624-1.70706547376654i</v>
      </c>
      <c r="DT152" s="223" t="str">
        <f t="shared" ca="1" si="148"/>
        <v>-2.82988700475426+3.44822729230838i</v>
      </c>
      <c r="DU152" s="223" t="str">
        <f t="shared" ca="1" si="149"/>
        <v>2.47827494694146+3.70900056706112i</v>
      </c>
      <c r="DV152" s="223" t="str">
        <f t="shared" ca="1" si="150"/>
        <v>4.26869749099496-1.2948952272175i</v>
      </c>
      <c r="DW152" s="223" t="str">
        <f t="shared" ca="1" si="151"/>
        <v>-1.8689534375847E-12-4.46077705328314i</v>
      </c>
      <c r="DX152" s="223" t="str">
        <f t="shared" ca="1" si="152"/>
        <v>-4.26869749099473-1.29489522721829i</v>
      </c>
      <c r="DY152" s="223" t="str">
        <f t="shared" ca="1" si="153"/>
        <v>-2.47827494694215+3.70900056706066i</v>
      </c>
      <c r="DZ152" s="223" t="str">
        <f t="shared" ca="1" si="154"/>
        <v>2.82988700475362+3.4482272923089i</v>
      </c>
      <c r="EA152" s="223" t="str">
        <f t="shared" ca="1" si="155"/>
        <v>4.12122061862432-1.70706547376578i</v>
      </c>
      <c r="EB152" s="223" t="str">
        <f t="shared" ca="1" si="156"/>
        <v>-0.437232610411211-4.43929719251712i</v>
      </c>
      <c r="EC152" s="223" t="str">
        <f t="shared" ca="1" si="157"/>
        <v>-4.37506447302084-0.870254431765913i</v>
      </c>
      <c r="ED152" s="223" t="str">
        <f t="shared" ca="1" si="158"/>
        <v>-2.10279574662431+3.93405413880848i</v>
      </c>
      <c r="EE152" s="223" t="str">
        <f t="shared" ca="1" si="159"/>
        <v>3.15424570373655+3.15424570373915i</v>
      </c>
      <c r="EF152" s="223" t="str">
        <f t="shared" ca="1" si="160"/>
        <v>3.93405413880818-2.10279574662487i</v>
      </c>
      <c r="EG152" s="223" t="str">
        <f t="shared" ca="1" si="161"/>
        <v>-0.870254431766658-4.3750644730207i</v>
      </c>
      <c r="EH152" s="223" t="str">
        <f t="shared" ca="1" si="162"/>
        <v>-4.4392971925172-0.437232610410452i</v>
      </c>
      <c r="EI152" s="223" t="str">
        <f t="shared" ca="1" si="163"/>
        <v>-1.70706547376519+4.12122061862456i</v>
      </c>
      <c r="EJ152" s="223" t="str">
        <f t="shared" ca="1" si="164"/>
        <v>3.44822729230938+2.82988700475303i</v>
      </c>
      <c r="EK152" s="223" t="str">
        <f t="shared" ca="1" si="165"/>
        <v>3.7090005670603-2.47827494694267i</v>
      </c>
      <c r="EL152" s="223" t="str">
        <f t="shared" ca="1" si="166"/>
        <v>-1.29489522721478-4.26869749099579i</v>
      </c>
      <c r="EM152" s="223" t="str">
        <f t="shared" ca="1" si="167"/>
        <v>-4.46077705328314-1.10607332195444E-12i</v>
      </c>
      <c r="EN152" s="223"/>
      <c r="EO152" s="223"/>
      <c r="EP152" s="223"/>
    </row>
    <row r="153" spans="1:146" ht="17.25" thickBot="1">
      <c r="A153" s="257">
        <f t="shared" si="168"/>
        <v>1.0351562500000005E-3</v>
      </c>
      <c r="B153" s="256">
        <v>53</v>
      </c>
      <c r="C153" s="230">
        <f t="shared" si="169"/>
        <v>10600</v>
      </c>
      <c r="D153" s="229">
        <f t="shared" si="170"/>
        <v>66601.764256103619</v>
      </c>
      <c r="E153" s="229" t="str">
        <f t="shared" si="171"/>
        <v>66601.7642561036i</v>
      </c>
      <c r="F153" s="229" t="str">
        <f t="shared" si="177"/>
        <v>-0.0193638932342548-0.0990262235365859i</v>
      </c>
      <c r="G153" s="229" t="str">
        <f t="shared" si="178"/>
        <v>-5.00718579310011+0.394599330083178i</v>
      </c>
      <c r="H153" s="229" t="str">
        <f t="shared" si="179"/>
        <v>0.00209477371107961-0.00797684598166636i</v>
      </c>
      <c r="I153" s="229" t="str">
        <f t="shared" si="174"/>
        <v>-0.00579229484438255+0.00595977089096003i</v>
      </c>
      <c r="J153" s="255" t="str">
        <f ca="1">IMPRODUCT(1/N_FFT2,BP100)</f>
        <v>-0.0225029126111642-0.00161336131091654i</v>
      </c>
      <c r="K153" s="254" t="str">
        <f t="shared" ca="1" si="175"/>
        <v>0.000139958768478639-0.000124767139138486i</v>
      </c>
      <c r="N153" s="246">
        <f t="shared" ca="1" si="176"/>
        <v>8.542541296740394</v>
      </c>
      <c r="O153" s="223">
        <f t="shared" ca="1" si="39"/>
        <v>-4.457458703259606</v>
      </c>
      <c r="P153" s="223" t="str">
        <f t="shared" ca="1" si="40"/>
        <v>-1.18886110207687+4.29599201247318i</v>
      </c>
      <c r="Q153" s="223" t="str">
        <f t="shared" ca="1" si="41"/>
        <v>3.82328985768048+2.29159175147371i</v>
      </c>
      <c r="R153" s="223" t="str">
        <f t="shared" ca="1" si="42"/>
        <v>3.2283014632124-3.0735985023886i</v>
      </c>
      <c r="S153" s="223" t="str">
        <f t="shared" ca="1" si="43"/>
        <v>-2.1012314872532-3.9311276153593i</v>
      </c>
      <c r="T153" s="223" t="str">
        <f t="shared" ca="1" si="44"/>
        <v>-4.34915195132917+0.976634729832218i</v>
      </c>
      <c r="U153" s="223" t="str">
        <f t="shared" ca="1" si="45"/>
        <v>-0.21871713197947+4.45208949903789i</v>
      </c>
      <c r="V153" s="223" t="str">
        <f t="shared" ca="1" si="46"/>
        <v>4.2324826525747+1.39822340379464i</v>
      </c>
      <c r="W153" s="223" t="str">
        <f t="shared" ca="1" si="47"/>
        <v>2.47643137044516-3.7062414598539i</v>
      </c>
      <c r="X153" s="223" t="str">
        <f t="shared" ca="1" si="48"/>
        <v>-2.91149097355708-3.37522716304554i</v>
      </c>
      <c r="Y153" s="223" t="str">
        <f t="shared" ca="1" si="49"/>
        <v>-4.02949494228666+1.90580917233363i</v>
      </c>
      <c r="Z153" s="223" t="str">
        <f t="shared" ca="1" si="50"/>
        <v>0.762055558980474+4.39183440219366i</v>
      </c>
      <c r="AA153" s="223" t="str">
        <f t="shared" ca="1" si="51"/>
        <v>4.43599482125602+0.436907355230549i</v>
      </c>
      <c r="AB153" s="223" t="str">
        <f t="shared" ca="1" si="52"/>
        <v>1.60421726286286-4.15877687124443i</v>
      </c>
      <c r="AC153" s="223" t="str">
        <f t="shared" ca="1" si="53"/>
        <v>-3.58026440172198-2.65530504933561i</v>
      </c>
      <c r="AD153" s="223" t="str">
        <f t="shared" ca="1" si="54"/>
        <v>-3.51402164500771+2.74236940795402i</v>
      </c>
      <c r="AE153" s="223" t="str">
        <f t="shared" ca="1" si="55"/>
        <v>1.70579559618911+4.11815486295582i</v>
      </c>
      <c r="AF153" s="223" t="str">
        <f t="shared" ca="1" si="56"/>
        <v>4.42393653930407-0.545640529538608i</v>
      </c>
      <c r="AG153" s="223" t="str">
        <f t="shared" ca="1" si="57"/>
        <v>0.654045030394589-4.40921344340246i</v>
      </c>
      <c r="AH153" s="223" t="str">
        <f t="shared" ca="1" si="58"/>
        <v>-4.07505223216545-1.80634642203211i</v>
      </c>
      <c r="AI153" s="223" t="str">
        <f t="shared" ca="1" si="59"/>
        <v>-2.8277818657846+3.44566217305245i</v>
      </c>
      <c r="AJ153" s="223" t="str">
        <f t="shared" ca="1" si="60"/>
        <v>2.56664123424365+3.6443505410354i</v>
      </c>
      <c r="AK153" s="223" t="str">
        <f t="shared" ca="1" si="61"/>
        <v>4.19689378785252-1.50167260904291i</v>
      </c>
      <c r="AL153" s="223" t="str">
        <f t="shared" ca="1" si="62"/>
        <v>-0.327911004268633-4.44538102580019i</v>
      </c>
      <c r="AM153" s="223" t="str">
        <f t="shared" ca="1" si="63"/>
        <v>-4.37180988416232-0.869607053792371i</v>
      </c>
      <c r="AN153" s="223" t="str">
        <f t="shared" ca="1" si="64"/>
        <v>-2.00412393445302+3.98151043532695i</v>
      </c>
      <c r="AO153" s="223" t="str">
        <f t="shared" ca="1" si="65"/>
        <v>3.30275904240341+2.99344630803483i</v>
      </c>
      <c r="AP153" s="223" t="str">
        <f t="shared" ca="1" si="66"/>
        <v>3.76589987740232-2.38472979698875i</v>
      </c>
      <c r="AQ153" s="223" t="str">
        <f t="shared" ca="1" si="67"/>
        <v>-1.29393196105096-4.26552202800966i</v>
      </c>
      <c r="AR153" s="223" t="str">
        <f t="shared" ca="1" si="68"/>
        <v>-1.29393196105096-4.26552202800966i</v>
      </c>
      <c r="AS153" s="223" t="str">
        <f t="shared" ca="1" si="69"/>
        <v>-1.08307411762944+4.32387425198583i</v>
      </c>
      <c r="AT153" s="223" t="str">
        <f t="shared" ca="1" si="70"/>
        <v>3.87837683111041+2.19707333677572i</v>
      </c>
      <c r="AU153" s="223" t="str">
        <f t="shared" ca="1" si="71"/>
        <v>3.15189927593373-3.15189927593399i</v>
      </c>
      <c r="AV153" s="223" t="str">
        <f t="shared" ca="1" si="72"/>
        <v>-2.19707333677563-3.87837683111046i</v>
      </c>
      <c r="AW153" s="223" t="str">
        <f t="shared" ca="1" si="73"/>
        <v>-4.32387425198586+1.08307411762934i</v>
      </c>
      <c r="AX153" s="223" t="str">
        <f t="shared" ca="1" si="74"/>
        <v>-0.109391512668276+4.45611620003574i</v>
      </c>
      <c r="AY153" s="223" t="str">
        <f t="shared" ca="1" si="75"/>
        <v>4.26552202800976+1.29393196105063i</v>
      </c>
      <c r="AZ153" s="223" t="str">
        <f t="shared" ca="1" si="76"/>
        <v>2.38472979698883-3.76589987740227i</v>
      </c>
      <c r="BA153" s="223" t="str">
        <f t="shared" ca="1" si="77"/>
        <v>-2.99344630803475-3.30275904240347i</v>
      </c>
      <c r="BB153" s="223" t="str">
        <f t="shared" ca="1" si="78"/>
        <v>-3.98151043532698+2.00412393445295i</v>
      </c>
      <c r="BC153" s="223" t="str">
        <f t="shared" ca="1" si="79"/>
        <v>0.869607053792291+4.37180988416234i</v>
      </c>
      <c r="BD153" s="223" t="str">
        <f t="shared" ca="1" si="80"/>
        <v>4.44538102580018+0.327911004268702i</v>
      </c>
      <c r="BE153" s="223" t="str">
        <f t="shared" ca="1" si="81"/>
        <v>1.50167260904299-4.19689378785249i</v>
      </c>
      <c r="BF153" s="223" t="str">
        <f t="shared" ca="1" si="82"/>
        <v>-3.64435054103534-2.56664123424374i</v>
      </c>
      <c r="BG153" s="223" t="str">
        <f t="shared" ca="1" si="83"/>
        <v>-3.44566217305251+2.82778186578454i</v>
      </c>
      <c r="BH153" s="223" t="str">
        <f t="shared" ca="1" si="84"/>
        <v>1.80634642203202+4.07505223216549i</v>
      </c>
      <c r="BI153" s="223" t="str">
        <f t="shared" ca="1" si="85"/>
        <v>4.40921344340247-0.654045030394505i</v>
      </c>
      <c r="BJ153" s="223" t="str">
        <f t="shared" ca="1" si="86"/>
        <v>0.545640529538706-4.42393653930405i</v>
      </c>
      <c r="BK153" s="223" t="str">
        <f t="shared" ca="1" si="87"/>
        <v>-4.11815486295578-1.70579559618921i</v>
      </c>
      <c r="BL153" s="223" t="str">
        <f t="shared" ca="1" si="88"/>
        <v>-2.74236940795374+3.51402164500794i</v>
      </c>
      <c r="BM153" s="223" t="str">
        <f t="shared" ca="1" si="89"/>
        <v>2.65530504933555+3.58026440172202i</v>
      </c>
      <c r="BN153" s="223" t="str">
        <f t="shared" ca="1" si="90"/>
        <v>4.15877687124447-1.60421726286274i</v>
      </c>
      <c r="BO153" s="223" t="str">
        <f t="shared" ca="1" si="91"/>
        <v>-0.436907355230455-4.43599482125603i</v>
      </c>
      <c r="BP153" s="223" t="str">
        <f t="shared" ca="1" si="92"/>
        <v>-4.39183440219373-0.762055558980117i</v>
      </c>
      <c r="BQ153" s="223" t="str">
        <f t="shared" ca="1" si="93"/>
        <v>-1.90580917233369+4.02949494228664i</v>
      </c>
      <c r="BR153" s="223" t="str">
        <f t="shared" ca="1" si="94"/>
        <v>3.37522716304547+2.91149097355716i</v>
      </c>
      <c r="BS153" s="223" t="str">
        <f t="shared" ca="1" si="95"/>
        <v>3.70624145985395-2.47643137044509i</v>
      </c>
      <c r="BT153" s="223" t="str">
        <f t="shared" ca="1" si="96"/>
        <v>-1.39822340379445-4.23248265257476i</v>
      </c>
      <c r="BU153" s="223" t="str">
        <f t="shared" ca="1" si="97"/>
        <v>-4.45208949903789+0.21871713197953i</v>
      </c>
      <c r="BV153" s="223" t="str">
        <f t="shared" ca="1" si="98"/>
        <v>-0.976634729832227+4.34915195132917i</v>
      </c>
      <c r="BW153" s="223" t="str">
        <f t="shared" ca="1" si="99"/>
        <v>3.93112761535924+2.10123148725331i</v>
      </c>
      <c r="BX153" s="223" t="str">
        <f t="shared" ca="1" si="100"/>
        <v>3.07359850238879-3.22830146321222i</v>
      </c>
      <c r="BY153" s="223" t="str">
        <f t="shared" ca="1" si="101"/>
        <v>-2.29159175147381-3.82328985768042i</v>
      </c>
      <c r="BZ153" s="223" t="str">
        <f t="shared" ca="1" si="102"/>
        <v>-4.29599201247318+1.18886110207687i</v>
      </c>
      <c r="CA153" s="223" t="str">
        <f t="shared" ca="1" si="103"/>
        <v>-6.9898039681417E-14+4.45745870325961i</v>
      </c>
      <c r="CB153" s="223" t="str">
        <f t="shared" ca="1" si="104"/>
        <v>4.29599201247313+1.18886110207707i</v>
      </c>
      <c r="CC153" s="223" t="str">
        <f t="shared" ca="1" si="105"/>
        <v>2.29159175147361-3.82328985768055i</v>
      </c>
      <c r="CD153" s="223" t="str">
        <f t="shared" ca="1" si="106"/>
        <v>-3.07359850238864-3.22830146321236i</v>
      </c>
      <c r="CE153" s="223" t="str">
        <f t="shared" ca="1" si="107"/>
        <v>-3.93112761535934+2.10123148725313i</v>
      </c>
      <c r="CF153" s="223" t="str">
        <f t="shared" ca="1" si="108"/>
        <v>0.976634729832026+4.34915195132922i</v>
      </c>
      <c r="CG153" s="223" t="str">
        <f t="shared" ca="1" si="109"/>
        <v>4.4520894990379+0.218717131979291i</v>
      </c>
      <c r="CH153" s="223" t="str">
        <f t="shared" ca="1" si="110"/>
        <v>1.39822340379458-4.23248265257471i</v>
      </c>
      <c r="CI153" s="223" t="str">
        <f t="shared" ca="1" si="111"/>
        <v>-3.70624145985383-2.47643137044525i</v>
      </c>
      <c r="CJ153" s="223" t="str">
        <f t="shared" ca="1" si="112"/>
        <v>-3.3752271630456+2.91149097355701i</v>
      </c>
      <c r="CK153" s="223" t="str">
        <f t="shared" ca="1" si="113"/>
        <v>1.90580917233396+4.02949494228651i</v>
      </c>
      <c r="CL153" s="223" t="str">
        <f t="shared" ca="1" si="114"/>
        <v>4.39183440219368-0.762055558980353i</v>
      </c>
      <c r="CM153" s="223" t="str">
        <f t="shared" ca="1" si="115"/>
        <v>0.436907355230657-4.43599482125601i</v>
      </c>
      <c r="CN153" s="223" t="str">
        <f t="shared" ca="1" si="116"/>
        <v>-4.15877687124472-1.60421726286211i</v>
      </c>
      <c r="CO153" s="223" t="str">
        <f t="shared" ca="1" si="117"/>
        <v>-2.65530504933495+3.58026440172247i</v>
      </c>
      <c r="CP153" s="223" t="str">
        <f t="shared" ca="1" si="118"/>
        <v>2.74236940795428+3.51402164500751i</v>
      </c>
      <c r="CQ153" s="223" t="str">
        <f t="shared" ca="1" si="119"/>
        <v>4.11815486295568-1.70579559618943i</v>
      </c>
      <c r="CR153" s="223" t="str">
        <f t="shared" ca="1" si="120"/>
        <v>-0.545640529538978-4.42393653930402i</v>
      </c>
      <c r="CS153" s="223" t="str">
        <f t="shared" ca="1" si="121"/>
        <v>-4.40921344340252-0.654045030394206i</v>
      </c>
      <c r="CT153" s="223" t="str">
        <f t="shared" ca="1" si="122"/>
        <v>-1.8063464220318+4.07505223216559i</v>
      </c>
      <c r="CU153" s="223" t="str">
        <f t="shared" ca="1" si="123"/>
        <v>3.4456621730524+2.82778186578467i</v>
      </c>
      <c r="CV153" s="223" t="str">
        <f t="shared" ca="1" si="124"/>
        <v>3.64435054103544-2.5666412342436i</v>
      </c>
      <c r="CW153" s="223" t="str">
        <f t="shared" ca="1" si="125"/>
        <v>-1.5016726090428-4.19689378785256i</v>
      </c>
      <c r="CX153" s="223" t="str">
        <f t="shared" ca="1" si="126"/>
        <v>-4.4453810258002+0.327911004268531i</v>
      </c>
      <c r="CY153" s="223" t="str">
        <f t="shared" ca="1" si="127"/>
        <v>-0.869607053792892+4.37180988416222i</v>
      </c>
      <c r="CZ153" s="223" t="str">
        <f t="shared" ca="1" si="128"/>
        <v>3.98151043532669+2.00412393445353i</v>
      </c>
      <c r="DA153" s="223" t="str">
        <f t="shared" ca="1" si="129"/>
        <v>2.99344630803523-3.30275904240304i</v>
      </c>
      <c r="DB153" s="223" t="str">
        <f t="shared" ca="1" si="130"/>
        <v>-2.38472979698831-3.7658998774026i</v>
      </c>
      <c r="DC153" s="223" t="str">
        <f t="shared" ca="1" si="131"/>
        <v>-4.26552202800994+1.29393196105004i</v>
      </c>
      <c r="DD153" s="223" t="str">
        <f t="shared" ca="1" si="132"/>
        <v>0.109391512667187+4.45611620003576i</v>
      </c>
      <c r="DE153" s="223" t="str">
        <f t="shared" ca="1" si="133"/>
        <v>4.32387425198559+1.0830741176304i</v>
      </c>
      <c r="DF153" s="223" t="str">
        <f t="shared" ca="1" si="134"/>
        <v>2.19707333677656-3.87837683110993i</v>
      </c>
      <c r="DG153" s="223" t="str">
        <f t="shared" ca="1" si="135"/>
        <v>-3.15189927593296-3.15189927593476i</v>
      </c>
      <c r="DH153" s="223" t="str">
        <f t="shared" ca="1" si="136"/>
        <v>-3.87837683111116+2.19707333677439i</v>
      </c>
      <c r="DI153" s="223" t="str">
        <f t="shared" ca="1" si="137"/>
        <v>1.08307411762798+4.32387425198619i</v>
      </c>
      <c r="DJ153" s="223" t="str">
        <f t="shared" ca="1" si="138"/>
        <v>4.45611620003571+0.109391512669676i</v>
      </c>
      <c r="DK153" s="223" t="str">
        <f t="shared" ca="1" si="139"/>
        <v>1.29393196105236-4.26552202800923i</v>
      </c>
      <c r="DL153" s="223" t="str">
        <f t="shared" ca="1" si="140"/>
        <v>-3.76589987740123-2.38472979699047i</v>
      </c>
      <c r="DM153" s="223" t="str">
        <f t="shared" ca="1" si="141"/>
        <v>-3.30275904240475+2.99344630803334i</v>
      </c>
      <c r="DN153" s="223" t="str">
        <f t="shared" ca="1" si="142"/>
        <v>2.00412393445125+3.98151043532783i</v>
      </c>
      <c r="DO153" s="223" t="str">
        <f t="shared" ca="1" si="143"/>
        <v>4.3718098841627-0.86960705379045i</v>
      </c>
      <c r="DP153" s="223" t="str">
        <f t="shared" ca="1" si="144"/>
        <v>0.327911004271015-4.44538102580001i</v>
      </c>
      <c r="DQ153" s="223" t="str">
        <f t="shared" ca="1" si="145"/>
        <v>-4.19689378785321-1.50167260904097i</v>
      </c>
      <c r="DR153" s="223" t="str">
        <f t="shared" ca="1" si="146"/>
        <v>-2.56664123424195+3.6443505410366i</v>
      </c>
      <c r="DS153" s="223" t="str">
        <f t="shared" ca="1" si="147"/>
        <v>2.82778186578622+3.44566217305113i</v>
      </c>
      <c r="DT153" s="223" t="str">
        <f t="shared" ca="1" si="148"/>
        <v>4.07505223216483-1.80634642203352i</v>
      </c>
      <c r="DU153" s="223" t="str">
        <f t="shared" ca="1" si="149"/>
        <v>-0.654045030396127-4.40921344340223i</v>
      </c>
      <c r="DV153" s="223" t="str">
        <f t="shared" ca="1" si="150"/>
        <v>-4.42393653930426-0.545640529537048i</v>
      </c>
      <c r="DW153" s="223" t="str">
        <f t="shared" ca="1" si="151"/>
        <v>-1.70579559618763+4.11815486295643i</v>
      </c>
      <c r="DX153" s="223" t="str">
        <f t="shared" ca="1" si="152"/>
        <v>3.51402164500871+2.74236940795274i</v>
      </c>
      <c r="DY153" s="223" t="str">
        <f t="shared" ca="1" si="153"/>
        <v>3.58026440172127-2.65530504933656i</v>
      </c>
      <c r="DZ153" s="223" t="str">
        <f t="shared" ca="1" si="154"/>
        <v>-1.60421726286398-4.158776871244i</v>
      </c>
      <c r="EA153" s="223" t="str">
        <f t="shared" ca="1" si="155"/>
        <v>-4.43599482125591+0.436907355231646i</v>
      </c>
      <c r="EB153" s="223" t="str">
        <f t="shared" ca="1" si="156"/>
        <v>-0.762055558979373+4.39183440219386i</v>
      </c>
      <c r="EC153" s="223" t="str">
        <f t="shared" ca="1" si="157"/>
        <v>4.02949494228696+1.90580917233301i</v>
      </c>
      <c r="ED153" s="223" t="str">
        <f t="shared" ca="1" si="158"/>
        <v>2.91149097355655-3.375227163046i</v>
      </c>
      <c r="EE153" s="223" t="str">
        <f t="shared" ca="1" si="159"/>
        <v>-2.47643137044576-3.70624145985349i</v>
      </c>
      <c r="EF153" s="223" t="str">
        <f t="shared" ca="1" si="160"/>
        <v>-4.2324826525745+1.39822340379523i</v>
      </c>
      <c r="EG153" s="223" t="str">
        <f t="shared" ca="1" si="161"/>
        <v>0.218717131979967+4.45208949903787i</v>
      </c>
      <c r="EH153" s="223" t="str">
        <f t="shared" ca="1" si="162"/>
        <v>4.34915195132924+0.976634729831923i</v>
      </c>
      <c r="EI153" s="223" t="str">
        <f t="shared" ca="1" si="163"/>
        <v>2.10123148725304-3.93112761535939i</v>
      </c>
      <c r="EJ153" s="223" t="str">
        <f t="shared" ca="1" si="164"/>
        <v>-3.22830146321248-3.07359850238852i</v>
      </c>
      <c r="EK153" s="223" t="str">
        <f t="shared" ca="1" si="165"/>
        <v>-3.82328985768046+2.29159175147375i</v>
      </c>
      <c r="EL153" s="223" t="str">
        <f t="shared" ca="1" si="166"/>
        <v>1.1888611020768+4.2959920124732i</v>
      </c>
      <c r="EM153" s="223" t="str">
        <f t="shared" ca="1" si="167"/>
        <v>4.45745870325961+1.39796079362834E-13i</v>
      </c>
      <c r="EN153" s="223"/>
      <c r="EO153" s="223"/>
      <c r="EP153" s="223"/>
    </row>
    <row r="154" spans="1:146" ht="17.25" thickBot="1">
      <c r="A154" s="257">
        <f t="shared" si="168"/>
        <v>1.0546875000000005E-3</v>
      </c>
      <c r="B154" s="256">
        <v>54</v>
      </c>
      <c r="C154" s="230">
        <f t="shared" si="169"/>
        <v>10800</v>
      </c>
      <c r="D154" s="229">
        <f t="shared" si="170"/>
        <v>67858.401317539538</v>
      </c>
      <c r="E154" s="229" t="str">
        <f t="shared" si="171"/>
        <v>67858.4013175395i</v>
      </c>
      <c r="F154" s="229" t="str">
        <f t="shared" si="177"/>
        <v>-0.0192652089965454-0.0968910697516869i</v>
      </c>
      <c r="G154" s="229" t="str">
        <f t="shared" si="178"/>
        <v>-5.01343970133698+0.448859104165886i</v>
      </c>
      <c r="H154" s="229" t="str">
        <f t="shared" si="179"/>
        <v>0.00209112369674299-0.00782910721645256i</v>
      </c>
      <c r="I154" s="229" t="str">
        <f t="shared" si="174"/>
        <v>-0.00572177649300639+0.0059298099714198i</v>
      </c>
      <c r="J154" s="255" t="str">
        <f ca="1">IMPRODUCT(1/N_FFT2,BQ100)</f>
        <v>0.0142962741270832+0.0000674948831190859i</v>
      </c>
      <c r="K154" s="254" t="str">
        <f t="shared" ca="1" si="175"/>
        <v>-0.0000822003170688595+0.0000843879982372999i</v>
      </c>
      <c r="N154" s="246">
        <f t="shared" ca="1" si="176"/>
        <v>8.5465320178849886</v>
      </c>
      <c r="O154" s="223">
        <f t="shared" ca="1" si="39"/>
        <v>-4.4534679821150114</v>
      </c>
      <c r="P154" s="223" t="str">
        <f t="shared" ca="1" si="40"/>
        <v>-1.08210445148775+4.3200031277528i</v>
      </c>
      <c r="Q154" s="223" t="str">
        <f t="shared" ca="1" si="41"/>
        <v>3.92760811352179+2.09935027432807i</v>
      </c>
      <c r="R154" s="223" t="str">
        <f t="shared" ca="1" si="42"/>
        <v>2.99076630351382-3.29980211308039i</v>
      </c>
      <c r="S154" s="223" t="str">
        <f t="shared" ca="1" si="43"/>
        <v>-2.47421424456899-3.70292329649096i</v>
      </c>
      <c r="T154" s="223" t="str">
        <f t="shared" ca="1" si="44"/>
        <v>-4.19313634804299+1.50032817558167i</v>
      </c>
      <c r="U154" s="223" t="str">
        <f t="shared" ca="1" si="45"/>
        <v>0.436516196156153+4.43202331652451i</v>
      </c>
      <c r="V154" s="223" t="str">
        <f t="shared" ca="1" si="46"/>
        <v>4.40526591578842+0.65345946998749i</v>
      </c>
      <c r="W154" s="223" t="str">
        <f t="shared" ca="1" si="47"/>
        <v>1.70426841332361-4.11446791737048i</v>
      </c>
      <c r="X154" s="223" t="str">
        <f t="shared" ca="1" si="48"/>
        <v>-3.57705902444256-2.6529277795254i</v>
      </c>
      <c r="Y154" s="223" t="str">
        <f t="shared" ca="1" si="49"/>
        <v>-3.44257730389127+2.82525017909145i</v>
      </c>
      <c r="Z154" s="223" t="str">
        <f t="shared" ca="1" si="50"/>
        <v>1.90410291918182+4.0258873731001i</v>
      </c>
      <c r="AA154" s="223" t="str">
        <f t="shared" ca="1" si="51"/>
        <v>4.36789584360551-0.868828502719213i</v>
      </c>
      <c r="AB154" s="223" t="str">
        <f t="shared" ca="1" si="52"/>
        <v>0.2185213165741-4.44810358489169i</v>
      </c>
      <c r="AC154" s="223" t="str">
        <f t="shared" ca="1" si="53"/>
        <v>-4.26170314597776-1.29277351585141i</v>
      </c>
      <c r="AD154" s="223" t="str">
        <f t="shared" ca="1" si="54"/>
        <v>-2.28954011078201+3.8198669019802i</v>
      </c>
      <c r="AE154" s="223" t="str">
        <f t="shared" ca="1" si="55"/>
        <v>3.14907740995068+3.14907740995071i</v>
      </c>
      <c r="AF154" s="223" t="str">
        <f t="shared" ca="1" si="56"/>
        <v>3.81986690198022-2.28954011078199i</v>
      </c>
      <c r="AG154" s="223" t="str">
        <f t="shared" ca="1" si="57"/>
        <v>-1.29277351585137-4.26170314597777i</v>
      </c>
      <c r="AH154" s="223" t="str">
        <f t="shared" ca="1" si="58"/>
        <v>-4.44810358489169+0.218521316574069i</v>
      </c>
      <c r="AI154" s="223" t="str">
        <f t="shared" ca="1" si="59"/>
        <v>-0.868828502719249+4.3678958436055i</v>
      </c>
      <c r="AJ154" s="223" t="str">
        <f t="shared" ca="1" si="60"/>
        <v>4.02588737310009+1.90410291918185i</v>
      </c>
      <c r="AK154" s="223" t="str">
        <f t="shared" ca="1" si="61"/>
        <v>2.82525017909148-3.44257730389125i</v>
      </c>
      <c r="AL154" s="223" t="str">
        <f t="shared" ca="1" si="62"/>
        <v>-2.65292777952536-3.57705902444259i</v>
      </c>
      <c r="AM154" s="223" t="str">
        <f t="shared" ca="1" si="63"/>
        <v>-4.11446791737033+1.70426841332398i</v>
      </c>
      <c r="AN154" s="223" t="str">
        <f t="shared" ca="1" si="64"/>
        <v>0.653459469987726+4.40526591578839i</v>
      </c>
      <c r="AO154" s="223" t="str">
        <f t="shared" ca="1" si="65"/>
        <v>4.43202331652449+0.436516196156365i</v>
      </c>
      <c r="AP154" s="223" t="str">
        <f t="shared" ca="1" si="66"/>
        <v>1.50032817558184-4.19313634804293i</v>
      </c>
      <c r="AQ154" s="223" t="str">
        <f t="shared" ca="1" si="67"/>
        <v>-3.70292329649088-2.4742142445691i</v>
      </c>
      <c r="AR154" s="223" t="str">
        <f t="shared" ca="1" si="68"/>
        <v>-3.70292329649088-2.4742142445691i</v>
      </c>
      <c r="AS154" s="223" t="str">
        <f t="shared" ca="1" si="69"/>
        <v>2.099350274328+3.92760811352183i</v>
      </c>
      <c r="AT154" s="223" t="str">
        <f t="shared" ca="1" si="70"/>
        <v>4.32000312775282-1.08210445148766i</v>
      </c>
      <c r="AU154" s="223" t="str">
        <f t="shared" ca="1" si="71"/>
        <v>4.69205567587191E-14-4.45346798211501i</v>
      </c>
      <c r="AV154" s="223" t="str">
        <f t="shared" ca="1" si="72"/>
        <v>-4.3200031277528-1.08210445148776i</v>
      </c>
      <c r="AW154" s="223" t="str">
        <f t="shared" ca="1" si="73"/>
        <v>-2.09935027432806+3.9276081135218i</v>
      </c>
      <c r="AX154" s="223" t="str">
        <f t="shared" ca="1" si="74"/>
        <v>3.29980211308043+2.99076630351378i</v>
      </c>
      <c r="AY154" s="223" t="str">
        <f t="shared" ca="1" si="75"/>
        <v>3.70292329649093-2.47421424456903i</v>
      </c>
      <c r="AZ154" s="223" t="str">
        <f t="shared" ca="1" si="76"/>
        <v>-1.50032817558175-4.19313634804297i</v>
      </c>
      <c r="BA154" s="223" t="str">
        <f t="shared" ca="1" si="77"/>
        <v>-4.4320233165245+0.436516196156303i</v>
      </c>
      <c r="BB154" s="223" t="str">
        <f t="shared" ca="1" si="78"/>
        <v>-0.653459469987348+4.40526591578845i</v>
      </c>
      <c r="BC154" s="223" t="str">
        <f t="shared" ca="1" si="79"/>
        <v>4.11446791737046+1.70426841332364i</v>
      </c>
      <c r="BD154" s="223" t="str">
        <f t="shared" ca="1" si="80"/>
        <v>2.65292777952544-3.57705902444254i</v>
      </c>
      <c r="BE154" s="223" t="str">
        <f t="shared" ca="1" si="81"/>
        <v>-2.8252501790914-3.44257730389131i</v>
      </c>
      <c r="BF154" s="223" t="str">
        <f t="shared" ca="1" si="82"/>
        <v>-4.02588737310012+1.90410291918179i</v>
      </c>
      <c r="BG154" s="223" t="str">
        <f t="shared" ca="1" si="83"/>
        <v>0.868828502719173+4.36789584360551i</v>
      </c>
      <c r="BH154" s="223" t="str">
        <f t="shared" ca="1" si="84"/>
        <v>4.44810358489169+0.218521316574147i</v>
      </c>
      <c r="BI154" s="223" t="str">
        <f t="shared" ca="1" si="85"/>
        <v>1.29277351585146-4.26170314597775i</v>
      </c>
      <c r="BJ154" s="223" t="str">
        <f t="shared" ca="1" si="86"/>
        <v>-3.81986690198019-2.28954011078204i</v>
      </c>
      <c r="BK154" s="223" t="str">
        <f t="shared" ca="1" si="87"/>
        <v>-3.14907740995073+3.14907740995066i</v>
      </c>
      <c r="BL154" s="223" t="str">
        <f t="shared" ca="1" si="88"/>
        <v>2.28954011078195+3.81986690198024i</v>
      </c>
      <c r="BM154" s="223" t="str">
        <f t="shared" ca="1" si="89"/>
        <v>4.26170314597778-1.29277351585135i</v>
      </c>
      <c r="BN154" s="223" t="str">
        <f t="shared" ca="1" si="90"/>
        <v>-0.218521316574006-4.44810358489169i</v>
      </c>
      <c r="BO154" s="223" t="str">
        <f t="shared" ca="1" si="91"/>
        <v>-4.36789584360549-0.86882850271928i</v>
      </c>
      <c r="BP154" s="223" t="str">
        <f t="shared" ca="1" si="92"/>
        <v>-1.90410291918186+4.02588737310008i</v>
      </c>
      <c r="BQ154" s="223" t="str">
        <f t="shared" ca="1" si="93"/>
        <v>3.44257730389122+2.82525017909151i</v>
      </c>
      <c r="BR154" s="223" t="str">
        <f t="shared" ca="1" si="94"/>
        <v>3.5770590244426-2.65292777952535i</v>
      </c>
      <c r="BS154" s="223" t="str">
        <f t="shared" ca="1" si="95"/>
        <v>-1.70426841332392-4.11446791737035i</v>
      </c>
      <c r="BT154" s="223" t="str">
        <f t="shared" ca="1" si="96"/>
        <v>-4.4052659157884+0.653459469987677i</v>
      </c>
      <c r="BU154" s="223" t="str">
        <f t="shared" ca="1" si="97"/>
        <v>-0.436516196156381+4.43202331652449i</v>
      </c>
      <c r="BV154" s="223" t="str">
        <f t="shared" ca="1" si="98"/>
        <v>4.19313634804292+1.50032817558188i</v>
      </c>
      <c r="BW154" s="223" t="str">
        <f t="shared" ca="1" si="99"/>
        <v>2.47421424456912-3.70292329649087i</v>
      </c>
      <c r="BX154" s="223" t="str">
        <f t="shared" ca="1" si="100"/>
        <v>-2.99076630351368-3.29980211308052i</v>
      </c>
      <c r="BY154" s="223" t="str">
        <f t="shared" ca="1" si="101"/>
        <v>-3.92760811352185+2.09935027432796i</v>
      </c>
      <c r="BZ154" s="223" t="str">
        <f t="shared" ca="1" si="102"/>
        <v>1.08210445148765+4.32000312775282i</v>
      </c>
      <c r="CA154" s="223" t="str">
        <f t="shared" ca="1" si="103"/>
        <v>4.45346798211501+9.38411135174381E-14i</v>
      </c>
      <c r="CB154" s="223" t="str">
        <f t="shared" ca="1" si="104"/>
        <v>1.08210445148777-4.32000312775279i</v>
      </c>
      <c r="CC154" s="223" t="str">
        <f t="shared" ca="1" si="105"/>
        <v>-3.92760811352176-2.09935027432813i</v>
      </c>
      <c r="CD154" s="223" t="str">
        <f t="shared" ca="1" si="106"/>
        <v>-2.99076630351382+3.29980211308039i</v>
      </c>
      <c r="CE154" s="223" t="str">
        <f t="shared" ca="1" si="107"/>
        <v>2.47421424456901+3.70292329649094i</v>
      </c>
      <c r="CF154" s="223" t="str">
        <f t="shared" ca="1" si="108"/>
        <v>4.19313634804298-1.5003281755817i</v>
      </c>
      <c r="CG154" s="223" t="str">
        <f t="shared" ca="1" si="109"/>
        <v>-0.436516196156257-4.4320233165245i</v>
      </c>
      <c r="CH154" s="223" t="str">
        <f t="shared" ca="1" si="110"/>
        <v>-4.40526591578844-0.653459469987361i</v>
      </c>
      <c r="CI154" s="223" t="str">
        <f t="shared" ca="1" si="111"/>
        <v>-1.70426841332369+4.11446791737045i</v>
      </c>
      <c r="CJ154" s="223" t="str">
        <f t="shared" ca="1" si="112"/>
        <v>3.57705902444279+2.65292777952509i</v>
      </c>
      <c r="CK154" s="223" t="str">
        <f t="shared" ca="1" si="113"/>
        <v>3.44257730389106-2.82525017909171i</v>
      </c>
      <c r="CL154" s="223" t="str">
        <f t="shared" ca="1" si="114"/>
        <v>-1.90410291918175-4.02588737310013i</v>
      </c>
      <c r="CM154" s="223" t="str">
        <f t="shared" ca="1" si="115"/>
        <v>-4.36789584360526+0.868828502720465i</v>
      </c>
      <c r="CN154" s="223" t="str">
        <f t="shared" ca="1" si="116"/>
        <v>-0.218521316573751+4.4481035848917i</v>
      </c>
      <c r="CO154" s="223" t="str">
        <f t="shared" ca="1" si="117"/>
        <v>4.26170314597761+1.2927735158519i</v>
      </c>
      <c r="CP154" s="223" t="str">
        <f t="shared" ca="1" si="118"/>
        <v>2.28954011078325-3.81986690197946i</v>
      </c>
      <c r="CQ154" s="223" t="str">
        <f t="shared" ca="1" si="119"/>
        <v>-3.14907740995219-3.1490774099492i</v>
      </c>
      <c r="CR154" s="223" t="str">
        <f t="shared" ca="1" si="120"/>
        <v>-3.81986690197957+2.28954011078307i</v>
      </c>
      <c r="CS154" s="223" t="str">
        <f t="shared" ca="1" si="121"/>
        <v>1.2927735158517+4.26170314597767i</v>
      </c>
      <c r="CT154" s="223" t="str">
        <f t="shared" ca="1" si="122"/>
        <v>4.44810358489171-0.218521316573549i</v>
      </c>
      <c r="CU154" s="223" t="str">
        <f t="shared" ca="1" si="123"/>
        <v>0.86882850272066-4.36789584360522i</v>
      </c>
      <c r="CV154" s="223" t="str">
        <f t="shared" ca="1" si="124"/>
        <v>-4.0258873730991-1.90410291918393i</v>
      </c>
      <c r="CW154" s="223" t="str">
        <f t="shared" ca="1" si="125"/>
        <v>-2.8252501790905+3.44257730389205i</v>
      </c>
      <c r="CX154" s="223" t="str">
        <f t="shared" ca="1" si="126"/>
        <v>2.65292777952564+3.57705902444238i</v>
      </c>
      <c r="CY154" s="223" t="str">
        <f t="shared" ca="1" si="127"/>
        <v>4.11446791737053-1.7042684133235i</v>
      </c>
      <c r="CZ154" s="223" t="str">
        <f t="shared" ca="1" si="128"/>
        <v>-0.653459469986288-4.4052659157886i</v>
      </c>
      <c r="DA154" s="223" t="str">
        <f t="shared" ca="1" si="129"/>
        <v>-4.43202331652431-0.436516196158223i</v>
      </c>
      <c r="DB154" s="223" t="str">
        <f t="shared" ca="1" si="130"/>
        <v>-1.50032817558023+4.19313634804351i</v>
      </c>
      <c r="DC154" s="223" t="str">
        <f t="shared" ca="1" si="131"/>
        <v>3.70292329649132+2.47421424456844i</v>
      </c>
      <c r="DD154" s="223" t="str">
        <f t="shared" ca="1" si="132"/>
        <v>3.29980211308053-2.99076630351367i</v>
      </c>
      <c r="DE154" s="223" t="str">
        <f t="shared" ca="1" si="133"/>
        <v>-2.09935027432717-3.92760811352227i</v>
      </c>
      <c r="DF154" s="223" t="str">
        <f t="shared" ca="1" si="134"/>
        <v>-4.32000312775327+1.08210445148586i</v>
      </c>
      <c r="DG154" s="223" t="str">
        <f t="shared" ca="1" si="135"/>
        <v>1.66293454419409E-12+4.45346798211501i</v>
      </c>
      <c r="DH154" s="223" t="str">
        <f t="shared" ca="1" si="136"/>
        <v>4.320003127753+1.08210445148693i</v>
      </c>
      <c r="DI154" s="223" t="str">
        <f t="shared" ca="1" si="137"/>
        <v>2.09935027432814-3.92760811352176i</v>
      </c>
      <c r="DJ154" s="223" t="str">
        <f t="shared" ca="1" si="138"/>
        <v>-3.29980211307975-2.99076630351454i</v>
      </c>
      <c r="DK154" s="223" t="str">
        <f t="shared" ca="1" si="139"/>
        <v>-3.70292329649193+2.47421424456753i</v>
      </c>
      <c r="DL154" s="223" t="str">
        <f t="shared" ca="1" si="140"/>
        <v>1.50032817558336+4.19313634804239i</v>
      </c>
      <c r="DM154" s="223" t="str">
        <f t="shared" ca="1" si="141"/>
        <v>4.43202331652442-0.436516196157061i</v>
      </c>
      <c r="DN154" s="223" t="str">
        <f t="shared" ca="1" si="142"/>
        <v>0.653459469987379-4.40526591578844i</v>
      </c>
      <c r="DO154" s="223" t="str">
        <f t="shared" ca="1" si="143"/>
        <v>-4.1144679173701-1.70426841332452i</v>
      </c>
      <c r="DP154" s="223" t="str">
        <f t="shared" ca="1" si="144"/>
        <v>-2.65292777952658+3.57705902444169i</v>
      </c>
      <c r="DQ154" s="223" t="str">
        <f t="shared" ca="1" si="145"/>
        <v>2.82525017909312+3.4425773038899i</v>
      </c>
      <c r="DR154" s="223" t="str">
        <f t="shared" ca="1" si="146"/>
        <v>4.02588737309957-1.90410291918293i</v>
      </c>
      <c r="DS154" s="223" t="str">
        <f t="shared" ca="1" si="147"/>
        <v>-0.868828502719516-4.36789584360544i</v>
      </c>
      <c r="DT154" s="223" t="str">
        <f t="shared" ca="1" si="148"/>
        <v>-4.44810358489166-0.218521316574714i</v>
      </c>
      <c r="DU154" s="223" t="str">
        <f t="shared" ca="1" si="149"/>
        <v>-1.29277351585276+4.26170314597735i</v>
      </c>
      <c r="DV154" s="223" t="str">
        <f t="shared" ca="1" si="150"/>
        <v>3.81986690198128+2.28954011078022i</v>
      </c>
      <c r="DW154" s="223" t="str">
        <f t="shared" ca="1" si="151"/>
        <v>3.14907740994988-3.14907740995151i</v>
      </c>
      <c r="DX154" s="223" t="str">
        <f t="shared" ca="1" si="152"/>
        <v>-2.2895401107823-3.81986690198003i</v>
      </c>
      <c r="DY154" s="223" t="str">
        <f t="shared" ca="1" si="153"/>
        <v>-4.26170314597793+1.29277351585084i</v>
      </c>
      <c r="DZ154" s="223" t="str">
        <f t="shared" ca="1" si="154"/>
        <v>0.218521316572585+4.44810358489176i</v>
      </c>
      <c r="EA154" s="223" t="str">
        <f t="shared" ca="1" si="155"/>
        <v>4.36789584360503+0.868828502721609i</v>
      </c>
      <c r="EB154" s="223" t="str">
        <f t="shared" ca="1" si="156"/>
        <v>1.90410291918074-4.02588737310061i</v>
      </c>
      <c r="EC154" s="223" t="str">
        <f t="shared" ca="1" si="157"/>
        <v>-3.44257730389144-2.82525017909124i</v>
      </c>
      <c r="ED154" s="223" t="str">
        <f t="shared" ca="1" si="158"/>
        <v>-3.57705902444296+2.65292777952487i</v>
      </c>
      <c r="EE154" s="223" t="str">
        <f t="shared" ca="1" si="159"/>
        <v>1.70426841332267+4.11446791737087i</v>
      </c>
      <c r="EF154" s="223" t="str">
        <f t="shared" ca="1" si="160"/>
        <v>4.40526591578873-0.653459469985393i</v>
      </c>
      <c r="EG154" s="223" t="str">
        <f t="shared" ca="1" si="161"/>
        <v>0.436516196154774-4.43202331652465i</v>
      </c>
      <c r="EH154" s="223" t="str">
        <f t="shared" ca="1" si="162"/>
        <v>-4.19313634804321-1.50032817558108i</v>
      </c>
      <c r="EI154" s="223" t="str">
        <f t="shared" ca="1" si="163"/>
        <v>-2.4742142445692+3.70292329649082i</v>
      </c>
      <c r="EJ154" s="223" t="str">
        <f t="shared" ca="1" si="164"/>
        <v>2.99076630351296+3.29980211308118i</v>
      </c>
      <c r="EK154" s="223" t="str">
        <f t="shared" ca="1" si="165"/>
        <v>3.9276081135227-2.09935027432637i</v>
      </c>
      <c r="EL154" s="223" t="str">
        <f t="shared" ca="1" si="166"/>
        <v>-1.08210445148928-4.32000312775241i</v>
      </c>
      <c r="EM154" s="223" t="str">
        <f t="shared" ca="1" si="167"/>
        <v>-4.45346798211501+6.98343983582085E-13i</v>
      </c>
      <c r="EN154" s="223"/>
      <c r="EO154" s="223"/>
      <c r="EP154" s="223"/>
    </row>
    <row r="155" spans="1:146" ht="17.25" thickBot="1">
      <c r="A155" s="257">
        <f t="shared" si="168"/>
        <v>1.0742187500000005E-3</v>
      </c>
      <c r="B155" s="256">
        <v>55</v>
      </c>
      <c r="C155" s="230">
        <f t="shared" si="169"/>
        <v>11000</v>
      </c>
      <c r="D155" s="229">
        <f t="shared" si="170"/>
        <v>69115.038378975441</v>
      </c>
      <c r="E155" s="229" t="str">
        <f t="shared" si="171"/>
        <v>69115.0383789754i</v>
      </c>
      <c r="F155" s="229" t="str">
        <f t="shared" si="177"/>
        <v>-0.0191632058226599-0.0948323329701482i</v>
      </c>
      <c r="G155" s="229" t="str">
        <f t="shared" si="178"/>
        <v>-5.01797879730125+0.502830769964272i</v>
      </c>
      <c r="H155" s="229" t="str">
        <f t="shared" si="179"/>
        <v>0.00208767277758803-0.00768673810240464i</v>
      </c>
      <c r="I155" s="229" t="str">
        <f t="shared" si="174"/>
        <v>-0.00565164353877282+0.00590053077459917i</v>
      </c>
      <c r="J155" s="255" t="str">
        <f ca="1">IMPRODUCT(1/N_FFT2,BR100)</f>
        <v>0.0554519833866113+0.00161345029776734i</v>
      </c>
      <c r="K155" s="254" t="str">
        <f t="shared" ca="1" si="175"/>
        <v>-0.000322915056754342+0.000318077488534754i</v>
      </c>
      <c r="N155" s="246">
        <f t="shared" ca="1" si="176"/>
        <v>8.5514186326694066</v>
      </c>
      <c r="O155" s="223">
        <f t="shared" ca="1" si="39"/>
        <v>-4.4485813673305934</v>
      </c>
      <c r="P155" s="223" t="str">
        <f t="shared" ca="1" si="40"/>
        <v>-0.974689694520895+4.34049031575417i</v>
      </c>
      <c r="Q155" s="223" t="str">
        <f t="shared" ca="1" si="41"/>
        <v>4.02146992565531+1.90201362214124i</v>
      </c>
      <c r="R155" s="223" t="str">
        <f t="shared" ca="1" si="42"/>
        <v>2.73690779045015-3.50702322894135i</v>
      </c>
      <c r="S155" s="223" t="str">
        <f t="shared" ca="1" si="43"/>
        <v>-2.82215014349007-3.43879989958124i</v>
      </c>
      <c r="T155" s="223" t="str">
        <f t="shared" ca="1" si="44"/>
        <v>-3.97358098314526+2.00013258364221i</v>
      </c>
      <c r="U155" s="223" t="str">
        <f t="shared" ca="1" si="45"/>
        <v>1.08091710094827+4.3152629586896i</v>
      </c>
      <c r="V155" s="223" t="str">
        <f t="shared" ca="1" si="46"/>
        <v>4.44724153779434-0.109173651938432i</v>
      </c>
      <c r="W155" s="223" t="str">
        <f t="shared" ca="1" si="47"/>
        <v>0.867875171467535-4.36310312375391i</v>
      </c>
      <c r="X155" s="223" t="str">
        <f t="shared" ca="1" si="48"/>
        <v>-4.06693648505462-1.80274895875508i</v>
      </c>
      <c r="Y155" s="223" t="str">
        <f t="shared" ca="1" si="49"/>
        <v>-2.65001682649699+3.57313405864428i</v>
      </c>
      <c r="Z155" s="223" t="str">
        <f t="shared" ca="1" si="50"/>
        <v>2.9056925388105+3.36850516574666i</v>
      </c>
      <c r="AA155" s="223" t="str">
        <f t="shared" ca="1" si="51"/>
        <v>3.92329850403267-2.09704674006469i</v>
      </c>
      <c r="AB155" s="223" t="str">
        <f t="shared" ca="1" si="52"/>
        <v>-1.18649340333205-4.28743624857682i</v>
      </c>
      <c r="AC155" s="223" t="str">
        <f t="shared" ca="1" si="53"/>
        <v>-4.44322285624879+0.218281541751201i</v>
      </c>
      <c r="AD155" s="223" t="str">
        <f t="shared" ca="1" si="54"/>
        <v>-0.760537872862565+4.38308776157889i</v>
      </c>
      <c r="AE155" s="223" t="str">
        <f t="shared" ca="1" si="55"/>
        <v>4.10995327398776+1.70239838680557i</v>
      </c>
      <c r="AF155" s="223" t="str">
        <f t="shared" ca="1" si="56"/>
        <v>2.56152959149773-3.63709256599862i</v>
      </c>
      <c r="AG155" s="223" t="str">
        <f t="shared" ca="1" si="57"/>
        <v>-2.98748465359659-3.29618137035658i</v>
      </c>
      <c r="AH155" s="223" t="str">
        <f t="shared" ca="1" si="58"/>
        <v>-3.870652776603+2.19269771394427i</v>
      </c>
      <c r="AI155" s="223" t="str">
        <f t="shared" ca="1" si="59"/>
        <v>1.29135500645584+4.25702694718537i</v>
      </c>
      <c r="AJ155" s="223" t="str">
        <f t="shared" ca="1" si="60"/>
        <v>4.43652774339746-0.327257946925064i</v>
      </c>
      <c r="AK155" s="223" t="str">
        <f t="shared" ca="1" si="61"/>
        <v>0.652742454681763-4.40043219123042i</v>
      </c>
      <c r="AL155" s="223" t="str">
        <f t="shared" ca="1" si="62"/>
        <v>-4.15049438074987-1.60102235372423i</v>
      </c>
      <c r="AM155" s="223" t="str">
        <f t="shared" ca="1" si="63"/>
        <v>-2.47149938685467+3.6988602247906i</v>
      </c>
      <c r="AN155" s="223" t="str">
        <f t="shared" ca="1" si="64"/>
        <v>3.06747721933629+3.22187207856144i</v>
      </c>
      <c r="AO155" s="223" t="str">
        <f t="shared" ca="1" si="65"/>
        <v>3.81567551267351-2.28702788871161i</v>
      </c>
      <c r="AP155" s="223" t="str">
        <f t="shared" ca="1" si="66"/>
        <v>-1.3954387456102-4.22405337194155i</v>
      </c>
      <c r="AQ155" s="223" t="str">
        <f t="shared" ca="1" si="67"/>
        <v>-4.42716023212593+0.436037224149119i</v>
      </c>
      <c r="AR155" s="223" t="str">
        <f t="shared" ca="1" si="68"/>
        <v>-4.42716023212593+0.436037224149119i</v>
      </c>
      <c r="AS155" s="223" t="str">
        <f t="shared" ca="1" si="69"/>
        <v>4.18853538489385+1.49868192464348i</v>
      </c>
      <c r="AT155" s="223" t="str">
        <f t="shared" ca="1" si="70"/>
        <v>2.37998044339592-3.75839982849269i</v>
      </c>
      <c r="AU155" s="223" t="str">
        <f t="shared" ca="1" si="71"/>
        <v>-3.14562205149972-3.14562205149945i</v>
      </c>
      <c r="AV155" s="223" t="str">
        <f t="shared" ca="1" si="72"/>
        <v>-3.75839982849272+2.37998044339588i</v>
      </c>
      <c r="AW155" s="223" t="str">
        <f t="shared" ca="1" si="73"/>
        <v>1.49868192464343+4.18853538489387i</v>
      </c>
      <c r="AX155" s="223" t="str">
        <f t="shared" ca="1" si="74"/>
        <v>4.41512596507279-0.544553848853371i</v>
      </c>
      <c r="AY155" s="223" t="str">
        <f t="shared" ca="1" si="75"/>
        <v>0.436037224149173-4.42716023212592i</v>
      </c>
      <c r="AZ155" s="223" t="str">
        <f t="shared" ca="1" si="76"/>
        <v>-4.22405337194153-1.39543874561025i</v>
      </c>
      <c r="BA155" s="223" t="str">
        <f t="shared" ca="1" si="77"/>
        <v>-2.28702788871165+3.81567551267348i</v>
      </c>
      <c r="BB155" s="223" t="str">
        <f t="shared" ca="1" si="78"/>
        <v>3.22187207856141+3.06747721933633i</v>
      </c>
      <c r="BC155" s="223" t="str">
        <f t="shared" ca="1" si="79"/>
        <v>3.69886022479063-2.47149938685462i</v>
      </c>
      <c r="BD155" s="223" t="str">
        <f t="shared" ca="1" si="80"/>
        <v>-1.60102235372416-4.1504943807499i</v>
      </c>
      <c r="BE155" s="223" t="str">
        <f t="shared" ca="1" si="81"/>
        <v>-4.40043219123043+0.652742454681697i</v>
      </c>
      <c r="BF155" s="223" t="str">
        <f t="shared" ca="1" si="82"/>
        <v>-0.327257946925134+4.43652774339745i</v>
      </c>
      <c r="BG155" s="223" t="str">
        <f t="shared" ca="1" si="83"/>
        <v>4.25702694718535+1.2913550064559i</v>
      </c>
      <c r="BH155" s="223" t="str">
        <f t="shared" ca="1" si="84"/>
        <v>2.19269771394433-3.87065277660296i</v>
      </c>
      <c r="BI155" s="223" t="str">
        <f t="shared" ca="1" si="85"/>
        <v>-3.29618137035653-2.98748465359665i</v>
      </c>
      <c r="BJ155" s="223" t="str">
        <f t="shared" ca="1" si="86"/>
        <v>-3.63709256599866+2.56152959149767i</v>
      </c>
      <c r="BK155" s="223" t="str">
        <f t="shared" ca="1" si="87"/>
        <v>1.70239838680554+4.10995327398777i</v>
      </c>
      <c r="BL155" s="223" t="str">
        <f t="shared" ca="1" si="88"/>
        <v>4.3830877615789-0.760537872862494i</v>
      </c>
      <c r="BM155" s="223" t="str">
        <f t="shared" ca="1" si="89"/>
        <v>0.21828154175124-4.44322285624879i</v>
      </c>
      <c r="BN155" s="223" t="str">
        <f t="shared" ca="1" si="90"/>
        <v>-4.2874362485768-1.18649340333211i</v>
      </c>
      <c r="BO155" s="223" t="str">
        <f t="shared" ca="1" si="91"/>
        <v>-2.09704674006473+3.92329850403265i</v>
      </c>
      <c r="BP155" s="223" t="str">
        <f t="shared" ca="1" si="92"/>
        <v>3.36850516574661+2.90569253881056i</v>
      </c>
      <c r="BQ155" s="223" t="str">
        <f t="shared" ca="1" si="93"/>
        <v>3.57313405864431-2.65001682649695i</v>
      </c>
      <c r="BR155" s="223" t="str">
        <f t="shared" ca="1" si="94"/>
        <v>-1.802748958755-4.06693648505465i</v>
      </c>
      <c r="BS155" s="223" t="str">
        <f t="shared" ca="1" si="95"/>
        <v>-4.36310312375392+0.86787517146749i</v>
      </c>
      <c r="BT155" s="223" t="str">
        <f t="shared" ca="1" si="96"/>
        <v>-0.109173651938289+4.44724153779434i</v>
      </c>
      <c r="BU155" s="223" t="str">
        <f t="shared" ca="1" si="97"/>
        <v>4.31526295868957+1.0809171009484i</v>
      </c>
      <c r="BV155" s="223" t="str">
        <f t="shared" ca="1" si="98"/>
        <v>2.0001325836422-3.97358098314527i</v>
      </c>
      <c r="BW155" s="223" t="str">
        <f t="shared" ca="1" si="99"/>
        <v>-3.4387998995811-2.82215014349024i</v>
      </c>
      <c r="BX155" s="223" t="str">
        <f t="shared" ca="1" si="100"/>
        <v>-3.50702322894143+2.73690779045005i</v>
      </c>
      <c r="BY155" s="223" t="str">
        <f t="shared" ca="1" si="101"/>
        <v>1.90201362214131+4.02146992565527i</v>
      </c>
      <c r="BZ155" s="223" t="str">
        <f t="shared" ca="1" si="102"/>
        <v>4.34049031575413-0.974689694521069i</v>
      </c>
      <c r="CA155" s="223" t="str">
        <f t="shared" ca="1" si="103"/>
        <v>5.44993143064122E-14-4.44858136733059i</v>
      </c>
      <c r="CB155" s="223" t="str">
        <f t="shared" ca="1" si="104"/>
        <v>-4.34049031575419-0.974689694520806i</v>
      </c>
      <c r="CC155" s="223" t="str">
        <f t="shared" ca="1" si="105"/>
        <v>-1.90201362214141+4.02146992565523i</v>
      </c>
      <c r="CD155" s="223" t="str">
        <f t="shared" ca="1" si="106"/>
        <v>3.50702322894132+2.73690779045019i</v>
      </c>
      <c r="CE155" s="223" t="str">
        <f t="shared" ca="1" si="107"/>
        <v>3.43879989958116-2.82215014349016i</v>
      </c>
      <c r="CF155" s="223" t="str">
        <f t="shared" ca="1" si="108"/>
        <v>-2.00013258364205-3.97358098314534i</v>
      </c>
      <c r="CG155" s="223" t="str">
        <f t="shared" ca="1" si="109"/>
        <v>-4.31526295868959+1.0809171009483i</v>
      </c>
      <c r="CH155" s="223" t="str">
        <f t="shared" ca="1" si="110"/>
        <v>0.109173651938559+4.44724153779433i</v>
      </c>
      <c r="CI155" s="223" t="str">
        <f t="shared" ca="1" si="111"/>
        <v>4.3631031237539+0.867875171467597i</v>
      </c>
      <c r="CJ155" s="223" t="str">
        <f t="shared" ca="1" si="112"/>
        <v>1.80274895875511-4.0669364850546i</v>
      </c>
      <c r="CK155" s="223" t="str">
        <f t="shared" ca="1" si="113"/>
        <v>-3.57313405864451-2.65001682649668i</v>
      </c>
      <c r="CL155" s="223" t="str">
        <f t="shared" ca="1" si="114"/>
        <v>-3.36850516574759+2.90569253880942i</v>
      </c>
      <c r="CM155" s="223" t="str">
        <f t="shared" ca="1" si="115"/>
        <v>2.0970467400658+3.92329850403208i</v>
      </c>
      <c r="CN155" s="223" t="str">
        <f t="shared" ca="1" si="116"/>
        <v>4.28743624857683-1.18649340333201i</v>
      </c>
      <c r="CO155" s="223" t="str">
        <f t="shared" ca="1" si="117"/>
        <v>-0.218281541749363-4.44322285624888i</v>
      </c>
      <c r="CP155" s="223" t="str">
        <f t="shared" ca="1" si="118"/>
        <v>-4.38308776157903-0.760537872861729i</v>
      </c>
      <c r="CQ155" s="223" t="str">
        <f t="shared" ca="1" si="119"/>
        <v>-1.70239838680604+4.10995327398757i</v>
      </c>
      <c r="CR155" s="223" t="str">
        <f t="shared" ca="1" si="120"/>
        <v>3.63709256599728+2.56152959149962i</v>
      </c>
      <c r="CS155" s="223" t="str">
        <f t="shared" ca="1" si="121"/>
        <v>3.29618137035633-2.98748465359687i</v>
      </c>
      <c r="CT155" s="223" t="str">
        <f t="shared" ca="1" si="122"/>
        <v>-2.19269771394346-3.87065277660345i</v>
      </c>
      <c r="CU155" s="223" t="str">
        <f t="shared" ca="1" si="123"/>
        <v>-4.25702694718488+1.29135500645746i</v>
      </c>
      <c r="CV155" s="223" t="str">
        <f t="shared" ca="1" si="124"/>
        <v>0.327257946925467+4.43652774339743i</v>
      </c>
      <c r="CW155" s="223" t="str">
        <f t="shared" ca="1" si="125"/>
        <v>4.40043219123022+0.652742454683147i</v>
      </c>
      <c r="CX155" s="223" t="str">
        <f t="shared" ca="1" si="126"/>
        <v>1.60102235372303-4.15049438075034i</v>
      </c>
      <c r="CY155" s="223" t="str">
        <f t="shared" ca="1" si="127"/>
        <v>-3.69886022479055-2.47149938685474i</v>
      </c>
      <c r="CZ155" s="223" t="str">
        <f t="shared" ca="1" si="128"/>
        <v>-3.2218720785627+3.06747721933496i</v>
      </c>
      <c r="DA155" s="223" t="str">
        <f t="shared" ca="1" si="129"/>
        <v>2.28702788871229+3.8156755126731i</v>
      </c>
      <c r="DB155" s="223" t="str">
        <f t="shared" ca="1" si="130"/>
        <v>4.2240533719417-1.39543874560973i</v>
      </c>
      <c r="DC155" s="223" t="str">
        <f t="shared" ca="1" si="131"/>
        <v>-0.436037224146831-4.42716023212615i</v>
      </c>
      <c r="DD155" s="223" t="str">
        <f t="shared" ca="1" si="132"/>
        <v>-4.41512596507283-0.544553848853042i</v>
      </c>
      <c r="DE155" s="223" t="str">
        <f t="shared" ca="1" si="133"/>
        <v>-1.49868192464439+4.18853538489352i</v>
      </c>
      <c r="DF155" s="223" t="str">
        <f t="shared" ca="1" si="134"/>
        <v>3.75839982849361+2.37998044339447i</v>
      </c>
      <c r="DG155" s="223" t="str">
        <f t="shared" ca="1" si="135"/>
        <v>3.14562205149946-3.14562205149971i</v>
      </c>
      <c r="DH155" s="223" t="str">
        <f t="shared" ca="1" si="136"/>
        <v>-2.37998044339466-3.75839982849349i</v>
      </c>
      <c r="DI155" s="223" t="str">
        <f t="shared" ca="1" si="137"/>
        <v>-4.18853538489345+1.4986819246446i</v>
      </c>
      <c r="DJ155" s="223" t="str">
        <f t="shared" ca="1" si="138"/>
        <v>0.544553848853318+4.4151259650728i</v>
      </c>
      <c r="DK155" s="223" t="str">
        <f t="shared" ca="1" si="139"/>
        <v>4.42716023212574+0.436037224150958i</v>
      </c>
      <c r="DL155" s="223" t="str">
        <f t="shared" ca="1" si="140"/>
        <v>1.39543874560952-4.22405337194177i</v>
      </c>
      <c r="DM155" s="223" t="str">
        <f t="shared" ca="1" si="141"/>
        <v>-3.81567551267321-2.28702788871211i</v>
      </c>
      <c r="DN155" s="223" t="str">
        <f t="shared" ca="1" si="142"/>
        <v>-3.06747721933476+3.22187207856289i</v>
      </c>
      <c r="DO155" s="223" t="str">
        <f t="shared" ca="1" si="143"/>
        <v>2.47149938685497+3.69886022479039i</v>
      </c>
      <c r="DP155" s="223" t="str">
        <f t="shared" ca="1" si="144"/>
        <v>4.15049438075026-1.60102235372323i</v>
      </c>
      <c r="DQ155" s="223" t="str">
        <f t="shared" ca="1" si="145"/>
        <v>-0.65274245468336-4.40043219123018i</v>
      </c>
      <c r="DR155" s="223" t="str">
        <f t="shared" ca="1" si="146"/>
        <v>-4.43652774339745-0.327257946925189i</v>
      </c>
      <c r="DS155" s="223" t="str">
        <f t="shared" ca="1" si="147"/>
        <v>-1.29135500645719+4.25702694718496i</v>
      </c>
      <c r="DT155" s="223" t="str">
        <f t="shared" ca="1" si="148"/>
        <v>3.87065277660362+2.19269771394317i</v>
      </c>
      <c r="DU155" s="223" t="str">
        <f t="shared" ca="1" si="149"/>
        <v>2.98748465359671-3.29618137035647i</v>
      </c>
      <c r="DV155" s="223" t="str">
        <f t="shared" ca="1" si="150"/>
        <v>-2.56152959149618-3.63709256599971i</v>
      </c>
      <c r="DW155" s="223" t="str">
        <f t="shared" ca="1" si="151"/>
        <v>-4.10995327398746+1.7023983868063i</v>
      </c>
      <c r="DX155" s="223" t="str">
        <f t="shared" ca="1" si="152"/>
        <v>0.760537872861942+4.383087761579i</v>
      </c>
      <c r="DY155" s="223" t="str">
        <f t="shared" ca="1" si="153"/>
        <v>4.44322285624889+0.218281541749148i</v>
      </c>
      <c r="DZ155" s="223" t="str">
        <f t="shared" ca="1" si="154"/>
        <v>1.18649340333174-4.2874362485769i</v>
      </c>
      <c r="EA155" s="223" t="str">
        <f t="shared" ca="1" si="155"/>
        <v>-3.92329850403221-2.09704674006556i</v>
      </c>
      <c r="EB155" s="223" t="str">
        <f t="shared" ca="1" si="156"/>
        <v>-2.90569253880921+3.36850516574777i</v>
      </c>
      <c r="EC155" s="223" t="str">
        <f t="shared" ca="1" si="157"/>
        <v>2.65001682649685+3.57313405864438i</v>
      </c>
      <c r="ED155" s="223" t="str">
        <f t="shared" ca="1" si="158"/>
        <v>4.06693648505521-1.80274895875374i</v>
      </c>
      <c r="EE155" s="223" t="str">
        <f t="shared" ca="1" si="159"/>
        <v>-0.867875171468736-4.36310312375367i</v>
      </c>
      <c r="EF155" s="223" t="str">
        <f t="shared" ca="1" si="160"/>
        <v>-4.44724153779433-0.109173651938722i</v>
      </c>
      <c r="EG155" s="223" t="str">
        <f t="shared" ca="1" si="161"/>
        <v>-1.08091710095024+4.31526295868911i</v>
      </c>
      <c r="EH155" s="223" t="str">
        <f t="shared" ca="1" si="162"/>
        <v>3.97358098314564+2.00013258364146i</v>
      </c>
      <c r="EI155" s="223" t="str">
        <f t="shared" ca="1" si="163"/>
        <v>2.82215014349063-3.43879989958078i</v>
      </c>
      <c r="EJ155" s="223" t="str">
        <f t="shared" ca="1" si="164"/>
        <v>-2.7369077904518-3.50702322894006i</v>
      </c>
      <c r="EK155" s="223" t="str">
        <f t="shared" ca="1" si="165"/>
        <v>-4.02146992565513+1.9020136221416i</v>
      </c>
      <c r="EL155" s="223" t="str">
        <f t="shared" ca="1" si="166"/>
        <v>0.974689694519721+4.34049031575443i</v>
      </c>
      <c r="EM155" s="223" t="str">
        <f t="shared" ca="1" si="167"/>
        <v>4.44858136733059-1.66110938938409E-12i</v>
      </c>
      <c r="EN155" s="223"/>
      <c r="EO155" s="223"/>
      <c r="EP155" s="223"/>
    </row>
    <row r="156" spans="1:146" ht="17.25" thickBot="1">
      <c r="A156" s="257">
        <f t="shared" si="168"/>
        <v>1.0937500000000005E-3</v>
      </c>
      <c r="B156" s="256">
        <v>56</v>
      </c>
      <c r="C156" s="230">
        <f t="shared" si="169"/>
        <v>11200</v>
      </c>
      <c r="D156" s="229">
        <f t="shared" si="170"/>
        <v>70371.67544041136</v>
      </c>
      <c r="E156" s="229" t="str">
        <f t="shared" si="171"/>
        <v>70371.6754404114i</v>
      </c>
      <c r="F156" s="229" t="str">
        <f t="shared" si="177"/>
        <v>-0.0190581485725446-0.0928460631441605i</v>
      </c>
      <c r="G156" s="229" t="str">
        <f t="shared" si="178"/>
        <v>-5.02085875193973+0.556460618839703i</v>
      </c>
      <c r="H156" s="229" t="str">
        <f t="shared" si="179"/>
        <v>0.0020844068572398-0.00754945117763164i</v>
      </c>
      <c r="I156" s="229" t="str">
        <f t="shared" si="174"/>
        <v>-0.00558187878242765+0.00587178837290774i</v>
      </c>
      <c r="J156" s="255" t="str">
        <f ca="1">IMPRODUCT(1/N_FFT2,BS100)</f>
        <v>0.020761300105685-0.0000656722281859695i</v>
      </c>
      <c r="K156" s="254" t="str">
        <f t="shared" ca="1" si="175"/>
        <v>-0.000115501447129651+0.000122272534984115i</v>
      </c>
      <c r="N156" s="246">
        <f t="shared" ca="1" si="176"/>
        <v>8.5575360626809456</v>
      </c>
      <c r="O156" s="223">
        <f t="shared" ca="1" si="39"/>
        <v>-4.4424639373190553</v>
      </c>
      <c r="P156" s="223" t="str">
        <f t="shared" ca="1" si="40"/>
        <v>-0.866681720076633+4.35710323844471i</v>
      </c>
      <c r="Q156" s="223" t="str">
        <f t="shared" ca="1" si="41"/>
        <v>4.10430150560858+1.70005734769138i</v>
      </c>
      <c r="R156" s="223" t="str">
        <f t="shared" ca="1" si="42"/>
        <v>2.46810072483754-3.6937737676307i</v>
      </c>
      <c r="S156" s="223" t="str">
        <f t="shared" ca="1" si="43"/>
        <v>-3.141296375255-3.14129637525499i</v>
      </c>
      <c r="T156" s="223" t="str">
        <f t="shared" ca="1" si="44"/>
        <v>-3.69377376763072+2.46810072483752i</v>
      </c>
      <c r="U156" s="223" t="str">
        <f t="shared" ca="1" si="45"/>
        <v>1.7000573476914+4.10430150560858i</v>
      </c>
      <c r="V156" s="223" t="str">
        <f t="shared" ca="1" si="46"/>
        <v>4.35710323844471-0.866681720076606i</v>
      </c>
      <c r="W156" s="223" t="str">
        <f t="shared" ca="1" si="47"/>
        <v>-1.08574679543762E-13-4.44246393731906i</v>
      </c>
      <c r="X156" s="223" t="str">
        <f t="shared" ca="1" si="48"/>
        <v>-4.3571032384447-0.866681720076659i</v>
      </c>
      <c r="Y156" s="223" t="str">
        <f t="shared" ca="1" si="49"/>
        <v>-1.70005734769157+4.1043015056085i</v>
      </c>
      <c r="Z156" s="223" t="str">
        <f t="shared" ca="1" si="50"/>
        <v>3.69377376763076+2.46810072483746i</v>
      </c>
      <c r="AA156" s="223" t="str">
        <f t="shared" ca="1" si="51"/>
        <v>3.14129637525504-3.14129637525495i</v>
      </c>
      <c r="AB156" s="223" t="str">
        <f t="shared" ca="1" si="52"/>
        <v>-2.46810072483772-3.69377376763058i</v>
      </c>
      <c r="AC156" s="223" t="str">
        <f t="shared" ca="1" si="53"/>
        <v>-4.10430150560855+1.70005734769145i</v>
      </c>
      <c r="AD156" s="223" t="str">
        <f t="shared" ca="1" si="54"/>
        <v>0.866681720076535+4.35710323844472i</v>
      </c>
      <c r="AE156" s="223" t="str">
        <f t="shared" ca="1" si="55"/>
        <v>4.44246393731906-2.17149359087523E-13i</v>
      </c>
      <c r="AF156" s="223" t="str">
        <f t="shared" ca="1" si="56"/>
        <v>0.866681720076557-4.35710323844472i</v>
      </c>
      <c r="AG156" s="223" t="str">
        <f t="shared" ca="1" si="57"/>
        <v>-4.10430150560854-1.70005734769147i</v>
      </c>
      <c r="AH156" s="223" t="str">
        <f t="shared" ca="1" si="58"/>
        <v>-2.46810072483736+3.69377376763082i</v>
      </c>
      <c r="AI156" s="223" t="str">
        <f t="shared" ca="1" si="59"/>
        <v>3.14129637525502+3.14129637525496i</v>
      </c>
      <c r="AJ156" s="223" t="str">
        <f t="shared" ca="1" si="60"/>
        <v>3.69377376763077-2.46810072483744i</v>
      </c>
      <c r="AK156" s="223" t="str">
        <f t="shared" ca="1" si="61"/>
        <v>-1.70005734769154-4.10430150560851i</v>
      </c>
      <c r="AL156" s="223" t="str">
        <f t="shared" ca="1" si="62"/>
        <v>-4.3571032384447+0.866681720076633i</v>
      </c>
      <c r="AM156" s="223" t="str">
        <f t="shared" ca="1" si="63"/>
        <v>-1.24085829702918E-13+4.44246393731906i</v>
      </c>
      <c r="AN156" s="223" t="str">
        <f t="shared" ca="1" si="64"/>
        <v>4.35710323844474+0.866681720076446i</v>
      </c>
      <c r="AO156" s="223" t="str">
        <f t="shared" ca="1" si="65"/>
        <v>1.70005734769137-4.10430150560859i</v>
      </c>
      <c r="AP156" s="223" t="str">
        <f t="shared" ca="1" si="66"/>
        <v>-3.69377376763063-2.46810072483765i</v>
      </c>
      <c r="AQ156" s="223" t="str">
        <f t="shared" ca="1" si="67"/>
        <v>-3.14129637525489+3.14129637525509i</v>
      </c>
      <c r="AR156" s="223" t="str">
        <f t="shared" ca="1" si="68"/>
        <v>-3.14129637525489+3.14129637525509i</v>
      </c>
      <c r="AS156" s="223" t="str">
        <f t="shared" ca="1" si="69"/>
        <v>4.10430150560864-1.70005734769125i</v>
      </c>
      <c r="AT156" s="223" t="str">
        <f t="shared" ca="1" si="70"/>
        <v>-0.866681720076748-4.35710323844468i</v>
      </c>
      <c r="AU156" s="223" t="str">
        <f t="shared" ca="1" si="71"/>
        <v>-4.44246393731906-3.91853537556939E-14i</v>
      </c>
      <c r="AV156" s="223" t="str">
        <f t="shared" ca="1" si="72"/>
        <v>-0.866681720076792+4.35710323844467i</v>
      </c>
      <c r="AW156" s="223" t="str">
        <f t="shared" ca="1" si="73"/>
        <v>4.10430150560862+1.70005734769129i</v>
      </c>
      <c r="AX156" s="223" t="str">
        <f t="shared" ca="1" si="74"/>
        <v>2.46810072483756-3.69377376763069i</v>
      </c>
      <c r="AY156" s="223" t="str">
        <f t="shared" ca="1" si="75"/>
        <v>-3.14129637525486-3.14129637525512i</v>
      </c>
      <c r="AZ156" s="223" t="str">
        <f t="shared" ca="1" si="76"/>
        <v>-3.69377376763065+2.46810072483762i</v>
      </c>
      <c r="BA156" s="223" t="str">
        <f t="shared" ca="1" si="77"/>
        <v>1.70005734769132+4.10430150560861i</v>
      </c>
      <c r="BB156" s="223" t="str">
        <f t="shared" ca="1" si="78"/>
        <v>4.35710323844475-0.866681720076397i</v>
      </c>
      <c r="BC156" s="223" t="str">
        <f t="shared" ca="1" si="79"/>
        <v>-7.72807269869135E-14-4.44246393731906i</v>
      </c>
      <c r="BD156" s="223" t="str">
        <f t="shared" ca="1" si="80"/>
        <v>-4.35710323844469-0.866681720076682i</v>
      </c>
      <c r="BE156" s="223" t="str">
        <f t="shared" ca="1" si="81"/>
        <v>-1.70005734769118+4.10430150560866i</v>
      </c>
      <c r="BF156" s="223" t="str">
        <f t="shared" ca="1" si="82"/>
        <v>3.69377376763076+2.46810072483746i</v>
      </c>
      <c r="BG156" s="223" t="str">
        <f t="shared" ca="1" si="83"/>
        <v>3.14129637525507-3.14129637525492i</v>
      </c>
      <c r="BH156" s="223" t="str">
        <f t="shared" ca="1" si="84"/>
        <v>-2.46810072483769-3.69377376763061i</v>
      </c>
      <c r="BI156" s="223" t="str">
        <f t="shared" ca="1" si="85"/>
        <v>-4.10430150560856+1.70005734769143i</v>
      </c>
      <c r="BJ156" s="223" t="str">
        <f t="shared" ca="1" si="86"/>
        <v>0.866681720076481+4.35710323844473i</v>
      </c>
      <c r="BK156" s="223" t="str">
        <f t="shared" ca="1" si="87"/>
        <v>4.44246393731906-1.93746807729521E-13i</v>
      </c>
      <c r="BL156" s="223" t="str">
        <f t="shared" ca="1" si="88"/>
        <v>0.866681720076597-4.35710323844471i</v>
      </c>
      <c r="BM156" s="223" t="str">
        <f t="shared" ca="1" si="89"/>
        <v>-4.10430150560854-1.70005734769148i</v>
      </c>
      <c r="BN156" s="223" t="str">
        <f t="shared" ca="1" si="90"/>
        <v>-2.46810072483739+3.69377376763081i</v>
      </c>
      <c r="BO156" s="223" t="str">
        <f t="shared" ca="1" si="91"/>
        <v>3.14129637525503+3.14129637525496i</v>
      </c>
      <c r="BP156" s="223" t="str">
        <f t="shared" ca="1" si="92"/>
        <v>3.69377376763079-2.46810072483742i</v>
      </c>
      <c r="BQ156" s="223" t="str">
        <f t="shared" ca="1" si="93"/>
        <v>-1.70005734769151-4.10430150560853i</v>
      </c>
      <c r="BR156" s="223" t="str">
        <f t="shared" ca="1" si="94"/>
        <v>-4.35710323844471+0.866681720076628i</v>
      </c>
      <c r="BS156" s="223" t="str">
        <f t="shared" ca="1" si="95"/>
        <v>-1.63271183458612E-13+4.44246393731906i</v>
      </c>
      <c r="BT156" s="223" t="str">
        <f t="shared" ca="1" si="96"/>
        <v>4.35710323844474+0.86668172007645i</v>
      </c>
      <c r="BU156" s="223" t="str">
        <f t="shared" ca="1" si="97"/>
        <v>1.7000573476914-4.10430150560857i</v>
      </c>
      <c r="BV156" s="223" t="str">
        <f t="shared" ca="1" si="98"/>
        <v>-3.69377376763061-2.46810072483769i</v>
      </c>
      <c r="BW156" s="223" t="str">
        <f t="shared" ca="1" si="99"/>
        <v>-3.1412963752549+3.14129637525508i</v>
      </c>
      <c r="BX156" s="223" t="str">
        <f t="shared" ca="1" si="100"/>
        <v>2.46810072483749+3.69377376763074i</v>
      </c>
      <c r="BY156" s="223" t="str">
        <f t="shared" ca="1" si="101"/>
        <v>4.10430150560864-1.70005734769124i</v>
      </c>
      <c r="BZ156" s="223" t="str">
        <f t="shared" ca="1" si="102"/>
        <v>-0.866681720076708-4.35710323844469i</v>
      </c>
      <c r="CA156" s="223" t="str">
        <f t="shared" ca="1" si="103"/>
        <v>-4.44246393731906-7.83707075113875E-14i</v>
      </c>
      <c r="CB156" s="223" t="str">
        <f t="shared" ca="1" si="104"/>
        <v>-0.866681720076801+4.35710323844467i</v>
      </c>
      <c r="CC156" s="223" t="str">
        <f t="shared" ca="1" si="105"/>
        <v>4.10430150560861+1.70005734769132i</v>
      </c>
      <c r="CD156" s="223" t="str">
        <f t="shared" ca="1" si="106"/>
        <v>2.46810072483757-3.69377376763069i</v>
      </c>
      <c r="CE156" s="223" t="str">
        <f t="shared" ca="1" si="107"/>
        <v>-3.14129637525515-3.14129637525484i</v>
      </c>
      <c r="CF156" s="223" t="str">
        <f t="shared" ca="1" si="108"/>
        <v>-3.69377376763066+2.46810072483761i</v>
      </c>
      <c r="CG156" s="223" t="str">
        <f t="shared" ca="1" si="109"/>
        <v>1.70005734769132+4.10430150560861i</v>
      </c>
      <c r="CH156" s="223" t="str">
        <f t="shared" ca="1" si="110"/>
        <v>4.35710323844467-0.866681720076792i</v>
      </c>
      <c r="CI156" s="223" t="str">
        <f t="shared" ca="1" si="111"/>
        <v>-6.96609780266022E-14-4.44246393731906i</v>
      </c>
      <c r="CJ156" s="223" t="str">
        <f t="shared" ca="1" si="112"/>
        <v>-4.35710323844469-0.866681720076717i</v>
      </c>
      <c r="CK156" s="223" t="str">
        <f t="shared" ca="1" si="113"/>
        <v>-1.70005734768955+4.10430150560934i</v>
      </c>
      <c r="CL156" s="223" t="str">
        <f t="shared" ca="1" si="114"/>
        <v>3.69377376763049+2.46810072483786i</v>
      </c>
      <c r="CM156" s="223" t="str">
        <f t="shared" ca="1" si="115"/>
        <v>3.1412963752538-3.14129637525619i</v>
      </c>
      <c r="CN156" s="223" t="str">
        <f t="shared" ca="1" si="116"/>
        <v>-2.46810072483695-3.6937737676311i</v>
      </c>
      <c r="CO156" s="223" t="str">
        <f t="shared" ca="1" si="117"/>
        <v>-4.10430150560807+1.70005734769262i</v>
      </c>
      <c r="CP156" s="223" t="str">
        <f t="shared" ca="1" si="118"/>
        <v>0.866681720075637+4.3571032384449i</v>
      </c>
      <c r="CQ156" s="223" t="str">
        <f t="shared" ca="1" si="119"/>
        <v>4.44246393731906-1.03839838824454E-12i</v>
      </c>
      <c r="CR156" s="223" t="str">
        <f t="shared" ca="1" si="120"/>
        <v>0.866681720077934-4.35710323844445i</v>
      </c>
      <c r="CS156" s="223" t="str">
        <f t="shared" ca="1" si="121"/>
        <v>-4.10430150560886-1.7000573476907i</v>
      </c>
      <c r="CT156" s="223" t="str">
        <f t="shared" ca="1" si="122"/>
        <v>-2.46810072483889+3.6937737676298i</v>
      </c>
      <c r="CU156" s="223" t="str">
        <f t="shared" ca="1" si="123"/>
        <v>3.14129637525531+3.14129637525468i</v>
      </c>
      <c r="CV156" s="223" t="str">
        <f t="shared" ca="1" si="124"/>
        <v>3.69377376763179-2.46810072483591i</v>
      </c>
      <c r="CW156" s="223" t="str">
        <f t="shared" ca="1" si="125"/>
        <v>-1.70005734769153-4.10430150560852i</v>
      </c>
      <c r="CX156" s="223" t="str">
        <f t="shared" ca="1" si="126"/>
        <v>-4.35710323844515+0.86668172007442i</v>
      </c>
      <c r="CY156" s="223" t="str">
        <f t="shared" ca="1" si="127"/>
        <v>-2.02456537214306E-13+4.44246393731906i</v>
      </c>
      <c r="CZ156" s="223" t="str">
        <f t="shared" ca="1" si="128"/>
        <v>4.35710323844508+0.866681720074758i</v>
      </c>
      <c r="DA156" s="223" t="str">
        <f t="shared" ca="1" si="129"/>
        <v>1.70005734769185-4.10430150560839i</v>
      </c>
      <c r="DB156" s="223" t="str">
        <f t="shared" ca="1" si="130"/>
        <v>-3.6937737676316-2.4681007248362i</v>
      </c>
      <c r="DC156" s="223" t="str">
        <f t="shared" ca="1" si="131"/>
        <v>-3.14129637525555+3.14129637525444i</v>
      </c>
      <c r="DD156" s="223" t="str">
        <f t="shared" ca="1" si="132"/>
        <v>2.46810072483861+3.69377376762999i</v>
      </c>
      <c r="DE156" s="223" t="str">
        <f t="shared" ca="1" si="133"/>
        <v>4.10430150560902-1.70005734769033i</v>
      </c>
      <c r="DF156" s="223" t="str">
        <f t="shared" ca="1" si="134"/>
        <v>-0.866681720077601-4.35710323844451i</v>
      </c>
      <c r="DG156" s="223" t="str">
        <f t="shared" ca="1" si="135"/>
        <v>-4.44246393731906-1.38018025308239E-12i</v>
      </c>
      <c r="DH156" s="223" t="str">
        <f t="shared" ca="1" si="136"/>
        <v>-0.866681720075975+4.35710323844484i</v>
      </c>
      <c r="DI156" s="223" t="str">
        <f t="shared" ca="1" si="137"/>
        <v>4.10430150560791+1.70005734769299i</v>
      </c>
      <c r="DJ156" s="223" t="str">
        <f t="shared" ca="1" si="138"/>
        <v>2.46810072483718-3.69377376763095i</v>
      </c>
      <c r="DK156" s="223" t="str">
        <f t="shared" ca="1" si="139"/>
        <v>-3.1412963752536-3.14129637525639i</v>
      </c>
      <c r="DL156" s="223" t="str">
        <f t="shared" ca="1" si="140"/>
        <v>-3.69377376763068+2.46810072483758i</v>
      </c>
      <c r="DM156" s="223" t="str">
        <f t="shared" ca="1" si="141"/>
        <v>1.70005734769332+4.10430150560778i</v>
      </c>
      <c r="DN156" s="223" t="str">
        <f t="shared" ca="1" si="142"/>
        <v>4.35710323844476-0.866681720076322i</v>
      </c>
      <c r="DO156" s="223" t="str">
        <f t="shared" ca="1" si="143"/>
        <v>-1.86128070240311E-12-4.44246393731906i</v>
      </c>
      <c r="DP156" s="223" t="str">
        <f t="shared" ca="1" si="144"/>
        <v>-4.3571032384446-0.86668172007713i</v>
      </c>
      <c r="DQ156" s="223" t="str">
        <f t="shared" ca="1" si="145"/>
        <v>-1.70005734769+4.10430150560915i</v>
      </c>
      <c r="DR156" s="223" t="str">
        <f t="shared" ca="1" si="146"/>
        <v>3.69377376763022+2.46810072483826i</v>
      </c>
      <c r="DS156" s="223" t="str">
        <f t="shared" ca="1" si="147"/>
        <v>3.14129637525418-3.1412963752558i</v>
      </c>
      <c r="DT156" s="223" t="str">
        <f t="shared" ca="1" si="148"/>
        <v>-2.4681007248366-3.69377376763133i</v>
      </c>
      <c r="DU156" s="223" t="str">
        <f t="shared" ca="1" si="149"/>
        <v>-4.10430150560823+1.70005734769223i</v>
      </c>
      <c r="DV156" s="223" t="str">
        <f t="shared" ca="1" si="150"/>
        <v>0.866681720075167+4.357103238445i</v>
      </c>
      <c r="DW156" s="223" t="str">
        <f t="shared" ca="1" si="151"/>
        <v>4.44246393731906-5.57294567353489E-13i</v>
      </c>
      <c r="DX156" s="223" t="str">
        <f t="shared" ca="1" si="152"/>
        <v>0.86668172007841-4.35710323844435i</v>
      </c>
      <c r="DY156" s="223" t="str">
        <f t="shared" ca="1" si="153"/>
        <v>-4.1043015056087-1.70005734769109i</v>
      </c>
      <c r="DZ156" s="223" t="str">
        <f t="shared" ca="1" si="154"/>
        <v>-2.46810072483924+3.69377376762957i</v>
      </c>
      <c r="EA156" s="223" t="str">
        <f t="shared" ca="1" si="155"/>
        <v>3.14129637525497+3.14129637525502i</v>
      </c>
      <c r="EB156" s="223" t="str">
        <f t="shared" ca="1" si="156"/>
        <v>3.6937737676296-2.46810072483919i</v>
      </c>
      <c r="EC156" s="223" t="str">
        <f t="shared" ca="1" si="157"/>
        <v>-1.70005734769103-4.10430150560873i</v>
      </c>
      <c r="ED156" s="223" t="str">
        <f t="shared" ca="1" si="158"/>
        <v>-4.35710323844437+0.866681720078347i</v>
      </c>
      <c r="EE156" s="223" t="str">
        <f t="shared" ca="1" si="159"/>
        <v>-6.20429148514592E-13+4.44246393731906i</v>
      </c>
      <c r="EF156" s="223" t="str">
        <f t="shared" ca="1" si="160"/>
        <v>4.35710323844498+0.866681720075229i</v>
      </c>
      <c r="EG156" s="223" t="str">
        <f t="shared" ca="1" si="161"/>
        <v>1.70005734769229-4.1043015056082i</v>
      </c>
      <c r="EH156" s="223" t="str">
        <f t="shared" ca="1" si="162"/>
        <v>-3.69377376763137-2.46810072483655i</v>
      </c>
      <c r="EI156" s="223" t="str">
        <f t="shared" ca="1" si="163"/>
        <v>-3.14129637525585+3.14129637525414i</v>
      </c>
      <c r="EJ156" s="223" t="str">
        <f t="shared" ca="1" si="164"/>
        <v>2.46810072483821+3.69377376763026i</v>
      </c>
      <c r="EK156" s="223" t="str">
        <f t="shared" ca="1" si="165"/>
        <v>4.10430150560918-1.70005734768994i</v>
      </c>
      <c r="EL156" s="223" t="str">
        <f t="shared" ca="1" si="166"/>
        <v>-0.866681720077068-4.35710323844462i</v>
      </c>
      <c r="EM156" s="223" t="str">
        <f t="shared" ca="1" si="167"/>
        <v>-4.44246393731906-1.9244152835642E-12i</v>
      </c>
      <c r="EN156" s="223"/>
      <c r="EO156" s="223"/>
      <c r="EP156" s="223"/>
    </row>
    <row r="157" spans="1:146" ht="17.25" thickBot="1">
      <c r="A157" s="257">
        <f t="shared" si="168"/>
        <v>1.1132812500000006E-3</v>
      </c>
      <c r="B157" s="256">
        <v>57</v>
      </c>
      <c r="C157" s="230">
        <f t="shared" si="169"/>
        <v>11400</v>
      </c>
      <c r="D157" s="229">
        <f t="shared" si="170"/>
        <v>71628.312501847278</v>
      </c>
      <c r="E157" s="229" t="str">
        <f t="shared" si="171"/>
        <v>71628.3125018473i</v>
      </c>
      <c r="F157" s="229" t="str">
        <f t="shared" si="177"/>
        <v>-0.0189502836992397-0.0909285840074466i</v>
      </c>
      <c r="G157" s="229" t="str">
        <f t="shared" si="178"/>
        <v>-5.02213504099576+0.60969920691264i</v>
      </c>
      <c r="H157" s="229" t="str">
        <f t="shared" si="179"/>
        <v>0.00208131306356576-0.00741697913800203i</v>
      </c>
      <c r="I157" s="229" t="str">
        <f t="shared" si="174"/>
        <v>-0.00551247556390815+0.00584344878340857i</v>
      </c>
      <c r="J157" s="255" t="str">
        <f ca="1">IMPRODUCT(1/N_FFT2,BT100)</f>
        <v>-0.0184212171167302-0.00161353688192679i</v>
      </c>
      <c r="K157" s="254" t="str">
        <f t="shared" ca="1" si="175"/>
        <v>0.000110975129343102-0.0000987488561165762i</v>
      </c>
      <c r="N157" s="246">
        <f t="shared" ca="1" si="176"/>
        <v>8.5654098158980378</v>
      </c>
      <c r="O157" s="223">
        <f t="shared" ca="1" si="39"/>
        <v>-4.4345901841019622</v>
      </c>
      <c r="P157" s="223" t="str">
        <f t="shared" ca="1" si="40"/>
        <v>-0.758145913751984+4.36930256155312i</v>
      </c>
      <c r="Q157" s="223" t="str">
        <f t="shared" ca="1" si="41"/>
        <v>4.17536206936008+1.49396843697668i</v>
      </c>
      <c r="R157" s="223" t="str">
        <f t="shared" ca="1" si="42"/>
        <v>2.18580148502382-3.85847923008549i</v>
      </c>
      <c r="S157" s="223" t="str">
        <f t="shared" ca="1" si="43"/>
        <v>-3.42798456869061-2.81327423081231i</v>
      </c>
      <c r="T157" s="223" t="str">
        <f t="shared" ca="1" si="44"/>
        <v>-3.35791091803284+2.89655387788478i</v>
      </c>
      <c r="U157" s="223" t="str">
        <f t="shared" ca="1" si="45"/>
        <v>2.27983498301915+3.80367487453062i</v>
      </c>
      <c r="V157" s="223" t="str">
        <f t="shared" ca="1" si="46"/>
        <v>4.13744070755035-1.59598699632506i</v>
      </c>
      <c r="W157" s="223" t="str">
        <f t="shared" ca="1" si="47"/>
        <v>-0.865145627025848-4.34938077718789i</v>
      </c>
      <c r="X157" s="223" t="str">
        <f t="shared" ca="1" si="48"/>
        <v>-4.43325456844852+0.108830291113314i</v>
      </c>
      <c r="Y157" s="223" t="str">
        <f t="shared" ca="1" si="49"/>
        <v>-0.65068952172858+4.38659244143402i</v>
      </c>
      <c r="Z157" s="223" t="str">
        <f t="shared" ca="1" si="50"/>
        <v>4.21076834918614+1.39104996690474i</v>
      </c>
      <c r="AA157" s="223" t="str">
        <f t="shared" ca="1" si="51"/>
        <v>2.0904513419461-3.9109593820301i</v>
      </c>
      <c r="AB157" s="223" t="str">
        <f t="shared" ca="1" si="52"/>
        <v>-3.4959933296249-2.72829997253816i</v>
      </c>
      <c r="AC157" s="223" t="str">
        <f t="shared" ca="1" si="53"/>
        <v>-3.2858145873983+2.97808874921047i</v>
      </c>
      <c r="AD157" s="223" t="str">
        <f t="shared" ca="1" si="54"/>
        <v>2.37249519366934+3.74657932745983i</v>
      </c>
      <c r="AE157" s="223" t="str">
        <f t="shared" ca="1" si="55"/>
        <v>4.09702710616722-1.69704419278477i</v>
      </c>
      <c r="AF157" s="223" t="str">
        <f t="shared" ca="1" si="56"/>
        <v>-0.971624208924293-4.32683908847622i</v>
      </c>
      <c r="AG157" s="223" t="str">
        <f t="shared" ca="1" si="57"/>
        <v>-4.4292485260131+0.217595026929145i</v>
      </c>
      <c r="AH157" s="223" t="str">
        <f t="shared" ca="1" si="58"/>
        <v>-0.542841178667697+4.40124000205353i</v>
      </c>
      <c r="AI157" s="223" t="str">
        <f t="shared" ca="1" si="59"/>
        <v>4.24363821960929+1.28729358034783i</v>
      </c>
      <c r="AJ157" s="223" t="str">
        <f t="shared" ca="1" si="60"/>
        <v>1.99384198914736-3.96108371828296i</v>
      </c>
      <c r="AK157" s="223" t="str">
        <f t="shared" ca="1" si="61"/>
        <v>-3.56189623490082-2.64168228837853i</v>
      </c>
      <c r="AL157" s="223" t="str">
        <f t="shared" ca="1" si="62"/>
        <v>-3.2117390049211+3.05782973123127i</v>
      </c>
      <c r="AM157" s="223" t="str">
        <f t="shared" ca="1" si="63"/>
        <v>2.46372630192791+3.68722698109597i</v>
      </c>
      <c r="AN157" s="223" t="str">
        <f t="shared" ca="1" si="64"/>
        <v>4.05414560885316-1.79707915327904i</v>
      </c>
      <c r="AO157" s="223" t="str">
        <f t="shared" ca="1" si="65"/>
        <v>-1.07751752073023-4.30169107368868i</v>
      </c>
      <c r="AP157" s="223" t="str">
        <f t="shared" ca="1" si="66"/>
        <v>-4.42257446988589+0.3262286916367i</v>
      </c>
      <c r="AQ157" s="223" t="str">
        <f t="shared" ca="1" si="67"/>
        <v>-0.434665848379352+4.41323642026871i</v>
      </c>
      <c r="AR157" s="223" t="str">
        <f t="shared" ca="1" si="68"/>
        <v>-0.434665848379352+4.41323642026871i</v>
      </c>
      <c r="AS157" s="223" t="str">
        <f t="shared" ca="1" si="69"/>
        <v>1.8960316204889-4.00882204581841i</v>
      </c>
      <c r="AT157" s="223" t="str">
        <f t="shared" ca="1" si="70"/>
        <v>-3.62565358707272-2.55347335358727i</v>
      </c>
      <c r="AU157" s="223" t="str">
        <f t="shared" ca="1" si="71"/>
        <v>-3.13572879096197+3.13572879096163i</v>
      </c>
      <c r="AV157" s="223" t="str">
        <f t="shared" ca="1" si="72"/>
        <v>2.55347335358724+3.62565358707274i</v>
      </c>
      <c r="AW157" s="223" t="str">
        <f t="shared" ca="1" si="73"/>
        <v>4.00882204581843-1.89603162048886i</v>
      </c>
      <c r="AX157" s="223" t="str">
        <f t="shared" ca="1" si="74"/>
        <v>-1.18276177627309-4.27395188104883i</v>
      </c>
      <c r="AY157" s="223" t="str">
        <f t="shared" ca="1" si="75"/>
        <v>-4.41323642026871+0.434665848379345i</v>
      </c>
      <c r="AZ157" s="223" t="str">
        <f t="shared" ca="1" si="76"/>
        <v>-0.326228691636739+4.42257446988589i</v>
      </c>
      <c r="BA157" s="223" t="str">
        <f t="shared" ca="1" si="77"/>
        <v>4.30169107368867+1.07751752073026i</v>
      </c>
      <c r="BB157" s="223" t="str">
        <f t="shared" ca="1" si="78"/>
        <v>1.79707915327904-4.05414560885316i</v>
      </c>
      <c r="BC157" s="223" t="str">
        <f t="shared" ca="1" si="79"/>
        <v>-3.68722698109595-2.46372630192794i</v>
      </c>
      <c r="BD157" s="223" t="str">
        <f t="shared" ca="1" si="80"/>
        <v>-3.0578297312313+3.21173900492107i</v>
      </c>
      <c r="BE157" s="223" t="str">
        <f t="shared" ca="1" si="81"/>
        <v>2.6416822883785+3.56189623490085i</v>
      </c>
      <c r="BF157" s="223" t="str">
        <f t="shared" ca="1" si="82"/>
        <v>3.96108371828298-1.99384198914732i</v>
      </c>
      <c r="BG157" s="223" t="str">
        <f t="shared" ca="1" si="83"/>
        <v>-1.28729358034781-4.2436382196093i</v>
      </c>
      <c r="BH157" s="223" t="str">
        <f t="shared" ca="1" si="84"/>
        <v>-4.40124000205353+0.542841178667657i</v>
      </c>
      <c r="BI157" s="223" t="str">
        <f t="shared" ca="1" si="85"/>
        <v>-0.2175950269292+4.42924852601309i</v>
      </c>
      <c r="BJ157" s="223" t="str">
        <f t="shared" ca="1" si="86"/>
        <v>4.32683908847621+0.97162420892432i</v>
      </c>
      <c r="BK157" s="223" t="str">
        <f t="shared" ca="1" si="87"/>
        <v>1.6970441927848-4.09702710616721i</v>
      </c>
      <c r="BL157" s="223" t="str">
        <f t="shared" ca="1" si="88"/>
        <v>-3.7465793274598-2.37249519366939i</v>
      </c>
      <c r="BM157" s="223" t="str">
        <f t="shared" ca="1" si="89"/>
        <v>-2.97808874921048+3.2858145873983i</v>
      </c>
      <c r="BN157" s="223" t="str">
        <f t="shared" ca="1" si="90"/>
        <v>2.72829997253813+3.49599332962492i</v>
      </c>
      <c r="BO157" s="223" t="str">
        <f t="shared" ca="1" si="91"/>
        <v>3.91095938202991-2.09045134194644i</v>
      </c>
      <c r="BP157" s="223" t="str">
        <f t="shared" ca="1" si="92"/>
        <v>-1.39104996690474-4.21076834918614i</v>
      </c>
      <c r="BQ157" s="223" t="str">
        <f t="shared" ca="1" si="93"/>
        <v>-4.38659244143403+0.650689521728549i</v>
      </c>
      <c r="BR157" s="223" t="str">
        <f t="shared" ca="1" si="94"/>
        <v>-0.108830291113369+4.43325456844852i</v>
      </c>
      <c r="BS157" s="223" t="str">
        <f t="shared" ca="1" si="95"/>
        <v>4.34938077718789+0.865145627025853i</v>
      </c>
      <c r="BT157" s="223" t="str">
        <f t="shared" ca="1" si="96"/>
        <v>1.59598699632496-4.13744070755039i</v>
      </c>
      <c r="BU157" s="223" t="str">
        <f t="shared" ca="1" si="97"/>
        <v>-3.80367487453067-2.27983498301907i</v>
      </c>
      <c r="BV157" s="223" t="str">
        <f t="shared" ca="1" si="98"/>
        <v>-2.89655387788471+3.35791091803289i</v>
      </c>
      <c r="BW157" s="223" t="str">
        <f t="shared" ca="1" si="99"/>
        <v>2.81327423081236+3.42798456869056i</v>
      </c>
      <c r="BX157" s="223" t="str">
        <f t="shared" ca="1" si="100"/>
        <v>3.85847923008549-2.18580148502382i</v>
      </c>
      <c r="BY157" s="223" t="str">
        <f t="shared" ca="1" si="101"/>
        <v>-1.49396843697667-4.17536206936009i</v>
      </c>
      <c r="BZ157" s="223" t="str">
        <f t="shared" ca="1" si="102"/>
        <v>-4.36930256155312+0.758145913751967i</v>
      </c>
      <c r="CA157" s="223" t="str">
        <f t="shared" ca="1" si="103"/>
        <v>-3.91163830501858E-14+4.43459018410196i</v>
      </c>
      <c r="CB157" s="223" t="str">
        <f t="shared" ca="1" si="104"/>
        <v>4.36930256155311+0.758145913752042i</v>
      </c>
      <c r="CC157" s="223" t="str">
        <f t="shared" ca="1" si="105"/>
        <v>1.49396843697674-4.17536206936006i</v>
      </c>
      <c r="CD157" s="223" t="str">
        <f t="shared" ca="1" si="106"/>
        <v>-3.85847923008545-2.18580148502389i</v>
      </c>
      <c r="CE157" s="223" t="str">
        <f t="shared" ca="1" si="107"/>
        <v>-2.81327423081242+3.42798456869051i</v>
      </c>
      <c r="CF157" s="223" t="str">
        <f t="shared" ca="1" si="108"/>
        <v>2.8965538778847+3.3579109180329i</v>
      </c>
      <c r="CG157" s="223" t="str">
        <f t="shared" ca="1" si="109"/>
        <v>3.80367487453071-2.27983498301901i</v>
      </c>
      <c r="CH157" s="223" t="str">
        <f t="shared" ca="1" si="110"/>
        <v>-1.59598699632489-4.13744070755042i</v>
      </c>
      <c r="CI157" s="223" t="str">
        <f t="shared" ca="1" si="111"/>
        <v>-4.34938077718763+0.865145627027138i</v>
      </c>
      <c r="CJ157" s="223" t="str">
        <f t="shared" ca="1" si="112"/>
        <v>0.108830291111527+4.43325456844856i</v>
      </c>
      <c r="CK157" s="223" t="str">
        <f t="shared" ca="1" si="113"/>
        <v>4.38659244143395+0.650689521729064i</v>
      </c>
      <c r="CL157" s="223" t="str">
        <f t="shared" ca="1" si="114"/>
        <v>1.39104996690433-4.21076834918628i</v>
      </c>
      <c r="CM157" s="223" t="str">
        <f t="shared" ca="1" si="115"/>
        <v>-3.91095938203092-2.09045134194456i</v>
      </c>
      <c r="CN157" s="223" t="str">
        <f t="shared" ca="1" si="116"/>
        <v>-2.72829997253923+3.49599332962405i</v>
      </c>
      <c r="CO157" s="223" t="str">
        <f t="shared" ca="1" si="117"/>
        <v>2.97808874921047+3.28581458739831i</v>
      </c>
      <c r="CP157" s="223" t="str">
        <f t="shared" ca="1" si="118"/>
        <v>3.74657932745913-2.37249519367044i</v>
      </c>
      <c r="CQ157" s="223" t="str">
        <f t="shared" ca="1" si="119"/>
        <v>-1.6970441927831-4.09702710616791i</v>
      </c>
      <c r="CR157" s="223" t="str">
        <f t="shared" ca="1" si="120"/>
        <v>-4.32683908847633+0.97162420892381i</v>
      </c>
      <c r="CS157" s="223" t="str">
        <f t="shared" ca="1" si="121"/>
        <v>0.217595026930003+4.42924852601305i</v>
      </c>
      <c r="CT157" s="223" t="str">
        <f t="shared" ca="1" si="122"/>
        <v>4.40124000205325+0.542841178669927i</v>
      </c>
      <c r="CU157" s="223" t="str">
        <f t="shared" ca="1" si="123"/>
        <v>1.28729358034873-4.24363821960902i</v>
      </c>
      <c r="CV157" s="223" t="str">
        <f t="shared" ca="1" si="124"/>
        <v>-3.96108371828316-1.99384198914697i</v>
      </c>
      <c r="CW157" s="223" t="str">
        <f t="shared" ca="1" si="125"/>
        <v>-2.64168228837714+3.56189623490185i</v>
      </c>
      <c r="CX157" s="223" t="str">
        <f t="shared" ca="1" si="126"/>
        <v>3.05782973123029+3.21173900492204i</v>
      </c>
      <c r="CY157" s="223" t="str">
        <f t="shared" ca="1" si="127"/>
        <v>3.68722698109597-2.4637263019279i</v>
      </c>
      <c r="CZ157" s="223" t="str">
        <f t="shared" ca="1" si="128"/>
        <v>-1.79707915328021-4.05414560885264i</v>
      </c>
      <c r="DA157" s="223" t="str">
        <f t="shared" ca="1" si="129"/>
        <v>-4.30169107368912+1.07751752072848i</v>
      </c>
      <c r="DB157" s="223" t="str">
        <f t="shared" ca="1" si="130"/>
        <v>0.326228691636253+4.42257446988593i</v>
      </c>
      <c r="DC157" s="223" t="str">
        <f t="shared" ca="1" si="131"/>
        <v>4.41323642026878+0.434665848378576i</v>
      </c>
      <c r="DD157" s="223" t="str">
        <f t="shared" ca="1" si="132"/>
        <v>1.18276177627104-4.27395188104939i</v>
      </c>
      <c r="DE157" s="223" t="str">
        <f t="shared" ca="1" si="133"/>
        <v>-4.00882204581803-1.8960316204897i</v>
      </c>
      <c r="DF157" s="223" t="str">
        <f t="shared" ca="1" si="134"/>
        <v>-2.55347335358696+3.62565358707293i</v>
      </c>
      <c r="DG157" s="223" t="str">
        <f t="shared" ca="1" si="135"/>
        <v>3.13572879096285+3.13572879096075i</v>
      </c>
      <c r="DH157" s="223" t="str">
        <f t="shared" ca="1" si="136"/>
        <v>3.62565358707376-2.55347335358579i</v>
      </c>
      <c r="DI157" s="223" t="str">
        <f t="shared" ca="1" si="137"/>
        <v>-1.8960316204884-4.00882204581865i</v>
      </c>
      <c r="DJ157" s="223" t="str">
        <f t="shared" ca="1" si="138"/>
        <v>-4.2739518810486+1.1827617762739i</v>
      </c>
      <c r="DK157" s="223" t="str">
        <f t="shared" ca="1" si="139"/>
        <v>0.434665848377142+4.41323642026892i</v>
      </c>
      <c r="DL157" s="223" t="str">
        <f t="shared" ca="1" si="140"/>
        <v>4.42257446988582+0.326228691637689i</v>
      </c>
      <c r="DM157" s="223" t="str">
        <f t="shared" ca="1" si="141"/>
        <v>1.07751752072987-4.30169107368877i</v>
      </c>
      <c r="DN157" s="223" t="str">
        <f t="shared" ca="1" si="142"/>
        <v>-4.05414560885387-1.79707915327744i</v>
      </c>
      <c r="DO157" s="223" t="str">
        <f t="shared" ca="1" si="143"/>
        <v>-2.4637263019291+3.68722698109517i</v>
      </c>
      <c r="DP157" s="223" t="str">
        <f t="shared" ca="1" si="144"/>
        <v>3.21173900492104+3.05782973123133i</v>
      </c>
      <c r="DQ157" s="223" t="str">
        <f t="shared" ca="1" si="145"/>
        <v>3.56189623490005-2.64168228837958i</v>
      </c>
      <c r="DR157" s="223" t="str">
        <f t="shared" ca="1" si="146"/>
        <v>-1.99384198914568-3.9610837182838i</v>
      </c>
      <c r="DS157" s="223" t="str">
        <f t="shared" ca="1" si="147"/>
        <v>-4.24363821960944+1.28729358034735i</v>
      </c>
      <c r="DT157" s="223" t="str">
        <f t="shared" ca="1" si="148"/>
        <v>0.542841178668557+4.40124000205342i</v>
      </c>
      <c r="DU157" s="223" t="str">
        <f t="shared" ca="1" si="149"/>
        <v>4.4292485260132+0.217595026927036i</v>
      </c>
      <c r="DV157" s="223" t="str">
        <f t="shared" ca="1" si="150"/>
        <v>0.971624208925216-4.32683908847601i</v>
      </c>
      <c r="DW157" s="223" t="str">
        <f t="shared" ca="1" si="151"/>
        <v>-4.09702710616739-1.69704419278437i</v>
      </c>
      <c r="DX157" s="223" t="str">
        <f t="shared" ca="1" si="152"/>
        <v>-2.37249519366793+3.74657932746072i</v>
      </c>
      <c r="DY157" s="223" t="str">
        <f t="shared" ca="1" si="153"/>
        <v>3.28581458739738+2.97808874921149i</v>
      </c>
      <c r="DZ157" s="223" t="str">
        <f t="shared" ca="1" si="154"/>
        <v>3.49599332962491-2.72829997253815i</v>
      </c>
      <c r="EA157" s="223" t="str">
        <f t="shared" ca="1" si="155"/>
        <v>-2.09045134194718-3.91095938202951i</v>
      </c>
      <c r="EB157" s="223" t="str">
        <f t="shared" ca="1" si="156"/>
        <v>-4.21076834918671+1.39104996690302i</v>
      </c>
      <c r="EC157" s="223" t="str">
        <f t="shared" ca="1" si="157"/>
        <v>0.650689521727702+4.38659244143415i</v>
      </c>
      <c r="ED157" s="223" t="str">
        <f t="shared" ca="1" si="158"/>
        <v>4.43325456844853+0.108830291112967i</v>
      </c>
      <c r="EE157" s="223" t="str">
        <f t="shared" ca="1" si="159"/>
        <v>0.865145627024163-4.34938077718822i</v>
      </c>
      <c r="EF157" s="223" t="str">
        <f t="shared" ca="1" si="160"/>
        <v>-4.13744070754988-1.59598699632629i</v>
      </c>
      <c r="EG157" s="223" t="str">
        <f t="shared" ca="1" si="161"/>
        <v>-2.27983498301911+3.80367487453065i</v>
      </c>
      <c r="EH157" s="223" t="str">
        <f t="shared" ca="1" si="162"/>
        <v>3.35791091803373+2.89655387788374i</v>
      </c>
      <c r="EI157" s="223" t="str">
        <f t="shared" ca="1" si="163"/>
        <v>3.42798456869175-2.81327423081091i</v>
      </c>
      <c r="EJ157" s="223" t="str">
        <f t="shared" ca="1" si="164"/>
        <v>-2.1858014850234-3.85847923008573i</v>
      </c>
      <c r="EK157" s="223" t="str">
        <f t="shared" ca="1" si="165"/>
        <v>-4.17536206935978+1.49396843697752i</v>
      </c>
      <c r="EL157" s="223" t="str">
        <f t="shared" ca="1" si="166"/>
        <v>0.758145913754162+4.36930256155274i</v>
      </c>
      <c r="EM157" s="223" t="str">
        <f t="shared" ca="1" si="167"/>
        <v>4.43459018410196+9.60503201688647E-13i</v>
      </c>
      <c r="EN157" s="223"/>
      <c r="EO157" s="223"/>
      <c r="EP157" s="223"/>
    </row>
    <row r="158" spans="1:146" ht="17.25" thickBot="1">
      <c r="A158" s="257">
        <f t="shared" si="168"/>
        <v>1.1328125000000006E-3</v>
      </c>
      <c r="B158" s="256">
        <v>58</v>
      </c>
      <c r="C158" s="230">
        <f t="shared" si="169"/>
        <v>11600</v>
      </c>
      <c r="D158" s="229">
        <f t="shared" si="170"/>
        <v>72884.949563283197</v>
      </c>
      <c r="E158" s="229" t="str">
        <f t="shared" si="171"/>
        <v>72884.9495632832i</v>
      </c>
      <c r="F158" s="229" t="str">
        <f t="shared" si="177"/>
        <v>-0.0188398409324026-0.0890764694336569i</v>
      </c>
      <c r="G158" s="229" t="str">
        <f t="shared" si="178"/>
        <v>-5.02186278137599+0.662501119977683i</v>
      </c>
      <c r="H158" s="229" t="str">
        <f t="shared" si="179"/>
        <v>0.0020783796232187-0.00728907310083489i</v>
      </c>
      <c r="I158" s="229" t="str">
        <f t="shared" si="174"/>
        <v>-0.00544343654444307+0.00581538885028268i</v>
      </c>
      <c r="J158" s="255" t="str">
        <f ca="1">IMPRODUCT(1/N_FFT2,BU100)</f>
        <v>0.0142960761218554+0.0000638494474965273i</v>
      </c>
      <c r="K158" s="254" t="str">
        <f t="shared" ca="1" si="175"/>
        <v>-0.0000781910925689157+0.0000827896812659853i</v>
      </c>
      <c r="N158" s="246">
        <f t="shared" ca="1" si="176"/>
        <v>8.5759138110822644</v>
      </c>
      <c r="O158" s="223">
        <f t="shared" ca="1" si="39"/>
        <v>-4.4240861889177356</v>
      </c>
      <c r="P158" s="223" t="str">
        <f t="shared" ca="1" si="40"/>
        <v>-0.649148265531292+4.37620213613704i</v>
      </c>
      <c r="Q158" s="223" t="str">
        <f t="shared" ca="1" si="41"/>
        <v>4.23358652293117+1.28424443149591i</v>
      </c>
      <c r="R158" s="223" t="str">
        <f t="shared" ca="1" si="42"/>
        <v>1.89154058384636-3.99932654663692i</v>
      </c>
      <c r="S158" s="223" t="str">
        <f t="shared" ca="1" si="43"/>
        <v>-3.67849322829247-2.45789059487583i</v>
      </c>
      <c r="T158" s="223" t="str">
        <f t="shared" ca="1" si="44"/>
        <v>-2.97103469718274+3.27803164034591i</v>
      </c>
      <c r="U158" s="223" t="str">
        <f t="shared" ca="1" si="45"/>
        <v>2.80661056681055+3.41986487061113i</v>
      </c>
      <c r="V158" s="223" t="str">
        <f t="shared" ca="1" si="46"/>
        <v>3.79466529734182-2.27443485026992i</v>
      </c>
      <c r="W158" s="223" t="str">
        <f t="shared" ca="1" si="47"/>
        <v>-1.69302448785403-4.08732268000696i</v>
      </c>
      <c r="X158" s="223" t="str">
        <f t="shared" ca="1" si="48"/>
        <v>-4.29150187007652+1.07496525809088i</v>
      </c>
      <c r="Y158" s="223" t="str">
        <f t="shared" ca="1" si="49"/>
        <v>0.433636276808998+4.40278300469236i</v>
      </c>
      <c r="Z158" s="223" t="str">
        <f t="shared" ca="1" si="50"/>
        <v>4.41875718335109+0.217079620314355i</v>
      </c>
      <c r="AA158" s="223" t="str">
        <f t="shared" ca="1" si="51"/>
        <v>0.863096399223074-4.33907861332574i</v>
      </c>
      <c r="AB158" s="223" t="str">
        <f t="shared" ca="1" si="52"/>
        <v>-4.1654720950337-1.49042974757894i</v>
      </c>
      <c r="AC158" s="223" t="str">
        <f t="shared" ca="1" si="53"/>
        <v>-2.08549979289298+3.90169568531632i</v>
      </c>
      <c r="AD158" s="223" t="str">
        <f t="shared" ca="1" si="54"/>
        <v>3.55345934685816+2.63542506575297i</v>
      </c>
      <c r="AE158" s="223" t="str">
        <f t="shared" ca="1" si="55"/>
        <v>3.12830134473748-3.12830134473748i</v>
      </c>
      <c r="AF158" s="223" t="str">
        <f t="shared" ca="1" si="56"/>
        <v>-2.63542506575297-3.55345934685816i</v>
      </c>
      <c r="AG158" s="223" t="str">
        <f t="shared" ca="1" si="57"/>
        <v>-3.90169568531654+2.08549979289258i</v>
      </c>
      <c r="AH158" s="223" t="str">
        <f t="shared" ca="1" si="58"/>
        <v>1.49042974757893+4.1654720950337i</v>
      </c>
      <c r="AI158" s="223" t="str">
        <f t="shared" ca="1" si="59"/>
        <v>4.33907861332574-0.863096399223061i</v>
      </c>
      <c r="AJ158" s="223" t="str">
        <f t="shared" ca="1" si="60"/>
        <v>-0.217079620314347-4.41875718335109i</v>
      </c>
      <c r="AK158" s="223" t="str">
        <f t="shared" ca="1" si="61"/>
        <v>-4.40278300469232-0.433636276809444i</v>
      </c>
      <c r="AL158" s="223" t="str">
        <f t="shared" ca="1" si="62"/>
        <v>-1.07496525809088+4.29150187007652i</v>
      </c>
      <c r="AM158" s="223" t="str">
        <f t="shared" ca="1" si="63"/>
        <v>4.08732268000695+1.69302448785404i</v>
      </c>
      <c r="AN158" s="223" t="str">
        <f t="shared" ca="1" si="64"/>
        <v>2.27443485026984-3.79466529734187i</v>
      </c>
      <c r="AO158" s="223" t="str">
        <f t="shared" ca="1" si="65"/>
        <v>-3.41986487061125-2.80661056681039i</v>
      </c>
      <c r="AP158" s="223" t="str">
        <f t="shared" ca="1" si="66"/>
        <v>-3.278031640346+2.97103469718265i</v>
      </c>
      <c r="AQ158" s="223" t="str">
        <f t="shared" ca="1" si="67"/>
        <v>2.45789059487582+3.67849322829248i</v>
      </c>
      <c r="AR158" s="223" t="str">
        <f t="shared" ca="1" si="68"/>
        <v>2.45789059487582+3.67849322829248i</v>
      </c>
      <c r="AS158" s="223" t="str">
        <f t="shared" ca="1" si="69"/>
        <v>-1.2842444314957-4.23358652293123i</v>
      </c>
      <c r="AT158" s="223" t="str">
        <f t="shared" ca="1" si="70"/>
        <v>-4.37620213613705+0.649148265531185i</v>
      </c>
      <c r="AU158" s="223" t="str">
        <f t="shared" ca="1" si="71"/>
        <v>-4.79660385728771E-19+4.42408618891774i</v>
      </c>
      <c r="AV158" s="223" t="str">
        <f t="shared" ca="1" si="72"/>
        <v>4.37620213613705+0.649148265531216i</v>
      </c>
      <c r="AW158" s="223" t="str">
        <f t="shared" ca="1" si="73"/>
        <v>1.2842444314957-4.23358652293123i</v>
      </c>
      <c r="AX158" s="223" t="str">
        <f t="shared" ca="1" si="74"/>
        <v>-3.99932654663688-1.89154058384645i</v>
      </c>
      <c r="AY158" s="223" t="str">
        <f t="shared" ca="1" si="75"/>
        <v>-2.45789059487585+3.67849322829246i</v>
      </c>
      <c r="AZ158" s="223" t="str">
        <f t="shared" ca="1" si="76"/>
        <v>3.278031640346+2.97103469718265i</v>
      </c>
      <c r="BA158" s="223" t="str">
        <f t="shared" ca="1" si="77"/>
        <v>3.41986487061127-2.80661056681036i</v>
      </c>
      <c r="BB158" s="223" t="str">
        <f t="shared" ca="1" si="78"/>
        <v>-2.27443485026984-3.79466529734187i</v>
      </c>
      <c r="BC158" s="223" t="str">
        <f t="shared" ca="1" si="79"/>
        <v>-4.08732268000696+1.69302448785402i</v>
      </c>
      <c r="BD158" s="223" t="str">
        <f t="shared" ca="1" si="80"/>
        <v>1.07496525809088+4.29150187007652i</v>
      </c>
      <c r="BE158" s="223" t="str">
        <f t="shared" ca="1" si="81"/>
        <v>4.40278300469232-0.433636276809428i</v>
      </c>
      <c r="BF158" s="223" t="str">
        <f t="shared" ca="1" si="82"/>
        <v>0.217079620314379-4.41875718335109i</v>
      </c>
      <c r="BG158" s="223" t="str">
        <f t="shared" ca="1" si="83"/>
        <v>-4.33907861332574-0.863096399223074i</v>
      </c>
      <c r="BH158" s="223" t="str">
        <f t="shared" ca="1" si="84"/>
        <v>-1.49042974757893+4.1654720950337i</v>
      </c>
      <c r="BI158" s="223" t="str">
        <f t="shared" ca="1" si="85"/>
        <v>3.90169568531632+2.08549979289298i</v>
      </c>
      <c r="BJ158" s="223" t="str">
        <f t="shared" ca="1" si="86"/>
        <v>2.63542506575298-3.55345934685815i</v>
      </c>
      <c r="BK158" s="223" t="str">
        <f t="shared" ca="1" si="87"/>
        <v>-3.12830134473746-3.1283013447375i</v>
      </c>
      <c r="BL158" s="223" t="str">
        <f t="shared" ca="1" si="88"/>
        <v>-3.55345934685815+2.63542506575298i</v>
      </c>
      <c r="BM158" s="223" t="str">
        <f t="shared" ca="1" si="89"/>
        <v>2.0854997928926+3.90169568531653i</v>
      </c>
      <c r="BN158" s="223" t="str">
        <f t="shared" ca="1" si="90"/>
        <v>4.1654720950337-1.49042974757893i</v>
      </c>
      <c r="BO158" s="223" t="str">
        <f t="shared" ca="1" si="91"/>
        <v>-0.863096399223043-4.33907861332575i</v>
      </c>
      <c r="BP158" s="223" t="str">
        <f t="shared" ca="1" si="92"/>
        <v>-4.41875718335109+0.217079620314316i</v>
      </c>
      <c r="BQ158" s="223" t="str">
        <f t="shared" ca="1" si="93"/>
        <v>-0.433636276809428+4.40278300469232i</v>
      </c>
      <c r="BR158" s="223" t="str">
        <f t="shared" ca="1" si="94"/>
        <v>4.29150187007652+1.07496525809088i</v>
      </c>
      <c r="BS158" s="223" t="str">
        <f t="shared" ca="1" si="95"/>
        <v>1.69302448785404-4.08732268000695i</v>
      </c>
      <c r="BT158" s="223" t="str">
        <f t="shared" ca="1" si="96"/>
        <v>-3.79466529734185-2.27443485026987i</v>
      </c>
      <c r="BU158" s="223" t="str">
        <f t="shared" ca="1" si="97"/>
        <v>-2.80661056681041+3.41986487061123i</v>
      </c>
      <c r="BV158" s="223" t="str">
        <f t="shared" ca="1" si="98"/>
        <v>2.97103469718265+3.278031640346i</v>
      </c>
      <c r="BW158" s="223" t="str">
        <f t="shared" ca="1" si="99"/>
        <v>3.67849322829248-2.45789059487582i</v>
      </c>
      <c r="BX158" s="223" t="str">
        <f t="shared" ca="1" si="100"/>
        <v>-1.89154058384642-3.9993265466369i</v>
      </c>
      <c r="BY158" s="223" t="str">
        <f t="shared" ca="1" si="101"/>
        <v>-4.23358652293111+1.28424443149608i</v>
      </c>
      <c r="BZ158" s="223" t="str">
        <f t="shared" ca="1" si="102"/>
        <v>0.649148265531216+4.37620213613705i</v>
      </c>
      <c r="CA158" s="223" t="str">
        <f t="shared" ca="1" si="103"/>
        <v>4.42408618891774+9.59320771457545E-19i</v>
      </c>
      <c r="CB158" s="223" t="str">
        <f t="shared" ca="1" si="104"/>
        <v>0.649148265531216-4.37620213613705i</v>
      </c>
      <c r="CC158" s="223" t="str">
        <f t="shared" ca="1" si="105"/>
        <v>-4.23358652293122-1.28424443149573i</v>
      </c>
      <c r="CD158" s="223" t="str">
        <f t="shared" ca="1" si="106"/>
        <v>-1.89154058384648+3.99932654663687i</v>
      </c>
      <c r="CE158" s="223" t="str">
        <f t="shared" ca="1" si="107"/>
        <v>3.67849322829248+2.45789059487582i</v>
      </c>
      <c r="CF158" s="223" t="str">
        <f t="shared" ca="1" si="108"/>
        <v>2.97103469718265-3.278031640346i</v>
      </c>
      <c r="CG158" s="223" t="str">
        <f t="shared" ca="1" si="109"/>
        <v>-2.80661056681036-3.41986487061127i</v>
      </c>
      <c r="CH158" s="223" t="str">
        <f t="shared" ca="1" si="110"/>
        <v>-3.79466529734211+2.27443485026944i</v>
      </c>
      <c r="CI158" s="223" t="str">
        <f t="shared" ca="1" si="111"/>
        <v>1.69302448785398+4.08732268000698i</v>
      </c>
      <c r="CJ158" s="223" t="str">
        <f t="shared" ca="1" si="112"/>
        <v>4.29150187007641-1.07496525809131i</v>
      </c>
      <c r="CK158" s="223" t="str">
        <f t="shared" ca="1" si="113"/>
        <v>-0.433636276810304-4.40278300469223i</v>
      </c>
      <c r="CL158" s="223" t="str">
        <f t="shared" ca="1" si="114"/>
        <v>-4.41875718335117-0.217079620312621i</v>
      </c>
      <c r="CM158" s="223" t="str">
        <f t="shared" ca="1" si="115"/>
        <v>-0.863096399225264+4.3390786133253i</v>
      </c>
      <c r="CN158" s="223" t="str">
        <f t="shared" ca="1" si="116"/>
        <v>4.16547209503309+1.49042974758065i</v>
      </c>
      <c r="CO158" s="223" t="str">
        <f t="shared" ca="1" si="117"/>
        <v>2.08549979289376-3.9016956853159i</v>
      </c>
      <c r="CP158" s="223" t="str">
        <f t="shared" ca="1" si="118"/>
        <v>-3.55345934685789-2.63542506575333i</v>
      </c>
      <c r="CQ158" s="223" t="str">
        <f t="shared" ca="1" si="119"/>
        <v>-3.1283013447375+3.12830134473746i</v>
      </c>
      <c r="CR158" s="223" t="str">
        <f t="shared" ca="1" si="120"/>
        <v>2.63542506575328+3.55345934685793i</v>
      </c>
      <c r="CS158" s="223" t="str">
        <f t="shared" ca="1" si="121"/>
        <v>3.9016956853159-2.08549979289376i</v>
      </c>
      <c r="CT158" s="223" t="str">
        <f t="shared" ca="1" si="122"/>
        <v>-1.49042974758059-4.16547209503311i</v>
      </c>
      <c r="CU158" s="223" t="str">
        <f t="shared" ca="1" si="123"/>
        <v>-4.33907861332532+0.863096399225202i</v>
      </c>
      <c r="CV158" s="223" t="str">
        <f t="shared" ca="1" si="124"/>
        <v>0.217079620312558+4.41875718335117i</v>
      </c>
      <c r="CW158" s="223" t="str">
        <f t="shared" ca="1" si="125"/>
        <v>4.40278300469222+0.433636276810366i</v>
      </c>
      <c r="CX158" s="223" t="str">
        <f t="shared" ca="1" si="126"/>
        <v>1.07496525809131-4.29150187007641i</v>
      </c>
      <c r="CY158" s="223" t="str">
        <f t="shared" ca="1" si="127"/>
        <v>-4.08732268000695-1.69302448785404i</v>
      </c>
      <c r="CZ158" s="223" t="str">
        <f t="shared" ca="1" si="128"/>
        <v>-2.27443485026949+3.79466529734208i</v>
      </c>
      <c r="DA158" s="223" t="str">
        <f t="shared" ca="1" si="129"/>
        <v>3.41986487061183+2.80661056680968i</v>
      </c>
      <c r="DB158" s="223" t="str">
        <f t="shared" ca="1" si="130"/>
        <v>3.27803164034482-2.97103469718395i</v>
      </c>
      <c r="DC158" s="223" t="str">
        <f t="shared" ca="1" si="131"/>
        <v>-2.45789059487399-3.6784932282937i</v>
      </c>
      <c r="DD158" s="223" t="str">
        <f t="shared" ca="1" si="132"/>
        <v>-3.99932654663765+1.89154058384483i</v>
      </c>
      <c r="DE158" s="223" t="str">
        <f t="shared" ca="1" si="133"/>
        <v>1.28424443149482+4.23358652293149i</v>
      </c>
      <c r="DF158" s="223" t="str">
        <f t="shared" ca="1" si="134"/>
        <v>4.37620213613712-0.649148265530721i</v>
      </c>
      <c r="DG158" s="223" t="str">
        <f t="shared" ca="1" si="135"/>
        <v>6.28714850593986E-14-4.42408618891774i</v>
      </c>
      <c r="DH158" s="223" t="str">
        <f t="shared" ca="1" si="136"/>
        <v>-4.37620213613711-0.649148265530845i</v>
      </c>
      <c r="DI158" s="223" t="str">
        <f t="shared" ca="1" si="137"/>
        <v>-1.28424443149482+4.23358652293149i</v>
      </c>
      <c r="DJ158" s="223" t="str">
        <f t="shared" ca="1" si="138"/>
        <v>3.99932654663765+1.89154058384483i</v>
      </c>
      <c r="DK158" s="223" t="str">
        <f t="shared" ca="1" si="139"/>
        <v>2.45789059487765-3.67849322829126i</v>
      </c>
      <c r="DL158" s="223" t="str">
        <f t="shared" ca="1" si="140"/>
        <v>-3.27803164034482-2.97103469718395i</v>
      </c>
      <c r="DM158" s="223" t="str">
        <f t="shared" ca="1" si="141"/>
        <v>-3.41986487061183+2.80661056680968i</v>
      </c>
      <c r="DN158" s="223" t="str">
        <f t="shared" ca="1" si="142"/>
        <v>2.27443485026944+3.79466529734211i</v>
      </c>
      <c r="DO158" s="223" t="str">
        <f t="shared" ca="1" si="143"/>
        <v>4.08732268000698-1.69302448785398i</v>
      </c>
      <c r="DP158" s="223" t="str">
        <f t="shared" ca="1" si="144"/>
        <v>-1.07496525809125-4.29150187007643i</v>
      </c>
      <c r="DQ158" s="223" t="str">
        <f t="shared" ca="1" si="145"/>
        <v>-4.40278300469224+0.433636276810241i</v>
      </c>
      <c r="DR158" s="223" t="str">
        <f t="shared" ca="1" si="146"/>
        <v>-0.217079620312558+4.41875718335117i</v>
      </c>
      <c r="DS158" s="223" t="str">
        <f t="shared" ca="1" si="147"/>
        <v>4.33907861332529+0.863096399225326i</v>
      </c>
      <c r="DT158" s="223" t="str">
        <f t="shared" ca="1" si="148"/>
        <v>1.49042974758059-4.16547209503311i</v>
      </c>
      <c r="DU158" s="223" t="str">
        <f t="shared" ca="1" si="149"/>
        <v>-3.9016956853159-2.08549979289376i</v>
      </c>
      <c r="DV158" s="223" t="str">
        <f t="shared" ca="1" si="150"/>
        <v>-2.63542506575333+3.55345934685789i</v>
      </c>
      <c r="DW158" s="223" t="str">
        <f t="shared" ca="1" si="151"/>
        <v>3.12830134473746+3.1283013447375i</v>
      </c>
      <c r="DX158" s="223" t="str">
        <f t="shared" ca="1" si="152"/>
        <v>3.55345934685793-2.63542506575328i</v>
      </c>
      <c r="DY158" s="223" t="str">
        <f t="shared" ca="1" si="153"/>
        <v>-2.0854997928937-3.90169568531593i</v>
      </c>
      <c r="DZ158" s="223" t="str">
        <f t="shared" ca="1" si="154"/>
        <v>-4.16547209503313+1.49042974758053i</v>
      </c>
      <c r="EA158" s="223" t="str">
        <f t="shared" ca="1" si="155"/>
        <v>0.863096399225264+4.3390786133253i</v>
      </c>
      <c r="EB158" s="223" t="str">
        <f t="shared" ca="1" si="156"/>
        <v>4.41875718335118-0.217079620312495i</v>
      </c>
      <c r="EC158" s="223" t="str">
        <f t="shared" ca="1" si="157"/>
        <v>0.433636276810304-4.40278300469223i</v>
      </c>
      <c r="ED158" s="223" t="str">
        <f t="shared" ca="1" si="158"/>
        <v>-4.29150187007641-1.07496525809131i</v>
      </c>
      <c r="EE158" s="223" t="str">
        <f t="shared" ca="1" si="159"/>
        <v>-1.69302448785404+4.08732268000695i</v>
      </c>
      <c r="EF158" s="223" t="str">
        <f t="shared" ca="1" si="160"/>
        <v>3.79466529734208+2.27443485026949i</v>
      </c>
      <c r="EG158" s="223" t="str">
        <f t="shared" ca="1" si="161"/>
        <v>2.80661056680973-3.41986487061179i</v>
      </c>
      <c r="EH158" s="223" t="str">
        <f t="shared" ca="1" si="162"/>
        <v>-2.9710346971839-3.27803164034486i</v>
      </c>
      <c r="EI158" s="223" t="str">
        <f t="shared" ca="1" si="163"/>
        <v>-3.67849322829129+2.4578905948776i</v>
      </c>
      <c r="EJ158" s="223" t="str">
        <f t="shared" ca="1" si="164"/>
        <v>1.89154058384478+3.99932654663767i</v>
      </c>
      <c r="EK158" s="223" t="str">
        <f t="shared" ca="1" si="165"/>
        <v>4.23358652293152-1.28424443149476i</v>
      </c>
      <c r="EL158" s="223" t="str">
        <f t="shared" ca="1" si="166"/>
        <v>-0.649148265530783-4.37620213613711i</v>
      </c>
      <c r="EM158" s="223" t="str">
        <f t="shared" ca="1" si="167"/>
        <v>-4.42408618891774-1.91864154291509E-18i</v>
      </c>
      <c r="EN158" s="223"/>
      <c r="EO158" s="223"/>
      <c r="EP158" s="223"/>
    </row>
    <row r="159" spans="1:146" ht="17.25" thickBot="1">
      <c r="A159" s="257">
        <f t="shared" si="168"/>
        <v>1.1523437500000006E-3</v>
      </c>
      <c r="B159" s="256">
        <v>59</v>
      </c>
      <c r="C159" s="230">
        <f t="shared" si="169"/>
        <v>11800</v>
      </c>
      <c r="D159" s="229">
        <f t="shared" si="170"/>
        <v>74141.586624719115</v>
      </c>
      <c r="E159" s="229" t="str">
        <f t="shared" si="171"/>
        <v>74141.5866247191i</v>
      </c>
      <c r="F159" s="229" t="str">
        <f t="shared" si="177"/>
        <v>-0.0187270347648601-0.087286522205409i</v>
      </c>
      <c r="G159" s="229" t="str">
        <f t="shared" si="178"/>
        <v>-5.02009658898575+0.714824746632458i</v>
      </c>
      <c r="H159" s="229" t="str">
        <f t="shared" si="179"/>
        <v>0.00207559575093116-0.00716550104500042i</v>
      </c>
      <c r="I159" s="229" t="str">
        <f t="shared" si="174"/>
        <v>-0.00537477254599385+0.00578749609239309i</v>
      </c>
      <c r="J159" s="255" t="str">
        <f ca="1">IMPRODUCT(1/N_FFT2,BV100)</f>
        <v>0.0516263961473457+0.00161362106331089i</v>
      </c>
      <c r="K159" s="254" t="str">
        <f t="shared" ca="1" si="175"/>
        <v>-0.000286818962259871+0.00029011471977638i</v>
      </c>
      <c r="N159" s="246">
        <f t="shared" ca="1" si="176"/>
        <v>8.5906158107484103</v>
      </c>
      <c r="O159" s="223">
        <f t="shared" ca="1" si="39"/>
        <v>-4.4093841892515906</v>
      </c>
      <c r="P159" s="223" t="str">
        <f t="shared" ca="1" si="40"/>
        <v>-0.539755695819017+4.37622356801533i</v>
      </c>
      <c r="Q159" s="223" t="str">
        <f t="shared" ca="1" si="41"/>
        <v>4.27724047091593+1.07139296356696i</v>
      </c>
      <c r="R159" s="223" t="str">
        <f t="shared" ca="1" si="42"/>
        <v>1.58691548388749-4.11392369586749i</v>
      </c>
      <c r="S159" s="223" t="str">
        <f t="shared" ca="1" si="43"/>
        <v>-3.8887296791824-2.07856931822535i</v>
      </c>
      <c r="T159" s="223" t="str">
        <f t="shared" ca="1" si="44"/>
        <v>-2.53895953527939+3.60504554848282i</v>
      </c>
      <c r="U159" s="223" t="str">
        <f t="shared" ca="1" si="45"/>
        <v>3.26713817714832+2.96116143765277i</v>
      </c>
      <c r="V159" s="223" t="str">
        <f t="shared" ca="1" si="46"/>
        <v>3.33882471574718-2.88009000656883i</v>
      </c>
      <c r="W159" s="223" t="str">
        <f t="shared" ca="1" si="47"/>
        <v>-2.44972260149559-3.6662689623299i</v>
      </c>
      <c r="X159" s="223" t="str">
        <f t="shared" ca="1" si="48"/>
        <v>-3.93856911114682+1.98250908828737i</v>
      </c>
      <c r="Y159" s="223" t="str">
        <f t="shared" ca="1" si="49"/>
        <v>1.48547679306714+4.15162951450161i</v>
      </c>
      <c r="Z159" s="223" t="str">
        <f t="shared" ca="1" si="50"/>
        <v>4.30224554561098-0.966101544193123i</v>
      </c>
      <c r="AA159" s="223" t="str">
        <f t="shared" ca="1" si="51"/>
        <v>-0.43219522884462-4.38815179917307i</v>
      </c>
      <c r="AB159" s="223" t="str">
        <f t="shared" ca="1" si="52"/>
        <v>-4.40805616517253-0.108211705033692i</v>
      </c>
      <c r="AC159" s="223" t="str">
        <f t="shared" ca="1" si="53"/>
        <v>-0.646991034145012+4.36165926341775i</v>
      </c>
      <c r="AD159" s="223" t="str">
        <f t="shared" ca="1" si="54"/>
        <v>4.24965894649754+1.17603901588143i</v>
      </c>
      <c r="AE159" s="223" t="str">
        <f t="shared" ca="1" si="55"/>
        <v>1.68739827615926-4.07373980342838i</v>
      </c>
      <c r="AF159" s="223" t="str">
        <f t="shared" ca="1" si="56"/>
        <v>-3.83654782186831-2.17337749572859i</v>
      </c>
      <c r="AG159" s="223" t="str">
        <f t="shared" ca="1" si="57"/>
        <v>-2.62666709477716+3.54165058999851i</v>
      </c>
      <c r="AH159" s="223" t="str">
        <f t="shared" ca="1" si="58"/>
        <v>3.1934836366779+3.04044917581142i</v>
      </c>
      <c r="AI159" s="223" t="str">
        <f t="shared" ca="1" si="59"/>
        <v>3.40850007118387-2.79728371695855i</v>
      </c>
      <c r="AJ159" s="223" t="str">
        <f t="shared" ca="1" si="60"/>
        <v>-2.35901004641758-3.72528395284478i</v>
      </c>
      <c r="AK159" s="223" t="str">
        <f t="shared" ca="1" si="61"/>
        <v>-3.98603609635123+1.88525466900548i</v>
      </c>
      <c r="AL159" s="223" t="str">
        <f t="shared" ca="1" si="62"/>
        <v>1.38314330657161+4.18683454675583i</v>
      </c>
      <c r="AM159" s="223" t="str">
        <f t="shared" ca="1" si="63"/>
        <v>4.32465910846068-0.860228181373987i</v>
      </c>
      <c r="AN159" s="223" t="str">
        <f t="shared" ca="1" si="64"/>
        <v>-0.32437442362543-4.39743677177053i</v>
      </c>
      <c r="AO159" s="223" t="str">
        <f t="shared" ca="1" si="65"/>
        <v>-4.40407289288742-0.216358227382567i</v>
      </c>
      <c r="AP159" s="223" t="str">
        <f t="shared" ca="1" si="66"/>
        <v>-0.753836649264371+4.34446765837286i</v>
      </c>
      <c r="AQ159" s="223" t="str">
        <f t="shared" ca="1" si="67"/>
        <v>4.21951758643475+1.27997666626771i</v>
      </c>
      <c r="AR159" s="223" t="str">
        <f t="shared" ca="1" si="68"/>
        <v>4.21951758643475+1.27997666626771i</v>
      </c>
      <c r="AS159" s="223" t="str">
        <f t="shared" ca="1" si="69"/>
        <v>-3.78205497160404-2.26687651189629i</v>
      </c>
      <c r="AT159" s="223" t="str">
        <f t="shared" ca="1" si="70"/>
        <v>-2.71279244823434+3.47612227362972i</v>
      </c>
      <c r="AU159" s="223" t="str">
        <f t="shared" ca="1" si="71"/>
        <v>3.11790546107638+3.11790546107671i</v>
      </c>
      <c r="AV159" s="223" t="str">
        <f t="shared" ca="1" si="72"/>
        <v>3.47612227362971-2.71279244823435i</v>
      </c>
      <c r="AW159" s="223" t="str">
        <f t="shared" ca="1" si="73"/>
        <v>-2.2668765118963-3.78205497160403i</v>
      </c>
      <c r="AX159" s="223" t="str">
        <f t="shared" ca="1" si="74"/>
        <v>-4.03110204245868+1.7868646428052i</v>
      </c>
      <c r="AY159" s="223" t="str">
        <f t="shared" ca="1" si="75"/>
        <v>1.27997666626769+4.21951758643475i</v>
      </c>
      <c r="AZ159" s="223" t="str">
        <f t="shared" ca="1" si="76"/>
        <v>4.34446765837286-0.753836649264375i</v>
      </c>
      <c r="BA159" s="223" t="str">
        <f t="shared" ca="1" si="77"/>
        <v>-0.216358227382575-4.40407289288742i</v>
      </c>
      <c r="BB159" s="223" t="str">
        <f t="shared" ca="1" si="78"/>
        <v>-4.39743677177053-0.324374423625423i</v>
      </c>
      <c r="BC159" s="223" t="str">
        <f t="shared" ca="1" si="79"/>
        <v>-0.860228181373978+4.32465910846068i</v>
      </c>
      <c r="BD159" s="223" t="str">
        <f t="shared" ca="1" si="80"/>
        <v>4.18683454675582+1.38314330657163i</v>
      </c>
      <c r="BE159" s="223" t="str">
        <f t="shared" ca="1" si="81"/>
        <v>1.88525466900548-3.98603609635123i</v>
      </c>
      <c r="BF159" s="223" t="str">
        <f t="shared" ca="1" si="82"/>
        <v>-3.72528395284478-2.35901004641757i</v>
      </c>
      <c r="BG159" s="223" t="str">
        <f t="shared" ca="1" si="83"/>
        <v>-2.79728371695855+3.40850007118387i</v>
      </c>
      <c r="BH159" s="223" t="str">
        <f t="shared" ca="1" si="84"/>
        <v>3.04044917581142+3.19348363667791i</v>
      </c>
      <c r="BI159" s="223" t="str">
        <f t="shared" ca="1" si="85"/>
        <v>3.54165058999852-2.62666709477714i</v>
      </c>
      <c r="BJ159" s="223" t="str">
        <f t="shared" ca="1" si="86"/>
        <v>-2.17337749572856-3.83654782186832i</v>
      </c>
      <c r="BK159" s="223" t="str">
        <f t="shared" ca="1" si="87"/>
        <v>-4.07373980342837+1.68739827615929i</v>
      </c>
      <c r="BL159" s="223" t="str">
        <f t="shared" ca="1" si="88"/>
        <v>1.17603901588145+4.24965894649753i</v>
      </c>
      <c r="BM159" s="223" t="str">
        <f t="shared" ca="1" si="89"/>
        <v>4.36165926341775-0.646991034145021i</v>
      </c>
      <c r="BN159" s="223" t="str">
        <f t="shared" ca="1" si="90"/>
        <v>-0.108211705033699-4.40805616517253i</v>
      </c>
      <c r="BO159" s="223" t="str">
        <f t="shared" ca="1" si="91"/>
        <v>-4.38815179917307-0.432195228844628i</v>
      </c>
      <c r="BP159" s="223" t="str">
        <f t="shared" ca="1" si="92"/>
        <v>-0.966101544193131+4.30224554561098i</v>
      </c>
      <c r="BQ159" s="223" t="str">
        <f t="shared" ca="1" si="93"/>
        <v>4.15162951450161+1.48547679306715i</v>
      </c>
      <c r="BR159" s="223" t="str">
        <f t="shared" ca="1" si="94"/>
        <v>1.9825090882874-3.93856911114681i</v>
      </c>
      <c r="BS159" s="223" t="str">
        <f t="shared" ca="1" si="95"/>
        <v>-3.66626896232989-2.44972260149562i</v>
      </c>
      <c r="BT159" s="223" t="str">
        <f t="shared" ca="1" si="96"/>
        <v>-2.88009000656882+3.3388247157472i</v>
      </c>
      <c r="BU159" s="223" t="str">
        <f t="shared" ca="1" si="97"/>
        <v>2.96116143765269+3.2671381771484i</v>
      </c>
      <c r="BV159" s="223" t="str">
        <f t="shared" ca="1" si="98"/>
        <v>3.60504554848274-2.5389595352795i</v>
      </c>
      <c r="BW159" s="223" t="str">
        <f t="shared" ca="1" si="99"/>
        <v>-2.07856931822528-3.88872967918244i</v>
      </c>
      <c r="BX159" s="223" t="str">
        <f t="shared" ca="1" si="100"/>
        <v>-4.11392369586743+1.58691548388765i</v>
      </c>
      <c r="BY159" s="223" t="str">
        <f t="shared" ca="1" si="101"/>
        <v>1.07139296356691+4.27724047091594i</v>
      </c>
      <c r="BZ159" s="223" t="str">
        <f t="shared" ca="1" si="102"/>
        <v>4.37622356801531-0.539755695819216i</v>
      </c>
      <c r="CA159" s="223" t="str">
        <f t="shared" ca="1" si="103"/>
        <v>2.37689829304726E-14-4.40938418925159i</v>
      </c>
      <c r="CB159" s="223" t="str">
        <f t="shared" ca="1" si="104"/>
        <v>-4.3762235680153-0.539755695819264i</v>
      </c>
      <c r="CC159" s="223" t="str">
        <f t="shared" ca="1" si="105"/>
        <v>-1.07139296356689+4.27724047091595i</v>
      </c>
      <c r="CD159" s="223" t="str">
        <f t="shared" ca="1" si="106"/>
        <v>4.11392369586743+1.58691548388763i</v>
      </c>
      <c r="CE159" s="223" t="str">
        <f t="shared" ca="1" si="107"/>
        <v>2.07856931822526-3.88872967918245i</v>
      </c>
      <c r="CF159" s="223" t="str">
        <f t="shared" ca="1" si="108"/>
        <v>-3.60504554848274-2.53895953527949i</v>
      </c>
      <c r="CG159" s="223" t="str">
        <f t="shared" ca="1" si="109"/>
        <v>-2.96116143765333+3.26713817714782i</v>
      </c>
      <c r="CH159" s="223" t="str">
        <f t="shared" ca="1" si="110"/>
        <v>2.88009000656816+3.33882471574776i</v>
      </c>
      <c r="CI159" s="223" t="str">
        <f t="shared" ca="1" si="111"/>
        <v>3.66626896233064-2.44972260149448i</v>
      </c>
      <c r="CJ159" s="223" t="str">
        <f t="shared" ca="1" si="112"/>
        <v>-1.98250908828618-3.93856911114743i</v>
      </c>
      <c r="CK159" s="223" t="str">
        <f t="shared" ca="1" si="113"/>
        <v>-4.15162951450222+1.48547679306545i</v>
      </c>
      <c r="CL159" s="223" t="str">
        <f t="shared" ca="1" si="114"/>
        <v>0.966101544191372+4.30224554561138i</v>
      </c>
      <c r="CM159" s="223" t="str">
        <f t="shared" ca="1" si="115"/>
        <v>4.38815179917324-0.432195228842897i</v>
      </c>
      <c r="CN159" s="223" t="str">
        <f t="shared" ca="1" si="116"/>
        <v>0.108211705035876-4.40805616517248i</v>
      </c>
      <c r="CO159" s="223" t="str">
        <f t="shared" ca="1" si="117"/>
        <v>-4.36165926341807-0.646991034142834i</v>
      </c>
      <c r="CP159" s="223" t="str">
        <f t="shared" ca="1" si="118"/>
        <v>-1.17603901587974+4.249658946498i</v>
      </c>
      <c r="CQ159" s="223" t="str">
        <f t="shared" ca="1" si="119"/>
        <v>4.07373980342904+1.68739827615765i</v>
      </c>
      <c r="CR159" s="223" t="str">
        <f t="shared" ca="1" si="120"/>
        <v>2.17337749572746-3.83654782186895i</v>
      </c>
      <c r="CS159" s="223" t="str">
        <f t="shared" ca="1" si="121"/>
        <v>-3.54165058999932-2.62666709477608i</v>
      </c>
      <c r="CT159" s="223" t="str">
        <f t="shared" ca="1" si="122"/>
        <v>-3.04044917581077+3.19348363667852i</v>
      </c>
      <c r="CU159" s="223" t="str">
        <f t="shared" ca="1" si="123"/>
        <v>2.79728371695924+3.40850007118331i</v>
      </c>
      <c r="CV159" s="223" t="str">
        <f t="shared" ca="1" si="124"/>
        <v>3.72528395284454-2.35901004641796i</v>
      </c>
      <c r="CW159" s="223" t="str">
        <f t="shared" ca="1" si="125"/>
        <v>-1.88525466900589-3.98603609635104i</v>
      </c>
      <c r="CX159" s="223" t="str">
        <f t="shared" ca="1" si="126"/>
        <v>-4.18683454675569+1.38314330657203i</v>
      </c>
      <c r="CY159" s="223" t="str">
        <f t="shared" ca="1" si="127"/>
        <v>0.86022818137396+4.32465910846068i</v>
      </c>
      <c r="CZ159" s="223" t="str">
        <f t="shared" ca="1" si="128"/>
        <v>4.39743677177052-0.324374423625469i</v>
      </c>
      <c r="DA159" s="223" t="str">
        <f t="shared" ca="1" si="129"/>
        <v>0.216358227383029-4.4040728928874i</v>
      </c>
      <c r="DB159" s="223" t="str">
        <f t="shared" ca="1" si="130"/>
        <v>-4.34446765837279-0.753836649264763i</v>
      </c>
      <c r="DC159" s="223" t="str">
        <f t="shared" ca="1" si="131"/>
        <v>-1.27997666626857+4.21951758643449i</v>
      </c>
      <c r="DD159" s="223" t="str">
        <f t="shared" ca="1" si="132"/>
        <v>4.03110204245833+1.78686464280598i</v>
      </c>
      <c r="DE159" s="223" t="str">
        <f t="shared" ca="1" si="133"/>
        <v>2.26687651189747-3.78205497160333i</v>
      </c>
      <c r="DF159" s="223" t="str">
        <f t="shared" ca="1" si="134"/>
        <v>-3.47612227362891-2.71279244823537i</v>
      </c>
      <c r="DG159" s="223" t="str">
        <f t="shared" ca="1" si="135"/>
        <v>-3.11790546107768+3.11790546107542i</v>
      </c>
      <c r="DH159" s="223" t="str">
        <f t="shared" ca="1" si="136"/>
        <v>2.71279244823295+3.47612227363081i</v>
      </c>
      <c r="DI159" s="223" t="str">
        <f t="shared" ca="1" si="137"/>
        <v>3.78205497160491-2.26687651189483i</v>
      </c>
      <c r="DJ159" s="223" t="str">
        <f t="shared" ca="1" si="138"/>
        <v>-1.78686464280317-4.03110204245958i</v>
      </c>
      <c r="DK159" s="223" t="str">
        <f t="shared" ca="1" si="139"/>
        <v>-4.21951758643411+1.27997666626982i</v>
      </c>
      <c r="DL159" s="223" t="str">
        <f t="shared" ca="1" si="140"/>
        <v>0.753836649266051+4.34446765837257i</v>
      </c>
      <c r="DM159" s="223" t="str">
        <f t="shared" ca="1" si="141"/>
        <v>4.40407289288734-0.216358227384335i</v>
      </c>
      <c r="DN159" s="223" t="str">
        <f t="shared" ca="1" si="142"/>
        <v>0.324374423624166-4.39743677177062i</v>
      </c>
      <c r="DO159" s="223" t="str">
        <f t="shared" ca="1" si="143"/>
        <v>-4.32465910846094-0.860228181372682i</v>
      </c>
      <c r="DP159" s="223" t="str">
        <f t="shared" ca="1" si="144"/>
        <v>-1.38314330657073+4.18683454675611i</v>
      </c>
      <c r="DQ159" s="223" t="str">
        <f t="shared" ca="1" si="145"/>
        <v>3.9860360963516+1.8852546690047i</v>
      </c>
      <c r="DR159" s="223" t="str">
        <f t="shared" ca="1" si="146"/>
        <v>2.3590100464168-3.72528395284527i</v>
      </c>
      <c r="DS159" s="223" t="str">
        <f t="shared" ca="1" si="147"/>
        <v>-3.40850007118413-2.79728371695823i</v>
      </c>
      <c r="DT159" s="223" t="str">
        <f t="shared" ca="1" si="148"/>
        <v>-3.19348363667758+3.04044917581176i</v>
      </c>
      <c r="DU159" s="223" t="str">
        <f t="shared" ca="1" si="149"/>
        <v>2.62666709477713+3.54165058999854i</v>
      </c>
      <c r="DV159" s="223" t="str">
        <f t="shared" ca="1" si="150"/>
        <v>3.8365478218683-2.1733774957286i</v>
      </c>
      <c r="DW159" s="223" t="str">
        <f t="shared" ca="1" si="151"/>
        <v>-1.6873982761588-4.07373980342857i</v>
      </c>
      <c r="DX159" s="223" t="str">
        <f t="shared" ca="1" si="152"/>
        <v>-4.24965894649766+1.176039015881i</v>
      </c>
      <c r="DY159" s="223" t="str">
        <f t="shared" ca="1" si="153"/>
        <v>0.646991034144192+4.36165926341787i</v>
      </c>
      <c r="DZ159" s="223" t="str">
        <f t="shared" ca="1" si="154"/>
        <v>4.40805616517256-0.108211705032798i</v>
      </c>
      <c r="EA159" s="223" t="str">
        <f t="shared" ca="1" si="155"/>
        <v>0.432195228845898-4.38815179917295i</v>
      </c>
      <c r="EB159" s="223" t="str">
        <f t="shared" ca="1" si="156"/>
        <v>-4.30224554561069-0.966101544194437i</v>
      </c>
      <c r="EC159" s="223" t="str">
        <f t="shared" ca="1" si="157"/>
        <v>-1.48547679306835+4.15162951450117i</v>
      </c>
      <c r="ED159" s="223" t="str">
        <f t="shared" ca="1" si="158"/>
        <v>3.93856911114601+1.98250908828898i</v>
      </c>
      <c r="EE159" s="223" t="str">
        <f t="shared" ca="1" si="159"/>
        <v>2.44972260149704-3.66626896232893i</v>
      </c>
      <c r="EF159" s="223" t="str">
        <f t="shared" ca="1" si="160"/>
        <v>-3.33882471574571-2.88009000657055i</v>
      </c>
      <c r="EG159" s="223" t="str">
        <f t="shared" ca="1" si="161"/>
        <v>-3.26713817714694+2.96116143765429i</v>
      </c>
      <c r="EH159" s="223" t="str">
        <f t="shared" ca="1" si="162"/>
        <v>2.53895953528097+3.6050455484817i</v>
      </c>
      <c r="EI159" s="223" t="str">
        <f t="shared" ca="1" si="163"/>
        <v>3.88872967918163-2.0785693182268i</v>
      </c>
      <c r="EJ159" s="223" t="str">
        <f t="shared" ca="1" si="164"/>
        <v>-1.58691548388891-4.11392369586695i</v>
      </c>
      <c r="EK159" s="223" t="str">
        <f t="shared" ca="1" si="165"/>
        <v>-4.27724047091563+1.07139296356816i</v>
      </c>
      <c r="EL159" s="223" t="str">
        <f t="shared" ca="1" si="166"/>
        <v>0.539755695820124+4.3762235680152i</v>
      </c>
      <c r="EM159" s="223" t="str">
        <f t="shared" ca="1" si="167"/>
        <v>4.40938418925159-8.2971768749654E-13i</v>
      </c>
      <c r="EN159" s="223"/>
      <c r="EO159" s="223"/>
      <c r="EP159" s="223"/>
    </row>
    <row r="160" spans="1:146" ht="17.25" thickBot="1">
      <c r="A160" s="257">
        <f t="shared" si="168"/>
        <v>1.1718750000000006E-3</v>
      </c>
      <c r="B160" s="256">
        <v>60</v>
      </c>
      <c r="C160" s="230">
        <f t="shared" si="169"/>
        <v>12000</v>
      </c>
      <c r="D160" s="229">
        <f t="shared" si="170"/>
        <v>75398.223686155034</v>
      </c>
      <c r="E160" s="229" t="str">
        <f t="shared" si="171"/>
        <v>75398.223686155i</v>
      </c>
      <c r="F160" s="229" t="str">
        <f t="shared" si="177"/>
        <v>-0.0186120657686741-0.0855557549127272i</v>
      </c>
      <c r="G160" s="229" t="str">
        <f t="shared" si="178"/>
        <v>-5.01689045592495+0.766632060070817i</v>
      </c>
      <c r="H160" s="229" t="str">
        <f t="shared" si="179"/>
        <v>0.00207295155161136-0.00704604640686974i</v>
      </c>
      <c r="I160" s="229" t="str">
        <f t="shared" si="174"/>
        <v>-0.00530650144646231+0.00575966851347017i</v>
      </c>
      <c r="J160" s="255" t="str">
        <f ca="1">IMPRODUCT(1/N_FFT2,BW100)</f>
        <v>0.0207614926154035-0.0000620265444623465i</v>
      </c>
      <c r="K160" s="254" t="str">
        <f t="shared" ca="1" si="175"/>
        <v>-0.000109813638259216+0.000119908459257491i</v>
      </c>
      <c r="N160" s="246">
        <f t="shared" ca="1" si="176"/>
        <v>8.6126340179785146</v>
      </c>
      <c r="O160" s="223">
        <f t="shared" ca="1" si="39"/>
        <v>-4.3873659820214863</v>
      </c>
      <c r="P160" s="223" t="str">
        <f t="shared" ca="1" si="40"/>
        <v>-0.430037067136921+4.36623961562895i</v>
      </c>
      <c r="Q160" s="223" t="str">
        <f t="shared" ca="1" si="41"/>
        <v>4.30306397490854+0.855932642235182i</v>
      </c>
      <c r="R160" s="223" t="str">
        <f t="shared" ca="1" si="42"/>
        <v>1.2735851180883-4.19844747581572i</v>
      </c>
      <c r="S160" s="223" t="str">
        <f t="shared" ca="1" si="43"/>
        <v>-4.05339763242593-1.67897227304182i</v>
      </c>
      <c r="T160" s="223" t="str">
        <f t="shared" ca="1" si="44"/>
        <v>-2.06819000718631+3.86931135402336i</v>
      </c>
      <c r="U160" s="223" t="str">
        <f t="shared" ca="1" si="45"/>
        <v>3.64796149210077+2.43748994097397i</v>
      </c>
      <c r="V160" s="223" t="str">
        <f t="shared" ca="1" si="46"/>
        <v>2.7833155141625-3.39147976683065i</v>
      </c>
      <c r="W160" s="223" t="str">
        <f t="shared" ca="1" si="47"/>
        <v>-3.10233623743449-3.10233623743465i</v>
      </c>
      <c r="X160" s="223" t="str">
        <f t="shared" ca="1" si="48"/>
        <v>-3.39147976683079+2.78331551416233i</v>
      </c>
      <c r="Y160" s="223" t="str">
        <f t="shared" ca="1" si="49"/>
        <v>2.43748994097411+3.64796149210067i</v>
      </c>
      <c r="Z160" s="223" t="str">
        <f t="shared" ca="1" si="50"/>
        <v>3.86931135402329-2.06819000718643i</v>
      </c>
      <c r="AA160" s="223" t="str">
        <f t="shared" ca="1" si="51"/>
        <v>-1.67897227304187-4.05339763242591i</v>
      </c>
      <c r="AB160" s="223" t="str">
        <f t="shared" ca="1" si="52"/>
        <v>-4.19844747581571+1.27358511808831i</v>
      </c>
      <c r="AC160" s="223" t="str">
        <f t="shared" ca="1" si="53"/>
        <v>0.855932642235103+4.30306397490855i</v>
      </c>
      <c r="AD160" s="223" t="str">
        <f t="shared" ca="1" si="54"/>
        <v>4.36623961562896-0.430037067136796i</v>
      </c>
      <c r="AE160" s="223" t="str">
        <f t="shared" ca="1" si="55"/>
        <v>2.14456625356622E-13-4.38736598202149i</v>
      </c>
      <c r="AF160" s="223" t="str">
        <f t="shared" ca="1" si="56"/>
        <v>-4.36623961562896-0.430037067136788i</v>
      </c>
      <c r="AG160" s="223" t="str">
        <f t="shared" ca="1" si="57"/>
        <v>-0.855932642235094+4.30306397490855i</v>
      </c>
      <c r="AH160" s="223" t="str">
        <f t="shared" ca="1" si="58"/>
        <v>4.19844747581572+1.2735851180883i</v>
      </c>
      <c r="AI160" s="223" t="str">
        <f t="shared" ca="1" si="59"/>
        <v>1.67897227304186-4.05339763242591i</v>
      </c>
      <c r="AJ160" s="223" t="str">
        <f t="shared" ca="1" si="60"/>
        <v>-3.86931135402329-2.06819000718642i</v>
      </c>
      <c r="AK160" s="223" t="str">
        <f t="shared" ca="1" si="61"/>
        <v>-2.4374899409741+3.64796149210068i</v>
      </c>
      <c r="AL160" s="223" t="str">
        <f t="shared" ca="1" si="62"/>
        <v>3.3914797668308+2.78331551416232i</v>
      </c>
      <c r="AM160" s="223" t="str">
        <f t="shared" ca="1" si="63"/>
        <v>3.10233623743448-3.10233623743465i</v>
      </c>
      <c r="AN160" s="223" t="str">
        <f t="shared" ca="1" si="64"/>
        <v>-2.78331551416251-3.39147976683064i</v>
      </c>
      <c r="AO160" s="223" t="str">
        <f t="shared" ca="1" si="65"/>
        <v>-3.64796149210079+2.43748994097394i</v>
      </c>
      <c r="AP160" s="223" t="str">
        <f t="shared" ca="1" si="66"/>
        <v>2.06819000718624+3.86931135402339i</v>
      </c>
      <c r="AQ160" s="223" t="str">
        <f t="shared" ca="1" si="67"/>
        <v>4.05339763242599-1.67897227304168i</v>
      </c>
      <c r="AR160" s="223" t="str">
        <f t="shared" ca="1" si="68"/>
        <v>4.05339763242599-1.67897227304168i</v>
      </c>
      <c r="AS160" s="223" t="str">
        <f t="shared" ca="1" si="69"/>
        <v>-4.30306397490851+0.855932642235322i</v>
      </c>
      <c r="AT160" s="223" t="str">
        <f t="shared" ca="1" si="70"/>
        <v>0.430037067137017+4.36623961562894i</v>
      </c>
      <c r="AU160" s="223" t="str">
        <f t="shared" ca="1" si="71"/>
        <v>4.38736598202149-7.52429315724333E-15i</v>
      </c>
      <c r="AV160" s="223" t="str">
        <f t="shared" ca="1" si="72"/>
        <v>0.430037067137001-4.36623961562894i</v>
      </c>
      <c r="AW160" s="223" t="str">
        <f t="shared" ca="1" si="73"/>
        <v>-4.30306397490851-0.855932642235305i</v>
      </c>
      <c r="AX160" s="223" t="str">
        <f t="shared" ca="1" si="74"/>
        <v>-1.27358511808851+4.19844747581566i</v>
      </c>
      <c r="AY160" s="223" t="str">
        <f t="shared" ca="1" si="75"/>
        <v>4.053397632426+1.67897227304166i</v>
      </c>
      <c r="AZ160" s="223" t="str">
        <f t="shared" ca="1" si="76"/>
        <v>2.06819000718623-3.8693113540234i</v>
      </c>
      <c r="BA160" s="223" t="str">
        <f t="shared" ca="1" si="77"/>
        <v>-3.6479614921008-2.43748994097393i</v>
      </c>
      <c r="BB160" s="223" t="str">
        <f t="shared" ca="1" si="78"/>
        <v>-2.7833155141625+3.39147976683065i</v>
      </c>
      <c r="BC160" s="223" t="str">
        <f t="shared" ca="1" si="79"/>
        <v>3.10233623743449+3.10233623743465i</v>
      </c>
      <c r="BD160" s="223" t="str">
        <f t="shared" ca="1" si="80"/>
        <v>3.39147976683079-2.78331551416233i</v>
      </c>
      <c r="BE160" s="223" t="str">
        <f t="shared" ca="1" si="81"/>
        <v>-2.43748994097411-3.64796149210067i</v>
      </c>
      <c r="BF160" s="223" t="str">
        <f t="shared" ca="1" si="82"/>
        <v>-3.86931135402329+2.06819000718642i</v>
      </c>
      <c r="BG160" s="223" t="str">
        <f t="shared" ca="1" si="83"/>
        <v>1.6789722730419+4.0533976324259i</v>
      </c>
      <c r="BH160" s="223" t="str">
        <f t="shared" ca="1" si="84"/>
        <v>4.19844747581571-1.27358511808833i</v>
      </c>
      <c r="BI160" s="223" t="str">
        <f t="shared" ca="1" si="85"/>
        <v>-0.855932642235125-4.30306397490855i</v>
      </c>
      <c r="BJ160" s="223" t="str">
        <f t="shared" ca="1" si="86"/>
        <v>-4.36623961562896+0.430037067136819i</v>
      </c>
      <c r="BK160" s="223" t="str">
        <f t="shared" ca="1" si="87"/>
        <v>-1.91345277061148E-13+4.38736598202149i</v>
      </c>
      <c r="BL160" s="223" t="str">
        <f t="shared" ca="1" si="88"/>
        <v>4.36623961562897+0.430037067136765i</v>
      </c>
      <c r="BM160" s="223" t="str">
        <f t="shared" ca="1" si="89"/>
        <v>0.855932642235072-4.30306397490856i</v>
      </c>
      <c r="BN160" s="223" t="str">
        <f t="shared" ca="1" si="90"/>
        <v>-4.19844747581572-1.27358511808828i</v>
      </c>
      <c r="BO160" s="223" t="str">
        <f t="shared" ca="1" si="91"/>
        <v>-1.67897227304184+4.05339763242592i</v>
      </c>
      <c r="BP160" s="223" t="str">
        <f t="shared" ca="1" si="92"/>
        <v>3.8693113540233+2.06819000718641i</v>
      </c>
      <c r="BQ160" s="223" t="str">
        <f t="shared" ca="1" si="93"/>
        <v>2.43748994097409-3.64796149210069i</v>
      </c>
      <c r="BR160" s="223" t="str">
        <f t="shared" ca="1" si="94"/>
        <v>-3.39147976683081-2.78331551416231i</v>
      </c>
      <c r="BS160" s="223" t="str">
        <f t="shared" ca="1" si="95"/>
        <v>-3.10233623743448+3.10233623743466i</v>
      </c>
      <c r="BT160" s="223" t="str">
        <f t="shared" ca="1" si="96"/>
        <v>2.78331551416251+3.39147976683064i</v>
      </c>
      <c r="BU160" s="223" t="str">
        <f t="shared" ca="1" si="97"/>
        <v>3.64796149210078-2.43748994097395i</v>
      </c>
      <c r="BV160" s="223" t="str">
        <f t="shared" ca="1" si="98"/>
        <v>-2.06819000718625-3.86931135402339i</v>
      </c>
      <c r="BW160" s="223" t="str">
        <f t="shared" ca="1" si="99"/>
        <v>-4.05339763242599+1.67897227304168i</v>
      </c>
      <c r="BX160" s="223" t="str">
        <f t="shared" ca="1" si="100"/>
        <v>1.27358511808811+4.19844747581578i</v>
      </c>
      <c r="BY160" s="223" t="str">
        <f t="shared" ca="1" si="101"/>
        <v>4.30306397490851-0.855932642235327i</v>
      </c>
      <c r="BZ160" s="223" t="str">
        <f t="shared" ca="1" si="102"/>
        <v>-0.430037067137024-4.36623961562894i</v>
      </c>
      <c r="CA160" s="223" t="str">
        <f t="shared" ca="1" si="103"/>
        <v>-4.38736598202149+1.50485863144867E-14i</v>
      </c>
      <c r="CB160" s="223" t="str">
        <f t="shared" ca="1" si="104"/>
        <v>-0.430037067136994+4.36623961562894i</v>
      </c>
      <c r="CC160" s="223" t="str">
        <f t="shared" ca="1" si="105"/>
        <v>4.30306397490851+0.8559326422353i</v>
      </c>
      <c r="CD160" s="223" t="str">
        <f t="shared" ca="1" si="106"/>
        <v>1.2735851180885-4.19844747581566i</v>
      </c>
      <c r="CE160" s="223" t="str">
        <f t="shared" ca="1" si="107"/>
        <v>-4.0533976324265-1.67897227304044i</v>
      </c>
      <c r="CF160" s="223" t="str">
        <f t="shared" ca="1" si="108"/>
        <v>-2.06819000718584+3.86931135402361i</v>
      </c>
      <c r="CG160" s="223" t="str">
        <f t="shared" ca="1" si="109"/>
        <v>3.64796149210056+2.43748994097429i</v>
      </c>
      <c r="CH160" s="223" t="str">
        <f t="shared" ca="1" si="110"/>
        <v>2.78331551416351-3.39147976682983i</v>
      </c>
      <c r="CI160" s="223" t="str">
        <f t="shared" ca="1" si="111"/>
        <v>-3.10233623743604-3.1023362374331i</v>
      </c>
      <c r="CJ160" s="223" t="str">
        <f t="shared" ca="1" si="112"/>
        <v>-3.39147976682996+2.78331551416335i</v>
      </c>
      <c r="CK160" s="223" t="str">
        <f t="shared" ca="1" si="113"/>
        <v>2.43748994097412+3.64796149210067i</v>
      </c>
      <c r="CL160" s="223" t="str">
        <f t="shared" ca="1" si="114"/>
        <v>3.8693113540237-2.06819000718566i</v>
      </c>
      <c r="CM160" s="223" t="str">
        <f t="shared" ca="1" si="115"/>
        <v>-1.67897227304026-4.05339763242658i</v>
      </c>
      <c r="CN160" s="223" t="str">
        <f t="shared" ca="1" si="116"/>
        <v>-4.19844747581521+1.27358511808998i</v>
      </c>
      <c r="CO160" s="223" t="str">
        <f t="shared" ca="1" si="117"/>
        <v>0.855932642235958+4.30306397490838i</v>
      </c>
      <c r="CP160" s="223" t="str">
        <f t="shared" ca="1" si="118"/>
        <v>4.36623961562896-0.430037067136795i</v>
      </c>
      <c r="CQ160" s="223" t="str">
        <f t="shared" ca="1" si="119"/>
        <v>1.08787018192135E-12-4.38736598202149i</v>
      </c>
      <c r="CR160" s="223" t="str">
        <f t="shared" ca="1" si="120"/>
        <v>-4.36623961562875-0.43003706713896i</v>
      </c>
      <c r="CS160" s="223" t="str">
        <f t="shared" ca="1" si="121"/>
        <v>-0.855932642233813+4.30306397490881i</v>
      </c>
      <c r="CT160" s="223" t="str">
        <f t="shared" ca="1" si="122"/>
        <v>4.19844747581585+1.27358511808788i</v>
      </c>
      <c r="CU160" s="223" t="str">
        <f t="shared" ca="1" si="123"/>
        <v>1.67897227304227-4.05339763242575i</v>
      </c>
      <c r="CV160" s="223" t="str">
        <f t="shared" ca="1" si="124"/>
        <v>-3.86931135402268-2.06819000718758i</v>
      </c>
      <c r="CW160" s="223" t="str">
        <f t="shared" ca="1" si="125"/>
        <v>-2.4374899409723+3.64796149210189i</v>
      </c>
      <c r="CX160" s="223" t="str">
        <f t="shared" ca="1" si="126"/>
        <v>3.39147976683139+2.78331551416161i</v>
      </c>
      <c r="CY160" s="223" t="str">
        <f t="shared" ca="1" si="127"/>
        <v>3.10233623743445-3.10233623743469i</v>
      </c>
      <c r="CZ160" s="223" t="str">
        <f t="shared" ca="1" si="128"/>
        <v>-2.78331551416187-3.39147976683117i</v>
      </c>
      <c r="DA160" s="223" t="str">
        <f t="shared" ca="1" si="129"/>
        <v>-3.64796149210173+2.43748994097253i</v>
      </c>
      <c r="DB160" s="223" t="str">
        <f t="shared" ca="1" si="130"/>
        <v>2.06819000718782+3.86931135402255i</v>
      </c>
      <c r="DC160" s="223" t="str">
        <f t="shared" ca="1" si="131"/>
        <v>4.05339763242564-1.67897227304252i</v>
      </c>
      <c r="DD160" s="223" t="str">
        <f t="shared" ca="1" si="132"/>
        <v>-1.27358511808815-4.19844747581576i</v>
      </c>
      <c r="DE160" s="223" t="str">
        <f t="shared" ca="1" si="133"/>
        <v>-4.30306397490876+0.855932642234081i</v>
      </c>
      <c r="DF160" s="223" t="str">
        <f t="shared" ca="1" si="134"/>
        <v>0.430037067134891+4.36623961562915i</v>
      </c>
      <c r="DG160" s="223" t="str">
        <f t="shared" ca="1" si="135"/>
        <v>4.38736598202149-1.36305962135966E-12i</v>
      </c>
      <c r="DH160" s="223" t="str">
        <f t="shared" ca="1" si="136"/>
        <v>0.430037067136521-4.36623961562899i</v>
      </c>
      <c r="DI160" s="223" t="str">
        <f t="shared" ca="1" si="137"/>
        <v>-4.30306397490843-0.855932642235691i</v>
      </c>
      <c r="DJ160" s="223" t="str">
        <f t="shared" ca="1" si="138"/>
        <v>-1.27358511808971+4.19844747581529i</v>
      </c>
      <c r="DK160" s="223" t="str">
        <f t="shared" ca="1" si="139"/>
        <v>4.05339763242668+1.67897227304i</v>
      </c>
      <c r="DL160" s="223" t="str">
        <f t="shared" ca="1" si="140"/>
        <v>2.06819000718542-3.86931135402383i</v>
      </c>
      <c r="DM160" s="223" t="str">
        <f t="shared" ca="1" si="141"/>
        <v>-3.64796149210082-2.43748994097389i</v>
      </c>
      <c r="DN160" s="223" t="str">
        <f t="shared" ca="1" si="142"/>
        <v>-2.78331551416314+3.39147976683013i</v>
      </c>
      <c r="DO160" s="223" t="str">
        <f t="shared" ca="1" si="143"/>
        <v>3.10233623743329+3.10233623743585i</v>
      </c>
      <c r="DP160" s="223" t="str">
        <f t="shared" ca="1" si="144"/>
        <v>3.39147976682965-2.78331551416372i</v>
      </c>
      <c r="DQ160" s="223" t="str">
        <f t="shared" ca="1" si="145"/>
        <v>-2.43748994097451-3.64796149210041i</v>
      </c>
      <c r="DR160" s="223" t="str">
        <f t="shared" ca="1" si="146"/>
        <v>-3.86931135402348+2.06819000718608i</v>
      </c>
      <c r="DS160" s="223" t="str">
        <f t="shared" ca="1" si="147"/>
        <v>1.6789722730407+4.0533976324264i</v>
      </c>
      <c r="DT160" s="223" t="str">
        <f t="shared" ca="1" si="148"/>
        <v>4.19844747581634-1.27358511808626i</v>
      </c>
      <c r="DU160" s="223" t="str">
        <f t="shared" ca="1" si="149"/>
        <v>-0.855932642236423-4.30306397490829i</v>
      </c>
      <c r="DV160" s="223" t="str">
        <f t="shared" ca="1" si="150"/>
        <v>-4.36623961562891+0.430037067137268i</v>
      </c>
      <c r="DW160" s="223" t="str">
        <f t="shared" ca="1" si="151"/>
        <v>-6.12734234617149E-13+4.38736598202149i</v>
      </c>
      <c r="DX160" s="223" t="str">
        <f t="shared" ca="1" si="152"/>
        <v>4.36623961562879+0.430037067138487i</v>
      </c>
      <c r="DY160" s="223" t="str">
        <f t="shared" ca="1" si="153"/>
        <v>0.855932642233348-4.3030639749089i</v>
      </c>
      <c r="DZ160" s="223" t="str">
        <f t="shared" ca="1" si="154"/>
        <v>-4.19844747581598-1.27358511808743i</v>
      </c>
      <c r="EA160" s="223" t="str">
        <f t="shared" ca="1" si="155"/>
        <v>-1.67897227304183+4.05339763242593i</v>
      </c>
      <c r="EB160" s="223" t="str">
        <f t="shared" ca="1" si="156"/>
        <v>3.8693113540229+2.06819000718716i</v>
      </c>
      <c r="EC160" s="223" t="str">
        <f t="shared" ca="1" si="157"/>
        <v>2.43748994097553-3.64796149209973i</v>
      </c>
      <c r="ED160" s="223" t="str">
        <f t="shared" ca="1" si="158"/>
        <v>-3.39147976683164-2.78331551416129i</v>
      </c>
      <c r="EE160" s="223" t="str">
        <f t="shared" ca="1" si="159"/>
        <v>-3.10233623743416+3.10233623743498i</v>
      </c>
      <c r="EF160" s="223" t="str">
        <f t="shared" ca="1" si="160"/>
        <v>2.78331551416219+3.39147976683091i</v>
      </c>
      <c r="EG160" s="223" t="str">
        <f t="shared" ca="1" si="161"/>
        <v>3.6479614921015-2.43748994097287i</v>
      </c>
      <c r="EH160" s="223" t="str">
        <f t="shared" ca="1" si="162"/>
        <v>-2.06819000718819-3.86931135402235i</v>
      </c>
      <c r="EI160" s="223" t="str">
        <f t="shared" ca="1" si="163"/>
        <v>-4.05339763242548+1.6789722730429i</v>
      </c>
      <c r="EJ160" s="223" t="str">
        <f t="shared" ca="1" si="164"/>
        <v>1.27358511808854+4.19844747581564i</v>
      </c>
      <c r="EK160" s="223" t="str">
        <f t="shared" ca="1" si="165"/>
        <v>4.30306397490868-0.855932642234489i</v>
      </c>
      <c r="EL160" s="223" t="str">
        <f t="shared" ca="1" si="166"/>
        <v>-0.430037067135302-4.36623961562911i</v>
      </c>
      <c r="EM160" s="223" t="str">
        <f t="shared" ca="1" si="167"/>
        <v>-4.38736598202149+1.77584734811092E-12i</v>
      </c>
      <c r="EN160" s="223"/>
      <c r="EO160" s="223"/>
      <c r="EP160" s="223"/>
    </row>
    <row r="161" spans="1:146" ht="17.25" thickBot="1">
      <c r="A161" s="257">
        <f t="shared" si="168"/>
        <v>1.1914062500000006E-3</v>
      </c>
      <c r="B161" s="256">
        <v>61</v>
      </c>
      <c r="C161" s="230">
        <f t="shared" si="169"/>
        <v>12200</v>
      </c>
      <c r="D161" s="229">
        <f t="shared" si="170"/>
        <v>76654.860747590952</v>
      </c>
      <c r="E161" s="229" t="str">
        <f t="shared" si="171"/>
        <v>76654.860747591i</v>
      </c>
      <c r="F161" s="229" t="str">
        <f t="shared" si="177"/>
        <v>-0.0184951217633005-0.0838813727364571i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0.00207043793357659-0.0069305068142478i</v>
      </c>
      <c r="I161" s="229" t="str">
        <f t="shared" si="174"/>
        <v>-0.00523864713028816+0.00573181437349826i</v>
      </c>
      <c r="J161" s="255" t="str">
        <f ca="1">IMPRODUCT(1/N_FFT2,BX100)</f>
        <v>-0.0148253480692555-0.00161370284152616i</v>
      </c>
      <c r="K161" s="254" t="str">
        <f t="shared" ca="1" si="175"/>
        <v>0.0000869142122601431-0.0000765225233955745i</v>
      </c>
      <c r="N161" s="246">
        <f t="shared" ca="1" si="176"/>
        <v>8.6491707348244233</v>
      </c>
      <c r="O161" s="223">
        <f t="shared" ca="1" si="39"/>
        <v>-4.3508292651755776</v>
      </c>
      <c r="P161" s="223" t="str">
        <f t="shared" ca="1" si="40"/>
        <v>-0.320066856189285+4.33904050479796i</v>
      </c>
      <c r="Q161" s="223" t="str">
        <f t="shared" ca="1" si="41"/>
        <v>4.30373810797901+0.638399242353495i</v>
      </c>
      <c r="R161" s="223" t="str">
        <f t="shared" ca="1" si="42"/>
        <v>0.953272087710759-4.24511338146578i</v>
      </c>
      <c r="S161" s="223" t="str">
        <f t="shared" ca="1" si="43"/>
        <v>-4.16348401773063-1.26297906903078i</v>
      </c>
      <c r="T161" s="223" t="str">
        <f t="shared" ca="1" si="44"/>
        <v>-1.56584185734786+4.05929237336825i</v>
      </c>
      <c r="U161" s="223" t="str">
        <f t="shared" ca="1" si="45"/>
        <v>3.93310307192686+1.86021921297137i</v>
      </c>
      <c r="V161" s="223" t="str">
        <f t="shared" ca="1" si="46"/>
        <v>2.14451587950549-3.78559994416434i</v>
      </c>
      <c r="W161" s="223" t="str">
        <f t="shared" ca="1" si="47"/>
        <v>-3.61758232231014-2.41719122868205i</v>
      </c>
      <c r="X161" s="223" t="str">
        <f t="shared" ca="1" si="48"/>
        <v>-2.67676760915862+3.42996070841453i</v>
      </c>
      <c r="Y161" s="223" t="str">
        <f t="shared" ca="1" si="49"/>
        <v>3.22375184025926+2.921838354039i</v>
      </c>
      <c r="Z161" s="223" t="str">
        <f t="shared" ca="1" si="50"/>
        <v>3.15107540372342-3.000073181567i</v>
      </c>
      <c r="AA161" s="223" t="str">
        <f t="shared" ca="1" si="51"/>
        <v>-2.76013686636994-3.36323650277732i</v>
      </c>
      <c r="AB161" s="223" t="str">
        <f t="shared" ca="1" si="52"/>
        <v>-3.55717193182305+2.50524313034853i</v>
      </c>
      <c r="AC161" s="223" t="str">
        <f t="shared" ca="1" si="53"/>
        <v>2.23677326474293+3.73183073796756i</v>
      </c>
      <c r="AD161" s="223" t="str">
        <f t="shared" ca="1" si="54"/>
        <v>3.88626643000743-1.95618213101582i</v>
      </c>
      <c r="AE161" s="223" t="str">
        <f t="shared" ca="1" si="55"/>
        <v>-1.66499027683199-4.01964210754679i</v>
      </c>
      <c r="AF161" s="223" t="str">
        <f t="shared" ca="1" si="56"/>
        <v>-4.13123499623305+1.36477569607887i</v>
      </c>
      <c r="AG161" s="223" t="str">
        <f t="shared" ca="1" si="57"/>
        <v>1.05716527758056+4.22044036453381i</v>
      </c>
      <c r="AH161" s="223" t="str">
        <f t="shared" ca="1" si="58"/>
        <v>4.28677480082902-0.743825988847883i</v>
      </c>
      <c r="AI161" s="223" t="str">
        <f t="shared" ca="1" si="59"/>
        <v>-0.426455842634598-4.32987883306116i</v>
      </c>
      <c r="AJ161" s="223" t="str">
        <f t="shared" ca="1" si="60"/>
        <v>-4.3495188767449+0.106774695260839i</v>
      </c>
      <c r="AK161" s="223" t="str">
        <f t="shared" ca="1" si="61"/>
        <v>-0.213485073437793+4.34558850078186i</v>
      </c>
      <c r="AL161" s="223" t="str">
        <f t="shared" ca="1" si="62"/>
        <v>4.31810900421992+0.532587948026547i</v>
      </c>
      <c r="AM161" s="223" t="str">
        <f t="shared" ca="1" si="63"/>
        <v>0.848804682380127-4.26722930083184i</v>
      </c>
      <c r="AN161" s="223" t="str">
        <f t="shared" ca="1" si="64"/>
        <v>-4.19322511213853-1.16042167061765i</v>
      </c>
      <c r="AO161" s="223" t="str">
        <f t="shared" ca="1" si="65"/>
        <v>-1.4657502332797+4.09649747325063i</v>
      </c>
      <c r="AP161" s="223" t="str">
        <f t="shared" ca="1" si="66"/>
        <v>3.9775705596239+1.7631357684312i</v>
      </c>
      <c r="AQ161" s="223" t="str">
        <f t="shared" ca="1" si="67"/>
        <v>2.05096671809084-3.83708884650746i</v>
      </c>
      <c r="AR161" s="223" t="str">
        <f t="shared" ca="1" si="68"/>
        <v>2.05096671809084-3.83708884650746i</v>
      </c>
      <c r="AS161" s="223" t="str">
        <f t="shared" ca="1" si="69"/>
        <v>-2.59178596723033+3.49461883397549i</v>
      </c>
      <c r="AT161" s="223" t="str">
        <f t="shared" ca="1" si="70"/>
        <v>3.29448640923037+2.84184352034109i</v>
      </c>
      <c r="AU161" s="223" t="str">
        <f t="shared" ca="1" si="71"/>
        <v>3.07650087719067-3.0765008771904i</v>
      </c>
      <c r="AV161" s="223" t="str">
        <f t="shared" ca="1" si="72"/>
        <v>-2.84184352034111-3.29448640923036i</v>
      </c>
      <c r="AW161" s="223" t="str">
        <f t="shared" ca="1" si="73"/>
        <v>-3.49461883397548+2.59178596723035i</v>
      </c>
      <c r="AX161" s="223" t="str">
        <f t="shared" ca="1" si="74"/>
        <v>2.32768330140404+3.67581361647636i</v>
      </c>
      <c r="AY161" s="223" t="str">
        <f t="shared" ca="1" si="75"/>
        <v>3.83708884650745-2.05096671809086i</v>
      </c>
      <c r="AZ161" s="223" t="str">
        <f t="shared" ca="1" si="76"/>
        <v>-1.76313576843122-3.97757055962389i</v>
      </c>
      <c r="BA161" s="223" t="str">
        <f t="shared" ca="1" si="77"/>
        <v>-4.09649747325061+1.46575023327975i</v>
      </c>
      <c r="BB161" s="223" t="str">
        <f t="shared" ca="1" si="78"/>
        <v>1.16042167061725+4.19322511213864i</v>
      </c>
      <c r="BC161" s="223" t="str">
        <f t="shared" ca="1" si="79"/>
        <v>4.26722930083184-0.848804682380149i</v>
      </c>
      <c r="BD161" s="223" t="str">
        <f t="shared" ca="1" si="80"/>
        <v>-0.532587948026569-4.31810900421991i</v>
      </c>
      <c r="BE161" s="223" t="str">
        <f t="shared" ca="1" si="81"/>
        <v>-4.34558850078186+0.213485073437815i</v>
      </c>
      <c r="BF161" s="223" t="str">
        <f t="shared" ca="1" si="82"/>
        <v>-0.106774695260832+4.3495188767449i</v>
      </c>
      <c r="BG161" s="223" t="str">
        <f t="shared" ca="1" si="83"/>
        <v>4.32987883306116+0.426455842634591i</v>
      </c>
      <c r="BH161" s="223" t="str">
        <f t="shared" ca="1" si="84"/>
        <v>0.743825988847861-4.28677480082903i</v>
      </c>
      <c r="BI161" s="223" t="str">
        <f t="shared" ca="1" si="85"/>
        <v>-4.22044036453371-1.05716527758096i</v>
      </c>
      <c r="BJ161" s="223" t="str">
        <f t="shared" ca="1" si="86"/>
        <v>-1.36477569607885+4.13123499623306i</v>
      </c>
      <c r="BK161" s="223" t="str">
        <f t="shared" ca="1" si="87"/>
        <v>4.0196421075468+1.66499027683195i</v>
      </c>
      <c r="BL161" s="223" t="str">
        <f t="shared" ca="1" si="88"/>
        <v>1.95618213101578-3.88626643000745i</v>
      </c>
      <c r="BM161" s="223" t="str">
        <f t="shared" ca="1" si="89"/>
        <v>-3.73183073796758-2.2367732647429i</v>
      </c>
      <c r="BN161" s="223" t="str">
        <f t="shared" ca="1" si="90"/>
        <v>-2.50524313034849+3.55717193182308i</v>
      </c>
      <c r="BO161" s="223" t="str">
        <f t="shared" ca="1" si="91"/>
        <v>3.36323650277735+2.76013686636989i</v>
      </c>
      <c r="BP161" s="223" t="str">
        <f t="shared" ca="1" si="92"/>
        <v>3.00007318156732-3.15107540372312i</v>
      </c>
      <c r="BQ161" s="223" t="str">
        <f t="shared" ca="1" si="93"/>
        <v>-2.921838354039-3.22375184025926i</v>
      </c>
      <c r="BR161" s="223" t="str">
        <f t="shared" ca="1" si="94"/>
        <v>-3.42996070841453+2.67676760915862i</v>
      </c>
      <c r="BS161" s="223" t="str">
        <f t="shared" ca="1" si="95"/>
        <v>2.41719122868206+3.61758232231013i</v>
      </c>
      <c r="BT161" s="223" t="str">
        <f t="shared" ca="1" si="96"/>
        <v>3.78559994416433-2.1445158795055i</v>
      </c>
      <c r="BU161" s="223" t="str">
        <f t="shared" ca="1" si="97"/>
        <v>-1.86021921297143-3.93310307192682i</v>
      </c>
      <c r="BV161" s="223" t="str">
        <f t="shared" ca="1" si="98"/>
        <v>-4.0592923733682+1.565841857348i</v>
      </c>
      <c r="BW161" s="223" t="str">
        <f t="shared" ca="1" si="99"/>
        <v>1.26297906903056+4.1634840177307i</v>
      </c>
      <c r="BX161" s="223" t="str">
        <f t="shared" ca="1" si="100"/>
        <v>4.24511338146581-0.953272087710629i</v>
      </c>
      <c r="BY161" s="223" t="str">
        <f t="shared" ca="1" si="101"/>
        <v>-0.638399242353408-4.30373810797902i</v>
      </c>
      <c r="BZ161" s="223" t="str">
        <f t="shared" ca="1" si="102"/>
        <v>-4.33904050479796+0.32006685618929i</v>
      </c>
      <c r="CA161" s="223" t="str">
        <f t="shared" ca="1" si="103"/>
        <v>5.32998720573235E-14+4.35082926517558i</v>
      </c>
      <c r="CB161" s="223" t="str">
        <f t="shared" ca="1" si="104"/>
        <v>4.33904050479796+0.320066856189245i</v>
      </c>
      <c r="CC161" s="223" t="str">
        <f t="shared" ca="1" si="105"/>
        <v>0.63839924235336-4.30373810797903i</v>
      </c>
      <c r="CD161" s="223" t="str">
        <f t="shared" ca="1" si="106"/>
        <v>-4.24511338146591-0.953272087710163i</v>
      </c>
      <c r="CE161" s="223" t="str">
        <f t="shared" ca="1" si="107"/>
        <v>-1.26297906903176+4.16348401773033i</v>
      </c>
      <c r="CF161" s="223" t="str">
        <f t="shared" ca="1" si="108"/>
        <v>4.05929237336884+1.56584185734635i</v>
      </c>
      <c r="CG161" s="223" t="str">
        <f t="shared" ca="1" si="109"/>
        <v>1.86021921297139-3.93310307192684i</v>
      </c>
      <c r="CH161" s="223" t="str">
        <f t="shared" ca="1" si="110"/>
        <v>-3.7855999441635-2.14451587950697i</v>
      </c>
      <c r="CI161" s="223" t="str">
        <f t="shared" ca="1" si="111"/>
        <v>-2.4171912286813+3.61758232231064i</v>
      </c>
      <c r="CJ161" s="223" t="str">
        <f t="shared" ca="1" si="112"/>
        <v>3.42996070841402+2.67676760915927i</v>
      </c>
      <c r="CK161" s="223" t="str">
        <f t="shared" ca="1" si="113"/>
        <v>2.92183835403768-3.22375184026045i</v>
      </c>
      <c r="CL161" s="223" t="str">
        <f t="shared" ca="1" si="114"/>
        <v>-3.00007318156735-3.15107540372309i</v>
      </c>
      <c r="CM161" s="223" t="str">
        <f t="shared" ca="1" si="115"/>
        <v>-3.36323650277815+2.76013686636892i</v>
      </c>
      <c r="CN161" s="223" t="str">
        <f t="shared" ca="1" si="116"/>
        <v>2.50524313034964+3.55717193182227i</v>
      </c>
      <c r="CO161" s="223" t="str">
        <f t="shared" ca="1" si="117"/>
        <v>3.73183073796778-2.23677326474257i</v>
      </c>
      <c r="CP161" s="223" t="str">
        <f t="shared" ca="1" si="118"/>
        <v>-1.95618213101389-3.8862664300084i</v>
      </c>
      <c r="CQ161" s="223" t="str">
        <f t="shared" ca="1" si="119"/>
        <v>-4.01964210754662+1.66499027683239i</v>
      </c>
      <c r="CR161" s="223" t="str">
        <f t="shared" ca="1" si="120"/>
        <v>1.36477569607766+4.13123499623345i</v>
      </c>
      <c r="CS161" s="223" t="str">
        <f t="shared" ca="1" si="121"/>
        <v>4.22044036453338-1.05716527758226i</v>
      </c>
      <c r="CT161" s="223" t="str">
        <f t="shared" ca="1" si="122"/>
        <v>-0.743825988847909-4.28677480082902i</v>
      </c>
      <c r="CU161" s="223" t="str">
        <f t="shared" ca="1" si="123"/>
        <v>-4.32987883306133+0.426455842632913i</v>
      </c>
      <c r="CV161" s="223" t="str">
        <f t="shared" ca="1" si="124"/>
        <v>0.106774695261742+4.34951887674488i</v>
      </c>
      <c r="CW161" s="223" t="str">
        <f t="shared" ca="1" si="125"/>
        <v>4.34558850078182+0.213485073438666i</v>
      </c>
      <c r="CX161" s="223" t="str">
        <f t="shared" ca="1" si="126"/>
        <v>0.532587948024772-4.31810900422014i</v>
      </c>
      <c r="CY161" s="223" t="str">
        <f t="shared" ca="1" si="127"/>
        <v>-4.26722930083184-0.848804682380136i</v>
      </c>
      <c r="CZ161" s="223" t="str">
        <f t="shared" ca="1" si="128"/>
        <v>-1.16042167061885+4.1932251121382i</v>
      </c>
      <c r="DA161" s="223" t="str">
        <f t="shared" ca="1" si="129"/>
        <v>4.09649747325106+1.46575023327848i</v>
      </c>
      <c r="DB161" s="223" t="str">
        <f t="shared" ca="1" si="130"/>
        <v>1.76313576843152-3.97757055962376i</v>
      </c>
      <c r="DC161" s="223" t="str">
        <f t="shared" ca="1" si="131"/>
        <v>-3.83708884650645-2.05096671809273i</v>
      </c>
      <c r="DD161" s="223" t="str">
        <f t="shared" ca="1" si="132"/>
        <v>-2.32768330140359+3.67581361647665i</v>
      </c>
      <c r="DE161" s="223" t="str">
        <f t="shared" ca="1" si="133"/>
        <v>3.49461883397473+2.59178596723135i</v>
      </c>
      <c r="DF161" s="223" t="str">
        <f t="shared" ca="1" si="134"/>
        <v>2.84184352034004-3.29448640923128i</v>
      </c>
      <c r="DG161" s="223" t="str">
        <f t="shared" ca="1" si="135"/>
        <v>-3.07650087719041-3.07650087719065i</v>
      </c>
      <c r="DH161" s="223" t="str">
        <f t="shared" ca="1" si="136"/>
        <v>-3.29448640923149+2.84184352033979i</v>
      </c>
      <c r="DI161" s="223" t="str">
        <f t="shared" ca="1" si="137"/>
        <v>2.59178596723108+3.49461883397493i</v>
      </c>
      <c r="DJ161" s="223" t="str">
        <f t="shared" ca="1" si="138"/>
        <v>3.67581361647683-2.3276833014033i</v>
      </c>
      <c r="DK161" s="223" t="str">
        <f t="shared" ca="1" si="139"/>
        <v>-2.05096671809244-3.83708884650661i</v>
      </c>
      <c r="DL161" s="223" t="str">
        <f t="shared" ca="1" si="140"/>
        <v>-3.97757055962389+1.76313576843121i</v>
      </c>
      <c r="DM161" s="223" t="str">
        <f t="shared" ca="1" si="141"/>
        <v>1.46575023327817+4.09649747325117i</v>
      </c>
      <c r="DN161" s="223" t="str">
        <f t="shared" ca="1" si="142"/>
        <v>4.19322511213829-1.16042167061853i</v>
      </c>
      <c r="DO161" s="223" t="str">
        <f t="shared" ca="1" si="143"/>
        <v>-0.848804682379805-4.26722930083191i</v>
      </c>
      <c r="DP161" s="223" t="str">
        <f t="shared" ca="1" si="144"/>
        <v>-4.31810900421965+0.532587948028735i</v>
      </c>
      <c r="DQ161" s="223" t="str">
        <f t="shared" ca="1" si="145"/>
        <v>0.213485073438332+4.34558850078183i</v>
      </c>
      <c r="DR161" s="223" t="str">
        <f t="shared" ca="1" si="146"/>
        <v>4.34951887674487+0.106774695262077i</v>
      </c>
      <c r="DS161" s="223" t="str">
        <f t="shared" ca="1" si="147"/>
        <v>0.426455842633307-4.32987883306129i</v>
      </c>
      <c r="DT161" s="223" t="str">
        <f t="shared" ca="1" si="148"/>
        <v>-4.28677480082896-0.743825988848235i</v>
      </c>
      <c r="DU161" s="223" t="str">
        <f t="shared" ca="1" si="149"/>
        <v>-1.05716527758264+4.22044036453329i</v>
      </c>
      <c r="DV161" s="223" t="str">
        <f t="shared" ca="1" si="150"/>
        <v>4.13123499623335+1.36477569607798i</v>
      </c>
      <c r="DW161" s="223" t="str">
        <f t="shared" ca="1" si="151"/>
        <v>1.66499027683276-4.01964210754647i</v>
      </c>
      <c r="DX161" s="223" t="str">
        <f t="shared" ca="1" si="152"/>
        <v>-3.88626643000825-1.95618213101419i</v>
      </c>
      <c r="DY161" s="223" t="str">
        <f t="shared" ca="1" si="153"/>
        <v>-2.23677326474291+3.73183073796757i</v>
      </c>
      <c r="DZ161" s="223" t="str">
        <f t="shared" ca="1" si="154"/>
        <v>3.55717193182212+2.50524313034986i</v>
      </c>
      <c r="EA161" s="223" t="str">
        <f t="shared" ca="1" si="155"/>
        <v>2.76013686636923-3.3632365027779i</v>
      </c>
      <c r="EB161" s="223" t="str">
        <f t="shared" ca="1" si="156"/>
        <v>-3.1510754037229-3.00007318156755i</v>
      </c>
      <c r="EC161" s="223" t="str">
        <f t="shared" ca="1" si="157"/>
        <v>-3.22375184025776+2.92183835404064i</v>
      </c>
      <c r="ED161" s="223" t="str">
        <f t="shared" ca="1" si="158"/>
        <v>2.67676760915895+3.42996070841427i</v>
      </c>
      <c r="EE161" s="223" t="str">
        <f t="shared" ca="1" si="159"/>
        <v>3.61758232231082-2.41719122868103i</v>
      </c>
      <c r="EF161" s="223" t="str">
        <f t="shared" ca="1" si="160"/>
        <v>-2.14451587950662-3.7855999441637i</v>
      </c>
      <c r="EG161" s="223" t="str">
        <f t="shared" ca="1" si="161"/>
        <v>-3.93310307192699+1.86021921297108i</v>
      </c>
      <c r="EH161" s="223" t="str">
        <f t="shared" ca="1" si="162"/>
        <v>1.56584185734598+4.05929237336898i</v>
      </c>
      <c r="EI161" s="223" t="str">
        <f t="shared" ca="1" si="163"/>
        <v>4.16348401773043-1.26297906903144i</v>
      </c>
      <c r="EJ161" s="223" t="str">
        <f t="shared" ca="1" si="164"/>
        <v>-0.953272087709776-4.245113381466i</v>
      </c>
      <c r="EK161" s="223" t="str">
        <f t="shared" ca="1" si="165"/>
        <v>-4.30373810797876+0.63839924235517i</v>
      </c>
      <c r="EL161" s="223" t="str">
        <f t="shared" ca="1" si="166"/>
        <v>0.320066856189281+4.33904050479796i</v>
      </c>
      <c r="EM161" s="223" t="str">
        <f t="shared" ca="1" si="167"/>
        <v>4.35082926517558+1.62461232807101E-12i</v>
      </c>
      <c r="EN161" s="223"/>
      <c r="EO161" s="223"/>
      <c r="EP161" s="223"/>
    </row>
    <row r="162" spans="1:146" ht="17.25" thickBot="1">
      <c r="A162" s="257">
        <f t="shared" si="168"/>
        <v>1.2109375000000006E-3</v>
      </c>
      <c r="B162" s="256">
        <v>62</v>
      </c>
      <c r="C162" s="230">
        <f t="shared" si="169"/>
        <v>12400</v>
      </c>
      <c r="D162" s="229">
        <f t="shared" si="170"/>
        <v>77911.497809026871</v>
      </c>
      <c r="E162" s="229" t="str">
        <f t="shared" si="171"/>
        <v>77911.4978090269i</v>
      </c>
      <c r="F162" s="229" t="str">
        <f t="shared" si="177"/>
        <v>-0.0183763788551399-0.0822607579037415i</v>
      </c>
      <c r="G162" s="229" t="str">
        <f t="shared" si="178"/>
        <v>-5.00637060045144+0.868562316628845i</v>
      </c>
      <c r="H162" s="229" t="str">
        <f t="shared" si="180"/>
        <v>0.00206804653149917-0.00681869294272648i</v>
      </c>
      <c r="I162" s="229" t="str">
        <f t="shared" si="174"/>
        <v>-0.00517123849491752+0.00570385192093804i</v>
      </c>
      <c r="J162" s="255" t="str">
        <f ca="1">IMPRODUCT(1/N_FFT2,BY100)</f>
        <v>0.0142958891079156+0.000060203522521448i</v>
      </c>
      <c r="K162" s="254" t="str">
        <f t="shared" ca="1" si="175"/>
        <v>-0.0000742708440515064+0.000081230307776509i</v>
      </c>
      <c r="N162" s="246">
        <f t="shared" ca="1" si="176"/>
        <v>8.7213564713291891</v>
      </c>
      <c r="O162" s="223">
        <f t="shared" ca="1" si="39"/>
        <v>-4.2786435286708109</v>
      </c>
      <c r="P162" s="223" t="str">
        <f t="shared" ca="1" si="40"/>
        <v>-0.209943087227917+4.27348971515807i</v>
      </c>
      <c r="Q162" s="223" t="str">
        <f t="shared" ca="1" si="41"/>
        <v>4.25804069060803+0.419380403169902i</v>
      </c>
      <c r="R162" s="223" t="str">
        <f t="shared" ca="1" si="42"/>
        <v>0.627807394987224-4.23233367307399i</v>
      </c>
      <c r="S162" s="223" t="str">
        <f t="shared" ca="1" si="43"/>
        <v>-4.19643059301287-0.834721943800628i</v>
      </c>
      <c r="T162" s="223" t="str">
        <f t="shared" ca="1" si="44"/>
        <v>-1.03962557433837+4.15041794408927i</v>
      </c>
      <c r="U162" s="223" t="str">
        <f t="shared" ca="1" si="45"/>
        <v>4.09440657480469+1.24202465580708i</v>
      </c>
      <c r="V162" s="223" t="str">
        <f t="shared" ca="1" si="46"/>
        <v>1.44143159109145-4.02853142145375i</v>
      </c>
      <c r="W162" s="223" t="str">
        <f t="shared" ca="1" si="47"/>
        <v>-3.95295118305075-1.63736599141862i</v>
      </c>
      <c r="X162" s="223" t="str">
        <f t="shared" ca="1" si="48"/>
        <v>-1.82935583365574+3.86784793901031i</v>
      </c>
      <c r="Y162" s="223" t="str">
        <f t="shared" ca="1" si="49"/>
        <v>3.77342671050135+2.01693859745695i</v>
      </c>
      <c r="Z162" s="223" t="str">
        <f t="shared" ca="1" si="50"/>
        <v>2.19966237951429-3.66991496653344i</v>
      </c>
      <c r="AA162" s="223" t="str">
        <f t="shared" ca="1" si="51"/>
        <v>-3.55756207596478-2.37708698223136i</v>
      </c>
      <c r="AB162" s="223" t="str">
        <f t="shared" ca="1" si="52"/>
        <v>-2.54878497420036+3.43663870674924i</v>
      </c>
      <c r="AC162" s="223" t="str">
        <f t="shared" ca="1" si="53"/>
        <v>3.30743617387541+2.71434271991895i</v>
      </c>
      <c r="AD162" s="223" t="str">
        <f t="shared" ca="1" si="54"/>
        <v>2.87336137627726-3.17026573756123i</v>
      </c>
      <c r="AE162" s="223" t="str">
        <f t="shared" ca="1" si="55"/>
        <v>-3.02545785340308-3.02545785340306i</v>
      </c>
      <c r="AF162" s="223" t="str">
        <f t="shared" ca="1" si="56"/>
        <v>-3.17026573756121+2.87336137627728i</v>
      </c>
      <c r="AG162" s="223" t="str">
        <f t="shared" ca="1" si="57"/>
        <v>2.71434271991898+3.30743617387539i</v>
      </c>
      <c r="AH162" s="223" t="str">
        <f t="shared" ca="1" si="58"/>
        <v>3.43663870674923-2.54878497420037i</v>
      </c>
      <c r="AI162" s="223" t="str">
        <f t="shared" ca="1" si="59"/>
        <v>-2.37708698223137-3.55756207596477i</v>
      </c>
      <c r="AJ162" s="223" t="str">
        <f t="shared" ca="1" si="60"/>
        <v>-3.66991496653342+2.19966237951432i</v>
      </c>
      <c r="AK162" s="223" t="str">
        <f t="shared" ca="1" si="61"/>
        <v>2.01693859745697+3.77342671050134i</v>
      </c>
      <c r="AL162" s="223" t="str">
        <f t="shared" ca="1" si="62"/>
        <v>3.8678479390103-1.82935583365577i</v>
      </c>
      <c r="AM162" s="223" t="str">
        <f t="shared" ca="1" si="63"/>
        <v>-1.63736599141824-3.95295118305091i</v>
      </c>
      <c r="AN162" s="223" t="str">
        <f t="shared" ca="1" si="64"/>
        <v>-4.02853142145374+1.44143159109148i</v>
      </c>
      <c r="AO162" s="223" t="str">
        <f t="shared" ca="1" si="65"/>
        <v>1.24202465580726+4.09440657480464i</v>
      </c>
      <c r="AP162" s="223" t="str">
        <f t="shared" ca="1" si="66"/>
        <v>4.15041794408929-1.03962557433831i</v>
      </c>
      <c r="AQ162" s="223" t="str">
        <f t="shared" ca="1" si="67"/>
        <v>-0.834721943800743-4.19643059301284i</v>
      </c>
      <c r="AR162" s="223" t="str">
        <f t="shared" ca="1" si="68"/>
        <v>-0.834721943800743-4.19643059301284i</v>
      </c>
      <c r="AS162" s="223" t="str">
        <f t="shared" ca="1" si="69"/>
        <v>0.419380403169968+4.25804069060802i</v>
      </c>
      <c r="AT162" s="223" t="str">
        <f t="shared" ca="1" si="70"/>
        <v>4.27348971515808-0.209943087227781i</v>
      </c>
      <c r="AU162" s="223" t="str">
        <f t="shared" ca="1" si="71"/>
        <v>-1.46761341487335E-14-4.27864352867081i</v>
      </c>
      <c r="AV162" s="223" t="str">
        <f t="shared" ca="1" si="72"/>
        <v>-4.27348971515808-0.209943087227722i</v>
      </c>
      <c r="AW162" s="223" t="str">
        <f t="shared" ca="1" si="73"/>
        <v>-0.419380403169938+4.25804069060802i</v>
      </c>
      <c r="AX162" s="223" t="str">
        <f t="shared" ca="1" si="74"/>
        <v>4.23233367307401+0.627807394987078i</v>
      </c>
      <c r="AY162" s="223" t="str">
        <f t="shared" ca="1" si="75"/>
        <v>0.834721943800683-4.19643059301285i</v>
      </c>
      <c r="AZ162" s="223" t="str">
        <f t="shared" ca="1" si="76"/>
        <v>-4.15041794408929-1.03962557433828i</v>
      </c>
      <c r="BA162" s="223" t="str">
        <f t="shared" ca="1" si="77"/>
        <v>-1.24202465580723+4.09440657480465i</v>
      </c>
      <c r="BB162" s="223" t="str">
        <f t="shared" ca="1" si="78"/>
        <v>4.02853142145376+1.44143159109142i</v>
      </c>
      <c r="BC162" s="223" t="str">
        <f t="shared" ca="1" si="79"/>
        <v>1.63736599141861-3.95295118305076i</v>
      </c>
      <c r="BD162" s="223" t="str">
        <f t="shared" ca="1" si="80"/>
        <v>-3.86784793901032-1.82935583365572i</v>
      </c>
      <c r="BE162" s="223" t="str">
        <f t="shared" ca="1" si="81"/>
        <v>-2.01693859745691+3.77342671050136i</v>
      </c>
      <c r="BF162" s="223" t="str">
        <f t="shared" ca="1" si="82"/>
        <v>3.66991496653344+2.19966237951428i</v>
      </c>
      <c r="BG162" s="223" t="str">
        <f t="shared" ca="1" si="83"/>
        <v>2.37708698223134-3.55756207596479i</v>
      </c>
      <c r="BH162" s="223" t="str">
        <f t="shared" ca="1" si="84"/>
        <v>-3.43663870674927-2.54878497420032i</v>
      </c>
      <c r="BI162" s="223" t="str">
        <f t="shared" ca="1" si="85"/>
        <v>-2.71434271991892+3.30743617387544i</v>
      </c>
      <c r="BJ162" s="223" t="str">
        <f t="shared" ca="1" si="86"/>
        <v>3.17026573756123+2.87336137627726i</v>
      </c>
      <c r="BK162" s="223" t="str">
        <f t="shared" ca="1" si="87"/>
        <v>3.02545785340305-3.02545785340308i</v>
      </c>
      <c r="BL162" s="223" t="str">
        <f t="shared" ca="1" si="88"/>
        <v>-2.87336137627698-3.17026573756149i</v>
      </c>
      <c r="BM162" s="223" t="str">
        <f t="shared" ca="1" si="89"/>
        <v>-3.30743617387537+2.714342719919i</v>
      </c>
      <c r="BN162" s="223" t="str">
        <f t="shared" ca="1" si="90"/>
        <v>2.54878497420041+3.4366387067492i</v>
      </c>
      <c r="BO162" s="223" t="str">
        <f t="shared" ca="1" si="91"/>
        <v>3.55756207596477-2.37708698223137i</v>
      </c>
      <c r="BP162" s="223" t="str">
        <f t="shared" ca="1" si="92"/>
        <v>-2.19966237951432-3.66991496653342i</v>
      </c>
      <c r="BQ162" s="223" t="str">
        <f t="shared" ca="1" si="93"/>
        <v>-3.77342671050133+2.01693859745698i</v>
      </c>
      <c r="BR162" s="223" t="str">
        <f t="shared" ca="1" si="94"/>
        <v>1.82935583365578+3.86784793901029i</v>
      </c>
      <c r="BS162" s="223" t="str">
        <f t="shared" ca="1" si="95"/>
        <v>3.95295118305089-1.63736599141828i</v>
      </c>
      <c r="BT162" s="223" t="str">
        <f t="shared" ca="1" si="96"/>
        <v>-1.44143159109146-4.02853142145375i</v>
      </c>
      <c r="BU162" s="223" t="str">
        <f t="shared" ca="1" si="97"/>
        <v>-4.09440657480464+1.24202465580727i</v>
      </c>
      <c r="BV162" s="223" t="str">
        <f t="shared" ca="1" si="98"/>
        <v>1.03962557433832+4.15041794408928i</v>
      </c>
      <c r="BW162" s="223" t="str">
        <f t="shared" ca="1" si="99"/>
        <v>4.19643059301284-0.834721943800756i</v>
      </c>
      <c r="BX162" s="223" t="str">
        <f t="shared" ca="1" si="100"/>
        <v>-0.627807394987155-4.232333673074i</v>
      </c>
      <c r="BY162" s="223" t="str">
        <f t="shared" ca="1" si="101"/>
        <v>-4.25804069060801+0.419380403170012i</v>
      </c>
      <c r="BZ162" s="223" t="str">
        <f t="shared" ca="1" si="102"/>
        <v>0.209943087227765+4.27348971515808i</v>
      </c>
      <c r="CA162" s="223" t="str">
        <f t="shared" ca="1" si="103"/>
        <v>4.27864352867081-2.93522682974671E-14i</v>
      </c>
      <c r="CB162" s="223" t="str">
        <f t="shared" ca="1" si="104"/>
        <v>0.209943087228132-4.27348971515806i</v>
      </c>
      <c r="CC162" s="223" t="str">
        <f t="shared" ca="1" si="105"/>
        <v>-4.25804069060815-0.419380403168622i</v>
      </c>
      <c r="CD162" s="223" t="str">
        <f t="shared" ca="1" si="106"/>
        <v>-0.627807394988298+4.23233367307383i</v>
      </c>
      <c r="CE162" s="223" t="str">
        <f t="shared" ca="1" si="107"/>
        <v>4.19643059301303+0.834721943799806i</v>
      </c>
      <c r="CF162" s="223" t="str">
        <f t="shared" ca="1" si="108"/>
        <v>1.03962557433991-4.15041794408888i</v>
      </c>
      <c r="CG162" s="223" t="str">
        <f t="shared" ca="1" si="109"/>
        <v>-4.09440657480478-1.24202465580681i</v>
      </c>
      <c r="CH162" s="223" t="str">
        <f t="shared" ca="1" si="110"/>
        <v>-1.44143159109341+4.02853142145305i</v>
      </c>
      <c r="CI162" s="223" t="str">
        <f t="shared" ca="1" si="111"/>
        <v>3.95295118305077+1.63736599141856i</v>
      </c>
      <c r="CJ162" s="223" t="str">
        <f t="shared" ca="1" si="112"/>
        <v>1.82935583365414-3.86784793901107i</v>
      </c>
      <c r="CK162" s="223" t="str">
        <f t="shared" ca="1" si="113"/>
        <v>-3.77342671050096-2.01693859745768i</v>
      </c>
      <c r="CL162" s="223" t="str">
        <f t="shared" ca="1" si="114"/>
        <v>-2.19966237951317+3.66991496653411i</v>
      </c>
      <c r="CM162" s="223" t="str">
        <f t="shared" ca="1" si="115"/>
        <v>3.55756207596409+2.37708698223239i</v>
      </c>
      <c r="CN162" s="223" t="str">
        <f t="shared" ca="1" si="116"/>
        <v>2.54878497419963-3.43663870674978i</v>
      </c>
      <c r="CO162" s="223" t="str">
        <f t="shared" ca="1" si="117"/>
        <v>-3.30743617387432-2.71434271992027i</v>
      </c>
      <c r="CP162" s="223" t="str">
        <f t="shared" ca="1" si="118"/>
        <v>-2.87336137627693+3.17026573756153i</v>
      </c>
      <c r="CQ162" s="223" t="str">
        <f t="shared" ca="1" si="119"/>
        <v>3.02545785340159+3.02545785340455i</v>
      </c>
      <c r="CR162" s="223" t="str">
        <f t="shared" ca="1" si="120"/>
        <v>3.17026573756148-2.87336137627699i</v>
      </c>
      <c r="CS162" s="223" t="str">
        <f t="shared" ca="1" si="121"/>
        <v>-2.71434271992032-3.30743617387428i</v>
      </c>
      <c r="CT162" s="223" t="str">
        <f t="shared" ca="1" si="122"/>
        <v>-3.4366387067497+2.54878497419973i</v>
      </c>
      <c r="CU162" s="223" t="str">
        <f t="shared" ca="1" si="123"/>
        <v>2.3770869822325+3.55756207596401i</v>
      </c>
      <c r="CV162" s="223" t="str">
        <f t="shared" ca="1" si="124"/>
        <v>3.66991496653407-2.19966237951324i</v>
      </c>
      <c r="CW162" s="223" t="str">
        <f t="shared" ca="1" si="125"/>
        <v>-2.01693859745774-3.77342671050092i</v>
      </c>
      <c r="CX162" s="223" t="str">
        <f t="shared" ca="1" si="126"/>
        <v>-3.86784793901101+1.82935583365426i</v>
      </c>
      <c r="CY162" s="223" t="str">
        <f t="shared" ca="1" si="127"/>
        <v>1.63736599141869+3.95295118305072i</v>
      </c>
      <c r="CZ162" s="223" t="str">
        <f t="shared" ca="1" si="128"/>
        <v>4.02853142145444-1.44143159108953i</v>
      </c>
      <c r="DA162" s="223" t="str">
        <f t="shared" ca="1" si="129"/>
        <v>-1.24202465580694-4.09440657480474i</v>
      </c>
      <c r="DB162" s="223" t="str">
        <f t="shared" ca="1" si="130"/>
        <v>-4.15041794408885+1.03962557434005i</v>
      </c>
      <c r="DC162" s="223" t="str">
        <f t="shared" ca="1" si="131"/>
        <v>0.834721943799879+4.19643059301302i</v>
      </c>
      <c r="DD162" s="223" t="str">
        <f t="shared" ca="1" si="132"/>
        <v>4.23233367307382-0.62780739498837i</v>
      </c>
      <c r="DE162" s="223" t="str">
        <f t="shared" ca="1" si="133"/>
        <v>-0.419380403168696-4.25804069060814i</v>
      </c>
      <c r="DF162" s="223" t="str">
        <f t="shared" ca="1" si="134"/>
        <v>-4.27348971515804+0.20994308722863i</v>
      </c>
      <c r="DG162" s="223" t="str">
        <f t="shared" ca="1" si="135"/>
        <v>-1.65846068134804E-12+4.27864352867081i</v>
      </c>
      <c r="DH162" s="223" t="str">
        <f t="shared" ca="1" si="136"/>
        <v>4.27348971515808+0.209943087227692i</v>
      </c>
      <c r="DI162" s="223" t="str">
        <f t="shared" ca="1" si="137"/>
        <v>0.419380403171997-4.25804069060782i</v>
      </c>
      <c r="DJ162" s="223" t="str">
        <f t="shared" ca="1" si="138"/>
        <v>-4.23233367307396-0.627807394987442i</v>
      </c>
      <c r="DK162" s="223" t="str">
        <f t="shared" ca="1" si="139"/>
        <v>-0.834721943798955+4.1964305930132i</v>
      </c>
      <c r="DL162" s="223" t="str">
        <f t="shared" ca="1" si="140"/>
        <v>4.15041794408911+1.03962557433902i</v>
      </c>
      <c r="DM162" s="223" t="str">
        <f t="shared" ca="1" si="141"/>
        <v>1.24202465580592-4.09440657480505i</v>
      </c>
      <c r="DN162" s="223" t="str">
        <f t="shared" ca="1" si="142"/>
        <v>-4.02853142145332-1.44143159109265i</v>
      </c>
      <c r="DO162" s="223" t="str">
        <f t="shared" ca="1" si="143"/>
        <v>-1.63736599141782+3.95295118305108i</v>
      </c>
      <c r="DP162" s="223" t="str">
        <f t="shared" ca="1" si="144"/>
        <v>3.86784793900959+1.82935583365726i</v>
      </c>
      <c r="DQ162" s="223" t="str">
        <f t="shared" ca="1" si="145"/>
        <v>2.01693859745691-3.77342671050136i</v>
      </c>
      <c r="DR162" s="223" t="str">
        <f t="shared" ca="1" si="146"/>
        <v>-3.66991496653237-2.19966237951608i</v>
      </c>
      <c r="DS162" s="223" t="str">
        <f t="shared" ca="1" si="147"/>
        <v>-2.37708698223167+3.55756207596457i</v>
      </c>
      <c r="DT162" s="223" t="str">
        <f t="shared" ca="1" si="148"/>
        <v>3.4366387067503+2.54878497419893i</v>
      </c>
      <c r="DU162" s="223" t="str">
        <f t="shared" ca="1" si="149"/>
        <v>2.71434271991955-3.30743617387491i</v>
      </c>
      <c r="DV162" s="223" t="str">
        <f t="shared" ca="1" si="150"/>
        <v>-3.17026573756215-2.87336137627625i</v>
      </c>
      <c r="DW162" s="223" t="str">
        <f t="shared" ca="1" si="151"/>
        <v>-3.02545785340389+3.02545785340224i</v>
      </c>
      <c r="DX162" s="223" t="str">
        <f t="shared" ca="1" si="152"/>
        <v>2.87336137627767+3.17026573756086i</v>
      </c>
      <c r="DY162" s="223" t="str">
        <f t="shared" ca="1" si="153"/>
        <v>3.30743617387647-2.71434271991766i</v>
      </c>
      <c r="DZ162" s="223" t="str">
        <f t="shared" ca="1" si="154"/>
        <v>-2.54878497420038-3.43663870674922i</v>
      </c>
      <c r="EA162" s="223" t="str">
        <f t="shared" ca="1" si="155"/>
        <v>-3.55756207596357+2.37708698223317i</v>
      </c>
      <c r="EB162" s="223" t="str">
        <f t="shared" ca="1" si="156"/>
        <v>2.19966237951398+3.66991496653363i</v>
      </c>
      <c r="EC162" s="223" t="str">
        <f t="shared" ca="1" si="157"/>
        <v>3.77342671050051-2.01693859745851i</v>
      </c>
      <c r="ED162" s="223" t="str">
        <f t="shared" ca="1" si="158"/>
        <v>-1.82935583365504-3.86784793901064i</v>
      </c>
      <c r="EE162" s="223" t="str">
        <f t="shared" ca="1" si="159"/>
        <v>-3.95295118305039+1.63736599141949i</v>
      </c>
      <c r="EF162" s="223" t="str">
        <f t="shared" ca="1" si="160"/>
        <v>1.44143159109035+4.02853142145415i</v>
      </c>
      <c r="EG162" s="223" t="str">
        <f t="shared" ca="1" si="161"/>
        <v>4.09440657480449-1.24202465580777i</v>
      </c>
      <c r="EH162" s="223" t="str">
        <f t="shared" ca="1" si="162"/>
        <v>-1.03962557433676-4.15041794408967i</v>
      </c>
      <c r="EI162" s="223" t="str">
        <f t="shared" ca="1" si="163"/>
        <v>-4.19643059301282+0.834721943800846i</v>
      </c>
      <c r="EJ162" s="223" t="str">
        <f t="shared" ca="1" si="164"/>
        <v>0.627807394989346+4.23233367307368i</v>
      </c>
      <c r="EK162" s="223" t="str">
        <f t="shared" ca="1" si="165"/>
        <v>4.25804069060806-0.419380403169557i</v>
      </c>
      <c r="EL162" s="223" t="str">
        <f t="shared" ca="1" si="166"/>
        <v>-0.209943087229495-4.27348971515799i</v>
      </c>
      <c r="EM162" s="223" t="str">
        <f t="shared" ca="1" si="167"/>
        <v>-4.27864352867081-7.92540005302186E-13i</v>
      </c>
      <c r="EN162" s="223"/>
      <c r="EO162" s="223"/>
      <c r="EP162" s="223"/>
    </row>
    <row r="163" spans="1:146" ht="17.25" thickBot="1">
      <c r="A163" s="257">
        <f t="shared" si="168"/>
        <v>1.2304687500000007E-3</v>
      </c>
      <c r="B163" s="256">
        <v>63</v>
      </c>
      <c r="C163" s="230">
        <f t="shared" si="169"/>
        <v>12600</v>
      </c>
      <c r="D163" s="229">
        <f t="shared" si="170"/>
        <v>79168.134870462789</v>
      </c>
      <c r="E163" s="229" t="str">
        <f t="shared" si="171"/>
        <v>79168.1348704628i</v>
      </c>
      <c r="F163" s="229" t="str">
        <f t="shared" si="177"/>
        <v>-0.0182560023650202-0.0806914556296234i</v>
      </c>
      <c r="G163" s="229" t="str">
        <f t="shared" si="178"/>
        <v>-4.99916087119915+0.918625291377436i</v>
      </c>
      <c r="H163" s="229" t="str">
        <f t="shared" si="180"/>
        <v>0.00206576963784175-0.00671042748086755i</v>
      </c>
      <c r="I163" s="229" t="str">
        <f t="shared" si="174"/>
        <v>-0.00510430851417722+0.00567570908643799i</v>
      </c>
      <c r="J163" s="255" t="str">
        <f ca="1">IMPRODUCT(1/N_FFT2,BZ100)</f>
        <v>0.04823723523245+0.00161378221663112i</v>
      </c>
      <c r="K163" s="254" t="str">
        <f t="shared" ca="1" si="175"/>
        <v>-0.000255377088887829+0.000265543272005085i</v>
      </c>
      <c r="N163" s="246">
        <f t="shared" ca="1" si="176"/>
        <v>8.9275721069399694</v>
      </c>
      <c r="O163" s="223">
        <f t="shared" ca="1" si="39"/>
        <v>-4.0724278930600315</v>
      </c>
      <c r="P163" s="223" t="str">
        <f t="shared" ca="1" si="40"/>
        <v>-0.0999423835666538+4.07120135391758i</v>
      </c>
      <c r="Q163" s="223" t="str">
        <f t="shared" ca="1" si="41"/>
        <v>4.06752247531156+0.199824565578573i</v>
      </c>
      <c r="R163" s="223" t="str">
        <f t="shared" ca="1" si="42"/>
        <v>0.299586380744071-4.06139347326087i</v>
      </c>
      <c r="S163" s="223" t="str">
        <f t="shared" ca="1" si="43"/>
        <v>-4.05281803964718-0.399167736276064i</v>
      </c>
      <c r="T163" s="223" t="str">
        <f t="shared" ca="1" si="44"/>
        <v>-0.498508648089607+4.04180133999103i</v>
      </c>
      <c r="U163" s="223" t="str">
        <f t="shared" ca="1" si="45"/>
        <v>4.02835001034035+0.59754927693394i</v>
      </c>
      <c r="V163" s="223" t="str">
        <f t="shared" ca="1" si="46"/>
        <v>0.696229964437615-4.01247215327316i</v>
      </c>
      <c r="W163" s="223" t="str">
        <f t="shared" ca="1" si="47"/>
        <v>-3.99417733301681-0.794491269044588i</v>
      </c>
      <c r="X163" s="223" t="str">
        <f t="shared" ca="1" si="48"/>
        <v>-0.892274001819033+3.97347656968696i</v>
      </c>
      <c r="Y163" s="223" t="str">
        <f t="shared" ca="1" si="49"/>
        <v>3.95038233264948+0.989519262098654i</v>
      </c>
      <c r="Z163" s="223" t="str">
        <f t="shared" ca="1" si="50"/>
        <v>1.08616847297569-3.92490853300902i</v>
      </c>
      <c r="AA163" s="223" t="str">
        <f t="shared" ca="1" si="51"/>
        <v>-3.89707051523006-1.18216341657907i</v>
      </c>
      <c r="AB163" s="223" t="str">
        <f t="shared" ca="1" si="52"/>
        <v>-1.27744626914423+3.86688504789357i</v>
      </c>
      <c r="AC163" s="223" t="str">
        <f t="shared" ca="1" si="53"/>
        <v>3.83437031359651+1.37195963584326i</v>
      </c>
      <c r="AD163" s="223" t="str">
        <f t="shared" ca="1" si="54"/>
        <v>1.46564658535893-3.79954589799875i</v>
      </c>
      <c r="AE163" s="223" t="str">
        <f t="shared" ca="1" si="55"/>
        <v>-3.76243277802619-1.55845068417562i</v>
      </c>
      <c r="AF163" s="223" t="str">
        <f t="shared" ca="1" si="56"/>
        <v>-1.6503160305744+3.72305330923458i</v>
      </c>
      <c r="AG163" s="223" t="str">
        <f t="shared" ca="1" si="57"/>
        <v>3.68143121234358+1.74118728830527i</v>
      </c>
      <c r="AH163" s="223" t="str">
        <f t="shared" ca="1" si="58"/>
        <v>1.83100971992124-3.63759155894767i</v>
      </c>
      <c r="AI163" s="223" t="str">
        <f t="shared" ca="1" si="59"/>
        <v>-3.59156075641496-1.91972921974777i</v>
      </c>
      <c r="AJ163" s="223" t="str">
        <f t="shared" ca="1" si="60"/>
        <v>-2.00729234647527+3.54336653197988i</v>
      </c>
      <c r="AK163" s="223" t="str">
        <f t="shared" ca="1" si="61"/>
        <v>3.49303791604077+2.0936463553511i</v>
      </c>
      <c r="AL163" s="223" t="str">
        <f t="shared" ca="1" si="62"/>
        <v>2.17873922994896-3.44060522467411i</v>
      </c>
      <c r="AM163" s="223" t="str">
        <f t="shared" ca="1" si="63"/>
        <v>-3.38610004137262-2.26251971350301i</v>
      </c>
      <c r="AN163" s="223" t="str">
        <f t="shared" ca="1" si="64"/>
        <v>-2.34493733978234+3.32955519802088i</v>
      </c>
      <c r="AO163" s="223" t="str">
        <f t="shared" ca="1" si="65"/>
        <v>3.2710047551177+2.4259424634914i</v>
      </c>
      <c r="AP163" s="223" t="str">
        <f t="shared" ca="1" si="66"/>
        <v>2.50548629017226-3.2104839812608i</v>
      </c>
      <c r="AQ163" s="223" t="str">
        <f t="shared" ca="1" si="67"/>
        <v>-3.14802933190129-2.58352090559811i</v>
      </c>
      <c r="AR163" s="223" t="str">
        <f t="shared" ca="1" si="68"/>
        <v>-3.14802933190129-2.58352090559811i</v>
      </c>
      <c r="AS163" s="223" t="str">
        <f t="shared" ca="1" si="69"/>
        <v>3.01747003028978+2.73487541955321i</v>
      </c>
      <c r="AT163" s="223" t="str">
        <f t="shared" ca="1" si="70"/>
        <v>2.8081041477831-2.94944402207886i</v>
      </c>
      <c r="AU163" s="223" t="str">
        <f t="shared" ca="1" si="71"/>
        <v>-2.87964137907587-2.87964137907611i</v>
      </c>
      <c r="AV163" s="223" t="str">
        <f t="shared" ca="1" si="72"/>
        <v>-2.94944402207884+2.80810414778312i</v>
      </c>
      <c r="AW163" s="223" t="str">
        <f t="shared" ca="1" si="73"/>
        <v>2.73487541955326+3.01747003028974i</v>
      </c>
      <c r="AX163" s="223" t="str">
        <f t="shared" ca="1" si="74"/>
        <v>3.08367842738488-2.65999930463421i</v>
      </c>
      <c r="AY163" s="223" t="str">
        <f t="shared" ca="1" si="75"/>
        <v>-2.58352090559782-3.14802933190153i</v>
      </c>
      <c r="AZ163" s="223" t="str">
        <f t="shared" ca="1" si="76"/>
        <v>-3.21048398126076+2.50548629017231i</v>
      </c>
      <c r="BA163" s="223" t="str">
        <f t="shared" ca="1" si="77"/>
        <v>2.42594246349143+3.27100475511768i</v>
      </c>
      <c r="BB163" s="223" t="str">
        <f t="shared" ca="1" si="78"/>
        <v>3.32955519802085-2.34493733978239i</v>
      </c>
      <c r="BC163" s="223" t="str">
        <f t="shared" ca="1" si="79"/>
        <v>-2.26251971350304-3.3861000413726i</v>
      </c>
      <c r="BD163" s="223" t="str">
        <f t="shared" ca="1" si="80"/>
        <v>-3.44060522467408+2.17873922994902i</v>
      </c>
      <c r="BE163" s="223" t="str">
        <f t="shared" ca="1" si="81"/>
        <v>2.09364635535115+3.49303791604073i</v>
      </c>
      <c r="BF163" s="223" t="str">
        <f t="shared" ca="1" si="82"/>
        <v>3.54336653197985-2.00729234647533i</v>
      </c>
      <c r="BG163" s="223" t="str">
        <f t="shared" ca="1" si="83"/>
        <v>-1.91972921974784-3.59156075641492i</v>
      </c>
      <c r="BH163" s="223" t="str">
        <f t="shared" ca="1" si="84"/>
        <v>-3.63759155894765+1.83100971992127i</v>
      </c>
      <c r="BI163" s="223" t="str">
        <f t="shared" ca="1" si="85"/>
        <v>1.74118728830533+3.68143121234355i</v>
      </c>
      <c r="BJ163" s="223" t="str">
        <f t="shared" ca="1" si="86"/>
        <v>3.72305330923471-1.65031603057409i</v>
      </c>
      <c r="BK163" s="223" t="str">
        <f t="shared" ca="1" si="87"/>
        <v>-1.55845068417565-3.76243277802618i</v>
      </c>
      <c r="BL163" s="223" t="str">
        <f t="shared" ca="1" si="88"/>
        <v>-3.79954589799873+1.46564658535897i</v>
      </c>
      <c r="BM163" s="223" t="str">
        <f t="shared" ca="1" si="89"/>
        <v>1.37195963584332+3.83437031359649i</v>
      </c>
      <c r="BN163" s="223" t="str">
        <f t="shared" ca="1" si="90"/>
        <v>3.86688504789369-1.27744626914386i</v>
      </c>
      <c r="BO163" s="223" t="str">
        <f t="shared" ca="1" si="91"/>
        <v>-1.1821634165791-3.89707051523005i</v>
      </c>
      <c r="BP163" s="223" t="str">
        <f t="shared" ca="1" si="92"/>
        <v>-3.92490853300901+1.08616847297575i</v>
      </c>
      <c r="BQ163" s="223" t="str">
        <f t="shared" ca="1" si="93"/>
        <v>0.989519262098724+3.95038233264945i</v>
      </c>
      <c r="BR163" s="223" t="str">
        <f t="shared" ca="1" si="94"/>
        <v>3.97347656968695-0.892274001819057i</v>
      </c>
      <c r="BS163" s="223" t="str">
        <f t="shared" ca="1" si="95"/>
        <v>-0.794491269044633-3.9941773330168i</v>
      </c>
      <c r="BT163" s="223" t="str">
        <f t="shared" ca="1" si="96"/>
        <v>-4.01247215327315+0.69622996443768i</v>
      </c>
      <c r="BU163" s="223" t="str">
        <f t="shared" ca="1" si="97"/>
        <v>0.597549276933859+4.02835001034036i</v>
      </c>
      <c r="BV163" s="223" t="str">
        <f t="shared" ca="1" si="98"/>
        <v>4.041801339991-0.498508648089766i</v>
      </c>
      <c r="BW163" s="223" t="str">
        <f t="shared" ca="1" si="99"/>
        <v>-0.39916773627616-4.05281803964717i</v>
      </c>
      <c r="BX163" s="223" t="str">
        <f t="shared" ca="1" si="100"/>
        <v>-4.06139347326087+0.299586380744062i</v>
      </c>
      <c r="BY163" s="223" t="str">
        <f t="shared" ca="1" si="101"/>
        <v>0.199824565578402+4.06752247531157i</v>
      </c>
      <c r="BZ163" s="223" t="str">
        <f t="shared" ca="1" si="102"/>
        <v>4.07120135391758-0.0999423835668224i</v>
      </c>
      <c r="CA163" s="223" t="str">
        <f t="shared" ca="1" si="103"/>
        <v>-6.38585510149527E-14-4.07242789306003i</v>
      </c>
      <c r="CB163" s="223" t="str">
        <f t="shared" ca="1" si="104"/>
        <v>-4.07120135391756-0.0999423835675628i</v>
      </c>
      <c r="CC163" s="223" t="str">
        <f t="shared" ca="1" si="105"/>
        <v>-0.199824565578333+4.06752247531157i</v>
      </c>
      <c r="CD163" s="223" t="str">
        <f t="shared" ca="1" si="106"/>
        <v>4.06139347326098+0.299586380742723i</v>
      </c>
      <c r="CE163" s="223" t="str">
        <f t="shared" ca="1" si="107"/>
        <v>0.399167736277645-4.05281803964702i</v>
      </c>
      <c r="CF163" s="223" t="str">
        <f t="shared" ca="1" si="108"/>
        <v>-4.04180133999096-0.4985086480901i</v>
      </c>
      <c r="CG163" s="223" t="str">
        <f t="shared" ca="1" si="109"/>
        <v>-0.597549276933334+4.02835001034044i</v>
      </c>
      <c r="CH163" s="223" t="str">
        <f t="shared" ca="1" si="110"/>
        <v>4.01247215327345+0.696229964435958i</v>
      </c>
      <c r="CI163" s="223" t="str">
        <f t="shared" ca="1" si="111"/>
        <v>0.794491269045757-3.99417733301658i</v>
      </c>
      <c r="CJ163" s="223" t="str">
        <f t="shared" ca="1" si="112"/>
        <v>-3.97347656968696-0.892274001818992i</v>
      </c>
      <c r="CK163" s="223" t="str">
        <f t="shared" ca="1" si="113"/>
        <v>-0.989519262097815+3.95038233264968i</v>
      </c>
      <c r="CL163" s="223" t="str">
        <f t="shared" ca="1" si="114"/>
        <v>3.9249085330085+1.08616847297757i</v>
      </c>
      <c r="CM163" s="223" t="str">
        <f t="shared" ca="1" si="115"/>
        <v>1.18216341657981-3.89707051522983i</v>
      </c>
      <c r="CN163" s="223" t="str">
        <f t="shared" ca="1" si="116"/>
        <v>-3.86688504789371-1.2774462691438i</v>
      </c>
      <c r="CO163" s="223" t="str">
        <f t="shared" ca="1" si="117"/>
        <v>-1.37195963584206+3.83437031359694i</v>
      </c>
      <c r="CP163" s="223" t="str">
        <f t="shared" ca="1" si="118"/>
        <v>3.79954589799817+1.46564658536042i</v>
      </c>
      <c r="CQ163" s="223" t="str">
        <f t="shared" ca="1" si="119"/>
        <v>1.55845068417596-3.76243277802605i</v>
      </c>
      <c r="CR163" s="223" t="str">
        <f t="shared" ca="1" si="120"/>
        <v>-3.72305330923493-1.65031603057361i</v>
      </c>
      <c r="CS163" s="223" t="str">
        <f t="shared" ca="1" si="121"/>
        <v>-1.74118728830375+3.6814312123443i</v>
      </c>
      <c r="CT163" s="223" t="str">
        <f t="shared" ca="1" si="122"/>
        <v>3.63759155894716+1.83100971992224i</v>
      </c>
      <c r="CU163" s="223" t="str">
        <f t="shared" ca="1" si="123"/>
        <v>1.91972921974773-3.59156075641498i</v>
      </c>
      <c r="CV163" s="223" t="str">
        <f t="shared" ca="1" si="124"/>
        <v>-3.54336653198029-2.00729234647457i</v>
      </c>
      <c r="CW163" s="223" t="str">
        <f t="shared" ca="1" si="125"/>
        <v>-2.09364635535278+3.49303791603976i</v>
      </c>
      <c r="CX163" s="223" t="str">
        <f t="shared" ca="1" si="126"/>
        <v>3.44060522467369+2.17873922994962i</v>
      </c>
      <c r="CY163" s="223" t="str">
        <f t="shared" ca="1" si="127"/>
        <v>2.26251971350257-3.38610004137291i</v>
      </c>
      <c r="CZ163" s="223" t="str">
        <f t="shared" ca="1" si="128"/>
        <v>-3.32955519802162-2.3449373397813i</v>
      </c>
      <c r="DA163" s="223" t="str">
        <f t="shared" ca="1" si="129"/>
        <v>-2.42594246349268+3.27100475511676i</v>
      </c>
      <c r="DB163" s="223" t="str">
        <f t="shared" ca="1" si="130"/>
        <v>3.21048398126061+2.50548629017251i</v>
      </c>
      <c r="DC163" s="223" t="str">
        <f t="shared" ca="1" si="131"/>
        <v>2.58352090559743-3.14802933190185i</v>
      </c>
      <c r="DD163" s="223" t="str">
        <f t="shared" ca="1" si="132"/>
        <v>-3.08367842738599-2.65999930463293i</v>
      </c>
      <c r="DE163" s="223" t="str">
        <f t="shared" ca="1" si="133"/>
        <v>-2.73487541955404+3.01747003028903i</v>
      </c>
      <c r="DF163" s="223" t="str">
        <f t="shared" ca="1" si="134"/>
        <v>2.9494440220789+2.80810414778305i</v>
      </c>
      <c r="DG163" s="223" t="str">
        <f t="shared" ca="1" si="135"/>
        <v>2.87964137907525-2.87964137907674i</v>
      </c>
      <c r="DH163" s="223" t="str">
        <f t="shared" ca="1" si="136"/>
        <v>-2.80810414778172-2.94944402208017i</v>
      </c>
      <c r="DI163" s="223" t="str">
        <f t="shared" ca="1" si="137"/>
        <v>-3.01747003029026+2.73487541955268i</v>
      </c>
      <c r="DJ163" s="223" t="str">
        <f t="shared" ca="1" si="138"/>
        <v>2.65999930463452+3.08367842738461i</v>
      </c>
      <c r="DK163" s="223" t="str">
        <f t="shared" ca="1" si="139"/>
        <v>3.14802933190044-2.58352090559915i</v>
      </c>
      <c r="DL163" s="223" t="str">
        <f t="shared" ca="1" si="140"/>
        <v>-2.50548629017106-3.21048398126173i</v>
      </c>
      <c r="DM163" s="223" t="str">
        <f t="shared" ca="1" si="141"/>
        <v>-3.27100475511792+2.42594246349111i</v>
      </c>
      <c r="DN163" s="223" t="str">
        <f t="shared" ca="1" si="142"/>
        <v>2.34493733978311+3.32955519802034i</v>
      </c>
      <c r="DO163" s="223" t="str">
        <f t="shared" ca="1" si="143"/>
        <v>3.38610004137168-2.26251971350441i</v>
      </c>
      <c r="DP163" s="223" t="str">
        <f t="shared" ca="1" si="144"/>
        <v>-2.17873922994807-3.44060522467467i</v>
      </c>
      <c r="DQ163" s="223" t="str">
        <f t="shared" ca="1" si="145"/>
        <v>-3.4930379160407+2.09364635535121i</v>
      </c>
      <c r="DR163" s="223" t="str">
        <f t="shared" ca="1" si="146"/>
        <v>2.00729234647639+3.54336653197925i</v>
      </c>
      <c r="DS163" s="223" t="str">
        <f t="shared" ca="1" si="147"/>
        <v>3.59156075641585-1.91972921974611i</v>
      </c>
      <c r="DT163" s="223" t="str">
        <f t="shared" ca="1" si="148"/>
        <v>-1.8310097199206-3.63759155894799i</v>
      </c>
      <c r="DU163" s="223" t="str">
        <f t="shared" ca="1" si="149"/>
        <v>-3.68143121234338+1.7411872883057i</v>
      </c>
      <c r="DV163" s="223" t="str">
        <f t="shared" ca="1" si="150"/>
        <v>1.65031603057563+3.72305330923403i</v>
      </c>
      <c r="DW163" s="223" t="str">
        <f t="shared" ca="1" si="151"/>
        <v>3.76243277802678-1.55845068417422i</v>
      </c>
      <c r="DX163" s="223" t="str">
        <f t="shared" ca="1" si="152"/>
        <v>-1.4656465853586-3.79954589799887i</v>
      </c>
      <c r="DY163" s="223" t="str">
        <f t="shared" ca="1" si="153"/>
        <v>-3.83437031359619+1.37195963584415i</v>
      </c>
      <c r="DZ163" s="223" t="str">
        <f t="shared" ca="1" si="154"/>
        <v>1.27744626914585+3.86688504789304i</v>
      </c>
      <c r="EA163" s="223" t="str">
        <f t="shared" ca="1" si="155"/>
        <v>3.8970705152304-1.18216341657795i</v>
      </c>
      <c r="EB163" s="223" t="str">
        <f t="shared" ca="1" si="156"/>
        <v>-1.08616847297581-3.92490853300899i</v>
      </c>
      <c r="EC163" s="223" t="str">
        <f t="shared" ca="1" si="157"/>
        <v>-3.95038233264916+0.989519262099909i</v>
      </c>
      <c r="ED163" s="223" t="str">
        <f t="shared" ca="1" si="158"/>
        <v>0.8922740018172+3.97347656968737i</v>
      </c>
      <c r="EE163" s="223" t="str">
        <f t="shared" ca="1" si="159"/>
        <v>3.99417733301695-0.794491269043904i</v>
      </c>
      <c r="EF163" s="223" t="str">
        <f t="shared" ca="1" si="160"/>
        <v>-0.696229964438083-4.01247215327308i</v>
      </c>
      <c r="EG163" s="223" t="str">
        <f t="shared" ca="1" si="161"/>
        <v>-4.02835001034012+0.597549276935525i</v>
      </c>
      <c r="EH163" s="223" t="str">
        <f t="shared" ca="1" si="162"/>
        <v>0.498508648088223+4.0418013399912i</v>
      </c>
      <c r="EI163" s="223" t="str">
        <f t="shared" ca="1" si="163"/>
        <v>4.05281803964721-0.399167736275762i</v>
      </c>
      <c r="EJ163" s="223" t="str">
        <f t="shared" ca="1" si="164"/>
        <v>-0.299586380744933-4.06139347326081i</v>
      </c>
      <c r="EK163" s="223" t="str">
        <f t="shared" ca="1" si="165"/>
        <v>-4.06752247531147+0.199824565580489i</v>
      </c>
      <c r="EL163" s="223" t="str">
        <f t="shared" ca="1" si="166"/>
        <v>0.0999423835656137+4.07120135391761i</v>
      </c>
      <c r="EM163" s="223" t="str">
        <f t="shared" ca="1" si="167"/>
        <v>4.07242789306003-1.27717102029905E-13i</v>
      </c>
      <c r="EN163" s="223"/>
      <c r="EO163" s="223"/>
      <c r="EP163" s="223"/>
    </row>
    <row r="164" spans="1:146" ht="17.25" thickBot="1">
      <c r="A164" s="257">
        <f t="shared" si="168"/>
        <v>1.2500000000000007E-3</v>
      </c>
      <c r="B164" s="256">
        <v>64</v>
      </c>
      <c r="C164" s="230">
        <f t="shared" si="169"/>
        <v>12800</v>
      </c>
      <c r="D164" s="229">
        <f t="shared" si="170"/>
        <v>80424.771931898707</v>
      </c>
      <c r="E164" s="229" t="str">
        <f t="shared" si="171"/>
        <v>80424.7719318987i</v>
      </c>
      <c r="F164" s="229" t="str">
        <f t="shared" si="177"/>
        <v>-0.0181341476578103-0.0791711613820739i</v>
      </c>
      <c r="G164" s="229" t="str">
        <f t="shared" si="178"/>
        <v>-4.99071904854426+0.968051643236041i</v>
      </c>
      <c r="H164" s="229" t="str">
        <f t="shared" si="180"/>
        <v>0.0020636001417298-0.00660554419232393i</v>
      </c>
      <c r="I164" s="229" t="str">
        <f t="shared" si="174"/>
        <v>-0.00503789335988091+0.00564732313963679i</v>
      </c>
      <c r="J164" s="255" t="str">
        <f ca="1">IMPRODUCT(1/N_FFT2,CA100)</f>
        <v>0.0207616741330739-0.0000583803853164906i</v>
      </c>
      <c r="K164" s="254" t="str">
        <f t="shared" ca="1" si="175"/>
        <v>-0.000104265407354126+0.00011754199690484i</v>
      </c>
      <c r="N164" s="246">
        <f t="shared" ca="1" si="176"/>
        <v>13.621881216071568</v>
      </c>
      <c r="O164" s="223">
        <f t="shared" ca="1" si="39"/>
        <v>0.62188121607156788</v>
      </c>
      <c r="P164" s="223" t="str">
        <f t="shared" ca="1" si="40"/>
        <v>-2.17127106237621E-15-0.621881216071568i</v>
      </c>
      <c r="Q164" s="223" t="str">
        <f t="shared" ca="1" si="41"/>
        <v>-0.621881216071568-2.00938484616141E-15i</v>
      </c>
      <c r="R164" s="223" t="str">
        <f t="shared" ca="1" si="42"/>
        <v>-1.14284521651016E-16+0.621881216071568i</v>
      </c>
      <c r="S164" s="223" t="str">
        <f t="shared" ca="1" si="43"/>
        <v>0.621881216071568-2.0569865407252E-15i</v>
      </c>
      <c r="T164" s="223" t="str">
        <f t="shared" ca="1" si="44"/>
        <v>1.84749862994661E-15-0.621881216071568i</v>
      </c>
      <c r="U164" s="223" t="str">
        <f t="shared" ca="1" si="45"/>
        <v>-0.621881216071568-2.28569043302033E-16i</v>
      </c>
      <c r="V164" s="223" t="str">
        <f t="shared" ca="1" si="46"/>
        <v>1.51988974366335E-14+0.621881216071568i</v>
      </c>
      <c r="W164" s="223" t="str">
        <f t="shared" ca="1" si="47"/>
        <v>0.621881216071568-1.73701684990097E-14i</v>
      </c>
      <c r="X164" s="223" t="str">
        <f t="shared" ca="1" si="48"/>
        <v>-1.84367566099226E-14-0.621881216071568i</v>
      </c>
      <c r="Y164" s="223" t="str">
        <f t="shared" ca="1" si="49"/>
        <v>-0.621881216071568+2.06080276722988E-14i</v>
      </c>
      <c r="Z164" s="223" t="str">
        <f t="shared" ca="1" si="50"/>
        <v>2.2779298734675E-14+0.621881216071568i</v>
      </c>
      <c r="AA164" s="223" t="str">
        <f t="shared" ca="1" si="51"/>
        <v>0.621881216071568-2.60552527485145E-14i</v>
      </c>
      <c r="AB164" s="223" t="str">
        <f t="shared" ca="1" si="52"/>
        <v>-2.71218408594275E-14-0.621881216071568i</v>
      </c>
      <c r="AC164" s="223" t="str">
        <f t="shared" ca="1" si="53"/>
        <v>-0.621881216071568+3.0397794873267E-14i</v>
      </c>
      <c r="AD164" s="223" t="str">
        <f t="shared" ca="1" si="54"/>
        <v>-3.03978622977635E-14+0.621881216071568i</v>
      </c>
      <c r="AE164" s="223" t="str">
        <f t="shared" ca="1" si="55"/>
        <v>0.621881216071568+2.93312741868506E-14i</v>
      </c>
      <c r="AF164" s="223" t="str">
        <f t="shared" ca="1" si="56"/>
        <v>2.60553201730111E-14-0.621881216071568i</v>
      </c>
      <c r="AG164" s="223" t="str">
        <f t="shared" ca="1" si="57"/>
        <v>-0.621881216071568-2.49887320620982E-14i</v>
      </c>
      <c r="AH164" s="223" t="str">
        <f t="shared" ca="1" si="58"/>
        <v>-2.17127780482586E-14+0.621881216071568i</v>
      </c>
      <c r="AI164" s="223" t="str">
        <f t="shared" ca="1" si="59"/>
        <v>0.621881216071568+2.06461899373457E-14i</v>
      </c>
      <c r="AJ164" s="223" t="str">
        <f t="shared" ca="1" si="60"/>
        <v>1.73702359235062E-14-0.621881216071568i</v>
      </c>
      <c r="AK164" s="223" t="str">
        <f t="shared" ca="1" si="61"/>
        <v>-0.621881216071568-1.63036478125933E-14i</v>
      </c>
      <c r="AL164" s="223" t="str">
        <f t="shared" ca="1" si="62"/>
        <v>-1.52370597016804E-14+0.621881216071568i</v>
      </c>
      <c r="AM164" s="223" t="str">
        <f t="shared" ca="1" si="63"/>
        <v>0.621881216071568+9.7517397849143E-15i</v>
      </c>
      <c r="AN164" s="223" t="str">
        <f t="shared" ca="1" si="64"/>
        <v>8.68515167400137E-15-0.621881216071568i</v>
      </c>
      <c r="AO164" s="223" t="str">
        <f t="shared" ca="1" si="65"/>
        <v>-0.621881216071568-7.61856356308845E-15i</v>
      </c>
      <c r="AP164" s="223" t="str">
        <f t="shared" ca="1" si="66"/>
        <v>-6.55197545217553E-15+0.621881216071568i</v>
      </c>
      <c r="AQ164" s="223" t="str">
        <f t="shared" ca="1" si="67"/>
        <v>0.621881216071568+5.48538734126258E-15i</v>
      </c>
      <c r="AR164" s="223" t="str">
        <f t="shared" ca="1" si="68"/>
        <v>0.621881216071568+5.48538734126258E-15i</v>
      </c>
      <c r="AS164" s="223" t="str">
        <f t="shared" ca="1" si="69"/>
        <v>-0.621881216071568+1.06652068641639E-15i</v>
      </c>
      <c r="AT164" s="223" t="str">
        <f t="shared" ca="1" si="70"/>
        <v>2.13310879732932E-15+0.621881216071568i</v>
      </c>
      <c r="AU164" s="223" t="str">
        <f t="shared" ca="1" si="71"/>
        <v>0.621881216071568-3.19969690824226E-15i</v>
      </c>
      <c r="AV164" s="223" t="str">
        <f t="shared" ca="1" si="72"/>
        <v>-8.68501682500827E-15-0.621881216071568i</v>
      </c>
      <c r="AW164" s="223" t="str">
        <f t="shared" ca="1" si="73"/>
        <v>-0.621881216071568+9.75160493592126E-15i</v>
      </c>
      <c r="AX164" s="223" t="str">
        <f t="shared" ca="1" si="74"/>
        <v>1.08181930468342E-14+0.621881216071568i</v>
      </c>
      <c r="AY164" s="223" t="str">
        <f t="shared" ca="1" si="75"/>
        <v>0.621881216071568-1.18847811577471E-14i</v>
      </c>
      <c r="AZ164" s="223" t="str">
        <f t="shared" ca="1" si="76"/>
        <v>-1.73701010745131E-14-0.621881216071568i</v>
      </c>
      <c r="BA164" s="223" t="str">
        <f t="shared" ca="1" si="77"/>
        <v>-0.621881216071568+1.8436689185426E-14i</v>
      </c>
      <c r="BB164" s="223" t="str">
        <f t="shared" ca="1" si="78"/>
        <v>1.9503277296339E-14+0.621881216071568i</v>
      </c>
      <c r="BC164" s="223" t="str">
        <f t="shared" ca="1" si="79"/>
        <v>0.621881216071568-2.0569865407252E-14i</v>
      </c>
      <c r="BD164" s="223" t="str">
        <f t="shared" ca="1" si="80"/>
        <v>-2.16364535181649E-14-0.621881216071568i</v>
      </c>
      <c r="BE164" s="223" t="str">
        <f t="shared" ca="1" si="81"/>
        <v>-0.621881216071568+2.71217734349309E-14i</v>
      </c>
      <c r="BF164" s="223" t="str">
        <f t="shared" ca="1" si="82"/>
        <v>3.26070933516969E-14+0.621881216071568i</v>
      </c>
      <c r="BG164" s="223" t="str">
        <f t="shared" ca="1" si="83"/>
        <v>0.621881216071568+3.26072956251866E-14i</v>
      </c>
      <c r="BH164" s="223" t="str">
        <f t="shared" ca="1" si="84"/>
        <v>2.71219757084206E-14-0.621881216071568i</v>
      </c>
      <c r="BI164" s="223" t="str">
        <f t="shared" ca="1" si="85"/>
        <v>-0.621881216071568-3.04741194033607E-14i</v>
      </c>
      <c r="BJ164" s="223" t="str">
        <f t="shared" ca="1" si="86"/>
        <v>-2.49887994865947E-14+0.621881216071568i</v>
      </c>
      <c r="BK164" s="223" t="str">
        <f t="shared" ca="1" si="87"/>
        <v>0.621881216071568+1.95034795698287E-14i</v>
      </c>
      <c r="BL164" s="223" t="str">
        <f t="shared" ca="1" si="88"/>
        <v>2.28556232647688E-14-0.621881216071568i</v>
      </c>
      <c r="BM164" s="223" t="str">
        <f t="shared" ca="1" si="89"/>
        <v>-0.621881216071568-1.73703033480028E-14i</v>
      </c>
      <c r="BN164" s="223" t="str">
        <f t="shared" ca="1" si="90"/>
        <v>-2.07224470429429E-14+0.621881216071568i</v>
      </c>
      <c r="BO164" s="223" t="str">
        <f t="shared" ca="1" si="91"/>
        <v>0.621881216071568+1.52371271261769E-14i</v>
      </c>
      <c r="BP164" s="223" t="str">
        <f t="shared" ca="1" si="92"/>
        <v>9.75180720941088E-15-0.621881216071568i</v>
      </c>
      <c r="BQ164" s="223" t="str">
        <f t="shared" ca="1" si="93"/>
        <v>-0.621881216071568-1.31039509043511E-14i</v>
      </c>
      <c r="BR164" s="223" t="str">
        <f t="shared" ca="1" si="94"/>
        <v>-7.61863098758503E-15+0.621881216071568i</v>
      </c>
      <c r="BS164" s="223" t="str">
        <f t="shared" ca="1" si="95"/>
        <v>0.621881216071568+1.09707746825251E-14i</v>
      </c>
      <c r="BT164" s="223" t="str">
        <f t="shared" ca="1" si="96"/>
        <v>5.48545476575913E-15-0.621881216071568i</v>
      </c>
      <c r="BU164" s="223" t="str">
        <f t="shared" ca="1" si="97"/>
        <v>-0.621881216071568-1.34848993098544E-19i</v>
      </c>
      <c r="BV164" s="223" t="str">
        <f t="shared" ca="1" si="98"/>
        <v>-3.35227854393326E-15+0.621881216071568i</v>
      </c>
      <c r="BW164" s="223" t="str">
        <f t="shared" ca="1" si="99"/>
        <v>0.621881216071568-2.13304137283277E-15i</v>
      </c>
      <c r="BX164" s="223" t="str">
        <f t="shared" ca="1" si="100"/>
        <v>-7.61836128959883E-15-0.621881216071568i</v>
      </c>
      <c r="BY164" s="223" t="str">
        <f t="shared" ca="1" si="101"/>
        <v>-0.621881216071568+4.26621759465864E-15i</v>
      </c>
      <c r="BZ164" s="223" t="str">
        <f t="shared" ca="1" si="102"/>
        <v>9.75153751142468E-15+0.621881216071568i</v>
      </c>
      <c r="CA164" s="223" t="str">
        <f t="shared" ca="1" si="103"/>
        <v>0.621881216071568+2.41049587311289E-13i</v>
      </c>
      <c r="CB164" s="223" t="str">
        <f t="shared" ca="1" si="104"/>
        <v>1.7370202211258E-13-0.621881216071568i</v>
      </c>
      <c r="CC164" s="223" t="str">
        <f t="shared" ca="1" si="105"/>
        <v>-0.621881216071568-1.0635445691387E-13i</v>
      </c>
      <c r="CD164" s="223" t="str">
        <f t="shared" ca="1" si="106"/>
        <v>-4.78443553268669E-14+0.621881216071568i</v>
      </c>
      <c r="CE164" s="223" t="str">
        <f t="shared" ca="1" si="107"/>
        <v>0.621881216071568-1.95032098718425E-14i</v>
      </c>
      <c r="CF164" s="223" t="str">
        <f t="shared" ca="1" si="108"/>
        <v>-8.68507750705521E-14-0.621881216071568i</v>
      </c>
      <c r="CG164" s="223" t="str">
        <f t="shared" ca="1" si="109"/>
        <v>-0.621881216071568+1.45360876657555E-13i</v>
      </c>
      <c r="CH164" s="223" t="str">
        <f t="shared" ca="1" si="110"/>
        <v>2.12708441856264E-13+0.621881216071568i</v>
      </c>
      <c r="CI164" s="223" t="str">
        <f t="shared" ca="1" si="111"/>
        <v>0.621881216071568-2.80056007054974E-13i</v>
      </c>
      <c r="CJ164" s="223" t="str">
        <f t="shared" ca="1" si="112"/>
        <v>2.80056344177456E-13-0.621881216071568i</v>
      </c>
      <c r="CK164" s="223" t="str">
        <f t="shared" ca="1" si="113"/>
        <v>-0.621881216071568-2.21546242590453E-13i</v>
      </c>
      <c r="CL164" s="223" t="str">
        <f t="shared" ca="1" si="114"/>
        <v>-1.54198677391744E-13+0.621881216071568i</v>
      </c>
      <c r="CM164" s="223" t="str">
        <f t="shared" ca="1" si="115"/>
        <v>0.621881216071568+8.68511121930347E-14i</v>
      </c>
      <c r="CN164" s="223" t="str">
        <f t="shared" ca="1" si="116"/>
        <v>2.83410106060314E-14-0.621881216071568i</v>
      </c>
      <c r="CO164" s="223" t="str">
        <f t="shared" ca="1" si="117"/>
        <v>-0.621881216071568+3.9006554592678E-14i</v>
      </c>
      <c r="CP164" s="223" t="str">
        <f t="shared" ca="1" si="118"/>
        <v>1.06354119791388E-13+0.621881216071568i</v>
      </c>
      <c r="CQ164" s="223" t="str">
        <f t="shared" ca="1" si="119"/>
        <v>0.621881216071568-1.64864221378391E-13i</v>
      </c>
      <c r="CR164" s="223" t="str">
        <f t="shared" ca="1" si="120"/>
        <v>-2.322117865771E-13-0.621881216071568i</v>
      </c>
      <c r="CS164" s="223" t="str">
        <f t="shared" ca="1" si="121"/>
        <v>-0.621881216071568+2.90721888164103E-13i</v>
      </c>
      <c r="CT164" s="223" t="str">
        <f t="shared" ca="1" si="122"/>
        <v>-2.60552999456621E-13+0.621881216071568i</v>
      </c>
      <c r="CU164" s="223" t="str">
        <f t="shared" ca="1" si="123"/>
        <v>0.621881216071568+1.93205434257911E-13i</v>
      </c>
      <c r="CV164" s="223" t="str">
        <f t="shared" ca="1" si="124"/>
        <v>1.25857869059202E-13-0.621881216071568i</v>
      </c>
      <c r="CW164" s="223" t="str">
        <f t="shared" ca="1" si="125"/>
        <v>-0.621881216071568-7.61852310839055E-14i</v>
      </c>
      <c r="CX164" s="223" t="str">
        <f t="shared" ca="1" si="126"/>
        <v>-8.83766588519581E-15+0.621881216071568i</v>
      </c>
      <c r="CY164" s="223" t="str">
        <f t="shared" ca="1" si="127"/>
        <v>0.621881216071568-5.85098993135136E-14i</v>
      </c>
      <c r="CZ164" s="223" t="str">
        <f t="shared" ca="1" si="128"/>
        <v>-1.25857464512223E-13-0.621881216071568i</v>
      </c>
      <c r="DA164" s="223" t="str">
        <f t="shared" ca="1" si="129"/>
        <v>-0.621881216071568+1.93205029710933E-13i</v>
      </c>
      <c r="DB164" s="223" t="str">
        <f t="shared" ca="1" si="130"/>
        <v>2.60552594909642E-13+0.621881216071568i</v>
      </c>
      <c r="DC164" s="223" t="str">
        <f t="shared" ca="1" si="131"/>
        <v>0.621881216071568+3.08397219934495E-13i</v>
      </c>
      <c r="DD164" s="223" t="str">
        <f t="shared" ca="1" si="132"/>
        <v>2.41049654735786E-13-0.621881216071568i</v>
      </c>
      <c r="DE164" s="223" t="str">
        <f t="shared" ca="1" si="133"/>
        <v>-0.621881216071568-1.73702089537076E-13i</v>
      </c>
      <c r="DF164" s="223" t="str">
        <f t="shared" ca="1" si="134"/>
        <v>-1.06354524338367E-13+0.621881216071568i</v>
      </c>
      <c r="DG164" s="223" t="str">
        <f t="shared" ca="1" si="135"/>
        <v>0.621881216071568+3.90069591396573E-14i</v>
      </c>
      <c r="DH164" s="223" t="str">
        <f t="shared" ca="1" si="136"/>
        <v>-1.06656788356397E-14-0.621881216071568i</v>
      </c>
      <c r="DI164" s="223" t="str">
        <f t="shared" ca="1" si="137"/>
        <v>-0.621881216071568+7.80132440343489E-14i</v>
      </c>
      <c r="DJ164" s="223" t="str">
        <f t="shared" ca="1" si="138"/>
        <v>1.45360809233058E-13+0.621881216071568i</v>
      </c>
      <c r="DK164" s="223" t="str">
        <f t="shared" ca="1" si="139"/>
        <v>0.621881216071568-2.12708374431768E-13i</v>
      </c>
      <c r="DL164" s="223" t="str">
        <f t="shared" ca="1" si="140"/>
        <v>-2.80055939630477E-13-0.621881216071568i</v>
      </c>
      <c r="DM164" s="223" t="str">
        <f t="shared" ca="1" si="141"/>
        <v>-0.621881216071568-2.8889387521366E-13i</v>
      </c>
      <c r="DN164" s="223" t="str">
        <f t="shared" ca="1" si="142"/>
        <v>-2.2154631001495E-13+0.621881216071568i</v>
      </c>
      <c r="DO164" s="223" t="str">
        <f t="shared" ca="1" si="143"/>
        <v>0.621881216071568+1.54198744816241E-13i</v>
      </c>
      <c r="DP164" s="223" t="str">
        <f t="shared" ca="1" si="144"/>
        <v>8.68511796175311E-14-0.621881216071568i</v>
      </c>
      <c r="DQ164" s="223" t="str">
        <f t="shared" ca="1" si="145"/>
        <v>-0.621881216071568-1.95036144188218E-14i</v>
      </c>
      <c r="DR164" s="223" t="str">
        <f t="shared" ca="1" si="146"/>
        <v>3.01690235564752E-14+0.621881216071568i</v>
      </c>
      <c r="DS164" s="223" t="str">
        <f t="shared" ca="1" si="147"/>
        <v>0.621881216071568-9.75165887551844E-14i</v>
      </c>
      <c r="DT164" s="223" t="str">
        <f t="shared" ca="1" si="148"/>
        <v>-1.64864153953894E-13-0.621881216071568i</v>
      </c>
      <c r="DU164" s="223" t="str">
        <f t="shared" ca="1" si="149"/>
        <v>-0.621881216071568+2.32211719152603E-13i</v>
      </c>
      <c r="DV164" s="223" t="str">
        <f t="shared" ca="1" si="150"/>
        <v>2.99559284351313E-13+0.621881216071568i</v>
      </c>
      <c r="DW164" s="223" t="str">
        <f t="shared" ca="1" si="151"/>
        <v>0.621881216071568+2.69390530492824E-13i</v>
      </c>
      <c r="DX164" s="223" t="str">
        <f t="shared" ca="1" si="152"/>
        <v>2.02042965294115E-13-0.621881216071568i</v>
      </c>
      <c r="DY164" s="223" t="str">
        <f t="shared" ca="1" si="153"/>
        <v>-0.621881216071568-1.34695400095405E-13i</v>
      </c>
      <c r="DZ164" s="223" t="str">
        <f t="shared" ca="1" si="154"/>
        <v>-6.73478348966957E-14+0.621881216071568i</v>
      </c>
      <c r="EA164" s="223" t="str">
        <f t="shared" ca="1" si="155"/>
        <v>0.621881216071568+2.69697986197089E-19i</v>
      </c>
      <c r="EB164" s="223" t="str">
        <f t="shared" ca="1" si="156"/>
        <v>-6.73472955007233E-14-0.621881216071568i</v>
      </c>
      <c r="EC164" s="223" t="str">
        <f t="shared" ca="1" si="157"/>
        <v>-0.621881216071568+1.1701993347602E-13i</v>
      </c>
      <c r="ED164" s="223" t="str">
        <f t="shared" ca="1" si="158"/>
        <v>1.8436749867473E-13+0.621881216071568i</v>
      </c>
      <c r="EE164" s="223" t="str">
        <f t="shared" ca="1" si="159"/>
        <v>0.621881216071568-2.51715063873439E-13i</v>
      </c>
      <c r="EF164" s="223" t="str">
        <f t="shared" ca="1" si="160"/>
        <v>2.99559823747285E-13-0.621881216071568i</v>
      </c>
      <c r="EG164" s="223" t="str">
        <f t="shared" ca="1" si="161"/>
        <v>-0.621881216071568-2.32212258548576E-13i</v>
      </c>
      <c r="EH164" s="223" t="str">
        <f t="shared" ca="1" si="162"/>
        <v>-1.82539620573279E-13+0.621881216071568i</v>
      </c>
      <c r="EI164" s="223" t="str">
        <f t="shared" ca="1" si="163"/>
        <v>0.621881216071568+1.15192055374569E-13i</v>
      </c>
      <c r="EJ164" s="223" t="str">
        <f t="shared" ca="1" si="164"/>
        <v>4.784449017586E-14-0.621881216071568i</v>
      </c>
      <c r="EK164" s="223" t="str">
        <f t="shared" ca="1" si="165"/>
        <v>-0.621881216071568+1.95030750228494E-14i</v>
      </c>
      <c r="EL164" s="223" t="str">
        <f t="shared" ca="1" si="166"/>
        <v>8.68506402215587E-14+0.621881216071568i</v>
      </c>
      <c r="EM164" s="223" t="str">
        <f t="shared" ca="1" si="167"/>
        <v>0.621881216071568-1.36523278196856E-13i</v>
      </c>
      <c r="EN164" s="223"/>
      <c r="EO164" s="223"/>
      <c r="EP164" s="223"/>
    </row>
    <row r="165" spans="1:146" ht="17.2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-0.018010960886392-0.0776977093277308i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0.00206153147435312-0.00650388706446906i</v>
      </c>
      <c r="I165" s="229" t="str">
        <f t="shared" si="174"/>
        <v>-0.00497203158305568+0.00561864031151345i</v>
      </c>
      <c r="J165" s="255" t="str">
        <f ca="1">IMPRODUCT(1/N_FFT2,CB100)</f>
        <v>-0.0116227347564218-0.0016138591882835i</v>
      </c>
      <c r="K165" s="254" t="str">
        <f t="shared" ca="1" si="175"/>
        <v>0.0000668562985828042-0.0000572798071777098i</v>
      </c>
      <c r="N165" s="246">
        <f t="shared" ref="N165:N228" ca="1" si="185">Ioutput2+O165</f>
        <v>17.075097647861185</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4.0750976478611856</v>
      </c>
      <c r="P165" s="223" t="str">
        <f t="shared" ref="P165:P228" ca="1" si="187">IMPRODUCT(O165,IMEXP(COMPLEX(0,-2*PI()*1*B165/Nt_load2)))</f>
        <v>-0.100007902629357-4.07387030463851i</v>
      </c>
      <c r="Q165" s="223" t="str">
        <f t="shared" ref="Q165:Q228" ca="1" si="188">IMPRODUCT(O165,IMEXP(COMPLEX(0,-2*PI()*2*B165/Nt_load2)))</f>
        <v>-4.07018901427614+0.199955564237664i</v>
      </c>
      <c r="R165" s="223" t="str">
        <f t="shared" ref="R165:R228" ca="1" si="189">IMPRODUCT(O165,IMEXP(COMPLEX(0,-2*PI()*3*B165/Nt_load2)))</f>
        <v>0.299782780090938+4.06405599424574i</v>
      </c>
      <c r="S165" s="223" t="str">
        <f t="shared" ref="S165:S228" ca="1" si="190">IMPRODUCT(O165,IMEXP(COMPLEX(0,-2*PI()*4*B165/Nt_load2)))</f>
        <v>4.05547493884925-0.399429418007081i</v>
      </c>
      <c r="T165" s="223" t="str">
        <f t="shared" ref="T165:T228" ca="1" si="191">IMPRODUCT(O165,IMEXP(COMPLEX(0,-2*PI()*5*B165/Nt_load2)))</f>
        <v>-0.498835454577408-4.04445101699357i</v>
      </c>
      <c r="U165" s="223" t="str">
        <f t="shared" ref="U165:U228" ca="1" si="192">IMPRODUCT(O165,IMEXP(COMPLEX(0,-2*PI()*6*B165/Nt_load2)))</f>
        <v>-4.03099086907702+0.597941011322597i</v>
      </c>
      <c r="V165" s="223" t="str">
        <f t="shared" ref="V165:V228" ca="1" si="193">IMPRODUCT(O165,IMEXP(COMPLEX(0,-2*PI()*7*B165/Nt_load2)))</f>
        <v>0.696686390761139+4.01510260298937i</v>
      </c>
      <c r="W165" s="223" t="str">
        <f t="shared" ref="W165:W228" ca="1" si="194">IMPRODUCT(O165,IMEXP(COMPLEX(0,-2*PI()*8*B165/Nt_load2)))</f>
        <v>3.9967957892281-0.795012112368266i</v>
      </c>
      <c r="X165" s="223" t="str">
        <f t="shared" ref="X165:X228" ca="1" si="195">IMPRODUCT(O165,IMEXP(COMPLEX(0,-2*PI()*9*B165/Nt_load2)))</f>
        <v>-0.892858948406722-3.97608145513316i</v>
      </c>
      <c r="Y165" s="223" t="str">
        <f t="shared" ref="Y165:Y228" ca="1" si="196">IMPRODUCT(O165,IMEXP(COMPLEX(0,-2*PI()*10*B165/Nt_load2)))</f>
        <v>-3.9529720782449+0.990167959600797i</v>
      </c>
      <c r="Z165" s="223" t="str">
        <f t="shared" ref="Z165:Z228" ca="1" si="197">IMPRODUCT(O165,IMEXP(COMPLEX(0,-2*PI()*11*B165/Nt_load2)))</f>
        <v>1.08688053064039+3.92748157878794i</v>
      </c>
      <c r="AA165" s="223" t="str">
        <f t="shared" ref="AA165:AA228" ca="1" si="198">IMPRODUCT(O165,IMEXP(COMPLEX(0,-2*PI()*12*B165/Nt_load2)))</f>
        <v>3.89962531128582-1.1829384054898i</v>
      </c>
      <c r="AB165" s="223" t="str">
        <f t="shared" ref="AB165:AB228" ca="1" si="199">IMPRODUCT(O165,IMEXP(COMPLEX(0,-2*PI()*13*B165/Nt_load2)))</f>
        <v>-1.27828372247665-3.86942005531256i</v>
      </c>
      <c r="AC165" s="223" t="str">
        <f t="shared" ref="AC165:AC228" ca="1" si="200">IMPRODUCT(O165,IMEXP(COMPLEX(0,-2*PI()*14*B165/Nt_load2)))</f>
        <v>-3.83688400538504+1.3728590491468i</v>
      </c>
      <c r="AD165" s="223" t="str">
        <f t="shared" ref="AD165:AD228" ca="1" si="201">IMPRODUCT(O165,IMEXP(COMPLEX(0,-2*PI()*15*B165/Nt_load2)))</f>
        <v>1.46660741686063+3.80203676000287i</v>
      </c>
      <c r="AE165" s="223" t="str">
        <f t="shared" ref="AE165:AE228" ca="1" si="202">IMPRODUCT(O165,IMEXP(COMPLEX(0,-2*PI()*16*B165/Nt_load2)))</f>
        <v>3.76489930984379-1.55947235510653i</v>
      </c>
      <c r="AF165" s="223" t="str">
        <f t="shared" ref="AF165:AF228" ca="1" si="203">IMPRODUCT(O165,IMEXP(COMPLEX(0,-2*PI()*17*B165/Nt_load2)))</f>
        <v>-1.65139792551777-3.72549402511927i</v>
      </c>
      <c r="AG165" s="223" t="str">
        <f t="shared" ref="AG165:AG228" ca="1" si="204">IMPRODUCT(O165,IMEXP(COMPLEX(0,-2*PI()*18*B165/Nt_load2)))</f>
        <v>-3.68384464209905+1.7423287555688i</v>
      </c>
      <c r="AH165" s="223" t="str">
        <f t="shared" ref="AH165:AH228" ca="1" si="205">IMPRODUCT(O165,IMEXP(COMPLEX(0,-2*PI()*19*B165/Nt_load2)))</f>
        <v>1.83221007192733+3.63997624881425i</v>
      </c>
      <c r="AI165" s="223" t="str">
        <f t="shared" ref="AI165:AI228" ca="1" si="206">IMPRODUCT(O165,IMEXP(COMPLEX(0,-2*PI()*20*B165/Nt_load2)))</f>
        <v>3.59391526994482-1.92098773344892i</v>
      </c>
      <c r="AJ165" s="223" t="str">
        <f t="shared" ref="AJ165:AJ228" ca="1" si="207">IMPRODUCT(O165,IMEXP(COMPLEX(0,-2*PI()*21*B165/Nt_load2)))</f>
        <v>-2.00860826379061-3.54568945090173i</v>
      </c>
      <c r="AK165" s="223" t="str">
        <f t="shared" ref="AK165:AK228" ca="1" si="208">IMPRODUCT(O165,IMEXP(COMPLEX(0,-2*PI()*22*B165/Nt_load2)))</f>
        <v>-3.49532784111529+2.09501888362089i</v>
      </c>
      <c r="AL165" s="223" t="str">
        <f t="shared" ref="AL165:AL228" ca="1" si="209">IMPRODUCT(O165,IMEXP(COMPLEX(0,-2*PI()*23*B165/Nt_load2)))</f>
        <v>2.18016754241312+3.44286077653629i</v>
      </c>
      <c r="AM165" s="223" t="str">
        <f t="shared" ref="AM165:AM228" ca="1" si="210">IMPRODUCT(O165,IMEXP(COMPLEX(0,-2*PI()*24*B165/Nt_load2)))</f>
        <v>3.38831986136216-2.26400294979986i</v>
      </c>
      <c r="AN165" s="223" t="str">
        <f t="shared" ref="AN165:AN228" ca="1" si="211">IMPRODUCT(O165,IMEXP(COMPLEX(0,-2*PI()*25*B165/Nt_load2)))</f>
        <v>-2.34647460646616-3.33173794900098i</v>
      </c>
      <c r="AO165" s="223" t="str">
        <f t="shared" ref="AO165:AO228" ca="1" si="212">IMPRODUCT(O165,IMEXP(COMPLEX(0,-2*PI()*26*B165/Nt_load2)))</f>
        <v>-3.27314912228126+2.42753283456954i</v>
      </c>
      <c r="AP165" s="223" t="str">
        <f t="shared" ref="AP165:AP228" ca="1" si="213">IMPRODUCT(O165,IMEXP(COMPLEX(0,-2*PI()*27*B165/Nt_load2)))</f>
        <v>2.50712880766499+3.21258867292096i</v>
      </c>
      <c r="AQ165" s="223" t="str">
        <f t="shared" ref="AQ165:AQ228" ca="1" si="214">IMPRODUCT(O165,IMEXP(COMPLEX(0,-2*PI()*28*B165/Nt_load2)))</f>
        <v>3.15009308027052-2.58521458011429i</v>
      </c>
      <c r="AR165" s="223" t="str">
        <f t="shared" ref="AR165:AR228" ca="1" si="215">IMPRODUCT(O165,IMEXP(COMPLEX(0,-2*PI()*28*B165/Nt_load2)))</f>
        <v>3.15009308027052-2.58521458011429i</v>
      </c>
      <c r="AS165" s="223" t="str">
        <f t="shared" ref="AS165:AS228" ca="1" si="216">IMPRODUCT(O165,IMEXP(COMPLEX(0,-2*PI()*30*B165/Nt_load2)))</f>
        <v>-3.01944818811411+2.73666831729718i</v>
      </c>
      <c r="AT165" s="223" t="str">
        <f t="shared" ref="AT165:AT228" ca="1" si="217">IMPRODUCT(O165,IMEXP(COMPLEX(0,-2*PI()*31*B165/Nt_load2)))</f>
        <v>2.80994505196302+2.95137758420577i</v>
      </c>
      <c r="AU165" s="223" t="str">
        <f t="shared" ref="AU165:AU228" ca="1" si="218">IMPRODUCT(O165,IMEXP(COMPLEX(0,-2*PI()*32*B165/Nt_load2)))</f>
        <v>2.88152918080011-2.88152918079988i</v>
      </c>
      <c r="AV165" s="223" t="str">
        <f t="shared" ref="AV165:AV228" ca="1" si="219">IMPRODUCT(O165,IMEXP(COMPLEX(0,-2*PI()*33*B165/Nt_load2)))</f>
        <v>-2.95137758420583-2.80994505196296i</v>
      </c>
      <c r="AW165" s="223" t="str">
        <f t="shared" ref="AW165:AW228" ca="1" si="220">IMPRODUCT(O165,IMEXP(COMPLEX(0,-2*PI()*34*B165/Nt_load2)))</f>
        <v>-2.73666831729713+3.01944818811416i</v>
      </c>
      <c r="AX165" s="223" t="str">
        <f t="shared" ref="AX165:AX228" ca="1" si="221">IMPRODUCT(O165,IMEXP(COMPLEX(0,-2*PI()*35*B165/Nt_load2)))</f>
        <v>3.08569998933814+2.66174311596787i</v>
      </c>
      <c r="AY165" s="223" t="str">
        <f t="shared" ref="AY165:AY228" ca="1" si="222">IMPRODUCT(O165,IMEXP(COMPLEX(0,-2*PI()*36*B165/Nt_load2)))</f>
        <v>2.58521458011423-3.15009308027057i</v>
      </c>
      <c r="AZ165" s="223" t="str">
        <f t="shared" ref="AZ165:AZ228" ca="1" si="223">IMPRODUCT(O165,IMEXP(COMPLEX(0,-2*PI()*37*B165/Nt_load2)))</f>
        <v>-3.21258867292101-2.50712880766493i</v>
      </c>
      <c r="BA165" s="223" t="str">
        <f t="shared" ref="BA165:BA228" ca="1" si="224">IMPRODUCT(O165,IMEXP(COMPLEX(0,-2*PI()*38*B165/Nt_load2)))</f>
        <v>-2.4275328345698+3.27314912228106i</v>
      </c>
      <c r="BB165" s="223" t="str">
        <f t="shared" ref="BB165:BB228" ca="1" si="225">IMPRODUCT(O165,IMEXP(COMPLEX(0,-2*PI()*39*B165/Nt_load2)))</f>
        <v>3.33173794900102+2.3464746064661i</v>
      </c>
      <c r="BC165" s="223" t="str">
        <f t="shared" ref="BC165:BC228" ca="1" si="226">IMPRODUCT(O165,IMEXP(COMPLEX(0,-2*PI()*40*B165/Nt_load2)))</f>
        <v>2.26400294979979-3.38831986136221i</v>
      </c>
      <c r="BD165" s="223" t="str">
        <f t="shared" ref="BD165:BD228" ca="1" si="227">IMPRODUCT(O165,IMEXP(COMPLEX(0,-2*PI()*41*B165/Nt_load2)))</f>
        <v>-3.44286077653612-2.1801675424134i</v>
      </c>
      <c r="BE165" s="223" t="str">
        <f t="shared" ref="BE165:BE228" ca="1" si="228">IMPRODUCT(O165,IMEXP(COMPLEX(0,-2*PI()*42*B165/Nt_load2)))</f>
        <v>-2.09501888362079+3.49532784111534i</v>
      </c>
      <c r="BF165" s="223" t="str">
        <f t="shared" ref="BF165:BF228" ca="1" si="229">IMPRODUCT(O165,IMEXP(COMPLEX(0,-2*PI()*43*B165/Nt_load2)))</f>
        <v>3.54568945090177+2.00860826379055i</v>
      </c>
      <c r="BG165" s="223" t="str">
        <f t="shared" ref="BG165:BG228" ca="1" si="230">IMPRODUCT(O165,IMEXP(COMPLEX(0,-2*PI()*44*B165/Nt_load2)))</f>
        <v>1.9209877334492-3.59391526994467i</v>
      </c>
      <c r="BH165" s="223" t="str">
        <f t="shared" ref="BH165:BH228" ca="1" si="231">IMPRODUCT(O165,IMEXP(COMPLEX(0,-2*PI()*45*B165/Nt_load2)))</f>
        <v>-3.63997624881427-1.83221007192727i</v>
      </c>
      <c r="BI165" s="223" t="str">
        <f t="shared" ref="BI165:BI228" ca="1" si="232">IMPRODUCT(O165,IMEXP(COMPLEX(0,-2*PI()*46*B165/Nt_load2)))</f>
        <v>-1.74232875556871+3.68384464209909i</v>
      </c>
      <c r="BJ165" s="223" t="str">
        <f t="shared" ref="BJ165:BJ228" ca="1" si="233">IMPRODUCT(O165,IMEXP(COMPLEX(0,-2*PI()*47*B165/Nt_load2)))</f>
        <v>3.72549402511913+1.65139792551809i</v>
      </c>
      <c r="BK165" s="223" t="str">
        <f t="shared" ref="BK165:BK228" ca="1" si="234">IMPRODUCT(O165,IMEXP(COMPLEX(0,-2*PI()*48*B165/Nt_load2)))</f>
        <v>1.55947235510645-3.76489930984383i</v>
      </c>
      <c r="BL165" s="223" t="str">
        <f t="shared" ref="BL165:BL228" ca="1" si="235">IMPRODUCT(O165,IMEXP(COMPLEX(0,-2*PI()*49*B165/Nt_load2)))</f>
        <v>-3.8020367600029-1.46660741686058i</v>
      </c>
      <c r="BM165" s="223" t="str">
        <f t="shared" ref="BM165:BM228" ca="1" si="236">IMPRODUCT(O165,IMEXP(COMPLEX(0,-2*PI()*50*B165/Nt_load2)))</f>
        <v>-1.37285904914709+3.83688400538493i</v>
      </c>
      <c r="BN165" s="223" t="str">
        <f t="shared" ref="BN165:BN228" ca="1" si="237">IMPRODUCT(O165,IMEXP(COMPLEX(0,-2*PI()*51*B165/Nt_load2)))</f>
        <v>3.86942005531258+1.27828372247658i</v>
      </c>
      <c r="BO165" s="223" t="str">
        <f t="shared" ref="BO165:BO228" ca="1" si="238">IMPRODUCT(O165,IMEXP(COMPLEX(0,-2*PI()*52*B165/Nt_load2)))</f>
        <v>1.18293840548971-3.89962531128585i</v>
      </c>
      <c r="BP165" s="223" t="str">
        <f t="shared" ref="BP165:BP228" ca="1" si="239">IMPRODUCT(O165,IMEXP(COMPLEX(0,-2*PI()*53*B165/Nt_load2)))</f>
        <v>-3.92748157878785-1.08688053064072i</v>
      </c>
      <c r="BQ165" s="223" t="str">
        <f t="shared" ref="BQ165:BQ228" ca="1" si="240">IMPRODUCT(O165,IMEXP(COMPLEX(0,-2*PI()*54*B165/Nt_load2)))</f>
        <v>-0.990167959600716+3.95297207824492i</v>
      </c>
      <c r="BR165" s="223" t="str">
        <f t="shared" ref="BR165:BR228" ca="1" si="241">IMPRODUCT(O165,IMEXP(COMPLEX(0,-2*PI()*55*B165/Nt_load2)))</f>
        <v>3.97608145513317+0.892858948406664i</v>
      </c>
      <c r="BS165" s="223" t="str">
        <f t="shared" ref="BS165:BS228" ca="1" si="242">IMPRODUCT(O165,IMEXP(COMPLEX(0,-2*PI()*56*B165/Nt_load2)))</f>
        <v>0.79501211236858-3.99679578922804i</v>
      </c>
      <c r="BT165" s="223" t="str">
        <f t="shared" ref="BT165:BT228" ca="1" si="243">IMPRODUCT(O165,IMEXP(COMPLEX(0,-2*PI()*57*B165/Nt_load2)))</f>
        <v>-4.01510260298938-0.696686390761082i</v>
      </c>
      <c r="BU165" s="223" t="str">
        <f t="shared" ref="BU165:BU228" ca="1" si="244">IMPRODUCT(O165,IMEXP(COMPLEX(0,-2*PI()*58*B165/Nt_load2)))</f>
        <v>-0.597941011322512+4.03099086907703i</v>
      </c>
      <c r="BV165" s="223" t="str">
        <f t="shared" ref="BV165:BV228" ca="1" si="245">IMPRODUCT(O165,IMEXP(COMPLEX(0,-2*PI()*59*B165/Nt_load2)))</f>
        <v>4.04445101699354+0.498835454577637i</v>
      </c>
      <c r="BW165" s="223" t="str">
        <f t="shared" ref="BW165:BW228" ca="1" si="246">IMPRODUCT(O165,IMEXP(COMPLEX(0,-2*PI()*60*B165/Nt_load2)))</f>
        <v>0.399429418007122-4.05547493884924i</v>
      </c>
      <c r="BX165" s="223" t="str">
        <f t="shared" ref="BX165:BX228" ca="1" si="247">IMPRODUCT(O165,IMEXP(COMPLEX(0,-2*PI()*61*B165/Nt_load2)))</f>
        <v>-4.06405599424574-0.299782780090885i</v>
      </c>
      <c r="BY165" s="223" t="str">
        <f t="shared" ref="BY165:BY228" ca="1" si="248">IMPRODUCT(O165,IMEXP(COMPLEX(0,-2*PI()*62*B165/Nt_load2)))</f>
        <v>-0.199955564237868+4.07018901427613i</v>
      </c>
      <c r="BZ165" s="223" t="str">
        <f t="shared" ref="BZ165:BZ228" ca="1" si="249">IMPRODUCT(O165,IMEXP(COMPLEX(0,-2*PI()*63*B165/Nt_load2)))</f>
        <v>4.07387030463849+0.100007902630239i</v>
      </c>
      <c r="CA165" s="223" t="str">
        <f t="shared" ref="CA165:CA228" ca="1" si="250">IMPRODUCT(O165,IMEXP(COMPLEX(0,-2*PI()*64*B165/Nt_load2)))</f>
        <v>1.13824422324768E-12-4.07509764786119i</v>
      </c>
      <c r="CB165" s="223" t="str">
        <f t="shared" ref="CB165:CB228" ca="1" si="251">IMPRODUCT(O165,IMEXP(COMPLEX(0,-2*PI()*65*B165/Nt_load2)))</f>
        <v>-4.07387030463854+0.100007902627905i</v>
      </c>
      <c r="CC165" s="223" t="str">
        <f t="shared" ref="CC165:CC228" ca="1" si="252">IMPRODUCT(O165,IMEXP(COMPLEX(0,-2*PI()*66*B165/Nt_load2)))</f>
        <v>0.199955564236+4.07018901427622i</v>
      </c>
      <c r="CD165" s="223" t="str">
        <f t="shared" ref="CD165:CD228" ca="1" si="253">IMPRODUCT(O165,IMEXP(COMPLEX(0,-2*PI()*67*B165/Nt_load2)))</f>
        <v>4.06405599424588-0.299782780088961i</v>
      </c>
      <c r="CE165" s="223" t="str">
        <f t="shared" ref="CE165:CE228" ca="1" si="254">IMPRODUCT(O165,IMEXP(COMPLEX(0,-2*PI()*68*B165/Nt_load2)))</f>
        <v>-0.39942941800889-4.05547493884907i</v>
      </c>
      <c r="CF165" s="223" t="str">
        <f t="shared" ref="CF165:CF228" ca="1" si="255">IMPRODUCT(O165,IMEXP(COMPLEX(0,-2*PI()*69*B165/Nt_load2)))</f>
        <v>-4.04445101699337+0.498835454578998i</v>
      </c>
      <c r="CG165" s="223" t="str">
        <f t="shared" ref="CG165:CG228" ca="1" si="256">IMPRODUCT(O165,IMEXP(COMPLEX(0,-2*PI()*70*B165/Nt_load2)))</f>
        <v>0.597941011323869+4.03099086907683i</v>
      </c>
      <c r="CH165" s="223" t="str">
        <f t="shared" ref="CH165:CH228" ca="1" si="257">IMPRODUCT(O165,IMEXP(COMPLEX(0,-2*PI()*71*B165/Nt_load2)))</f>
        <v>4.01510260298921-0.696686390762035i</v>
      </c>
      <c r="CI165" s="223" t="str">
        <f t="shared" ref="CI165:CI228" ca="1" si="258">IMPRODUCT(O165,IMEXP(COMPLEX(0,-2*PI()*72*B165/Nt_load2)))</f>
        <v>-0.79501211236913-3.99679578922793i</v>
      </c>
      <c r="CJ165" s="223" t="str">
        <f t="shared" ref="CJ165:CJ228" ca="1" si="259">IMPRODUCT(O165,IMEXP(COMPLEX(0,-2*PI()*73*B165/Nt_load2)))</f>
        <v>-3.97608145513305+0.892858948407215i</v>
      </c>
      <c r="CK165" s="223" t="str">
        <f t="shared" ref="CK165:CK228" ca="1" si="260">IMPRODUCT(O165,IMEXP(COMPLEX(0,-2*PI()*74*B165/Nt_load2)))</f>
        <v>0.990167959600866+3.95297207824488i</v>
      </c>
      <c r="CL165" s="223" t="str">
        <f t="shared" ref="CL165:CL228" ca="1" si="261">IMPRODUCT(O165,IMEXP(COMPLEX(0,-2*PI()*75*B165/Nt_load2)))</f>
        <v>3.92748157878792-1.08688053064048i</v>
      </c>
      <c r="CM165" s="223" t="str">
        <f t="shared" ref="CM165:CM228" ca="1" si="262">IMPRODUCT(O165,IMEXP(COMPLEX(0,-2*PI()*76*B165/Nt_load2)))</f>
        <v>-1.18293840548947-3.89962531128592i</v>
      </c>
      <c r="CN165" s="223" t="str">
        <f t="shared" ref="CN165:CN228" ca="1" si="263">IMPRODUCT(O165,IMEXP(COMPLEX(0,-2*PI()*77*B165/Nt_load2)))</f>
        <v>-3.86942005531278+1.27828372247597i</v>
      </c>
      <c r="CO165" s="223" t="str">
        <f t="shared" ref="CO165:CO228" ca="1" si="264">IMPRODUCT(O165,IMEXP(COMPLEX(0,-2*PI()*78*B165/Nt_load2)))</f>
        <v>1.3728590491461+3.83688400538529i</v>
      </c>
      <c r="CP165" s="223" t="str">
        <f t="shared" ref="CP165:CP228" ca="1" si="265">IMPRODUCT(O165,IMEXP(COMPLEX(0,-2*PI()*79*B165/Nt_load2)))</f>
        <v>3.80203676000328-1.46660741685959i</v>
      </c>
      <c r="CQ165" s="223" t="str">
        <f t="shared" ref="CQ165:CQ228" ca="1" si="266">IMPRODUCT(O165,IMEXP(COMPLEX(0,-2*PI()*80*B165/Nt_load2)))</f>
        <v>-1.55947235510509-3.76489930984439i</v>
      </c>
      <c r="CR165" s="223" t="str">
        <f t="shared" ref="CR165:CR228" ca="1" si="267">IMPRODUCT(O165,IMEXP(COMPLEX(0,-2*PI()*81*B165/Nt_load2)))</f>
        <v>-3.72549402511989+1.65139792551637i</v>
      </c>
      <c r="CS165" s="223" t="str">
        <f t="shared" ref="CS165:CS228" ca="1" si="268">IMPRODUCT(O165,IMEXP(COMPLEX(0,-2*PI()*82*B165/Nt_load2)))</f>
        <v>1.74232875556702+3.68384464209989i</v>
      </c>
      <c r="CT165" s="223" t="str">
        <f t="shared" ref="CT165:CT228" ca="1" si="269">IMPRODUCT(O165,IMEXP(COMPLEX(0,-2*PI()*83*B165/Nt_load2)))</f>
        <v>3.63997624881345-1.83221007192891i</v>
      </c>
      <c r="CU165" s="223" t="str">
        <f t="shared" ref="CU165:CU228" ca="1" si="270">IMPRODUCT(O165,IMEXP(COMPLEX(0,-2*PI()*84*B165/Nt_load2)))</f>
        <v>-1.92098773345046-3.593915269944i</v>
      </c>
      <c r="CV165" s="223" t="str">
        <f t="shared" ref="CV165:CV228" ca="1" si="271">IMPRODUCT(O165,IMEXP(COMPLEX(0,-2*PI()*85*B165/Nt_load2)))</f>
        <v>-3.54568945090109+2.00860826379174i</v>
      </c>
      <c r="CW165" s="223" t="str">
        <f t="shared" ref="CW165:CW228" ca="1" si="272">IMPRODUCT(O165,IMEXP(COMPLEX(0,-2*PI()*86*B165/Nt_load2)))</f>
        <v>2.09501888362162+3.49532784111485i</v>
      </c>
      <c r="CX165" s="223" t="str">
        <f t="shared" ref="CX165:CX228" ca="1" si="273">IMPRODUCT(O165,IMEXP(COMPLEX(0,-2*PI()*87*B165/Nt_load2)))</f>
        <v>3.44286077653585-2.18016754241382i</v>
      </c>
      <c r="CY165" s="223" t="str">
        <f t="shared" ref="CY165:CY228" ca="1" si="274">IMPRODUCT(O165,IMEXP(COMPLEX(0,-2*PI()*88*B165/Nt_load2)))</f>
        <v>-2.26400294980029-3.38831986136188i</v>
      </c>
      <c r="CZ165" s="223" t="str">
        <f t="shared" ref="CZ165:CZ228" ca="1" si="275">IMPRODUCT(O165,IMEXP(COMPLEX(0,-2*PI()*89*B165/Nt_load2)))</f>
        <v>-3.33173794900093+2.34647460646623i</v>
      </c>
      <c r="DA165" s="223" t="str">
        <f t="shared" ref="DA165:DA228" ca="1" si="276">IMPRODUCT(O165,IMEXP(COMPLEX(0,-2*PI()*90*B165/Nt_load2)))</f>
        <v>2.42753283456958+3.27314912228123i</v>
      </c>
      <c r="DB165" s="223" t="str">
        <f t="shared" ref="DB165:DB228" ca="1" si="277">IMPRODUCT(O165,IMEXP(COMPLEX(0,-2*PI()*91*B165/Nt_load2)))</f>
        <v>3.2125886729212-2.50712880766469i</v>
      </c>
      <c r="DC165" s="223" t="str">
        <f t="shared" ref="DC165:DC228" ca="1" si="278">IMPRODUCT(O165,IMEXP(COMPLEX(0,-2*PI()*92*B165/Nt_load2)))</f>
        <v>-2.58521458011375-3.15009308027097i</v>
      </c>
      <c r="DD165" s="223" t="str">
        <f t="shared" ref="DD165:DD228" ca="1" si="279">IMPRODUCT(O165,IMEXP(COMPLEX(0,-2*PI()*93*B165/Nt_load2)))</f>
        <v>-3.08569998933884+2.66174311596706i</v>
      </c>
      <c r="DE165" s="223" t="str">
        <f t="shared" ref="DE165:DE228" ca="1" si="280">IMPRODUCT(O165,IMEXP(COMPLEX(0,-2*PI()*94*B165/Nt_load2)))</f>
        <v>2.73666831729632+3.01944818811489i</v>
      </c>
      <c r="DF165" s="223" t="str">
        <f t="shared" ref="DF165:DF228" ca="1" si="281">IMPRODUCT(O165,IMEXP(COMPLEX(0,-2*PI()*95*B165/Nt_load2)))</f>
        <v>2.95137758420688-2.80994505196186i</v>
      </c>
      <c r="DG165" s="223" t="str">
        <f t="shared" ref="DG165:DG228" ca="1" si="282">IMPRODUCT(O165,IMEXP(COMPLEX(0,-2*PI()*96*B165/Nt_load2)))</f>
        <v>-2.88152918079881-2.88152918080118i</v>
      </c>
      <c r="DH165" s="223" t="str">
        <f t="shared" ref="DH165:DH228" ca="1" si="283">IMPRODUCT(O165,IMEXP(COMPLEX(0,-2*PI()*97*B165/Nt_load2)))</f>
        <v>-2.80994505196438+2.95137758420448i</v>
      </c>
      <c r="DI165" s="223" t="str">
        <f t="shared" ref="DI165:DI228" ca="1" si="284">IMPRODUCT(O165,IMEXP(COMPLEX(0,-2*PI()*98*B165/Nt_load2)))</f>
        <v>3.01944818811528+2.73666831729589i</v>
      </c>
      <c r="DJ165" s="223" t="str">
        <f t="shared" ref="DJ165:DJ228" ca="1" si="285">IMPRODUCT(O165,IMEXP(COMPLEX(0,-2*PI()*99*B165/Nt_load2)))</f>
        <v>2.66174311596654-3.08569998933929i</v>
      </c>
      <c r="DK165" s="223" t="str">
        <f t="shared" ref="DK165:DK228" ca="1" si="286">IMPRODUCT(O165,IMEXP(COMPLEX(0,-2*PI()*100*B165/Nt_load2)))</f>
        <v>-3.15009308027141-2.58521458011321i</v>
      </c>
      <c r="DL165" s="223" t="str">
        <f t="shared" ref="DL165:DL228" ca="1" si="287">IMPRODUCT(O165,IMEXP(COMPLEX(0,-2*PI()*101*B165/Nt_load2)))</f>
        <v>-2.50712880766423+3.21258867292156i</v>
      </c>
      <c r="DM165" s="223" t="str">
        <f t="shared" ref="DM165:DM228" ca="1" si="288">IMPRODUCT(O165,IMEXP(COMPLEX(0,-2*PI()*102*B165/Nt_load2)))</f>
        <v>3.27314912228157+2.42753283456911i</v>
      </c>
      <c r="DN165" s="223" t="str">
        <f t="shared" ref="DN165:DN228" ca="1" si="289">IMPRODUCT(O165,IMEXP(COMPLEX(0,-2*PI()*103*B165/Nt_load2)))</f>
        <v>2.34647460646566-3.33173794900133i</v>
      </c>
      <c r="DO165" s="223" t="str">
        <f t="shared" ref="DO165:DO228" ca="1" si="290">IMPRODUCT(O165,IMEXP(COMPLEX(0,-2*PI()*104*B165/Nt_load2)))</f>
        <v>-3.38831986136226-2.26400294979971i</v>
      </c>
      <c r="DP165" s="223" t="str">
        <f t="shared" ref="DP165:DP228" ca="1" si="291">IMPRODUCT(O165,IMEXP(COMPLEX(0,-2*PI()*105*B165/Nt_load2)))</f>
        <v>-2.18016754241333+3.44286077653616i</v>
      </c>
      <c r="DQ165" s="223" t="str">
        <f t="shared" ref="DQ165:DQ228" ca="1" si="292">IMPRODUCT(O165,IMEXP(COMPLEX(0,-2*PI()*106*B165/Nt_load2)))</f>
        <v>3.49532784111515+2.09501888362113i</v>
      </c>
      <c r="DR165" s="223" t="str">
        <f t="shared" ref="DR165:DR228" ca="1" si="293">IMPRODUCT(O165,IMEXP(COMPLEX(0,-2*PI()*107*B165/Nt_load2)))</f>
        <v>2.00860826379114-3.54568945090144i</v>
      </c>
      <c r="DS165" s="223" t="str">
        <f t="shared" ref="DS165:DS228" ca="1" si="294">IMPRODUCT(O165,IMEXP(COMPLEX(0,-2*PI()*108*B165/Nt_load2)))</f>
        <v>-3.59391526994432-1.92098773344985i</v>
      </c>
      <c r="DT165" s="223" t="str">
        <f t="shared" ref="DT165:DT228" ca="1" si="295">IMPRODUCT(O165,IMEXP(COMPLEX(0,-2*PI()*109*B165/Nt_load2)))</f>
        <v>-1.83221007192829+3.63997624881376i</v>
      </c>
      <c r="DU165" s="223" t="str">
        <f t="shared" ref="DU165:DU228" ca="1" si="296">IMPRODUCT(O165,IMEXP(COMPLEX(0,-2*PI()*110*B165/Nt_load2)))</f>
        <v>3.6838446420984+1.74232875557016i</v>
      </c>
      <c r="DV165" s="223" t="str">
        <f t="shared" ref="DV165:DV228" ca="1" si="297">IMPRODUCT(O165,IMEXP(COMPLEX(0,-2*PI()*111*B165/Nt_load2)))</f>
        <v>1.65139792551944-3.72549402511853i</v>
      </c>
      <c r="DW165" s="223" t="str">
        <f t="shared" ref="DW165:DW228" ca="1" si="298">IMPRODUCT(O165,IMEXP(COMPLEX(0,-2*PI()*112*B165/Nt_load2)))</f>
        <v>-3.76489930984308-1.55947235510825i</v>
      </c>
      <c r="DX165" s="223" t="str">
        <f t="shared" ref="DX165:DX228" ca="1" si="299">IMPRODUCT(O165,IMEXP(COMPLEX(0,-2*PI()*113*B165/Nt_load2)))</f>
        <v>-1.46660741685899+3.80203676000351i</v>
      </c>
      <c r="DY165" s="223" t="str">
        <f t="shared" ref="DY165:DY228" ca="1" si="300">IMPRODUCT(O165,IMEXP(COMPLEX(0,-2*PI()*114*B165/Nt_load2)))</f>
        <v>3.83688400538548+1.37285904914555i</v>
      </c>
      <c r="DZ165" s="223" t="str">
        <f t="shared" ref="DZ165:DZ228" ca="1" si="301">IMPRODUCT(O165,IMEXP(COMPLEX(0,-2*PI()*115*B165/Nt_load2)))</f>
        <v>1.2782837224753-3.869420055313i</v>
      </c>
      <c r="EA165" s="223" t="str">
        <f t="shared" ref="EA165:EA228" ca="1" si="302">IMPRODUCT(O165,IMEXP(COMPLEX(0,-2*PI()*116*B165/Nt_load2)))</f>
        <v>-3.8996253112861-1.18293840548886i</v>
      </c>
      <c r="EB165" s="223" t="str">
        <f t="shared" ref="EB165:EB228" ca="1" si="303">IMPRODUCT(O165,IMEXP(COMPLEX(0,-2*PI()*117*B165/Nt_load2)))</f>
        <v>-1.08688053063987+3.92748157878809i</v>
      </c>
      <c r="EC165" s="223" t="str">
        <f t="shared" ref="EC165:EC228" ca="1" si="304">IMPRODUCT(O165,IMEXP(COMPLEX(0,-2*PI()*118*B165/Nt_load2)))</f>
        <v>3.95297207824502+0.990167959600304i</v>
      </c>
      <c r="ED165" s="223" t="str">
        <f t="shared" ref="ED165:ED228" ca="1" si="305">IMPRODUCT(O165,IMEXP(COMPLEX(0,-2*PI()*119*B165/Nt_load2)))</f>
        <v>0.892858948406534-3.9760814551332i</v>
      </c>
      <c r="EE165" s="223" t="str">
        <f t="shared" ref="EE165:EE228" ca="1" si="306">IMPRODUCT(O165,IMEXP(COMPLEX(0,-2*PI()*120*B165/Nt_load2)))</f>
        <v>-3.99679578922806-0.795012112368502i</v>
      </c>
      <c r="EF165" s="223" t="str">
        <f t="shared" ref="EF165:EF228" ca="1" si="307">IMPRODUCT(O165,IMEXP(COMPLEX(0,-2*PI()*121*B165/Nt_load2)))</f>
        <v>-0.696686390761404+4.01510260298932i</v>
      </c>
      <c r="EG165" s="223" t="str">
        <f t="shared" ref="EG165:EG228" ca="1" si="308">IMPRODUCT(O165,IMEXP(COMPLEX(0,-2*PI()*122*B165/Nt_load2)))</f>
        <v>4.03099086907691+0.597941011323294i</v>
      </c>
      <c r="EH165" s="223" t="str">
        <f t="shared" ref="EH165:EH228" ca="1" si="309">IMPRODUCT(O165,IMEXP(COMPLEX(0,-2*PI()*123*B165/Nt_load2)))</f>
        <v>0.498835454578305-4.04445101699346i</v>
      </c>
      <c r="EI165" s="223" t="str">
        <f t="shared" ref="EI165:EI228" ca="1" si="310">IMPRODUCT(O165,IMEXP(COMPLEX(0,-2*PI()*124*B165/Nt_load2)))</f>
        <v>-4.05547493884913-0.399429418008255i</v>
      </c>
      <c r="EJ165" s="223" t="str">
        <f t="shared" ref="EJ165:EJ228" ca="1" si="311">IMPRODUCT(O165,IMEXP(COMPLEX(0,-2*PI()*125*B165/Nt_load2)))</f>
        <v>-0.299782780092425+4.06405599424563i</v>
      </c>
      <c r="EK165" s="223" t="str">
        <f t="shared" ref="EK165:EK228" ca="1" si="312">IMPRODUCT(O165,IMEXP(COMPLEX(0,-2*PI()*126*B165/Nt_load2)))</f>
        <v>4.07018901427605+0.199955564239468i</v>
      </c>
      <c r="EL165" s="223" t="str">
        <f t="shared" ref="EL165:EL228" ca="1" si="313">IMPRODUCT(O165,IMEXP(COMPLEX(0,-2*PI()*127*B165/Nt_load2)))</f>
        <v>0.100007902631319-4.07387030463846i</v>
      </c>
      <c r="EM165" s="223" t="str">
        <f t="shared" ref="EM165:EM228" ca="1" si="314">IMPRODUCT(O165,IMEXP(COMPLEX(0,-2*PI()*128*B165/Nt_load2)))</f>
        <v>-4.07509764786119+1.77725499718581E-12i</v>
      </c>
      <c r="EN165" s="223"/>
      <c r="EO165" s="223"/>
      <c r="EP165" s="223"/>
    </row>
    <row r="166" spans="1:146" ht="17.2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-0.0178865796605352-0.076269061832919i</v>
      </c>
      <c r="G166" s="229" t="str">
        <f t="shared" si="184"/>
        <v>-4.97033639481532+1.06490470124047i</v>
      </c>
      <c r="H166" s="229" t="str">
        <f t="shared" si="180"/>
        <v>0.00205955756011127-0.00640530953436594i</v>
      </c>
      <c r="I166" s="229" t="str">
        <f t="shared" ref="I166:I229" si="317">IMDIV(IMPRODUCT(-1,H166),IMSUM(1,IMPRODUCT(F166,G166,-1)))</f>
        <v>-0.00490676335605183+0.00558961538547979i</v>
      </c>
      <c r="J166" s="255" t="str">
        <f ca="1">IMPRODUCT(1/N_FFT2,CC100)</f>
        <v>0.0142957130869339+0.0000565571362847184i</v>
      </c>
      <c r="K166" s="254" t="str">
        <f t="shared" ref="K166:K229" ca="1" si="318">IMPRODUCT(I166,J166)</f>
        <v>-0.0000704618137627336+0.0000796300253332854i</v>
      </c>
      <c r="N166" s="246">
        <f t="shared" ca="1" si="185"/>
        <v>17.281724106458064</v>
      </c>
      <c r="O166" s="223">
        <f t="shared" ca="1" si="186"/>
        <v>4.2817241064580633</v>
      </c>
      <c r="P166" s="223" t="str">
        <f t="shared" ca="1" si="187"/>
        <v>-0.210094244015552-4.27656658225446i</v>
      </c>
      <c r="Q166" s="223" t="str">
        <f t="shared" ca="1" si="188"/>
        <v>-4.26110643457123+0.419682352595144i</v>
      </c>
      <c r="R166" s="223" t="str">
        <f t="shared" ca="1" si="189"/>
        <v>0.628259409627544+4.23538090825826i</v>
      </c>
      <c r="S166" s="223" t="str">
        <f t="shared" ca="1" si="190"/>
        <v>4.19945197836174-0.83532293471313i</v>
      </c>
      <c r="T166" s="223" t="str">
        <f t="shared" ca="1" si="191"/>
        <v>-1.0403740936833-4.15340620082081i</v>
      </c>
      <c r="U166" s="223" t="str">
        <f t="shared" ca="1" si="192"/>
        <v>-4.09735450394668+1.24291890033582i</v>
      </c>
      <c r="V166" s="223" t="str">
        <f t="shared" ca="1" si="193"/>
        <v>1.44246940649075+4.03143192118661i</v>
      </c>
      <c r="W166" s="223" t="str">
        <f t="shared" ca="1" si="194"/>
        <v>3.95579726581677-1.63854487749973i</v>
      </c>
      <c r="X166" s="223" t="str">
        <f t="shared" ca="1" si="195"/>
        <v>-1.83067295037924-3.87063274834669i</v>
      </c>
      <c r="Y166" s="223" t="str">
        <f t="shared" ca="1" si="196"/>
        <v>-3.77614353755827+2.01839077177365i</v>
      </c>
      <c r="Z166" s="223" t="str">
        <f t="shared" ca="1" si="197"/>
        <v>2.20124611300832+3.67255726623695i</v>
      </c>
      <c r="AA166" s="223" t="str">
        <f t="shared" ca="1" si="198"/>
        <v>3.56012348278325-2.37879845955039i</v>
      </c>
      <c r="AB166" s="223" t="str">
        <f t="shared" ca="1" si="199"/>
        <v>-2.55062007224562-3.4391130500293i</v>
      </c>
      <c r="AC166" s="223" t="str">
        <f t="shared" ca="1" si="200"/>
        <v>-3.30981749270736+2.71629701777851i</v>
      </c>
      <c r="AD166" s="223" t="str">
        <f t="shared" ca="1" si="201"/>
        <v>2.8754301658764+3.17254829513943i</v>
      </c>
      <c r="AE166" s="223" t="str">
        <f t="shared" ca="1" si="202"/>
        <v>3.02763615084639-3.02763615084643i</v>
      </c>
      <c r="AF166" s="223" t="str">
        <f t="shared" ca="1" si="203"/>
        <v>-3.17254829513946-2.87543016587636i</v>
      </c>
      <c r="AG166" s="223" t="str">
        <f t="shared" ca="1" si="204"/>
        <v>-2.71629701777848+3.30981749270739i</v>
      </c>
      <c r="AH166" s="223" t="str">
        <f t="shared" ca="1" si="205"/>
        <v>3.43911305002934+2.55062007224557i</v>
      </c>
      <c r="AI166" s="223" t="str">
        <f t="shared" ca="1" si="206"/>
        <v>2.3787984595507-3.56012348278305i</v>
      </c>
      <c r="AJ166" s="223" t="str">
        <f t="shared" ca="1" si="207"/>
        <v>-3.67255726623698-2.20124611300827i</v>
      </c>
      <c r="AK166" s="223" t="str">
        <f t="shared" ca="1" si="208"/>
        <v>-2.01839077177362+3.77614353755829i</v>
      </c>
      <c r="AL166" s="223" t="str">
        <f t="shared" ca="1" si="209"/>
        <v>3.87063274834653+1.83067295037958i</v>
      </c>
      <c r="AM166" s="223" t="str">
        <f t="shared" ca="1" si="210"/>
        <v>1.63854487749969-3.9557972658168i</v>
      </c>
      <c r="AN166" s="223" t="str">
        <f t="shared" ca="1" si="211"/>
        <v>-4.03143192118663-1.4424694064907i</v>
      </c>
      <c r="AO166" s="223" t="str">
        <f t="shared" ca="1" si="212"/>
        <v>-1.24291890033568+4.09735450394671i</v>
      </c>
      <c r="AP166" s="223" t="str">
        <f t="shared" ca="1" si="213"/>
        <v>4.1534062008208+1.04037409368335i</v>
      </c>
      <c r="AQ166" s="223" t="str">
        <f t="shared" ca="1" si="214"/>
        <v>0.835322934713297-4.19945197836171i</v>
      </c>
      <c r="AR166" s="223" t="str">
        <f t="shared" ca="1" si="215"/>
        <v>0.835322934713297-4.19945197836171i</v>
      </c>
      <c r="AS166" s="223" t="str">
        <f t="shared" ca="1" si="216"/>
        <v>-0.419682352595222+4.26110643457122i</v>
      </c>
      <c r="AT166" s="223" t="str">
        <f t="shared" ca="1" si="217"/>
        <v>4.27656658225446+0.210094244015752i</v>
      </c>
      <c r="AU166" s="223" t="str">
        <f t="shared" ca="1" si="218"/>
        <v>-5.97973454473213E-14-4.28172410645806i</v>
      </c>
      <c r="AV166" s="223" t="str">
        <f t="shared" ca="1" si="219"/>
        <v>-4.27656658225447+0.210094244015415i</v>
      </c>
      <c r="AW166" s="223" t="str">
        <f t="shared" ca="1" si="220"/>
        <v>0.419682352595311+4.26110643457121i</v>
      </c>
      <c r="AX166" s="223" t="str">
        <f t="shared" ca="1" si="221"/>
        <v>4.23538090825826-0.628259409627548i</v>
      </c>
      <c r="AY166" s="223" t="str">
        <f t="shared" ca="1" si="222"/>
        <v>-0.835322934712967-4.19945197836178i</v>
      </c>
      <c r="AZ166" s="223" t="str">
        <f t="shared" ca="1" si="223"/>
        <v>-4.15340620082077+1.04037409368343i</v>
      </c>
      <c r="BA166" s="223" t="str">
        <f t="shared" ca="1" si="224"/>
        <v>1.24291890033579+4.09735450394668i</v>
      </c>
      <c r="BB166" s="223" t="str">
        <f t="shared" ca="1" si="225"/>
        <v>4.03143192118674-1.44246940649038i</v>
      </c>
      <c r="BC166" s="223" t="str">
        <f t="shared" ca="1" si="226"/>
        <v>-1.6385448774998-3.95579726581675i</v>
      </c>
      <c r="BD166" s="223" t="str">
        <f t="shared" ca="1" si="227"/>
        <v>-3.87063274834667+1.83067295037928i</v>
      </c>
      <c r="BE166" s="223" t="str">
        <f t="shared" ca="1" si="228"/>
        <v>2.01839077177372+3.77614353755823i</v>
      </c>
      <c r="BF166" s="223" t="str">
        <f t="shared" ca="1" si="229"/>
        <v>3.67255726623692-2.20124611300837i</v>
      </c>
      <c r="BG166" s="223" t="str">
        <f t="shared" ca="1" si="230"/>
        <v>-2.37879845955042-3.56012348278324i</v>
      </c>
      <c r="BH166" s="223" t="str">
        <f t="shared" ca="1" si="231"/>
        <v>-3.43911305002927+2.55062007224566i</v>
      </c>
      <c r="BI166" s="223" t="str">
        <f t="shared" ca="1" si="232"/>
        <v>2.71629701777855+3.30981749270734i</v>
      </c>
      <c r="BJ166" s="223" t="str">
        <f t="shared" ca="1" si="233"/>
        <v>3.17254829513967-2.87543016587613i</v>
      </c>
      <c r="BK166" s="223" t="str">
        <f t="shared" ca="1" si="234"/>
        <v>-3.02763615084646-3.02763615084635i</v>
      </c>
      <c r="BL166" s="223" t="str">
        <f t="shared" ca="1" si="235"/>
        <v>-2.87543016587634+3.17254829513949i</v>
      </c>
      <c r="BM166" s="223" t="str">
        <f t="shared" ca="1" si="236"/>
        <v>3.30981749270743+2.71629701777843i</v>
      </c>
      <c r="BN166" s="223" t="str">
        <f t="shared" ca="1" si="237"/>
        <v>2.55062007224554-3.43911305002936i</v>
      </c>
      <c r="BO166" s="223" t="str">
        <f t="shared" ca="1" si="238"/>
        <v>-3.56012348278309-2.37879845955065i</v>
      </c>
      <c r="BP166" s="223" t="str">
        <f t="shared" ca="1" si="239"/>
        <v>-2.20124611300825+3.672557266237i</v>
      </c>
      <c r="BQ166" s="223" t="str">
        <f t="shared" ca="1" si="240"/>
        <v>3.7761435375583+2.01839077177359i</v>
      </c>
      <c r="BR166" s="223" t="str">
        <f t="shared" ca="1" si="241"/>
        <v>1.83067295037953-3.87063274834656i</v>
      </c>
      <c r="BS166" s="223" t="str">
        <f t="shared" ca="1" si="242"/>
        <v>-3.95579726581681-1.63854487749966i</v>
      </c>
      <c r="BT166" s="223" t="str">
        <f t="shared" ca="1" si="243"/>
        <v>-1.44246940649064+4.03143192118664i</v>
      </c>
      <c r="BU166" s="223" t="str">
        <f t="shared" ca="1" si="244"/>
        <v>4.09735450394672+1.24291890033565i</v>
      </c>
      <c r="BV166" s="223" t="str">
        <f t="shared" ca="1" si="245"/>
        <v>1.04037409368326-4.15340620082082i</v>
      </c>
      <c r="BW166" s="223" t="str">
        <f t="shared" ca="1" si="246"/>
        <v>-4.19945197836172-0.835322934713241i</v>
      </c>
      <c r="BX166" s="223" t="str">
        <f t="shared" ca="1" si="247"/>
        <v>-0.628259409627428+4.23538090825827i</v>
      </c>
      <c r="BY166" s="223" t="str">
        <f t="shared" ca="1" si="248"/>
        <v>4.26110643457135+0.419682352593891i</v>
      </c>
      <c r="BZ166" s="223" t="str">
        <f t="shared" ca="1" si="249"/>
        <v>0.210094244015297-4.27656658225448i</v>
      </c>
      <c r="CA166" s="223" t="str">
        <f t="shared" ca="1" si="250"/>
        <v>-4.28172410645806-7.32262738009708E-13i</v>
      </c>
      <c r="CB166" s="223" t="str">
        <f t="shared" ca="1" si="251"/>
        <v>0.210094244013774+4.27656658225455i</v>
      </c>
      <c r="CC166" s="223" t="str">
        <f t="shared" ca="1" si="252"/>
        <v>4.26110643457107-0.419682352596672i</v>
      </c>
      <c r="CD166" s="223" t="str">
        <f t="shared" ca="1" si="253"/>
        <v>-0.628259409628028-4.23538090825819i</v>
      </c>
      <c r="CE166" s="223" t="str">
        <f t="shared" ca="1" si="254"/>
        <v>-4.19945197836185+0.835322934712578i</v>
      </c>
      <c r="CF166" s="223" t="str">
        <f t="shared" ca="1" si="255"/>
        <v>1.04037409368184+4.15340620082118i</v>
      </c>
      <c r="CG166" s="223" t="str">
        <f t="shared" ca="1" si="256"/>
        <v>4.09735450394618-1.24291890033745i</v>
      </c>
      <c r="CH166" s="223" t="str">
        <f t="shared" ca="1" si="257"/>
        <v>-1.44246940649127-4.03143192118642i</v>
      </c>
      <c r="CI166" s="223" t="str">
        <f t="shared" ca="1" si="258"/>
        <v>-3.9557972658169+1.63854487749943i</v>
      </c>
      <c r="CJ166" s="223" t="str">
        <f t="shared" ca="1" si="259"/>
        <v>1.83067295037815+3.87063274834721i</v>
      </c>
      <c r="CK166" s="223" t="str">
        <f t="shared" ca="1" si="260"/>
        <v>3.77614353755741-2.01839077177525i</v>
      </c>
      <c r="CL166" s="223" t="str">
        <f t="shared" ca="1" si="261"/>
        <v>-2.20124611300913-3.67255726623647i</v>
      </c>
      <c r="CM166" s="223" t="str">
        <f t="shared" ca="1" si="262"/>
        <v>-3.56012348278319+2.37879845955049i</v>
      </c>
      <c r="CN166" s="223" t="str">
        <f t="shared" ca="1" si="263"/>
        <v>2.55062007224466+3.43911305003001i</v>
      </c>
      <c r="CO166" s="223" t="str">
        <f t="shared" ca="1" si="264"/>
        <v>3.30981749270867-2.71629701777692i</v>
      </c>
      <c r="CP166" s="223" t="str">
        <f t="shared" ca="1" si="265"/>
        <v>-2.87543016587711-3.17254829513879i</v>
      </c>
      <c r="CQ166" s="223" t="str">
        <f t="shared" ca="1" si="266"/>
        <v>-3.02763615084629+3.02763615084653i</v>
      </c>
      <c r="CR166" s="223" t="str">
        <f t="shared" ca="1" si="267"/>
        <v>3.17254829513893+2.87543016587695i</v>
      </c>
      <c r="CS166" s="223" t="str">
        <f t="shared" ca="1" si="268"/>
        <v>2.71629701778006-3.3098174927061i</v>
      </c>
      <c r="CT166" s="223" t="str">
        <f t="shared" ca="1" si="269"/>
        <v>-3.43911305003017-2.55062007224445i</v>
      </c>
      <c r="CU166" s="223" t="str">
        <f t="shared" ca="1" si="270"/>
        <v>-2.37879845955022+3.56012348278337i</v>
      </c>
      <c r="CV166" s="223" t="str">
        <f t="shared" ca="1" si="271"/>
        <v>3.67255726623658+2.20124611300895i</v>
      </c>
      <c r="CW166" s="223" t="str">
        <f t="shared" ca="1" si="272"/>
        <v>2.01839077177501-3.77614353755754i</v>
      </c>
      <c r="CX166" s="223" t="str">
        <f t="shared" ca="1" si="273"/>
        <v>-3.87063274834732-1.8306729503779i</v>
      </c>
      <c r="CY166" s="223" t="str">
        <f t="shared" ca="1" si="274"/>
        <v>-1.63854487749924+3.95579726581698i</v>
      </c>
      <c r="CZ166" s="223" t="str">
        <f t="shared" ca="1" si="275"/>
        <v>4.03143192118651+1.44246940649102i</v>
      </c>
      <c r="DA166" s="223" t="str">
        <f t="shared" ca="1" si="276"/>
        <v>1.24291890033719-4.09735450394626i</v>
      </c>
      <c r="DB166" s="223" t="str">
        <f t="shared" ca="1" si="277"/>
        <v>-4.15340620082125-1.04037409368152i</v>
      </c>
      <c r="DC166" s="223" t="str">
        <f t="shared" ca="1" si="278"/>
        <v>-0.835322934712377+4.19945197836189i</v>
      </c>
      <c r="DD166" s="223" t="str">
        <f t="shared" ca="1" si="279"/>
        <v>4.23538090825823+0.628259409627762i</v>
      </c>
      <c r="DE166" s="223" t="str">
        <f t="shared" ca="1" si="280"/>
        <v>0.419682352596345-4.26110643457111i</v>
      </c>
      <c r="DF166" s="223" t="str">
        <f t="shared" ca="1" si="281"/>
        <v>-4.27656658225456-0.210094244013566i</v>
      </c>
      <c r="DG166" s="223" t="str">
        <f t="shared" ca="1" si="282"/>
        <v>1.00082598564259E-12+4.28172410645806i</v>
      </c>
      <c r="DH166" s="223" t="str">
        <f t="shared" ca="1" si="283"/>
        <v>4.27656658225446-0.210094244015565i</v>
      </c>
      <c r="DI166" s="223" t="str">
        <f t="shared" ca="1" si="284"/>
        <v>-0.419682352594098-4.26110643457133i</v>
      </c>
      <c r="DJ166" s="223" t="str">
        <f t="shared" ca="1" si="285"/>
        <v>-4.23538090825856+0.628259409625527i</v>
      </c>
      <c r="DK166" s="223" t="str">
        <f t="shared" ca="1" si="286"/>
        <v>0.835322934714337+4.1994519783615i</v>
      </c>
      <c r="DL166" s="223" t="str">
        <f t="shared" ca="1" si="287"/>
        <v>4.15340620082074-1.04037409368358i</v>
      </c>
      <c r="DM166" s="223" t="str">
        <f t="shared" ca="1" si="288"/>
        <v>-1.24291890033504-4.09735450394691i</v>
      </c>
      <c r="DN166" s="223" t="str">
        <f t="shared" ca="1" si="289"/>
        <v>-4.03143192118727+1.44246940648889i</v>
      </c>
      <c r="DO166" s="223" t="str">
        <f t="shared" ca="1" si="290"/>
        <v>1.63854487750109+3.95579726581622i</v>
      </c>
      <c r="DP166" s="223" t="str">
        <f t="shared" ca="1" si="291"/>
        <v>3.87063274834647-1.83067295037971i</v>
      </c>
      <c r="DQ166" s="223" t="str">
        <f t="shared" ca="1" si="292"/>
        <v>-2.01839077177302-3.7761435375586i</v>
      </c>
      <c r="DR166" s="223" t="str">
        <f t="shared" ca="1" si="293"/>
        <v>-3.67255726623774+2.20124611300702i</v>
      </c>
      <c r="DS166" s="223" t="str">
        <f t="shared" ca="1" si="294"/>
        <v>2.37879845955198+3.56012348278219i</v>
      </c>
      <c r="DT166" s="223" t="str">
        <f t="shared" ca="1" si="295"/>
        <v>3.43911305002898-2.55062007224605i</v>
      </c>
      <c r="DU166" s="223" t="str">
        <f t="shared" ca="1" si="296"/>
        <v>-2.71629701777831-3.30981749270753i</v>
      </c>
      <c r="DV166" s="223" t="str">
        <f t="shared" ca="1" si="297"/>
        <v>-3.17254829514045+2.87543016587528i</v>
      </c>
      <c r="DW166" s="223" t="str">
        <f t="shared" ca="1" si="298"/>
        <v>3.02763615084771+3.02763615084511i</v>
      </c>
      <c r="DX166" s="223" t="str">
        <f t="shared" ca="1" si="299"/>
        <v>2.87543016587562-3.17254829514014i</v>
      </c>
      <c r="DY166" s="223" t="str">
        <f t="shared" ca="1" si="300"/>
        <v>-3.30981749270723-2.71629701777867i</v>
      </c>
      <c r="DZ166" s="223" t="str">
        <f t="shared" ca="1" si="301"/>
        <v>-2.55062007224652+3.43911305002863i</v>
      </c>
      <c r="EA166" s="223" t="str">
        <f t="shared" ca="1" si="302"/>
        <v>3.5601234827843+2.37879845954883i</v>
      </c>
      <c r="EB166" s="223" t="str">
        <f t="shared" ca="1" si="303"/>
        <v>2.20124611300742-3.6725572662375i</v>
      </c>
      <c r="EC166" s="223" t="str">
        <f t="shared" ca="1" si="304"/>
        <v>-3.77614353755839-2.01839077177343i</v>
      </c>
      <c r="ED166" s="223" t="str">
        <f t="shared" ca="1" si="305"/>
        <v>-1.83067295038025+3.87063274834622i</v>
      </c>
      <c r="EE166" s="223" t="str">
        <f t="shared" ca="1" si="306"/>
        <v>3.95579726581604+1.63854487750151i</v>
      </c>
      <c r="EF166" s="223" t="str">
        <f t="shared" ca="1" si="307"/>
        <v>1.44246940648933-4.03143192118711i</v>
      </c>
      <c r="EG166" s="223" t="str">
        <f t="shared" ca="1" si="308"/>
        <v>-4.09735450394674-1.2429189003356i</v>
      </c>
      <c r="EH166" s="223" t="str">
        <f t="shared" ca="1" si="309"/>
        <v>-1.04037409368403+4.15340620082063i</v>
      </c>
      <c r="EI166" s="223" t="str">
        <f t="shared" ca="1" si="310"/>
        <v>4.19945197836141+0.835322934714796i</v>
      </c>
      <c r="EJ166" s="223" t="str">
        <f t="shared" ca="1" si="311"/>
        <v>0.62825940962599-4.23538090825849i</v>
      </c>
      <c r="EK166" s="223" t="str">
        <f t="shared" ca="1" si="312"/>
        <v>-4.26110643457127-0.41968235259468i</v>
      </c>
      <c r="EL166" s="223" t="str">
        <f t="shared" ca="1" si="313"/>
        <v>-0.210094244016028+4.27656658225444i</v>
      </c>
      <c r="EM166" s="223" t="str">
        <f t="shared" ca="1" si="314"/>
        <v>4.28172410645806+1.46452547601942E-12i</v>
      </c>
      <c r="EN166" s="223"/>
      <c r="EO166" s="223"/>
      <c r="EP166" s="223"/>
    </row>
    <row r="167" spans="1:146" ht="17.25" thickBot="1">
      <c r="A167" s="257">
        <f t="shared" si="181"/>
        <v>1.3085937500000007E-3</v>
      </c>
      <c r="B167" s="256">
        <v>67</v>
      </c>
      <c r="C167" s="230">
        <f t="shared" si="182"/>
        <v>13400</v>
      </c>
      <c r="D167" s="229">
        <f t="shared" si="315"/>
        <v>84194.683116206463</v>
      </c>
      <c r="E167" s="229" t="str">
        <f t="shared" si="316"/>
        <v>84194.6831162065i</v>
      </c>
      <c r="F167" s="229" t="str">
        <f t="shared" si="183"/>
        <v>-0.0177611336497888-0.0748832999094857i</v>
      </c>
      <c r="G167" s="229" t="str">
        <f t="shared" si="184"/>
        <v>-4.95849153516891+1.11229252601195i</v>
      </c>
      <c r="H167" s="229" t="str">
        <f t="shared" si="180"/>
        <v>0.00205767277282264-0.00630967378400387i</v>
      </c>
      <c r="I167" s="229" t="str">
        <f t="shared" si="317"/>
        <v>-0.00484212977652454+0.0055602112610227i</v>
      </c>
      <c r="J167" s="255" t="str">
        <f ca="1">IMPRODUCT(1/N_FFT2,CD100)</f>
        <v>0.045203424572666+0.00161393375632306i</v>
      </c>
      <c r="K167" s="254" t="str">
        <f t="shared" ca="1" si="318"/>
        <v>-0.000227854660770639+0.000243525713646898i</v>
      </c>
      <c r="N167" s="246">
        <f t="shared" ca="1" si="185"/>
        <v>17.353985861053012</v>
      </c>
      <c r="O167" s="223">
        <f t="shared" ca="1" si="186"/>
        <v>4.3539858610530109</v>
      </c>
      <c r="P167" s="223" t="str">
        <f t="shared" ca="1" si="187"/>
        <v>-0.320299069787498-4.34218854774212i</v>
      </c>
      <c r="Q167" s="223" t="str">
        <f t="shared" ca="1" si="188"/>
        <v>-4.30686053847242+0.638862411164224i</v>
      </c>
      <c r="R167" s="223" t="str">
        <f t="shared" ca="1" si="189"/>
        <v>0.953963701782183+4.24819327878706i</v>
      </c>
      <c r="S167" s="223" t="str">
        <f t="shared" ca="1" si="190"/>
        <v>4.16650469164936-1.26389538044627i</v>
      </c>
      <c r="T167" s="223" t="str">
        <f t="shared" ca="1" si="191"/>
        <v>-1.56697790053651-4.06223745459072i</v>
      </c>
      <c r="U167" s="223" t="str">
        <f t="shared" ca="1" si="192"/>
        <v>-3.93595660080279+1.86156883161663i</v>
      </c>
      <c r="V167" s="223" t="str">
        <f t="shared" ca="1" si="193"/>
        <v>2.14607175990725+3.78834645717338i</v>
      </c>
      <c r="W167" s="223" t="str">
        <f t="shared" ca="1" si="194"/>
        <v>3.62020693586041-2.41894493938942i</v>
      </c>
      <c r="X167" s="223" t="str">
        <f t="shared" ca="1" si="195"/>
        <v>-2.67870964666132-3.43244919949781i</v>
      </c>
      <c r="Y167" s="223" t="str">
        <f t="shared" ca="1" si="196"/>
        <v>-3.22609072352673+2.92395819426754i</v>
      </c>
      <c r="Z167" s="223" t="str">
        <f t="shared" ca="1" si="197"/>
        <v>3.15336155907963+3.00224978240792i</v>
      </c>
      <c r="AA167" s="223" t="str">
        <f t="shared" ca="1" si="198"/>
        <v>2.76213938959546-3.36567658438757i</v>
      </c>
      <c r="AB167" s="223" t="str">
        <f t="shared" ca="1" si="199"/>
        <v>-3.55975271667367-2.5070607241118i</v>
      </c>
      <c r="AC167" s="223" t="str">
        <f t="shared" ca="1" si="200"/>
        <v>-2.23839607934585+3.73453824056183i</v>
      </c>
      <c r="AD167" s="223" t="str">
        <f t="shared" ca="1" si="201"/>
        <v>3.88908597815421+1.95760137228544i</v>
      </c>
      <c r="AE167" s="223" t="str">
        <f t="shared" ca="1" si="202"/>
        <v>1.66619825377692-4.02255842187037i</v>
      </c>
      <c r="AF167" s="223" t="str">
        <f t="shared" ca="1" si="203"/>
        <v>-4.13423227297343-1.36576586256739i</v>
      </c>
      <c r="AG167" s="223" t="str">
        <f t="shared" ca="1" si="204"/>
        <v>-1.05793226781506+4.22350236118854i</v>
      </c>
      <c r="AH167" s="223" t="str">
        <f t="shared" ca="1" si="205"/>
        <v>4.28988492417306+0.744365646441442i</v>
      </c>
      <c r="AI167" s="223" t="str">
        <f t="shared" ca="1" si="206"/>
        <v>0.426765243135952-4.33302022906663i</v>
      </c>
      <c r="AJ167" s="223" t="str">
        <f t="shared" ca="1" si="207"/>
        <v>-4.35267452191467-0.106852162001447i</v>
      </c>
      <c r="AK167" s="223" t="str">
        <f t="shared" ca="1" si="208"/>
        <v>0.213639960256495+4.34874129440131i</v>
      </c>
      <c r="AL167" s="223" t="str">
        <f t="shared" ca="1" si="209"/>
        <v>4.32124186102724-0.532974349059483i</v>
      </c>
      <c r="AM167" s="223" t="str">
        <f t="shared" ca="1" si="210"/>
        <v>-0.849420503686592-4.27032524360456i</v>
      </c>
      <c r="AN167" s="223" t="str">
        <f t="shared" ca="1" si="211"/>
        <v>-4.19626736369462+1.16126357500824i</v>
      </c>
      <c r="AO167" s="223" t="str">
        <f t="shared" ca="1" si="212"/>
        <v>1.46681365840196+4.09946954736524i</v>
      </c>
      <c r="AP167" s="223" t="str">
        <f t="shared" ca="1" si="213"/>
        <v>3.9804563503699-1.76441495149227i</v>
      </c>
      <c r="AQ167" s="223" t="str">
        <f t="shared" ca="1" si="214"/>
        <v>-2.0524547270869-3.83987271553474i</v>
      </c>
      <c r="AR167" s="223" t="str">
        <f t="shared" ca="1" si="215"/>
        <v>-2.0524547270869-3.83987271553474i</v>
      </c>
      <c r="AS167" s="223" t="str">
        <f t="shared" ca="1" si="216"/>
        <v>2.59366634919909+3.49715423555808i</v>
      </c>
      <c r="AT167" s="223" t="str">
        <f t="shared" ca="1" si="217"/>
        <v>3.29687661155357-2.84390532304446i</v>
      </c>
      <c r="AU167" s="223" t="str">
        <f t="shared" ca="1" si="218"/>
        <v>-3.07873292754081-3.07873292754105i</v>
      </c>
      <c r="AV167" s="223" t="str">
        <f t="shared" ca="1" si="219"/>
        <v>-2.84390532304469+3.29687661155337i</v>
      </c>
      <c r="AW167" s="223" t="str">
        <f t="shared" ca="1" si="220"/>
        <v>3.49715423555815+2.59366634919899i</v>
      </c>
      <c r="AX167" s="223" t="str">
        <f t="shared" ca="1" si="221"/>
        <v>2.32937207268529-3.67848047775754i</v>
      </c>
      <c r="AY167" s="223" t="str">
        <f t="shared" ca="1" si="222"/>
        <v>-3.8398727155348-2.05245472708679i</v>
      </c>
      <c r="AZ167" s="223" t="str">
        <f t="shared" ca="1" si="223"/>
        <v>-1.76441495149218+3.98045635036994i</v>
      </c>
      <c r="BA167" s="223" t="str">
        <f t="shared" ca="1" si="224"/>
        <v>4.09946954736527+1.46681365840187i</v>
      </c>
      <c r="BB167" s="223" t="str">
        <f t="shared" ca="1" si="225"/>
        <v>1.16126357500814-4.19626736369465i</v>
      </c>
      <c r="BC167" s="223" t="str">
        <f t="shared" ca="1" si="226"/>
        <v>-4.27032524360459-0.849420503686465i</v>
      </c>
      <c r="BD167" s="223" t="str">
        <f t="shared" ca="1" si="227"/>
        <v>-0.532974349059352+4.32124186102726i</v>
      </c>
      <c r="BE167" s="223" t="str">
        <f t="shared" ca="1" si="228"/>
        <v>4.34874129440131+0.213639960256397i</v>
      </c>
      <c r="BF167" s="223" t="str">
        <f t="shared" ca="1" si="229"/>
        <v>-0.106852162001576-4.35267452191467i</v>
      </c>
      <c r="BG167" s="223" t="str">
        <f t="shared" ca="1" si="230"/>
        <v>-4.33302022906666+0.42676524313565i</v>
      </c>
      <c r="BH167" s="223" t="str">
        <f t="shared" ca="1" si="231"/>
        <v>0.744365646441111+4.28988492417312i</v>
      </c>
      <c r="BI167" s="223" t="str">
        <f t="shared" ca="1" si="232"/>
        <v>4.22350236118861-1.05793226781478i</v>
      </c>
      <c r="BJ167" s="223" t="str">
        <f t="shared" ca="1" si="233"/>
        <v>-1.36576586256709-4.13423227297353i</v>
      </c>
      <c r="BK167" s="223" t="str">
        <f t="shared" ca="1" si="234"/>
        <v>-4.02255842187034+1.666198253777i</v>
      </c>
      <c r="BL167" s="223" t="str">
        <f t="shared" ca="1" si="235"/>
        <v>1.95760137228513+3.88908597815437i</v>
      </c>
      <c r="BM167" s="223" t="str">
        <f t="shared" ca="1" si="236"/>
        <v>3.73453824056176-2.23839607934596i</v>
      </c>
      <c r="BN167" s="223" t="str">
        <f t="shared" ca="1" si="237"/>
        <v>-2.50706072411188-3.55975271667361i</v>
      </c>
      <c r="BO167" s="223" t="str">
        <f t="shared" ca="1" si="238"/>
        <v>-3.36567658438751+2.76213938959553i</v>
      </c>
      <c r="BP167" s="223" t="str">
        <f t="shared" ca="1" si="239"/>
        <v>3.00224978240802+3.15336155907954i</v>
      </c>
      <c r="BQ167" s="223" t="str">
        <f t="shared" ca="1" si="240"/>
        <v>2.92395819426746-3.2260907235268i</v>
      </c>
      <c r="BR167" s="223" t="str">
        <f t="shared" ca="1" si="241"/>
        <v>-3.43244919949786-2.67870964666125i</v>
      </c>
      <c r="BS167" s="223" t="str">
        <f t="shared" ca="1" si="242"/>
        <v>-2.41894493938931+3.62020693586048i</v>
      </c>
      <c r="BT167" s="223" t="str">
        <f t="shared" ca="1" si="243"/>
        <v>3.78834645717344+2.14607175990715i</v>
      </c>
      <c r="BU167" s="223" t="str">
        <f t="shared" ca="1" si="244"/>
        <v>1.86156883161678-3.93595660080272i</v>
      </c>
      <c r="BV167" s="223" t="str">
        <f t="shared" ca="1" si="245"/>
        <v>-4.06223745459068-1.56697790053663i</v>
      </c>
      <c r="BW167" s="223" t="str">
        <f t="shared" ca="1" si="246"/>
        <v>-1.26389538044645+4.1665046916493i</v>
      </c>
      <c r="BX167" s="223" t="str">
        <f t="shared" ca="1" si="247"/>
        <v>4.2481932787872+0.953963701781583i</v>
      </c>
      <c r="BY167" s="223" t="str">
        <f t="shared" ca="1" si="248"/>
        <v>0.63886241116533-4.30686053847226i</v>
      </c>
      <c r="BZ167" s="223" t="str">
        <f t="shared" ca="1" si="249"/>
        <v>-4.34218854774223-0.320299069786042i</v>
      </c>
      <c r="CA167" s="223" t="str">
        <f t="shared" ca="1" si="250"/>
        <v>-3.3497336989899E-13+4.35398586105301i</v>
      </c>
      <c r="CB167" s="223" t="str">
        <f t="shared" ca="1" si="251"/>
        <v>4.34218854774227-0.320299069785373i</v>
      </c>
      <c r="CC167" s="223" t="str">
        <f t="shared" ca="1" si="252"/>
        <v>-0.638862411164729-4.30686053847235i</v>
      </c>
      <c r="CD167" s="223" t="str">
        <f t="shared" ca="1" si="253"/>
        <v>-4.24819327878734+0.953963701780929i</v>
      </c>
      <c r="CE167" s="223" t="str">
        <f t="shared" ca="1" si="254"/>
        <v>1.26389538044752+4.16650469164898i</v>
      </c>
      <c r="CF167" s="223" t="str">
        <f t="shared" ca="1" si="255"/>
        <v>4.0622374545909-1.56697790053606i</v>
      </c>
      <c r="CG167" s="223" t="str">
        <f t="shared" ca="1" si="256"/>
        <v>-1.86156883161852-3.93595660080189i</v>
      </c>
      <c r="CH167" s="223" t="str">
        <f t="shared" ca="1" si="257"/>
        <v>-3.78834645717331+2.14607175990738i</v>
      </c>
      <c r="CI167" s="223" t="str">
        <f t="shared" ca="1" si="258"/>
        <v>2.41894493938808+3.62020693586131i</v>
      </c>
      <c r="CJ167" s="223" t="str">
        <f t="shared" ca="1" si="259"/>
        <v>3.43244919949721-2.67870964666208i</v>
      </c>
      <c r="CK167" s="223" t="str">
        <f t="shared" ca="1" si="260"/>
        <v>-2.92395819426696-3.22609072352726i</v>
      </c>
      <c r="CL167" s="223" t="str">
        <f t="shared" ca="1" si="261"/>
        <v>-3.00224978240657+3.15336155908092i</v>
      </c>
      <c r="CM167" s="223" t="str">
        <f t="shared" ca="1" si="262"/>
        <v>3.36567658438763+2.76213938959537i</v>
      </c>
      <c r="CN167" s="223" t="str">
        <f t="shared" ca="1" si="263"/>
        <v>2.50706072411313-3.55975271667273i</v>
      </c>
      <c r="CO167" s="223" t="str">
        <f t="shared" ca="1" si="264"/>
        <v>-3.73453824056231-2.23839607934505i</v>
      </c>
      <c r="CP167" s="223" t="str">
        <f t="shared" ca="1" si="265"/>
        <v>-1.95760137228617+3.88908597815384i</v>
      </c>
      <c r="CQ167" s="223" t="str">
        <f t="shared" ca="1" si="266"/>
        <v>4.0225584218711+1.66619825377517i</v>
      </c>
      <c r="CR167" s="223" t="str">
        <f t="shared" ca="1" si="267"/>
        <v>1.36576586256725-4.13423227297348i</v>
      </c>
      <c r="CS167" s="223" t="str">
        <f t="shared" ca="1" si="268"/>
        <v>-4.22350236118815-1.05793226781664i</v>
      </c>
      <c r="CT167" s="223" t="str">
        <f t="shared" ca="1" si="269"/>
        <v>-0.744365646440493+4.28988492417323i</v>
      </c>
      <c r="CU167" s="223" t="str">
        <f t="shared" ca="1" si="270"/>
        <v>4.33302022906655+0.426765243136748i</v>
      </c>
      <c r="CV167" s="223" t="str">
        <f t="shared" ca="1" si="271"/>
        <v>0.106852161999957-4.35267452191471i</v>
      </c>
      <c r="CW167" s="223" t="str">
        <f t="shared" ca="1" si="272"/>
        <v>-4.34874129440132+0.213639960256222i</v>
      </c>
      <c r="CX167" s="223" t="str">
        <f t="shared" ca="1" si="273"/>
        <v>0.532974349057458+4.32124186102749i</v>
      </c>
      <c r="CY167" s="223" t="str">
        <f t="shared" ca="1" si="274"/>
        <v>4.27032524360445-0.84942050368714i</v>
      </c>
      <c r="CZ167" s="223" t="str">
        <f t="shared" ca="1" si="275"/>
        <v>-1.16126357500708-4.19626736369494i</v>
      </c>
      <c r="DA167" s="223" t="str">
        <f t="shared" ca="1" si="276"/>
        <v>-4.09946954736477+1.46681365840328i</v>
      </c>
      <c r="DB167" s="223" t="str">
        <f t="shared" ca="1" si="277"/>
        <v>1.76441495149193+3.98045635037005i</v>
      </c>
      <c r="DC167" s="223" t="str">
        <f t="shared" ca="1" si="278"/>
        <v>3.83987271553575-2.05245472708502i</v>
      </c>
      <c r="DD167" s="223" t="str">
        <f t="shared" ca="1" si="279"/>
        <v>-2.32937207268587-3.67848047775717i</v>
      </c>
      <c r="DE167" s="223" t="str">
        <f t="shared" ca="1" si="280"/>
        <v>-3.49715423555877+2.59366634919815i</v>
      </c>
      <c r="DF167" s="223" t="str">
        <f t="shared" ca="1" si="281"/>
        <v>2.84390532304551+3.29687661155266i</v>
      </c>
      <c r="DG167" s="223" t="str">
        <f t="shared" ca="1" si="282"/>
        <v>3.07873292754129-3.07873292754058i</v>
      </c>
      <c r="DH167" s="223" t="str">
        <f t="shared" ca="1" si="283"/>
        <v>-3.29687661155483-2.84390532304299i</v>
      </c>
      <c r="DI167" s="223" t="str">
        <f t="shared" ca="1" si="284"/>
        <v>-2.59366634919886+3.49715423555825i</v>
      </c>
      <c r="DJ167" s="223" t="str">
        <f t="shared" ca="1" si="285"/>
        <v>3.6784804777567+2.32937207268662i</v>
      </c>
      <c r="DK167" s="223" t="str">
        <f t="shared" ca="1" si="286"/>
        <v>2.05245472708591-3.83987271553527i</v>
      </c>
      <c r="DL167" s="223" t="str">
        <f t="shared" ca="1" si="287"/>
        <v>-3.98045635036964-1.76441495149285i</v>
      </c>
      <c r="DM167" s="223" t="str">
        <f t="shared" ca="1" si="288"/>
        <v>-1.46681365840015+4.09946954736589i</v>
      </c>
      <c r="DN167" s="223" t="str">
        <f t="shared" ca="1" si="289"/>
        <v>4.19626736369468+1.16126357500804i</v>
      </c>
      <c r="DO167" s="223" t="str">
        <f t="shared" ca="1" si="290"/>
        <v>0.849420503688129-4.27032524360425i</v>
      </c>
      <c r="DP167" s="223" t="str">
        <f t="shared" ca="1" si="291"/>
        <v>-4.32124186102738-0.532974349058333i</v>
      </c>
      <c r="DQ167" s="223" t="str">
        <f t="shared" ca="1" si="292"/>
        <v>-0.213639960257102+4.34874129440128i</v>
      </c>
      <c r="DR167" s="223" t="str">
        <f t="shared" ca="1" si="293"/>
        <v>4.35267452191463-0.106852162003406i</v>
      </c>
      <c r="DS167" s="223" t="str">
        <f t="shared" ca="1" si="294"/>
        <v>-0.426765243135747-4.33302022906665i</v>
      </c>
      <c r="DT167" s="223" t="str">
        <f t="shared" ca="1" si="295"/>
        <v>-4.2898849241734+0.744365646439505i</v>
      </c>
      <c r="DU167" s="223" t="str">
        <f t="shared" ca="1" si="296"/>
        <v>1.05793226781566+4.22350236118839i</v>
      </c>
      <c r="DV167" s="223" t="str">
        <f t="shared" ca="1" si="297"/>
        <v>4.13423227297376-1.36576586256641i</v>
      </c>
      <c r="DW167" s="223" t="str">
        <f t="shared" ca="1" si="298"/>
        <v>-1.66619825377835-4.02255842186978i</v>
      </c>
      <c r="DX167" s="223" t="str">
        <f t="shared" ca="1" si="299"/>
        <v>-3.88908597815429+1.95760137228527i</v>
      </c>
      <c r="DY167" s="223" t="str">
        <f t="shared" ca="1" si="300"/>
        <v>2.23839607934419+3.73453824056283i</v>
      </c>
      <c r="DZ167" s="223" t="str">
        <f t="shared" ca="1" si="301"/>
        <v>3.55975271667331-2.50706072411231i</v>
      </c>
      <c r="EA167" s="223" t="str">
        <f t="shared" ca="1" si="302"/>
        <v>-2.7621393895946-3.36567658438827i</v>
      </c>
      <c r="EB167" s="223" t="str">
        <f t="shared" ca="1" si="303"/>
        <v>-3.15336155907853+3.00224978240907i</v>
      </c>
      <c r="EC167" s="223" t="str">
        <f t="shared" ca="1" si="304"/>
        <v>3.22609072352662+2.92395819426766i</v>
      </c>
      <c r="ED167" s="223" t="str">
        <f t="shared" ca="1" si="305"/>
        <v>2.67870964666283-3.43244919949663i</v>
      </c>
      <c r="EE167" s="223" t="str">
        <f t="shared" ca="1" si="306"/>
        <v>-3.62020693586078-2.41894493938887i</v>
      </c>
      <c r="EF167" s="223" t="str">
        <f t="shared" ca="1" si="307"/>
        <v>-2.1460717599082+3.78834645717284i</v>
      </c>
      <c r="EG167" s="223" t="str">
        <f t="shared" ca="1" si="308"/>
        <v>3.93595660080331+1.86156883161552i</v>
      </c>
      <c r="EH167" s="223" t="str">
        <f t="shared" ca="1" si="309"/>
        <v>1.566977900537-4.06223745459054i</v>
      </c>
      <c r="EI167" s="223" t="str">
        <f t="shared" ca="1" si="310"/>
        <v>-4.16650469164872-1.26389538044837i</v>
      </c>
      <c r="EJ167" s="223" t="str">
        <f t="shared" ca="1" si="311"/>
        <v>-0.953963701781848+4.24819327878714i</v>
      </c>
      <c r="EK167" s="223" t="str">
        <f t="shared" ca="1" si="312"/>
        <v>4.30686053847221+0.638862411165661i</v>
      </c>
      <c r="EL167" s="223" t="str">
        <f t="shared" ca="1" si="313"/>
        <v>0.320299069786376-4.3421885477422i</v>
      </c>
      <c r="EM167" s="223" t="str">
        <f t="shared" ca="1" si="314"/>
        <v>-4.35398586105301-6.69946739797979E-13i</v>
      </c>
      <c r="EN167" s="223"/>
      <c r="EO167" s="223"/>
      <c r="EP167" s="223"/>
    </row>
    <row r="168" spans="1:146" ht="17.25" thickBot="1">
      <c r="A168" s="257">
        <f t="shared" si="181"/>
        <v>1.3281250000000007E-3</v>
      </c>
      <c r="B168" s="256">
        <v>68</v>
      </c>
      <c r="C168" s="230">
        <f t="shared" si="182"/>
        <v>13600</v>
      </c>
      <c r="D168" s="229">
        <f t="shared" si="315"/>
        <v>85451.320177642367</v>
      </c>
      <c r="E168" s="229" t="str">
        <f t="shared" si="316"/>
        <v>85451.3201776424i</v>
      </c>
      <c r="F168" s="229" t="str">
        <f t="shared" si="183"/>
        <v>-0.0176347451282841-0.0735386145079679i</v>
      </c>
      <c r="G168" s="229" t="str">
        <f t="shared" si="184"/>
        <v>-4.94560646581725+1.15896566214393i</v>
      </c>
      <c r="H168" s="229" t="str">
        <f t="shared" si="180"/>
        <v>0.00205587189640582-0.00621685009767732i</v>
      </c>
      <c r="I168" s="229" t="str">
        <f t="shared" si="317"/>
        <v>-0.0047781722338842+0.00553039849417699i</v>
      </c>
      <c r="J168" s="255" t="str">
        <f ca="1">IMPRODUCT(1/N_FFT2,CE100)</f>
        <v>0.020761844656991-0.0000547337788138723i</v>
      </c>
      <c r="K168" s="254" t="str">
        <f t="shared" ca="1" si="318"/>
        <v>-0.0000989009700563186+0.000115082801849544i</v>
      </c>
      <c r="N168" s="246">
        <f t="shared" ca="1" si="185"/>
        <v>17.39054917977964</v>
      </c>
      <c r="O168" s="223">
        <f t="shared" ca="1" si="186"/>
        <v>4.3905491797796383</v>
      </c>
      <c r="P168" s="223" t="str">
        <f t="shared" ca="1" si="187"/>
        <v>-0.430349075078308-4.36940748541984i</v>
      </c>
      <c r="Q168" s="223" t="str">
        <f t="shared" ca="1" si="188"/>
        <v>-4.30618600841434+0.856553653310878i</v>
      </c>
      <c r="R168" s="223" t="str">
        <f t="shared" ca="1" si="189"/>
        <v>1.27450915162216+4.20149360614711i</v>
      </c>
      <c r="S168" s="223" t="str">
        <f t="shared" ca="1" si="190"/>
        <v>4.05633852368263-1.6801904300858i</v>
      </c>
      <c r="T168" s="223" t="str">
        <f t="shared" ca="1" si="191"/>
        <v>-2.06969055622219-3.87211868381489i</v>
      </c>
      <c r="U168" s="223" t="str">
        <f t="shared" ca="1" si="192"/>
        <v>-3.65060822430655+2.43925843089432i</v>
      </c>
      <c r="V168" s="223" t="str">
        <f t="shared" ca="1" si="193"/>
        <v>2.78533491344226+3.39394041197297i</v>
      </c>
      <c r="W168" s="223" t="str">
        <f t="shared" ca="1" si="194"/>
        <v>3.10458709815528-3.10458709815515i</v>
      </c>
      <c r="X168" s="223" t="str">
        <f t="shared" ca="1" si="195"/>
        <v>-3.39394041197286-2.7853349134424i</v>
      </c>
      <c r="Y168" s="223" t="str">
        <f t="shared" ca="1" si="196"/>
        <v>-2.43925843089411+3.65060822430669i</v>
      </c>
      <c r="Z168" s="223" t="str">
        <f t="shared" ca="1" si="197"/>
        <v>3.87211868381499+2.069690556222i</v>
      </c>
      <c r="AA168" s="223" t="str">
        <f t="shared" ca="1" si="198"/>
        <v>1.68019043008593-4.05633852368257i</v>
      </c>
      <c r="AB168" s="223" t="str">
        <f t="shared" ca="1" si="199"/>
        <v>-4.20149360614709-1.27450915162222i</v>
      </c>
      <c r="AC168" s="223" t="str">
        <f t="shared" ca="1" si="200"/>
        <v>-0.856553653310804+4.30618600841436i</v>
      </c>
      <c r="AD168" s="223" t="str">
        <f t="shared" ca="1" si="201"/>
        <v>4.36940748541985+0.430349075078146i</v>
      </c>
      <c r="AE168" s="223" t="str">
        <f t="shared" ca="1" si="202"/>
        <v>1.83953400839405E-13-4.39054917977964i</v>
      </c>
      <c r="AF168" s="223" t="str">
        <f t="shared" ca="1" si="203"/>
        <v>-4.36940748541985+0.430349075078214i</v>
      </c>
      <c r="AG168" s="223" t="str">
        <f t="shared" ca="1" si="204"/>
        <v>0.856553653310874+4.30618600841434i</v>
      </c>
      <c r="AH168" s="223" t="str">
        <f t="shared" ca="1" si="205"/>
        <v>4.20149360614707-1.27450915162228i</v>
      </c>
      <c r="AI168" s="223" t="str">
        <f t="shared" ca="1" si="206"/>
        <v>-1.680190430086-4.05633852368254i</v>
      </c>
      <c r="AJ168" s="223" t="str">
        <f t="shared" ca="1" si="207"/>
        <v>-3.87211868381496+2.06969055622206i</v>
      </c>
      <c r="AK168" s="223" t="str">
        <f t="shared" ca="1" si="208"/>
        <v>2.43925843089418+3.65060822430665i</v>
      </c>
      <c r="AL168" s="223" t="str">
        <f t="shared" ca="1" si="209"/>
        <v>3.39394041197281-2.78533491344245i</v>
      </c>
      <c r="AM168" s="223" t="str">
        <f t="shared" ca="1" si="210"/>
        <v>-3.10458709815532-3.10458709815511i</v>
      </c>
      <c r="AN168" s="223" t="str">
        <f t="shared" ca="1" si="211"/>
        <v>-2.78533491344254+3.39394041197274i</v>
      </c>
      <c r="AO168" s="223" t="str">
        <f t="shared" ca="1" si="212"/>
        <v>3.65060822430658+2.43925843089428i</v>
      </c>
      <c r="AP168" s="223" t="str">
        <f t="shared" ca="1" si="213"/>
        <v>2.06969055622216-3.8721186838149i</v>
      </c>
      <c r="AQ168" s="223" t="str">
        <f t="shared" ca="1" si="214"/>
        <v>-4.05633852368267-1.6801904300857i</v>
      </c>
      <c r="AR168" s="223" t="str">
        <f t="shared" ca="1" si="215"/>
        <v>-4.05633852368267-1.6801904300857i</v>
      </c>
      <c r="AS168" s="223" t="str">
        <f t="shared" ca="1" si="216"/>
        <v>4.30618600841432+0.856553653310984i</v>
      </c>
      <c r="AT168" s="223" t="str">
        <f t="shared" ca="1" si="217"/>
        <v>0.430349075078344-4.36940748541983i</v>
      </c>
      <c r="AU168" s="223" t="str">
        <f t="shared" ca="1" si="218"/>
        <v>-4.39054917977964+6.8847393917775E-14i</v>
      </c>
      <c r="AV168" s="223" t="str">
        <f t="shared" ca="1" si="219"/>
        <v>0.43034907507845+4.36940748541982i</v>
      </c>
      <c r="AW168" s="223" t="str">
        <f t="shared" ca="1" si="220"/>
        <v>4.30618600841438-0.856553653310694i</v>
      </c>
      <c r="AX168" s="223" t="str">
        <f t="shared" ca="1" si="221"/>
        <v>-1.2745091516221-4.20149360614712i</v>
      </c>
      <c r="AY168" s="223" t="str">
        <f t="shared" ca="1" si="222"/>
        <v>-4.05633852368261+1.68019043008583i</v>
      </c>
      <c r="AZ168" s="223" t="str">
        <f t="shared" ca="1" si="223"/>
        <v>2.06969055622228+3.87211868381484i</v>
      </c>
      <c r="BA168" s="223" t="str">
        <f t="shared" ca="1" si="224"/>
        <v>3.65060822430676-2.439258430894i</v>
      </c>
      <c r="BB168" s="223" t="str">
        <f t="shared" ca="1" si="225"/>
        <v>-2.78533491344228-3.39394041197295i</v>
      </c>
      <c r="BC168" s="223" t="str">
        <f t="shared" ca="1" si="226"/>
        <v>-3.10458709815522+3.10458709815521i</v>
      </c>
      <c r="BD168" s="223" t="str">
        <f t="shared" ca="1" si="227"/>
        <v>3.3939404119729+2.78533491344235i</v>
      </c>
      <c r="BE168" s="223" t="str">
        <f t="shared" ca="1" si="228"/>
        <v>2.43925843089406-3.65060822430672i</v>
      </c>
      <c r="BF168" s="223" t="str">
        <f t="shared" ca="1" si="229"/>
        <v>-3.8721186838148-2.06969055622235i</v>
      </c>
      <c r="BG168" s="223" t="str">
        <f t="shared" ca="1" si="230"/>
        <v>-1.68019043008584+4.05633852368261i</v>
      </c>
      <c r="BH168" s="223" t="str">
        <f t="shared" ca="1" si="231"/>
        <v>4.20149360614711+1.27450915162214i</v>
      </c>
      <c r="BI168" s="223" t="str">
        <f t="shared" ca="1" si="232"/>
        <v>0.856553653310738-4.30618600841437i</v>
      </c>
      <c r="BJ168" s="223" t="str">
        <f t="shared" ca="1" si="233"/>
        <v>-4.36940748541986-0.430349075078093i</v>
      </c>
      <c r="BK168" s="223" t="str">
        <f t="shared" ca="1" si="234"/>
        <v>-1.46302735178529E-13+4.39054917977964i</v>
      </c>
      <c r="BL168" s="223" t="str">
        <f t="shared" ca="1" si="235"/>
        <v>4.36940748541984-0.430349075078298i</v>
      </c>
      <c r="BM168" s="223" t="str">
        <f t="shared" ca="1" si="236"/>
        <v>-0.85655365331094-4.30618600841433i</v>
      </c>
      <c r="BN168" s="223" t="str">
        <f t="shared" ca="1" si="237"/>
        <v>-4.20149360614705+1.27450915162234i</v>
      </c>
      <c r="BO168" s="223" t="str">
        <f t="shared" ca="1" si="238"/>
        <v>1.68019043008563+4.0563385236827i</v>
      </c>
      <c r="BP168" s="223" t="str">
        <f t="shared" ca="1" si="239"/>
        <v>3.87211868381494-2.06969055622209i</v>
      </c>
      <c r="BQ168" s="223" t="str">
        <f t="shared" ca="1" si="240"/>
        <v>-2.43925843089424-3.65060822430661i</v>
      </c>
      <c r="BR168" s="223" t="str">
        <f t="shared" ca="1" si="241"/>
        <v>-3.39394041197277+2.7853349134425i</v>
      </c>
      <c r="BS168" s="223" t="str">
        <f t="shared" ca="1" si="242"/>
        <v>3.10458709815506+3.10458709815537i</v>
      </c>
      <c r="BT168" s="223" t="str">
        <f t="shared" ca="1" si="243"/>
        <v>2.78533491344251-3.39394041197276i</v>
      </c>
      <c r="BU168" s="223" t="str">
        <f t="shared" ca="1" si="244"/>
        <v>-3.65060822430664-2.43925843089419i</v>
      </c>
      <c r="BV168" s="223" t="str">
        <f t="shared" ca="1" si="245"/>
        <v>-2.0696905562221+3.87211868381494i</v>
      </c>
      <c r="BW168" s="223" t="str">
        <f t="shared" ca="1" si="246"/>
        <v>4.05633852368319+1.68019043008443i</v>
      </c>
      <c r="BX168" s="223" t="str">
        <f t="shared" ca="1" si="247"/>
        <v>1.27450915162318-4.20149360614679i</v>
      </c>
      <c r="BY168" s="223" t="str">
        <f t="shared" ca="1" si="248"/>
        <v>-4.30618600841451-0.856553653310031i</v>
      </c>
      <c r="BZ168" s="223" t="str">
        <f t="shared" ca="1" si="249"/>
        <v>-0.430349075079983+4.36940748541967i</v>
      </c>
      <c r="CA168" s="223" t="str">
        <f t="shared" ca="1" si="250"/>
        <v>4.39054917977964-1.37694787835549E-13i</v>
      </c>
      <c r="CB168" s="223" t="str">
        <f t="shared" ca="1" si="251"/>
        <v>-0.430349075080257-4.36940748541964i</v>
      </c>
      <c r="CC168" s="223" t="str">
        <f t="shared" ca="1" si="252"/>
        <v>-4.30618600841446+0.856553653310299i</v>
      </c>
      <c r="CD168" s="223" t="str">
        <f t="shared" ca="1" si="253"/>
        <v>1.27450915162344+4.20149360614672i</v>
      </c>
      <c r="CE168" s="223" t="str">
        <f t="shared" ca="1" si="254"/>
        <v>4.05633852368309-1.68019043008468i</v>
      </c>
      <c r="CF168" s="223" t="str">
        <f t="shared" ca="1" si="255"/>
        <v>-2.06969055622273-3.8721186838146i</v>
      </c>
      <c r="CG168" s="223" t="str">
        <f t="shared" ca="1" si="256"/>
        <v>-3.6506082243077+2.4392584308926i</v>
      </c>
      <c r="CH168" s="223" t="str">
        <f t="shared" ca="1" si="257"/>
        <v>2.78533491344234+3.3939404119729i</v>
      </c>
      <c r="CI168" s="223" t="str">
        <f t="shared" ca="1" si="258"/>
        <v>3.10458709815394-3.1045870981565i</v>
      </c>
      <c r="CJ168" s="223" t="str">
        <f t="shared" ca="1" si="259"/>
        <v>-3.39394041197239-2.78533491344297i</v>
      </c>
      <c r="CK168" s="223" t="str">
        <f t="shared" ca="1" si="260"/>
        <v>-2.43925843089328+3.65060822430725i</v>
      </c>
      <c r="CL168" s="223" t="str">
        <f t="shared" ca="1" si="261"/>
        <v>3.87211868381422+2.06969055622345i</v>
      </c>
      <c r="CM168" s="223" t="str">
        <f t="shared" ca="1" si="262"/>
        <v>1.68019043008538-4.0563385236828i</v>
      </c>
      <c r="CN168" s="223" t="str">
        <f t="shared" ca="1" si="263"/>
        <v>-4.2014936061465-1.27450915162416i</v>
      </c>
      <c r="CO168" s="223" t="str">
        <f t="shared" ca="1" si="264"/>
        <v>-0.856553653311159+4.30618600841429i</v>
      </c>
      <c r="CP168" s="223" t="str">
        <f t="shared" ca="1" si="265"/>
        <v>4.36940748541999+0.43034907507672i</v>
      </c>
      <c r="CQ168" s="223" t="str">
        <f t="shared" ca="1" si="266"/>
        <v>8.88570275940123E-13-4.39054917977964i</v>
      </c>
      <c r="CR168" s="223" t="str">
        <f t="shared" ca="1" si="267"/>
        <v>-4.36940748541975+0.430349075079174i</v>
      </c>
      <c r="CS168" s="223" t="str">
        <f t="shared" ca="1" si="268"/>
        <v>0.856553653309293+4.30618600841466i</v>
      </c>
      <c r="CT168" s="223" t="str">
        <f t="shared" ca="1" si="269"/>
        <v>4.20149360614701-1.27450915162246i</v>
      </c>
      <c r="CU168" s="223" t="str">
        <f t="shared" ca="1" si="270"/>
        <v>-1.68019043008771-4.05633852368184i</v>
      </c>
      <c r="CV168" s="223" t="str">
        <f t="shared" ca="1" si="271"/>
        <v>-3.87211868381508+2.06969055622182i</v>
      </c>
      <c r="CW168" s="223" t="str">
        <f t="shared" ca="1" si="272"/>
        <v>2.43925843089533+3.65060822430588i</v>
      </c>
      <c r="CX168" s="223" t="str">
        <f t="shared" ca="1" si="273"/>
        <v>3.39394041197356-2.78533491344155i</v>
      </c>
      <c r="CY168" s="223" t="str">
        <f t="shared" ca="1" si="274"/>
        <v>-3.10458709815577-3.10458709815467i</v>
      </c>
      <c r="CZ168" s="223" t="str">
        <f t="shared" ca="1" si="275"/>
        <v>-2.78533491344381+3.3939404119717i</v>
      </c>
      <c r="DA168" s="223" t="str">
        <f t="shared" ca="1" si="276"/>
        <v>3.65060822430668+2.43925843089413i</v>
      </c>
      <c r="DB168" s="223" t="str">
        <f t="shared" ca="1" si="277"/>
        <v>2.06969055622055-3.87211868381576i</v>
      </c>
      <c r="DC168" s="223" t="str">
        <f t="shared" ca="1" si="278"/>
        <v>-4.05633852368239-1.68019043008638i</v>
      </c>
      <c r="DD168" s="223" t="str">
        <f t="shared" ca="1" si="279"/>
        <v>-1.27450915162097+4.20149360614747i</v>
      </c>
      <c r="DE168" s="223" t="str">
        <f t="shared" ca="1" si="280"/>
        <v>4.30618600841408+0.856553653312165i</v>
      </c>
      <c r="DF168" s="223" t="str">
        <f t="shared" ca="1" si="281"/>
        <v>0.430349075077741-4.36940748541989i</v>
      </c>
      <c r="DG168" s="223" t="str">
        <f t="shared" ca="1" si="282"/>
        <v>-4.39054917977964-2.0396222527434E-12i</v>
      </c>
      <c r="DH168" s="223" t="str">
        <f t="shared" ca="1" si="283"/>
        <v>0.430349075078153+4.36940748541985i</v>
      </c>
      <c r="DI168" s="223" t="str">
        <f t="shared" ca="1" si="284"/>
        <v>4.30618600841401-0.856553653312573i</v>
      </c>
      <c r="DJ168" s="223" t="str">
        <f t="shared" ca="1" si="285"/>
        <v>-1.27450915162136-4.20149360614735i</v>
      </c>
      <c r="DK168" s="223" t="str">
        <f t="shared" ca="1" si="286"/>
        <v>-4.05633852368223+1.68019043008676i</v>
      </c>
      <c r="DL168" s="223" t="str">
        <f t="shared" ca="1" si="287"/>
        <v>2.06969055622081+3.87211868381562i</v>
      </c>
      <c r="DM168" s="223" t="str">
        <f t="shared" ca="1" si="288"/>
        <v>3.65060822430645-2.43925843089448i</v>
      </c>
      <c r="DN168" s="223" t="str">
        <f t="shared" ca="1" si="289"/>
        <v>-2.78533491344075-3.39394041197421i</v>
      </c>
      <c r="DO168" s="223" t="str">
        <f t="shared" ca="1" si="290"/>
        <v>-3.10458709815548+3.10458709815495i</v>
      </c>
      <c r="DP168" s="223" t="str">
        <f t="shared" ca="1" si="291"/>
        <v>3.39394041197382+2.78533491344123i</v>
      </c>
      <c r="DQ168" s="223" t="str">
        <f t="shared" ca="1" si="292"/>
        <v>2.43925843089509-3.65060822430604i</v>
      </c>
      <c r="DR168" s="223" t="str">
        <f t="shared" ca="1" si="293"/>
        <v>-3.87211868381528-2.06969055622146i</v>
      </c>
      <c r="DS168" s="223" t="str">
        <f t="shared" ca="1" si="294"/>
        <v>-1.68019043008733+4.05633852368199i</v>
      </c>
      <c r="DT168" s="223" t="str">
        <f t="shared" ca="1" si="295"/>
        <v>4.20149360614713+1.27450915162207i</v>
      </c>
      <c r="DU168" s="223" t="str">
        <f t="shared" ca="1" si="296"/>
        <v>0.856553653308889-4.30618600841474i</v>
      </c>
      <c r="DV168" s="223" t="str">
        <f t="shared" ca="1" si="297"/>
        <v>-4.36940748541979-0.430349075078763i</v>
      </c>
      <c r="DW168" s="223" t="str">
        <f t="shared" ca="1" si="298"/>
        <v>1.30165463944678E-12+4.39054917977964i</v>
      </c>
      <c r="DX168" s="223" t="str">
        <f t="shared" ca="1" si="299"/>
        <v>4.36940748541995-0.430349075077131i</v>
      </c>
      <c r="DY168" s="223" t="str">
        <f t="shared" ca="1" si="300"/>
        <v>-0.85655365331144-4.30618600841423i</v>
      </c>
      <c r="DZ168" s="223" t="str">
        <f t="shared" ca="1" si="301"/>
        <v>-4.20149360614765+1.27450915162038i</v>
      </c>
      <c r="EA168" s="223" t="str">
        <f t="shared" ca="1" si="302"/>
        <v>1.68019043008582+4.05633852368262i</v>
      </c>
      <c r="EB168" s="223" t="str">
        <f t="shared" ca="1" si="303"/>
        <v>3.87211868381405-2.06969055622376i</v>
      </c>
      <c r="EC168" s="223" t="str">
        <f t="shared" ca="1" si="304"/>
        <v>-2.43925843089362-3.65060822430702i</v>
      </c>
      <c r="ED168" s="223" t="str">
        <f t="shared" ca="1" si="305"/>
        <v>-3.39394041197217+2.78533491344324i</v>
      </c>
      <c r="EE168" s="223" t="str">
        <f t="shared" ca="1" si="306"/>
        <v>3.10458709815423+3.1045870981562i</v>
      </c>
      <c r="EF168" s="223" t="str">
        <f t="shared" ca="1" si="307"/>
        <v>2.78533491344202-3.39394041197317i</v>
      </c>
      <c r="EG168" s="223" t="str">
        <f t="shared" ca="1" si="308"/>
        <v>-3.65060822430546-2.43925843089594i</v>
      </c>
      <c r="EH168" s="223" t="str">
        <f t="shared" ca="1" si="309"/>
        <v>-2.06969055622236+3.87211868381479i</v>
      </c>
      <c r="EI168" s="223" t="str">
        <f t="shared" ca="1" si="310"/>
        <v>4.05633852368327+1.68019043008424i</v>
      </c>
      <c r="EJ168" s="223" t="str">
        <f t="shared" ca="1" si="311"/>
        <v>1.27450915162305-4.20149360614684i</v>
      </c>
      <c r="EK168" s="223" t="str">
        <f t="shared" ca="1" si="312"/>
        <v>-4.30618600841454-0.856553653309895i</v>
      </c>
      <c r="EL168" s="223" t="str">
        <f t="shared" ca="1" si="313"/>
        <v>-0.430349075079908+4.36940748541968i</v>
      </c>
      <c r="EM168" s="223" t="str">
        <f t="shared" ca="1" si="314"/>
        <v>4.39054917977964-2.75389575671099E-13i</v>
      </c>
      <c r="EN168" s="223"/>
      <c r="EO168" s="223"/>
      <c r="EP168" s="223"/>
    </row>
    <row r="169" spans="1:146" ht="17.25" thickBot="1">
      <c r="A169" s="257">
        <f t="shared" si="181"/>
        <v>1.3476562500000008E-3</v>
      </c>
      <c r="B169" s="256">
        <v>69</v>
      </c>
      <c r="C169" s="230">
        <f t="shared" si="182"/>
        <v>13800</v>
      </c>
      <c r="D169" s="229">
        <f t="shared" si="315"/>
        <v>86707.957239078285</v>
      </c>
      <c r="E169" s="229" t="str">
        <f t="shared" si="316"/>
        <v>86707.9572390783i</v>
      </c>
      <c r="F169" s="229" t="str">
        <f t="shared" si="183"/>
        <v>-0.0175075294682961-0.0722332985719006i</v>
      </c>
      <c r="G169" s="229" t="str">
        <f t="shared" si="184"/>
        <v>-4.93172638758914+1.20491000853959i</v>
      </c>
      <c r="H169" s="229" t="str">
        <f t="shared" si="180"/>
        <v>0.00205415008951873-0.0061267162752071i</v>
      </c>
      <c r="I169" s="229" t="str">
        <f t="shared" si="317"/>
        <v>-0.00471493183834262+0.00550015481944336i</v>
      </c>
      <c r="J169" s="255" t="str">
        <f ca="1">IMPRODUCT(1/N_FFT2,CF100)</f>
        <v>-0.00874204004472164-0.00161400592056073i</v>
      </c>
      <c r="K169" s="254" t="str">
        <f t="shared" ca="1" si="318"/>
        <v>0.0000500954053815064-0.0000404726457816173i</v>
      </c>
      <c r="N169" s="246">
        <f t="shared" ca="1" si="185"/>
        <v>17.412579699091054</v>
      </c>
      <c r="O169" s="223">
        <f t="shared" ca="1" si="186"/>
        <v>4.4125796990910535</v>
      </c>
      <c r="P169" s="223" t="str">
        <f t="shared" ca="1" si="187"/>
        <v>-0.540146860336098-4.3793950461336i</v>
      </c>
      <c r="Q169" s="223" t="str">
        <f t="shared" ca="1" si="188"/>
        <v>-4.28034021533009+1.07216940912265i</v>
      </c>
      <c r="R169" s="223" t="str">
        <f t="shared" ca="1" si="189"/>
        <v>1.5880655320179+4.11690508353632i</v>
      </c>
      <c r="S169" s="223" t="str">
        <f t="shared" ca="1" si="190"/>
        <v>3.89154786726027-2.08007567113616i</v>
      </c>
      <c r="T169" s="223" t="str">
        <f t="shared" ca="1" si="191"/>
        <v>-2.54079953602072-3.60765814879783i</v>
      </c>
      <c r="U169" s="223" t="str">
        <f t="shared" ca="1" si="192"/>
        <v>-3.26950589375992+2.9633074109008i</v>
      </c>
      <c r="V169" s="223" t="str">
        <f t="shared" ca="1" si="193"/>
        <v>3.34124438406656+2.88217722681554i</v>
      </c>
      <c r="W169" s="223" t="str">
        <f t="shared" ca="1" si="194"/>
        <v>2.45149793164152-3.66892593165736i</v>
      </c>
      <c r="X169" s="223" t="str">
        <f t="shared" ca="1" si="195"/>
        <v>-3.94142341819006-1.98394582571538i</v>
      </c>
      <c r="Y169" s="223" t="str">
        <f t="shared" ca="1" si="196"/>
        <v>-1.48655332790818+4.15463822782629i</v>
      </c>
      <c r="Z169" s="223" t="str">
        <f t="shared" ca="1" si="197"/>
        <v>4.30536341136788+0.966801684361997i</v>
      </c>
      <c r="AA169" s="223" t="str">
        <f t="shared" ca="1" si="198"/>
        <v>0.432508443581063-4.39133192175922i</v>
      </c>
      <c r="AB169" s="223" t="str">
        <f t="shared" ca="1" si="199"/>
        <v>-4.41125071258418+0.108290126770855i</v>
      </c>
      <c r="AC169" s="223" t="str">
        <f t="shared" ca="1" si="200"/>
        <v>0.647459912819861+4.36482018668831i</v>
      </c>
      <c r="AD169" s="223" t="str">
        <f t="shared" ca="1" si="201"/>
        <v>4.25273870239882-1.17689129912225i</v>
      </c>
      <c r="AE169" s="223" t="str">
        <f t="shared" ca="1" si="202"/>
        <v>-1.68862114483282-4.07669206956498i</v>
      </c>
      <c r="AF169" s="223" t="str">
        <f t="shared" ca="1" si="203"/>
        <v>-3.83932819340955+2.17495255675177i</v>
      </c>
      <c r="AG169" s="223" t="str">
        <f t="shared" ca="1" si="204"/>
        <v>2.6285706577661+3.54421724756844i</v>
      </c>
      <c r="AH169" s="223" t="str">
        <f t="shared" ca="1" si="205"/>
        <v>3.1957979753576-3.04265260940692i</v>
      </c>
      <c r="AI169" s="223" t="str">
        <f t="shared" ca="1" si="206"/>
        <v>-3.41097023369371-2.79931092694006i</v>
      </c>
      <c r="AJ169" s="223" t="str">
        <f t="shared" ca="1" si="207"/>
        <v>-2.36071963657586+3.72798369072554i</v>
      </c>
      <c r="AK169" s="223" t="str">
        <f t="shared" ca="1" si="208"/>
        <v>3.98892480303207+1.88662092551366i</v>
      </c>
      <c r="AL169" s="223" t="str">
        <f t="shared" ca="1" si="209"/>
        <v>1.38414567965972-4.18986877339969i</v>
      </c>
      <c r="AM169" s="223" t="str">
        <f t="shared" ca="1" si="210"/>
        <v>-4.32779321747458-0.860851594417706i</v>
      </c>
      <c r="AN169" s="223" t="str">
        <f t="shared" ca="1" si="211"/>
        <v>-0.324609499912372+4.40062362323763i</v>
      </c>
      <c r="AO169" s="223" t="str">
        <f t="shared" ca="1" si="212"/>
        <v>4.40726455359534-0.216515023618572i</v>
      </c>
      <c r="AP169" s="223" t="str">
        <f t="shared" ca="1" si="213"/>
        <v>-0.754382959661985-4.34761612277374i</v>
      </c>
      <c r="AQ169" s="223" t="str">
        <f t="shared" ca="1" si="214"/>
        <v>-4.22257549869337+1.28090427381008i</v>
      </c>
      <c r="AR169" s="223" t="str">
        <f t="shared" ca="1" si="215"/>
        <v>-4.22257549869337+1.28090427381008i</v>
      </c>
      <c r="AS169" s="223" t="str">
        <f t="shared" ca="1" si="216"/>
        <v>3.78479585181687-2.26851933227387i</v>
      </c>
      <c r="AT169" s="223" t="str">
        <f t="shared" ca="1" si="217"/>
        <v>-2.71475842683562-3.47864144239609i</v>
      </c>
      <c r="AU169" s="223" t="str">
        <f t="shared" ca="1" si="218"/>
        <v>-3.1201650277535+3.12016502775326i</v>
      </c>
      <c r="AV169" s="223" t="str">
        <f t="shared" ca="1" si="219"/>
        <v>3.47864144239617+2.7147584268355i</v>
      </c>
      <c r="AW169" s="223" t="str">
        <f t="shared" ca="1" si="220"/>
        <v>2.26851933227412-3.78479585181672i</v>
      </c>
      <c r="AX169" s="223" t="str">
        <f t="shared" ca="1" si="221"/>
        <v>-4.03402340872843-1.78815959541131i</v>
      </c>
      <c r="AY169" s="223" t="str">
        <f t="shared" ca="1" si="222"/>
        <v>-1.28090427381036+4.22257549869329i</v>
      </c>
      <c r="AZ169" s="223" t="str">
        <f t="shared" ca="1" si="223"/>
        <v>4.34761612277376+0.754382959661839i</v>
      </c>
      <c r="BA169" s="223" t="str">
        <f t="shared" ca="1" si="224"/>
        <v>0.216515023618896-4.40726455359532i</v>
      </c>
      <c r="BB169" s="223" t="str">
        <f t="shared" ca="1" si="225"/>
        <v>-4.40062362323762+0.324609499912549i</v>
      </c>
      <c r="BC169" s="223" t="str">
        <f t="shared" ca="1" si="226"/>
        <v>0.86085159441745+4.32779321747463i</v>
      </c>
      <c r="BD169" s="223" t="str">
        <f t="shared" ca="1" si="227"/>
        <v>4.18986877339965-1.38414567965986i</v>
      </c>
      <c r="BE169" s="223" t="str">
        <f t="shared" ca="1" si="228"/>
        <v>-1.8866209255134-3.9889248030322i</v>
      </c>
      <c r="BF169" s="223" t="str">
        <f t="shared" ca="1" si="229"/>
        <v>-3.72798369072546+2.36071963657598i</v>
      </c>
      <c r="BG169" s="223" t="str">
        <f t="shared" ca="1" si="230"/>
        <v>2.79931092694017+3.41097023369362i</v>
      </c>
      <c r="BH169" s="223" t="str">
        <f t="shared" ca="1" si="231"/>
        <v>3.04265260940684-3.19579797535768i</v>
      </c>
      <c r="BI169" s="223" t="str">
        <f t="shared" ca="1" si="232"/>
        <v>-3.54421724756851-2.62857065776601i</v>
      </c>
      <c r="BJ169" s="223" t="str">
        <f t="shared" ca="1" si="233"/>
        <v>-2.17495255675205+3.83932819340939i</v>
      </c>
      <c r="BK169" s="223" t="str">
        <f t="shared" ca="1" si="234"/>
        <v>4.07669206956505+1.68862114483266i</v>
      </c>
      <c r="BL169" s="223" t="str">
        <f t="shared" ca="1" si="235"/>
        <v>1.17689129912252-4.25273870239875i</v>
      </c>
      <c r="BM169" s="223" t="str">
        <f t="shared" ca="1" si="236"/>
        <v>-4.36482018668834-0.647459912819702i</v>
      </c>
      <c r="BN169" s="223" t="str">
        <f t="shared" ca="1" si="237"/>
        <v>-0.108290126771148+4.41125071258417i</v>
      </c>
      <c r="BO169" s="223" t="str">
        <f t="shared" ca="1" si="238"/>
        <v>4.39133192175921-0.432508443581209i</v>
      </c>
      <c r="BP169" s="223" t="str">
        <f t="shared" ca="1" si="239"/>
        <v>-0.966801684361693-4.30536341136795i</v>
      </c>
      <c r="BQ169" s="223" t="str">
        <f t="shared" ca="1" si="240"/>
        <v>-4.15463822782625+1.4865533279083i</v>
      </c>
      <c r="BR169" s="223" t="str">
        <f t="shared" ca="1" si="241"/>
        <v>1.98394582571509+3.94142341819021i</v>
      </c>
      <c r="BS169" s="223" t="str">
        <f t="shared" ca="1" si="242"/>
        <v>3.66892593165727-2.45149793164167i</v>
      </c>
      <c r="BT169" s="223" t="str">
        <f t="shared" ca="1" si="243"/>
        <v>-2.88217722681534-3.34124438406674i</v>
      </c>
      <c r="BU169" s="223" t="str">
        <f t="shared" ca="1" si="244"/>
        <v>-2.96330741090068+3.26950589376003i</v>
      </c>
      <c r="BV169" s="223" t="str">
        <f t="shared" ca="1" si="245"/>
        <v>3.60765814879777+2.54079953602081i</v>
      </c>
      <c r="BW169" s="223" t="str">
        <f t="shared" ca="1" si="246"/>
        <v>2.08007567113568-3.89154786726052i</v>
      </c>
      <c r="BX169" s="223" t="str">
        <f t="shared" ca="1" si="247"/>
        <v>-4.1169050835369-1.58806553201639i</v>
      </c>
      <c r="BY169" s="223" t="str">
        <f t="shared" ca="1" si="248"/>
        <v>-1.07216940912423+4.2803402153297i</v>
      </c>
      <c r="BZ169" s="223" t="str">
        <f t="shared" ca="1" si="249"/>
        <v>4.37939504613354+0.540146860336632i</v>
      </c>
      <c r="CA169" s="223" t="str">
        <f t="shared" ca="1" si="250"/>
        <v>-6.16252681416475E-13-4.41257969909105i</v>
      </c>
      <c r="CB169" s="223" t="str">
        <f t="shared" ca="1" si="251"/>
        <v>-4.37939504613339+0.540146860337792i</v>
      </c>
      <c r="CC169" s="223" t="str">
        <f t="shared" ca="1" si="252"/>
        <v>1.07216940912111+4.28034021533048i</v>
      </c>
      <c r="CD169" s="223" t="str">
        <f t="shared" ca="1" si="253"/>
        <v>4.11690508353648-1.58806553201748i</v>
      </c>
      <c r="CE169" s="223" t="str">
        <f t="shared" ca="1" si="254"/>
        <v>-2.08007567113671-3.89154786725997i</v>
      </c>
      <c r="CF169" s="223" t="str">
        <f t="shared" ca="1" si="255"/>
        <v>-3.60765814879684+2.54079953602213i</v>
      </c>
      <c r="CG169" s="223" t="str">
        <f t="shared" ca="1" si="256"/>
        <v>2.9633074108996+3.26950589376102i</v>
      </c>
      <c r="CH169" s="223" t="str">
        <f t="shared" ca="1" si="257"/>
        <v>2.88217722681578-3.34124438406636i</v>
      </c>
      <c r="CI169" s="223" t="str">
        <f t="shared" ca="1" si="258"/>
        <v>-3.66892593165767-2.45149793164106i</v>
      </c>
      <c r="CJ169" s="223" t="str">
        <f t="shared" ca="1" si="259"/>
        <v>-1.98394582571365+3.94142341819093i</v>
      </c>
      <c r="CK169" s="223" t="str">
        <f t="shared" ca="1" si="260"/>
        <v>4.15463822782575+1.48655332790968i</v>
      </c>
      <c r="CL169" s="223" t="str">
        <f t="shared" ca="1" si="261"/>
        <v>0.966801684362266-4.30536341136782i</v>
      </c>
      <c r="CM169" s="223" t="str">
        <f t="shared" ca="1" si="262"/>
        <v>-4.39133192175928-0.432508443580544i</v>
      </c>
      <c r="CN169" s="223" t="str">
        <f t="shared" ca="1" si="263"/>
        <v>0.108290126772819+4.41125071258413i</v>
      </c>
      <c r="CO169" s="223" t="str">
        <f t="shared" ca="1" si="264"/>
        <v>4.36482018668854-0.647459912818317i</v>
      </c>
      <c r="CP169" s="223" t="str">
        <f t="shared" ca="1" si="265"/>
        <v>-1.17689129912202-4.25273870239889i</v>
      </c>
      <c r="CQ169" s="223" t="str">
        <f t="shared" ca="1" si="266"/>
        <v>-4.07669206956474+1.68862114483339i</v>
      </c>
      <c r="CR169" s="223" t="str">
        <f t="shared" ca="1" si="267"/>
        <v>2.17495255675345+3.8393281934086i</v>
      </c>
      <c r="CS169" s="223" t="str">
        <f t="shared" ca="1" si="268"/>
        <v>3.54421724756938-2.62857065776483i</v>
      </c>
      <c r="CT169" s="223" t="str">
        <f t="shared" ca="1" si="269"/>
        <v>-3.04265260940673-3.19579797535778i</v>
      </c>
      <c r="CU169" s="223" t="str">
        <f t="shared" ca="1" si="270"/>
        <v>-2.7993109269396+3.41097023369408i</v>
      </c>
      <c r="CV169" s="223" t="str">
        <f t="shared" ca="1" si="271"/>
        <v>3.72798369072656+2.36071963657425i</v>
      </c>
      <c r="CW169" s="223" t="str">
        <f t="shared" ca="1" si="272"/>
        <v>1.88662092551472-3.98892480303157i</v>
      </c>
      <c r="CX169" s="223" t="str">
        <f t="shared" ca="1" si="273"/>
        <v>-4.1898687733996-1.38414567966i</v>
      </c>
      <c r="CY169" s="223" t="str">
        <f t="shared" ca="1" si="274"/>
        <v>-0.860851594416735+4.32779321747477i</v>
      </c>
      <c r="CZ169" s="223" t="str">
        <f t="shared" ca="1" si="275"/>
        <v>4.40062362323777+0.324609499910507i</v>
      </c>
      <c r="DA169" s="223" t="str">
        <f t="shared" ca="1" si="276"/>
        <v>-0.216515023617371-4.4072645535954i</v>
      </c>
      <c r="DB169" s="223" t="str">
        <f t="shared" ca="1" si="277"/>
        <v>-4.34761612277379+0.754382959661667i</v>
      </c>
      <c r="DC169" s="223" t="str">
        <f t="shared" ca="1" si="278"/>
        <v>1.280904273811+4.22257549869309i</v>
      </c>
      <c r="DD169" s="223" t="str">
        <f t="shared" ca="1" si="279"/>
        <v>4.03402340872758-1.78815959541325i</v>
      </c>
      <c r="DE169" s="223" t="str">
        <f t="shared" ca="1" si="280"/>
        <v>-2.26851933227281-3.78479585181751i</v>
      </c>
      <c r="DF169" s="223" t="str">
        <f t="shared" ca="1" si="281"/>
        <v>-3.47864144239623+2.71475842683544i</v>
      </c>
      <c r="DG169" s="223" t="str">
        <f t="shared" ca="1" si="282"/>
        <v>3.12016502775403+3.12016502775272i</v>
      </c>
      <c r="DH169" s="223" t="str">
        <f t="shared" ca="1" si="283"/>
        <v>2.71475842683398-3.47864144239736i</v>
      </c>
      <c r="DI169" s="223" t="str">
        <f t="shared" ca="1" si="284"/>
        <v>-3.78479585181613-2.2685193322751i</v>
      </c>
      <c r="DJ169" s="223" t="str">
        <f t="shared" ca="1" si="285"/>
        <v>-1.78815959541156+4.03402340872832i</v>
      </c>
      <c r="DK169" s="223" t="str">
        <f t="shared" ca="1" si="286"/>
        <v>4.22257549869359+1.28090427380935i</v>
      </c>
      <c r="DL169" s="223" t="str">
        <f t="shared" ca="1" si="287"/>
        <v>0.754382959659968-4.34761612277408i</v>
      </c>
      <c r="DM169" s="223" t="str">
        <f t="shared" ca="1" si="288"/>
        <v>-4.40726455359527-0.216515023620034i</v>
      </c>
      <c r="DN169" s="223" t="str">
        <f t="shared" ca="1" si="289"/>
        <v>0.324609499912225+4.40062362323765i</v>
      </c>
      <c r="DO169" s="223" t="str">
        <f t="shared" ca="1" si="290"/>
        <v>4.32779321747444-0.860851594418425i</v>
      </c>
      <c r="DP169" s="223" t="str">
        <f t="shared" ca="1" si="291"/>
        <v>-1.38414567966163-4.18986877339906i</v>
      </c>
      <c r="DQ169" s="223" t="str">
        <f t="shared" ca="1" si="292"/>
        <v>-3.98892480303271+1.88662092551231i</v>
      </c>
      <c r="DR169" s="223" t="str">
        <f t="shared" ca="1" si="293"/>
        <v>2.36071963657571+3.72798369072564i</v>
      </c>
      <c r="DS169" s="223" t="str">
        <f t="shared" ca="1" si="294"/>
        <v>3.41097023369298-2.79931092694093i</v>
      </c>
      <c r="DT169" s="223" t="str">
        <f t="shared" ca="1" si="295"/>
        <v>-3.19579797535897-3.04265260940549i</v>
      </c>
      <c r="DU169" s="223" t="str">
        <f t="shared" ca="1" si="296"/>
        <v>-2.62857065776697+3.54421724756779i</v>
      </c>
      <c r="DV169" s="223" t="str">
        <f t="shared" ca="1" si="297"/>
        <v>3.83932819340951+2.17495255675184i</v>
      </c>
      <c r="DW169" s="223" t="str">
        <f t="shared" ca="1" si="298"/>
        <v>1.68862114483168-4.07669206956545i</v>
      </c>
      <c r="DX169" s="223" t="str">
        <f t="shared" ca="1" si="299"/>
        <v>-4.25273870239821-1.17689129912446i</v>
      </c>
      <c r="DY169" s="223" t="str">
        <f t="shared" ca="1" si="300"/>
        <v>-0.647459912820827+4.36482018668817i</v>
      </c>
      <c r="DZ169" s="223" t="str">
        <f t="shared" ca="1" si="301"/>
        <v>4.41125071258418+0.108290126770971i</v>
      </c>
      <c r="EA169" s="223" t="str">
        <f t="shared" ca="1" si="302"/>
        <v>-0.432508443582258-4.39133192175911i</v>
      </c>
      <c r="EB169" s="223" t="str">
        <f t="shared" ca="1" si="303"/>
        <v>-4.30536341136839+0.966801684359725i</v>
      </c>
      <c r="EC169" s="223" t="str">
        <f t="shared" ca="1" si="304"/>
        <v>1.48655332790723+4.15463822782663i</v>
      </c>
      <c r="ED169" s="223" t="str">
        <f t="shared" ca="1" si="305"/>
        <v>3.94142341819013-1.98394582571525i</v>
      </c>
      <c r="EE169" s="223" t="str">
        <f t="shared" ca="1" si="306"/>
        <v>-2.45149793164249-3.66892593165671i</v>
      </c>
      <c r="EF169" s="223" t="str">
        <f t="shared" ca="1" si="307"/>
        <v>-3.34124438406524+2.88217722681708i</v>
      </c>
      <c r="EG169" s="223" t="str">
        <f t="shared" ca="1" si="308"/>
        <v>3.26950589375923+2.96330741090157i</v>
      </c>
      <c r="EH169" s="223" t="str">
        <f t="shared" ca="1" si="309"/>
        <v>2.54079953602072-3.60765814879783i</v>
      </c>
      <c r="EI169" s="223" t="str">
        <f t="shared" ca="1" si="310"/>
        <v>-3.89154786726079-2.0800756711352i</v>
      </c>
      <c r="EJ169" s="223" t="str">
        <f t="shared" ca="1" si="311"/>
        <v>-1.58806553201996+4.11690508353552i</v>
      </c>
      <c r="EK169" s="223" t="str">
        <f t="shared" ca="1" si="312"/>
        <v>4.28034021532983+1.07216940912369i</v>
      </c>
      <c r="EL169" s="223" t="str">
        <f t="shared" ca="1" si="313"/>
        <v>0.54014686033608-4.3793950461336i</v>
      </c>
      <c r="EM169" s="223" t="str">
        <f t="shared" ca="1" si="314"/>
        <v>-4.41257969909105+1.23250536283294E-12i</v>
      </c>
      <c r="EN169" s="223"/>
      <c r="EO169" s="223"/>
      <c r="EP169" s="223"/>
    </row>
    <row r="170" spans="1:146" ht="17.25" thickBot="1">
      <c r="A170" s="257">
        <f t="shared" si="181"/>
        <v>1.3671875000000008E-3</v>
      </c>
      <c r="B170" s="256">
        <v>70</v>
      </c>
      <c r="C170" s="230">
        <f t="shared" si="182"/>
        <v>14000</v>
      </c>
      <c r="D170" s="229">
        <f t="shared" si="315"/>
        <v>87964.594300514203</v>
      </c>
      <c r="E170" s="229" t="str">
        <f t="shared" si="316"/>
        <v>87964.5943005142i</v>
      </c>
      <c r="F170" s="229" t="str">
        <f t="shared" si="183"/>
        <v>-0.0173795955885189-0.0709657397769294i</v>
      </c>
      <c r="G170" s="229" t="str">
        <f t="shared" si="184"/>
        <v>-4.91689535812515+1.25011335514385i</v>
      </c>
      <c r="H170" s="229" t="str">
        <f t="shared" si="180"/>
        <v>0.00205250285370659-0.00603915709542484i</v>
      </c>
      <c r="I170" s="229" t="str">
        <f t="shared" si="317"/>
        <v>-0.00465244891216525+0.00546946465796621i</v>
      </c>
      <c r="J170" s="255" t="str">
        <f ca="1">IMPRODUCT(1/N_FFT2,CG100)</f>
        <v>0.0142955480602997+0.000052910316466877i</v>
      </c>
      <c r="K170" s="254" t="str">
        <f t="shared" ca="1" si="318"/>
        <v>-0.0000667986981279048+0.000077942832337778i</v>
      </c>
      <c r="N170" s="246">
        <f t="shared" ca="1" si="185"/>
        <v>17.4272883865845</v>
      </c>
      <c r="O170" s="223">
        <f t="shared" ca="1" si="186"/>
        <v>4.4272883865845012</v>
      </c>
      <c r="P170" s="223" t="str">
        <f t="shared" ca="1" si="187"/>
        <v>-0.649618125514267-4.37936967484926i</v>
      </c>
      <c r="Q170" s="223" t="str">
        <f t="shared" ca="1" si="188"/>
        <v>-4.23665083504148+1.28517398041213i</v>
      </c>
      <c r="R170" s="223" t="str">
        <f t="shared" ca="1" si="189"/>
        <v>1.89290969976892+4.00222129904216i</v>
      </c>
      <c r="S170" s="223" t="str">
        <f t="shared" ca="1" si="190"/>
        <v>3.68115575834498-2.45966964057972i</v>
      </c>
      <c r="T170" s="223" t="str">
        <f t="shared" ca="1" si="191"/>
        <v>-2.97318516170103-3.28040431231073i</v>
      </c>
      <c r="U170" s="223" t="str">
        <f t="shared" ca="1" si="192"/>
        <v>-2.80864201950494+3.42234020288124i</v>
      </c>
      <c r="V170" s="223" t="str">
        <f t="shared" ca="1" si="193"/>
        <v>3.79741191389541+2.27608110887798i</v>
      </c>
      <c r="W170" s="223" t="str">
        <f t="shared" ca="1" si="194"/>
        <v>1.69424991584844-4.09028112489026i</v>
      </c>
      <c r="X170" s="223" t="str">
        <f t="shared" ca="1" si="195"/>
        <v>-4.29460810189225-1.07574332865578i</v>
      </c>
      <c r="Y170" s="223" t="str">
        <f t="shared" ca="1" si="196"/>
        <v>-0.433950147067202+4.4059697829021i</v>
      </c>
      <c r="Z170" s="223" t="str">
        <f t="shared" ca="1" si="197"/>
        <v>4.42195552383053-0.217236744706492i</v>
      </c>
      <c r="AA170" s="223" t="str">
        <f t="shared" ca="1" si="198"/>
        <v>-0.863721116996959-4.34221928166226i</v>
      </c>
      <c r="AB170" s="223" t="str">
        <f t="shared" ca="1" si="199"/>
        <v>-4.1684871052424+1.49150853548138i</v>
      </c>
      <c r="AC170" s="223" t="str">
        <f t="shared" ca="1" si="200"/>
        <v>2.08700929842375+3.9045197715313i</v>
      </c>
      <c r="AD170" s="223" t="str">
        <f t="shared" ca="1" si="201"/>
        <v>3.55603137614139-2.63733261267591i</v>
      </c>
      <c r="AE170" s="223" t="str">
        <f t="shared" ca="1" si="202"/>
        <v>-3.13056564042238-3.13056564042232i</v>
      </c>
      <c r="AF170" s="223" t="str">
        <f t="shared" ca="1" si="203"/>
        <v>-2.63733261267585+3.55603137614144i</v>
      </c>
      <c r="AG170" s="223" t="str">
        <f t="shared" ca="1" si="204"/>
        <v>3.90451977153133+2.08700929842368i</v>
      </c>
      <c r="AH170" s="223" t="str">
        <f t="shared" ca="1" si="205"/>
        <v>1.49150853548171-4.16848710524228i</v>
      </c>
      <c r="AI170" s="223" t="str">
        <f t="shared" ca="1" si="206"/>
        <v>-4.34221928166228-0.86372111699687i</v>
      </c>
      <c r="AJ170" s="223" t="str">
        <f t="shared" ca="1" si="207"/>
        <v>-0.2172367447064+4.42195552383053i</v>
      </c>
      <c r="AK170" s="223" t="str">
        <f t="shared" ca="1" si="208"/>
        <v>4.40596978290209-0.433950147067295i</v>
      </c>
      <c r="AL170" s="223" t="str">
        <f t="shared" ca="1" si="209"/>
        <v>-1.07574332865586-4.29460810189223i</v>
      </c>
      <c r="AM170" s="223" t="str">
        <f t="shared" ca="1" si="210"/>
        <v>-4.0902811248904+1.69424991584812i</v>
      </c>
      <c r="AN170" s="223" t="str">
        <f t="shared" ca="1" si="211"/>
        <v>2.27608110887805+3.79741191389537i</v>
      </c>
      <c r="AO170" s="223" t="str">
        <f t="shared" ca="1" si="212"/>
        <v>3.42234020288119-2.808642019505i</v>
      </c>
      <c r="AP170" s="223" t="str">
        <f t="shared" ca="1" si="213"/>
        <v>-3.28040431231076-2.973185161701i</v>
      </c>
      <c r="AQ170" s="223" t="str">
        <f t="shared" ca="1" si="214"/>
        <v>-2.45966964057976+3.68115575834495i</v>
      </c>
      <c r="AR170" s="223" t="str">
        <f t="shared" ca="1" si="215"/>
        <v>-2.45966964057976+3.68115575834495i</v>
      </c>
      <c r="AS170" s="223" t="str">
        <f t="shared" ca="1" si="216"/>
        <v>1.2851739804123-4.23665083504142i</v>
      </c>
      <c r="AT170" s="223" t="str">
        <f t="shared" ca="1" si="217"/>
        <v>-4.37936967484929-0.649618125514099i</v>
      </c>
      <c r="AU170" s="223" t="str">
        <f t="shared" ca="1" si="218"/>
        <v>7.70167343896206E-14+4.4272883865845i</v>
      </c>
      <c r="AV170" s="223" t="str">
        <f t="shared" ca="1" si="219"/>
        <v>4.37936967484926-0.649618125514254i</v>
      </c>
      <c r="AW170" s="223" t="str">
        <f t="shared" ca="1" si="220"/>
        <v>-1.28517398041203-4.2366508350415i</v>
      </c>
      <c r="AX170" s="223" t="str">
        <f t="shared" ca="1" si="221"/>
        <v>-4.00222129904222+1.89290969976879i</v>
      </c>
      <c r="AY170" s="223" t="str">
        <f t="shared" ca="1" si="222"/>
        <v>2.45966964057989+3.68115575834487i</v>
      </c>
      <c r="AZ170" s="223" t="str">
        <f t="shared" ca="1" si="223"/>
        <v>3.28040431231065-2.97318516170111i</v>
      </c>
      <c r="BA170" s="223" t="str">
        <f t="shared" ca="1" si="224"/>
        <v>-3.42234020288131-2.80864201950486i</v>
      </c>
      <c r="BB170" s="223" t="str">
        <f t="shared" ca="1" si="225"/>
        <v>-2.27608110887789+3.79741191389546i</v>
      </c>
      <c r="BC170" s="223" t="str">
        <f t="shared" ca="1" si="226"/>
        <v>4.0902811248903+1.69424991584835i</v>
      </c>
      <c r="BD170" s="223" t="str">
        <f t="shared" ca="1" si="227"/>
        <v>1.07574332865611-4.29460810189217i</v>
      </c>
      <c r="BE170" s="223" t="str">
        <f t="shared" ca="1" si="228"/>
        <v>-4.40596978290211-0.43395014706711i</v>
      </c>
      <c r="BF170" s="223" t="str">
        <f t="shared" ca="1" si="229"/>
        <v>0.217236744706585+4.42195552383052i</v>
      </c>
      <c r="BG170" s="223" t="str">
        <f t="shared" ca="1" si="230"/>
        <v>4.34221928166224-0.863721116997052i</v>
      </c>
      <c r="BH170" s="223" t="str">
        <f t="shared" ca="1" si="231"/>
        <v>-1.49150853548147-4.16848710524237i</v>
      </c>
      <c r="BI170" s="223" t="str">
        <f t="shared" ca="1" si="232"/>
        <v>-3.90451977153146+2.08700929842344i</v>
      </c>
      <c r="BJ170" s="223" t="str">
        <f t="shared" ca="1" si="233"/>
        <v>2.63733261267599+3.55603137614134i</v>
      </c>
      <c r="BK170" s="223" t="str">
        <f t="shared" ca="1" si="234"/>
        <v>3.13056564042226-3.13056564042244i</v>
      </c>
      <c r="BL170" s="223" t="str">
        <f t="shared" ca="1" si="235"/>
        <v>-3.5560313761415-2.63733261267577i</v>
      </c>
      <c r="BM170" s="223" t="str">
        <f t="shared" ca="1" si="236"/>
        <v>-2.0870092984236+3.90451977153138i</v>
      </c>
      <c r="BN170" s="223" t="str">
        <f t="shared" ca="1" si="237"/>
        <v>4.16848710524231+1.49150853548164i</v>
      </c>
      <c r="BO170" s="223" t="str">
        <f t="shared" ca="1" si="238"/>
        <v>0.863721116997224-4.34221928166221i</v>
      </c>
      <c r="BP170" s="223" t="str">
        <f t="shared" ca="1" si="239"/>
        <v>-4.42195552383054-0.217236744706323i</v>
      </c>
      <c r="BQ170" s="223" t="str">
        <f t="shared" ca="1" si="240"/>
        <v>0.433950147067372+4.40596978290208i</v>
      </c>
      <c r="BR170" s="223" t="str">
        <f t="shared" ca="1" si="241"/>
        <v>4.29460810189221-1.07574332865594i</v>
      </c>
      <c r="BS170" s="223" t="str">
        <f t="shared" ca="1" si="242"/>
        <v>-1.69424991584819-4.09028112489037i</v>
      </c>
      <c r="BT170" s="223" t="str">
        <f t="shared" ca="1" si="243"/>
        <v>-3.79741191389556+2.27608110887774i</v>
      </c>
      <c r="BU170" s="223" t="str">
        <f t="shared" ca="1" si="244"/>
        <v>2.80864201950506+3.42234020288114i</v>
      </c>
      <c r="BV170" s="223" t="str">
        <f t="shared" ca="1" si="245"/>
        <v>2.97318516170159-3.28040431231022i</v>
      </c>
      <c r="BW170" s="223" t="str">
        <f t="shared" ca="1" si="246"/>
        <v>-3.68115575834475-2.45966964058007i</v>
      </c>
      <c r="BX170" s="223" t="str">
        <f t="shared" ca="1" si="247"/>
        <v>-1.89290969976898+4.00222129904213i</v>
      </c>
      <c r="BY170" s="223" t="str">
        <f t="shared" ca="1" si="248"/>
        <v>4.23665083504158+1.28517398041181i</v>
      </c>
      <c r="BZ170" s="223" t="str">
        <f t="shared" ca="1" si="249"/>
        <v>0.64961812551359-4.37936967484936i</v>
      </c>
      <c r="CA170" s="223" t="str">
        <f t="shared" ca="1" si="250"/>
        <v>-4.4272883865845+1.03485119739599E-12i</v>
      </c>
      <c r="CB170" s="223" t="str">
        <f t="shared" ca="1" si="251"/>
        <v>0.649618125515635+4.37936967484906i</v>
      </c>
      <c r="CC170" s="223" t="str">
        <f t="shared" ca="1" si="252"/>
        <v>4.23665083504097-1.28517398041379i</v>
      </c>
      <c r="CD170" s="223" t="str">
        <f t="shared" ca="1" si="253"/>
        <v>-1.89290969977085-4.00222129904125i</v>
      </c>
      <c r="CE170" s="223" t="str">
        <f t="shared" ca="1" si="254"/>
        <v>-3.68115575834605+2.45966964057812i</v>
      </c>
      <c r="CF170" s="223" t="str">
        <f t="shared" ca="1" si="255"/>
        <v>2.97318516169986+3.28040431231179i</v>
      </c>
      <c r="CG170" s="223" t="str">
        <f t="shared" ca="1" si="256"/>
        <v>2.80864201950585-3.4223402028805i</v>
      </c>
      <c r="CH170" s="223" t="str">
        <f t="shared" ca="1" si="257"/>
        <v>-3.79741191389503-2.2760811088786i</v>
      </c>
      <c r="CI170" s="223" t="str">
        <f t="shared" ca="1" si="258"/>
        <v>-1.69424991584871+4.09028112489015i</v>
      </c>
      <c r="CJ170" s="223" t="str">
        <f t="shared" ca="1" si="259"/>
        <v>4.29460810189218+1.07574332865607i</v>
      </c>
      <c r="CK170" s="223" t="str">
        <f t="shared" ca="1" si="260"/>
        <v>0.433950147067065-4.40596978290211i</v>
      </c>
      <c r="CL170" s="223" t="str">
        <f t="shared" ca="1" si="261"/>
        <v>-4.4219555238305+0.21723674470707i</v>
      </c>
      <c r="CM170" s="223" t="str">
        <f t="shared" ca="1" si="262"/>
        <v>0.863721116998021+4.34221928166205i</v>
      </c>
      <c r="CN170" s="223" t="str">
        <f t="shared" ca="1" si="263"/>
        <v>4.16848710524191-1.49150853548276i</v>
      </c>
      <c r="CO170" s="223" t="str">
        <f t="shared" ca="1" si="264"/>
        <v>-2.08700929842509-3.90451977153058i</v>
      </c>
      <c r="CP170" s="223" t="str">
        <f t="shared" ca="1" si="265"/>
        <v>-3.55603137614026+2.63733261267744i</v>
      </c>
      <c r="CQ170" s="223" t="str">
        <f t="shared" ca="1" si="266"/>
        <v>3.13056564042096+3.13056564042374i</v>
      </c>
      <c r="CR170" s="223" t="str">
        <f t="shared" ca="1" si="267"/>
        <v>2.63733261267715-3.55603137614047i</v>
      </c>
      <c r="CS170" s="223" t="str">
        <f t="shared" ca="1" si="268"/>
        <v>-3.90451977153081-2.08700929842467i</v>
      </c>
      <c r="CT170" s="223" t="str">
        <f t="shared" ca="1" si="269"/>
        <v>-1.49150853548243+4.16848710524203i</v>
      </c>
      <c r="CU170" s="223" t="str">
        <f t="shared" ca="1" si="270"/>
        <v>4.34221928166214+0.863721116997552i</v>
      </c>
      <c r="CV170" s="223" t="str">
        <f t="shared" ca="1" si="271"/>
        <v>0.217236744706717-4.42195552383052i</v>
      </c>
      <c r="CW170" s="223" t="str">
        <f t="shared" ca="1" si="272"/>
        <v>-4.40596978290207+0.433950147067479i</v>
      </c>
      <c r="CX170" s="223" t="str">
        <f t="shared" ca="1" si="273"/>
        <v>1.07574332865641+4.29460810189209i</v>
      </c>
      <c r="CY170" s="223" t="str">
        <f t="shared" ca="1" si="274"/>
        <v>4.09028112488999-1.6942499158491i</v>
      </c>
      <c r="CZ170" s="223" t="str">
        <f t="shared" ca="1" si="275"/>
        <v>-2.27608110887891-3.79741191389485i</v>
      </c>
      <c r="DA170" s="223" t="str">
        <f t="shared" ca="1" si="276"/>
        <v>-3.42234020288023+2.80864201950617i</v>
      </c>
      <c r="DB170" s="223" t="str">
        <f t="shared" ca="1" si="277"/>
        <v>3.28040431231202+2.9731851616996i</v>
      </c>
      <c r="DC170" s="223" t="str">
        <f t="shared" ca="1" si="278"/>
        <v>2.45966964058144-3.68115575834383i</v>
      </c>
      <c r="DD170" s="223" t="str">
        <f t="shared" ca="1" si="279"/>
        <v>-4.0022212990414-1.89290969977053i</v>
      </c>
      <c r="DE170" s="223" t="str">
        <f t="shared" ca="1" si="280"/>
        <v>-1.28517398041339+4.23665083504109i</v>
      </c>
      <c r="DF170" s="223" t="str">
        <f t="shared" ca="1" si="281"/>
        <v>4.37936967484911+0.649618125515285i</v>
      </c>
      <c r="DG170" s="223" t="str">
        <f t="shared" ca="1" si="282"/>
        <v>6.1830974942586E-13-4.4272883865845i</v>
      </c>
      <c r="DH170" s="223" t="str">
        <f t="shared" ca="1" si="283"/>
        <v>-4.37936967484931+0.649618125513939i</v>
      </c>
      <c r="DI170" s="223" t="str">
        <f t="shared" ca="1" si="284"/>
        <v>1.28517398041221+4.23665083504145i</v>
      </c>
      <c r="DJ170" s="223" t="str">
        <f t="shared" ca="1" si="285"/>
        <v>4.00222129904198-1.8929096997693i</v>
      </c>
      <c r="DK170" s="223" t="str">
        <f t="shared" ca="1" si="286"/>
        <v>-2.45966964058041-3.68115575834452i</v>
      </c>
      <c r="DL170" s="223" t="str">
        <f t="shared" ca="1" si="287"/>
        <v>-3.28040431230998+2.97318516170186i</v>
      </c>
      <c r="DM170" s="223" t="str">
        <f t="shared" ca="1" si="288"/>
        <v>3.42234020288224+2.80864201950372i</v>
      </c>
      <c r="DN170" s="223" t="str">
        <f t="shared" ca="1" si="289"/>
        <v>2.2760811088763-3.79741191389641i</v>
      </c>
      <c r="DO170" s="223" t="str">
        <f t="shared" ca="1" si="290"/>
        <v>-4.09028112488952-1.69424991585024i</v>
      </c>
      <c r="DP170" s="223" t="str">
        <f t="shared" ca="1" si="291"/>
        <v>-1.07574332865773+4.29460810189176i</v>
      </c>
      <c r="DQ170" s="223" t="str">
        <f t="shared" ca="1" si="292"/>
        <v>4.40596978290195+0.43395014706871i</v>
      </c>
      <c r="DR170" s="223" t="str">
        <f t="shared" ca="1" si="293"/>
        <v>-0.217236744705356-4.42195552383058i</v>
      </c>
      <c r="DS170" s="223" t="str">
        <f t="shared" ca="1" si="294"/>
        <v>-4.34221928166239+0.863721116996339i</v>
      </c>
      <c r="DT170" s="223" t="str">
        <f t="shared" ca="1" si="295"/>
        <v>1.49150853548114+4.16848710524249i</v>
      </c>
      <c r="DU170" s="223" t="str">
        <f t="shared" ca="1" si="296"/>
        <v>3.90451977153139-2.08700929842358i</v>
      </c>
      <c r="DV170" s="223" t="str">
        <f t="shared" ca="1" si="297"/>
        <v>-2.63733261267606-3.55603137614128i</v>
      </c>
      <c r="DW170" s="223" t="str">
        <f t="shared" ca="1" si="298"/>
        <v>-3.13056564042184+3.13056564042286i</v>
      </c>
      <c r="DX170" s="223" t="str">
        <f t="shared" ca="1" si="299"/>
        <v>3.55603137614215+2.63733261267489i</v>
      </c>
      <c r="DY170" s="223" t="str">
        <f t="shared" ca="1" si="300"/>
        <v>2.0870092984223-3.90451977153207i</v>
      </c>
      <c r="DZ170" s="223" t="str">
        <f t="shared" ca="1" si="301"/>
        <v>-4.16848710524298-1.49150853547977i</v>
      </c>
      <c r="EA170" s="223" t="str">
        <f t="shared" ca="1" si="302"/>
        <v>-0.863721116994913+4.34221928166267i</v>
      </c>
      <c r="EB170" s="223" t="str">
        <f t="shared" ca="1" si="303"/>
        <v>4.42195552383043+0.217236744708431i</v>
      </c>
      <c r="EC170" s="223" t="str">
        <f t="shared" ca="1" si="304"/>
        <v>-0.433950147065772-4.40596978290224i</v>
      </c>
      <c r="ED170" s="223" t="str">
        <f t="shared" ca="1" si="305"/>
        <v>-4.29460810189251+1.07574332865474i</v>
      </c>
      <c r="EE170" s="223" t="str">
        <f t="shared" ca="1" si="306"/>
        <v>1.69424991584751+4.09028112489064i</v>
      </c>
      <c r="EF170" s="223" t="str">
        <f t="shared" ca="1" si="307"/>
        <v>3.79741191389567-2.27608110887755i</v>
      </c>
      <c r="EG170" s="223" t="str">
        <f t="shared" ca="1" si="308"/>
        <v>-2.80864201950484-3.42234020288132i</v>
      </c>
      <c r="EH170" s="223" t="str">
        <f t="shared" ca="1" si="309"/>
        <v>-2.97318516170078+3.28040431231095i</v>
      </c>
      <c r="EI170" s="223" t="str">
        <f t="shared" ca="1" si="310"/>
        <v>3.68115575834533+2.4596696405792i</v>
      </c>
      <c r="EJ170" s="223" t="str">
        <f t="shared" ca="1" si="311"/>
        <v>1.89290969976799-4.0022212990426i</v>
      </c>
      <c r="EK170" s="223" t="str">
        <f t="shared" ca="1" si="312"/>
        <v>-4.23665083504187-1.28517398041082i</v>
      </c>
      <c r="EL170" s="223" t="str">
        <f t="shared" ca="1" si="313"/>
        <v>-0.649618125512505+4.37936967484952i</v>
      </c>
      <c r="EM170" s="223" t="str">
        <f t="shared" ca="1" si="314"/>
        <v>4.4272883865845-2.06970239479198E-12i</v>
      </c>
      <c r="EN170" s="223"/>
      <c r="EO170" s="223"/>
      <c r="EP170" s="223"/>
    </row>
    <row r="171" spans="1:146" ht="17.25" thickBot="1">
      <c r="A171" s="257">
        <f t="shared" si="181"/>
        <v>1.3867187500000008E-3</v>
      </c>
      <c r="B171" s="256">
        <v>71</v>
      </c>
      <c r="C171" s="230">
        <f t="shared" si="182"/>
        <v>14200</v>
      </c>
      <c r="D171" s="229">
        <f t="shared" si="315"/>
        <v>89221.231361950122</v>
      </c>
      <c r="E171" s="229" t="str">
        <f t="shared" si="316"/>
        <v>89221.2313619501i</v>
      </c>
      <c r="F171" s="229" t="str">
        <f t="shared" si="183"/>
        <v>-0.0172510463622416-0.0697344138869783i</v>
      </c>
      <c r="G171" s="229" t="str">
        <f t="shared" si="184"/>
        <v>-4.90115628438484+1.29456525860327i</v>
      </c>
      <c r="H171" s="229" t="str">
        <f t="shared" si="180"/>
        <v>0.00205092600466635-0.00595406382496842i</v>
      </c>
      <c r="I171" s="229" t="str">
        <f t="shared" si="317"/>
        <v>-0.0045907625421997+0.00543831861685288i</v>
      </c>
      <c r="J171" s="255" t="str">
        <f ca="1">IMPRODUCT(1/N_FFT2,CH100)</f>
        <v>0.0424619212640586+0.00161407568086705i</v>
      </c>
      <c r="K171" s="254" t="str">
        <f t="shared" ca="1" si="318"/>
        <v>-0.000203710455433142+0.000223511618741671i</v>
      </c>
      <c r="N171" s="246">
        <f t="shared" ca="1" si="185"/>
        <v>17.437796414236598</v>
      </c>
      <c r="O171" s="223">
        <f t="shared" ca="1" si="186"/>
        <v>4.4377964142365967</v>
      </c>
      <c r="P171" s="223" t="str">
        <f t="shared" ca="1" si="187"/>
        <v>-0.758694056911589-4.37246158842113i</v>
      </c>
      <c r="Q171" s="223" t="str">
        <f t="shared" ca="1" si="188"/>
        <v>-4.17838087631495+1.4950485833767i</v>
      </c>
      <c r="R171" s="223" t="str">
        <f t="shared" ca="1" si="189"/>
        <v>2.18738183006105+3.86126892921614i</v>
      </c>
      <c r="S171" s="223" t="str">
        <f t="shared" ca="1" si="190"/>
        <v>3.43046301810057-2.81530824167719i</v>
      </c>
      <c r="T171" s="223" t="str">
        <f t="shared" ca="1" si="191"/>
        <v>-3.3603387038547-2.898648100337i</v>
      </c>
      <c r="U171" s="223" t="str">
        <f t="shared" ca="1" si="192"/>
        <v>-2.28148331472999+3.80642494984728i</v>
      </c>
      <c r="V171" s="223" t="str">
        <f t="shared" ca="1" si="193"/>
        <v>4.14043209717734+1.5971409026366i</v>
      </c>
      <c r="W171" s="223" t="str">
        <f t="shared" ca="1" si="194"/>
        <v>0.865771131495467-4.35252540050948i</v>
      </c>
      <c r="X171" s="223" t="str">
        <f t="shared" ca="1" si="195"/>
        <v>-4.43645983292658-0.108908975939924i</v>
      </c>
      <c r="Y171" s="223" t="str">
        <f t="shared" ca="1" si="196"/>
        <v>0.651159973397311+4.38976396896877i</v>
      </c>
      <c r="Z171" s="223" t="str">
        <f t="shared" ca="1" si="197"/>
        <v>4.21381275505234-1.3920557027538i</v>
      </c>
      <c r="AA171" s="223" t="str">
        <f t="shared" ca="1" si="198"/>
        <v>-2.0919627483694-3.91378702456406i</v>
      </c>
      <c r="AB171" s="223" t="str">
        <f t="shared" ca="1" si="199"/>
        <v>-3.49852094969745+2.73027254660396i</v>
      </c>
      <c r="AC171" s="223" t="str">
        <f t="shared" ca="1" si="200"/>
        <v>3.28819024722469+2.98024192176871i</v>
      </c>
      <c r="AD171" s="223" t="str">
        <f t="shared" ca="1" si="201"/>
        <v>2.37421051916018-3.74928812242009i</v>
      </c>
      <c r="AE171" s="223" t="str">
        <f t="shared" ca="1" si="202"/>
        <v>-4.09998927656515-1.69827116393761i</v>
      </c>
      <c r="AF171" s="223" t="str">
        <f t="shared" ca="1" si="203"/>
        <v>-0.972326697922971+4.32996741404799i</v>
      </c>
      <c r="AG171" s="223" t="str">
        <f t="shared" ca="1" si="204"/>
        <v>4.43245089410312+0.21775234918511i</v>
      </c>
      <c r="AH171" s="223" t="str">
        <f t="shared" ca="1" si="205"/>
        <v>-0.543233655463455-4.40442211984535i</v>
      </c>
      <c r="AI171" s="223" t="str">
        <f t="shared" ca="1" si="206"/>
        <v>-4.24670639055072+1.28822429982782i</v>
      </c>
      <c r="AJ171" s="223" t="str">
        <f t="shared" ca="1" si="207"/>
        <v>1.99528354654155+3.96394760095436i</v>
      </c>
      <c r="AK171" s="223" t="str">
        <f t="shared" ca="1" si="208"/>
        <v>3.56447150309276-2.64359223743959i</v>
      </c>
      <c r="AL171" s="223" t="str">
        <f t="shared" ca="1" si="209"/>
        <v>-3.21406110774322-3.06004055690502i</v>
      </c>
      <c r="AM171" s="223" t="str">
        <f t="shared" ca="1" si="210"/>
        <v>-2.46550758795106+3.68989286402287i</v>
      </c>
      <c r="AN171" s="223" t="str">
        <f t="shared" ca="1" si="211"/>
        <v>4.05707677572123+1.79837845019191i</v>
      </c>
      <c r="AO171" s="223" t="str">
        <f t="shared" ca="1" si="212"/>
        <v>1.07829657110525-4.30480121712418i</v>
      </c>
      <c r="AP171" s="223" t="str">
        <f t="shared" ca="1" si="213"/>
        <v>-4.42577201260107-0.326464556557417i</v>
      </c>
      <c r="AQ171" s="223" t="str">
        <f t="shared" ca="1" si="214"/>
        <v>0.434980113888342+4.41642721152889i</v>
      </c>
      <c r="AR171" s="223" t="str">
        <f t="shared" ca="1" si="215"/>
        <v>0.434980113888342+4.41642721152889i</v>
      </c>
      <c r="AS171" s="223" t="str">
        <f t="shared" ca="1" si="216"/>
        <v>-1.89740246051329-4.01172044353159i</v>
      </c>
      <c r="AT171" s="223" t="str">
        <f t="shared" ca="1" si="217"/>
        <v>-3.6282749521385+2.55531952716203i</v>
      </c>
      <c r="AU171" s="223" t="str">
        <f t="shared" ca="1" si="218"/>
        <v>3.13799593803196+3.13799593803213i</v>
      </c>
      <c r="AV171" s="223" t="str">
        <f t="shared" ca="1" si="219"/>
        <v>2.55531952716223-3.62827495213836i</v>
      </c>
      <c r="AW171" s="223" t="str">
        <f t="shared" ca="1" si="220"/>
        <v>-4.01172044353147-1.89740246051354i</v>
      </c>
      <c r="AX171" s="223" t="str">
        <f t="shared" ca="1" si="221"/>
        <v>-1.18361691875325+4.27704196891406i</v>
      </c>
      <c r="AY171" s="223" t="str">
        <f t="shared" ca="1" si="222"/>
        <v>4.41642721152891+0.43498011388818i</v>
      </c>
      <c r="AZ171" s="223" t="str">
        <f t="shared" ca="1" si="223"/>
        <v>-0.32646455655761-4.42577201260106i</v>
      </c>
      <c r="BA171" s="223" t="str">
        <f t="shared" ca="1" si="224"/>
        <v>-4.30480121712413+1.07829657110545i</v>
      </c>
      <c r="BB171" s="223" t="str">
        <f t="shared" ca="1" si="225"/>
        <v>1.79837845019169+4.05707677572132i</v>
      </c>
      <c r="BC171" s="223" t="str">
        <f t="shared" ca="1" si="226"/>
        <v>3.68989286402301-2.46550758795086i</v>
      </c>
      <c r="BD171" s="223" t="str">
        <f t="shared" ca="1" si="227"/>
        <v>-3.06004055690484-3.2140611077434i</v>
      </c>
      <c r="BE171" s="223" t="str">
        <f t="shared" ca="1" si="228"/>
        <v>-2.64359223743978+3.56447150309261i</v>
      </c>
      <c r="BF171" s="223" t="str">
        <f t="shared" ca="1" si="229"/>
        <v>3.96394760095443+1.9952835465414i</v>
      </c>
      <c r="BG171" s="223" t="str">
        <f t="shared" ca="1" si="230"/>
        <v>1.28822429982767-4.24670639055077i</v>
      </c>
      <c r="BH171" s="223" t="str">
        <f t="shared" ca="1" si="231"/>
        <v>-4.40442211984537-0.54323365546329i</v>
      </c>
      <c r="BI171" s="223" t="str">
        <f t="shared" ca="1" si="232"/>
        <v>0.217752349185272+4.43245089410311i</v>
      </c>
      <c r="BJ171" s="223" t="str">
        <f t="shared" ca="1" si="233"/>
        <v>4.32996741404795-0.972326697923127i</v>
      </c>
      <c r="BK171" s="223" t="str">
        <f t="shared" ca="1" si="234"/>
        <v>-1.69827116393736-4.09998927656525i</v>
      </c>
      <c r="BL171" s="223" t="str">
        <f t="shared" ca="1" si="235"/>
        <v>-3.74928812242023+2.37421051915995i</v>
      </c>
      <c r="BM171" s="223" t="str">
        <f t="shared" ca="1" si="236"/>
        <v>2.98024192176851+3.28819024722487i</v>
      </c>
      <c r="BN171" s="223" t="str">
        <f t="shared" ca="1" si="237"/>
        <v>2.73027254660381-3.49852094969757i</v>
      </c>
      <c r="BO171" s="223" t="str">
        <f t="shared" ca="1" si="238"/>
        <v>-3.91378702456414-2.09196274836922i</v>
      </c>
      <c r="BP171" s="223" t="str">
        <f t="shared" ca="1" si="239"/>
        <v>-1.39205570275362+4.2138127550524i</v>
      </c>
      <c r="BQ171" s="223" t="str">
        <f t="shared" ca="1" si="240"/>
        <v>4.38976396896879+0.651159973397102i</v>
      </c>
      <c r="BR171" s="223" t="str">
        <f t="shared" ca="1" si="241"/>
        <v>-0.10890897594007-4.43645983292657i</v>
      </c>
      <c r="BS171" s="223" t="str">
        <f t="shared" ca="1" si="242"/>
        <v>-4.35252540050945+0.865771131495618i</v>
      </c>
      <c r="BT171" s="223" t="str">
        <f t="shared" ca="1" si="243"/>
        <v>1.59714090263633+4.14043209717744i</v>
      </c>
      <c r="BU171" s="223" t="str">
        <f t="shared" ca="1" si="244"/>
        <v>3.80642494984765-2.28148331472937i</v>
      </c>
      <c r="BV171" s="223" t="str">
        <f t="shared" ca="1" si="245"/>
        <v>-2.89864810033626-3.36033870385534i</v>
      </c>
      <c r="BW171" s="223" t="str">
        <f t="shared" ca="1" si="246"/>
        <v>-2.81530824167825+3.4304630180997i</v>
      </c>
      <c r="BX171" s="223" t="str">
        <f t="shared" ca="1" si="247"/>
        <v>3.86126892921529+2.18738183006255i</v>
      </c>
      <c r="BY171" s="223" t="str">
        <f t="shared" ca="1" si="248"/>
        <v>1.49504858337869-4.17838087631424i</v>
      </c>
      <c r="BZ171" s="223" t="str">
        <f t="shared" ca="1" si="249"/>
        <v>-4.37246158842146-0.758694056909707i</v>
      </c>
      <c r="CA171" s="223" t="str">
        <f t="shared" ca="1" si="250"/>
        <v>1.51790524645618E-12+4.4377964142366i</v>
      </c>
      <c r="CB171" s="223" t="str">
        <f t="shared" ca="1" si="251"/>
        <v>4.37246158842094-0.758694056912698i</v>
      </c>
      <c r="CC171" s="223" t="str">
        <f t="shared" ca="1" si="252"/>
        <v>-1.49504858337739-4.17838087631471i</v>
      </c>
      <c r="CD171" s="223" t="str">
        <f t="shared" ca="1" si="253"/>
        <v>-3.86126892921597+2.18738183006135i</v>
      </c>
      <c r="CE171" s="223" t="str">
        <f t="shared" ca="1" si="254"/>
        <v>2.81530824167714+3.43046301810061i</v>
      </c>
      <c r="CF171" s="223" t="str">
        <f t="shared" ca="1" si="255"/>
        <v>2.89864810033735-3.3603387038544i</v>
      </c>
      <c r="CG171" s="223" t="str">
        <f t="shared" ca="1" si="256"/>
        <v>-3.80642494984691-2.28148331473061i</v>
      </c>
      <c r="CH171" s="223" t="str">
        <f t="shared" ca="1" si="257"/>
        <v>-1.59714090263768+4.14043209717692i</v>
      </c>
      <c r="CI171" s="223" t="str">
        <f t="shared" ca="1" si="258"/>
        <v>4.35252540050917+0.865771131497033i</v>
      </c>
      <c r="CJ171" s="223" t="str">
        <f t="shared" ca="1" si="259"/>
        <v>0.108908975941953-4.43645983292653i</v>
      </c>
      <c r="CK171" s="223" t="str">
        <f t="shared" ca="1" si="260"/>
        <v>-4.38976396896848+0.651159973399233i</v>
      </c>
      <c r="CL171" s="223" t="str">
        <f t="shared" ca="1" si="261"/>
        <v>1.39205570275525+4.21381275505186i</v>
      </c>
      <c r="CM171" s="223" t="str">
        <f t="shared" ca="1" si="262"/>
        <v>3.91378702456355-2.09196274837034i</v>
      </c>
      <c r="CN171" s="223" t="str">
        <f t="shared" ca="1" si="263"/>
        <v>-2.73027254660446-3.49852094969705i</v>
      </c>
      <c r="CO171" s="223" t="str">
        <f t="shared" ca="1" si="264"/>
        <v>-2.98024192176822+3.28819024722513i</v>
      </c>
      <c r="CP171" s="223" t="str">
        <f t="shared" ca="1" si="265"/>
        <v>3.7492881224202+2.37421051916i</v>
      </c>
      <c r="CQ171" s="223" t="str">
        <f t="shared" ca="1" si="266"/>
        <v>1.69827116393782-4.09998927656506i</v>
      </c>
      <c r="CR171" s="223" t="str">
        <f t="shared" ca="1" si="267"/>
        <v>-4.32996741404784-0.97232669792361i</v>
      </c>
      <c r="CS171" s="223" t="str">
        <f t="shared" ca="1" si="268"/>
        <v>-0.217752349186208+4.43245089410307i</v>
      </c>
      <c r="CT171" s="223" t="str">
        <f t="shared" ca="1" si="269"/>
        <v>4.40442211984554-0.543233655461924i</v>
      </c>
      <c r="CU171" s="223" t="str">
        <f t="shared" ca="1" si="270"/>
        <v>-1.28822429982581-4.24670639055133i</v>
      </c>
      <c r="CV171" s="223" t="str">
        <f t="shared" ca="1" si="271"/>
        <v>-3.96394760095346+1.99528354654332i</v>
      </c>
      <c r="CW171" s="223" t="str">
        <f t="shared" ca="1" si="272"/>
        <v>2.64359223744121+3.56447150309156i</v>
      </c>
      <c r="CX171" s="223" t="str">
        <f t="shared" ca="1" si="273"/>
        <v>3.06004055690396-3.21406110774423i</v>
      </c>
      <c r="CY171" s="223" t="str">
        <f t="shared" ca="1" si="274"/>
        <v>-3.68989286402343-2.46550758795022i</v>
      </c>
      <c r="CZ171" s="223" t="str">
        <f t="shared" ca="1" si="275"/>
        <v>-1.79837845019139+4.05707677572146i</v>
      </c>
      <c r="DA171" s="223" t="str">
        <f t="shared" ca="1" si="276"/>
        <v>4.30480121712421+1.07829657110513i</v>
      </c>
      <c r="DB171" s="223" t="str">
        <f t="shared" ca="1" si="277"/>
        <v>0.326464556557727-4.42577201260105i</v>
      </c>
      <c r="DC171" s="223" t="str">
        <f t="shared" ca="1" si="278"/>
        <v>-4.41642721152897+0.434980113887624i</v>
      </c>
      <c r="DD171" s="223" t="str">
        <f t="shared" ca="1" si="279"/>
        <v>1.18361691875228+4.27704196891433i</v>
      </c>
      <c r="DE171" s="223" t="str">
        <f t="shared" ca="1" si="280"/>
        <v>4.01172044353209-1.89740246051223i</v>
      </c>
      <c r="DF171" s="223" t="str">
        <f t="shared" ca="1" si="281"/>
        <v>-2.55531952716072-3.62827495213942i</v>
      </c>
      <c r="DG171" s="223" t="str">
        <f t="shared" ca="1" si="282"/>
        <v>-3.13799593803358+3.13799593803051i</v>
      </c>
      <c r="DH171" s="223" t="str">
        <f t="shared" ca="1" si="283"/>
        <v>3.62827495213947+2.55531952716065i</v>
      </c>
      <c r="DI171" s="223" t="str">
        <f t="shared" ca="1" si="284"/>
        <v>1.89740246051217-4.01172044353212i</v>
      </c>
      <c r="DJ171" s="223" t="str">
        <f t="shared" ca="1" si="285"/>
        <v>-4.27704196891435-1.18361691875221i</v>
      </c>
      <c r="DK171" s="223" t="str">
        <f t="shared" ca="1" si="286"/>
        <v>-0.434980113887548+4.41642721152897i</v>
      </c>
      <c r="DL171" s="223" t="str">
        <f t="shared" ca="1" si="287"/>
        <v>4.42577201260105-0.326464556557803i</v>
      </c>
      <c r="DM171" s="223" t="str">
        <f t="shared" ca="1" si="288"/>
        <v>-1.0782965711052-4.3048012171242i</v>
      </c>
      <c r="DN171" s="223" t="str">
        <f t="shared" ca="1" si="289"/>
        <v>-4.05707677572143+1.79837845019146i</v>
      </c>
      <c r="DO171" s="223" t="str">
        <f t="shared" ca="1" si="290"/>
        <v>2.46550758795029+3.68989286402339i</v>
      </c>
      <c r="DP171" s="223" t="str">
        <f t="shared" ca="1" si="291"/>
        <v>3.21406110774418-3.06004055690402i</v>
      </c>
      <c r="DQ171" s="223" t="str">
        <f t="shared" ca="1" si="292"/>
        <v>-3.56447150309168-2.64359223744104i</v>
      </c>
      <c r="DR171" s="223" t="str">
        <f t="shared" ca="1" si="293"/>
        <v>-1.99528354654314+3.96394760095355i</v>
      </c>
      <c r="DS171" s="223" t="str">
        <f t="shared" ca="1" si="294"/>
        <v>4.24670639055135+1.28822429982573i</v>
      </c>
      <c r="DT171" s="223" t="str">
        <f t="shared" ca="1" si="295"/>
        <v>0.543233655461724-4.40442211984557i</v>
      </c>
      <c r="DU171" s="223" t="str">
        <f t="shared" ca="1" si="296"/>
        <v>-4.43245089410306+0.21775234918641i</v>
      </c>
      <c r="DV171" s="223" t="str">
        <f t="shared" ca="1" si="297"/>
        <v>0.972326697923686+4.32996741404783i</v>
      </c>
      <c r="DW171" s="223" t="str">
        <f t="shared" ca="1" si="298"/>
        <v>4.09998927656503-1.69827116393789i</v>
      </c>
      <c r="DX171" s="223" t="str">
        <f t="shared" ca="1" si="299"/>
        <v>-2.37421051916006-3.74928812242016i</v>
      </c>
      <c r="DY171" s="223" t="str">
        <f t="shared" ca="1" si="300"/>
        <v>-3.28819024722508+2.98024192176828i</v>
      </c>
      <c r="DZ171" s="223" t="str">
        <f t="shared" ca="1" si="301"/>
        <v>3.4985209496971+2.7302725466044i</v>
      </c>
      <c r="EA171" s="223" t="str">
        <f t="shared" ca="1" si="302"/>
        <v>2.09196274837028-3.91378702456359i</v>
      </c>
      <c r="EB171" s="223" t="str">
        <f t="shared" ca="1" si="303"/>
        <v>-4.21381275505189-1.39205570275517i</v>
      </c>
      <c r="EC171" s="223" t="str">
        <f t="shared" ca="1" si="304"/>
        <v>-0.651159973399157+4.38976396896849i</v>
      </c>
      <c r="ED171" s="223" t="str">
        <f t="shared" ca="1" si="305"/>
        <v>4.43645983292653-0.108908975942029i</v>
      </c>
      <c r="EE171" s="223" t="str">
        <f t="shared" ca="1" si="306"/>
        <v>-0.865771131497109-4.35252540050916i</v>
      </c>
      <c r="EF171" s="223" t="str">
        <f t="shared" ca="1" si="307"/>
        <v>-4.1404320971769+1.59714090263775i</v>
      </c>
      <c r="EG171" s="223" t="str">
        <f t="shared" ca="1" si="308"/>
        <v>2.28148331473067+3.80642494984687i</v>
      </c>
      <c r="EH171" s="223" t="str">
        <f t="shared" ca="1" si="309"/>
        <v>3.36033870385435-2.89864810033741i</v>
      </c>
      <c r="EI171" s="223" t="str">
        <f t="shared" ca="1" si="310"/>
        <v>-3.43046301810066-2.81530824167708i</v>
      </c>
      <c r="EJ171" s="223" t="str">
        <f t="shared" ca="1" si="311"/>
        <v>-2.18738183006123+3.86126892921604i</v>
      </c>
      <c r="EK171" s="223" t="str">
        <f t="shared" ca="1" si="312"/>
        <v>4.17838087631475+1.49504858337726i</v>
      </c>
      <c r="EL171" s="223" t="str">
        <f t="shared" ca="1" si="313"/>
        <v>0.758694056912561-4.37246158842096i</v>
      </c>
      <c r="EM171" s="223" t="str">
        <f t="shared" ca="1" si="314"/>
        <v>-4.4377964142366-1.37873111397288E-12i</v>
      </c>
      <c r="EN171" s="223"/>
      <c r="EO171" s="223"/>
      <c r="EP171" s="223"/>
    </row>
    <row r="172" spans="1:146" ht="17.25" thickBot="1">
      <c r="A172" s="257">
        <f t="shared" si="181"/>
        <v>1.4062500000000008E-3</v>
      </c>
      <c r="B172" s="256">
        <v>72</v>
      </c>
      <c r="C172" s="230">
        <f t="shared" si="182"/>
        <v>14400</v>
      </c>
      <c r="D172" s="229">
        <f t="shared" si="315"/>
        <v>90477.86842338604</v>
      </c>
      <c r="E172" s="229" t="str">
        <f t="shared" si="316"/>
        <v>90477.868423386i</v>
      </c>
      <c r="F172" s="229" t="str">
        <f t="shared" si="183"/>
        <v>-0.017121978989938-0.0685378786672537i</v>
      </c>
      <c r="G172" s="229" t="str">
        <f t="shared" si="184"/>
        <v>-4.88455091979713+1.33825692495762i</v>
      </c>
      <c r="H172" s="229" t="str">
        <f t="shared" si="180"/>
        <v>0.00204941564628362-0.00587133376798567i</v>
      </c>
      <c r="I172" s="229" t="str">
        <f t="shared" si="317"/>
        <v>-0.00452991019221932+0.00540671298446207i</v>
      </c>
      <c r="J172" s="255" t="str">
        <f ca="1">IMPRODUCT(1/N_FFT2,CI100)</f>
        <v>0.0207620041860746-0.0000510867527569043i</v>
      </c>
      <c r="K172" s="254" t="str">
        <f t="shared" ca="1" si="318"/>
        <v>-0.0000937738029639348+0.000112485616018306i</v>
      </c>
      <c r="N172" s="246">
        <f t="shared" ca="1" si="185"/>
        <v>17.445672784641175</v>
      </c>
      <c r="O172" s="223">
        <f t="shared" ca="1" si="186"/>
        <v>4.4456727846411734</v>
      </c>
      <c r="P172" s="223" t="str">
        <f t="shared" ca="1" si="187"/>
        <v>-0.867307735133987-4.3602504286653i</v>
      </c>
      <c r="Q172" s="223" t="str">
        <f t="shared" ca="1" si="188"/>
        <v>-4.10726609397243+1.70128532039856i</v>
      </c>
      <c r="R172" s="223" t="str">
        <f t="shared" ca="1" si="189"/>
        <v>2.46988346489202+3.69644182666956i</v>
      </c>
      <c r="S172" s="223" t="str">
        <f t="shared" ca="1" si="190"/>
        <v>3.14356537295627-3.14356537295624i</v>
      </c>
      <c r="T172" s="223" t="str">
        <f t="shared" ca="1" si="191"/>
        <v>-3.69644182666956-2.46988346489201i</v>
      </c>
      <c r="U172" s="223" t="str">
        <f t="shared" ca="1" si="192"/>
        <v>-1.70128532039836+4.10726609397252i</v>
      </c>
      <c r="V172" s="223" t="str">
        <f t="shared" ca="1" si="193"/>
        <v>4.36025042866529+0.867307735134032i</v>
      </c>
      <c r="W172" s="223" t="str">
        <f t="shared" ca="1" si="194"/>
        <v>-1.3179974725005E-13-4.44567278464117i</v>
      </c>
      <c r="X172" s="223" t="str">
        <f t="shared" ca="1" si="195"/>
        <v>-4.36025042866533+0.867307735133863i</v>
      </c>
      <c r="Y172" s="223" t="str">
        <f t="shared" ca="1" si="196"/>
        <v>1.70128532039861+4.10726609397241i</v>
      </c>
      <c r="Z172" s="223" t="str">
        <f t="shared" ca="1" si="197"/>
        <v>3.69644182666968-2.46988346489183i</v>
      </c>
      <c r="AA172" s="223" t="str">
        <f t="shared" ca="1" si="198"/>
        <v>-3.14356537295624-3.14356537295627i</v>
      </c>
      <c r="AB172" s="223" t="str">
        <f t="shared" ca="1" si="199"/>
        <v>-2.46988346489186+3.69644182666967i</v>
      </c>
      <c r="AC172" s="223" t="str">
        <f t="shared" ca="1" si="200"/>
        <v>4.1072660939724+1.70128532039864i</v>
      </c>
      <c r="AD172" s="223" t="str">
        <f t="shared" ca="1" si="201"/>
        <v>0.867307735133899-4.36025042866532i</v>
      </c>
      <c r="AE172" s="223" t="str">
        <f t="shared" ca="1" si="202"/>
        <v>-4.44567278464117-1.78638175876943E-13i</v>
      </c>
      <c r="AF172" s="223" t="str">
        <f t="shared" ca="1" si="203"/>
        <v>0.867307735134001+4.3602504286653i</v>
      </c>
      <c r="AG172" s="223" t="str">
        <f t="shared" ca="1" si="204"/>
        <v>4.10726609397236-1.70128532039873i</v>
      </c>
      <c r="AH172" s="223" t="str">
        <f t="shared" ca="1" si="205"/>
        <v>-2.46988346489194-3.69644182666961i</v>
      </c>
      <c r="AI172" s="223" t="str">
        <f t="shared" ca="1" si="206"/>
        <v>-3.14356537295617+3.14356537295634i</v>
      </c>
      <c r="AJ172" s="223" t="str">
        <f t="shared" ca="1" si="207"/>
        <v>3.69644182666949+2.46988346489213i</v>
      </c>
      <c r="AK172" s="223" t="str">
        <f t="shared" ca="1" si="208"/>
        <v>1.70128532039852-4.10726609397245i</v>
      </c>
      <c r="AL172" s="223" t="str">
        <f t="shared" ca="1" si="209"/>
        <v>-4.36025042866526-0.867307735134187i</v>
      </c>
      <c r="AM172" s="223" t="str">
        <f t="shared" ca="1" si="210"/>
        <v>-4.68384286268934E-14+4.44567278464117i</v>
      </c>
      <c r="AN172" s="223" t="str">
        <f t="shared" ca="1" si="211"/>
        <v>4.36025042866527-0.86730773513413i</v>
      </c>
      <c r="AO172" s="223" t="str">
        <f t="shared" ca="1" si="212"/>
        <v>-1.70128532039846-4.10726609397247i</v>
      </c>
      <c r="AP172" s="223" t="str">
        <f t="shared" ca="1" si="213"/>
        <v>-3.69644182666954+2.46988346489205i</v>
      </c>
      <c r="AQ172" s="223" t="str">
        <f t="shared" ca="1" si="214"/>
        <v>3.14356537295612+3.14356537295639i</v>
      </c>
      <c r="AR172" s="223" t="str">
        <f t="shared" ca="1" si="215"/>
        <v>3.14356537295612+3.14356537295639i</v>
      </c>
      <c r="AS172" s="223" t="str">
        <f t="shared" ca="1" si="216"/>
        <v>-4.1072660939725-1.70128532039839i</v>
      </c>
      <c r="AT172" s="223" t="str">
        <f t="shared" ca="1" si="217"/>
        <v>-0.867307735134059+4.36025042866529i</v>
      </c>
      <c r="AU172" s="223" t="str">
        <f t="shared" ca="1" si="218"/>
        <v>4.44567278464117-8.49613186231565E-14i</v>
      </c>
      <c r="AV172" s="223" t="str">
        <f t="shared" ca="1" si="219"/>
        <v>-0.867307735133823-4.36025042866534i</v>
      </c>
      <c r="AW172" s="223" t="str">
        <f t="shared" ca="1" si="220"/>
        <v>-4.10726609397243+1.70128532039858i</v>
      </c>
      <c r="AX172" s="223" t="str">
        <f t="shared" ca="1" si="221"/>
        <v>2.4698834648918+3.69644182666971i</v>
      </c>
      <c r="AY172" s="223" t="str">
        <f t="shared" ca="1" si="222"/>
        <v>3.14356537295629-3.14356537295622i</v>
      </c>
      <c r="AZ172" s="223" t="str">
        <f t="shared" ca="1" si="223"/>
        <v>-3.69644182666963-2.46988346489191i</v>
      </c>
      <c r="BA172" s="223" t="str">
        <f t="shared" ca="1" si="224"/>
        <v>-1.70128532039868+4.10726609397239i</v>
      </c>
      <c r="BB172" s="223" t="str">
        <f t="shared" ca="1" si="225"/>
        <v>4.36025042866531+0.86730773513393i</v>
      </c>
      <c r="BC172" s="223" t="str">
        <f t="shared" ca="1" si="226"/>
        <v>1.93888199476905E-13-4.44567278464117i</v>
      </c>
      <c r="BD172" s="223" t="str">
        <f t="shared" ca="1" si="227"/>
        <v>-4.3602504286653+0.867307735133983i</v>
      </c>
      <c r="BE172" s="223" t="str">
        <f t="shared" ca="1" si="228"/>
        <v>1.70128532039867+4.10726609397239i</v>
      </c>
      <c r="BF172" s="223" t="str">
        <f t="shared" ca="1" si="229"/>
        <v>3.69644182666964-2.4698834648919i</v>
      </c>
      <c r="BG172" s="223" t="str">
        <f t="shared" ca="1" si="230"/>
        <v>-3.14356537295631-3.1435653729562i</v>
      </c>
      <c r="BH172" s="223" t="str">
        <f t="shared" ca="1" si="231"/>
        <v>-2.46988346489214+3.69644182666948i</v>
      </c>
      <c r="BI172" s="223" t="str">
        <f t="shared" ca="1" si="232"/>
        <v>4.10726609397245+1.70128532039853i</v>
      </c>
      <c r="BJ172" s="223" t="str">
        <f t="shared" ca="1" si="233"/>
        <v>0.867307735133832-4.36025042866533i</v>
      </c>
      <c r="BK172" s="223" t="str">
        <f t="shared" ca="1" si="234"/>
        <v>-4.44567278464117-9.36768572537867E-14i</v>
      </c>
      <c r="BL172" s="223" t="str">
        <f t="shared" ca="1" si="235"/>
        <v>0.867307735134081+4.36025042866528i</v>
      </c>
      <c r="BM172" s="223" t="str">
        <f t="shared" ca="1" si="236"/>
        <v>4.1072660939725-1.70128532039841i</v>
      </c>
      <c r="BN172" s="223" t="str">
        <f t="shared" ca="1" si="237"/>
        <v>-2.46988346489204-3.69644182666955i</v>
      </c>
      <c r="BO172" s="223" t="str">
        <f t="shared" ca="1" si="238"/>
        <v>-3.1435653729564+3.14356537295611i</v>
      </c>
      <c r="BP172" s="223" t="str">
        <f t="shared" ca="1" si="239"/>
        <v>3.69644182666953+2.46988346489206i</v>
      </c>
      <c r="BQ172" s="223" t="str">
        <f t="shared" ca="1" si="240"/>
        <v>1.70128532039844-4.10726609397248i</v>
      </c>
      <c r="BR172" s="223" t="str">
        <f t="shared" ca="1" si="241"/>
        <v>-4.36025042866528-0.867307735134108i</v>
      </c>
      <c r="BS172" s="223" t="str">
        <f t="shared" ca="1" si="242"/>
        <v>6.97112950231948E-14+4.44567278464117i</v>
      </c>
      <c r="BT172" s="223" t="str">
        <f t="shared" ca="1" si="243"/>
        <v>4.36025042866508-0.867307735135112i</v>
      </c>
      <c r="BU172" s="223" t="str">
        <f t="shared" ca="1" si="244"/>
        <v>-1.70128532039851-4.10726609397246i</v>
      </c>
      <c r="BV172" s="223" t="str">
        <f t="shared" ca="1" si="245"/>
        <v>-3.69644182667023+2.46988346489102i</v>
      </c>
      <c r="BW172" s="223" t="str">
        <f t="shared" ca="1" si="246"/>
        <v>3.14356537295775+3.14356537295476i</v>
      </c>
      <c r="BX172" s="223" t="str">
        <f t="shared" ca="1" si="247"/>
        <v>2.46988346489119-3.69644182667011i</v>
      </c>
      <c r="BY172" s="223" t="str">
        <f t="shared" ca="1" si="248"/>
        <v>-4.10726609397238-1.70128532039869i</v>
      </c>
      <c r="BZ172" s="223" t="str">
        <f t="shared" ca="1" si="249"/>
        <v>-0.867307735135308+4.36025042866504i</v>
      </c>
      <c r="CA172" s="223" t="str">
        <f t="shared" ca="1" si="250"/>
        <v>4.44567278464117-2.00205012880835E-12i</v>
      </c>
      <c r="CB172" s="223" t="str">
        <f t="shared" ca="1" si="251"/>
        <v>-0.867307735134774-4.36025042866515i</v>
      </c>
      <c r="CC172" s="223" t="str">
        <f t="shared" ca="1" si="252"/>
        <v>-4.10726609397256+1.70128532039825i</v>
      </c>
      <c r="CD172" s="223" t="str">
        <f t="shared" ca="1" si="253"/>
        <v>2.46988346489079+3.69644182667039i</v>
      </c>
      <c r="CE172" s="223" t="str">
        <f t="shared" ca="1" si="254"/>
        <v>3.14356537295496-3.14356537295755i</v>
      </c>
      <c r="CF172" s="223" t="str">
        <f t="shared" ca="1" si="255"/>
        <v>-3.69644182666993-2.46988346489147i</v>
      </c>
      <c r="CG172" s="223" t="str">
        <f t="shared" ca="1" si="256"/>
        <v>-1.70128532039901+4.10726609397225i</v>
      </c>
      <c r="CH172" s="223" t="str">
        <f t="shared" ca="1" si="257"/>
        <v>4.36025042866499+0.867307735135583i</v>
      </c>
      <c r="CI172" s="223" t="str">
        <f t="shared" ca="1" si="258"/>
        <v>-1.66002380065442E-12-4.44567278464117i</v>
      </c>
      <c r="CJ172" s="223" t="str">
        <f t="shared" ca="1" si="259"/>
        <v>-4.3602504286652+0.867307735134503i</v>
      </c>
      <c r="CK172" s="223" t="str">
        <f t="shared" ca="1" si="260"/>
        <v>1.70128532039793+4.10726609397269i</v>
      </c>
      <c r="CL172" s="223" t="str">
        <f t="shared" ca="1" si="261"/>
        <v>3.69644182667054-2.46988346489055i</v>
      </c>
      <c r="CM172" s="223" t="str">
        <f t="shared" ca="1" si="262"/>
        <v>-3.14356537295731-3.1435653729552i</v>
      </c>
      <c r="CN172" s="223" t="str">
        <f t="shared" ca="1" si="263"/>
        <v>-2.46988346489165+3.69644182666981i</v>
      </c>
      <c r="CO172" s="223" t="str">
        <f t="shared" ca="1" si="264"/>
        <v>4.10726609397214+1.70128532039927i</v>
      </c>
      <c r="CP172" s="223" t="str">
        <f t="shared" ca="1" si="265"/>
        <v>0.867307735135917-4.36025042866492i</v>
      </c>
      <c r="CQ172" s="223" t="str">
        <f t="shared" ca="1" si="266"/>
        <v>-4.44567278464117+1.38117428255436E-12i</v>
      </c>
      <c r="CR172" s="223" t="str">
        <f t="shared" ca="1" si="267"/>
        <v>0.867307735134165+4.36025042866527i</v>
      </c>
      <c r="CS172" s="223" t="str">
        <f t="shared" ca="1" si="268"/>
        <v>4.10726609397283-1.70128532039762i</v>
      </c>
      <c r="CT172" s="223" t="str">
        <f t="shared" ca="1" si="269"/>
        <v>-2.46988346489027-3.69644182667073i</v>
      </c>
      <c r="CU172" s="223" t="str">
        <f t="shared" ca="1" si="270"/>
        <v>-3.14356537295544+3.14356537295707i</v>
      </c>
      <c r="CV172" s="223" t="str">
        <f t="shared" ca="1" si="271"/>
        <v>3.69644182666962+2.46988346489194i</v>
      </c>
      <c r="CW172" s="223" t="str">
        <f t="shared" ca="1" si="272"/>
        <v>1.70128532039958-4.10726609397201i</v>
      </c>
      <c r="CX172" s="223" t="str">
        <f t="shared" ca="1" si="273"/>
        <v>-4.36025042866485-0.867307735136255i</v>
      </c>
      <c r="CY172" s="223" t="str">
        <f t="shared" ca="1" si="274"/>
        <v>1.03914795440044E-12+4.44567278464117i</v>
      </c>
      <c r="CZ172" s="223" t="str">
        <f t="shared" ca="1" si="275"/>
        <v>4.36025042866533-0.867307735133832i</v>
      </c>
      <c r="DA172" s="223" t="str">
        <f t="shared" ca="1" si="276"/>
        <v>-1.70128532039742-4.10726609397291i</v>
      </c>
      <c r="DB172" s="223" t="str">
        <f t="shared" ca="1" si="277"/>
        <v>-3.69644182666846+2.46988346489366i</v>
      </c>
      <c r="DC172" s="223" t="str">
        <f t="shared" ca="1" si="278"/>
        <v>3.14356537295692+3.1435653729556i</v>
      </c>
      <c r="DD172" s="223" t="str">
        <f t="shared" ca="1" si="279"/>
        <v>2.46988346489222-3.69644182666943i</v>
      </c>
      <c r="DE172" s="223" t="str">
        <f t="shared" ca="1" si="280"/>
        <v>-4.10726609397188-1.7012853203999i</v>
      </c>
      <c r="DF172" s="223" t="str">
        <f t="shared" ca="1" si="281"/>
        <v>-0.867307735132129+4.36025042866567i</v>
      </c>
      <c r="DG172" s="223" t="str">
        <f t="shared" ca="1" si="282"/>
        <v>4.44567278464117-6.9712162624651E-13i</v>
      </c>
      <c r="DH172" s="223" t="str">
        <f t="shared" ca="1" si="283"/>
        <v>-0.867307735133618-4.36025042866538i</v>
      </c>
      <c r="DI172" s="223" t="str">
        <f t="shared" ca="1" si="284"/>
        <v>-4.10726609397304+1.7012853203971i</v>
      </c>
      <c r="DJ172" s="223" t="str">
        <f t="shared" ca="1" si="285"/>
        <v>2.46988346489348+3.69644182666858i</v>
      </c>
      <c r="DK172" s="223" t="str">
        <f t="shared" ca="1" si="286"/>
        <v>3.14356537295584-3.14356537295667i</v>
      </c>
      <c r="DL172" s="223" t="str">
        <f t="shared" ca="1" si="287"/>
        <v>-3.69644182666923-2.46988346489251i</v>
      </c>
      <c r="DM172" s="223" t="str">
        <f t="shared" ca="1" si="288"/>
        <v>-1.7012853204001+4.1072660939718i</v>
      </c>
      <c r="DN172" s="223" t="str">
        <f t="shared" ca="1" si="289"/>
        <v>4.3602504286656+0.867307735132463i</v>
      </c>
      <c r="DO172" s="223" t="str">
        <f t="shared" ca="1" si="290"/>
        <v>-4.81448918200315E-13-4.44567278464117i</v>
      </c>
      <c r="DP172" s="223" t="str">
        <f t="shared" ca="1" si="291"/>
        <v>-4.36025042866544+0.867307735133285i</v>
      </c>
      <c r="DQ172" s="223" t="str">
        <f t="shared" ca="1" si="292"/>
        <v>1.70128532039679+4.10726609397317i</v>
      </c>
      <c r="DR172" s="223" t="str">
        <f t="shared" ca="1" si="293"/>
        <v>3.69644182666877-2.4698834648932i</v>
      </c>
      <c r="DS172" s="223" t="str">
        <f t="shared" ca="1" si="294"/>
        <v>-3.14356537295643-3.14356537295608i</v>
      </c>
      <c r="DT172" s="223" t="str">
        <f t="shared" ca="1" si="295"/>
        <v>-2.46988346489268+3.69644182666912i</v>
      </c>
      <c r="DU172" s="223" t="str">
        <f t="shared" ca="1" si="296"/>
        <v>4.10726609397167+1.70128532040041i</v>
      </c>
      <c r="DV172" s="223" t="str">
        <f t="shared" ca="1" si="297"/>
        <v>0.8673077351328-4.36025042866554i</v>
      </c>
      <c r="DW172" s="223" t="str">
        <f t="shared" ca="1" si="298"/>
        <v>-4.44567278464117+1.3942259004639E-13i</v>
      </c>
      <c r="DX172" s="223" t="str">
        <f t="shared" ca="1" si="299"/>
        <v>0.867307735132947+4.36025042866551i</v>
      </c>
      <c r="DY172" s="223" t="str">
        <f t="shared" ca="1" si="300"/>
        <v>4.10726609397325-1.70128532039659i</v>
      </c>
      <c r="DZ172" s="223" t="str">
        <f t="shared" ca="1" si="301"/>
        <v>-2.46988346489292-3.69644182666896i</v>
      </c>
      <c r="EA172" s="223" t="str">
        <f t="shared" ca="1" si="302"/>
        <v>-3.14356537295632+3.14356537295619i</v>
      </c>
      <c r="EB172" s="223" t="str">
        <f t="shared" ca="1" si="303"/>
        <v>3.69644182666893+2.46988346489297i</v>
      </c>
      <c r="EC172" s="223" t="str">
        <f t="shared" ca="1" si="304"/>
        <v>1.70128532039664-4.10726609397323i</v>
      </c>
      <c r="ED172" s="223" t="str">
        <f t="shared" ca="1" si="305"/>
        <v>-4.3602504286655-0.867307735133009i</v>
      </c>
      <c r="EE172" s="223" t="str">
        <f t="shared" ca="1" si="306"/>
        <v>-2.02603738107535E-13+4.44567278464117i</v>
      </c>
      <c r="EF172" s="223" t="str">
        <f t="shared" ca="1" si="307"/>
        <v>4.36025042866558-0.867307735132614i</v>
      </c>
      <c r="EG172" s="223" t="str">
        <f t="shared" ca="1" si="308"/>
        <v>-1.70128532040036-4.10726609397169i</v>
      </c>
      <c r="EH172" s="223" t="str">
        <f t="shared" ca="1" si="309"/>
        <v>-3.69644182666915+2.46988346489263i</v>
      </c>
      <c r="EI172" s="223" t="str">
        <f t="shared" ca="1" si="310"/>
        <v>3.14356537295604+3.14356537295648i</v>
      </c>
      <c r="EJ172" s="223" t="str">
        <f t="shared" ca="1" si="311"/>
        <v>2.46988346489325-3.69644182666874i</v>
      </c>
      <c r="EK172" s="223" t="str">
        <f t="shared" ca="1" si="312"/>
        <v>-4.10726609397315-1.70128532039684i</v>
      </c>
      <c r="EL172" s="223" t="str">
        <f t="shared" ca="1" si="313"/>
        <v>-0.867307735133347+4.36025042866543i</v>
      </c>
      <c r="EM172" s="223" t="str">
        <f t="shared" ca="1" si="314"/>
        <v>4.44567278464117+5.44630066261459E-13i</v>
      </c>
      <c r="EN172" s="223"/>
      <c r="EO172" s="223"/>
      <c r="EP172" s="223"/>
    </row>
    <row r="173" spans="1:146" ht="17.25" thickBot="1">
      <c r="A173" s="257">
        <f t="shared" si="181"/>
        <v>1.4257812500000008E-3</v>
      </c>
      <c r="B173" s="256">
        <v>73</v>
      </c>
      <c r="C173" s="230">
        <f t="shared" si="182"/>
        <v>14600</v>
      </c>
      <c r="D173" s="229">
        <f t="shared" si="315"/>
        <v>91734.505484821959</v>
      </c>
      <c r="E173" s="229" t="str">
        <f t="shared" si="316"/>
        <v>91734.505484822i</v>
      </c>
      <c r="F173" s="229" t="str">
        <f t="shared" si="183"/>
        <v>-0.0169924853402306-0.0673747683004697i</v>
      </c>
      <c r="G173" s="229" t="str">
        <f t="shared" si="184"/>
        <v>-4.86711986546085+1.38118109903531i</v>
      </c>
      <c r="H173" s="229" t="str">
        <f t="shared" si="180"/>
        <v>0.00204796814714067-0.00579086985282735i</v>
      </c>
      <c r="I173" s="229" t="str">
        <f t="shared" si="317"/>
        <v>-0.00446992737311334+0.00537464922633336i</v>
      </c>
      <c r="J173" s="255" t="str">
        <f ca="1">IMPRODUCT(1/N_FFT2,CJ100)</f>
        <v>-0.00612731898427027-0.0016141430371229i</v>
      </c>
      <c r="K173" s="254" t="str">
        <f t="shared" ca="1" si="318"/>
        <v>0.0000360641234772507-0.00002571708809255i</v>
      </c>
      <c r="N173" s="246">
        <f t="shared" ca="1" si="185"/>
        <v>17.451792008963693</v>
      </c>
      <c r="O173" s="223">
        <f t="shared" ca="1" si="186"/>
        <v>4.4517920089636949</v>
      </c>
      <c r="P173" s="223" t="str">
        <f t="shared" ca="1" si="187"/>
        <v>-0.975393150084394-4.34362294563438i</v>
      </c>
      <c r="Q173" s="223" t="str">
        <f t="shared" ca="1" si="188"/>
        <v>-4.02437231131568+1.90338634832466i</v>
      </c>
      <c r="R173" s="223" t="str">
        <f t="shared" ca="1" si="189"/>
        <v>2.73888307860887+3.50955432680319i</v>
      </c>
      <c r="S173" s="223" t="str">
        <f t="shared" ca="1" si="190"/>
        <v>2.82418695297994-3.44128175912564i</v>
      </c>
      <c r="T173" s="223" t="str">
        <f t="shared" ca="1" si="191"/>
        <v>-3.97644880627439-2.0015761244959i</v>
      </c>
      <c r="U173" s="223" t="str">
        <f t="shared" ca="1" si="192"/>
        <v>-1.0816972232298+4.31837738141654i</v>
      </c>
      <c r="V173" s="223" t="str">
        <f t="shared" ca="1" si="193"/>
        <v>4.45045121244221+0.109252445028467i</v>
      </c>
      <c r="W173" s="223" t="str">
        <f t="shared" ca="1" si="194"/>
        <v>-0.868501536577415-4.36625207380835i</v>
      </c>
      <c r="X173" s="223" t="str">
        <f t="shared" ca="1" si="195"/>
        <v>-4.06987168495756+1.80405004338952i</v>
      </c>
      <c r="Y173" s="223" t="str">
        <f t="shared" ca="1" si="196"/>
        <v>2.65192940348468+3.57571287018496i</v>
      </c>
      <c r="Z173" s="223" t="str">
        <f t="shared" ca="1" si="197"/>
        <v>2.90778964273378-3.37093629199413i</v>
      </c>
      <c r="AA173" s="223" t="str">
        <f t="shared" ca="1" si="198"/>
        <v>-3.92613003716106-2.09856022605373i</v>
      </c>
      <c r="AB173" s="223" t="str">
        <f t="shared" ca="1" si="199"/>
        <v>-1.18734972241533+4.29053058813863i</v>
      </c>
      <c r="AC173" s="223" t="str">
        <f t="shared" ca="1" si="200"/>
        <v>4.44642963052343+0.21843908046926i</v>
      </c>
      <c r="AD173" s="223" t="str">
        <f t="shared" ca="1" si="201"/>
        <v>-0.761086770220297-4.3862511349977i</v>
      </c>
      <c r="AE173" s="223" t="str">
        <f t="shared" ca="1" si="202"/>
        <v>-4.1129195200788+1.70362704616586i</v>
      </c>
      <c r="AF173" s="223" t="str">
        <f t="shared" ca="1" si="203"/>
        <v>2.56337830524983+3.63971753783828i</v>
      </c>
      <c r="AG173" s="223" t="str">
        <f t="shared" ca="1" si="204"/>
        <v>2.98964078873603-3.29856029888781i</v>
      </c>
      <c r="AH173" s="223" t="str">
        <f t="shared" ca="1" si="205"/>
        <v>-3.87344631412091-2.1942802334014i</v>
      </c>
      <c r="AI173" s="223" t="str">
        <f t="shared" ca="1" si="206"/>
        <v>-1.29228700652593+4.26009933966771i</v>
      </c>
      <c r="AJ173" s="223" t="str">
        <f t="shared" ca="1" si="207"/>
        <v>4.43972968565795+0.327494136375942i</v>
      </c>
      <c r="AK173" s="223" t="str">
        <f t="shared" ca="1" si="208"/>
        <v>-0.653213553651681-4.40360808251583i</v>
      </c>
      <c r="AL173" s="223" t="str">
        <f t="shared" ca="1" si="209"/>
        <v>-4.15348988627311+1.60217784771229i</v>
      </c>
      <c r="AM173" s="223" t="str">
        <f t="shared" ca="1" si="210"/>
        <v>2.47328312377477+3.70152977574461i</v>
      </c>
      <c r="AN173" s="223" t="str">
        <f t="shared" ca="1" si="211"/>
        <v>3.06969108691702-3.22419737639854i</v>
      </c>
      <c r="AO173" s="223" t="str">
        <f t="shared" ca="1" si="212"/>
        <v>-3.81842937185885-2.28867848838552i</v>
      </c>
      <c r="AP173" s="223" t="str">
        <f t="shared" ca="1" si="213"/>
        <v>-1.39644586526553+4.22710196664995i</v>
      </c>
      <c r="AQ173" s="223" t="str">
        <f t="shared" ca="1" si="214"/>
        <v>4.430355413642+0.436351922060665i</v>
      </c>
      <c r="AR173" s="223" t="str">
        <f t="shared" ca="1" si="215"/>
        <v>4.430355413642+0.436351922060665i</v>
      </c>
      <c r="AS173" s="223" t="str">
        <f t="shared" ca="1" si="216"/>
        <v>-4.19155834546892+1.49976355723256i</v>
      </c>
      <c r="AT173" s="223" t="str">
        <f t="shared" ca="1" si="217"/>
        <v>2.381698129028+3.76111235052312i</v>
      </c>
      <c r="AU173" s="223" t="str">
        <f t="shared" ca="1" si="218"/>
        <v>3.14789231797039-3.14789231797023i</v>
      </c>
      <c r="AV173" s="223" t="str">
        <f t="shared" ca="1" si="219"/>
        <v>-3.76111235052323-2.38169812902782i</v>
      </c>
      <c r="AW173" s="223" t="str">
        <f t="shared" ca="1" si="220"/>
        <v>-1.49976355723236+4.19155834546899i</v>
      </c>
      <c r="AX173" s="223" t="str">
        <f t="shared" ca="1" si="221"/>
        <v>4.41831246118654+0.544946865663787i</v>
      </c>
      <c r="AY173" s="223" t="str">
        <f t="shared" ca="1" si="222"/>
        <v>-0.436351922060433-4.43035541364202i</v>
      </c>
      <c r="AZ173" s="223" t="str">
        <f t="shared" ca="1" si="223"/>
        <v>-4.22710196664987+1.39644586526575i</v>
      </c>
      <c r="BA173" s="223" t="str">
        <f t="shared" ca="1" si="224"/>
        <v>2.28867848838567+3.81842937185876i</v>
      </c>
      <c r="BB173" s="223" t="str">
        <f t="shared" ca="1" si="225"/>
        <v>3.2241973763987-3.06969108691685i</v>
      </c>
      <c r="BC173" s="223" t="str">
        <f t="shared" ca="1" si="226"/>
        <v>-3.70152977574472-2.47328312377459i</v>
      </c>
      <c r="BD173" s="223" t="str">
        <f t="shared" ca="1" si="227"/>
        <v>-1.60217784771213+4.15348988627317i</v>
      </c>
      <c r="BE173" s="223" t="str">
        <f t="shared" ca="1" si="228"/>
        <v>4.4036080825158+0.653213553651912i</v>
      </c>
      <c r="BF173" s="223" t="str">
        <f t="shared" ca="1" si="229"/>
        <v>-0.327494136375709-4.43972968565796i</v>
      </c>
      <c r="BG173" s="223" t="str">
        <f t="shared" ca="1" si="230"/>
        <v>-4.26009933966764+1.29228700652615i</v>
      </c>
      <c r="BH173" s="223" t="str">
        <f t="shared" ca="1" si="231"/>
        <v>2.19428023340117+3.87344631412104i</v>
      </c>
      <c r="BI173" s="223" t="str">
        <f t="shared" ca="1" si="232"/>
        <v>3.29856029888796-2.98964078873586i</v>
      </c>
      <c r="BJ173" s="223" t="str">
        <f t="shared" ca="1" si="233"/>
        <v>-3.6397175378384-2.56337830524965i</v>
      </c>
      <c r="BK173" s="223" t="str">
        <f t="shared" ca="1" si="234"/>
        <v>-1.70362704616569+4.11291952007887i</v>
      </c>
      <c r="BL173" s="223" t="str">
        <f t="shared" ca="1" si="235"/>
        <v>4.38625113499766+0.761086770220542i</v>
      </c>
      <c r="BM173" s="223" t="str">
        <f t="shared" ca="1" si="236"/>
        <v>-0.218439080469027-4.44642963052345i</v>
      </c>
      <c r="BN173" s="223" t="str">
        <f t="shared" ca="1" si="237"/>
        <v>-4.29053058813857+1.18734972241555i</v>
      </c>
      <c r="BO173" s="223" t="str">
        <f t="shared" ca="1" si="238"/>
        <v>2.0985602260535+3.92613003716119i</v>
      </c>
      <c r="BP173" s="223" t="str">
        <f t="shared" ca="1" si="239"/>
        <v>3.37093629199429-2.9077896427336i</v>
      </c>
      <c r="BQ173" s="223" t="str">
        <f t="shared" ca="1" si="240"/>
        <v>-3.57571287018509-2.65192940348451i</v>
      </c>
      <c r="BR173" s="223" t="str">
        <f t="shared" ca="1" si="241"/>
        <v>-1.8040500433893+4.06987168495765i</v>
      </c>
      <c r="BS173" s="223" t="str">
        <f t="shared" ca="1" si="242"/>
        <v>4.3662520738083+0.868501536577659i</v>
      </c>
      <c r="BT173" s="223" t="str">
        <f t="shared" ca="1" si="243"/>
        <v>-0.109252445026462-4.45045121244226i</v>
      </c>
      <c r="BU173" s="223" t="str">
        <f t="shared" ca="1" si="244"/>
        <v>-4.31837738141638+1.08169722323045i</v>
      </c>
      <c r="BV173" s="223" t="str">
        <f t="shared" ca="1" si="245"/>
        <v>2.00157612449468+3.976448806275i</v>
      </c>
      <c r="BW173" s="223" t="str">
        <f t="shared" ca="1" si="246"/>
        <v>3.4412817591249-2.82418695298084i</v>
      </c>
      <c r="BX173" s="223" t="str">
        <f t="shared" ca="1" si="247"/>
        <v>-3.50955432680276-2.73888307860943i</v>
      </c>
      <c r="BY173" s="223" t="str">
        <f t="shared" ca="1" si="248"/>
        <v>-1.90338634832301+4.02437231131646i</v>
      </c>
      <c r="BZ173" s="223" t="str">
        <f t="shared" ca="1" si="249"/>
        <v>4.34362294563435+0.975393150084509i</v>
      </c>
      <c r="CA173" s="223" t="str">
        <f t="shared" ca="1" si="250"/>
        <v>2.00480825413017E-12-4.45179200896369i</v>
      </c>
      <c r="CB173" s="223" t="str">
        <f t="shared" ca="1" si="251"/>
        <v>-4.34362294563426+0.975393150084919i</v>
      </c>
      <c r="CC173" s="223" t="str">
        <f t="shared" ca="1" si="252"/>
        <v>1.90338634832339+4.02437231131628i</v>
      </c>
      <c r="CD173" s="223" t="str">
        <f t="shared" ca="1" si="253"/>
        <v>3.5095543268025-2.73888307860976i</v>
      </c>
      <c r="CE173" s="223" t="str">
        <f t="shared" ca="1" si="254"/>
        <v>-3.44128175912517-2.82418695298052i</v>
      </c>
      <c r="CF173" s="223" t="str">
        <f t="shared" ca="1" si="255"/>
        <v>-2.00157612449431+3.97644880627519i</v>
      </c>
      <c r="CG173" s="223" t="str">
        <f t="shared" ca="1" si="256"/>
        <v>4.31837738141648+1.08169722323005i</v>
      </c>
      <c r="CH173" s="223" t="str">
        <f t="shared" ca="1" si="257"/>
        <v>0.109252445030471-4.45045121244216i</v>
      </c>
      <c r="CI173" s="223" t="str">
        <f t="shared" ca="1" si="258"/>
        <v>-4.36625207380821+0.868501536578073i</v>
      </c>
      <c r="CJ173" s="223" t="str">
        <f t="shared" ca="1" si="259"/>
        <v>1.80405004338812+4.06987168495818i</v>
      </c>
      <c r="CK173" s="223" t="str">
        <f t="shared" ca="1" si="260"/>
        <v>3.57571287018428-2.65192940348561i</v>
      </c>
      <c r="CL173" s="223" t="str">
        <f t="shared" ca="1" si="261"/>
        <v>-3.37093629199365-2.90778964273434i</v>
      </c>
      <c r="CM173" s="223" t="str">
        <f t="shared" ca="1" si="262"/>
        <v>-2.09856022605201+3.92613003716198i</v>
      </c>
      <c r="CN173" s="223" t="str">
        <f t="shared" ca="1" si="263"/>
        <v>4.29053058813857+1.18734972241557i</v>
      </c>
      <c r="CO173" s="223" t="str">
        <f t="shared" ca="1" si="264"/>
        <v>0.218439080471262-4.44642963052334i</v>
      </c>
      <c r="CP173" s="223" t="str">
        <f t="shared" ca="1" si="265"/>
        <v>-4.38625113499759+0.761086770220956i</v>
      </c>
      <c r="CQ173" s="223" t="str">
        <f t="shared" ca="1" si="266"/>
        <v>1.70362704616444+4.11291952007938i</v>
      </c>
      <c r="CR173" s="223" t="str">
        <f t="shared" ca="1" si="267"/>
        <v>3.63971753783762-2.56337830525077i</v>
      </c>
      <c r="CS173" s="223" t="str">
        <f t="shared" ca="1" si="268"/>
        <v>-3.29856029888731-2.98964078873658i</v>
      </c>
      <c r="CT173" s="223" t="str">
        <f t="shared" ca="1" si="269"/>
        <v>-2.19428023339971+3.87344631412188i</v>
      </c>
      <c r="CU173" s="223" t="str">
        <f t="shared" ca="1" si="270"/>
        <v>4.26009933966763+1.29228700652618i</v>
      </c>
      <c r="CV173" s="223" t="str">
        <f t="shared" ca="1" si="271"/>
        <v>0.327494136377941-4.43972968565779i</v>
      </c>
      <c r="CW173" s="223" t="str">
        <f t="shared" ca="1" si="272"/>
        <v>-4.40360808251573+0.653213553652326i</v>
      </c>
      <c r="CX173" s="223" t="str">
        <f t="shared" ca="1" si="273"/>
        <v>1.60217784771087+4.15348988627366i</v>
      </c>
      <c r="CY173" s="223" t="str">
        <f t="shared" ca="1" si="274"/>
        <v>3.70152977574397-2.47328312377573i</v>
      </c>
      <c r="CZ173" s="223" t="str">
        <f t="shared" ca="1" si="275"/>
        <v>-3.22419737639802-3.06969108691756i</v>
      </c>
      <c r="DA173" s="223" t="str">
        <f t="shared" ca="1" si="276"/>
        <v>-2.28867848838423+3.81842937185963i</v>
      </c>
      <c r="DB173" s="223" t="str">
        <f t="shared" ca="1" si="277"/>
        <v>4.22710196664986+1.39644586526578i</v>
      </c>
      <c r="DC173" s="223" t="str">
        <f t="shared" ca="1" si="278"/>
        <v>0.436351922062661-4.4303554136418i</v>
      </c>
      <c r="DD173" s="223" t="str">
        <f t="shared" ca="1" si="279"/>
        <v>-4.41831246118649+0.544946865664205i</v>
      </c>
      <c r="DE173" s="223" t="str">
        <f t="shared" ca="1" si="280"/>
        <v>1.49976355723112+4.19155834546943i</v>
      </c>
      <c r="DF173" s="223" t="str">
        <f t="shared" ca="1" si="281"/>
        <v>3.76111235052252-2.38169812902895i</v>
      </c>
      <c r="DG173" s="223" t="str">
        <f t="shared" ca="1" si="282"/>
        <v>-3.14789231796971-3.14789231797092i</v>
      </c>
      <c r="DH173" s="223" t="str">
        <f t="shared" ca="1" si="283"/>
        <v>-2.38169812902655+3.76111235052404i</v>
      </c>
      <c r="DI173" s="223" t="str">
        <f t="shared" ca="1" si="284"/>
        <v>4.1915583454689+1.49976355723262i</v>
      </c>
      <c r="DJ173" s="223" t="str">
        <f t="shared" ca="1" si="285"/>
        <v>0.544946865665777-4.41831246118629i</v>
      </c>
      <c r="DK173" s="223" t="str">
        <f t="shared" ca="1" si="286"/>
        <v>-4.43035541364196+0.436351922061082i</v>
      </c>
      <c r="DL173" s="223" t="str">
        <f t="shared" ca="1" si="287"/>
        <v>1.39644586526427+4.22710196665036i</v>
      </c>
      <c r="DM173" s="223" t="str">
        <f t="shared" ca="1" si="288"/>
        <v>3.81842937185817-2.28867848838667i</v>
      </c>
      <c r="DN173" s="223" t="str">
        <f t="shared" ca="1" si="289"/>
        <v>-3.06969108691632-3.22419737639921i</v>
      </c>
      <c r="DO173" s="223" t="str">
        <f t="shared" ca="1" si="290"/>
        <v>-2.47328312377337+3.70152977574555i</v>
      </c>
      <c r="DP173" s="223" t="str">
        <f t="shared" ca="1" si="291"/>
        <v>4.15348988627309+1.60217784771235i</v>
      </c>
      <c r="DQ173" s="223" t="str">
        <f t="shared" ca="1" si="292"/>
        <v>0.653213553653893-4.4036080825155i</v>
      </c>
      <c r="DR173" s="223" t="str">
        <f t="shared" ca="1" si="293"/>
        <v>-4.43972968565792+0.327494136376359i</v>
      </c>
      <c r="DS173" s="223" t="str">
        <f t="shared" ca="1" si="294"/>
        <v>1.29228700652466+4.2600993396681i</v>
      </c>
      <c r="DT173" s="223" t="str">
        <f t="shared" ca="1" si="295"/>
        <v>3.87344631412047-2.19428023340218i</v>
      </c>
      <c r="DU173" s="223" t="str">
        <f t="shared" ca="1" si="296"/>
        <v>-2.98964078873531-3.29856029888846i</v>
      </c>
      <c r="DV173" s="223" t="str">
        <f t="shared" ca="1" si="297"/>
        <v>-2.56337830524844+3.63971753783925i</v>
      </c>
      <c r="DW173" s="223" t="str">
        <f t="shared" ca="1" si="298"/>
        <v>4.11291952007878+1.70362704616591i</v>
      </c>
      <c r="DX173" s="223" t="str">
        <f t="shared" ca="1" si="299"/>
        <v>0.761086770222518-4.38625113499732i</v>
      </c>
      <c r="DY173" s="223" t="str">
        <f t="shared" ca="1" si="300"/>
        <v>-4.44642963052341+0.218439080469678i</v>
      </c>
      <c r="DZ173" s="223" t="str">
        <f t="shared" ca="1" si="301"/>
        <v>1.18734972241404+4.29053058813899i</v>
      </c>
      <c r="EA173" s="223" t="str">
        <f t="shared" ca="1" si="302"/>
        <v>3.92613003716064-2.09856022605452i</v>
      </c>
      <c r="EB173" s="223" t="str">
        <f t="shared" ca="1" si="303"/>
        <v>-2.90778964273304-3.37093629199477i</v>
      </c>
      <c r="EC173" s="223" t="str">
        <f t="shared" ca="1" si="304"/>
        <v>-2.65192940348332+3.57571287018597i</v>
      </c>
      <c r="ED173" s="223" t="str">
        <f t="shared" ca="1" si="305"/>
        <v>4.06987168495753+1.80405004338958i</v>
      </c>
      <c r="EE173" s="223" t="str">
        <f t="shared" ca="1" si="306"/>
        <v>0.868501536579627-4.36625207380791i</v>
      </c>
      <c r="EF173" s="223" t="str">
        <f t="shared" ca="1" si="307"/>
        <v>-4.4504512124422+0.109252445028885i</v>
      </c>
      <c r="EG173" s="223" t="str">
        <f t="shared" ca="1" si="308"/>
        <v>1.0816972232285+4.31837738141686i</v>
      </c>
      <c r="EH173" s="223" t="str">
        <f t="shared" ca="1" si="309"/>
        <v>3.97644880627388-2.0015761244969i</v>
      </c>
      <c r="EI173" s="223" t="str">
        <f t="shared" ca="1" si="310"/>
        <v>-2.82418695297925-3.44128175912621i</v>
      </c>
      <c r="EJ173" s="223" t="str">
        <f t="shared" ca="1" si="311"/>
        <v>-2.73888307860757+3.50955432680421i</v>
      </c>
      <c r="EK173" s="223" t="str">
        <f t="shared" ca="1" si="312"/>
        <v>4.02437231131558+1.90338634832488i</v>
      </c>
      <c r="EL173" s="223" t="str">
        <f t="shared" ca="1" si="313"/>
        <v>0.975393150086464-4.34362294563391i</v>
      </c>
      <c r="EM173" s="223" t="str">
        <f t="shared" ca="1" si="314"/>
        <v>-4.45179200896369+4.18847354057281E-13i</v>
      </c>
      <c r="EN173" s="223"/>
      <c r="EO173" s="223"/>
      <c r="EP173" s="223"/>
    </row>
    <row r="174" spans="1:146" ht="17.25" thickBot="1">
      <c r="A174" s="257">
        <f t="shared" si="181"/>
        <v>1.4453125000000009E-3</v>
      </c>
      <c r="B174" s="256">
        <v>74</v>
      </c>
      <c r="C174" s="230">
        <f t="shared" si="182"/>
        <v>14800</v>
      </c>
      <c r="D174" s="229">
        <f t="shared" si="315"/>
        <v>92991.142546257877</v>
      </c>
      <c r="E174" s="229" t="str">
        <f t="shared" si="316"/>
        <v>92991.1425462579i</v>
      </c>
      <c r="F174" s="229" t="str">
        <f t="shared" si="183"/>
        <v>-0.0168626522626806-0.0662437882584749i</v>
      </c>
      <c r="G174" s="229" t="str">
        <f t="shared" si="184"/>
        <v>-4.84890257486787+1.42333196022826i</v>
      </c>
      <c r="H174" s="229" t="str">
        <f t="shared" si="180"/>
        <v>0.00204658011923005-0.00571258025223227i</v>
      </c>
      <c r="I174" s="229" t="str">
        <f t="shared" si="317"/>
        <v>-0.00441084736849158+0.00534213348617596i</v>
      </c>
      <c r="J174" s="255" t="str">
        <f ca="1">IMPRODUCT(1/N_FFT2,CK100)</f>
        <v>0.0142953940293358+0.0000492630911903441i</v>
      </c>
      <c r="K174" s="254" t="str">
        <f t="shared" ca="1" si="318"/>
        <v>-0.0000633179711449265+0.000076150611166054i</v>
      </c>
      <c r="N174" s="246">
        <f t="shared" ca="1" si="185"/>
        <v>17.456679907190207</v>
      </c>
      <c r="O174" s="223">
        <f t="shared" ca="1" si="186"/>
        <v>4.4566799071902068</v>
      </c>
      <c r="P174" s="223" t="str">
        <f t="shared" ca="1" si="187"/>
        <v>-1.08288488562034-4.32311879545866i</v>
      </c>
      <c r="Q174" s="223" t="str">
        <f t="shared" ca="1" si="188"/>
        <v>-3.93044077854509+2.10086436532746i</v>
      </c>
      <c r="R174" s="223" t="str">
        <f t="shared" ca="1" si="189"/>
        <v>2.99292330056037+3.30218199257941i</v>
      </c>
      <c r="S174" s="223" t="str">
        <f t="shared" ca="1" si="190"/>
        <v>2.47599869453143-3.70559391458799i</v>
      </c>
      <c r="T174" s="223" t="str">
        <f t="shared" ca="1" si="191"/>
        <v>-4.19616051703536-1.50141024054934i</v>
      </c>
      <c r="U174" s="223" t="str">
        <f t="shared" ca="1" si="192"/>
        <v>-0.436831019866972+4.43521977530256i</v>
      </c>
      <c r="V174" s="223" t="str">
        <f t="shared" ca="1" si="193"/>
        <v>4.40844307662457-0.653930757277724i</v>
      </c>
      <c r="W174" s="223" t="str">
        <f t="shared" ca="1" si="194"/>
        <v>-1.70549756383611-4.11743534920732i</v>
      </c>
      <c r="X174" s="223" t="str">
        <f t="shared" ca="1" si="195"/>
        <v>-3.57963886685362+2.65484112105863i</v>
      </c>
      <c r="Y174" s="223" t="str">
        <f t="shared" ca="1" si="196"/>
        <v>3.44506015554973+2.8272878027885i</v>
      </c>
      <c r="Z174" s="223" t="str">
        <f t="shared" ca="1" si="197"/>
        <v>1.90547619410754-4.02879091897834i</v>
      </c>
      <c r="AA174" s="223" t="str">
        <f t="shared" ca="1" si="198"/>
        <v>-4.371046052441-0.8694551182165i</v>
      </c>
      <c r="AB174" s="223" t="str">
        <f t="shared" ca="1" si="199"/>
        <v>0.218678918267599+4.45131164106247i</v>
      </c>
      <c r="AC174" s="223" t="str">
        <f t="shared" ca="1" si="200"/>
        <v>4.26477676663757-1.29370588848521i</v>
      </c>
      <c r="AD174" s="223" t="str">
        <f t="shared" ca="1" si="201"/>
        <v>-2.29119137027732-3.82262186201037i</v>
      </c>
      <c r="AE174" s="223" t="str">
        <f t="shared" ca="1" si="202"/>
        <v>-3.15134858395199+3.15134858395207i</v>
      </c>
      <c r="AF174" s="223" t="str">
        <f t="shared" ca="1" si="203"/>
        <v>3.82262186201043+2.29119137027723i</v>
      </c>
      <c r="AG174" s="223" t="str">
        <f t="shared" ca="1" si="204"/>
        <v>1.29370588848511-4.2647767666376i</v>
      </c>
      <c r="AH174" s="223" t="str">
        <f t="shared" ca="1" si="205"/>
        <v>-4.45131164106247-0.218678918267475i</v>
      </c>
      <c r="AI174" s="223" t="str">
        <f t="shared" ca="1" si="206"/>
        <v>0.869455118216621+4.37104605244097i</v>
      </c>
      <c r="AJ174" s="223" t="str">
        <f t="shared" ca="1" si="207"/>
        <v>4.0287909189783-1.90547619410764i</v>
      </c>
      <c r="AK174" s="223" t="str">
        <f t="shared" ca="1" si="208"/>
        <v>-2.82728780278858-3.44506015554966i</v>
      </c>
      <c r="AL174" s="223" t="str">
        <f t="shared" ca="1" si="209"/>
        <v>-2.65484112105855+3.57963886685368i</v>
      </c>
      <c r="AM174" s="223" t="str">
        <f t="shared" ca="1" si="210"/>
        <v>4.11743534920737+1.70549756383599i</v>
      </c>
      <c r="AN174" s="223" t="str">
        <f t="shared" ca="1" si="211"/>
        <v>0.653930757277609-4.40844307662459i</v>
      </c>
      <c r="AO174" s="223" t="str">
        <f t="shared" ca="1" si="212"/>
        <v>-4.43521977530255+0.436831019867081i</v>
      </c>
      <c r="AP174" s="223" t="str">
        <f t="shared" ca="1" si="213"/>
        <v>1.50141024054944+4.19616051703533i</v>
      </c>
      <c r="AQ174" s="223" t="str">
        <f t="shared" ca="1" si="214"/>
        <v>3.70559391458793-2.47599869453153i</v>
      </c>
      <c r="AR174" s="223" t="str">
        <f t="shared" ca="1" si="215"/>
        <v>3.70559391458793-2.47599869453153i</v>
      </c>
      <c r="AS174" s="223" t="str">
        <f t="shared" ca="1" si="216"/>
        <v>-2.10086436532737+3.93044077854515i</v>
      </c>
      <c r="AT174" s="223" t="str">
        <f t="shared" ca="1" si="217"/>
        <v>4.32311879545868+1.08288488562024i</v>
      </c>
      <c r="AU174" s="223" t="str">
        <f t="shared" ca="1" si="218"/>
        <v>-1.2448194035135E-13-4.45667990719021i</v>
      </c>
      <c r="AV174" s="223" t="str">
        <f t="shared" ca="1" si="219"/>
        <v>-4.32311879545863+1.08288488562045i</v>
      </c>
      <c r="AW174" s="223" t="str">
        <f t="shared" ca="1" si="220"/>
        <v>2.10086436532756+3.93044077854504i</v>
      </c>
      <c r="AX174" s="223" t="str">
        <f t="shared" ca="1" si="221"/>
        <v>3.30218199257934-2.99292330056045i</v>
      </c>
      <c r="AY174" s="223" t="str">
        <f t="shared" ca="1" si="222"/>
        <v>-3.70559391458805-2.47599869453135i</v>
      </c>
      <c r="AZ174" s="223" t="str">
        <f t="shared" ca="1" si="223"/>
        <v>-1.50141024054923+4.1961605170354i</v>
      </c>
      <c r="BA174" s="223" t="str">
        <f t="shared" ca="1" si="224"/>
        <v>4.43521977530257+0.436831019866833i</v>
      </c>
      <c r="BB174" s="223" t="str">
        <f t="shared" ca="1" si="225"/>
        <v>-0.653930757277823-4.40844307662455i</v>
      </c>
      <c r="BC174" s="223" t="str">
        <f t="shared" ca="1" si="226"/>
        <v>-4.11743534920727+1.70549756383622i</v>
      </c>
      <c r="BD174" s="223" t="str">
        <f t="shared" ca="1" si="227"/>
        <v>2.65484112105871+3.57963886685356i</v>
      </c>
      <c r="BE174" s="223" t="str">
        <f t="shared" ca="1" si="228"/>
        <v>2.82728780278841-3.4450601555498i</v>
      </c>
      <c r="BF174" s="223" t="str">
        <f t="shared" ca="1" si="229"/>
        <v>-4.0287909189784-1.90547619410741i</v>
      </c>
      <c r="BG174" s="223" t="str">
        <f t="shared" ca="1" si="230"/>
        <v>-0.869455118216411+4.37104605244102i</v>
      </c>
      <c r="BH174" s="223" t="str">
        <f t="shared" ca="1" si="231"/>
        <v>4.45131164106246-0.218678918267724i</v>
      </c>
      <c r="BI174" s="223" t="str">
        <f t="shared" ca="1" si="232"/>
        <v>-1.29370588848528-4.26477676663755i</v>
      </c>
      <c r="BJ174" s="223" t="str">
        <f t="shared" ca="1" si="233"/>
        <v>-3.82262186201032+2.29119137027741i</v>
      </c>
      <c r="BK174" s="223" t="str">
        <f t="shared" ca="1" si="234"/>
        <v>3.15134858395216+3.1513485839519i</v>
      </c>
      <c r="BL174" s="223" t="str">
        <f t="shared" ca="1" si="235"/>
        <v>2.29119137027715-3.82262186201047i</v>
      </c>
      <c r="BM174" s="223" t="str">
        <f t="shared" ca="1" si="236"/>
        <v>-4.26477676663764-1.29370588848499i</v>
      </c>
      <c r="BN174" s="223" t="str">
        <f t="shared" ca="1" si="237"/>
        <v>-0.218678918267793+4.45131164106246i</v>
      </c>
      <c r="BO174" s="223" t="str">
        <f t="shared" ca="1" si="238"/>
        <v>4.37104605244096-0.869455118216714i</v>
      </c>
      <c r="BP174" s="223" t="str">
        <f t="shared" ca="1" si="239"/>
        <v>-1.90547619410775-4.02879091897824i</v>
      </c>
      <c r="BQ174" s="223" t="str">
        <f t="shared" ca="1" si="240"/>
        <v>-3.4450601555496+2.82728780278865i</v>
      </c>
      <c r="BR174" s="223" t="str">
        <f t="shared" ca="1" si="241"/>
        <v>3.57963886685375+2.65484112105846i</v>
      </c>
      <c r="BS174" s="223" t="str">
        <f t="shared" ca="1" si="242"/>
        <v>1.70549756383424-4.1174353492081i</v>
      </c>
      <c r="BT174" s="223" t="str">
        <f t="shared" ca="1" si="243"/>
        <v>-4.40844307662447-0.653930757278393i</v>
      </c>
      <c r="BU174" s="223" t="str">
        <f t="shared" ca="1" si="244"/>
        <v>0.436831019868087+4.43521977530245i</v>
      </c>
      <c r="BV174" s="223" t="str">
        <f t="shared" ca="1" si="245"/>
        <v>4.1961605170359-1.50141024054786i</v>
      </c>
      <c r="BW174" s="223" t="str">
        <f t="shared" ca="1" si="246"/>
        <v>-2.47599869453161-3.70559391458787i</v>
      </c>
      <c r="BX174" s="223" t="str">
        <f t="shared" ca="1" si="247"/>
        <v>-2.99292330055888+3.30218199258076i</v>
      </c>
      <c r="BY174" s="223" t="str">
        <f t="shared" ca="1" si="248"/>
        <v>3.93044077854477+2.10086436532807i</v>
      </c>
      <c r="BZ174" s="223" t="str">
        <f t="shared" ca="1" si="249"/>
        <v>1.08288488561926-4.32311879545893i</v>
      </c>
      <c r="CA174" s="223" t="str">
        <f t="shared" ca="1" si="250"/>
        <v>-4.45667990719021-1.58769980882126E-12i</v>
      </c>
      <c r="CB174" s="223" t="str">
        <f t="shared" ca="1" si="251"/>
        <v>1.08288488562054+4.32311879545861i</v>
      </c>
      <c r="CC174" s="223" t="str">
        <f t="shared" ca="1" si="252"/>
        <v>3.93044077854415-2.10086436532923i</v>
      </c>
      <c r="CD174" s="223" t="str">
        <f t="shared" ca="1" si="253"/>
        <v>-2.99292330055986-3.30218199257988i</v>
      </c>
      <c r="CE174" s="223" t="str">
        <f t="shared" ca="1" si="254"/>
        <v>-2.47599869453051+3.70559391458861i</v>
      </c>
      <c r="CF174" s="223" t="str">
        <f t="shared" ca="1" si="255"/>
        <v>4.19616051703484+1.50141024055079i</v>
      </c>
      <c r="CG174" s="223" t="str">
        <f t="shared" ca="1" si="256"/>
        <v>0.436831019866772-4.43521977530258i</v>
      </c>
      <c r="CH174" s="223" t="str">
        <f t="shared" ca="1" si="257"/>
        <v>-4.40844307662427+0.653930757279699i</v>
      </c>
      <c r="CI174" s="223" t="str">
        <f t="shared" ca="1" si="258"/>
        <v>1.70549756383546+4.11743534920759i</v>
      </c>
      <c r="CJ174" s="223" t="str">
        <f t="shared" ca="1" si="259"/>
        <v>3.57963886685292-2.65484112105957i</v>
      </c>
      <c r="CK174" s="223" t="str">
        <f t="shared" ca="1" si="260"/>
        <v>-3.44506015554875-2.82728780278969i</v>
      </c>
      <c r="CL174" s="223" t="str">
        <f t="shared" ca="1" si="261"/>
        <v>-1.90547619410736+4.02879091897843i</v>
      </c>
      <c r="CM174" s="223" t="str">
        <f t="shared" ca="1" si="262"/>
        <v>4.3710460524414+0.869455118214486i</v>
      </c>
      <c r="CN174" s="223" t="str">
        <f t="shared" ca="1" si="263"/>
        <v>-0.218678918266962-4.4513116410625i</v>
      </c>
      <c r="CO174" s="223" t="str">
        <f t="shared" ca="1" si="264"/>
        <v>-4.26477676663725+1.29370588848625i</v>
      </c>
      <c r="CP174" s="223" t="str">
        <f t="shared" ca="1" si="265"/>
        <v>2.29119137027595+3.8226218620112i</v>
      </c>
      <c r="CQ174" s="223" t="str">
        <f t="shared" ca="1" si="266"/>
        <v>3.15134858395181-3.15134858395225i</v>
      </c>
      <c r="CR174" s="223" t="str">
        <f t="shared" ca="1" si="267"/>
        <v>-3.82262186201145-2.29119137027552i</v>
      </c>
      <c r="CS174" s="223" t="str">
        <f t="shared" ca="1" si="268"/>
        <v>-1.29370588848577+4.2647767666374i</v>
      </c>
      <c r="CT174" s="223" t="str">
        <f t="shared" ca="1" si="269"/>
        <v>4.45131164106253+0.218678918266341i</v>
      </c>
      <c r="CU174" s="223" t="str">
        <f t="shared" ca="1" si="270"/>
        <v>-0.869455118215096-4.37104605244128i</v>
      </c>
      <c r="CV174" s="223" t="str">
        <f t="shared" ca="1" si="271"/>
        <v>-4.02879091897822+1.90547619410781i</v>
      </c>
      <c r="CW174" s="223" t="str">
        <f t="shared" ca="1" si="272"/>
        <v>2.82728780279017+3.44506015554836i</v>
      </c>
      <c r="CX174" s="223" t="str">
        <f t="shared" ca="1" si="273"/>
        <v>2.65484112105907-3.57963886685329i</v>
      </c>
      <c r="CY174" s="223" t="str">
        <f t="shared" ca="1" si="274"/>
        <v>-4.11743534920778-1.705497563835i</v>
      </c>
      <c r="CZ174" s="223" t="str">
        <f t="shared" ca="1" si="275"/>
        <v>-0.653930757279209+4.40844307662435i</v>
      </c>
      <c r="DA174" s="223" t="str">
        <f t="shared" ca="1" si="276"/>
        <v>4.43521977530252-0.436831019867328i</v>
      </c>
      <c r="DB174" s="223" t="str">
        <f t="shared" ca="1" si="277"/>
        <v>-1.50141024055131-4.19616051703466i</v>
      </c>
      <c r="DC174" s="223" t="str">
        <f t="shared" ca="1" si="278"/>
        <v>-3.70559391458833+2.47599869453092i</v>
      </c>
      <c r="DD174" s="223" t="str">
        <f t="shared" ca="1" si="279"/>
        <v>3.30218199258025+2.99292330055944i</v>
      </c>
      <c r="DE174" s="223" t="str">
        <f t="shared" ca="1" si="280"/>
        <v>2.10086436532874-3.93044077854441i</v>
      </c>
      <c r="DF174" s="223" t="str">
        <f t="shared" ca="1" si="281"/>
        <v>-4.32311879545873-1.08288488562006i</v>
      </c>
      <c r="DG174" s="223" t="str">
        <f t="shared" ca="1" si="282"/>
        <v>2.14677627990477E-12+4.45667990719021i</v>
      </c>
      <c r="DH174" s="223" t="str">
        <f t="shared" ca="1" si="283"/>
        <v>4.32311879545879-1.0828848856198i</v>
      </c>
      <c r="DI174" s="223" t="str">
        <f t="shared" ca="1" si="284"/>
        <v>-2.1008643653285-3.93044077854454i</v>
      </c>
      <c r="DJ174" s="223" t="str">
        <f t="shared" ca="1" si="285"/>
        <v>-3.30218199258035+2.99292330055934i</v>
      </c>
      <c r="DK174" s="223" t="str">
        <f t="shared" ca="1" si="286"/>
        <v>3.70559391458818+2.47599869453115i</v>
      </c>
      <c r="DL174" s="223" t="str">
        <f t="shared" ca="1" si="287"/>
        <v>1.50141024054739-4.19616051703606i</v>
      </c>
      <c r="DM174" s="223" t="str">
        <f t="shared" ca="1" si="288"/>
        <v>-4.43521977530251-0.436831019867468i</v>
      </c>
      <c r="DN174" s="223" t="str">
        <f t="shared" ca="1" si="289"/>
        <v>0.653930757278946+4.40844307662439i</v>
      </c>
      <c r="DO174" s="223" t="str">
        <f t="shared" ca="1" si="290"/>
        <v>4.11743534920788-1.70549756383476i</v>
      </c>
      <c r="DP174" s="223" t="str">
        <f t="shared" ca="1" si="291"/>
        <v>-2.65484112105885-3.57963886685345i</v>
      </c>
      <c r="DQ174" s="223" t="str">
        <f t="shared" ca="1" si="292"/>
        <v>-2.82728780278685+3.44506015555108i</v>
      </c>
      <c r="DR174" s="223" t="str">
        <f t="shared" ca="1" si="293"/>
        <v>4.0287909189781+1.90547619410805i</v>
      </c>
      <c r="DS174" s="223" t="str">
        <f t="shared" ca="1" si="294"/>
        <v>0.869455118215359-4.37104605244122i</v>
      </c>
      <c r="DT174" s="223" t="str">
        <f t="shared" ca="1" si="295"/>
        <v>-4.45131164106253+0.218678918266201i</v>
      </c>
      <c r="DU174" s="223" t="str">
        <f t="shared" ca="1" si="296"/>
        <v>1.29370588848552+4.26477676663747i</v>
      </c>
      <c r="DV174" s="223" t="str">
        <f t="shared" ca="1" si="297"/>
        <v>3.82262186200931-2.29119137027909i</v>
      </c>
      <c r="DW174" s="223" t="str">
        <f t="shared" ca="1" si="298"/>
        <v>-3.15134858395171-3.15134858395235i</v>
      </c>
      <c r="DX174" s="223" t="str">
        <f t="shared" ca="1" si="299"/>
        <v>-2.29119137027617+3.82262186201106i</v>
      </c>
      <c r="DY174" s="223" t="str">
        <f t="shared" ca="1" si="300"/>
        <v>4.26477676663718+1.29370588848651i</v>
      </c>
      <c r="DZ174" s="223" t="str">
        <f t="shared" ca="1" si="301"/>
        <v>0.218678918267102-4.45131164106249i</v>
      </c>
      <c r="EA174" s="223" t="str">
        <f t="shared" ca="1" si="302"/>
        <v>-4.37104605244056+0.869455118218697i</v>
      </c>
      <c r="EB174" s="223" t="str">
        <f t="shared" ca="1" si="303"/>
        <v>1.90547619410711+4.02879091897854i</v>
      </c>
      <c r="EC174" s="223" t="str">
        <f t="shared" ca="1" si="304"/>
        <v>3.44506015554884-2.82728780278958i</v>
      </c>
      <c r="ED174" s="223" t="str">
        <f t="shared" ca="1" si="305"/>
        <v>-3.57963886685284-2.65484112105968i</v>
      </c>
      <c r="EE174" s="223" t="str">
        <f t="shared" ca="1" si="306"/>
        <v>-1.7054975638357+4.11743534920749i</v>
      </c>
      <c r="EF174" s="223" t="str">
        <f t="shared" ca="1" si="307"/>
        <v>4.40844307662491+0.653930757275452i</v>
      </c>
      <c r="EG174" s="223" t="str">
        <f t="shared" ca="1" si="308"/>
        <v>-0.43683101986657-4.4352197753026i</v>
      </c>
      <c r="EH174" s="223" t="str">
        <f t="shared" ca="1" si="309"/>
        <v>-4.19616051703492+1.5014102405506i</v>
      </c>
      <c r="EI174" s="223" t="str">
        <f t="shared" ca="1" si="310"/>
        <v>2.47599869453029+3.70559391458875i</v>
      </c>
      <c r="EJ174" s="223" t="str">
        <f t="shared" ca="1" si="311"/>
        <v>2.99292330056001-3.30218199257974i</v>
      </c>
      <c r="EK174" s="223" t="str">
        <f t="shared" ca="1" si="312"/>
        <v>-3.93044077854614-2.1008643653255i</v>
      </c>
      <c r="EL174" s="223" t="str">
        <f t="shared" ca="1" si="313"/>
        <v>-1.0828848856208+4.32311879545854i</v>
      </c>
      <c r="EM174" s="223" t="str">
        <f t="shared" ca="1" si="314"/>
        <v>4.45667990719021-1.38459299083076E-12i</v>
      </c>
      <c r="EN174" s="223"/>
      <c r="EO174" s="223"/>
      <c r="EP174" s="223"/>
    </row>
    <row r="175" spans="1:146" ht="17.25" thickBot="1">
      <c r="A175" s="257">
        <f t="shared" si="181"/>
        <v>1.4648437500000009E-3</v>
      </c>
      <c r="B175" s="256">
        <v>75</v>
      </c>
      <c r="C175" s="230">
        <f t="shared" si="182"/>
        <v>15000</v>
      </c>
      <c r="D175" s="229">
        <f t="shared" si="315"/>
        <v>94247.779607693796</v>
      </c>
      <c r="E175" s="229" t="str">
        <f t="shared" si="316"/>
        <v>94247.7796076938i</v>
      </c>
      <c r="F175" s="229" t="str">
        <f t="shared" si="183"/>
        <v>-0.0167325618754299-0.0651437105865574i</v>
      </c>
      <c r="G175" s="229" t="str">
        <f t="shared" si="184"/>
        <v>-4.82993736167658+1.46470502432547i</v>
      </c>
      <c r="H175" s="229" t="str">
        <f t="shared" si="180"/>
        <v>0.00204524839864033-0.0056363780338801i</v>
      </c>
      <c r="I175" s="229" t="str">
        <f t="shared" si="317"/>
        <v>-0.00435270101286215+0.0053091760960086i</v>
      </c>
      <c r="J175" s="255" t="str">
        <f ca="1">IMPRODUCT(1/N_FFT2,CL100)</f>
        <v>0.0399628818801547+0.00161420798927591i</v>
      </c>
      <c r="K175" s="254" t="str">
        <f t="shared" ca="1" si="318"/>
        <v>-0.00018251659090729+0.000205143812455841i</v>
      </c>
      <c r="N175" s="246">
        <f t="shared" ca="1" si="185"/>
        <v>17.460671577921676</v>
      </c>
      <c r="O175" s="223">
        <f t="shared" ca="1" si="186"/>
        <v>4.4606715779216772</v>
      </c>
      <c r="P175" s="223" t="str">
        <f t="shared" ca="1" si="187"/>
        <v>-1.1897180167374-4.29908850417489i</v>
      </c>
      <c r="Q175" s="223" t="str">
        <f t="shared" ca="1" si="188"/>
        <v>-3.82604563219848+2.29324349915425i</v>
      </c>
      <c r="R175" s="223" t="str">
        <f t="shared" ca="1" si="189"/>
        <v>3.2306283783143+3.07581390973326i</v>
      </c>
      <c r="S175" s="223" t="str">
        <f t="shared" ca="1" si="190"/>
        <v>2.10274602588475-3.93396111784346i</v>
      </c>
      <c r="T175" s="223" t="str">
        <f t="shared" ca="1" si="191"/>
        <v>-4.35228675998051-0.977338674655128i</v>
      </c>
      <c r="U175" s="223" t="str">
        <f t="shared" ca="1" si="192"/>
        <v>0.218874780266957+4.45529850365173i</v>
      </c>
      <c r="V175" s="223" t="str">
        <f t="shared" ca="1" si="193"/>
        <v>4.23553336760702-1.3992312239104i</v>
      </c>
      <c r="W175" s="223" t="str">
        <f t="shared" ca="1" si="194"/>
        <v>-2.47821634797002-3.70891286750341i</v>
      </c>
      <c r="X175" s="223" t="str">
        <f t="shared" ca="1" si="195"/>
        <v>-2.91358953603429+3.37765998016226i</v>
      </c>
      <c r="Y175" s="223" t="str">
        <f t="shared" ca="1" si="196"/>
        <v>4.03239934658126+1.90718285326008i</v>
      </c>
      <c r="Z175" s="223" t="str">
        <f t="shared" ca="1" si="197"/>
        <v>0.762604838100726-4.39499997576605i</v>
      </c>
      <c r="AA175" s="223" t="str">
        <f t="shared" ca="1" si="198"/>
        <v>-4.43919222504844+0.437222272017084i</v>
      </c>
      <c r="AB175" s="223" t="str">
        <f t="shared" ca="1" si="199"/>
        <v>1.60537356050669+4.16177446016772i</v>
      </c>
      <c r="AC175" s="223" t="str">
        <f t="shared" ca="1" si="200"/>
        <v>3.58284500684827-2.6572189565372i</v>
      </c>
      <c r="AD175" s="223" t="str">
        <f t="shared" ca="1" si="201"/>
        <v>-3.51655450326997-2.7443460699427i</v>
      </c>
      <c r="AE175" s="223" t="str">
        <f t="shared" ca="1" si="202"/>
        <v>-1.70702511009252+4.12112317209664i</v>
      </c>
      <c r="AF175" s="223" t="str">
        <f t="shared" ca="1" si="203"/>
        <v>4.42712525165341+0.546033819695264i</v>
      </c>
      <c r="AG175" s="223" t="str">
        <f t="shared" ca="1" si="204"/>
        <v>-0.654516457018223-4.41239154354762i</v>
      </c>
      <c r="AH175" s="223" t="str">
        <f t="shared" ca="1" si="205"/>
        <v>-4.07798947352549+1.80764841158162i</v>
      </c>
      <c r="AI175" s="223" t="str">
        <f t="shared" ca="1" si="206"/>
        <v>2.82982009189321+3.44814575875148i</v>
      </c>
      <c r="AJ175" s="223" t="str">
        <f t="shared" ca="1" si="207"/>
        <v>2.56849123379191-3.64697733856578i</v>
      </c>
      <c r="AK175" s="223" t="str">
        <f t="shared" ca="1" si="208"/>
        <v>-4.1999188509227-1.50275499391699i</v>
      </c>
      <c r="AL175" s="223" t="str">
        <f t="shared" ca="1" si="209"/>
        <v>-0.328147357991235+4.44858519503916i</v>
      </c>
      <c r="AM175" s="223" t="str">
        <f t="shared" ca="1" si="210"/>
        <v>4.3749610243386-0.870233854545077i</v>
      </c>
      <c r="AN175" s="223" t="str">
        <f t="shared" ca="1" si="211"/>
        <v>-2.00556847930173-3.98438025305186i</v>
      </c>
      <c r="AO175" s="223" t="str">
        <f t="shared" ca="1" si="212"/>
        <v>-3.30513962549997+2.99560394278486i</v>
      </c>
      <c r="AP175" s="223" t="str">
        <f t="shared" ca="1" si="213"/>
        <v>3.76861428601522+2.38644867728603i</v>
      </c>
      <c r="AQ175" s="223" t="str">
        <f t="shared" ca="1" si="214"/>
        <v>1.29486460933534-4.26859655736743i</v>
      </c>
      <c r="AR175" s="223" t="str">
        <f t="shared" ca="1" si="215"/>
        <v>1.29486460933534-4.26859655736743i</v>
      </c>
      <c r="AS175" s="223" t="str">
        <f t="shared" ca="1" si="216"/>
        <v>1.08385478249285+4.32699084082063i</v>
      </c>
      <c r="AT175" s="223" t="str">
        <f t="shared" ca="1" si="217"/>
        <v>3.88117231155814-2.19865695688816i</v>
      </c>
      <c r="AU175" s="223" t="str">
        <f t="shared" ca="1" si="218"/>
        <v>-3.15417112139444-3.15417112139459i</v>
      </c>
      <c r="AV175" s="223" t="str">
        <f t="shared" ca="1" si="219"/>
        <v>-2.19865695688835+3.88117231155803i</v>
      </c>
      <c r="AW175" s="223" t="str">
        <f t="shared" ca="1" si="220"/>
        <v>4.32699084082069+1.08385478249263i</v>
      </c>
      <c r="AX175" s="223" t="str">
        <f t="shared" ca="1" si="221"/>
        <v>-0.109470360559285-4.45932810704004i</v>
      </c>
      <c r="AY175" s="223" t="str">
        <f t="shared" ca="1" si="222"/>
        <v>-4.26859655736749+1.29486460933516i</v>
      </c>
      <c r="AZ175" s="223" t="str">
        <f t="shared" ca="1" si="223"/>
        <v>2.38644867728622+3.7686142860151i</v>
      </c>
      <c r="BA175" s="223" t="str">
        <f t="shared" ca="1" si="224"/>
        <v>2.995603942785-3.30513962549984i</v>
      </c>
      <c r="BB175" s="223" t="str">
        <f t="shared" ca="1" si="225"/>
        <v>-3.98438025305176-2.00556847930193i</v>
      </c>
      <c r="BC175" s="223" t="str">
        <f t="shared" ca="1" si="226"/>
        <v>-0.870233854544823+4.37496102433865i</v>
      </c>
      <c r="BD175" s="223" t="str">
        <f t="shared" ca="1" si="227"/>
        <v>4.44858519503918-0.328147357991016i</v>
      </c>
      <c r="BE175" s="223" t="str">
        <f t="shared" ca="1" si="228"/>
        <v>-1.50275499391681-4.19991885092276i</v>
      </c>
      <c r="BF175" s="223" t="str">
        <f t="shared" ca="1" si="229"/>
        <v>-3.64697733856565+2.5684912337921i</v>
      </c>
      <c r="BG175" s="223" t="str">
        <f t="shared" ca="1" si="230"/>
        <v>3.44814575875136+2.82982009189335i</v>
      </c>
      <c r="BH175" s="223" t="str">
        <f t="shared" ca="1" si="231"/>
        <v>1.80764841158182-4.0779894735254i</v>
      </c>
      <c r="BI175" s="223" t="str">
        <f t="shared" ca="1" si="232"/>
        <v>-4.41239154354766-0.654516457017969i</v>
      </c>
      <c r="BJ175" s="223" t="str">
        <f t="shared" ca="1" si="233"/>
        <v>0.546033819695474+4.42712525165338i</v>
      </c>
      <c r="BK175" s="223" t="str">
        <f t="shared" ca="1" si="234"/>
        <v>4.12112317209672-1.70702511009233i</v>
      </c>
      <c r="BL175" s="223" t="str">
        <f t="shared" ca="1" si="235"/>
        <v>-2.74434606994251-3.51655450327012i</v>
      </c>
      <c r="BM175" s="223" t="str">
        <f t="shared" ca="1" si="236"/>
        <v>-2.65721895653701+3.58284500684842i</v>
      </c>
      <c r="BN175" s="223" t="str">
        <f t="shared" ca="1" si="237"/>
        <v>4.16177446016764+1.60537356050691i</v>
      </c>
      <c r="BO175" s="223" t="str">
        <f t="shared" ca="1" si="238"/>
        <v>0.437222272017286-4.43919222504842i</v>
      </c>
      <c r="BP175" s="223" t="str">
        <f t="shared" ca="1" si="239"/>
        <v>-4.39499997576602+0.762604838100931i</v>
      </c>
      <c r="BQ175" s="223" t="str">
        <f t="shared" ca="1" si="240"/>
        <v>1.9071828532599+4.03239934658135i</v>
      </c>
      <c r="BR175" s="223" t="str">
        <f t="shared" ca="1" si="241"/>
        <v>3.37765998016329-2.91358953603311i</v>
      </c>
      <c r="BS175" s="223" t="str">
        <f t="shared" ca="1" si="242"/>
        <v>-3.7089128675033-2.4782163479702i</v>
      </c>
      <c r="BT175" s="223" t="str">
        <f t="shared" ca="1" si="243"/>
        <v>-1.39923122390973+4.23553336760724i</v>
      </c>
      <c r="BU175" s="223" t="str">
        <f t="shared" ca="1" si="244"/>
        <v>4.45529850365181+0.218874780265394i</v>
      </c>
      <c r="BV175" s="223" t="str">
        <f t="shared" ca="1" si="245"/>
        <v>-0.977338674653375-4.3522867599809i</v>
      </c>
      <c r="BW175" s="223" t="str">
        <f t="shared" ca="1" si="246"/>
        <v>-3.93396111784381+2.10274602588408i</v>
      </c>
      <c r="BX175" s="223" t="str">
        <f t="shared" ca="1" si="247"/>
        <v>3.07581390973348+3.23062837831409i</v>
      </c>
      <c r="BY175" s="223" t="str">
        <f t="shared" ca="1" si="248"/>
        <v>2.29324349915314-3.82604563219914i</v>
      </c>
      <c r="BZ175" s="223" t="str">
        <f t="shared" ca="1" si="249"/>
        <v>-4.29908850417433-1.18971801673942i</v>
      </c>
      <c r="CA175" s="223" t="str">
        <f t="shared" ca="1" si="250"/>
        <v>-1.10604668515235E-12+4.46067157792168i</v>
      </c>
      <c r="CB175" s="223" t="str">
        <f t="shared" ca="1" si="251"/>
        <v>4.2990885041749-1.18971801673735i</v>
      </c>
      <c r="CC175" s="223" t="str">
        <f t="shared" ca="1" si="252"/>
        <v>-2.29324349915505-3.826045632198i</v>
      </c>
      <c r="CD175" s="223" t="str">
        <f t="shared" ca="1" si="253"/>
        <v>-3.07581390973182+3.23062837831567i</v>
      </c>
      <c r="CE175" s="223" t="str">
        <f t="shared" ca="1" si="254"/>
        <v>3.93396111784277+2.10274602588604i</v>
      </c>
      <c r="CF175" s="223" t="str">
        <f t="shared" ca="1" si="255"/>
        <v>0.977338674655534-4.35228675998042i</v>
      </c>
      <c r="CG175" s="223" t="str">
        <f t="shared" ca="1" si="256"/>
        <v>-4.4552985036517+0.218874780267617i</v>
      </c>
      <c r="CH175" s="223" t="str">
        <f t="shared" ca="1" si="257"/>
        <v>1.3992312239119+4.23553336760652i</v>
      </c>
      <c r="CI175" s="223" t="str">
        <f t="shared" ca="1" si="258"/>
        <v>3.70891286750449-2.47821634796841i</v>
      </c>
      <c r="CJ175" s="223" t="str">
        <f t="shared" ca="1" si="259"/>
        <v>-3.3776599801618-2.91358953603483i</v>
      </c>
      <c r="CK175" s="223" t="str">
        <f t="shared" ca="1" si="260"/>
        <v>-1.90718285325989+4.03239934658135i</v>
      </c>
      <c r="CL175" s="223" t="str">
        <f t="shared" ca="1" si="261"/>
        <v>4.39499997576625+0.762604838099611i</v>
      </c>
      <c r="CM175" s="223" t="str">
        <f t="shared" ca="1" si="262"/>
        <v>-0.437222272015148-4.43919222504863i</v>
      </c>
      <c r="CN175" s="223" t="str">
        <f t="shared" ca="1" si="263"/>
        <v>-4.16177446016814+1.60537356050562i</v>
      </c>
      <c r="CO175" s="223" t="str">
        <f t="shared" ca="1" si="264"/>
        <v>2.65721895653702+3.58284500684841i</v>
      </c>
      <c r="CP175" s="223" t="str">
        <f t="shared" ca="1" si="265"/>
        <v>2.74434606994181-3.51655450327067i</v>
      </c>
      <c r="CQ175" s="223" t="str">
        <f t="shared" ca="1" si="266"/>
        <v>-4.12112317209743-1.70702511009063i</v>
      </c>
      <c r="CR175" s="223" t="str">
        <f t="shared" ca="1" si="267"/>
        <v>-0.546033819696852+4.42712525165321i</v>
      </c>
      <c r="CS175" s="223" t="str">
        <f t="shared" ca="1" si="268"/>
        <v>4.41239154354772-0.654516457017536i</v>
      </c>
      <c r="CT175" s="223" t="str">
        <f t="shared" ca="1" si="269"/>
        <v>-1.80764841158223-4.07798947352522i</v>
      </c>
      <c r="CU175" s="223" t="str">
        <f t="shared" ca="1" si="270"/>
        <v>-3.44814575875047+2.82982009189443i</v>
      </c>
      <c r="CV175" s="223" t="str">
        <f t="shared" ca="1" si="271"/>
        <v>3.6469773385646+2.5684912337936i</v>
      </c>
      <c r="CW175" s="223" t="str">
        <f t="shared" ca="1" si="272"/>
        <v>1.50275499391764-4.19991885092246i</v>
      </c>
      <c r="CX175" s="223" t="str">
        <f t="shared" ca="1" si="273"/>
        <v>-4.44858519503918-0.32814735799101i</v>
      </c>
      <c r="CY175" s="223" t="str">
        <f t="shared" ca="1" si="274"/>
        <v>0.870233854546197+4.37496102433838i</v>
      </c>
      <c r="CZ175" s="223" t="str">
        <f t="shared" ca="1" si="275"/>
        <v>3.98438025305278-2.00556847929989i</v>
      </c>
      <c r="DA175" s="223" t="str">
        <f t="shared" ca="1" si="276"/>
        <v>-2.99560394278402-3.30513962550073i</v>
      </c>
      <c r="DB175" s="223" t="str">
        <f t="shared" ca="1" si="277"/>
        <v>-2.38644867728621+3.76861428601511i</v>
      </c>
      <c r="DC175" s="223" t="str">
        <f t="shared" ca="1" si="278"/>
        <v>4.26859655736776+1.29486460933424i</v>
      </c>
      <c r="DD175" s="223" t="str">
        <f t="shared" ca="1" si="279"/>
        <v>0.109470360557441-4.45932810704008i</v>
      </c>
      <c r="DE175" s="223" t="str">
        <f t="shared" ca="1" si="280"/>
        <v>-4.32699084082102+1.08385478249131i</v>
      </c>
      <c r="DF175" s="223" t="str">
        <f t="shared" ca="1" si="281"/>
        <v>2.19865695688797+3.88117231155825i</v>
      </c>
      <c r="DG175" s="223" t="str">
        <f t="shared" ca="1" si="282"/>
        <v>3.1541711213941-3.15417112139493i</v>
      </c>
      <c r="DH175" s="223" t="str">
        <f t="shared" ca="1" si="283"/>
        <v>-3.88117231155883-2.19865695688694i</v>
      </c>
      <c r="DI175" s="223" t="str">
        <f t="shared" ca="1" si="284"/>
        <v>-1.0838547824946+4.32699084082019i</v>
      </c>
      <c r="DJ175" s="223" t="str">
        <f t="shared" ca="1" si="285"/>
        <v>4.45932810704006-0.109470360558623i</v>
      </c>
      <c r="DK175" s="223" t="str">
        <f t="shared" ca="1" si="286"/>
        <v>-1.29486460933538-4.26859655736742i</v>
      </c>
      <c r="DL175" s="223" t="str">
        <f t="shared" ca="1" si="287"/>
        <v>-3.76861428601447+2.38644867728721i</v>
      </c>
      <c r="DM175" s="223" t="str">
        <f t="shared" ca="1" si="288"/>
        <v>3.30513962549846+2.99560394278653i</v>
      </c>
      <c r="DN175" s="223" t="str">
        <f t="shared" ca="1" si="289"/>
        <v>2.00556847930291-3.98438025305126i</v>
      </c>
      <c r="DO175" s="223" t="str">
        <f t="shared" ca="1" si="290"/>
        <v>-4.37496102433861-0.870233854545037i</v>
      </c>
      <c r="DP175" s="223" t="str">
        <f t="shared" ca="1" si="291"/>
        <v>0.328147357992189+4.4485851950391i</v>
      </c>
      <c r="DQ175" s="223" t="str">
        <f t="shared" ca="1" si="292"/>
        <v>4.19991885092206-1.50275499391876i</v>
      </c>
      <c r="DR175" s="223" t="str">
        <f t="shared" ca="1" si="293"/>
        <v>-2.56849123379083-3.64697733856655i</v>
      </c>
      <c r="DS175" s="223" t="str">
        <f t="shared" ca="1" si="294"/>
        <v>-2.82982009189352+3.44814575875122i</v>
      </c>
      <c r="DT175" s="223" t="str">
        <f t="shared" ca="1" si="295"/>
        <v>4.0779894735257+1.80764841158115i</v>
      </c>
      <c r="DU175" s="223" t="str">
        <f t="shared" ca="1" si="296"/>
        <v>0.654516457016368-4.4123915435479i</v>
      </c>
      <c r="DV175" s="223" t="str">
        <f t="shared" ca="1" si="297"/>
        <v>-4.42712525165363+0.546033819693494i</v>
      </c>
      <c r="DW175" s="223" t="str">
        <f t="shared" ca="1" si="298"/>
        <v>1.70702511009172+4.12112317209697i</v>
      </c>
      <c r="DX175" s="223" t="str">
        <f t="shared" ca="1" si="299"/>
        <v>3.51655450326994-2.74434606994274i</v>
      </c>
      <c r="DY175" s="223" t="str">
        <f t="shared" ca="1" si="300"/>
        <v>-3.58284500684912-2.65721895653607i</v>
      </c>
      <c r="DZ175" s="223" t="str">
        <f t="shared" ca="1" si="301"/>
        <v>-1.60537356050463+4.16177446016852i</v>
      </c>
      <c r="EA175" s="223" t="str">
        <f t="shared" ca="1" si="302"/>
        <v>4.43919222504831+0.437222272018387i</v>
      </c>
      <c r="EB175" s="223" t="str">
        <f t="shared" ca="1" si="303"/>
        <v>-0.762604838100775-4.39499997576605i</v>
      </c>
      <c r="EC175" s="223" t="str">
        <f t="shared" ca="1" si="304"/>
        <v>-4.03239934658085+1.90718285326096i</v>
      </c>
      <c r="ED175" s="223" t="str">
        <f t="shared" ca="1" si="305"/>
        <v>2.91358953603563+3.37765998016111i</v>
      </c>
      <c r="EE175" s="223" t="str">
        <f t="shared" ca="1" si="306"/>
        <v>2.47821634797112-3.70891286750268i</v>
      </c>
      <c r="EF175" s="223" t="str">
        <f t="shared" ca="1" si="307"/>
        <v>-4.23553336760689-1.39923122391078i</v>
      </c>
      <c r="EG175" s="223" t="str">
        <f t="shared" ca="1" si="308"/>
        <v>-0.218874780266436+4.45529850365176i</v>
      </c>
      <c r="EH175" s="223" t="str">
        <f t="shared" ca="1" si="309"/>
        <v>4.35228675998017-0.977338674656627i</v>
      </c>
      <c r="EI175" s="223" t="str">
        <f t="shared" ca="1" si="310"/>
        <v>-2.10274602588311-3.93396111784434i</v>
      </c>
      <c r="EJ175" s="223" t="str">
        <f t="shared" ca="1" si="311"/>
        <v>-3.23062837831485+3.07581390973268i</v>
      </c>
      <c r="EK175" s="223" t="str">
        <f t="shared" ca="1" si="312"/>
        <v>3.82604563219861+2.29324349915403i</v>
      </c>
      <c r="EL175" s="223" t="str">
        <f t="shared" ca="1" si="313"/>
        <v>1.18971801673627-4.2990885041752i</v>
      </c>
      <c r="EM175" s="223" t="str">
        <f t="shared" ca="1" si="314"/>
        <v>-4.46067157792168-2.21209337030469E-12i</v>
      </c>
      <c r="EN175" s="223"/>
      <c r="EO175" s="223"/>
      <c r="EP175" s="223"/>
    </row>
    <row r="176" spans="1:146" ht="17.25" thickBot="1">
      <c r="A176" s="257">
        <f t="shared" si="181"/>
        <v>1.4843750000000009E-3</v>
      </c>
      <c r="B176" s="256">
        <v>76</v>
      </c>
      <c r="C176" s="230">
        <f t="shared" si="182"/>
        <v>15200</v>
      </c>
      <c r="D176" s="229">
        <f t="shared" si="315"/>
        <v>95504.416669129714</v>
      </c>
      <c r="E176" s="229" t="str">
        <f t="shared" si="316"/>
        <v>95504.4166691297i</v>
      </c>
      <c r="F176" s="229" t="str">
        <f t="shared" si="183"/>
        <v>-0.016602291830363-0.0640733695622229i</v>
      </c>
      <c r="G176" s="229" t="str">
        <f t="shared" si="184"/>
        <v>-4.8102614101153+1.50529705109272i</v>
      </c>
      <c r="H176" s="229" t="str">
        <f t="shared" si="180"/>
        <v>0.00204397002800773-0.00556218083851785i</v>
      </c>
      <c r="I176" s="229" t="str">
        <f t="shared" si="317"/>
        <v>-0.00429551651919886+0.0052757910991584i</v>
      </c>
      <c r="J176" s="255" t="str">
        <f ca="1">IMPRODUCT(1/N_FFT2,CM100)</f>
        <v>0.0207621527186438-0.0000474393352022965i</v>
      </c>
      <c r="K176" s="254" t="str">
        <f t="shared" ca="1" si="318"/>
        <v>-0.0000889338899546537+0.00010974055696041i</v>
      </c>
      <c r="N176" s="246">
        <f t="shared" ca="1" si="185"/>
        <v>17.463990650169976</v>
      </c>
      <c r="O176" s="223">
        <f t="shared" ca="1" si="186"/>
        <v>4.4639906501699738</v>
      </c>
      <c r="P176" s="223" t="str">
        <f t="shared" ca="1" si="187"/>
        <v>-1.29582808515153-4.2717727114791i</v>
      </c>
      <c r="Q176" s="223" t="str">
        <f t="shared" ca="1" si="188"/>
        <v>-3.71167257521901+2.48006032571226i</v>
      </c>
      <c r="R176" s="223" t="str">
        <f t="shared" ca="1" si="189"/>
        <v>3.45071143629491+2.83192568903713i</v>
      </c>
      <c r="S176" s="223" t="str">
        <f t="shared" ca="1" si="190"/>
        <v>1.70829526405271-4.12418959501379i</v>
      </c>
      <c r="T176" s="223" t="str">
        <f t="shared" ca="1" si="191"/>
        <v>-4.44249531505665-0.437547597987549i</v>
      </c>
      <c r="U176" s="223" t="str">
        <f t="shared" ca="1" si="192"/>
        <v>0.87088137341848+4.37821632154439i</v>
      </c>
      <c r="V176" s="223" t="str">
        <f t="shared" ca="1" si="193"/>
        <v>3.93688827823709-2.10431062571198i</v>
      </c>
      <c r="W176" s="223" t="str">
        <f t="shared" ca="1" si="194"/>
        <v>-3.15651805988848-3.15651805988859i</v>
      </c>
      <c r="X176" s="223" t="str">
        <f t="shared" ca="1" si="195"/>
        <v>-2.10431062571173+3.93688827823723i</v>
      </c>
      <c r="Y176" s="223" t="str">
        <f t="shared" ca="1" si="196"/>
        <v>4.37821632154436+0.870881373418631i</v>
      </c>
      <c r="Z176" s="223" t="str">
        <f t="shared" ca="1" si="197"/>
        <v>-0.437547597987386-4.44249531505667i</v>
      </c>
      <c r="AA176" s="223" t="str">
        <f t="shared" ca="1" si="198"/>
        <v>-4.12418959501375+1.70829526405281i</v>
      </c>
      <c r="AB176" s="223" t="str">
        <f t="shared" ca="1" si="199"/>
        <v>2.83192568903708+3.45071143629495i</v>
      </c>
      <c r="AC176" s="223" t="str">
        <f t="shared" ca="1" si="200"/>
        <v>2.48006032571209-3.71167257521913i</v>
      </c>
      <c r="AD176" s="223" t="str">
        <f t="shared" ca="1" si="201"/>
        <v>-4.2717727114791-1.29582808515151i</v>
      </c>
      <c r="AE176" s="223" t="str">
        <f t="shared" ca="1" si="202"/>
        <v>-1.55858764811909E-13+4.46399065016997i</v>
      </c>
      <c r="AF176" s="223" t="str">
        <f t="shared" ca="1" si="203"/>
        <v>4.27177271147906-1.29582808515164i</v>
      </c>
      <c r="AG176" s="223" t="str">
        <f t="shared" ca="1" si="204"/>
        <v>-2.4800603257122-3.71167257521905i</v>
      </c>
      <c r="AH176" s="223" t="str">
        <f t="shared" ca="1" si="205"/>
        <v>-2.83192568903698+3.45071143629504i</v>
      </c>
      <c r="AI176" s="223" t="str">
        <f t="shared" ca="1" si="206"/>
        <v>4.1241895950138+1.70829526405268i</v>
      </c>
      <c r="AJ176" s="223" t="str">
        <f t="shared" ca="1" si="207"/>
        <v>0.437547597987696-4.44249531505664i</v>
      </c>
      <c r="AK176" s="223" t="str">
        <f t="shared" ca="1" si="208"/>
        <v>-4.37821632154434+0.870881373418743i</v>
      </c>
      <c r="AL176" s="223" t="str">
        <f t="shared" ca="1" si="209"/>
        <v>2.10431062571183+3.93688827823717i</v>
      </c>
      <c r="AM176" s="223" t="str">
        <f t="shared" ca="1" si="210"/>
        <v>3.15651805988871-3.15651805988836i</v>
      </c>
      <c r="AN176" s="223" t="str">
        <f t="shared" ca="1" si="211"/>
        <v>-3.93688827823715-2.10431062571186i</v>
      </c>
      <c r="AO176" s="223" t="str">
        <f t="shared" ca="1" si="212"/>
        <v>-0.870881373418783+4.37821632154433i</v>
      </c>
      <c r="AP176" s="223" t="str">
        <f t="shared" ca="1" si="213"/>
        <v>4.44249531505664-0.437547597987688i</v>
      </c>
      <c r="AQ176" s="223" t="str">
        <f t="shared" ca="1" si="214"/>
        <v>-1.70829526405265-4.12418959501382i</v>
      </c>
      <c r="AR176" s="223" t="str">
        <f t="shared" ca="1" si="215"/>
        <v>-1.70829526405265-4.12418959501382i</v>
      </c>
      <c r="AS176" s="223" t="str">
        <f t="shared" ca="1" si="216"/>
        <v>3.71167257521903+2.48006032571223i</v>
      </c>
      <c r="AT176" s="223" t="str">
        <f t="shared" ca="1" si="217"/>
        <v>1.29582808515166-4.27177271147906i</v>
      </c>
      <c r="AU176" s="223" t="str">
        <f t="shared" ca="1" si="218"/>
        <v>-4.46399065016997+1.32342328433281E-13i</v>
      </c>
      <c r="AV176" s="223" t="str">
        <f t="shared" ca="1" si="219"/>
        <v>1.29582808515149+4.27177271147911i</v>
      </c>
      <c r="AW176" s="223" t="str">
        <f t="shared" ca="1" si="220"/>
        <v>3.71167257521888-2.48006032571245i</v>
      </c>
      <c r="AX176" s="223" t="str">
        <f t="shared" ca="1" si="221"/>
        <v>-3.45071143629495-2.83192568903709i</v>
      </c>
      <c r="AY176" s="223" t="str">
        <f t="shared" ca="1" si="222"/>
        <v>-1.70829526405284+4.12418959501374i</v>
      </c>
      <c r="AZ176" s="223" t="str">
        <f t="shared" ca="1" si="223"/>
        <v>4.44249531505666+0.437547597987394i</v>
      </c>
      <c r="BA176" s="223" t="str">
        <f t="shared" ca="1" si="224"/>
        <v>-0.870881373418609-4.37821632154436i</v>
      </c>
      <c r="BB176" s="223" t="str">
        <f t="shared" ca="1" si="225"/>
        <v>-3.93688827823725+2.10431062571168i</v>
      </c>
      <c r="BC176" s="223" t="str">
        <f t="shared" ca="1" si="226"/>
        <v>3.15651805988858+3.15651805988849i</v>
      </c>
      <c r="BD176" s="223" t="str">
        <f t="shared" ca="1" si="227"/>
        <v>2.10431062571201-3.93688827823707i</v>
      </c>
      <c r="BE176" s="223" t="str">
        <f t="shared" ca="1" si="228"/>
        <v>-4.37821632154439-0.870881373418484i</v>
      </c>
      <c r="BF176" s="223" t="str">
        <f t="shared" ca="1" si="229"/>
        <v>0.437547597987518+4.44249531505665i</v>
      </c>
      <c r="BG176" s="223" t="str">
        <f t="shared" ca="1" si="230"/>
        <v>4.12418959501388-1.70829526405249i</v>
      </c>
      <c r="BH176" s="223" t="str">
        <f t="shared" ca="1" si="231"/>
        <v>-2.83192568903718-3.45071143629487i</v>
      </c>
      <c r="BI176" s="223" t="str">
        <f t="shared" ca="1" si="232"/>
        <v>-2.48006032571237+3.71167257521894i</v>
      </c>
      <c r="BJ176" s="223" t="str">
        <f t="shared" ca="1" si="233"/>
        <v>4.27177271147914+1.29582808515137i</v>
      </c>
      <c r="BK176" s="223" t="str">
        <f t="shared" ca="1" si="234"/>
        <v>3.93757170235241E-14-4.46399065016997i</v>
      </c>
      <c r="BL176" s="223" t="str">
        <f t="shared" ca="1" si="235"/>
        <v>-4.27177271147915+1.29582808515136i</v>
      </c>
      <c r="BM176" s="223" t="str">
        <f t="shared" ca="1" si="236"/>
        <v>2.48006032571231+3.71167257521898i</v>
      </c>
      <c r="BN176" s="223" t="str">
        <f t="shared" ca="1" si="237"/>
        <v>2.83192568903725-3.45071143629482i</v>
      </c>
      <c r="BO176" s="223" t="str">
        <f t="shared" ca="1" si="238"/>
        <v>-4.12418959501385-1.70829526405256i</v>
      </c>
      <c r="BP176" s="223" t="str">
        <f t="shared" ca="1" si="239"/>
        <v>-0.437547597987596+4.44249531505664i</v>
      </c>
      <c r="BQ176" s="223" t="str">
        <f t="shared" ca="1" si="240"/>
        <v>4.37821632154413-0.870881373419779i</v>
      </c>
      <c r="BR176" s="223" t="str">
        <f t="shared" ca="1" si="241"/>
        <v>-2.10431062571312-3.93688827823648i</v>
      </c>
      <c r="BS176" s="223" t="str">
        <f t="shared" ca="1" si="242"/>
        <v>-3.15651805988733+3.15651805988974i</v>
      </c>
      <c r="BT176" s="223" t="str">
        <f t="shared" ca="1" si="243"/>
        <v>3.93688827823805+2.10431062571018i</v>
      </c>
      <c r="BU176" s="223" t="str">
        <f t="shared" ca="1" si="244"/>
        <v>0.870881373416507-4.37821632154478i</v>
      </c>
      <c r="BV176" s="223" t="str">
        <f t="shared" ca="1" si="245"/>
        <v>-4.44249531505684+0.437547597985611i</v>
      </c>
      <c r="BW176" s="223" t="str">
        <f t="shared" ca="1" si="246"/>
        <v>1.70829526405113+4.12418959501445i</v>
      </c>
      <c r="BX176" s="223" t="str">
        <f t="shared" ca="1" si="247"/>
        <v>3.45071143629584-2.831925689036i</v>
      </c>
      <c r="BY176" s="223" t="str">
        <f t="shared" ca="1" si="248"/>
        <v>-3.71167257521837-2.48006032571323i</v>
      </c>
      <c r="BZ176" s="223" t="str">
        <f t="shared" ca="1" si="249"/>
        <v>-1.29582808515242+4.27177271147883i</v>
      </c>
      <c r="CA176" s="223" t="str">
        <f t="shared" ca="1" si="250"/>
        <v>4.46399065016997+6.23435059247637E-13i</v>
      </c>
      <c r="CB176" s="223" t="str">
        <f t="shared" ca="1" si="251"/>
        <v>-1.29582808515116-4.27177271147921i</v>
      </c>
      <c r="CC176" s="223" t="str">
        <f t="shared" ca="1" si="252"/>
        <v>-3.71167257521906+2.48006032571219i</v>
      </c>
      <c r="CD176" s="223" t="str">
        <f t="shared" ca="1" si="253"/>
        <v>3.45071143629501+2.83192568903701i</v>
      </c>
      <c r="CE176" s="223" t="str">
        <f t="shared" ca="1" si="254"/>
        <v>1.70829526405228-4.12418959501397i</v>
      </c>
      <c r="CF176" s="223" t="str">
        <f t="shared" ca="1" si="255"/>
        <v>-4.44249531505671-0.437547597986915i</v>
      </c>
      <c r="CG176" s="223" t="str">
        <f t="shared" ca="1" si="256"/>
        <v>0.87088137341964+4.37821632154416i</v>
      </c>
      <c r="CH176" s="223" t="str">
        <f t="shared" ca="1" si="257"/>
        <v>3.93688827823655-2.10431062571299i</v>
      </c>
      <c r="CI176" s="223" t="str">
        <f t="shared" ca="1" si="258"/>
        <v>-3.15651805988959-3.15651805988748i</v>
      </c>
      <c r="CJ176" s="223" t="str">
        <f t="shared" ca="1" si="259"/>
        <v>-2.10431062571036+3.93688827823796i</v>
      </c>
      <c r="CK176" s="223" t="str">
        <f t="shared" ca="1" si="260"/>
        <v>4.37821632154477+0.870881373416582i</v>
      </c>
      <c r="CL176" s="223" t="str">
        <f t="shared" ca="1" si="261"/>
        <v>-0.437547597985471-4.44249531505685i</v>
      </c>
      <c r="CM176" s="223" t="str">
        <f t="shared" ca="1" si="262"/>
        <v>-4.1241895950145+1.708295264051i</v>
      </c>
      <c r="CN176" s="223" t="str">
        <f t="shared" ca="1" si="263"/>
        <v>2.83192568903589+3.45071143629593i</v>
      </c>
      <c r="CO176" s="223" t="str">
        <f t="shared" ca="1" si="264"/>
        <v>2.4800603257134-3.71167257521825i</v>
      </c>
      <c r="CP176" s="223" t="str">
        <f t="shared" ca="1" si="265"/>
        <v>-4.27177271147881-1.29582808515249i</v>
      </c>
      <c r="CQ176" s="223" t="str">
        <f t="shared" ca="1" si="266"/>
        <v>-7.63434543414648E-13+4.46399065016997i</v>
      </c>
      <c r="CR176" s="223" t="str">
        <f t="shared" ca="1" si="267"/>
        <v>4.27177271147925-1.29582808515103i</v>
      </c>
      <c r="CS176" s="223" t="str">
        <f t="shared" ca="1" si="268"/>
        <v>-2.48006032571202-3.71167257521917i</v>
      </c>
      <c r="CT176" s="223" t="str">
        <f t="shared" ca="1" si="269"/>
        <v>-2.83192568903717+3.45071143629488i</v>
      </c>
      <c r="CU176" s="223" t="str">
        <f t="shared" ca="1" si="270"/>
        <v>4.12418959501392+1.70829526405241i</v>
      </c>
      <c r="CV176" s="223" t="str">
        <f t="shared" ca="1" si="271"/>
        <v>0.437547597986991-4.4424953150567i</v>
      </c>
      <c r="CW176" s="223" t="str">
        <f t="shared" ca="1" si="272"/>
        <v>-4.3782163215442+0.870881373419439i</v>
      </c>
      <c r="CX176" s="223" t="str">
        <f t="shared" ca="1" si="273"/>
        <v>2.10431062571281+3.93688827823664i</v>
      </c>
      <c r="CY176" s="223" t="str">
        <f t="shared" ca="1" si="274"/>
        <v>3.15651805988762-3.15651805988945i</v>
      </c>
      <c r="CZ176" s="223" t="str">
        <f t="shared" ca="1" si="275"/>
        <v>-3.93688827823792-2.10431062571043i</v>
      </c>
      <c r="DA176" s="223" t="str">
        <f t="shared" ca="1" si="276"/>
        <v>-0.870881373416783+4.37821632154473i</v>
      </c>
      <c r="DB176" s="223" t="str">
        <f t="shared" ca="1" si="277"/>
        <v>4.44249531505644-0.437547597989688i</v>
      </c>
      <c r="DC176" s="223" t="str">
        <f t="shared" ca="1" si="278"/>
        <v>-1.70829526405081-4.12418959501458i</v>
      </c>
      <c r="DD176" s="223" t="str">
        <f t="shared" ca="1" si="279"/>
        <v>-3.45071143629606+2.83192568903573i</v>
      </c>
      <c r="DE176" s="223" t="str">
        <f t="shared" ca="1" si="280"/>
        <v>3.71167257521821+2.48006032571346i</v>
      </c>
      <c r="DF176" s="223" t="str">
        <f t="shared" ca="1" si="281"/>
        <v>1.29582808515268-4.27177271147874i</v>
      </c>
      <c r="DG176" s="223" t="str">
        <f t="shared" ca="1" si="282"/>
        <v>-4.46399065016997-9.66871150161248E-13i</v>
      </c>
      <c r="DH176" s="223" t="str">
        <f t="shared" ca="1" si="283"/>
        <v>1.29582808515084+4.27177271147931i</v>
      </c>
      <c r="DI176" s="223" t="str">
        <f t="shared" ca="1" si="284"/>
        <v>3.71167257521921-2.48006032571196i</v>
      </c>
      <c r="DJ176" s="223" t="str">
        <f t="shared" ca="1" si="285"/>
        <v>-3.45071143629483-2.83192568903723i</v>
      </c>
      <c r="DK176" s="223" t="str">
        <f t="shared" ca="1" si="286"/>
        <v>-1.7082952640526+4.12418959501384i</v>
      </c>
      <c r="DL176" s="223" t="str">
        <f t="shared" ca="1" si="287"/>
        <v>4.44249531505668+0.437547597987193i</v>
      </c>
      <c r="DM176" s="223" t="str">
        <f t="shared" ca="1" si="288"/>
        <v>-0.870881373419239-4.37821632154424i</v>
      </c>
      <c r="DN176" s="223" t="str">
        <f t="shared" ca="1" si="289"/>
        <v>-3.93688827823668+2.10431062571275i</v>
      </c>
      <c r="DO176" s="223" t="str">
        <f t="shared" ca="1" si="290"/>
        <v>3.15651805988939+3.15651805988767i</v>
      </c>
      <c r="DP176" s="223" t="str">
        <f t="shared" ca="1" si="291"/>
        <v>2.10431062571061-3.93688827823783i</v>
      </c>
      <c r="DQ176" s="223" t="str">
        <f t="shared" ca="1" si="292"/>
        <v>-4.37821632154469-0.87088137341698i</v>
      </c>
      <c r="DR176" s="223" t="str">
        <f t="shared" ca="1" si="293"/>
        <v>0.437547597989486+4.44249531505646i</v>
      </c>
      <c r="DS176" s="223" t="str">
        <f t="shared" ca="1" si="294"/>
        <v>4.12418959501461-1.70829526405074i</v>
      </c>
      <c r="DT176" s="223" t="str">
        <f t="shared" ca="1" si="295"/>
        <v>-2.83192568903567-3.45071143629611i</v>
      </c>
      <c r="DU176" s="223" t="str">
        <f t="shared" ca="1" si="296"/>
        <v>-2.48006032571363+3.7116725752181i</v>
      </c>
      <c r="DV176" s="223" t="str">
        <f t="shared" ca="1" si="297"/>
        <v>4.27177271147869+1.29582808515288i</v>
      </c>
      <c r="DW176" s="223" t="str">
        <f t="shared" ca="1" si="298"/>
        <v>1.17030775690784E-12-4.46399065016997i</v>
      </c>
      <c r="DX176" s="223" t="str">
        <f t="shared" ca="1" si="299"/>
        <v>-4.27177271147933+1.29582808515076i</v>
      </c>
      <c r="DY176" s="223" t="str">
        <f t="shared" ca="1" si="300"/>
        <v>2.48006032571179+3.71167257521933i</v>
      </c>
      <c r="DZ176" s="223" t="str">
        <f t="shared" ca="1" si="301"/>
        <v>2.83192568903738-3.45071143629471i</v>
      </c>
      <c r="EA176" s="223" t="str">
        <f t="shared" ca="1" si="302"/>
        <v>-4.12418959501376-1.70829526405279i</v>
      </c>
      <c r="EB176" s="223" t="str">
        <f t="shared" ca="1" si="303"/>
        <v>-0.43754759798727+4.44249531505668i</v>
      </c>
      <c r="EC176" s="223" t="str">
        <f t="shared" ca="1" si="304"/>
        <v>4.37821632154425-0.870881373419167i</v>
      </c>
      <c r="ED176" s="223" t="str">
        <f t="shared" ca="1" si="305"/>
        <v>-2.10431062571257-3.93688827823678i</v>
      </c>
      <c r="EE176" s="223" t="str">
        <f t="shared" ca="1" si="306"/>
        <v>-3.15651805988782+3.15651805988925i</v>
      </c>
      <c r="EF176" s="223" t="str">
        <f t="shared" ca="1" si="307"/>
        <v>3.93688827823773+2.10431062571078i</v>
      </c>
      <c r="EG176" s="223" t="str">
        <f t="shared" ca="1" si="308"/>
        <v>0.870881373417056-4.37821632154467i</v>
      </c>
      <c r="EH176" s="223" t="str">
        <f t="shared" ca="1" si="309"/>
        <v>-4.44249531505647+0.437547597989409i</v>
      </c>
      <c r="EI176" s="223" t="str">
        <f t="shared" ca="1" si="310"/>
        <v>1.70829526405466+4.12418959501299i</v>
      </c>
      <c r="EJ176" s="223" t="str">
        <f t="shared" ca="1" si="311"/>
        <v>3.45071143629624-2.83192568903551i</v>
      </c>
      <c r="EK176" s="223" t="str">
        <f t="shared" ca="1" si="312"/>
        <v>-3.71167257521798-2.4800603257138i</v>
      </c>
      <c r="EL176" s="223" t="str">
        <f t="shared" ca="1" si="313"/>
        <v>-1.29582808515295+4.27177271147866i</v>
      </c>
      <c r="EM176" s="223" t="str">
        <f t="shared" ca="1" si="314"/>
        <v>4.46399065016997+1.24687011849527E-12i</v>
      </c>
      <c r="EN176" s="223"/>
      <c r="EO176" s="223"/>
      <c r="EP176" s="223"/>
    </row>
    <row r="177" spans="1:146" ht="17.25" thickBot="1">
      <c r="A177" s="257">
        <f t="shared" si="181"/>
        <v>1.5039062500000009E-3</v>
      </c>
      <c r="B177" s="256">
        <v>77</v>
      </c>
      <c r="C177" s="230">
        <f t="shared" si="182"/>
        <v>15400</v>
      </c>
      <c r="D177" s="229">
        <f t="shared" si="315"/>
        <v>96761.053730565633</v>
      </c>
      <c r="E177" s="229" t="str">
        <f t="shared" si="316"/>
        <v>96761.0537305656i</v>
      </c>
      <c r="F177" s="229" t="str">
        <f t="shared" si="183"/>
        <v>-0.0164719155581134-0.0630316576941944i</v>
      </c>
      <c r="G177" s="229" t="str">
        <f t="shared" si="184"/>
        <v>-4.78991078764139+1.54510595729422i</v>
      </c>
      <c r="H177" s="229" t="str">
        <f t="shared" si="180"/>
        <v>0.00204274224055144-0.00548991058315359i</v>
      </c>
      <c r="I177" s="229" t="str">
        <f t="shared" si="317"/>
        <v>-0.00423931935243899+0.00524199578939523i</v>
      </c>
      <c r="J177" s="255" t="str">
        <f ca="1">IMPRODUCT(1/N_FFT2,CN100)</f>
        <v>-0.00373399506139999-0.00161427053684582i</v>
      </c>
      <c r="K177" s="254" t="str">
        <f t="shared" ca="1" si="318"/>
        <v>0.0000242915968827952-0.0000127301780625588i</v>
      </c>
      <c r="N177" s="246">
        <f t="shared" ca="1" si="185"/>
        <v>17.466792059510887</v>
      </c>
      <c r="O177" s="223">
        <f t="shared" ca="1" si="186"/>
        <v>4.4667920595108859</v>
      </c>
      <c r="P177" s="223" t="str">
        <f t="shared" ca="1" si="187"/>
        <v>-1.40115110722732-4.2413449373548i</v>
      </c>
      <c r="Q177" s="223" t="str">
        <f t="shared" ca="1" si="188"/>
        <v>-3.58776102375709+2.66086492316296i</v>
      </c>
      <c r="R177" s="223" t="str">
        <f t="shared" ca="1" si="189"/>
        <v>3.65198135136219+2.57201545722655i</v>
      </c>
      <c r="S177" s="223" t="str">
        <f t="shared" ca="1" si="190"/>
        <v>1.29664129135792-4.27445349307431i</v>
      </c>
      <c r="T177" s="223" t="str">
        <f t="shared" ca="1" si="191"/>
        <v>-4.46544674525462+0.109620564696789i</v>
      </c>
      <c r="U177" s="223" t="str">
        <f t="shared" ca="1" si="192"/>
        <v>1.50481692206232+4.20568155403906i</v>
      </c>
      <c r="V177" s="223" t="str">
        <f t="shared" ca="1" si="193"/>
        <v>3.52137956306622-2.7481115835659i</v>
      </c>
      <c r="W177" s="223" t="str">
        <f t="shared" ca="1" si="194"/>
        <v>-3.71400186195765-2.4816167053525i</v>
      </c>
      <c r="X177" s="223" t="str">
        <f t="shared" ca="1" si="195"/>
        <v>-1.19135042725908+4.30498727784173i</v>
      </c>
      <c r="Y177" s="223" t="str">
        <f t="shared" ca="1" si="196"/>
        <v>4.46141161285281-0.219175098064381i</v>
      </c>
      <c r="Z177" s="223" t="str">
        <f t="shared" ca="1" si="197"/>
        <v>-1.60757629145182-4.16748482541587i</v>
      </c>
      <c r="AA177" s="223" t="str">
        <f t="shared" ca="1" si="198"/>
        <v>-3.45287695499964+2.83370288430913i</v>
      </c>
      <c r="AB177" s="223" t="str">
        <f t="shared" ca="1" si="199"/>
        <v>3.77378519670679+2.38972312036902i</v>
      </c>
      <c r="AC177" s="223" t="str">
        <f t="shared" ca="1" si="200"/>
        <v>1.0853419382106-4.33292789924674i</v>
      </c>
      <c r="AD177" s="223" t="str">
        <f t="shared" ca="1" si="201"/>
        <v>-4.45468909291838+0.328597608548155i</v>
      </c>
      <c r="AE177" s="223" t="str">
        <f t="shared" ca="1" si="202"/>
        <v>1.70936731699491+4.12677775976598i</v>
      </c>
      <c r="AF177" s="223" t="str">
        <f t="shared" ca="1" si="203"/>
        <v>3.38229446296647-2.91758726839418i</v>
      </c>
      <c r="AG177" s="223" t="str">
        <f t="shared" ca="1" si="204"/>
        <v>-3.83129534436458-2.29639005553495i</v>
      </c>
      <c r="AH177" s="223" t="str">
        <f t="shared" ca="1" si="205"/>
        <v>-0.978679679761654+4.35825852690397i</v>
      </c>
      <c r="AI177" s="223" t="str">
        <f t="shared" ca="1" si="206"/>
        <v>4.44528323484588-0.437822184120053i</v>
      </c>
      <c r="AJ177" s="223" t="str">
        <f t="shared" ca="1" si="207"/>
        <v>-1.81012868358319-4.08358487750394i</v>
      </c>
      <c r="AK177" s="223" t="str">
        <f t="shared" ca="1" si="208"/>
        <v>-3.30967460322125+2.99971420700402i</v>
      </c>
      <c r="AL177" s="223" t="str">
        <f t="shared" ca="1" si="209"/>
        <v>3.88649766296805+2.20167373119938i</v>
      </c>
      <c r="AM177" s="223" t="str">
        <f t="shared" ca="1" si="210"/>
        <v>0.871427901269245-4.38096390259027i</v>
      </c>
      <c r="AN177" s="223" t="str">
        <f t="shared" ca="1" si="211"/>
        <v>-4.43319970437255+0.546783031979448i</v>
      </c>
      <c r="AO177" s="223" t="str">
        <f t="shared" ca="1" si="212"/>
        <v>1.90979969633799+4.03793219640657i</v>
      </c>
      <c r="AP177" s="223" t="str">
        <f t="shared" ca="1" si="213"/>
        <v>3.23506111925145-3.08003422994243i</v>
      </c>
      <c r="AQ177" s="223" t="str">
        <f t="shared" ca="1" si="214"/>
        <v>-3.93935890070508-2.10563120093363i</v>
      </c>
      <c r="AR177" s="223" t="str">
        <f t="shared" ca="1" si="215"/>
        <v>-3.93935890070508-2.10563120093363i</v>
      </c>
      <c r="AS177" s="223" t="str">
        <f t="shared" ca="1" si="216"/>
        <v>4.41844578016537-0.655414518185471i</v>
      </c>
      <c r="AT177" s="223" t="str">
        <f t="shared" ca="1" si="217"/>
        <v>-2.00832031716729-3.9898472159423i</v>
      </c>
      <c r="AU177" s="223" t="str">
        <f t="shared" ca="1" si="218"/>
        <v>-3.15849895543045+3.1584989554303i</v>
      </c>
      <c r="AV177" s="223" t="str">
        <f t="shared" ca="1" si="219"/>
        <v>3.98984721594223+2.00832031716745i</v>
      </c>
      <c r="AW177" s="223" t="str">
        <f t="shared" ca="1" si="220"/>
        <v>0.655414518185641-4.41844578016535i</v>
      </c>
      <c r="AX177" s="223" t="str">
        <f t="shared" ca="1" si="221"/>
        <v>-4.40103034943657+0.763651207193268i</v>
      </c>
      <c r="AY177" s="223" t="str">
        <f t="shared" ca="1" si="222"/>
        <v>2.10563120093389+3.93935890070493i</v>
      </c>
      <c r="AZ177" s="223" t="str">
        <f t="shared" ca="1" si="223"/>
        <v>3.08003422994223-3.23506111925163i</v>
      </c>
      <c r="BA177" s="223" t="str">
        <f t="shared" ca="1" si="224"/>
        <v>-4.03793219640669-1.90979969633775i</v>
      </c>
      <c r="BB177" s="223" t="str">
        <f t="shared" ca="1" si="225"/>
        <v>-0.546783031979206+4.43319970437258i</v>
      </c>
      <c r="BC177" s="223" t="str">
        <f t="shared" ca="1" si="226"/>
        <v>4.38096390259031-0.87142790126908i</v>
      </c>
      <c r="BD177" s="223" t="str">
        <f t="shared" ca="1" si="227"/>
        <v>-2.20167373119922-3.88649766296814i</v>
      </c>
      <c r="BE177" s="223" t="str">
        <f t="shared" ca="1" si="228"/>
        <v>-2.99971420700417+3.30967460322111i</v>
      </c>
      <c r="BF177" s="223" t="str">
        <f t="shared" ca="1" si="229"/>
        <v>4.08358487750387+1.81012868358335i</v>
      </c>
      <c r="BG177" s="223" t="str">
        <f t="shared" ca="1" si="230"/>
        <v>0.437822184120224-4.44528323484586i</v>
      </c>
      <c r="BH177" s="223" t="str">
        <f t="shared" ca="1" si="231"/>
        <v>-4.35825852690391+0.978679679761887i</v>
      </c>
      <c r="BI177" s="223" t="str">
        <f t="shared" ca="1" si="232"/>
        <v>2.29639005553483+3.83129534436465i</v>
      </c>
      <c r="BJ177" s="223" t="str">
        <f t="shared" ca="1" si="233"/>
        <v>2.91758726839398-3.38229446296665i</v>
      </c>
      <c r="BK177" s="223" t="str">
        <f t="shared" ca="1" si="234"/>
        <v>-4.12677775976607-1.70936731699469i</v>
      </c>
      <c r="BL177" s="223" t="str">
        <f t="shared" ca="1" si="235"/>
        <v>-0.32859760854831+4.45468909291836i</v>
      </c>
      <c r="BM177" s="223" t="str">
        <f t="shared" ca="1" si="236"/>
        <v>4.33292789924678-1.08534193821043i</v>
      </c>
      <c r="BN177" s="223" t="str">
        <f t="shared" ca="1" si="237"/>
        <v>-2.38972312036886-3.77378519670688i</v>
      </c>
      <c r="BO177" s="223" t="str">
        <f t="shared" ca="1" si="238"/>
        <v>-2.83370288430925+3.45287695499954i</v>
      </c>
      <c r="BP177" s="223" t="str">
        <f t="shared" ca="1" si="239"/>
        <v>4.16748482541612+1.60757629145115i</v>
      </c>
      <c r="BQ177" s="223" t="str">
        <f t="shared" ca="1" si="240"/>
        <v>0.219175098064124-4.46141161285283i</v>
      </c>
      <c r="BR177" s="223" t="str">
        <f t="shared" ca="1" si="241"/>
        <v>-4.30498727784176+1.19135042725894i</v>
      </c>
      <c r="BS177" s="223" t="str">
        <f t="shared" ca="1" si="242"/>
        <v>2.48161670535199+3.71400186195799i</v>
      </c>
      <c r="BT177" s="223" t="str">
        <f t="shared" ca="1" si="243"/>
        <v>2.74811158356675-3.52137956306555i</v>
      </c>
      <c r="BU177" s="223" t="str">
        <f t="shared" ca="1" si="244"/>
        <v>-4.20568155403854-1.50481692206378i</v>
      </c>
      <c r="BV177" s="223" t="str">
        <f t="shared" ca="1" si="245"/>
        <v>-0.109620564698951+4.46544674525456i</v>
      </c>
      <c r="BW177" s="223" t="str">
        <f t="shared" ca="1" si="246"/>
        <v>4.2744534930738-1.2966412913596i</v>
      </c>
      <c r="BX177" s="223" t="str">
        <f t="shared" ca="1" si="247"/>
        <v>-2.57201545722764-3.65198135136142i</v>
      </c>
      <c r="BY177" s="223" t="str">
        <f t="shared" ca="1" si="248"/>
        <v>-2.6608649231623+3.58776102375757i</v>
      </c>
      <c r="BZ177" s="223" t="str">
        <f t="shared" ca="1" si="249"/>
        <v>4.24134493735489+1.40115110722704i</v>
      </c>
      <c r="CA177" s="223" t="str">
        <f t="shared" ca="1" si="250"/>
        <v>2.03565243429006E-13-4.46679205951089i</v>
      </c>
      <c r="CB177" s="223" t="str">
        <f t="shared" ca="1" si="251"/>
        <v>-4.241344937355+1.40115110722671i</v>
      </c>
      <c r="CC177" s="223" t="str">
        <f t="shared" ca="1" si="252"/>
        <v>2.66086492316203+3.58776102375777i</v>
      </c>
      <c r="CD177" s="223" t="str">
        <f t="shared" ca="1" si="253"/>
        <v>2.57201545722792-3.65198135136123i</v>
      </c>
      <c r="CE177" s="223" t="str">
        <f t="shared" ca="1" si="254"/>
        <v>-4.2744534930737-1.29664129135993i</v>
      </c>
      <c r="CF177" s="223" t="str">
        <f t="shared" ca="1" si="255"/>
        <v>0.109620564698671+4.46544674525457i</v>
      </c>
      <c r="CG177" s="223" t="str">
        <f t="shared" ca="1" si="256"/>
        <v>4.20568155403868-1.50481692206339i</v>
      </c>
      <c r="CH177" s="223" t="str">
        <f t="shared" ca="1" si="257"/>
        <v>-2.74811158356648-3.52137956306577i</v>
      </c>
      <c r="CI177" s="223" t="str">
        <f t="shared" ca="1" si="258"/>
        <v>-2.48161670535222+3.71400186195784i</v>
      </c>
      <c r="CJ177" s="223" t="str">
        <f t="shared" ca="1" si="259"/>
        <v>4.30498727784167+1.19135042725927i</v>
      </c>
      <c r="CK177" s="223" t="str">
        <f t="shared" ca="1" si="260"/>
        <v>-0.219175098063781-4.46141161285285i</v>
      </c>
      <c r="CL177" s="223" t="str">
        <f t="shared" ca="1" si="261"/>
        <v>-4.16748482541627+1.60757629145077i</v>
      </c>
      <c r="CM177" s="223" t="str">
        <f t="shared" ca="1" si="262"/>
        <v>2.83370288430796+3.45287695500061i</v>
      </c>
      <c r="CN177" s="223" t="str">
        <f t="shared" ca="1" si="263"/>
        <v>2.38972312037065-3.77378519670575i</v>
      </c>
      <c r="CO177" s="223" t="str">
        <f t="shared" ca="1" si="264"/>
        <v>-4.33292789924725-1.08534193820855i</v>
      </c>
      <c r="CP177" s="223" t="str">
        <f t="shared" ca="1" si="265"/>
        <v>0.32859760854974+4.45468909291826i</v>
      </c>
      <c r="CQ177" s="223" t="str">
        <f t="shared" ca="1" si="266"/>
        <v>4.12677775976569-1.7093673169956i</v>
      </c>
      <c r="CR177" s="223" t="str">
        <f t="shared" ca="1" si="267"/>
        <v>-2.91758726839435-3.38229446296634i</v>
      </c>
      <c r="CS177" s="223" t="str">
        <f t="shared" ca="1" si="268"/>
        <v>-2.29639005553513+3.83129534436448i</v>
      </c>
      <c r="CT177" s="223" t="str">
        <f t="shared" ca="1" si="269"/>
        <v>4.35825852690384+0.978679679762226i</v>
      </c>
      <c r="CU177" s="223" t="str">
        <f t="shared" ca="1" si="270"/>
        <v>-0.437822184118935-4.44528323484599i</v>
      </c>
      <c r="CV177" s="223" t="str">
        <f t="shared" ca="1" si="271"/>
        <v>-4.08358487750455+1.81012868358182i</v>
      </c>
      <c r="CW177" s="223" t="str">
        <f t="shared" ca="1" si="272"/>
        <v>2.9997142070026+3.30967460322253i</v>
      </c>
      <c r="CX177" s="223" t="str">
        <f t="shared" ca="1" si="273"/>
        <v>2.20167373119765-3.88649766296903i</v>
      </c>
      <c r="CY177" s="223" t="str">
        <f t="shared" ca="1" si="274"/>
        <v>-4.38096390259058-0.871427901267673i</v>
      </c>
      <c r="CZ177" s="223" t="str">
        <f t="shared" ca="1" si="275"/>
        <v>0.546783031980189+4.43319970437246i</v>
      </c>
      <c r="DA177" s="223" t="str">
        <f t="shared" ca="1" si="276"/>
        <v>4.03793219640648-1.90979969633818i</v>
      </c>
      <c r="DB177" s="223" t="str">
        <f t="shared" ca="1" si="277"/>
        <v>-3.08003422994231-3.23506111925157i</v>
      </c>
      <c r="DC177" s="223" t="str">
        <f t="shared" ca="1" si="278"/>
        <v>-2.10563120093414+3.9393589007048i</v>
      </c>
      <c r="DD177" s="223" t="str">
        <f t="shared" ca="1" si="279"/>
        <v>4.40103034943635+0.763651207194546i</v>
      </c>
      <c r="DE177" s="223" t="str">
        <f t="shared" ca="1" si="280"/>
        <v>-0.655414518183984-4.4184457801656i</v>
      </c>
      <c r="DF177" s="223" t="str">
        <f t="shared" ca="1" si="281"/>
        <v>-3.98984721594317+2.00832031716558i</v>
      </c>
      <c r="DG177" s="223" t="str">
        <f t="shared" ca="1" si="282"/>
        <v>3.15849895543173+3.15849895542902i</v>
      </c>
      <c r="DH177" s="223" t="str">
        <f t="shared" ca="1" si="283"/>
        <v>2.00832031716601-3.98984721594295i</v>
      </c>
      <c r="DI177" s="223" t="str">
        <f t="shared" ca="1" si="284"/>
        <v>-4.41844578016553-0.655414518184462i</v>
      </c>
      <c r="DJ177" s="223" t="str">
        <f t="shared" ca="1" si="285"/>
        <v>0.763651207193943+4.40103034943645i</v>
      </c>
      <c r="DK177" s="223" t="str">
        <f t="shared" ca="1" si="286"/>
        <v>3.93935890070503-2.10563120093371i</v>
      </c>
      <c r="DL177" s="223" t="str">
        <f t="shared" ca="1" si="287"/>
        <v>-3.23506111925123-3.08003422994266i</v>
      </c>
      <c r="DM177" s="223" t="str">
        <f t="shared" ca="1" si="288"/>
        <v>-1.90979969633873+4.03793219640623i</v>
      </c>
      <c r="DN177" s="223" t="str">
        <f t="shared" ca="1" si="289"/>
        <v>4.4331997043724+0.546783031980671i</v>
      </c>
      <c r="DO177" s="223" t="str">
        <f t="shared" ca="1" si="290"/>
        <v>-0.8714279012672-4.38096390259068i</v>
      </c>
      <c r="DP177" s="223" t="str">
        <f t="shared" ca="1" si="291"/>
        <v>-3.88649766296714+2.20167373120098i</v>
      </c>
      <c r="DQ177" s="223" t="str">
        <f t="shared" ca="1" si="292"/>
        <v>3.30967460322221+2.99971420700296i</v>
      </c>
      <c r="DR177" s="223" t="str">
        <f t="shared" ca="1" si="293"/>
        <v>1.81012868358226-4.08358487750436i</v>
      </c>
      <c r="DS177" s="223" t="str">
        <f t="shared" ca="1" si="294"/>
        <v>-4.44528323484593-0.437822184119543i</v>
      </c>
      <c r="DT177" s="223" t="str">
        <f t="shared" ca="1" si="295"/>
        <v>0.978679679761753+4.35825852690395i</v>
      </c>
      <c r="DU177" s="223" t="str">
        <f t="shared" ca="1" si="296"/>
        <v>3.83129534436472-2.29639005553471i</v>
      </c>
      <c r="DV177" s="223" t="str">
        <f t="shared" ca="1" si="297"/>
        <v>-3.38229446296593-2.91758726839481i</v>
      </c>
      <c r="DW177" s="223" t="str">
        <f t="shared" ca="1" si="298"/>
        <v>-1.70936731699605+4.12677775976551i</v>
      </c>
      <c r="DX177" s="223" t="str">
        <f t="shared" ca="1" si="299"/>
        <v>4.45468909291821+0.328597608550349i</v>
      </c>
      <c r="DY177" s="223" t="str">
        <f t="shared" ca="1" si="300"/>
        <v>-1.08534193821239-4.33292789924629i</v>
      </c>
      <c r="DZ177" s="223" t="str">
        <f t="shared" ca="1" si="301"/>
        <v>-3.77378519670601+2.38972312037024i</v>
      </c>
      <c r="EA177" s="223" t="str">
        <f t="shared" ca="1" si="302"/>
        <v>3.4528769550003+2.83370288430833i</v>
      </c>
      <c r="EB177" s="223" t="str">
        <f t="shared" ca="1" si="303"/>
        <v>1.60757629145135-4.16748482541605i</v>
      </c>
      <c r="EC177" s="223" t="str">
        <f t="shared" ca="1" si="304"/>
        <v>-4.46141161285282-0.219175098064264i</v>
      </c>
      <c r="ED177" s="223" t="str">
        <f t="shared" ca="1" si="305"/>
        <v>1.19135042725868+4.30498727784183i</v>
      </c>
      <c r="EE177" s="223" t="str">
        <f t="shared" ca="1" si="306"/>
        <v>3.71400186195811-2.48161670535182i</v>
      </c>
      <c r="EF177" s="223" t="str">
        <f t="shared" ca="1" si="307"/>
        <v>-3.52137956306547-2.74811158356686i</v>
      </c>
      <c r="EG177" s="223" t="str">
        <f t="shared" ca="1" si="308"/>
        <v>-1.50481692206397+4.20568155403847i</v>
      </c>
      <c r="EH177" s="223" t="str">
        <f t="shared" ca="1" si="309"/>
        <v>4.46544674525467+0.109620564694713i</v>
      </c>
      <c r="EI177" s="223" t="str">
        <f t="shared" ca="1" si="310"/>
        <v>-1.29664129135947-4.27445349307384i</v>
      </c>
      <c r="EJ177" s="223" t="str">
        <f t="shared" ca="1" si="311"/>
        <v>-3.65198135136158+2.57201545722742i</v>
      </c>
      <c r="EK177" s="223" t="str">
        <f t="shared" ca="1" si="312"/>
        <v>3.58776102375745+2.66086492316247i</v>
      </c>
      <c r="EL177" s="223" t="str">
        <f t="shared" ca="1" si="313"/>
        <v>1.40115110722716-4.24134493735485i</v>
      </c>
      <c r="EM177" s="223" t="str">
        <f t="shared" ca="1" si="314"/>
        <v>-4.46679205951089-4.07130486858012E-13i</v>
      </c>
      <c r="EN177" s="223"/>
      <c r="EO177" s="223"/>
      <c r="EP177" s="223"/>
    </row>
    <row r="178" spans="1:146" ht="17.25" thickBot="1">
      <c r="A178" s="257">
        <f t="shared" si="181"/>
        <v>1.5234375000000009E-3</v>
      </c>
      <c r="B178" s="256">
        <v>78</v>
      </c>
      <c r="C178" s="230">
        <f t="shared" si="182"/>
        <v>15600</v>
      </c>
      <c r="D178" s="229">
        <f t="shared" si="315"/>
        <v>98017.690792001551</v>
      </c>
      <c r="E178" s="229" t="str">
        <f t="shared" si="316"/>
        <v>98017.6907920016i</v>
      </c>
      <c r="F178" s="229" t="str">
        <f t="shared" si="183"/>
        <v>-0.0163415024949818-0.0620175220309168i</v>
      </c>
      <c r="G178" s="229" t="str">
        <f t="shared" si="184"/>
        <v>-4.76892045952365+1.58413073486214i</v>
      </c>
      <c r="H178" s="229" t="str">
        <f t="shared" si="180"/>
        <v>0.00204156244553133-0.00541949318706992i</v>
      </c>
      <c r="I178" s="229" t="str">
        <f t="shared" si="317"/>
        <v>-0.00418413214525194+0.00520781026902527i</v>
      </c>
      <c r="J178" s="255" t="str">
        <f ca="1">IMPRODUCT(1/N_FFT2,CO100)</f>
        <v>0.0142952509953332+0.0000456154884249207i</v>
      </c>
      <c r="K178" s="254" t="str">
        <f t="shared" ca="1" si="318"/>
        <v>-0.0000600507760230643+0.0000742560937003499i</v>
      </c>
      <c r="N178" s="246">
        <f t="shared" ca="1" si="185"/>
        <v>17.469186534599668</v>
      </c>
      <c r="O178" s="223">
        <f t="shared" ca="1" si="186"/>
        <v>4.4691865345996682</v>
      </c>
      <c r="P178" s="223" t="str">
        <f t="shared" ca="1" si="187"/>
        <v>-1.50562359642377-4.20793605784819i</v>
      </c>
      <c r="Q178" s="223" t="str">
        <f t="shared" ca="1" si="188"/>
        <v>-3.45472790927353+2.83522192322462i</v>
      </c>
      <c r="R178" s="223" t="str">
        <f t="shared" ca="1" si="189"/>
        <v>3.83334915415411+2.29762106174909i</v>
      </c>
      <c r="S178" s="223" t="str">
        <f t="shared" ca="1" si="190"/>
        <v>0.871895040185201-4.38331236851168i</v>
      </c>
      <c r="T178" s="223" t="str">
        <f t="shared" ca="1" si="191"/>
        <v>-4.42081433867689+0.65576586065132i</v>
      </c>
      <c r="U178" s="223" t="str">
        <f t="shared" ca="1" si="192"/>
        <v>2.10675994867705+3.94147063920274i</v>
      </c>
      <c r="V178" s="223" t="str">
        <f t="shared" ca="1" si="193"/>
        <v>3.001322238192-3.31144879223296i</v>
      </c>
      <c r="W178" s="223" t="str">
        <f t="shared" ca="1" si="194"/>
        <v>-4.12898996629161-1.71028364294061i</v>
      </c>
      <c r="X178" s="223" t="str">
        <f t="shared" ca="1" si="195"/>
        <v>-0.219292589388316+4.46380320369148i</v>
      </c>
      <c r="Y178" s="223" t="str">
        <f t="shared" ca="1" si="196"/>
        <v>4.27674486286967-1.29733637078625i</v>
      </c>
      <c r="Z178" s="223" t="str">
        <f t="shared" ca="1" si="197"/>
        <v>-2.66229131030804-3.58968428418229i</v>
      </c>
      <c r="AA178" s="223" t="str">
        <f t="shared" ca="1" si="198"/>
        <v>-2.48294700443546+3.71599279523144i</v>
      </c>
      <c r="AB178" s="223" t="str">
        <f t="shared" ca="1" si="199"/>
        <v>4.33525061491785+1.08592374819846i</v>
      </c>
      <c r="AC178" s="223" t="str">
        <f t="shared" ca="1" si="200"/>
        <v>-0.438056883720729-4.44766617988264i</v>
      </c>
      <c r="AD178" s="223" t="str">
        <f t="shared" ca="1" si="201"/>
        <v>-4.04009677624957+1.9108234663581i</v>
      </c>
      <c r="AE178" s="223" t="str">
        <f t="shared" ca="1" si="202"/>
        <v>3.16019210500308+3.16019210500298i</v>
      </c>
      <c r="AF178" s="223" t="str">
        <f t="shared" ca="1" si="203"/>
        <v>1.91082346635799-4.04009677624963i</v>
      </c>
      <c r="AG178" s="223" t="str">
        <f t="shared" ca="1" si="204"/>
        <v>-4.44766617988262-0.438056883721032i</v>
      </c>
      <c r="AH178" s="223" t="str">
        <f t="shared" ca="1" si="205"/>
        <v>1.08592374819816+4.33525061491793i</v>
      </c>
      <c r="AI178" s="223" t="str">
        <f t="shared" ca="1" si="206"/>
        <v>3.71599279523135-2.48294700443559i</v>
      </c>
      <c r="AJ178" s="223" t="str">
        <f t="shared" ca="1" si="207"/>
        <v>-3.58968428418237-2.66229131030792i</v>
      </c>
      <c r="AK178" s="223" t="str">
        <f t="shared" ca="1" si="208"/>
        <v>-1.2973363707861+4.27674486286972i</v>
      </c>
      <c r="AL178" s="223" t="str">
        <f t="shared" ca="1" si="209"/>
        <v>4.4638032036915-0.219292589388012i</v>
      </c>
      <c r="AM178" s="223" t="str">
        <f t="shared" ca="1" si="210"/>
        <v>-1.71028364294035-4.12898996629172i</v>
      </c>
      <c r="AN178" s="223" t="str">
        <f t="shared" ca="1" si="211"/>
        <v>-3.31144879223287+3.0013222381921i</v>
      </c>
      <c r="AO178" s="223" t="str">
        <f t="shared" ca="1" si="212"/>
        <v>3.94147063920281+2.10675994867693i</v>
      </c>
      <c r="AP178" s="223" t="str">
        <f t="shared" ca="1" si="213"/>
        <v>0.655765860651172-4.42081433867692i</v>
      </c>
      <c r="AQ178" s="223" t="str">
        <f t="shared" ca="1" si="214"/>
        <v>-4.38331236851172+0.871895040184978i</v>
      </c>
      <c r="AR178" s="223" t="str">
        <f t="shared" ca="1" si="215"/>
        <v>-4.38331236851172+0.871895040184978i</v>
      </c>
      <c r="AS178" s="223" t="str">
        <f t="shared" ca="1" si="216"/>
        <v>2.83522192322465-3.4547279092735i</v>
      </c>
      <c r="AT178" s="223" t="str">
        <f t="shared" ca="1" si="217"/>
        <v>-4.20793605784821-1.5056235964237i</v>
      </c>
      <c r="AU178" s="223" t="str">
        <f t="shared" ca="1" si="218"/>
        <v>1.40161468172292E-13+4.46918653459967i</v>
      </c>
      <c r="AV178" s="223" t="str">
        <f t="shared" ca="1" si="219"/>
        <v>4.20793605784827-1.50562359642355i</v>
      </c>
      <c r="AW178" s="223" t="str">
        <f t="shared" ca="1" si="220"/>
        <v>-2.8352219232245-3.45472790927363i</v>
      </c>
      <c r="AX178" s="223" t="str">
        <f t="shared" ca="1" si="221"/>
        <v>-2.2976210617491+3.8333491541541i</v>
      </c>
      <c r="AY178" s="223" t="str">
        <f t="shared" ca="1" si="222"/>
        <v>4.38331236851169+0.871895040185139i</v>
      </c>
      <c r="AZ178" s="223" t="str">
        <f t="shared" ca="1" si="223"/>
        <v>-0.65576586065145-4.42081433867688i</v>
      </c>
      <c r="BA178" s="223" t="str">
        <f t="shared" ca="1" si="224"/>
        <v>-3.9414706392029+2.10675994867676i</v>
      </c>
      <c r="BB178" s="223" t="str">
        <f t="shared" ca="1" si="225"/>
        <v>3.31144879223278+3.0013222381922i</v>
      </c>
      <c r="BC178" s="223" t="str">
        <f t="shared" ca="1" si="226"/>
        <v>1.71028364294047-4.12898996629167i</v>
      </c>
      <c r="BD178" s="223" t="str">
        <f t="shared" ca="1" si="227"/>
        <v>-4.46380320369149-0.219292589388176i</v>
      </c>
      <c r="BE178" s="223" t="str">
        <f t="shared" ca="1" si="228"/>
        <v>1.29733637078636+4.27674486286964i</v>
      </c>
      <c r="BF178" s="223" t="str">
        <f t="shared" ca="1" si="229"/>
        <v>3.58968428418223-2.66229131030813i</v>
      </c>
      <c r="BG178" s="223" t="str">
        <f t="shared" ca="1" si="230"/>
        <v>-3.71599279523128-2.4829470044357i</v>
      </c>
      <c r="BH178" s="223" t="str">
        <f t="shared" ca="1" si="231"/>
        <v>-1.08592374819831+4.33525061491789i</v>
      </c>
      <c r="BI178" s="223" t="str">
        <f t="shared" ca="1" si="232"/>
        <v>4.44766617988263-0.438056883720869i</v>
      </c>
      <c r="BJ178" s="223" t="str">
        <f t="shared" ca="1" si="233"/>
        <v>-1.91082346635821-4.04009677624952i</v>
      </c>
      <c r="BK178" s="223" t="str">
        <f t="shared" ca="1" si="234"/>
        <v>-3.16019210500318+3.16019210500289i</v>
      </c>
      <c r="BL178" s="223" t="str">
        <f t="shared" ca="1" si="235"/>
        <v>4.04009677624951+1.91082346635824i</v>
      </c>
      <c r="BM178" s="223" t="str">
        <f t="shared" ca="1" si="236"/>
        <v>0.438056883720893-4.44766617988263i</v>
      </c>
      <c r="BN178" s="223" t="str">
        <f t="shared" ca="1" si="237"/>
        <v>-4.33525061491789+1.08592374819829i</v>
      </c>
      <c r="BO178" s="223" t="str">
        <f t="shared" ca="1" si="238"/>
        <v>2.48294700443568+3.71599279523129i</v>
      </c>
      <c r="BP178" s="223" t="str">
        <f t="shared" ca="1" si="239"/>
        <v>2.66229131030743-3.58968428418274i</v>
      </c>
      <c r="BQ178" s="223" t="str">
        <f t="shared" ca="1" si="240"/>
        <v>-4.2767448628695-1.29733637078682i</v>
      </c>
      <c r="BR178" s="223" t="str">
        <f t="shared" ca="1" si="241"/>
        <v>0.219292589386376+4.46380320369158i</v>
      </c>
      <c r="BS178" s="223" t="str">
        <f t="shared" ca="1" si="242"/>
        <v>4.12898996629117-1.71028364294168i</v>
      </c>
      <c r="BT178" s="223" t="str">
        <f t="shared" ca="1" si="243"/>
        <v>-3.00132223819223-3.31144879223276i</v>
      </c>
      <c r="BU178" s="223" t="str">
        <f t="shared" ca="1" si="244"/>
        <v>-2.10675994867796+3.94147063920226i</v>
      </c>
      <c r="BV178" s="223" t="str">
        <f t="shared" ca="1" si="245"/>
        <v>4.4208143386772+0.655765860649273i</v>
      </c>
      <c r="BW178" s="223" t="str">
        <f t="shared" ca="1" si="246"/>
        <v>-0.871895040185988-4.38331236851152i</v>
      </c>
      <c r="BX178" s="223" t="str">
        <f t="shared" ca="1" si="247"/>
        <v>-3.83334915415434+2.2976210617487i</v>
      </c>
      <c r="BY178" s="223" t="str">
        <f t="shared" ca="1" si="248"/>
        <v>3.45472790927244+2.83522192322595i</v>
      </c>
      <c r="BZ178" s="223" t="str">
        <f t="shared" ca="1" si="249"/>
        <v>1.50562359642232-4.20793605784871i</v>
      </c>
      <c r="CA178" s="223" t="str">
        <f t="shared" ca="1" si="250"/>
        <v>-4.46918653459967+2.80322936344585E-13i</v>
      </c>
      <c r="CB178" s="223" t="str">
        <f t="shared" ca="1" si="251"/>
        <v>1.50562359642285+4.20793605784852i</v>
      </c>
      <c r="CC178" s="223" t="str">
        <f t="shared" ca="1" si="252"/>
        <v>3.45472790927495-2.83522192322289i</v>
      </c>
      <c r="CD178" s="223" t="str">
        <f t="shared" ca="1" si="253"/>
        <v>-3.83334915415459-2.29762106174827i</v>
      </c>
      <c r="CE178" s="223" t="str">
        <f t="shared" ca="1" si="254"/>
        <v>-0.871895040185501+4.38331236851162i</v>
      </c>
      <c r="CF178" s="223" t="str">
        <f t="shared" ca="1" si="255"/>
        <v>4.4208143386771-0.655765860649894i</v>
      </c>
      <c r="CG178" s="223" t="str">
        <f t="shared" ca="1" si="256"/>
        <v>-2.10675994867851-3.94147063920196i</v>
      </c>
      <c r="CH178" s="223" t="str">
        <f t="shared" ca="1" si="257"/>
        <v>-3.00132223819177+3.31144879223318i</v>
      </c>
      <c r="CI178" s="223" t="str">
        <f t="shared" ca="1" si="258"/>
        <v>4.12898996629138+1.71028364294116i</v>
      </c>
      <c r="CJ178" s="223" t="str">
        <f t="shared" ca="1" si="259"/>
        <v>0.219292589390256-4.46380320369139i</v>
      </c>
      <c r="CK178" s="223" t="str">
        <f t="shared" ca="1" si="260"/>
        <v>-4.27674486286934+1.29733637078735i</v>
      </c>
      <c r="CL178" s="223" t="str">
        <f t="shared" ca="1" si="261"/>
        <v>2.66229131030788+3.5896842841824i</v>
      </c>
      <c r="CM178" s="223" t="str">
        <f t="shared" ca="1" si="262"/>
        <v>2.48294700443675-3.71599279523058i</v>
      </c>
      <c r="CN178" s="223" t="str">
        <f t="shared" ca="1" si="263"/>
        <v>-4.33525061491837-1.08592374819639i</v>
      </c>
      <c r="CO178" s="223" t="str">
        <f t="shared" ca="1" si="264"/>
        <v>0.438056883721514+4.44766617988257i</v>
      </c>
      <c r="CP178" s="223" t="str">
        <f t="shared" ca="1" si="265"/>
        <v>4.04009677624981-1.9108234663576i</v>
      </c>
      <c r="CQ178" s="223" t="str">
        <f t="shared" ca="1" si="266"/>
        <v>-3.16019210500173-3.16019210500433i</v>
      </c>
      <c r="CR178" s="223" t="str">
        <f t="shared" ca="1" si="267"/>
        <v>-1.9108234663569+4.04009677625014i</v>
      </c>
      <c r="CS178" s="223" t="str">
        <f t="shared" ca="1" si="268"/>
        <v>4.44766617988264+0.438056883720753i</v>
      </c>
      <c r="CT178" s="223" t="str">
        <f t="shared" ca="1" si="269"/>
        <v>-1.08592374819713-4.33525061491818i</v>
      </c>
      <c r="CU178" s="223" t="str">
        <f t="shared" ca="1" si="270"/>
        <v>-3.71599279523022+2.48294700443728i</v>
      </c>
      <c r="CV178" s="223" t="str">
        <f t="shared" ca="1" si="271"/>
        <v>3.58968428418278+2.66229131030737i</v>
      </c>
      <c r="CW178" s="223" t="str">
        <f t="shared" ca="1" si="272"/>
        <v>1.29733637078674-4.27674486286953i</v>
      </c>
      <c r="CX178" s="223" t="str">
        <f t="shared" ca="1" si="273"/>
        <v>-4.46380320369158+0.219292589386452i</v>
      </c>
      <c r="CY178" s="223" t="str">
        <f t="shared" ca="1" si="274"/>
        <v>1.71028364294187+4.12898996629109i</v>
      </c>
      <c r="CZ178" s="223" t="str">
        <f t="shared" ca="1" si="275"/>
        <v>3.31144879223266-3.00132223819233i</v>
      </c>
      <c r="DA178" s="223" t="str">
        <f t="shared" ca="1" si="276"/>
        <v>-3.94147063920232-2.10675994867783i</v>
      </c>
      <c r="DB178" s="223" t="str">
        <f t="shared" ca="1" si="277"/>
        <v>-0.655765860653532+4.42081433867657i</v>
      </c>
      <c r="DC178" s="223" t="str">
        <f t="shared" ca="1" si="278"/>
        <v>4.38331236851149-0.871895040186127i</v>
      </c>
      <c r="DD178" s="223" t="str">
        <f t="shared" ca="1" si="279"/>
        <v>-2.29762106174882-3.83334915415427i</v>
      </c>
      <c r="DE178" s="223" t="str">
        <f t="shared" ca="1" si="280"/>
        <v>-2.83522192322584+3.45472790927253i</v>
      </c>
      <c r="DF178" s="223" t="str">
        <f t="shared" ca="1" si="281"/>
        <v>4.20793605784873+1.50562359642224i</v>
      </c>
      <c r="DG178" s="223" t="str">
        <f t="shared" ca="1" si="282"/>
        <v>-4.83995365055212E-13-4.46918653459967i</v>
      </c>
      <c r="DH178" s="223" t="str">
        <f t="shared" ca="1" si="283"/>
        <v>-4.20793605784845+1.50562359642304i</v>
      </c>
      <c r="DI178" s="223" t="str">
        <f t="shared" ca="1" si="284"/>
        <v>2.83522192322305+3.45472790927482i</v>
      </c>
      <c r="DJ178" s="223" t="str">
        <f t="shared" ca="1" si="285"/>
        <v>2.2976210617481-3.8333491541547i</v>
      </c>
      <c r="DK178" s="223" t="str">
        <f t="shared" ca="1" si="286"/>
        <v>-4.38331236851166-0.8718950401853i</v>
      </c>
      <c r="DL178" s="223" t="str">
        <f t="shared" ca="1" si="287"/>
        <v>0.65576586064997+4.42081433867709i</v>
      </c>
      <c r="DM178" s="223" t="str">
        <f t="shared" ca="1" si="288"/>
        <v>3.94147063920192-2.10675994867857i</v>
      </c>
      <c r="DN178" s="223" t="str">
        <f t="shared" ca="1" si="289"/>
        <v>-3.31144879223323-3.00132223819171i</v>
      </c>
      <c r="DO178" s="223" t="str">
        <f t="shared" ca="1" si="290"/>
        <v>-1.71028364294109+4.12898996629141i</v>
      </c>
      <c r="DP178" s="223" t="str">
        <f t="shared" ca="1" si="291"/>
        <v>4.46380320369139+0.219292589390179i</v>
      </c>
      <c r="DQ178" s="223" t="str">
        <f t="shared" ca="1" si="292"/>
        <v>-1.29733637078754-4.27674486286928i</v>
      </c>
      <c r="DR178" s="223" t="str">
        <f t="shared" ca="1" si="293"/>
        <v>-3.58968428418228+2.66229131030804i</v>
      </c>
      <c r="DS178" s="223" t="str">
        <f t="shared" ca="1" si="294"/>
        <v>3.71599279523069+2.48294700443658i</v>
      </c>
      <c r="DT178" s="223" t="str">
        <f t="shared" ca="1" si="295"/>
        <v>1.08592374819631-4.33525061491839i</v>
      </c>
      <c r="DU178" s="223" t="str">
        <f t="shared" ca="1" si="296"/>
        <v>-4.44766617988256+0.43805688372159i</v>
      </c>
      <c r="DV178" s="223" t="str">
        <f t="shared" ca="1" si="297"/>
        <v>1.91082346635766+4.04009677624978i</v>
      </c>
      <c r="DW178" s="223" t="str">
        <f t="shared" ca="1" si="298"/>
        <v>3.16019210500428-3.16019210500178i</v>
      </c>
      <c r="DX178" s="223" t="str">
        <f t="shared" ca="1" si="299"/>
        <v>-4.04009677625017-1.91082346635683i</v>
      </c>
      <c r="DY178" s="223" t="str">
        <f t="shared" ca="1" si="300"/>
        <v>-0.438056883720551+4.44766617988266i</v>
      </c>
      <c r="DZ178" s="223" t="str">
        <f t="shared" ca="1" si="301"/>
        <v>4.33525061491813-1.08592374819733i</v>
      </c>
      <c r="EA178" s="223" t="str">
        <f t="shared" ca="1" si="302"/>
        <v>-2.48294700443745-3.71599279523011i</v>
      </c>
      <c r="EB178" s="223" t="str">
        <f t="shared" ca="1" si="303"/>
        <v>-2.66229131030721+3.58968428418291i</v>
      </c>
      <c r="EC178" s="223" t="str">
        <f t="shared" ca="1" si="304"/>
        <v>4.27674486286958+1.29733637078655i</v>
      </c>
      <c r="ED178" s="223" t="str">
        <f t="shared" ca="1" si="305"/>
        <v>-0.219292589386655-4.46380320369157i</v>
      </c>
      <c r="EE178" s="223" t="str">
        <f t="shared" ca="1" si="306"/>
        <v>-4.12898996629106+1.71028364294194i</v>
      </c>
      <c r="EF178" s="223" t="str">
        <f t="shared" ca="1" si="307"/>
        <v>3.00132223819239+3.31144879223261i</v>
      </c>
      <c r="EG178" s="223" t="str">
        <f t="shared" ca="1" si="308"/>
        <v>2.10675994867777-3.94147063920236i</v>
      </c>
      <c r="EH178" s="223" t="str">
        <f t="shared" ca="1" si="309"/>
        <v>-4.42081433867658-0.655765860653461i</v>
      </c>
      <c r="EI178" s="223" t="str">
        <f t="shared" ca="1" si="310"/>
        <v>0.871895040186328+4.38331236851145i</v>
      </c>
      <c r="EJ178" s="223" t="str">
        <f t="shared" ca="1" si="311"/>
        <v>3.83334915415416-2.29762106174899i</v>
      </c>
      <c r="EK178" s="223" t="str">
        <f t="shared" ca="1" si="312"/>
        <v>-3.45472790927266-2.83522192322568i</v>
      </c>
      <c r="EL178" s="223" t="str">
        <f t="shared" ca="1" si="313"/>
        <v>-1.50562359642205+4.2079360578488i</v>
      </c>
      <c r="EM178" s="223" t="str">
        <f t="shared" ca="1" si="314"/>
        <v>4.46918653459967-5.60645872689171E-13i</v>
      </c>
      <c r="EN178" s="223"/>
      <c r="EO178" s="223"/>
      <c r="EP178" s="223"/>
    </row>
    <row r="179" spans="1:146" ht="17.25" thickBot="1">
      <c r="A179" s="257">
        <f t="shared" si="181"/>
        <v>1.5429687500000009E-3</v>
      </c>
      <c r="B179" s="256">
        <v>79</v>
      </c>
      <c r="C179" s="230">
        <f t="shared" si="182"/>
        <v>15800</v>
      </c>
      <c r="D179" s="229">
        <f t="shared" si="315"/>
        <v>99274.327853437469</v>
      </c>
      <c r="E179" s="229" t="str">
        <f t="shared" si="316"/>
        <v>99274.3278534375i</v>
      </c>
      <c r="F179" s="229" t="str">
        <f t="shared" si="183"/>
        <v>-0.0162111182935732-0.0610299607509589i</v>
      </c>
      <c r="G179" s="229" t="str">
        <f t="shared" si="184"/>
        <v>-4.74732430505235+1.62237137393109i</v>
      </c>
      <c r="H179" s="229" t="str">
        <f t="shared" si="180"/>
        <v>0.0020404282149848-0.00535085831863623i</v>
      </c>
      <c r="I179" s="229" t="str">
        <f t="shared" si="317"/>
        <v>-0.0041299746522874+0.00517325702829819i</v>
      </c>
      <c r="J179" s="255" t="str">
        <f ca="1">IMPRODUCT(1/N_FFT2,CP100)</f>
        <v>0.0376662940480214+0.00161433068002056i</v>
      </c>
      <c r="K179" s="254" t="str">
        <f t="shared" ca="1" si="318"/>
        <v>-0.000163912187200346+0.000188190275624978i</v>
      </c>
      <c r="N179" s="246">
        <f t="shared" ca="1" si="185"/>
        <v>17.471255308654236</v>
      </c>
      <c r="O179" s="223">
        <f t="shared" ca="1" si="186"/>
        <v>4.4712553086542357</v>
      </c>
      <c r="P179" s="223" t="str">
        <f t="shared" ca="1" si="187"/>
        <v>-1.60918259266538-4.171649004726i</v>
      </c>
      <c r="Q179" s="223" t="str">
        <f t="shared" ca="1" si="188"/>
        <v>-3.3129816526967+3.00271154193402i</v>
      </c>
      <c r="R179" s="223" t="str">
        <f t="shared" ca="1" si="189"/>
        <v>3.99383389853942+2.01032704454926i</v>
      </c>
      <c r="S179" s="223" t="str">
        <f t="shared" ca="1" si="190"/>
        <v>0.438259659037663-4.44972499222468i</v>
      </c>
      <c r="T179" s="223" t="str">
        <f t="shared" ca="1" si="191"/>
        <v>-4.30928885054175+1.19254083274544i</v>
      </c>
      <c r="U179" s="223" t="str">
        <f t="shared" ca="1" si="192"/>
        <v>2.66352367757342+3.5913459390839i</v>
      </c>
      <c r="V179" s="223" t="str">
        <f t="shared" ca="1" si="193"/>
        <v>2.39211094803739-3.77755598865832i</v>
      </c>
      <c r="W179" s="223" t="str">
        <f t="shared" ca="1" si="194"/>
        <v>-4.38534139165287-0.872298637981694i</v>
      </c>
      <c r="X179" s="223" t="str">
        <f t="shared" ca="1" si="195"/>
        <v>0.764414252697247+4.40542788902985i</v>
      </c>
      <c r="Y179" s="223" t="str">
        <f t="shared" ca="1" si="196"/>
        <v>3.83512360084834-2.29868462416764i</v>
      </c>
      <c r="Z179" s="223" t="str">
        <f t="shared" ca="1" si="197"/>
        <v>-3.52489814958418-2.75085751543527i</v>
      </c>
      <c r="AA179" s="223" t="str">
        <f t="shared" ca="1" si="198"/>
        <v>-1.29793690419502+4.278724556208i</v>
      </c>
      <c r="AB179" s="223" t="str">
        <f t="shared" ca="1" si="199"/>
        <v>4.45914024869479-0.328925945524034i</v>
      </c>
      <c r="AC179" s="223" t="str">
        <f t="shared" ca="1" si="200"/>
        <v>-1.91170798124228-4.0419669258448i</v>
      </c>
      <c r="AD179" s="223" t="str">
        <f t="shared" ca="1" si="201"/>
        <v>-3.08311182118781+3.23829361442422i</v>
      </c>
      <c r="AE179" s="223" t="str">
        <f t="shared" ca="1" si="202"/>
        <v>4.13090126429807+1.71107532849646i</v>
      </c>
      <c r="AF179" s="223" t="str">
        <f t="shared" ca="1" si="203"/>
        <v>0.109730098313787-4.46990865015078i</v>
      </c>
      <c r="AG179" s="223" t="str">
        <f t="shared" ca="1" si="204"/>
        <v>-4.20988389978149+1.50632054541166i</v>
      </c>
      <c r="AH179" s="223" t="str">
        <f t="shared" ca="1" si="205"/>
        <v>2.920502541526+3.38567407470194i</v>
      </c>
      <c r="AI179" s="223" t="str">
        <f t="shared" ca="1" si="206"/>
        <v>2.10773516201556-3.94329513503262i</v>
      </c>
      <c r="AJ179" s="223" t="str">
        <f t="shared" ca="1" si="207"/>
        <v>-4.43762938780519-0.547329381320274i</v>
      </c>
      <c r="AK179" s="223" t="str">
        <f t="shared" ca="1" si="208"/>
        <v>1.08642641929017+4.33725739040664i</v>
      </c>
      <c r="AL179" s="223" t="str">
        <f t="shared" ca="1" si="209"/>
        <v>3.65563043607899-2.57458543264379i</v>
      </c>
      <c r="AM179" s="223" t="str">
        <f t="shared" ca="1" si="210"/>
        <v>-3.71771291799241-2.48409635371921i</v>
      </c>
      <c r="AN179" s="223" t="str">
        <f t="shared" ca="1" si="211"/>
        <v>-0.979657583183971+4.36261332860005i</v>
      </c>
      <c r="AO179" s="223" t="str">
        <f t="shared" ca="1" si="212"/>
        <v>4.42286072137611-0.656069412849825i</v>
      </c>
      <c r="AP179" s="223" t="str">
        <f t="shared" ca="1" si="213"/>
        <v>-2.20387365863362-3.89038107798574i</v>
      </c>
      <c r="AQ179" s="223" t="str">
        <f t="shared" ca="1" si="214"/>
        <v>-2.83653433959134+3.45632709324332i</v>
      </c>
      <c r="AR179" s="223" t="str">
        <f t="shared" ca="1" si="215"/>
        <v>-2.83653433959134+3.45632709324332i</v>
      </c>
      <c r="AS179" s="223" t="str">
        <f t="shared" ca="1" si="216"/>
        <v>-0.219394099319711-4.46586948581711i</v>
      </c>
      <c r="AT179" s="223" t="str">
        <f t="shared" ca="1" si="217"/>
        <v>-4.08766522341285+1.81193737653095i</v>
      </c>
      <c r="AU179" s="223" t="str">
        <f t="shared" ca="1" si="218"/>
        <v>3.16165494916572+3.1616549491658i</v>
      </c>
      <c r="AV179" s="223" t="str">
        <f t="shared" ca="1" si="219"/>
        <v>1.81193737653069-4.08766522341296i</v>
      </c>
      <c r="AW179" s="223" t="str">
        <f t="shared" ca="1" si="220"/>
        <v>-4.4658694858171-0.219394099319867i</v>
      </c>
      <c r="AX179" s="223" t="str">
        <f t="shared" ca="1" si="221"/>
        <v>1.40255114698657+4.24558291819337i</v>
      </c>
      <c r="AY179" s="223" t="str">
        <f t="shared" ca="1" si="222"/>
        <v>3.45632709324342-2.83653433959122i</v>
      </c>
      <c r="AZ179" s="223" t="str">
        <f t="shared" ca="1" si="223"/>
        <v>-3.89038107798587-2.2038736586334i</v>
      </c>
      <c r="BA179" s="223" t="str">
        <f t="shared" ca="1" si="224"/>
        <v>-0.65606941284995+4.42286072137609i</v>
      </c>
      <c r="BB179" s="223" t="str">
        <f t="shared" ca="1" si="225"/>
        <v>4.36261332859998-0.979657583184279i</v>
      </c>
      <c r="BC179" s="223" t="str">
        <f t="shared" ca="1" si="226"/>
        <v>-2.4840963537191-3.71771291799248i</v>
      </c>
      <c r="BD179" s="223" t="str">
        <f t="shared" ca="1" si="227"/>
        <v>-2.57458543264353+3.65563043607918i</v>
      </c>
      <c r="BE179" s="223" t="str">
        <f t="shared" ca="1" si="228"/>
        <v>4.3372573904066+1.08642641929032i</v>
      </c>
      <c r="BF179" s="223" t="str">
        <f t="shared" ca="1" si="229"/>
        <v>-0.54732938132056-4.43762938780515i</v>
      </c>
      <c r="BG179" s="223" t="str">
        <f t="shared" ca="1" si="230"/>
        <v>-3.94329513503269+2.10773516201542i</v>
      </c>
      <c r="BH179" s="223" t="str">
        <f t="shared" ca="1" si="231"/>
        <v>3.38567407470213+2.92050254152578i</v>
      </c>
      <c r="BI179" s="223" t="str">
        <f t="shared" ca="1" si="232"/>
        <v>1.50632054541184-4.20988389978142i</v>
      </c>
      <c r="BJ179" s="223" t="str">
        <f t="shared" ca="1" si="233"/>
        <v>-4.46990865015077+0.109730098314107i</v>
      </c>
      <c r="BK179" s="223" t="str">
        <f t="shared" ca="1" si="234"/>
        <v>1.71107532849634+4.13090126429812i</v>
      </c>
      <c r="BL179" s="223" t="str">
        <f t="shared" ca="1" si="235"/>
        <v>3.23829361442401-3.08311182118803i</v>
      </c>
      <c r="BM179" s="223" t="str">
        <f t="shared" ca="1" si="236"/>
        <v>-4.04196692584474-1.91170798124241i</v>
      </c>
      <c r="BN179" s="223" t="str">
        <f t="shared" ca="1" si="237"/>
        <v>-0.328925945523746+4.45914024869481i</v>
      </c>
      <c r="BO179" s="223" t="str">
        <f t="shared" ca="1" si="238"/>
        <v>4.27872455620856-1.29793690419317i</v>
      </c>
      <c r="BP179" s="223" t="str">
        <f t="shared" ca="1" si="239"/>
        <v>-2.75085751543583-3.52489814958374i</v>
      </c>
      <c r="BQ179" s="223" t="str">
        <f t="shared" ca="1" si="240"/>
        <v>-2.29868462416893+3.83512360084757i</v>
      </c>
      <c r="BR179" s="223" t="str">
        <f t="shared" ca="1" si="241"/>
        <v>4.40542788903006+0.764414252696054i</v>
      </c>
      <c r="BS179" s="223" t="str">
        <f t="shared" ca="1" si="242"/>
        <v>-0.872298637980698-4.38534139165307i</v>
      </c>
      <c r="BT179" s="223" t="str">
        <f t="shared" ca="1" si="243"/>
        <v>-3.77755598865744+2.39211094803878i</v>
      </c>
      <c r="BU179" s="223" t="str">
        <f t="shared" ca="1" si="244"/>
        <v>3.59134593908355+2.66352367757389i</v>
      </c>
      <c r="BV179" s="223" t="str">
        <f t="shared" ca="1" si="245"/>
        <v>1.19254083274365-4.30928885054225i</v>
      </c>
      <c r="BW179" s="223" t="str">
        <f t="shared" ca="1" si="246"/>
        <v>-4.44972499222469+0.438259659037507i</v>
      </c>
      <c r="BX179" s="223" t="str">
        <f t="shared" ca="1" si="247"/>
        <v>2.01032704454732+3.99383389854039i</v>
      </c>
      <c r="BY179" s="223" t="str">
        <f t="shared" ca="1" si="248"/>
        <v>3.00271154193382-3.31298165269688i</v>
      </c>
      <c r="BZ179" s="223" t="str">
        <f t="shared" ca="1" si="249"/>
        <v>-4.17164900472537-1.60918259266699i</v>
      </c>
      <c r="CA179" s="223" t="str">
        <f t="shared" ca="1" si="250"/>
        <v>7.64674041320078E-13+4.47125530865424i</v>
      </c>
      <c r="CB179" s="223" t="str">
        <f t="shared" ca="1" si="251"/>
        <v>4.17164900472645-1.60918259266421i</v>
      </c>
      <c r="CC179" s="223" t="str">
        <f t="shared" ca="1" si="252"/>
        <v>-3.0027115419349-3.31298165269589i</v>
      </c>
      <c r="CD179" s="223" t="str">
        <f t="shared" ca="1" si="253"/>
        <v>-2.01032704455004+3.99383389853902i</v>
      </c>
      <c r="CE179" s="223" t="str">
        <f t="shared" ca="1" si="254"/>
        <v>4.44972499222483+0.438259659036048i</v>
      </c>
      <c r="CF179" s="223" t="str">
        <f t="shared" ca="1" si="255"/>
        <v>-1.19254083274513-4.30928885054184i</v>
      </c>
      <c r="CG179" s="223" t="str">
        <f t="shared" ca="1" si="256"/>
        <v>-3.59134593908268+2.66352367757507i</v>
      </c>
      <c r="CH179" s="223" t="str">
        <f t="shared" ca="1" si="257"/>
        <v>3.77755598865826+2.39211094803749i</v>
      </c>
      <c r="CI179" s="223" t="str">
        <f t="shared" ca="1" si="258"/>
        <v>0.872298637983622-4.38534139165249i</v>
      </c>
      <c r="CJ179" s="223" t="str">
        <f t="shared" ca="1" si="259"/>
        <v>-4.40542788902979+0.76441425269756i</v>
      </c>
      <c r="CK179" s="223" t="str">
        <f t="shared" ca="1" si="260"/>
        <v>2.29868462416632+3.83512360084914i</v>
      </c>
      <c r="CL179" s="223" t="str">
        <f t="shared" ca="1" si="261"/>
        <v>2.75085751543468-3.52489814958465i</v>
      </c>
      <c r="CM179" s="223" t="str">
        <f t="shared" ca="1" si="262"/>
        <v>-4.27872455620771-1.29793690419596i</v>
      </c>
      <c r="CN179" s="223" t="str">
        <f t="shared" ca="1" si="263"/>
        <v>0.328925945525208+4.4591402486947i</v>
      </c>
      <c r="CO179" s="223" t="str">
        <f t="shared" ca="1" si="264"/>
        <v>4.04196692584503-1.91170798124178i</v>
      </c>
      <c r="CP179" s="223" t="str">
        <f t="shared" ca="1" si="265"/>
        <v>-3.23829361442533-3.08311182118665i</v>
      </c>
      <c r="CQ179" s="223" t="str">
        <f t="shared" ca="1" si="266"/>
        <v>-1.71107532849658+4.13090126429802i</v>
      </c>
      <c r="CR179" s="223" t="str">
        <f t="shared" ca="1" si="267"/>
        <v>4.46990865015072+0.109730098316199i</v>
      </c>
      <c r="CS179" s="223" t="str">
        <f t="shared" ca="1" si="268"/>
        <v>-1.50632054541197-4.20988389978138i</v>
      </c>
      <c r="CT179" s="223" t="str">
        <f t="shared" ca="1" si="269"/>
        <v>-3.38567407470325+2.92050254152449i</v>
      </c>
      <c r="CU179" s="223" t="str">
        <f t="shared" ca="1" si="270"/>
        <v>3.94329513503296+2.10773516201491i</v>
      </c>
      <c r="CV179" s="223" t="str">
        <f t="shared" ca="1" si="271"/>
        <v>0.547329381321691-4.43762938780502i</v>
      </c>
      <c r="CW179" s="223" t="str">
        <f t="shared" ca="1" si="272"/>
        <v>-4.33725739040635+1.08642641929132i</v>
      </c>
      <c r="CX179" s="223" t="str">
        <f t="shared" ca="1" si="273"/>
        <v>2.57458543264296+3.65563043607958i</v>
      </c>
      <c r="CY179" s="223" t="str">
        <f t="shared" ca="1" si="274"/>
        <v>2.48409635371788-3.71771291799329i</v>
      </c>
      <c r="CZ179" s="223" t="str">
        <f t="shared" ca="1" si="275"/>
        <v>-4.36261332859993-0.979657583184525i</v>
      </c>
      <c r="DA179" s="223" t="str">
        <f t="shared" ca="1" si="276"/>
        <v>0.656069412851837+4.42286072137581i</v>
      </c>
      <c r="DB179" s="223" t="str">
        <f t="shared" ca="1" si="277"/>
        <v>3.89038107798581-2.20387365863352i</v>
      </c>
      <c r="DC179" s="223" t="str">
        <f t="shared" ca="1" si="278"/>
        <v>-3.45632709324205-2.83653433959288i</v>
      </c>
      <c r="DD179" s="223" t="str">
        <f t="shared" ca="1" si="279"/>
        <v>-1.40255114698602+4.24558291819355i</v>
      </c>
      <c r="DE179" s="223" t="str">
        <f t="shared" ca="1" si="280"/>
        <v>4.46586948581718-0.219394099318285i</v>
      </c>
      <c r="DF179" s="223" t="str">
        <f t="shared" ca="1" si="281"/>
        <v>-1.81193737653163-4.08766522341255i</v>
      </c>
      <c r="DG179" s="223" t="str">
        <f t="shared" ca="1" si="282"/>
        <v>-3.16165494916652+3.161654949165i</v>
      </c>
      <c r="DH179" s="223" t="str">
        <f t="shared" ca="1" si="283"/>
        <v>4.08766522341343+1.81193737652964i</v>
      </c>
      <c r="DI179" s="223" t="str">
        <f t="shared" ca="1" si="284"/>
        <v>0.219394099320436-4.46586948581707i</v>
      </c>
      <c r="DJ179" s="223" t="str">
        <f t="shared" ca="1" si="285"/>
        <v>-4.24558291819287+1.40255114698808i</v>
      </c>
      <c r="DK179" s="223" t="str">
        <f t="shared" ca="1" si="286"/>
        <v>2.83653433959112+3.4563270932435i</v>
      </c>
      <c r="DL179" s="223" t="str">
        <f t="shared" ca="1" si="287"/>
        <v>2.2038736586355-3.89038107798468i</v>
      </c>
      <c r="DM179" s="223" t="str">
        <f t="shared" ca="1" si="288"/>
        <v>-4.42286072137612-0.656069412849695i</v>
      </c>
      <c r="DN179" s="223" t="str">
        <f t="shared" ca="1" si="289"/>
        <v>0.979657583182424+4.3626133286004i</v>
      </c>
      <c r="DO179" s="223" t="str">
        <f t="shared" ca="1" si="290"/>
        <v>3.71771291799209-2.48409635371968i</v>
      </c>
      <c r="DP179" s="223" t="str">
        <f t="shared" ca="1" si="291"/>
        <v>-3.65563043607834-2.57458543264472i</v>
      </c>
      <c r="DQ179" s="223" t="str">
        <f t="shared" ca="1" si="292"/>
        <v>-1.08642641928922+4.33725739040688i</v>
      </c>
      <c r="DR179" s="223" t="str">
        <f t="shared" ca="1" si="293"/>
        <v>4.43762938780528-0.54732938131955i</v>
      </c>
      <c r="DS179" s="223" t="str">
        <f t="shared" ca="1" si="294"/>
        <v>-2.10773516201694-3.94329513503188i</v>
      </c>
      <c r="DT179" s="223" t="str">
        <f t="shared" ca="1" si="295"/>
        <v>-2.92050254152621+3.38567407470176i</v>
      </c>
      <c r="DU179" s="223" t="str">
        <f t="shared" ca="1" si="296"/>
        <v>4.20988389978215+1.50632054540981i</v>
      </c>
      <c r="DV179" s="223" t="str">
        <f t="shared" ca="1" si="297"/>
        <v>-0.109730098313919-4.46990865015077i</v>
      </c>
      <c r="DW179" s="223" t="str">
        <f t="shared" ca="1" si="298"/>
        <v>-4.13090126429885+1.71107532849459i</v>
      </c>
      <c r="DX179" s="223" t="str">
        <f t="shared" ca="1" si="299"/>
        <v>3.08311182118822+3.23829361442383i</v>
      </c>
      <c r="DY179" s="223" t="str">
        <f t="shared" ca="1" si="300"/>
        <v>1.91170798124373-4.04196692584411i</v>
      </c>
      <c r="DZ179" s="223" t="str">
        <f t="shared" ca="1" si="301"/>
        <v>-4.45914024869486-0.328925945523047i</v>
      </c>
      <c r="EA179" s="223" t="str">
        <f t="shared" ca="1" si="302"/>
        <v>1.2979369041939+4.27872455620834i</v>
      </c>
      <c r="EB179" s="223" t="str">
        <f t="shared" ca="1" si="303"/>
        <v>3.52489814958323-2.75085751543648i</v>
      </c>
      <c r="EC179" s="223" t="str">
        <f t="shared" ca="1" si="304"/>
        <v>-3.83512360084796-2.29868462416827i</v>
      </c>
      <c r="ED179" s="223" t="str">
        <f t="shared" ca="1" si="305"/>
        <v>-0.764414252695302+4.40542788903019i</v>
      </c>
      <c r="EE179" s="223" t="str">
        <f t="shared" ca="1" si="306"/>
        <v>4.38534139165293-0.872298637981386i</v>
      </c>
      <c r="EF179" s="223" t="str">
        <f t="shared" ca="1" si="307"/>
        <v>-2.39211094803942-3.77755598865703i</v>
      </c>
      <c r="EG179" s="223" t="str">
        <f t="shared" ca="1" si="308"/>
        <v>-2.66352367757332+3.59134593908397i</v>
      </c>
      <c r="EH179" s="223" t="str">
        <f t="shared" ca="1" si="309"/>
        <v>4.30928885054127+1.1925408327472i</v>
      </c>
      <c r="EI179" s="223" t="str">
        <f t="shared" ca="1" si="310"/>
        <v>-0.438259659038205-4.44972499222462i</v>
      </c>
      <c r="EJ179" s="223" t="str">
        <f t="shared" ca="1" si="311"/>
        <v>-3.99383389854005+2.010327044548i</v>
      </c>
      <c r="EK179" s="223" t="str">
        <f t="shared" ca="1" si="312"/>
        <v>3.31298165269743+3.0027115419332i</v>
      </c>
      <c r="EL179" s="223" t="str">
        <f t="shared" ca="1" si="313"/>
        <v>1.60918259266628-4.17164900472565i</v>
      </c>
      <c r="EM179" s="223" t="str">
        <f t="shared" ca="1" si="314"/>
        <v>-4.47125530865424+1.52934808264015E-12i</v>
      </c>
      <c r="EN179" s="223"/>
      <c r="EO179" s="223"/>
      <c r="EP179" s="223"/>
    </row>
    <row r="180" spans="1:146" ht="17.25" thickBot="1">
      <c r="A180" s="257">
        <f t="shared" si="181"/>
        <v>1.562500000000001E-3</v>
      </c>
      <c r="B180" s="256">
        <v>80</v>
      </c>
      <c r="C180" s="230">
        <f t="shared" si="182"/>
        <v>16000</v>
      </c>
      <c r="D180" s="229">
        <f t="shared" si="315"/>
        <v>100530.96491487337</v>
      </c>
      <c r="E180" s="229" t="str">
        <f t="shared" si="316"/>
        <v>100530.964914873i</v>
      </c>
      <c r="F180" s="229" t="str">
        <f t="shared" si="183"/>
        <v>-0.0160808250187511-0.0600680200104672i</v>
      </c>
      <c r="G180" s="229" t="str">
        <f t="shared" si="184"/>
        <v>-4.72515513511598+1.65982879046627i</v>
      </c>
      <c r="H180" s="229" t="str">
        <f t="shared" si="180"/>
        <v>0.00203933727161605-0.00528393916110039i</v>
      </c>
      <c r="I180" s="229" t="str">
        <f t="shared" si="317"/>
        <v>-0.00407686373905008+0.00513836054801457i</v>
      </c>
      <c r="J180" s="255" t="str">
        <f ca="1">IMPRODUCT(1/N_FFT2,CQ100)</f>
        <v>0.0207622902537673-0.0000437915541423965i</v>
      </c>
      <c r="K180" s="254" t="str">
        <f t="shared" ca="1" si="318"/>
        <v>-0.0000844200114810753+0.000106862665325545i</v>
      </c>
      <c r="N180" s="246">
        <f t="shared" ca="1" si="185"/>
        <v>17.473059323635134</v>
      </c>
      <c r="O180" s="223">
        <f t="shared" ca="1" si="186"/>
        <v>4.4730593236351357</v>
      </c>
      <c r="P180" s="223" t="str">
        <f t="shared" ca="1" si="187"/>
        <v>-1.71176569514136-4.13256795681528i</v>
      </c>
      <c r="Q180" s="223" t="str">
        <f t="shared" ca="1" si="188"/>
        <v>-3.16293058039212+3.16293058039211i</v>
      </c>
      <c r="R180" s="223" t="str">
        <f t="shared" ca="1" si="189"/>
        <v>4.13256795681528+1.71176569514137i</v>
      </c>
      <c r="S180" s="223" t="str">
        <f t="shared" ca="1" si="190"/>
        <v>1.328866471364E-14-4.47305932363514i</v>
      </c>
      <c r="T180" s="223" t="str">
        <f t="shared" ca="1" si="191"/>
        <v>-4.13256795681529+1.71176569514135i</v>
      </c>
      <c r="U180" s="223" t="str">
        <f t="shared" ca="1" si="192"/>
        <v>3.16293058039204+3.16293058039219i</v>
      </c>
      <c r="V180" s="223" t="str">
        <f t="shared" ca="1" si="193"/>
        <v>1.71176569514155-4.1325679568152i</v>
      </c>
      <c r="W180" s="223" t="str">
        <f t="shared" ca="1" si="194"/>
        <v>-4.47305932363514+1.48229160069531E-13i</v>
      </c>
      <c r="X180" s="223" t="str">
        <f t="shared" ca="1" si="195"/>
        <v>1.71176569514142+4.13256795681526i</v>
      </c>
      <c r="Y180" s="223" t="str">
        <f t="shared" ca="1" si="196"/>
        <v>3.16293058039214-3.1629305803921i</v>
      </c>
      <c r="Z180" s="223" t="str">
        <f t="shared" ca="1" si="197"/>
        <v>-4.13256795681523-1.71176569514148i</v>
      </c>
      <c r="AA180" s="223" t="str">
        <f t="shared" ca="1" si="198"/>
        <v>-2.18645358399022E-13+4.47305932363514i</v>
      </c>
      <c r="AB180" s="223" t="str">
        <f t="shared" ca="1" si="199"/>
        <v>4.13256795681523-1.71176569514148i</v>
      </c>
      <c r="AC180" s="223" t="str">
        <f t="shared" ca="1" si="200"/>
        <v>-3.16293058039215-3.16293058039209i</v>
      </c>
      <c r="AD180" s="223" t="str">
        <f t="shared" ca="1" si="201"/>
        <v>-1.71176569514141+4.13256795681526i</v>
      </c>
      <c r="AE180" s="223" t="str">
        <f t="shared" ca="1" si="202"/>
        <v>4.47305932363514+1.48503653125548E-13i</v>
      </c>
      <c r="AF180" s="223" t="str">
        <f t="shared" ca="1" si="203"/>
        <v>-1.71176569514156-4.1325679568152i</v>
      </c>
      <c r="AG180" s="223" t="str">
        <f t="shared" ca="1" si="204"/>
        <v>-3.16293058039203+3.1629305803922i</v>
      </c>
      <c r="AH180" s="223" t="str">
        <f t="shared" ca="1" si="205"/>
        <v>4.13256795681529+1.71176569514133i</v>
      </c>
      <c r="AI180" s="223" t="str">
        <f t="shared" ca="1" si="206"/>
        <v>6.24704488069089E-14-4.47305932363514i</v>
      </c>
      <c r="AJ180" s="223" t="str">
        <f t="shared" ca="1" si="207"/>
        <v>-4.13256795681534+1.71176569514122i</v>
      </c>
      <c r="AK180" s="223" t="str">
        <f t="shared" ca="1" si="208"/>
        <v>3.16293058039225+3.16293058039198i</v>
      </c>
      <c r="AL180" s="223" t="str">
        <f t="shared" ca="1" si="209"/>
        <v>1.71176569514127-4.13256795681532i</v>
      </c>
      <c r="AM180" s="223" t="str">
        <f t="shared" ca="1" si="210"/>
        <v>-4.47305932363514+7.67125646656538E-15i</v>
      </c>
      <c r="AN180" s="223" t="str">
        <f t="shared" ca="1" si="211"/>
        <v>1.71176569514128+4.13256795681531i</v>
      </c>
      <c r="AO180" s="223" t="str">
        <f t="shared" ca="1" si="212"/>
        <v>3.16293058039224-3.16293058039199i</v>
      </c>
      <c r="AP180" s="223" t="str">
        <f t="shared" ca="1" si="213"/>
        <v>-4.13256795681535-1.7117656951412i</v>
      </c>
      <c r="AQ180" s="223" t="str">
        <f t="shared" ca="1" si="214"/>
        <v>7.781296174004E-14+4.47305932363514i</v>
      </c>
      <c r="AR180" s="223" t="str">
        <f t="shared" ca="1" si="215"/>
        <v>7.781296174004E-14+4.47305932363514i</v>
      </c>
      <c r="AS180" s="223" t="str">
        <f t="shared" ca="1" si="216"/>
        <v>-3.16293058039204-3.16293058039219i</v>
      </c>
      <c r="AT180" s="223" t="str">
        <f t="shared" ca="1" si="217"/>
        <v>-1.71176569514155+4.1325679568152i</v>
      </c>
      <c r="AU180" s="223" t="str">
        <f t="shared" ca="1" si="218"/>
        <v>4.47305932363514-1.47954667013514E-13i</v>
      </c>
      <c r="AV180" s="223" t="str">
        <f t="shared" ca="1" si="219"/>
        <v>-1.71176569514144-4.13256795681525i</v>
      </c>
      <c r="AW180" s="223" t="str">
        <f t="shared" ca="1" si="220"/>
        <v>-3.16293058039212+3.16293058039211i</v>
      </c>
      <c r="AX180" s="223" t="str">
        <f t="shared" ca="1" si="221"/>
        <v>4.13256795681524+1.71176569514146i</v>
      </c>
      <c r="AY180" s="223" t="str">
        <f t="shared" ca="1" si="222"/>
        <v>1.95082602887293E-13-4.47305932363514i</v>
      </c>
      <c r="AZ180" s="223" t="str">
        <f t="shared" ca="1" si="223"/>
        <v>-4.13256795681522+1.7117656951415i</v>
      </c>
      <c r="BA180" s="223" t="str">
        <f t="shared" ca="1" si="224"/>
        <v>3.16293058039216+3.16293058039207i</v>
      </c>
      <c r="BB180" s="223" t="str">
        <f t="shared" ca="1" si="225"/>
        <v>1.71176569514139-4.13256795681527i</v>
      </c>
      <c r="BC180" s="223" t="str">
        <f t="shared" ca="1" si="226"/>
        <v>-4.47305932363514-1.24940897613818E-13i</v>
      </c>
      <c r="BD180" s="223" t="str">
        <f t="shared" ca="1" si="227"/>
        <v>1.71176569514116+4.13256795681537i</v>
      </c>
      <c r="BE180" s="223" t="str">
        <f t="shared" ca="1" si="228"/>
        <v>3.16293058039202-3.16293058039221i</v>
      </c>
      <c r="BF180" s="223" t="str">
        <f t="shared" ca="1" si="229"/>
        <v>-4.1325679568153-1.71176569514133i</v>
      </c>
      <c r="BG180" s="223" t="str">
        <f t="shared" ca="1" si="230"/>
        <v>-5.47991923403439E-14+4.47305932363514i</v>
      </c>
      <c r="BH180" s="223" t="str">
        <f t="shared" ca="1" si="231"/>
        <v>4.13256795681534-1.71176569514122i</v>
      </c>
      <c r="BI180" s="223" t="str">
        <f t="shared" ca="1" si="232"/>
        <v>-3.16293058039194-3.16293058039229i</v>
      </c>
      <c r="BJ180" s="223" t="str">
        <f t="shared" ca="1" si="233"/>
        <v>-1.71176569514126+4.13256795681532i</v>
      </c>
      <c r="BK180" s="223" t="str">
        <f t="shared" ca="1" si="234"/>
        <v>4.47305932363514-1.53425129331308E-14i</v>
      </c>
      <c r="BL180" s="223" t="str">
        <f t="shared" ca="1" si="235"/>
        <v>-1.71176569514129-4.13256795681531i</v>
      </c>
      <c r="BM180" s="223" t="str">
        <f t="shared" ca="1" si="236"/>
        <v>-3.16293058039224+3.16293058039199i</v>
      </c>
      <c r="BN180" s="223" t="str">
        <f t="shared" ca="1" si="237"/>
        <v>4.13256795681586+1.71176569513996i</v>
      </c>
      <c r="BO180" s="223" t="str">
        <f t="shared" ca="1" si="238"/>
        <v>1.24940170158723E-12-4.47305932363514i</v>
      </c>
      <c r="BP180" s="223" t="str">
        <f t="shared" ca="1" si="239"/>
        <v>-4.13256795681511+1.71176569514176i</v>
      </c>
      <c r="BQ180" s="223" t="str">
        <f t="shared" ca="1" si="240"/>
        <v>3.16293058039362+3.16293058039061i</v>
      </c>
      <c r="BR180" s="223" t="str">
        <f t="shared" ca="1" si="241"/>
        <v>1.71176569514195-4.13256795681504i</v>
      </c>
      <c r="BS180" s="223" t="str">
        <f t="shared" ca="1" si="242"/>
        <v>-4.47305932363514+1.0455498700093E-12i</v>
      </c>
      <c r="BT180" s="223" t="str">
        <f t="shared" ca="1" si="243"/>
        <v>1.71176569513977+4.13256795681594i</v>
      </c>
      <c r="BU180" s="223" t="str">
        <f t="shared" ca="1" si="244"/>
        <v>3.16293058039214-3.16293058039209i</v>
      </c>
      <c r="BV180" s="223" t="str">
        <f t="shared" ca="1" si="245"/>
        <v>-4.13256795681591-1.71176569513983i</v>
      </c>
      <c r="BW180" s="223" t="str">
        <f t="shared" ca="1" si="246"/>
        <v>-1.10911829104028E-12+4.47305932363514i</v>
      </c>
      <c r="BX180" s="223" t="str">
        <f t="shared" ca="1" si="247"/>
        <v>4.13256795681506-1.71176569514189i</v>
      </c>
      <c r="BY180" s="223" t="str">
        <f t="shared" ca="1" si="248"/>
        <v>-3.16293058039057-3.16293058039366i</v>
      </c>
      <c r="BZ180" s="223" t="str">
        <f t="shared" ca="1" si="249"/>
        <v>-1.71176569514182+4.13256795681509i</v>
      </c>
      <c r="CA180" s="223" t="str">
        <f t="shared" ca="1" si="250"/>
        <v>4.47305932363514-1.18583328055625E-12i</v>
      </c>
      <c r="CB180" s="223" t="str">
        <f t="shared" ca="1" si="251"/>
        <v>-1.7117656951399-4.13256795681589i</v>
      </c>
      <c r="CC180" s="223" t="str">
        <f t="shared" ca="1" si="252"/>
        <v>-3.16293058039199+3.16293058039224i</v>
      </c>
      <c r="CD180" s="223" t="str">
        <f t="shared" ca="1" si="253"/>
        <v>4.13256795681599+1.71176569513964i</v>
      </c>
      <c r="CE180" s="223" t="str">
        <f t="shared" ca="1" si="254"/>
        <v>9.05268884312668E-13-4.47305932363514i</v>
      </c>
      <c r="CF180" s="223" t="str">
        <f t="shared" ca="1" si="255"/>
        <v>-4.13256795681498+1.71176569514208i</v>
      </c>
      <c r="CG180" s="223" t="str">
        <f t="shared" ca="1" si="256"/>
        <v>3.16293058039071+3.16293058039352i</v>
      </c>
      <c r="CH180" s="223" t="str">
        <f t="shared" ca="1" si="257"/>
        <v>1.71176569514163-4.13256795681517i</v>
      </c>
      <c r="CI180" s="223" t="str">
        <f t="shared" ca="1" si="258"/>
        <v>-4.47305932363514+1.38968268728386E-12i</v>
      </c>
      <c r="CJ180" s="223" t="str">
        <f t="shared" ca="1" si="259"/>
        <v>1.71176569514009+4.13256795681581i</v>
      </c>
      <c r="CK180" s="223" t="str">
        <f t="shared" ca="1" si="260"/>
        <v>3.16293058039189-3.16293058039234i</v>
      </c>
      <c r="CL180" s="223" t="str">
        <f t="shared" ca="1" si="261"/>
        <v>-4.13256795681605-1.71176569513951i</v>
      </c>
      <c r="CM180" s="223" t="str">
        <f t="shared" ca="1" si="262"/>
        <v>-7.6498547376572E-13+4.47305932363514i</v>
      </c>
      <c r="CN180" s="223" t="str">
        <f t="shared" ca="1" si="263"/>
        <v>4.13256795681493-1.71176569514221i</v>
      </c>
      <c r="CO180" s="223" t="str">
        <f t="shared" ca="1" si="264"/>
        <v>-3.16293058039081-3.16293058039342i</v>
      </c>
      <c r="CP180" s="223" t="str">
        <f t="shared" ca="1" si="265"/>
        <v>-1.7117656951415+4.13256795681522i</v>
      </c>
      <c r="CQ180" s="223" t="str">
        <f t="shared" ca="1" si="266"/>
        <v>4.47305932363514-1.52996609783081E-12i</v>
      </c>
      <c r="CR180" s="223" t="str">
        <f t="shared" ca="1" si="267"/>
        <v>-1.71176569514022-4.13256795681575i</v>
      </c>
      <c r="CS180" s="223" t="str">
        <f t="shared" ca="1" si="268"/>
        <v>-3.1629305803918+3.16293058039244i</v>
      </c>
      <c r="CT180" s="223" t="str">
        <f t="shared" ca="1" si="269"/>
        <v>4.1325679568161+1.71176569513938i</v>
      </c>
      <c r="CU180" s="223" t="str">
        <f t="shared" ca="1" si="270"/>
        <v>6.24702063218772E-13-4.47305932363514i</v>
      </c>
      <c r="CV180" s="223" t="str">
        <f t="shared" ca="1" si="271"/>
        <v>-4.13256795681488+1.71176569514234i</v>
      </c>
      <c r="CW180" s="223" t="str">
        <f t="shared" ca="1" si="272"/>
        <v>3.16293058039091+3.16293058039332i</v>
      </c>
      <c r="CX180" s="223" t="str">
        <f t="shared" ca="1" si="273"/>
        <v>1.71176569514138-4.13256795681527i</v>
      </c>
      <c r="CY180" s="223" t="str">
        <f t="shared" ca="1" si="274"/>
        <v>-4.47305932363514+1.67024950837775E-12i</v>
      </c>
      <c r="CZ180" s="223" t="str">
        <f t="shared" ca="1" si="275"/>
        <v>1.71176569514035+4.1325679568157i</v>
      </c>
      <c r="DA180" s="223" t="str">
        <f t="shared" ca="1" si="276"/>
        <v>3.1629305803917-3.16293058039253i</v>
      </c>
      <c r="DB180" s="223" t="str">
        <f t="shared" ca="1" si="277"/>
        <v>-4.13256795681445-1.71176569514337i</v>
      </c>
      <c r="DC180" s="223" t="str">
        <f t="shared" ca="1" si="278"/>
        <v>-4.84418652671824E-13+4.47305932363514i</v>
      </c>
      <c r="DD180" s="223" t="str">
        <f t="shared" ca="1" si="279"/>
        <v>4.13256795681482-1.71176569514247i</v>
      </c>
      <c r="DE180" s="223" t="str">
        <f t="shared" ca="1" si="280"/>
        <v>-3.16293058039101-3.16293058039322i</v>
      </c>
      <c r="DF180" s="223" t="str">
        <f t="shared" ca="1" si="281"/>
        <v>-1.71176569514125+4.13256795681533i</v>
      </c>
      <c r="DG180" s="223" t="str">
        <f t="shared" ca="1" si="282"/>
        <v>4.47305932363514-1.8105329189247E-12i</v>
      </c>
      <c r="DH180" s="223" t="str">
        <f t="shared" ca="1" si="283"/>
        <v>-1.71176569514048-4.13256795681565i</v>
      </c>
      <c r="DI180" s="223" t="str">
        <f t="shared" ca="1" si="284"/>
        <v>-3.1629305803916+3.16293058039263i</v>
      </c>
      <c r="DJ180" s="223" t="str">
        <f t="shared" ca="1" si="285"/>
        <v>4.1325679568145+1.71176569514324i</v>
      </c>
      <c r="DK180" s="223" t="str">
        <f t="shared" ca="1" si="286"/>
        <v>3.44135242124874E-13-4.47305932363514i</v>
      </c>
      <c r="DL180" s="223" t="str">
        <f t="shared" ca="1" si="287"/>
        <v>-4.13256795681477+1.7117656951426i</v>
      </c>
      <c r="DM180" s="223" t="str">
        <f t="shared" ca="1" si="288"/>
        <v>3.16293058039111+3.16293058039312i</v>
      </c>
      <c r="DN180" s="223" t="str">
        <f t="shared" ca="1" si="289"/>
        <v>1.71176569514112-4.13256795681538i</v>
      </c>
      <c r="DO180" s="223" t="str">
        <f t="shared" ca="1" si="290"/>
        <v>-4.47305932363514+1.95081632947165E-12i</v>
      </c>
      <c r="DP180" s="223" t="str">
        <f t="shared" ca="1" si="291"/>
        <v>1.71176569514061+4.13256795681559i</v>
      </c>
      <c r="DQ180" s="223" t="str">
        <f t="shared" ca="1" si="292"/>
        <v>3.1629305803915-3.16293058039274i</v>
      </c>
      <c r="DR180" s="223" t="str">
        <f t="shared" ca="1" si="293"/>
        <v>-4.13256795681456-1.71176569514311i</v>
      </c>
      <c r="DS180" s="223" t="str">
        <f t="shared" ca="1" si="294"/>
        <v>-2.03851831577925E-13+4.47305932363514i</v>
      </c>
      <c r="DT180" s="223" t="str">
        <f t="shared" ca="1" si="295"/>
        <v>4.13256795681471-1.71176569514273i</v>
      </c>
      <c r="DU180" s="223" t="str">
        <f t="shared" ca="1" si="296"/>
        <v>-3.16293058039121-3.16293058039302i</v>
      </c>
      <c r="DV180" s="223" t="str">
        <f t="shared" ca="1" si="297"/>
        <v>-1.71176569514099+4.13256795681543i</v>
      </c>
      <c r="DW180" s="223" t="str">
        <f t="shared" ca="1" si="298"/>
        <v>4.47305932363514-2.0910997400186E-12i</v>
      </c>
      <c r="DX180" s="223" t="str">
        <f t="shared" ca="1" si="299"/>
        <v>-1.71176569514074-4.13256795681554i</v>
      </c>
      <c r="DY180" s="223" t="str">
        <f t="shared" ca="1" si="300"/>
        <v>-3.1629305803914+3.16293058039283i</v>
      </c>
      <c r="DZ180" s="223" t="str">
        <f t="shared" ca="1" si="301"/>
        <v>4.13256795681461+1.71176569514298i</v>
      </c>
      <c r="EA180" s="223" t="str">
        <f t="shared" ca="1" si="302"/>
        <v>6.35684210309766E-14-4.47305932363514i</v>
      </c>
      <c r="EB180" s="223" t="str">
        <f t="shared" ca="1" si="303"/>
        <v>-4.13256795681466+1.71176569514286i</v>
      </c>
      <c r="EC180" s="223" t="str">
        <f t="shared" ca="1" si="304"/>
        <v>3.16293058039131+3.16293058039292i</v>
      </c>
      <c r="ED180" s="223" t="str">
        <f t="shared" ca="1" si="305"/>
        <v>1.71176569514086-4.13256795681549i</v>
      </c>
      <c r="EE180" s="223" t="str">
        <f t="shared" ca="1" si="306"/>
        <v>-4.47305932363514-2.21823658208055E-12i</v>
      </c>
      <c r="EF180" s="223" t="str">
        <f t="shared" ca="1" si="307"/>
        <v>1.71176569514087+4.13256795681548i</v>
      </c>
      <c r="EG180" s="223" t="str">
        <f t="shared" ca="1" si="308"/>
        <v>3.1629305803913-3.16293058039293i</v>
      </c>
      <c r="EH180" s="223" t="str">
        <f t="shared" ca="1" si="309"/>
        <v>-4.13256795681467-1.71176569514285i</v>
      </c>
      <c r="EI180" s="223" t="str">
        <f t="shared" ca="1" si="310"/>
        <v>7.67149895159723E-14+4.47305932363514i</v>
      </c>
      <c r="EJ180" s="223" t="str">
        <f t="shared" ca="1" si="311"/>
        <v>4.13256795681461-1.71176569514299i</v>
      </c>
      <c r="EK180" s="223" t="str">
        <f t="shared" ca="1" si="312"/>
        <v>-3.16293058039141-3.16293058039283i</v>
      </c>
      <c r="EL180" s="223" t="str">
        <f t="shared" ca="1" si="313"/>
        <v>-1.71176569514073+4.13256795681554i</v>
      </c>
      <c r="EM180" s="223" t="str">
        <f t="shared" ca="1" si="314"/>
        <v>4.47305932363514+2.07795317153361E-12i</v>
      </c>
      <c r="EN180" s="223"/>
      <c r="EO180" s="223"/>
      <c r="EP180" s="223"/>
    </row>
    <row r="181" spans="1:146" ht="17.25" thickBot="1">
      <c r="A181" s="257">
        <f t="shared" si="181"/>
        <v>1.582031250000001E-3</v>
      </c>
      <c r="B181" s="256">
        <v>81</v>
      </c>
      <c r="C181" s="230">
        <f t="shared" si="182"/>
        <v>16200</v>
      </c>
      <c r="D181" s="229">
        <f t="shared" si="315"/>
        <v>101787.60197630929</v>
      </c>
      <c r="E181" s="229" t="str">
        <f t="shared" si="316"/>
        <v>101787.601976309i</v>
      </c>
      <c r="F181" s="229" t="str">
        <f t="shared" si="183"/>
        <v>-0.0159506813303291-0.0591307910252975i</v>
      </c>
      <c r="G181" s="229" t="str">
        <f t="shared" si="184"/>
        <v>-4.70244471091289+1.69650475822567i</v>
      </c>
      <c r="H181" s="229" t="str">
        <f t="shared" si="180"/>
        <v>0.00203828747772413-0.00521867219572115i</v>
      </c>
      <c r="I181" s="229" t="str">
        <f t="shared" si="317"/>
        <v>-0.00402481340154847+0.00510314692676567i</v>
      </c>
      <c r="J181" s="255" t="str">
        <f ca="1">IMPRODUCT(1/N_FFT2,CR100)</f>
        <v>-0.0015260253097295-0.00161438841848679i</v>
      </c>
      <c r="K181" s="254" t="str">
        <f t="shared" ca="1" si="318"/>
        <v>0.0000143804284141084-1.28991922748245E-06i</v>
      </c>
      <c r="N181" s="246">
        <f t="shared" ca="1" si="185"/>
        <v>17.474645190761635</v>
      </c>
      <c r="O181" s="223">
        <f t="shared" ca="1" si="186"/>
        <v>4.4746451907616356</v>
      </c>
      <c r="P181" s="223" t="str">
        <f t="shared" ca="1" si="187"/>
        <v>-1.81331109681035-4.09076428670617i</v>
      </c>
      <c r="Q181" s="223" t="str">
        <f t="shared" ca="1" si="188"/>
        <v>-3.00498804761913+3.31549338965898i</v>
      </c>
      <c r="R181" s="223" t="str">
        <f t="shared" ca="1" si="189"/>
        <v>4.24880170678327+1.40361449110565i</v>
      </c>
      <c r="S181" s="223" t="str">
        <f t="shared" ca="1" si="190"/>
        <v>-0.438591925587858-4.45309855112318i</v>
      </c>
      <c r="T181" s="223" t="str">
        <f t="shared" ca="1" si="191"/>
        <v>-3.89333057030887+2.20554452539609i</v>
      </c>
      <c r="U181" s="223" t="str">
        <f t="shared" ca="1" si="192"/>
        <v>3.59406871792327+2.66554302798729i</v>
      </c>
      <c r="V181" s="223" t="str">
        <f t="shared" ca="1" si="193"/>
        <v>0.980400310558014-4.36592084379275i</v>
      </c>
      <c r="W181" s="223" t="str">
        <f t="shared" ca="1" si="194"/>
        <v>-4.38866613812614+0.872959971173485i</v>
      </c>
      <c r="X181" s="223" t="str">
        <f t="shared" ca="1" si="195"/>
        <v>2.57653735452894+3.65840195220854i</v>
      </c>
      <c r="Y181" s="223" t="str">
        <f t="shared" ca="1" si="196"/>
        <v>2.3004273718616-3.83803119971636i</v>
      </c>
      <c r="Z181" s="223" t="str">
        <f t="shared" ca="1" si="197"/>
        <v>-4.44099377642146-0.54774433907807i</v>
      </c>
      <c r="AA181" s="223" t="str">
        <f t="shared" ca="1" si="198"/>
        <v>1.2989209350285+4.28196847112994i</v>
      </c>
      <c r="AB181" s="223" t="str">
        <f t="shared" ca="1" si="199"/>
        <v>3.38824092342236-2.92271672045928i</v>
      </c>
      <c r="AC181" s="223" t="str">
        <f t="shared" ca="1" si="200"/>
        <v>-4.04503134297488-1.91315734260335i</v>
      </c>
      <c r="AD181" s="223" t="str">
        <f t="shared" ca="1" si="201"/>
        <v>-0.109813290185281+4.47329751128906i</v>
      </c>
      <c r="AE181" s="223" t="str">
        <f t="shared" ca="1" si="202"/>
        <v>4.13403310699466-1.71237258021678i</v>
      </c>
      <c r="AF181" s="223" t="str">
        <f t="shared" ca="1" si="203"/>
        <v>-3.24074872665177-3.08544928234304i</v>
      </c>
      <c r="AG181" s="223" t="str">
        <f t="shared" ca="1" si="204"/>
        <v>-1.50746256229806+4.2130756231613i</v>
      </c>
      <c r="AH181" s="223" t="str">
        <f t="shared" ca="1" si="205"/>
        <v>4.46252094576978-0.3291753207216i</v>
      </c>
      <c r="AI181" s="223" t="str">
        <f t="shared" ca="1" si="206"/>
        <v>-2.1093331413791-3.94628474414683i</v>
      </c>
      <c r="AJ181" s="223" t="str">
        <f t="shared" ca="1" si="207"/>
        <v>-2.75294307799627+3.52757055103349i</v>
      </c>
      <c r="AK181" s="223" t="str">
        <f t="shared" ca="1" si="208"/>
        <v>4.34054568199544+1.08725009345456i</v>
      </c>
      <c r="AL181" s="223" t="str">
        <f t="shared" ca="1" si="209"/>
        <v>-0.764993793344824-4.40876786408064i</v>
      </c>
      <c r="AM181" s="223" t="str">
        <f t="shared" ca="1" si="210"/>
        <v>-3.72053150195399+2.48597967131154i</v>
      </c>
      <c r="AN181" s="223" t="str">
        <f t="shared" ca="1" si="211"/>
        <v>3.78041994264248+2.39392452689663i</v>
      </c>
      <c r="AO181" s="223" t="str">
        <f t="shared" ca="1" si="212"/>
        <v>0.656566811859706-4.42621391312831i</v>
      </c>
      <c r="AP181" s="223" t="str">
        <f t="shared" ca="1" si="213"/>
        <v>-4.31255593778268+1.19344495755002i</v>
      </c>
      <c r="AQ181" s="223" t="str">
        <f t="shared" ca="1" si="214"/>
        <v>2.83868485803415+3.45894750754819i</v>
      </c>
      <c r="AR181" s="223" t="str">
        <f t="shared" ca="1" si="215"/>
        <v>2.83868485803415+3.45894750754819i</v>
      </c>
      <c r="AS181" s="223" t="str">
        <f t="shared" ca="1" si="216"/>
        <v>-4.46925528466304-0.219560432951184i</v>
      </c>
      <c r="AT181" s="223" t="str">
        <f t="shared" ca="1" si="217"/>
        <v>1.61040259441017+4.17481174032114i</v>
      </c>
      <c r="AU181" s="223" t="str">
        <f t="shared" ca="1" si="218"/>
        <v>3.16405195779136-3.16405195779129i</v>
      </c>
      <c r="AV181" s="223" t="str">
        <f t="shared" ca="1" si="219"/>
        <v>-4.17481174032109-1.61040259441031i</v>
      </c>
      <c r="AW181" s="223" t="str">
        <f t="shared" ca="1" si="220"/>
        <v>0.219560432951043+4.46925528466305i</v>
      </c>
      <c r="AX181" s="223" t="str">
        <f t="shared" ca="1" si="221"/>
        <v>3.99686182361591-2.01185117395097i</v>
      </c>
      <c r="AY181" s="223" t="str">
        <f t="shared" ca="1" si="222"/>
        <v>-3.4589475075481-2.83868485803426i</v>
      </c>
      <c r="AZ181" s="223" t="str">
        <f t="shared" ca="1" si="223"/>
        <v>-1.1934449575497+4.31255593778277i</v>
      </c>
      <c r="BA181" s="223" t="str">
        <f t="shared" ca="1" si="224"/>
        <v>4.42621391312826-0.656566811860038i</v>
      </c>
      <c r="BB181" s="223" t="str">
        <f t="shared" ca="1" si="225"/>
        <v>-2.39392452689654-3.78041994264254i</v>
      </c>
      <c r="BC181" s="223" t="str">
        <f t="shared" ca="1" si="226"/>
        <v>-2.48597967131163+3.72053150195393i</v>
      </c>
      <c r="BD181" s="223" t="str">
        <f t="shared" ca="1" si="227"/>
        <v>4.40876786408062+0.764993793344932i</v>
      </c>
      <c r="BE181" s="223" t="str">
        <f t="shared" ca="1" si="228"/>
        <v>-1.08725009345446-4.34054568199547i</v>
      </c>
      <c r="BF181" s="223" t="str">
        <f t="shared" ca="1" si="229"/>
        <v>-3.52757055103353+2.7529430779962i</v>
      </c>
      <c r="BG181" s="223" t="str">
        <f t="shared" ca="1" si="230"/>
        <v>3.94628474414676+2.10933314137923i</v>
      </c>
      <c r="BH181" s="223" t="str">
        <f t="shared" ca="1" si="231"/>
        <v>0.329175320721741-4.46252094576977i</v>
      </c>
      <c r="BI181" s="223" t="str">
        <f t="shared" ca="1" si="232"/>
        <v>-4.21307562316135+1.50746256229792i</v>
      </c>
      <c r="BJ181" s="223" t="str">
        <f t="shared" ca="1" si="233"/>
        <v>3.08544928234293+3.24074872665187i</v>
      </c>
      <c r="BK181" s="223" t="str">
        <f t="shared" ca="1" si="234"/>
        <v>1.71237258021649-4.13403310699478i</v>
      </c>
      <c r="BL181" s="223" t="str">
        <f t="shared" ca="1" si="235"/>
        <v>-4.47329751128905+0.109813290185601i</v>
      </c>
      <c r="BM181" s="223" t="str">
        <f t="shared" ca="1" si="236"/>
        <v>1.91315734260365+4.04503134297474i</v>
      </c>
      <c r="BN181" s="223" t="str">
        <f t="shared" ca="1" si="237"/>
        <v>2.92271672046037-3.38824092342142i</v>
      </c>
      <c r="BO181" s="223" t="str">
        <f t="shared" ca="1" si="238"/>
        <v>-4.28196847112978-1.29892093502904i</v>
      </c>
      <c r="BP181" s="223" t="str">
        <f t="shared" ca="1" si="239"/>
        <v>0.547744339078405+4.44099377642142i</v>
      </c>
      <c r="BQ181" s="223" t="str">
        <f t="shared" ca="1" si="240"/>
        <v>3.83803119971572-2.30042737186266i</v>
      </c>
      <c r="BR181" s="223" t="str">
        <f t="shared" ca="1" si="241"/>
        <v>-3.65840195220976-2.5765373545272i</v>
      </c>
      <c r="BS181" s="223" t="str">
        <f t="shared" ca="1" si="242"/>
        <v>-0.87295997117494+4.38866613812585i</v>
      </c>
      <c r="BT181" s="223" t="str">
        <f t="shared" ca="1" si="243"/>
        <v>4.36592084379288-0.980400310557432i</v>
      </c>
      <c r="BU181" s="223" t="str">
        <f t="shared" ca="1" si="244"/>
        <v>-2.66554302798753-3.59406871792309i</v>
      </c>
      <c r="BV181" s="223" t="str">
        <f t="shared" ca="1" si="245"/>
        <v>-2.20554452539485+3.89333057030957i</v>
      </c>
      <c r="BW181" s="223" t="str">
        <f t="shared" ca="1" si="246"/>
        <v>4.45309855112298+0.438591925589937i</v>
      </c>
      <c r="BX181" s="223" t="str">
        <f t="shared" ca="1" si="247"/>
        <v>-1.40361449110456-4.24880170678363i</v>
      </c>
      <c r="BY181" s="223" t="str">
        <f t="shared" ca="1" si="248"/>
        <v>-3.31549338965912+3.00498804761897i</v>
      </c>
      <c r="BZ181" s="223" t="str">
        <f t="shared" ca="1" si="249"/>
        <v>4.09076428670647+1.81331109680968i</v>
      </c>
      <c r="CA181" s="223" t="str">
        <f t="shared" ca="1" si="250"/>
        <v>-1.67084215955127E-12-4.47464519076164i</v>
      </c>
      <c r="CB181" s="223" t="str">
        <f t="shared" ca="1" si="251"/>
        <v>-4.09076428670692+1.81331109680867i</v>
      </c>
      <c r="CC181" s="223" t="str">
        <f t="shared" ca="1" si="252"/>
        <v>3.31549338965834+3.00498804761984i</v>
      </c>
      <c r="CD181" s="223" t="str">
        <f t="shared" ca="1" si="253"/>
        <v>1.40361449110562-4.24880170678328i</v>
      </c>
      <c r="CE181" s="223" t="str">
        <f t="shared" ca="1" si="254"/>
        <v>-4.45309855112309+0.438591925588769i</v>
      </c>
      <c r="CF181" s="223" t="str">
        <f t="shared" ca="1" si="255"/>
        <v>2.20554452539776+3.89333057030792i</v>
      </c>
      <c r="CG181" s="223" t="str">
        <f t="shared" ca="1" si="256"/>
        <v>2.66554302798847-3.59406871792239i</v>
      </c>
      <c r="CH181" s="223" t="str">
        <f t="shared" ca="1" si="257"/>
        <v>-4.36592084379264-0.980400310558515i</v>
      </c>
      <c r="CI181" s="223" t="str">
        <f t="shared" ca="1" si="258"/>
        <v>0.872959971173789+4.38866613812608i</v>
      </c>
      <c r="CJ181" s="223" t="str">
        <f t="shared" ca="1" si="259"/>
        <v>3.6584019522078-2.57653735452999i</v>
      </c>
      <c r="CK181" s="223" t="str">
        <f t="shared" ca="1" si="260"/>
        <v>-3.83803119971744-2.30042737185979i</v>
      </c>
      <c r="CL181" s="223" t="str">
        <f t="shared" ca="1" si="261"/>
        <v>-0.547744339079569+4.44099377642128i</v>
      </c>
      <c r="CM181" s="223" t="str">
        <f t="shared" ca="1" si="262"/>
        <v>4.28196847113011-1.29892093502797i</v>
      </c>
      <c r="CN181" s="223" t="str">
        <f t="shared" ca="1" si="263"/>
        <v>-2.92271672045949-3.38824092342218i</v>
      </c>
      <c r="CO181" s="223" t="str">
        <f t="shared" ca="1" si="264"/>
        <v>-1.91315734260224+4.0450313429754i</v>
      </c>
      <c r="CP181" s="223" t="str">
        <f t="shared" ca="1" si="265"/>
        <v>4.47329751128911+0.109813290183214i</v>
      </c>
      <c r="CQ181" s="223" t="str">
        <f t="shared" ca="1" si="266"/>
        <v>-1.71237258021546-4.13403310699521i</v>
      </c>
      <c r="CR181" s="223" t="str">
        <f t="shared" ca="1" si="267"/>
        <v>-3.08544928234314+3.24074872665167i</v>
      </c>
      <c r="CS181" s="223" t="str">
        <f t="shared" ca="1" si="268"/>
        <v>4.21307562316158+1.50746256229729i</v>
      </c>
      <c r="CT181" s="223" t="str">
        <f t="shared" ca="1" si="269"/>
        <v>-0.329175320723234-4.46252094576966i</v>
      </c>
      <c r="CU181" s="223" t="str">
        <f t="shared" ca="1" si="270"/>
        <v>-3.94628474414771+2.10933314137746i</v>
      </c>
      <c r="CV181" s="223" t="str">
        <f t="shared" ca="1" si="271"/>
        <v>3.52757055103285+2.75294307799708i</v>
      </c>
      <c r="CW181" s="223" t="str">
        <f t="shared" ca="1" si="272"/>
        <v>1.08725009345461-4.34054568199543i</v>
      </c>
      <c r="CX181" s="223" t="str">
        <f t="shared" ca="1" si="273"/>
        <v>-4.4087678640805+0.764993793345594i</v>
      </c>
      <c r="CY181" s="223" t="str">
        <f t="shared" ca="1" si="274"/>
        <v>2.48597967131298+3.72053150195303i</v>
      </c>
      <c r="CZ181" s="223" t="str">
        <f t="shared" ca="1" si="275"/>
        <v>2.39392452689823-3.78041994264147i</v>
      </c>
      <c r="DA181" s="223" t="str">
        <f t="shared" ca="1" si="276"/>
        <v>-4.42621391312815-0.656566811860758i</v>
      </c>
      <c r="DB181" s="223" t="str">
        <f t="shared" ca="1" si="277"/>
        <v>1.19344495754991+4.31255593778271i</v>
      </c>
      <c r="DC181" s="223" t="str">
        <f t="shared" ca="1" si="278"/>
        <v>3.45894750754743-2.83868485803508i</v>
      </c>
      <c r="DD181" s="223" t="str">
        <f t="shared" ca="1" si="279"/>
        <v>-3.99686182361682-2.01185117394918i</v>
      </c>
      <c r="DE181" s="223" t="str">
        <f t="shared" ca="1" si="280"/>
        <v>-0.219560432952659+4.46925528466297i</v>
      </c>
      <c r="DF181" s="223" t="str">
        <f t="shared" ca="1" si="281"/>
        <v>4.17481174032133-1.61040259440969i</v>
      </c>
      <c r="DG181" s="223" t="str">
        <f t="shared" ca="1" si="282"/>
        <v>-3.1640519577915-3.16405195779115i</v>
      </c>
      <c r="DH181" s="223" t="str">
        <f t="shared" ca="1" si="283"/>
        <v>-1.6104025944091+4.17481174032155i</v>
      </c>
      <c r="DI181" s="223" t="str">
        <f t="shared" ca="1" si="284"/>
        <v>4.46925528466294-0.219560432953156i</v>
      </c>
      <c r="DJ181" s="223" t="str">
        <f t="shared" ca="1" si="285"/>
        <v>-2.01185117394962-3.99686182361659i</v>
      </c>
      <c r="DK181" s="223" t="str">
        <f t="shared" ca="1" si="286"/>
        <v>-2.83868485803469+3.45894750754775i</v>
      </c>
      <c r="DL181" s="223" t="str">
        <f t="shared" ca="1" si="287"/>
        <v>4.31255593778284+1.19344495754943i</v>
      </c>
      <c r="DM181" s="223" t="str">
        <f t="shared" ca="1" si="288"/>
        <v>-0.65656681186125-4.42621391312808i</v>
      </c>
      <c r="DN181" s="223" t="str">
        <f t="shared" ca="1" si="289"/>
        <v>-3.78041994264359+2.39392452689489i</v>
      </c>
      <c r="DO181" s="223" t="str">
        <f t="shared" ca="1" si="290"/>
        <v>3.72053150195338+2.48597967131246i</v>
      </c>
      <c r="DP181" s="223" t="str">
        <f t="shared" ca="1" si="291"/>
        <v>0.764993793345102-4.40876786408059i</v>
      </c>
      <c r="DQ181" s="223" t="str">
        <f t="shared" ca="1" si="292"/>
        <v>-4.34054568199528+1.08725009345521i</v>
      </c>
      <c r="DR181" s="223" t="str">
        <f t="shared" ca="1" si="293"/>
        <v>2.75294307799747+3.52757055103254i</v>
      </c>
      <c r="DS181" s="223" t="str">
        <f t="shared" ca="1" si="294"/>
        <v>2.10933314138084-3.9462847441459i</v>
      </c>
      <c r="DT181" s="223" t="str">
        <f t="shared" ca="1" si="295"/>
        <v>-4.4625209457697-0.329175320722738i</v>
      </c>
      <c r="DU181" s="223" t="str">
        <f t="shared" ca="1" si="296"/>
        <v>1.50746256229788+4.21307562316137i</v>
      </c>
      <c r="DV181" s="223" t="str">
        <f t="shared" ca="1" si="297"/>
        <v>3.24074872665133-3.0854492823435i</v>
      </c>
      <c r="DW181" s="223" t="str">
        <f t="shared" ca="1" si="298"/>
        <v>-4.13403310699545-1.71237258021489i</v>
      </c>
      <c r="DX181" s="223" t="str">
        <f t="shared" ca="1" si="299"/>
        <v>0.109813290183712+4.4732975112891i</v>
      </c>
      <c r="DY181" s="223" t="str">
        <f t="shared" ca="1" si="300"/>
        <v>4.04503134297519-1.91315734260269i</v>
      </c>
      <c r="DZ181" s="223" t="str">
        <f t="shared" ca="1" si="301"/>
        <v>-3.3882409234225-2.92271672045911i</v>
      </c>
      <c r="EA181" s="223" t="str">
        <f t="shared" ca="1" si="302"/>
        <v>-1.2989209350275+4.28196847113025i</v>
      </c>
      <c r="EB181" s="223" t="str">
        <f t="shared" ca="1" si="303"/>
        <v>4.44099377642122-0.547744339080061i</v>
      </c>
      <c r="EC181" s="223" t="str">
        <f t="shared" ca="1" si="304"/>
        <v>-2.30042737186022-3.83803119971718i</v>
      </c>
      <c r="ED181" s="223" t="str">
        <f t="shared" ca="1" si="305"/>
        <v>-2.57653735452948+3.65840195220816i</v>
      </c>
      <c r="EE181" s="223" t="str">
        <f t="shared" ca="1" si="306"/>
        <v>4.38866613812618+0.872959971173302i</v>
      </c>
      <c r="EF181" s="223" t="str">
        <f t="shared" ca="1" si="307"/>
        <v>-0.980400310559124-4.3659208437925i</v>
      </c>
      <c r="EG181" s="223" t="str">
        <f t="shared" ca="1" si="308"/>
        <v>-3.5940687179221+2.66554302798887i</v>
      </c>
      <c r="EH181" s="223" t="str">
        <f t="shared" ca="1" si="309"/>
        <v>3.89333057030823+2.20554452539721i</v>
      </c>
      <c r="EI181" s="223" t="str">
        <f t="shared" ca="1" si="310"/>
        <v>0.438591925588274-4.45309855112314i</v>
      </c>
      <c r="EJ181" s="223" t="str">
        <f t="shared" ca="1" si="311"/>
        <v>-4.24880170678309+1.40361449110621i</v>
      </c>
      <c r="EK181" s="223" t="str">
        <f t="shared" ca="1" si="312"/>
        <v>3.00498804762021+3.315493389658i</v>
      </c>
      <c r="EL181" s="223" t="str">
        <f t="shared" ca="1" si="313"/>
        <v>1.81331109681228-4.09076428670532i</v>
      </c>
      <c r="EM181" s="223" t="str">
        <f t="shared" ca="1" si="314"/>
        <v>-4.47464519076164-1.10951297045683E-12i</v>
      </c>
      <c r="EN181" s="223"/>
      <c r="EO181" s="223"/>
      <c r="EP181" s="223"/>
    </row>
    <row r="182" spans="1:146" ht="17.25" thickBot="1">
      <c r="A182" s="257">
        <f t="shared" si="181"/>
        <v>1.601562500000001E-3</v>
      </c>
      <c r="B182" s="256">
        <v>82</v>
      </c>
      <c r="C182" s="230">
        <f t="shared" si="182"/>
        <v>16400</v>
      </c>
      <c r="D182" s="229">
        <f t="shared" si="315"/>
        <v>103044.23903774521</v>
      </c>
      <c r="E182" s="229" t="str">
        <f t="shared" si="316"/>
        <v>103044.239037745i</v>
      </c>
      <c r="F182" s="229" t="str">
        <f t="shared" si="183"/>
        <v>-0.0158207426537449-0.0582174073676363i</v>
      </c>
      <c r="G182" s="229" t="str">
        <f t="shared" si="184"/>
        <v>-4.67922376359295+1.73240184480924i</v>
      </c>
      <c r="H182" s="229" t="str">
        <f t="shared" si="180"/>
        <v>0.00203727682506983-0.00515499700076172i</v>
      </c>
      <c r="I182" s="229" t="str">
        <f t="shared" si="317"/>
        <v>-0.00397383481292465+0.00506764353380156i</v>
      </c>
      <c r="J182" s="255" t="str">
        <f ca="1">IMPRODUCT(1/N_FFT2,CS100)</f>
        <v>0.0142951189594512+0.000041967536005532i</v>
      </c>
      <c r="K182" s="254" t="str">
        <f t="shared" ca="1" si="318"/>
        <v>-0.0000570191178884344+0.0000722757951041955i</v>
      </c>
      <c r="N182" s="246">
        <f t="shared" ca="1" si="185"/>
        <v>17.476049166802099</v>
      </c>
      <c r="O182" s="223">
        <f t="shared" ca="1" si="186"/>
        <v>4.4760491668020972</v>
      </c>
      <c r="P182" s="223" t="str">
        <f t="shared" ca="1" si="187"/>
        <v>-1.9137576197106-4.04630052228321i</v>
      </c>
      <c r="Q182" s="223" t="str">
        <f t="shared" ca="1" si="188"/>
        <v>-2.83957553100554+3.46003279570359i</v>
      </c>
      <c r="R182" s="223" t="str">
        <f t="shared" ca="1" si="189"/>
        <v>4.34190758263343+1.08759123180545i</v>
      </c>
      <c r="S182" s="223" t="str">
        <f t="shared" ca="1" si="190"/>
        <v>-0.873233873311425-4.39004313716064i</v>
      </c>
      <c r="T182" s="223" t="str">
        <f t="shared" ca="1" si="191"/>
        <v>-3.59519640205312+2.66637937553792i</v>
      </c>
      <c r="U182" s="223" t="str">
        <f t="shared" ca="1" si="192"/>
        <v>3.94752294047157+2.10999497110311i</v>
      </c>
      <c r="V182" s="223" t="str">
        <f t="shared" ca="1" si="193"/>
        <v>0.219629322790285-4.47065756955288i</v>
      </c>
      <c r="W182" s="223" t="str">
        <f t="shared" ca="1" si="194"/>
        <v>-4.13533021172264+1.71290985858676i</v>
      </c>
      <c r="X182" s="223" t="str">
        <f t="shared" ca="1" si="195"/>
        <v>3.31653366728629+3.00593090030132i</v>
      </c>
      <c r="Y182" s="223" t="str">
        <f t="shared" ca="1" si="196"/>
        <v>1.2993284877603-4.28331199243346i</v>
      </c>
      <c r="Z182" s="223" t="str">
        <f t="shared" ca="1" si="197"/>
        <v>-4.42760269324805+0.656772817930511i</v>
      </c>
      <c r="AA182" s="223" t="str">
        <f t="shared" ca="1" si="198"/>
        <v>2.4867596786073+3.72169886536816i</v>
      </c>
      <c r="AB182" s="223" t="str">
        <f t="shared" ca="1" si="199"/>
        <v>2.30114915979673-3.83923543013405i</v>
      </c>
      <c r="AC182" s="223" t="str">
        <f t="shared" ca="1" si="200"/>
        <v>-4.45449576663528-0.438729539304267i</v>
      </c>
      <c r="AD182" s="223" t="str">
        <f t="shared" ca="1" si="201"/>
        <v>1.50793554758024+4.21439752846995i</v>
      </c>
      <c r="AE182" s="223" t="str">
        <f t="shared" ca="1" si="202"/>
        <v>3.1650447187701-3.16504471877021i</v>
      </c>
      <c r="AF182" s="223" t="str">
        <f t="shared" ca="1" si="203"/>
        <v>-4.21439752846986-1.5079355475805i</v>
      </c>
      <c r="AG182" s="223" t="str">
        <f t="shared" ca="1" si="204"/>
        <v>0.438729539304454+4.45449576663526i</v>
      </c>
      <c r="AH182" s="223" t="str">
        <f t="shared" ca="1" si="205"/>
        <v>3.83923543013396-2.30114915979687i</v>
      </c>
      <c r="AI182" s="223" t="str">
        <f t="shared" ca="1" si="206"/>
        <v>-3.72169886536801-2.48675967860753i</v>
      </c>
      <c r="AJ182" s="223" t="str">
        <f t="shared" ca="1" si="207"/>
        <v>-0.656772817930355+4.42760269324807i</v>
      </c>
      <c r="AK182" s="223" t="str">
        <f t="shared" ca="1" si="208"/>
        <v>4.28331199243354-1.29932848776004i</v>
      </c>
      <c r="AL182" s="223" t="str">
        <f t="shared" ca="1" si="209"/>
        <v>-3.00593090030146-3.31653366728616i</v>
      </c>
      <c r="AM182" s="223" t="str">
        <f t="shared" ca="1" si="210"/>
        <v>-1.71290985858662+4.1353302117227i</v>
      </c>
      <c r="AN182" s="223" t="str">
        <f t="shared" ca="1" si="211"/>
        <v>4.47065756955289-0.219629322790011i</v>
      </c>
      <c r="AO182" s="223" t="str">
        <f t="shared" ca="1" si="212"/>
        <v>-2.10999497110327-3.94752294047149i</v>
      </c>
      <c r="AP182" s="223" t="str">
        <f t="shared" ca="1" si="213"/>
        <v>-2.66637937553815+3.59519640205296i</v>
      </c>
      <c r="AQ182" s="223" t="str">
        <f t="shared" ca="1" si="214"/>
        <v>4.39004313716063+0.873233873311514i</v>
      </c>
      <c r="AR182" s="223" t="str">
        <f t="shared" ca="1" si="215"/>
        <v>4.39004313716063+0.873233873311514i</v>
      </c>
      <c r="AS182" s="223" t="str">
        <f t="shared" ca="1" si="216"/>
        <v>-3.4600327957037+2.83957553100539i</v>
      </c>
      <c r="AT182" s="223" t="str">
        <f t="shared" ca="1" si="217"/>
        <v>4.04630052228321+1.9137576197106i</v>
      </c>
      <c r="AU182" s="223" t="str">
        <f t="shared" ca="1" si="218"/>
        <v>-1.55730430892109E-13-4.4760491668021i</v>
      </c>
      <c r="AV182" s="223" t="str">
        <f t="shared" ca="1" si="219"/>
        <v>-4.04630052228325+1.91375761971051i</v>
      </c>
      <c r="AW182" s="223" t="str">
        <f t="shared" ca="1" si="220"/>
        <v>3.46003279570364+2.83957553100547i</v>
      </c>
      <c r="AX182" s="223" t="str">
        <f t="shared" ca="1" si="221"/>
        <v>1.08759123180561-4.34190758263339i</v>
      </c>
      <c r="AY182" s="223" t="str">
        <f t="shared" ca="1" si="222"/>
        <v>-4.39004313716064+0.873233873311443i</v>
      </c>
      <c r="AZ182" s="223" t="str">
        <f t="shared" ca="1" si="223"/>
        <v>2.66637937553804+3.59519640205304i</v>
      </c>
      <c r="BA182" s="223" t="str">
        <f t="shared" ca="1" si="224"/>
        <v>2.10999497110336-3.94752294047144i</v>
      </c>
      <c r="BB182" s="223" t="str">
        <f t="shared" ca="1" si="225"/>
        <v>-4.47065756955288-0.219629322790113i</v>
      </c>
      <c r="BC182" s="223" t="str">
        <f t="shared" ca="1" si="226"/>
        <v>1.71290985858653+4.13533021172274i</v>
      </c>
      <c r="BD182" s="223" t="str">
        <f t="shared" ca="1" si="227"/>
        <v>3.00593090030151-3.31653366728612i</v>
      </c>
      <c r="BE182" s="223" t="str">
        <f t="shared" ca="1" si="228"/>
        <v>-4.2833119924335-1.29932848776017i</v>
      </c>
      <c r="BF182" s="223" t="str">
        <f t="shared" ca="1" si="229"/>
        <v>0.656772817930225+4.42760269324809i</v>
      </c>
      <c r="BG182" s="223" t="str">
        <f t="shared" ca="1" si="230"/>
        <v>3.72169886536806-2.48675967860745i</v>
      </c>
      <c r="BH182" s="223" t="str">
        <f t="shared" ca="1" si="231"/>
        <v>-3.83923543013414-2.30114915979658i</v>
      </c>
      <c r="BI182" s="223" t="str">
        <f t="shared" ca="1" si="232"/>
        <v>-0.438729539304524+4.45449576663525i</v>
      </c>
      <c r="BJ182" s="223" t="str">
        <f t="shared" ca="1" si="233"/>
        <v>4.21439752846988-1.50793554758043i</v>
      </c>
      <c r="BK182" s="223" t="str">
        <f t="shared" ca="1" si="234"/>
        <v>-3.16504471877001-3.16504471877031i</v>
      </c>
      <c r="BL182" s="223" t="str">
        <f t="shared" ca="1" si="235"/>
        <v>-1.50793554758035+4.21439752846991i</v>
      </c>
      <c r="BM182" s="223" t="str">
        <f t="shared" ca="1" si="236"/>
        <v>4.45449576663529-0.438729539304166i</v>
      </c>
      <c r="BN182" s="223" t="str">
        <f t="shared" ca="1" si="237"/>
        <v>-2.30114915979665-3.83923543013409i</v>
      </c>
      <c r="BO182" s="223" t="str">
        <f t="shared" ca="1" si="238"/>
        <v>-2.48675967860737+3.72169886536811i</v>
      </c>
      <c r="BP182" s="223" t="str">
        <f t="shared" ca="1" si="239"/>
        <v>4.4276026932481+0.65677281793014i</v>
      </c>
      <c r="BQ182" s="223" t="str">
        <f t="shared" ca="1" si="240"/>
        <v>-1.29932848776062-4.28331199243336i</v>
      </c>
      <c r="BR182" s="223" t="str">
        <f t="shared" ca="1" si="241"/>
        <v>-3.31653366728576+3.0059309003019i</v>
      </c>
      <c r="BS182" s="223" t="str">
        <f t="shared" ca="1" si="242"/>
        <v>4.13533021172294+1.71290985858603i</v>
      </c>
      <c r="BT182" s="223" t="str">
        <f t="shared" ca="1" si="243"/>
        <v>-0.219629322791088-4.47065756955284i</v>
      </c>
      <c r="BU182" s="223" t="str">
        <f t="shared" ca="1" si="244"/>
        <v>-3.94752294047098+2.10999497110422i</v>
      </c>
      <c r="BV182" s="223" t="str">
        <f t="shared" ca="1" si="245"/>
        <v>3.59519640205388+2.6663793755369i</v>
      </c>
      <c r="BW182" s="223" t="str">
        <f t="shared" ca="1" si="246"/>
        <v>0.873233873310051-4.39004313716092i</v>
      </c>
      <c r="BX182" s="223" t="str">
        <f t="shared" ca="1" si="247"/>
        <v>-4.34190758263304+1.08759123180699i</v>
      </c>
      <c r="BY182" s="223" t="str">
        <f t="shared" ca="1" si="248"/>
        <v>2.83957553100691+3.46003279570245i</v>
      </c>
      <c r="BZ182" s="223" t="str">
        <f t="shared" ca="1" si="249"/>
        <v>1.91375761970883-4.04630052228405i</v>
      </c>
      <c r="CA182" s="223" t="str">
        <f t="shared" ca="1" si="250"/>
        <v>-4.4760491668021+2.09249842519493E-12i</v>
      </c>
      <c r="CB182" s="223" t="str">
        <f t="shared" ca="1" si="251"/>
        <v>1.91375761970864+4.04630052228413i</v>
      </c>
      <c r="CC182" s="223" t="str">
        <f t="shared" ca="1" si="252"/>
        <v>2.83957553100707-3.46003279570233i</v>
      </c>
      <c r="CD182" s="223" t="str">
        <f t="shared" ca="1" si="253"/>
        <v>-4.34190758263299-1.08759123180718i</v>
      </c>
      <c r="CE182" s="223" t="str">
        <f t="shared" ca="1" si="254"/>
        <v>0.873233873309849+4.39004313716096i</v>
      </c>
      <c r="CF182" s="223" t="str">
        <f t="shared" ca="1" si="255"/>
        <v>3.59519640205397-2.66637937553679i</v>
      </c>
      <c r="CG182" s="223" t="str">
        <f t="shared" ca="1" si="256"/>
        <v>-3.94752294047092-2.10999497110434i</v>
      </c>
      <c r="CH182" s="223" t="str">
        <f t="shared" ca="1" si="257"/>
        <v>-0.219629322791228+4.47065756955283i</v>
      </c>
      <c r="CI182" s="223" t="str">
        <f t="shared" ca="1" si="258"/>
        <v>4.13533021172305-1.71290985858579i</v>
      </c>
      <c r="CJ182" s="223" t="str">
        <f t="shared" ca="1" si="259"/>
        <v>-3.31653366728558-3.0059309003021i</v>
      </c>
      <c r="CK182" s="223" t="str">
        <f t="shared" ca="1" si="260"/>
        <v>-1.29932848776087+4.28331199243329i</v>
      </c>
      <c r="CL182" s="223" t="str">
        <f t="shared" ca="1" si="261"/>
        <v>4.42760269324813-0.656772817929938i</v>
      </c>
      <c r="CM182" s="223" t="str">
        <f t="shared" ca="1" si="262"/>
        <v>-2.4867596786072-3.72169886536823i</v>
      </c>
      <c r="CN182" s="223" t="str">
        <f t="shared" ca="1" si="263"/>
        <v>-2.30114915979683+3.83923543013399i</v>
      </c>
      <c r="CO182" s="223" t="str">
        <f t="shared" ca="1" si="264"/>
        <v>4.45449576663527+0.438729539304369i</v>
      </c>
      <c r="CP182" s="223" t="str">
        <f t="shared" ca="1" si="265"/>
        <v>-1.50793554758058-4.21439752846983i</v>
      </c>
      <c r="CQ182" s="223" t="str">
        <f t="shared" ca="1" si="266"/>
        <v>-3.16504471876984+3.16504471877048i</v>
      </c>
      <c r="CR182" s="223" t="str">
        <f t="shared" ca="1" si="267"/>
        <v>4.21439752847014+1.50793554757973i</v>
      </c>
      <c r="CS182" s="223" t="str">
        <f t="shared" ca="1" si="268"/>
        <v>-0.43872953930527-4.45449576663518i</v>
      </c>
      <c r="CT182" s="223" t="str">
        <f t="shared" ca="1" si="269"/>
        <v>-3.83923543013352+2.3011491597976i</v>
      </c>
      <c r="CU182" s="223" t="str">
        <f t="shared" ca="1" si="270"/>
        <v>3.72169886536873+2.48675967860645i</v>
      </c>
      <c r="CV182" s="223" t="str">
        <f t="shared" ca="1" si="271"/>
        <v>0.656772817929169-4.42760269324825i</v>
      </c>
      <c r="CW182" s="223" t="str">
        <f t="shared" ca="1" si="272"/>
        <v>-4.28331199243306+1.29932848776162i</v>
      </c>
      <c r="CX182" s="223" t="str">
        <f t="shared" ca="1" si="273"/>
        <v>3.00593090030268+3.31653366728506i</v>
      </c>
      <c r="CY182" s="223" t="str">
        <f t="shared" ca="1" si="274"/>
        <v>1.71290985858507-4.13533021172334i</v>
      </c>
      <c r="CZ182" s="223" t="str">
        <f t="shared" ca="1" si="275"/>
        <v>-4.47065756955279+0.219629322792133i</v>
      </c>
      <c r="DA182" s="223" t="str">
        <f t="shared" ca="1" si="276"/>
        <v>2.10999497110514+3.94752294047049i</v>
      </c>
      <c r="DB182" s="223" t="str">
        <f t="shared" ca="1" si="277"/>
        <v>2.66637937553964-3.59519640205186i</v>
      </c>
      <c r="DC182" s="223" t="str">
        <f t="shared" ca="1" si="278"/>
        <v>-4.39004313716027-0.873233873313327i</v>
      </c>
      <c r="DD182" s="223" t="str">
        <f t="shared" ca="1" si="279"/>
        <v>1.08759123180374+4.34190758263385i</v>
      </c>
      <c r="DE182" s="223" t="str">
        <f t="shared" ca="1" si="280"/>
        <v>3.46003279570466-2.83957553100423i</v>
      </c>
      <c r="DF182" s="223" t="str">
        <f t="shared" ca="1" si="281"/>
        <v>-4.04630052228256-1.91375761971196i</v>
      </c>
      <c r="DG182" s="223" t="str">
        <f t="shared" ca="1" si="282"/>
        <v>-1.31384627073439E-12+4.4760491668021i</v>
      </c>
      <c r="DH182" s="223" t="str">
        <f t="shared" ca="1" si="283"/>
        <v>4.04630052228369-1.91375761970959i</v>
      </c>
      <c r="DI182" s="223" t="str">
        <f t="shared" ca="1" si="284"/>
        <v>-3.46003279570299-2.83957553100626i</v>
      </c>
      <c r="DJ182" s="223" t="str">
        <f t="shared" ca="1" si="285"/>
        <v>-1.08759123180617+4.34190758263325i</v>
      </c>
      <c r="DK182" s="223" t="str">
        <f t="shared" ca="1" si="286"/>
        <v>4.39004313716076-0.873233873310874i</v>
      </c>
      <c r="DL182" s="223" t="str">
        <f t="shared" ca="1" si="287"/>
        <v>-2.66637937553763-3.59519640205334i</v>
      </c>
      <c r="DM182" s="223" t="str">
        <f t="shared" ca="1" si="288"/>
        <v>-2.10999497110342+3.94752294047141i</v>
      </c>
      <c r="DN182" s="223" t="str">
        <f t="shared" ca="1" si="289"/>
        <v>4.47065756955288+0.219629322790183i</v>
      </c>
      <c r="DO182" s="223" t="str">
        <f t="shared" ca="1" si="290"/>
        <v>-1.71290985858687-4.13533021172259i</v>
      </c>
      <c r="DP182" s="223" t="str">
        <f t="shared" ca="1" si="291"/>
        <v>-3.00593090030123+3.31653366728637i</v>
      </c>
      <c r="DQ182" s="223" t="str">
        <f t="shared" ca="1" si="292"/>
        <v>4.28331199243363+1.29932848775975i</v>
      </c>
      <c r="DR182" s="223" t="str">
        <f t="shared" ca="1" si="293"/>
        <v>-0.656772817930972-4.42760269324798i</v>
      </c>
      <c r="DS182" s="223" t="str">
        <f t="shared" ca="1" si="294"/>
        <v>-3.72169886536764+2.48675967860807i</v>
      </c>
      <c r="DT182" s="223" t="str">
        <f t="shared" ca="1" si="295"/>
        <v>3.83923543013453+2.30114915979593i</v>
      </c>
      <c r="DU182" s="223" t="str">
        <f t="shared" ca="1" si="296"/>
        <v>0.438729539303328-4.45449576663537i</v>
      </c>
      <c r="DV182" s="223" t="str">
        <f t="shared" ca="1" si="297"/>
        <v>-4.21439752846948+1.50793554758157i</v>
      </c>
      <c r="DW182" s="223" t="str">
        <f t="shared" ca="1" si="298"/>
        <v>3.16504471877122+3.1650447187691i</v>
      </c>
      <c r="DX182" s="223" t="str">
        <f t="shared" ca="1" si="299"/>
        <v>1.50793554757874-4.21439752847049i</v>
      </c>
      <c r="DY182" s="223" t="str">
        <f t="shared" ca="1" si="300"/>
        <v>-4.45449576663508+0.438729539306312i</v>
      </c>
      <c r="DZ182" s="223" t="str">
        <f t="shared" ca="1" si="301"/>
        <v>2.3011491597985+3.83923543013299i</v>
      </c>
      <c r="EA182" s="223" t="str">
        <f t="shared" ca="1" si="302"/>
        <v>2.48675967860939-3.72169886536677i</v>
      </c>
      <c r="EB182" s="223" t="str">
        <f t="shared" ca="1" si="303"/>
        <v>-4.42760269324775-0.656772817932539i</v>
      </c>
      <c r="EC182" s="223" t="str">
        <f t="shared" ca="1" si="304"/>
        <v>1.29932848775836+4.28331199243405i</v>
      </c>
      <c r="ED182" s="223" t="str">
        <f t="shared" ca="1" si="305"/>
        <v>3.31653366728734-3.00593090030015i</v>
      </c>
      <c r="EE182" s="223" t="str">
        <f t="shared" ca="1" si="306"/>
        <v>-4.13533021172204-1.71290985858821i</v>
      </c>
      <c r="EF182" s="223" t="str">
        <f t="shared" ca="1" si="307"/>
        <v>0.219629322788731+4.47065756955295i</v>
      </c>
      <c r="EG182" s="223" t="str">
        <f t="shared" ca="1" si="308"/>
        <v>3.94752294047209-2.10999497110214i</v>
      </c>
      <c r="EH182" s="223" t="str">
        <f t="shared" ca="1" si="309"/>
        <v>-3.59519640205248-2.66637937553879i</v>
      </c>
      <c r="EI182" s="223" t="str">
        <f t="shared" ca="1" si="310"/>
        <v>-0.873233873312302+4.39004313716047i</v>
      </c>
      <c r="EJ182" s="223" t="str">
        <f t="shared" ca="1" si="311"/>
        <v>4.3419075826336-1.08759123180476i</v>
      </c>
      <c r="EK182" s="223" t="str">
        <f t="shared" ca="1" si="312"/>
        <v>-2.83957553100514-3.46003279570391i</v>
      </c>
      <c r="EL182" s="223" t="str">
        <f t="shared" ca="1" si="313"/>
        <v>-1.9137576197109+4.04630052228307i</v>
      </c>
      <c r="EM182" s="223" t="str">
        <f t="shared" ca="1" si="314"/>
        <v>4.4760491668021+1.4038008932187E-13i</v>
      </c>
      <c r="EN182" s="223"/>
      <c r="EO182" s="223"/>
      <c r="EP182" s="223"/>
    </row>
    <row r="183" spans="1:146" ht="17.25" thickBot="1">
      <c r="A183" s="257">
        <f t="shared" si="181"/>
        <v>1.621093750000001E-3</v>
      </c>
      <c r="B183" s="256">
        <v>83</v>
      </c>
      <c r="C183" s="230">
        <f t="shared" si="182"/>
        <v>16600</v>
      </c>
      <c r="D183" s="229">
        <f t="shared" si="315"/>
        <v>104300.87609918113</v>
      </c>
      <c r="E183" s="229" t="str">
        <f t="shared" si="316"/>
        <v>104300.876099181i</v>
      </c>
      <c r="F183" s="229" t="str">
        <f t="shared" si="183"/>
        <v>-0.0156910613398282-0.0573270424588619i</v>
      </c>
      <c r="G183" s="229" t="str">
        <f t="shared" si="184"/>
        <v>-4.65552201464976+1.76752335155985i</v>
      </c>
      <c r="H183" s="229" t="str">
        <f t="shared" si="180"/>
        <v>0.00203630342559076-0.00509285606500674i</v>
      </c>
      <c r="I183" s="229" t="str">
        <f t="shared" si="317"/>
        <v>-0.00392393639337849+0.00503187868811674i</v>
      </c>
      <c r="J183" s="255" t="str">
        <f ca="1">IMPRODUCT(1/N_FFT2,CT100)</f>
        <v>0.0355395784893014+0.00161444375221373i</v>
      </c>
      <c r="K183" s="254" t="str">
        <f t="shared" ca="1" si="318"/>
        <v>-0.000147578730549429+0.000172495872990594i</v>
      </c>
      <c r="N183" s="246">
        <f t="shared" ca="1" si="185"/>
        <v>17.4772998761519</v>
      </c>
      <c r="O183" s="223">
        <f t="shared" ca="1" si="186"/>
        <v>4.4772998761518989</v>
      </c>
      <c r="P183" s="223" t="str">
        <f t="shared" ca="1" si="187"/>
        <v>-2.01304475057905-3.99923305311855i</v>
      </c>
      <c r="Q183" s="223" t="str">
        <f t="shared" ca="1" si="188"/>
        <v>-2.66712442222776+3.59620098122256i</v>
      </c>
      <c r="R183" s="223" t="str">
        <f t="shared" ca="1" si="189"/>
        <v>4.41138346624324+0.765447643373213i</v>
      </c>
      <c r="S183" s="223" t="str">
        <f t="shared" ca="1" si="190"/>
        <v>-1.29969154952021-4.28450884665857i</v>
      </c>
      <c r="T183" s="223" t="str">
        <f t="shared" ca="1" si="191"/>
        <v>-3.24267137480185+3.08727979555312i</v>
      </c>
      <c r="U183" s="223" t="str">
        <f t="shared" ca="1" si="192"/>
        <v>4.21557512643551+1.50835689886977i</v>
      </c>
      <c r="V183" s="223" t="str">
        <f t="shared" ca="1" si="193"/>
        <v>-0.548069300909026-4.44362849734211i</v>
      </c>
      <c r="W183" s="223" t="str">
        <f t="shared" ca="1" si="194"/>
        <v>-3.72273879218614+2.48745453549252i</v>
      </c>
      <c r="X183" s="223" t="str">
        <f t="shared" ca="1" si="195"/>
        <v>3.89564037753245+2.20685301502584i</v>
      </c>
      <c r="Y183" s="223" t="str">
        <f t="shared" ca="1" si="196"/>
        <v>0.219690692189277-4.4719067723685i</v>
      </c>
      <c r="Z183" s="223" t="str">
        <f t="shared" ca="1" si="197"/>
        <v>-4.09319122598836+1.81438688500599i</v>
      </c>
      <c r="AA183" s="223" t="str">
        <f t="shared" ca="1" si="198"/>
        <v>3.46099960710517+2.84036897261741i</v>
      </c>
      <c r="AB183" s="223" t="str">
        <f t="shared" ca="1" si="199"/>
        <v>0.980981955419131-4.36851102598264i</v>
      </c>
      <c r="AC183" s="223" t="str">
        <f t="shared" ca="1" si="200"/>
        <v>-4.34312080979145+1.08789512938806i</v>
      </c>
      <c r="AD183" s="223" t="str">
        <f t="shared" ca="1" si="201"/>
        <v>2.92445068886281+3.39025107468453i</v>
      </c>
      <c r="AE183" s="223" t="str">
        <f t="shared" ca="1" si="202"/>
        <v>1.71338848433362-4.13648571649205i</v>
      </c>
      <c r="AF183" s="223" t="str">
        <f t="shared" ca="1" si="203"/>
        <v>-4.46516843817498+0.329370611493782i</v>
      </c>
      <c r="AG183" s="223" t="str">
        <f t="shared" ca="1" si="204"/>
        <v>2.30179215290579+3.84030819932608i</v>
      </c>
      <c r="AH183" s="223" t="str">
        <f t="shared" ca="1" si="205"/>
        <v>2.39534477726207-3.782662763059i</v>
      </c>
      <c r="AI183" s="223" t="str">
        <f t="shared" ca="1" si="206"/>
        <v>-4.45574045347768-0.438852130258437i</v>
      </c>
      <c r="AJ183" s="223" t="str">
        <f t="shared" ca="1" si="207"/>
        <v>1.61135800250593+4.17728854267333i</v>
      </c>
      <c r="AK183" s="223" t="str">
        <f t="shared" ca="1" si="208"/>
        <v>3.00677082536523-3.31746038178639i</v>
      </c>
      <c r="AL183" s="223" t="str">
        <f t="shared" ca="1" si="209"/>
        <v>-4.31511446002406-1.19415299601061i</v>
      </c>
      <c r="AM183" s="223" t="str">
        <f t="shared" ca="1" si="210"/>
        <v>0.873477874601445+4.39126981448095i</v>
      </c>
      <c r="AN183" s="223" t="str">
        <f t="shared" ca="1" si="211"/>
        <v>3.52966336277737-2.75457632431141i</v>
      </c>
      <c r="AO183" s="223" t="str">
        <f t="shared" ca="1" si="212"/>
        <v>-4.04743115014419-1.91429236686361i</v>
      </c>
      <c r="AP183" s="223" t="str">
        <f t="shared" ca="1" si="213"/>
        <v>0.109878439426467+4.47595139713771i</v>
      </c>
      <c r="AQ183" s="223" t="str">
        <f t="shared" ca="1" si="214"/>
        <v>3.94862596764258-2.1105845514095i</v>
      </c>
      <c r="AR183" s="223" t="str">
        <f t="shared" ca="1" si="215"/>
        <v>3.94862596764258-2.1105845514095i</v>
      </c>
      <c r="AS183" s="223" t="str">
        <f t="shared" ca="1" si="216"/>
        <v>-0.656956335106912+4.42883986555765i</v>
      </c>
      <c r="AT183" s="223" t="str">
        <f t="shared" ca="1" si="217"/>
        <v>4.25132240537191-1.40444721743917i</v>
      </c>
      <c r="AU183" s="223" t="str">
        <f t="shared" ca="1" si="218"/>
        <v>-3.16592910383266-3.16592910383273i</v>
      </c>
      <c r="AV183" s="223" t="str">
        <f t="shared" ca="1" si="219"/>
        <v>-1.40444721743923+4.25132240537189i</v>
      </c>
      <c r="AW183" s="223" t="str">
        <f t="shared" ca="1" si="220"/>
        <v>4.42883986555766-0.656956335106849i</v>
      </c>
      <c r="AX183" s="223" t="str">
        <f t="shared" ca="1" si="221"/>
        <v>-2.57806594412234-3.66057238266728i</v>
      </c>
      <c r="AY183" s="223" t="str">
        <f t="shared" ca="1" si="222"/>
        <v>-2.11058455140958+3.94862596764254i</v>
      </c>
      <c r="AZ183" s="223" t="str">
        <f t="shared" ca="1" si="223"/>
        <v>4.47595139713772+0.109878439426085i</v>
      </c>
      <c r="BA183" s="223" t="str">
        <f t="shared" ca="1" si="224"/>
        <v>-1.9142923668635-4.04743115014424i</v>
      </c>
      <c r="BB183" s="223" t="str">
        <f t="shared" ca="1" si="225"/>
        <v>-2.75457632431149+3.52966336277731i</v>
      </c>
      <c r="BC183" s="223" t="str">
        <f t="shared" ca="1" si="226"/>
        <v>4.39126981448102+0.873477874601069i</v>
      </c>
      <c r="BD183" s="223" t="str">
        <f t="shared" ca="1" si="227"/>
        <v>-1.19415299601055-4.31511446002407i</v>
      </c>
      <c r="BE183" s="223" t="str">
        <f t="shared" ca="1" si="228"/>
        <v>-3.31746038178646+3.00677082536516i</v>
      </c>
      <c r="BF183" s="223" t="str">
        <f t="shared" ca="1" si="229"/>
        <v>4.17728854267346+1.61135800250561i</v>
      </c>
      <c r="BG183" s="223" t="str">
        <f t="shared" ca="1" si="230"/>
        <v>-0.438852130258375-4.45574045347768i</v>
      </c>
      <c r="BH183" s="223" t="str">
        <f t="shared" ca="1" si="231"/>
        <v>-3.78266276305907+2.39534477726196i</v>
      </c>
      <c r="BI183" s="223" t="str">
        <f t="shared" ca="1" si="232"/>
        <v>3.84030819932604+2.30179215290587i</v>
      </c>
      <c r="BJ183" s="223" t="str">
        <f t="shared" ca="1" si="233"/>
        <v>0.329370611493876-4.46516843817498i</v>
      </c>
      <c r="BK183" s="223" t="str">
        <f t="shared" ca="1" si="234"/>
        <v>-4.13648571649207+1.71338848433357i</v>
      </c>
      <c r="BL183" s="223" t="str">
        <f t="shared" ca="1" si="235"/>
        <v>3.39025107468446+2.9244506888629i</v>
      </c>
      <c r="BM183" s="223" t="str">
        <f t="shared" ca="1" si="236"/>
        <v>1.08789512938643-4.34312080979186i</v>
      </c>
      <c r="BN183" s="223" t="str">
        <f t="shared" ca="1" si="237"/>
        <v>-4.36851102598236+0.980981955420357i</v>
      </c>
      <c r="BO183" s="223" t="str">
        <f t="shared" ca="1" si="238"/>
        <v>2.84036897261806+3.46099960710464i</v>
      </c>
      <c r="BP183" s="223" t="str">
        <f t="shared" ca="1" si="239"/>
        <v>1.81438688500607-4.09319122598832i</v>
      </c>
      <c r="BQ183" s="223" t="str">
        <f t="shared" ca="1" si="240"/>
        <v>-4.47190677236852+0.219690692188754i</v>
      </c>
      <c r="BR183" s="223" t="str">
        <f t="shared" ca="1" si="241"/>
        <v>2.20685301502502+3.89564037753292i</v>
      </c>
      <c r="BS183" s="223" t="str">
        <f t="shared" ca="1" si="242"/>
        <v>2.48745453549372-3.72273879218533i</v>
      </c>
      <c r="BT183" s="223" t="str">
        <f t="shared" ca="1" si="243"/>
        <v>-4.44362849734183-0.548069300911332i</v>
      </c>
      <c r="BU183" s="223" t="str">
        <f t="shared" ca="1" si="244"/>
        <v>1.50835689887138+4.21557512643494i</v>
      </c>
      <c r="BV183" s="223" t="str">
        <f t="shared" ca="1" si="245"/>
        <v>3.08727979555219-3.24267137480273i</v>
      </c>
      <c r="BW183" s="223" t="str">
        <f t="shared" ca="1" si="246"/>
        <v>-4.28450884665871-1.29969154951976i</v>
      </c>
      <c r="BX183" s="223" t="str">
        <f t="shared" ca="1" si="247"/>
        <v>0.765447643373087+4.41138346624326i</v>
      </c>
      <c r="BY183" s="223" t="str">
        <f t="shared" ca="1" si="248"/>
        <v>3.59620098122297-2.6671244222272i</v>
      </c>
      <c r="BZ183" s="223" t="str">
        <f t="shared" ca="1" si="249"/>
        <v>-3.99923305311799-2.01304475058017i</v>
      </c>
      <c r="CA183" s="223" t="str">
        <f t="shared" ca="1" si="250"/>
        <v>-1.87587899754779E-12+4.4772998761519i</v>
      </c>
      <c r="CB183" s="223" t="str">
        <f t="shared" ca="1" si="251"/>
        <v>3.99923305311761-2.01304475058091i</v>
      </c>
      <c r="CC183" s="223" t="str">
        <f t="shared" ca="1" si="252"/>
        <v>-3.59620098122342-2.66712442222659i</v>
      </c>
      <c r="CD183" s="223" t="str">
        <f t="shared" ca="1" si="253"/>
        <v>-0.765447643372393+4.41138346624338i</v>
      </c>
      <c r="CE183" s="223" t="str">
        <f t="shared" ca="1" si="254"/>
        <v>4.28450884665849-1.29969154952049i</v>
      </c>
      <c r="CF183" s="223" t="str">
        <f t="shared" ca="1" si="255"/>
        <v>-3.08727979555275-3.2426713748022i</v>
      </c>
      <c r="CG183" s="223" t="str">
        <f t="shared" ca="1" si="256"/>
        <v>-1.50835689887072+4.21557512643517i</v>
      </c>
      <c r="CH183" s="223" t="str">
        <f t="shared" ca="1" si="257"/>
        <v>4.44362849734228-0.548069300907669i</v>
      </c>
      <c r="CI183" s="223" t="str">
        <f t="shared" ca="1" si="258"/>
        <v>-2.4874545354906-3.72273879218742i</v>
      </c>
      <c r="CJ183" s="223" t="str">
        <f t="shared" ca="1" si="259"/>
        <v>-2.2068530150244+3.89564037753327i</v>
      </c>
      <c r="CK183" s="223" t="str">
        <f t="shared" ca="1" si="260"/>
        <v>4.47190677236856+0.219690692187989i</v>
      </c>
      <c r="CL183" s="223" t="str">
        <f t="shared" ca="1" si="261"/>
        <v>-1.81438688500672-4.09319122598804i</v>
      </c>
      <c r="CM183" s="223" t="str">
        <f t="shared" ca="1" si="262"/>
        <v>-2.84036897261752+3.46099960710508i</v>
      </c>
      <c r="CN183" s="223" t="str">
        <f t="shared" ca="1" si="263"/>
        <v>4.36851102598253+0.980981955419614i</v>
      </c>
      <c r="CO183" s="223" t="str">
        <f t="shared" ca="1" si="264"/>
        <v>-1.08789512938711-4.34312080979169i</v>
      </c>
      <c r="CP183" s="223" t="str">
        <f t="shared" ca="1" si="265"/>
        <v>-3.39025107468579+2.92445068886136i</v>
      </c>
      <c r="CQ183" s="223" t="str">
        <f t="shared" ca="1" si="266"/>
        <v>4.13648571649288+1.71338848433162i</v>
      </c>
      <c r="CR183" s="223" t="str">
        <f t="shared" ca="1" si="267"/>
        <v>-0.329370611495464-4.46516843817486i</v>
      </c>
      <c r="CS183" s="223" t="str">
        <f t="shared" ca="1" si="268"/>
        <v>-3.84030819932564+2.30179215290652i</v>
      </c>
      <c r="CT183" s="223" t="str">
        <f t="shared" ca="1" si="269"/>
        <v>3.7826627630592+2.39534477726175i</v>
      </c>
      <c r="CU183" s="223" t="str">
        <f t="shared" ca="1" si="270"/>
        <v>0.438852130258563-4.45574045347766i</v>
      </c>
      <c r="CV183" s="223" t="str">
        <f t="shared" ca="1" si="271"/>
        <v>-4.17728854267366+1.61135800250507i</v>
      </c>
      <c r="CW183" s="223" t="str">
        <f t="shared" ca="1" si="272"/>
        <v>3.31746038178543+3.00677082536629i</v>
      </c>
      <c r="CX183" s="223" t="str">
        <f t="shared" ca="1" si="273"/>
        <v>1.19415299601245-4.31511446002355i</v>
      </c>
      <c r="CY183" s="223" t="str">
        <f t="shared" ca="1" si="274"/>
        <v>-4.39126981448062+0.873477874603129i</v>
      </c>
      <c r="CZ183" s="223" t="str">
        <f t="shared" ca="1" si="275"/>
        <v>2.75457632431239+3.5296633627766i</v>
      </c>
      <c r="DA183" s="223" t="str">
        <f t="shared" ca="1" si="276"/>
        <v>1.91429236686292-4.04743115014452i</v>
      </c>
      <c r="DB183" s="223" t="str">
        <f t="shared" ca="1" si="277"/>
        <v>-4.47595139713771+0.109878439426405i</v>
      </c>
      <c r="DC183" s="223" t="str">
        <f t="shared" ca="1" si="278"/>
        <v>2.11058455140903+3.94862596764284i</v>
      </c>
      <c r="DD183" s="223" t="str">
        <f t="shared" ca="1" si="279"/>
        <v>2.57806594412328-3.66057238266662i</v>
      </c>
      <c r="DE183" s="223" t="str">
        <f t="shared" ca="1" si="280"/>
        <v>-4.42883986555744-0.656956335108296i</v>
      </c>
      <c r="DF183" s="223" t="str">
        <f t="shared" ca="1" si="281"/>
        <v>1.40444721744117+4.25132240537125i</v>
      </c>
      <c r="DG183" s="223" t="str">
        <f t="shared" ca="1" si="282"/>
        <v>3.16592910383149-3.1659291038339i</v>
      </c>
      <c r="DH183" s="223" t="str">
        <f t="shared" ca="1" si="283"/>
        <v>-4.25132240537228-1.40444721743805i</v>
      </c>
      <c r="DI183" s="223" t="str">
        <f t="shared" ca="1" si="284"/>
        <v>0.656956335107136+4.42883986555762i</v>
      </c>
      <c r="DJ183" s="223" t="str">
        <f t="shared" ca="1" si="285"/>
        <v>3.6605723826673-2.57806594412232i</v>
      </c>
      <c r="DK183" s="223" t="str">
        <f t="shared" ca="1" si="286"/>
        <v>-3.94862596764229-2.11058455141006i</v>
      </c>
      <c r="DL183" s="223" t="str">
        <f t="shared" ca="1" si="287"/>
        <v>-0.109878439427578+4.47595139713768i</v>
      </c>
      <c r="DM183" s="223" t="str">
        <f t="shared" ca="1" si="288"/>
        <v>4.04743115014502-1.91429236686186i</v>
      </c>
      <c r="DN183" s="223" t="str">
        <f t="shared" ca="1" si="289"/>
        <v>-3.52966336277862-2.75457632430981i</v>
      </c>
      <c r="DO183" s="223" t="str">
        <f t="shared" ca="1" si="290"/>
        <v>-0.873477874599789+4.39126981448128i</v>
      </c>
      <c r="DP183" s="223" t="str">
        <f t="shared" ca="1" si="291"/>
        <v>4.31511446002386-1.19415299601132i</v>
      </c>
      <c r="DQ183" s="223" t="str">
        <f t="shared" ca="1" si="292"/>
        <v>-3.00677082536542-3.31746038178622i</v>
      </c>
      <c r="DR183" s="223" t="str">
        <f t="shared" ca="1" si="293"/>
        <v>-1.61135800250605+4.17728854267329i</v>
      </c>
      <c r="DS183" s="223" t="str">
        <f t="shared" ca="1" si="294"/>
        <v>4.45574045347778-0.438852130257395i</v>
      </c>
      <c r="DT183" s="223" t="str">
        <f t="shared" ca="1" si="295"/>
        <v>-2.39534477726075-3.78266276305983i</v>
      </c>
      <c r="DU183" s="223" t="str">
        <f t="shared" ca="1" si="296"/>
        <v>-2.30179215290742+3.84030819932511i</v>
      </c>
      <c r="DV183" s="223" t="str">
        <f t="shared" ca="1" si="297"/>
        <v>4.4651684381751+0.329370611492193i</v>
      </c>
      <c r="DW183" s="223" t="str">
        <f t="shared" ca="1" si="298"/>
        <v>-1.71338848433465-4.13648571649162i</v>
      </c>
      <c r="DX183" s="223" t="str">
        <f t="shared" ca="1" si="299"/>
        <v>-2.92445068886225+3.39025107468502i</v>
      </c>
      <c r="DY183" s="223" t="str">
        <f t="shared" ca="1" si="300"/>
        <v>4.3431208097914+1.08789512938825i</v>
      </c>
      <c r="DZ183" s="223" t="str">
        <f t="shared" ca="1" si="301"/>
        <v>-0.980981955418468-4.36851102598278i</v>
      </c>
      <c r="EA183" s="223" t="str">
        <f t="shared" ca="1" si="302"/>
        <v>-3.46099960710583+2.84036897261661i</v>
      </c>
      <c r="EB183" s="223" t="str">
        <f t="shared" ca="1" si="303"/>
        <v>4.09319122598756+1.81438688500779i</v>
      </c>
      <c r="EC183" s="223" t="str">
        <f t="shared" ca="1" si="304"/>
        <v>-0.219690692186816-4.47190677236862i</v>
      </c>
      <c r="ED183" s="223" t="str">
        <f t="shared" ca="1" si="305"/>
        <v>-3.89564037753164+2.20685301502726i</v>
      </c>
      <c r="EE183" s="223" t="str">
        <f t="shared" ca="1" si="306"/>
        <v>3.72273879218676+2.48745453549158i</v>
      </c>
      <c r="EF183" s="223" t="str">
        <f t="shared" ca="1" si="307"/>
        <v>0.548069300908708-4.44362849734215i</v>
      </c>
      <c r="EG183" s="223" t="str">
        <f t="shared" ca="1" si="308"/>
        <v>-4.21557512643557+1.50835689886962i</v>
      </c>
      <c r="EH183" s="223" t="str">
        <f t="shared" ca="1" si="309"/>
        <v>3.24267137480139+3.0872797955536i</v>
      </c>
      <c r="EI183" s="223" t="str">
        <f t="shared" ca="1" si="310"/>
        <v>1.29969154952149-4.28450884665818i</v>
      </c>
      <c r="EJ183" s="223" t="str">
        <f t="shared" ca="1" si="311"/>
        <v>-4.41138346624358+0.765447643371238i</v>
      </c>
      <c r="EK183" s="223" t="str">
        <f t="shared" ca="1" si="312"/>
        <v>2.66712442222922+3.59620098122147i</v>
      </c>
      <c r="EL183" s="223" t="str">
        <f t="shared" ca="1" si="313"/>
        <v>2.01304475057798-3.99923305311909i</v>
      </c>
      <c r="EM183" s="223" t="str">
        <f t="shared" ca="1" si="314"/>
        <v>-4.4772998761519+8.29332584964246E-13i</v>
      </c>
      <c r="EN183" s="223"/>
      <c r="EO183" s="223"/>
      <c r="EP183" s="223"/>
    </row>
    <row r="184" spans="1:146" ht="17.25" thickBot="1">
      <c r="A184" s="257">
        <f t="shared" si="181"/>
        <v>1.640625000000001E-3</v>
      </c>
      <c r="B184" s="256">
        <v>84</v>
      </c>
      <c r="C184" s="230">
        <f t="shared" si="182"/>
        <v>16800</v>
      </c>
      <c r="D184" s="229">
        <f t="shared" si="315"/>
        <v>105557.51316061705</v>
      </c>
      <c r="E184" s="229" t="str">
        <f t="shared" si="316"/>
        <v>105557.513160617i</v>
      </c>
      <c r="F184" s="229" t="str">
        <f t="shared" si="183"/>
        <v>-0.0155616868146476-0.0564589072421688i</v>
      </c>
      <c r="G184" s="229" t="str">
        <f t="shared" si="184"/>
        <v>-4.63136819690346+1.80187325709282i</v>
      </c>
      <c r="H184" s="229" t="str">
        <f t="shared" si="180"/>
        <v>0.00203536550288475-0.00503219461459413i</v>
      </c>
      <c r="I184" s="229" t="str">
        <f t="shared" si="317"/>
        <v>-0.00387512389985282+0.00499588136397151i</v>
      </c>
      <c r="J184" s="255" t="str">
        <f ca="1">IMPRODUCT(1/N_FFT2,CU100)</f>
        <v>0.0207624167902339-0.0000401434373999836i</v>
      </c>
      <c r="K184" s="254" t="str">
        <f t="shared" ca="1" si="318"/>
        <v>-0.0000802563856717485+0.00010388213190703i</v>
      </c>
      <c r="N184" s="246">
        <f t="shared" ca="1" si="185"/>
        <v>17.478420217128544</v>
      </c>
      <c r="O184" s="223">
        <f t="shared" ca="1" si="186"/>
        <v>4.4784202171285452</v>
      </c>
      <c r="P184" s="223" t="str">
        <f t="shared" ca="1" si="187"/>
        <v>-2.11111267648996-3.94961402017325i</v>
      </c>
      <c r="Q184" s="223" t="str">
        <f t="shared" ca="1" si="188"/>
        <v>-2.48807696358982+3.72367032166374i</v>
      </c>
      <c r="R184" s="223" t="str">
        <f t="shared" ca="1" si="189"/>
        <v>4.45685539970631+0.43896194287701i</v>
      </c>
      <c r="S184" s="223" t="str">
        <f t="shared" ca="1" si="190"/>
        <v>-1.71381722026397-4.13752077658981i</v>
      </c>
      <c r="T184" s="223" t="str">
        <f t="shared" ca="1" si="191"/>
        <v>-2.84107970940907+3.46186564239136i</v>
      </c>
      <c r="U184" s="223" t="str">
        <f t="shared" ca="1" si="192"/>
        <v>4.39236862841991+0.873696442283195i</v>
      </c>
      <c r="V184" s="223" t="str">
        <f t="shared" ca="1" si="193"/>
        <v>-1.30001676733897-4.28558094612892i</v>
      </c>
      <c r="W184" s="223" t="str">
        <f t="shared" ca="1" si="194"/>
        <v>-3.16672130453457+3.16672130453448i</v>
      </c>
      <c r="X184" s="223" t="str">
        <f t="shared" ca="1" si="195"/>
        <v>4.28558094612888+1.30001676733909i</v>
      </c>
      <c r="Y184" s="223" t="str">
        <f t="shared" ca="1" si="196"/>
        <v>-0.87369644228307-4.39236862841993i</v>
      </c>
      <c r="Z184" s="223" t="str">
        <f t="shared" ca="1" si="197"/>
        <v>-3.46186564239144+2.84107970940897i</v>
      </c>
      <c r="AA184" s="223" t="str">
        <f t="shared" ca="1" si="198"/>
        <v>4.13752077658978+1.71381722026405i</v>
      </c>
      <c r="AB184" s="223" t="str">
        <f t="shared" ca="1" si="199"/>
        <v>-0.438961942876921-4.45685539970632i</v>
      </c>
      <c r="AC184" s="223" t="str">
        <f t="shared" ca="1" si="200"/>
        <v>-3.72367032166381+2.48807696358971i</v>
      </c>
      <c r="AD184" s="223" t="str">
        <f t="shared" ca="1" si="201"/>
        <v>3.94961402017318+2.11111267649008i</v>
      </c>
      <c r="AE184" s="223" t="str">
        <f t="shared" ca="1" si="202"/>
        <v>1.25090151825989E-13-4.47842021712855i</v>
      </c>
      <c r="AF184" s="223" t="str">
        <f t="shared" ca="1" si="203"/>
        <v>-3.94961402017331+2.11111267648985i</v>
      </c>
      <c r="AG184" s="223" t="str">
        <f t="shared" ca="1" si="204"/>
        <v>3.72367032166367+2.48807696358993i</v>
      </c>
      <c r="AH184" s="223" t="str">
        <f t="shared" ca="1" si="205"/>
        <v>0.43896194287717-4.4568553997063i</v>
      </c>
      <c r="AI184" s="223" t="str">
        <f t="shared" ca="1" si="206"/>
        <v>-4.13752077658987+1.71381722026382i</v>
      </c>
      <c r="AJ184" s="223" t="str">
        <f t="shared" ca="1" si="207"/>
        <v>3.46186564239128+2.84107970940918i</v>
      </c>
      <c r="AK184" s="223" t="str">
        <f t="shared" ca="1" si="208"/>
        <v>0.873696442283329-4.39236862841988i</v>
      </c>
      <c r="AL184" s="223" t="str">
        <f t="shared" ca="1" si="209"/>
        <v>-4.28558094612895+1.30001676733886i</v>
      </c>
      <c r="AM184" s="223" t="str">
        <f t="shared" ca="1" si="210"/>
        <v>3.16672130453439+3.16672130453466i</v>
      </c>
      <c r="AN184" s="223" t="str">
        <f t="shared" ca="1" si="211"/>
        <v>1.30001676733921-4.28558094612884i</v>
      </c>
      <c r="AO184" s="223" t="str">
        <f t="shared" ca="1" si="212"/>
        <v>-4.39236862841996+0.873696442282931i</v>
      </c>
      <c r="AP184" s="223" t="str">
        <f t="shared" ca="1" si="213"/>
        <v>2.84107970940886+3.46186564239153i</v>
      </c>
      <c r="AQ184" s="223" t="str">
        <f t="shared" ca="1" si="214"/>
        <v>1.71381722026375-4.1375207765899i</v>
      </c>
      <c r="AR184" s="223" t="str">
        <f t="shared" ca="1" si="215"/>
        <v>1.71381722026375-4.1375207765899i</v>
      </c>
      <c r="AS184" s="223" t="str">
        <f t="shared" ca="1" si="216"/>
        <v>2.4880769635896+3.72367032166389i</v>
      </c>
      <c r="AT184" s="223" t="str">
        <f t="shared" ca="1" si="217"/>
        <v>2.11111267648979-3.94961402017334i</v>
      </c>
      <c r="AU184" s="223" t="str">
        <f t="shared" ca="1" si="218"/>
        <v>-4.47842021712855+1.95314949762683E-13i</v>
      </c>
      <c r="AV184" s="223" t="str">
        <f t="shared" ca="1" si="219"/>
        <v>2.11111267649016+3.94961402017314i</v>
      </c>
      <c r="AW184" s="223" t="str">
        <f t="shared" ca="1" si="220"/>
        <v>2.48807696358967-3.72367032166384i</v>
      </c>
      <c r="AX184" s="223" t="str">
        <f t="shared" ca="1" si="221"/>
        <v>-4.45685539970633-0.438961942876851i</v>
      </c>
      <c r="AY184" s="223" t="str">
        <f t="shared" ca="1" si="222"/>
        <v>1.71381722026408+4.13752077658976i</v>
      </c>
      <c r="AZ184" s="223" t="str">
        <f t="shared" ca="1" si="223"/>
        <v>2.84107970940893-3.46186564239148i</v>
      </c>
      <c r="BA184" s="223" t="str">
        <f t="shared" ca="1" si="224"/>
        <v>-4.39236862841995-0.873696442282984i</v>
      </c>
      <c r="BB184" s="223" t="str">
        <f t="shared" ca="1" si="225"/>
        <v>1.30001676733913+4.28558094612887i</v>
      </c>
      <c r="BC184" s="223" t="str">
        <f t="shared" ca="1" si="226"/>
        <v>3.16672130453443-3.16672130453462i</v>
      </c>
      <c r="BD184" s="223" t="str">
        <f t="shared" ca="1" si="227"/>
        <v>-4.28558094612892-1.30001676733894i</v>
      </c>
      <c r="BE184" s="223" t="str">
        <f t="shared" ca="1" si="228"/>
        <v>0.873696442283244+4.3923686284199i</v>
      </c>
      <c r="BF184" s="223" t="str">
        <f t="shared" ca="1" si="229"/>
        <v>3.46186564239131-2.84107970940914i</v>
      </c>
      <c r="BG184" s="223" t="str">
        <f t="shared" ca="1" si="230"/>
        <v>-4.13752077658984-1.7138172202639i</v>
      </c>
      <c r="BH184" s="223" t="str">
        <f t="shared" ca="1" si="231"/>
        <v>0.438961942877115+4.4568553997063i</v>
      </c>
      <c r="BI184" s="223" t="str">
        <f t="shared" ca="1" si="232"/>
        <v>3.7236703216637-2.48807696358989i</v>
      </c>
      <c r="BJ184" s="223" t="str">
        <f t="shared" ca="1" si="233"/>
        <v>-3.94961402017327-2.11111267648992i</v>
      </c>
      <c r="BK184" s="223" t="str">
        <f t="shared" ca="1" si="234"/>
        <v>7.02247979366944E-14+4.47842021712855i</v>
      </c>
      <c r="BL184" s="223" t="str">
        <f t="shared" ca="1" si="235"/>
        <v>3.94961402017278-2.11111267649083i</v>
      </c>
      <c r="BM184" s="223" t="str">
        <f t="shared" ca="1" si="236"/>
        <v>-3.72367032166353-2.48807696359014i</v>
      </c>
      <c r="BN184" s="223" t="str">
        <f t="shared" ca="1" si="237"/>
        <v>-0.438961942878749+4.45685539970614i</v>
      </c>
      <c r="BO184" s="223" t="str">
        <f t="shared" ca="1" si="238"/>
        <v>4.1375207765893-1.7138172202652i</v>
      </c>
      <c r="BP184" s="223" t="str">
        <f t="shared" ca="1" si="239"/>
        <v>-3.4618656423914-2.84107970940902i</v>
      </c>
      <c r="BQ184" s="223" t="str">
        <f t="shared" ca="1" si="240"/>
        <v>-0.87369644228448+4.39236862841965i</v>
      </c>
      <c r="BR184" s="223" t="str">
        <f t="shared" ca="1" si="241"/>
        <v>4.28558094612839-1.30001676734071i</v>
      </c>
      <c r="BS184" s="223" t="str">
        <f t="shared" ca="1" si="242"/>
        <v>-3.16672130453484-3.1667213045342i</v>
      </c>
      <c r="BT184" s="223" t="str">
        <f t="shared" ca="1" si="243"/>
        <v>-1.30001676733991+4.28558094612863i</v>
      </c>
      <c r="BU184" s="223" t="str">
        <f t="shared" ca="1" si="244"/>
        <v>4.39236862842036-0.873696442280938i</v>
      </c>
      <c r="BV184" s="223" t="str">
        <f t="shared" ca="1" si="245"/>
        <v>-2.84107970940973-3.46186564239082i</v>
      </c>
      <c r="BW184" s="223" t="str">
        <f t="shared" ca="1" si="246"/>
        <v>-1.71381722026442+4.13752077658962i</v>
      </c>
      <c r="BX184" s="223" t="str">
        <f t="shared" ca="1" si="247"/>
        <v>4.45685539970649-0.438961942875217i</v>
      </c>
      <c r="BY184" s="223" t="str">
        <f t="shared" ca="1" si="248"/>
        <v>-2.4880769635909-3.72367032166302i</v>
      </c>
      <c r="BZ184" s="223" t="str">
        <f t="shared" ca="1" si="249"/>
        <v>-2.11111267649004+3.94961402017321i</v>
      </c>
      <c r="CA184" s="223" t="str">
        <f t="shared" ca="1" si="250"/>
        <v>4.47842021712855+1.39135111413327E-12i</v>
      </c>
      <c r="CB184" s="223" t="str">
        <f t="shared" ca="1" si="251"/>
        <v>-2.11111267649151-3.94961402017242i</v>
      </c>
      <c r="CC184" s="223" t="str">
        <f t="shared" ca="1" si="252"/>
        <v>-2.48807696358945+3.72367032166399i</v>
      </c>
      <c r="CD184" s="223" t="str">
        <f t="shared" ca="1" si="253"/>
        <v>4.45685539970621+0.43896194287805i</v>
      </c>
      <c r="CE184" s="223" t="str">
        <f t="shared" ca="1" si="254"/>
        <v>-1.71381722026591-4.13752077658901i</v>
      </c>
      <c r="CF184" s="223" t="str">
        <f t="shared" ca="1" si="255"/>
        <v>-2.84107970940843+3.46186564239189i</v>
      </c>
      <c r="CG184" s="223" t="str">
        <f t="shared" ca="1" si="256"/>
        <v>4.39236862841981+0.87369644228367i</v>
      </c>
      <c r="CH184" s="223" t="str">
        <f t="shared" ca="1" si="257"/>
        <v>-1.30001676733713-4.28558094612948i</v>
      </c>
      <c r="CI184" s="223" t="str">
        <f t="shared" ca="1" si="258"/>
        <v>-3.16672130453371+3.16672130453534i</v>
      </c>
      <c r="CJ184" s="223" t="str">
        <f t="shared" ca="1" si="259"/>
        <v>4.28558094612885+1.30001676733918i</v>
      </c>
      <c r="CK184" s="223" t="str">
        <f t="shared" ca="1" si="260"/>
        <v>-0.87369644228169-4.39236862842021i</v>
      </c>
      <c r="CL184" s="223" t="str">
        <f t="shared" ca="1" si="261"/>
        <v>-3.46186564239034+2.84107970941032i</v>
      </c>
      <c r="CM184" s="223" t="str">
        <f t="shared" ca="1" si="262"/>
        <v>4.13752077658994+1.71381722026366i</v>
      </c>
      <c r="CN184" s="223" t="str">
        <f t="shared" ca="1" si="263"/>
        <v>-0.438961942875916-4.45685539970642i</v>
      </c>
      <c r="CO184" s="223" t="str">
        <f t="shared" ca="1" si="264"/>
        <v>-3.72367032166263+2.48807696359148i</v>
      </c>
      <c r="CP184" s="223" t="str">
        <f t="shared" ca="1" si="265"/>
        <v>3.94961402017357+2.11111267648936i</v>
      </c>
      <c r="CQ184" s="223" t="str">
        <f t="shared" ca="1" si="266"/>
        <v>6.25450759129943E-13-4.47842021712855i</v>
      </c>
      <c r="CR184" s="223" t="str">
        <f t="shared" ca="1" si="267"/>
        <v>-3.94961402017416+2.11111267648825i</v>
      </c>
      <c r="CS184" s="223" t="str">
        <f t="shared" ca="1" si="268"/>
        <v>3.72367032166441+2.48807696358882i</v>
      </c>
      <c r="CT184" s="223" t="str">
        <f t="shared" ca="1" si="269"/>
        <v>0.438961942877288-4.45685539970629i</v>
      </c>
      <c r="CU184" s="223" t="str">
        <f t="shared" ca="1" si="270"/>
        <v>-4.13752077659042+1.7138172202625i</v>
      </c>
      <c r="CV184" s="223" t="str">
        <f t="shared" ca="1" si="271"/>
        <v>3.46186564239237+2.84107970940784i</v>
      </c>
      <c r="CW184" s="223" t="str">
        <f t="shared" ca="1" si="272"/>
        <v>0.873696442282917-4.39236862841996i</v>
      </c>
      <c r="CX184" s="223" t="str">
        <f t="shared" ca="1" si="273"/>
        <v>-4.28558094612926+1.30001676733786i</v>
      </c>
      <c r="CY184" s="223" t="str">
        <f t="shared" ca="1" si="274"/>
        <v>3.16672130453588+3.16672130453317i</v>
      </c>
      <c r="CZ184" s="223" t="str">
        <f t="shared" ca="1" si="275"/>
        <v>1.30001676733844-4.28558094612908i</v>
      </c>
      <c r="DA184" s="223" t="str">
        <f t="shared" ca="1" si="276"/>
        <v>-4.39236862842006+0.873696442282443i</v>
      </c>
      <c r="DB184" s="223" t="str">
        <f t="shared" ca="1" si="277"/>
        <v>2.84107970940747+3.46186564239268i</v>
      </c>
      <c r="DC184" s="223" t="str">
        <f t="shared" ca="1" si="278"/>
        <v>1.71381722026295-4.13752077659023i</v>
      </c>
      <c r="DD184" s="223" t="str">
        <f t="shared" ca="1" si="279"/>
        <v>-4.45685539970635+0.438961942876678i</v>
      </c>
      <c r="DE184" s="223" t="str">
        <f t="shared" ca="1" si="280"/>
        <v>2.48807696358841+3.72367032166468i</v>
      </c>
      <c r="DF184" s="223" t="str">
        <f t="shared" ca="1" si="281"/>
        <v>2.11111267648868-3.94961402017393i</v>
      </c>
      <c r="DG184" s="223" t="str">
        <f t="shared" ca="1" si="282"/>
        <v>-4.47842021712855+1.40449595873389E-13i</v>
      </c>
      <c r="DH184" s="223" t="str">
        <f t="shared" ca="1" si="283"/>
        <v>2.11111267648893+3.9496140201738i</v>
      </c>
      <c r="DI184" s="223" t="str">
        <f t="shared" ca="1" si="284"/>
        <v>2.48807696358818-3.72367032166484i</v>
      </c>
      <c r="DJ184" s="223" t="str">
        <f t="shared" ca="1" si="285"/>
        <v>-4.45685539970636-0.438961942876526i</v>
      </c>
      <c r="DK184" s="223" t="str">
        <f t="shared" ca="1" si="286"/>
        <v>1.71381722026321+4.13752077659013i</v>
      </c>
      <c r="DL184" s="223" t="str">
        <f t="shared" ca="1" si="287"/>
        <v>2.84107970941069-3.46186564239003i</v>
      </c>
      <c r="DM184" s="223" t="str">
        <f t="shared" ca="1" si="288"/>
        <v>-4.39236862842011-0.873696442282165i</v>
      </c>
      <c r="DN184" s="223" t="str">
        <f t="shared" ca="1" si="289"/>
        <v>1.30001676733859+4.28558094612903i</v>
      </c>
      <c r="DO184" s="223" t="str">
        <f t="shared" ca="1" si="290"/>
        <v>3.16672130453578-3.16672130453327i</v>
      </c>
      <c r="DP184" s="223" t="str">
        <f t="shared" ca="1" si="291"/>
        <v>-4.2855809461293-1.30001676733771i</v>
      </c>
      <c r="DQ184" s="223" t="str">
        <f t="shared" ca="1" si="292"/>
        <v>0.873696442283191+4.39236862841991i</v>
      </c>
      <c r="DR184" s="223" t="str">
        <f t="shared" ca="1" si="293"/>
        <v>3.46186564239219-2.84107970940806i</v>
      </c>
      <c r="DS184" s="223" t="str">
        <f t="shared" ca="1" si="294"/>
        <v>-4.13752077659053-1.71381722026224i</v>
      </c>
      <c r="DT184" s="223" t="str">
        <f t="shared" ca="1" si="295"/>
        <v>0.438961942877441+4.45685539970627i</v>
      </c>
      <c r="DU184" s="223" t="str">
        <f t="shared" ca="1" si="296"/>
        <v>3.72367032166426-2.48807696358905i</v>
      </c>
      <c r="DV184" s="223" t="str">
        <f t="shared" ca="1" si="297"/>
        <v>-3.94961402017219-2.11111267649194i</v>
      </c>
      <c r="DW184" s="223" t="str">
        <f t="shared" ca="1" si="298"/>
        <v>9.06349950876719E-13+4.47842021712855i</v>
      </c>
      <c r="DX184" s="223" t="str">
        <f t="shared" ca="1" si="299"/>
        <v>3.94961402017344-2.11111267648961i</v>
      </c>
      <c r="DY184" s="223" t="str">
        <f t="shared" ca="1" si="300"/>
        <v>-3.72367032166272-2.48807696359135i</v>
      </c>
      <c r="DZ184" s="223" t="str">
        <f t="shared" ca="1" si="301"/>
        <v>-0.438961942875763+4.45685539970644i</v>
      </c>
      <c r="EA184" s="223" t="str">
        <f t="shared" ca="1" si="302"/>
        <v>4.13752077658983-1.71381722026392i</v>
      </c>
      <c r="EB184" s="223" t="str">
        <f t="shared" ca="1" si="303"/>
        <v>-3.46186564239051-2.8410797094101i</v>
      </c>
      <c r="EC184" s="223" t="str">
        <f t="shared" ca="1" si="304"/>
        <v>-0.873696442281413+4.39236862842026i</v>
      </c>
      <c r="ED184" s="223" t="str">
        <f t="shared" ca="1" si="305"/>
        <v>4.28558094612881-1.30001676733932i</v>
      </c>
      <c r="EE184" s="223" t="str">
        <f t="shared" ca="1" si="306"/>
        <v>-3.16672130453381-3.16672130453523i</v>
      </c>
      <c r="EF184" s="223" t="str">
        <f t="shared" ca="1" si="307"/>
        <v>-1.30001676733698+4.28558094612952i</v>
      </c>
      <c r="EG184" s="223" t="str">
        <f t="shared" ca="1" si="308"/>
        <v>4.39236862841976-0.873696442283943i</v>
      </c>
      <c r="EH184" s="223" t="str">
        <f t="shared" ca="1" si="309"/>
        <v>-2.84107970940865-3.46186564239171i</v>
      </c>
      <c r="EI184" s="223" t="str">
        <f t="shared" ca="1" si="310"/>
        <v>-1.71381722026577+4.13752077658907i</v>
      </c>
      <c r="EJ184" s="223" t="str">
        <f t="shared" ca="1" si="311"/>
        <v>4.4568553997062-0.438961942878203i</v>
      </c>
      <c r="EK184" s="223" t="str">
        <f t="shared" ca="1" si="312"/>
        <v>-2.48807696358969-3.72367032166383i</v>
      </c>
      <c r="EL184" s="223" t="str">
        <f t="shared" ca="1" si="313"/>
        <v>-2.11111267649126+3.94961402017255i</v>
      </c>
      <c r="EM184" s="223" t="str">
        <f t="shared" ca="1" si="314"/>
        <v>4.47842021712855-1.54496594776158E-12i</v>
      </c>
      <c r="EN184" s="223"/>
      <c r="EO184" s="223"/>
      <c r="EP184" s="223"/>
    </row>
    <row r="185" spans="1:146" ht="17.25" thickBot="1">
      <c r="A185" s="257">
        <f t="shared" si="181"/>
        <v>1.660156250000001E-3</v>
      </c>
      <c r="B185" s="256">
        <v>85</v>
      </c>
      <c r="C185" s="230">
        <f t="shared" si="182"/>
        <v>17000</v>
      </c>
      <c r="D185" s="229">
        <f t="shared" si="315"/>
        <v>106814.15022205297</v>
      </c>
      <c r="E185" s="229" t="str">
        <f t="shared" si="316"/>
        <v>106814.150222053i</v>
      </c>
      <c r="F185" s="229" t="str">
        <f t="shared" si="183"/>
        <v>-0.0154326657203093-0.0556122480200054i</v>
      </c>
      <c r="G185" s="229" t="str">
        <f t="shared" si="184"/>
        <v>-4.60679007593472+1.83545616424259i</v>
      </c>
      <c r="H185" s="229" t="str">
        <f t="shared" si="180"/>
        <v>0.00203446138438977-0.00497296045206479i</v>
      </c>
      <c r="I185" s="229" t="str">
        <f t="shared" si="317"/>
        <v>-0.00382740053212975+0.00495968092272992i</v>
      </c>
      <c r="J185" s="255" t="str">
        <f ca="1">IMPRODUCT(1/N_FFT2,CV100)</f>
        <v>0.000526137863873754-0.00161449668093188i</v>
      </c>
      <c r="K185" s="254" t="str">
        <f t="shared" ca="1" si="318"/>
        <v>5.99364804806461E-06+8.78880138190092E-06i</v>
      </c>
      <c r="N185" s="246">
        <f t="shared" ca="1" si="185"/>
        <v>17.479428724110171</v>
      </c>
      <c r="O185" s="223">
        <f t="shared" ca="1" si="186"/>
        <v>4.4794287241101705</v>
      </c>
      <c r="P185" s="223" t="str">
        <f t="shared" ca="1" si="187"/>
        <v>-2.20790232033606-3.89749266044696i</v>
      </c>
      <c r="Q185" s="223" t="str">
        <f t="shared" ca="1" si="188"/>
        <v>-2.302886599483+3.8421341731263i</v>
      </c>
      <c r="R185" s="223" t="str">
        <f t="shared" ca="1" si="189"/>
        <v>4.47807960392678+0.10993068397047i</v>
      </c>
      <c r="S185" s="223" t="str">
        <f t="shared" ca="1" si="190"/>
        <v>-2.11158808339018-3.95050344392558i</v>
      </c>
      <c r="T185" s="223" t="str">
        <f t="shared" ca="1" si="191"/>
        <v>-2.39648370585269+3.78446132784652i</v>
      </c>
      <c r="U185" s="223" t="str">
        <f t="shared" ca="1" si="192"/>
        <v>4.47403305603616+0.219795149807664i</v>
      </c>
      <c r="V185" s="223" t="str">
        <f t="shared" ca="1" si="193"/>
        <v>-2.01400190474019-4.00113459184843i</v>
      </c>
      <c r="W185" s="223" t="str">
        <f t="shared" ca="1" si="194"/>
        <v>-2.4886372600485+3.72450886457283i</v>
      </c>
      <c r="X185" s="223" t="str">
        <f t="shared" ca="1" si="195"/>
        <v>4.46729151792746+0.329527219265192i</v>
      </c>
      <c r="Y185" s="223" t="str">
        <f t="shared" ca="1" si="196"/>
        <v>-1.91520256665113-4.04935560590524i</v>
      </c>
      <c r="Z185" s="223" t="str">
        <f t="shared" ca="1" si="197"/>
        <v>-2.579291752215+3.66231289642747i</v>
      </c>
      <c r="AA185" s="223" t="str">
        <f t="shared" ca="1" si="198"/>
        <v>4.45785905045118+0.439060793847216i</v>
      </c>
      <c r="AB185" s="223" t="str">
        <f t="shared" ca="1" si="199"/>
        <v>-1.81524958214995-4.09513743956021i</v>
      </c>
      <c r="AC185" s="223" t="str">
        <f t="shared" ca="1" si="200"/>
        <v>-2.66839257547589+3.597910887936i</v>
      </c>
      <c r="AD185" s="223" t="str">
        <f t="shared" ca="1" si="201"/>
        <v>4.44574133537296+0.548329894625008i</v>
      </c>
      <c r="AE185" s="223" t="str">
        <f t="shared" ca="1" si="202"/>
        <v>-1.71420315917746-4.13845251554845i</v>
      </c>
      <c r="AF185" s="223" t="str">
        <f t="shared" ca="1" si="203"/>
        <v>-2.75588605882693+3.5313416324602i</v>
      </c>
      <c r="AG185" s="223" t="str">
        <f t="shared" ca="1" si="204"/>
        <v>4.43094567195129+0.65726870197764i</v>
      </c>
      <c r="AH185" s="223" t="str">
        <f t="shared" ca="1" si="205"/>
        <v>-1.61212416431964-4.17927474248822i</v>
      </c>
      <c r="AI185" s="223" t="str">
        <f t="shared" ca="1" si="206"/>
        <v>-2.84171949946536+3.46264522883035i</v>
      </c>
      <c r="AJ185" s="223" t="str">
        <f t="shared" ca="1" si="207"/>
        <v>4.41348097254056+0.765811595241078i</v>
      </c>
      <c r="AK185" s="223" t="str">
        <f t="shared" ca="1" si="208"/>
        <v>-1.50907408614644-4.21757953059626i</v>
      </c>
      <c r="AL185" s="223" t="str">
        <f t="shared" ca="1" si="209"/>
        <v>-2.92584119453571+3.3918630571916i</v>
      </c>
      <c r="AM185" s="223" t="str">
        <f t="shared" ca="1" si="210"/>
        <v>4.39335775722265+0.873893192235076i</v>
      </c>
      <c r="AN185" s="223" t="str">
        <f t="shared" ca="1" si="211"/>
        <v>-1.40511499817165-4.25334380650052i</v>
      </c>
      <c r="AO185" s="223" t="str">
        <f t="shared" ca="1" si="212"/>
        <v>-3.00820047227506+3.31903775407683i</v>
      </c>
      <c r="AP185" s="223" t="str">
        <f t="shared" ca="1" si="213"/>
        <v>4.37058814747001+0.981448388647046i</v>
      </c>
      <c r="AQ185" s="223" t="str">
        <f t="shared" ca="1" si="214"/>
        <v>-1.30030952146261-4.28654602713851i</v>
      </c>
      <c r="AR185" s="223" t="str">
        <f t="shared" ca="1" si="215"/>
        <v>-1.30030952146261-4.28654602713851i</v>
      </c>
      <c r="AS185" s="223" t="str">
        <f t="shared" ca="1" si="216"/>
        <v>4.34518585884427+1.08841239724798i</v>
      </c>
      <c r="AT185" s="223" t="str">
        <f t="shared" ca="1" si="217"/>
        <v>-1.19472078691953-4.31716619273403i</v>
      </c>
      <c r="AU185" s="223" t="str">
        <f t="shared" ca="1" si="218"/>
        <v>-3.16743442666011+3.1674344266601i</v>
      </c>
      <c r="AV185" s="223" t="str">
        <f t="shared" ca="1" si="219"/>
        <v>4.31716619273401+1.19472078691961i</v>
      </c>
      <c r="AW185" s="223" t="str">
        <f t="shared" ca="1" si="220"/>
        <v>-1.08841239724794-4.34518585884427i</v>
      </c>
      <c r="AX185" s="223" t="str">
        <f t="shared" ca="1" si="221"/>
        <v>-3.24421318672588+3.08874772253371i</v>
      </c>
      <c r="AY185" s="223" t="str">
        <f t="shared" ca="1" si="222"/>
        <v>4.2865460271385+1.30030952146265i</v>
      </c>
      <c r="AZ185" s="223" t="str">
        <f t="shared" ca="1" si="223"/>
        <v>-0.98144838864697-4.37058814747003i</v>
      </c>
      <c r="BA185" s="223" t="str">
        <f t="shared" ca="1" si="224"/>
        <v>-3.31903775407687+3.00820047227502i</v>
      </c>
      <c r="BB185" s="223" t="str">
        <f t="shared" ca="1" si="225"/>
        <v>4.2533438065005+1.40511499817173i</v>
      </c>
      <c r="BC185" s="223" t="str">
        <f t="shared" ca="1" si="226"/>
        <v>-0.873893192235032-4.39335775722266i</v>
      </c>
      <c r="BD185" s="223" t="str">
        <f t="shared" ca="1" si="227"/>
        <v>-3.39186305719165+2.92584119453564i</v>
      </c>
      <c r="BE185" s="223" t="str">
        <f t="shared" ca="1" si="228"/>
        <v>4.21757953059624+1.50907408614648i</v>
      </c>
      <c r="BF185" s="223" t="str">
        <f t="shared" ca="1" si="229"/>
        <v>-0.765811595240998-4.41348097254058i</v>
      </c>
      <c r="BG185" s="223" t="str">
        <f t="shared" ca="1" si="230"/>
        <v>-3.46264522883038+2.84171949946532i</v>
      </c>
      <c r="BH185" s="223" t="str">
        <f t="shared" ca="1" si="231"/>
        <v>4.17927474248819+1.61212416431971i</v>
      </c>
      <c r="BI185" s="223" t="str">
        <f t="shared" ca="1" si="232"/>
        <v>-0.657268701977595-4.4309456719513i</v>
      </c>
      <c r="BJ185" s="223" t="str">
        <f t="shared" ca="1" si="233"/>
        <v>-3.5313416324602+2.75588605882692i</v>
      </c>
      <c r="BK185" s="223" t="str">
        <f t="shared" ca="1" si="234"/>
        <v>4.13845251554911+1.71420315917585i</v>
      </c>
      <c r="BL185" s="223" t="str">
        <f t="shared" ca="1" si="235"/>
        <v>-0.548329894624475-4.44574133537303i</v>
      </c>
      <c r="BM185" s="223" t="str">
        <f t="shared" ca="1" si="236"/>
        <v>-3.59791088793498+2.66839257547727i</v>
      </c>
      <c r="BN185" s="223" t="str">
        <f t="shared" ca="1" si="237"/>
        <v>4.09513743956001+1.81524958215038i</v>
      </c>
      <c r="BO185" s="223" t="str">
        <f t="shared" ca="1" si="238"/>
        <v>-0.43906079384937-4.45785905045097i</v>
      </c>
      <c r="BP185" s="223" t="str">
        <f t="shared" ca="1" si="239"/>
        <v>-3.66231289642749+2.57929175221497i</v>
      </c>
      <c r="BQ185" s="223" t="str">
        <f t="shared" ca="1" si="240"/>
        <v>4.04935560590426+1.9152025666532i</v>
      </c>
      <c r="BR185" s="223" t="str">
        <f t="shared" ca="1" si="241"/>
        <v>-0.329527219265161-4.46729151792746i</v>
      </c>
      <c r="BS185" s="223" t="str">
        <f t="shared" ca="1" si="242"/>
        <v>-3.72450886457386+2.48863726004696i</v>
      </c>
      <c r="BT185" s="223" t="str">
        <f t="shared" ca="1" si="243"/>
        <v>4.00113459184862+2.01400190473983i</v>
      </c>
      <c r="BU185" s="223" t="str">
        <f t="shared" ca="1" si="244"/>
        <v>-0.219795149805813-4.47403305603625i</v>
      </c>
      <c r="BV185" s="223" t="str">
        <f t="shared" ca="1" si="245"/>
        <v>-3.78446132784607+2.39648370585341i</v>
      </c>
      <c r="BW185" s="223" t="str">
        <f t="shared" ca="1" si="246"/>
        <v>3.95050344392489+2.11158808339147i</v>
      </c>
      <c r="BX185" s="223" t="str">
        <f t="shared" ca="1" si="247"/>
        <v>-0.109930683971405-4.47807960392676i</v>
      </c>
      <c r="BY185" s="223" t="str">
        <f t="shared" ca="1" si="248"/>
        <v>-3.84213417312694+2.30288659948194i</v>
      </c>
      <c r="BZ185" s="223" t="str">
        <f t="shared" ca="1" si="249"/>
        <v>3.8974926604475+2.20790232033511i</v>
      </c>
      <c r="CA185" s="223" t="str">
        <f t="shared" ca="1" si="250"/>
        <v>9.06557939441293E-13-4.47942872411017i</v>
      </c>
      <c r="CB185" s="223" t="str">
        <f t="shared" ca="1" si="251"/>
        <v>-3.89749266044626+2.2079023203373i</v>
      </c>
      <c r="CC185" s="223" t="str">
        <f t="shared" ca="1" si="252"/>
        <v>3.84213417312594+2.3028865994836i</v>
      </c>
      <c r="CD185" s="223" t="str">
        <f t="shared" ca="1" si="253"/>
        <v>0.109930683968763-4.47807960392683i</v>
      </c>
      <c r="CE185" s="223" t="str">
        <f t="shared" ca="1" si="254"/>
        <v>-3.95050344392578+2.11158808338981i</v>
      </c>
      <c r="CF185" s="223" t="str">
        <f t="shared" ca="1" si="255"/>
        <v>3.78446132784745+2.39648370585123i</v>
      </c>
      <c r="CG185" s="223" t="str">
        <f t="shared" ca="1" si="256"/>
        <v>0.219795149807751-4.47403305603616i</v>
      </c>
      <c r="CH185" s="223" t="str">
        <f t="shared" ca="1" si="257"/>
        <v>-4.00113459184743+2.01400190474219i</v>
      </c>
      <c r="CI185" s="223" t="str">
        <f t="shared" ca="1" si="258"/>
        <v>3.72450886457281+2.48863726004852i</v>
      </c>
      <c r="CJ185" s="223" t="str">
        <f t="shared" ca="1" si="259"/>
        <v>0.329527219267033-4.46729151792732i</v>
      </c>
      <c r="CK185" s="223" t="str">
        <f t="shared" ca="1" si="260"/>
        <v>-4.04935560590509+1.91520256665145i</v>
      </c>
      <c r="CL185" s="223" t="str">
        <f t="shared" ca="1" si="261"/>
        <v>3.66231289642637+2.57929175221656i</v>
      </c>
      <c r="CM185" s="223" t="str">
        <f t="shared" ca="1" si="262"/>
        <v>0.439060793846803-4.45785905045122i</v>
      </c>
      <c r="CN185" s="223" t="str">
        <f t="shared" ca="1" si="263"/>
        <v>-4.09513743956077+1.81524958214867i</v>
      </c>
      <c r="CO185" s="223" t="str">
        <f t="shared" ca="1" si="264"/>
        <v>3.59791088793647+2.66839257547525i</v>
      </c>
      <c r="CP185" s="223" t="str">
        <f t="shared" ca="1" si="265"/>
        <v>0.548329894626338-4.4457413353728i</v>
      </c>
      <c r="CQ185" s="223" t="str">
        <f t="shared" ca="1" si="266"/>
        <v>-4.13845251554813+1.71420315917824i</v>
      </c>
      <c r="CR185" s="223" t="str">
        <f t="shared" ca="1" si="267"/>
        <v>3.5313416324596+2.7558860588277i</v>
      </c>
      <c r="CS185" s="223" t="str">
        <f t="shared" ca="1" si="268"/>
        <v>0.65726870197643-4.43094567195147i</v>
      </c>
      <c r="CT185" s="223" t="str">
        <f t="shared" ca="1" si="269"/>
        <v>-4.17927474248854+1.61212416431879i</v>
      </c>
      <c r="CU185" s="223" t="str">
        <f t="shared" ca="1" si="270"/>
        <v>3.46264522883145+2.84171949946402i</v>
      </c>
      <c r="CV185" s="223" t="str">
        <f t="shared" ca="1" si="271"/>
        <v>0.765811595241593-4.41348097254047i</v>
      </c>
      <c r="CW185" s="223" t="str">
        <f t="shared" ca="1" si="272"/>
        <v>-4.2175795305957+1.50907408614801i</v>
      </c>
      <c r="CX185" s="223" t="str">
        <f t="shared" ca="1" si="273"/>
        <v>3.3918630571913+2.92584119453606i</v>
      </c>
      <c r="CY185" s="223" t="str">
        <f t="shared" ca="1" si="274"/>
        <v>0.87389319223294-4.39335775722308i</v>
      </c>
      <c r="CZ185" s="223" t="str">
        <f t="shared" ca="1" si="275"/>
        <v>-4.25334380650055+1.40511499817158i</v>
      </c>
      <c r="DA185" s="223" t="str">
        <f t="shared" ca="1" si="276"/>
        <v>3.31903775407526+3.00820047227679i</v>
      </c>
      <c r="DB185" s="223" t="str">
        <f t="shared" ca="1" si="277"/>
        <v>0.981448388646629-4.37058814747011i</v>
      </c>
      <c r="DC185" s="223" t="str">
        <f t="shared" ca="1" si="278"/>
        <v>-4.28654602713904+1.30030952146086i</v>
      </c>
      <c r="DD185" s="223" t="str">
        <f t="shared" ca="1" si="279"/>
        <v>3.24421318672608+3.0887477225335i</v>
      </c>
      <c r="DE185" s="223" t="str">
        <f t="shared" ca="1" si="280"/>
        <v>1.08841239724982-4.3451858588438i</v>
      </c>
      <c r="DF185" s="223" t="str">
        <f t="shared" ca="1" si="281"/>
        <v>-4.31716619273379+1.19472078692038i</v>
      </c>
      <c r="DG185" s="223" t="str">
        <f t="shared" ca="1" si="282"/>
        <v>3.1674344266591+3.16743442666111i</v>
      </c>
      <c r="DH185" s="223" t="str">
        <f t="shared" ca="1" si="283"/>
        <v>1.19472078691883-4.31716619273423i</v>
      </c>
      <c r="DI185" s="223" t="str">
        <f t="shared" ca="1" si="284"/>
        <v>-4.34518585884453+1.08841239724693i</v>
      </c>
      <c r="DJ185" s="223" t="str">
        <f t="shared" ca="1" si="285"/>
        <v>3.08874772253467+3.24421318672497i</v>
      </c>
      <c r="DK185" s="223" t="str">
        <f t="shared" ca="1" si="286"/>
        <v>1.30030952146358-4.28654602713822i</v>
      </c>
      <c r="DL185" s="223" t="str">
        <f t="shared" ca="1" si="287"/>
        <v>-4.37058814746976+0.981448388648197i</v>
      </c>
      <c r="DM185" s="223" t="str">
        <f t="shared" ca="1" si="288"/>
        <v>3.00820047227468+3.31903775407718i</v>
      </c>
      <c r="DN185" s="223" t="str">
        <f t="shared" ca="1" si="289"/>
        <v>1.40511499817005-4.25334380650105i</v>
      </c>
      <c r="DO185" s="223" t="str">
        <f t="shared" ca="1" si="290"/>
        <v>-4.39335775722277+0.873893192234516i</v>
      </c>
      <c r="DP185" s="223" t="str">
        <f t="shared" ca="1" si="291"/>
        <v>2.92584119453727+3.39186305719025i</v>
      </c>
      <c r="DQ185" s="223" t="str">
        <f t="shared" ca="1" si="292"/>
        <v>1.5090740861465-4.21757953059624i</v>
      </c>
      <c r="DR185" s="223" t="str">
        <f t="shared" ca="1" si="293"/>
        <v>-4.41348097254096+0.765811595238789i</v>
      </c>
      <c r="DS185" s="223" t="str">
        <f t="shared" ca="1" si="294"/>
        <v>2.84171949946526+3.46264522883043i</v>
      </c>
      <c r="DT185" s="223" t="str">
        <f t="shared" ca="1" si="295"/>
        <v>1.61212416432145-4.17927474248752i</v>
      </c>
      <c r="DU185" s="223" t="str">
        <f t="shared" ca="1" si="296"/>
        <v>-4.43094567195124+0.65726870197802i</v>
      </c>
      <c r="DV185" s="223" t="str">
        <f t="shared" ca="1" si="297"/>
        <v>2.75588605882545+3.53134163246135i</v>
      </c>
      <c r="DW185" s="223" t="str">
        <f t="shared" ca="1" si="298"/>
        <v>1.71420315917675-4.13845251554874i</v>
      </c>
      <c r="DX185" s="223" t="str">
        <f t="shared" ca="1" si="299"/>
        <v>-4.44574133537315+0.548329894623512i</v>
      </c>
      <c r="DY185" s="223" t="str">
        <f t="shared" ca="1" si="300"/>
        <v>2.66839257547654+3.59791088793551i</v>
      </c>
      <c r="DZ185" s="223" t="str">
        <f t="shared" ca="1" si="301"/>
        <v>1.81524958215127-4.09513743955962i</v>
      </c>
      <c r="EA185" s="223" t="str">
        <f t="shared" ca="1" si="302"/>
        <v>-4.45785905045106+0.439060793848405i</v>
      </c>
      <c r="EB185" s="223" t="str">
        <f t="shared" ca="1" si="303"/>
        <v>2.57929175221413+3.66231289642808i</v>
      </c>
      <c r="EC185" s="223" t="str">
        <f t="shared" ca="1" si="304"/>
        <v>1.91520256664999-4.04935560590578i</v>
      </c>
      <c r="ED185" s="223" t="str">
        <f t="shared" ca="1" si="305"/>
        <v>-4.46729151792753+0.329527219264193i</v>
      </c>
      <c r="EE185" s="223" t="str">
        <f t="shared" ca="1" si="306"/>
        <v>2.48863726004986+3.72450886457192i</v>
      </c>
      <c r="EF185" s="223" t="str">
        <f t="shared" ca="1" si="307"/>
        <v>2.01400190474064-4.00113459184821i</v>
      </c>
      <c r="EG185" s="223" t="str">
        <f t="shared" ca="1" si="308"/>
        <v>-4.47403305603608+0.219795149809358i</v>
      </c>
      <c r="EH185" s="223" t="str">
        <f t="shared" ca="1" si="309"/>
        <v>2.39648370585269+3.78446132784651i</v>
      </c>
      <c r="EI185" s="223" t="str">
        <f t="shared" ca="1" si="310"/>
        <v>2.11158808338828-3.95050344392659i</v>
      </c>
      <c r="EJ185" s="223" t="str">
        <f t="shared" ca="1" si="311"/>
        <v>-4.47807960392679+0.109930683970371i</v>
      </c>
      <c r="EK185" s="223" t="str">
        <f t="shared" ca="1" si="312"/>
        <v>2.30288659948116+3.8421341731274i</v>
      </c>
      <c r="EL185" s="223" t="str">
        <f t="shared" ca="1" si="313"/>
        <v>2.2079023203359-3.89749266044705i</v>
      </c>
      <c r="EM185" s="223" t="str">
        <f t="shared" ca="1" si="314"/>
        <v>-4.47942872411017-1.81311587888259E-12i</v>
      </c>
      <c r="EN185" s="223"/>
      <c r="EO185" s="223"/>
      <c r="EP185" s="223"/>
    </row>
    <row r="186" spans="1:146" ht="17.25" thickBot="1">
      <c r="A186" s="257">
        <f t="shared" si="181"/>
        <v>1.6796875000000011E-3</v>
      </c>
      <c r="B186" s="256">
        <v>86</v>
      </c>
      <c r="C186" s="230">
        <f t="shared" si="182"/>
        <v>17200</v>
      </c>
      <c r="D186" s="229">
        <f t="shared" si="315"/>
        <v>108070.78728348888</v>
      </c>
      <c r="E186" s="229" t="str">
        <f t="shared" si="316"/>
        <v>108070.787283489i</v>
      </c>
      <c r="F186" s="229" t="str">
        <f t="shared" si="183"/>
        <v>-0.0153040420474872-0.0547863444427993i</v>
      </c>
      <c r="G186" s="229" t="str">
        <f t="shared" si="184"/>
        <v>-4.58181447184748+1.86827725022675i</v>
      </c>
      <c r="H186" s="229" t="str">
        <f t="shared" si="180"/>
        <v>0.00203358949419571-0.00491510380663702i</v>
      </c>
      <c r="I186" s="229" t="str">
        <f t="shared" si="317"/>
        <v>-0.00378076705220219+0.00492330687060289i</v>
      </c>
      <c r="J186" s="255" t="str">
        <f ca="1">IMPRODUCT(1/N_FFT2,CW100)</f>
        <v>0.0142949979227308+0.0000383192620255664i</v>
      </c>
      <c r="K186" s="254" t="str">
        <f t="shared" ca="1" si="318"/>
        <v>-0.0000542347146435663+0.0000702337852849036i</v>
      </c>
      <c r="N186" s="246">
        <f t="shared" ca="1" si="185"/>
        <v>17.480340558483828</v>
      </c>
      <c r="O186" s="223">
        <f t="shared" ca="1" si="186"/>
        <v>4.4803405584838272</v>
      </c>
      <c r="P186" s="223" t="str">
        <f t="shared" ca="1" si="187"/>
        <v>-2.30335537603672-3.84291627955618i</v>
      </c>
      <c r="Q186" s="223" t="str">
        <f t="shared" ca="1" si="188"/>
        <v>-2.11201791913846+3.95130761004926i</v>
      </c>
      <c r="R186" s="223" t="str">
        <f t="shared" ca="1" si="189"/>
        <v>4.47494379206539-0.219839891399621i</v>
      </c>
      <c r="S186" s="223" t="str">
        <f t="shared" ca="1" si="190"/>
        <v>-2.48914384808404-3.72526702714592i</v>
      </c>
      <c r="T186" s="223" t="str">
        <f t="shared" ca="1" si="191"/>
        <v>-1.91559242608208+4.05017989441606i</v>
      </c>
      <c r="U186" s="223" t="str">
        <f t="shared" ca="1" si="192"/>
        <v>4.45876649409306-0.439150169245333i</v>
      </c>
      <c r="V186" s="223" t="str">
        <f t="shared" ca="1" si="193"/>
        <v>-2.66893575457807-3.5986432801724i</v>
      </c>
      <c r="W186" s="223" t="str">
        <f t="shared" ca="1" si="194"/>
        <v>-1.71455210308528+4.13929494066332i</v>
      </c>
      <c r="X186" s="223" t="str">
        <f t="shared" ca="1" si="195"/>
        <v>4.43184763709468-0.657402495868014i</v>
      </c>
      <c r="Y186" s="223" t="str">
        <f t="shared" ca="1" si="196"/>
        <v>-2.84229796106806-3.4633500863331i</v>
      </c>
      <c r="Z186" s="223" t="str">
        <f t="shared" ca="1" si="197"/>
        <v>-1.50938127389468+4.21843806283928i</v>
      </c>
      <c r="AA186" s="223" t="str">
        <f t="shared" ca="1" si="198"/>
        <v>4.39425207095453-0.874071082296493i</v>
      </c>
      <c r="AB186" s="223" t="str">
        <f t="shared" ca="1" si="199"/>
        <v>-3.00881282281427-3.31971337878191i</v>
      </c>
      <c r="AC186" s="223" t="str">
        <f t="shared" ca="1" si="200"/>
        <v>-1.30057421300952+4.28741859823016i</v>
      </c>
      <c r="AD186" s="223" t="str">
        <f t="shared" ca="1" si="201"/>
        <v>4.34607036668445-1.08863395492813i</v>
      </c>
      <c r="AE186" s="223" t="str">
        <f t="shared" ca="1" si="202"/>
        <v>-3.16807919092912-3.16807919092895i</v>
      </c>
      <c r="AF186" s="223" t="str">
        <f t="shared" ca="1" si="203"/>
        <v>-1.08863395492838+4.34607036668439i</v>
      </c>
      <c r="AG186" s="223" t="str">
        <f t="shared" ca="1" si="204"/>
        <v>4.2874185982301-1.30057421300971i</v>
      </c>
      <c r="AH186" s="223" t="str">
        <f t="shared" ca="1" si="205"/>
        <v>-3.31971337878204-3.00881282281412i</v>
      </c>
      <c r="AI186" s="223" t="str">
        <f t="shared" ca="1" si="206"/>
        <v>-0.87407108229673+4.39425207095449i</v>
      </c>
      <c r="AJ186" s="223" t="str">
        <f t="shared" ca="1" si="207"/>
        <v>4.21843806283921-1.50938127389489i</v>
      </c>
      <c r="AK186" s="223" t="str">
        <f t="shared" ca="1" si="208"/>
        <v>-3.46335008633296-2.84229796106823i</v>
      </c>
      <c r="AL186" s="223" t="str">
        <f t="shared" ca="1" si="209"/>
        <v>-0.65740249586783+4.4318476370947i</v>
      </c>
      <c r="AM186" s="223" t="str">
        <f t="shared" ca="1" si="210"/>
        <v>4.13929494066343-1.71455210308504i</v>
      </c>
      <c r="AN186" s="223" t="str">
        <f t="shared" ca="1" si="211"/>
        <v>-3.59864328017252-2.66893575457791i</v>
      </c>
      <c r="AO186" s="223" t="str">
        <f t="shared" ca="1" si="212"/>
        <v>-0.439150169245131+4.45876649409309i</v>
      </c>
      <c r="AP186" s="223" t="str">
        <f t="shared" ca="1" si="213"/>
        <v>4.05017989441617-1.91559242608187i</v>
      </c>
      <c r="AQ186" s="223" t="str">
        <f t="shared" ca="1" si="214"/>
        <v>-3.72526702714596-2.48914384808397i</v>
      </c>
      <c r="AR186" s="223" t="str">
        <f t="shared" ca="1" si="215"/>
        <v>-3.72526702714596-2.48914384808397i</v>
      </c>
      <c r="AS186" s="223" t="str">
        <f t="shared" ca="1" si="216"/>
        <v>3.95130761004921-2.11201791913855i</v>
      </c>
      <c r="AT186" s="223" t="str">
        <f t="shared" ca="1" si="217"/>
        <v>-3.84291627955614-2.30335537603678i</v>
      </c>
      <c r="AU186" s="223" t="str">
        <f t="shared" ca="1" si="218"/>
        <v>2.34917664438772E-13+4.48034055848383i</v>
      </c>
      <c r="AV186" s="223" t="str">
        <f t="shared" ca="1" si="219"/>
        <v>3.84291627955617-2.30335537603674i</v>
      </c>
      <c r="AW186" s="223" t="str">
        <f t="shared" ca="1" si="220"/>
        <v>-3.95130761004918-2.11201791913862i</v>
      </c>
      <c r="AX186" s="223" t="str">
        <f t="shared" ca="1" si="221"/>
        <v>0.219839891399704+4.47494379206538i</v>
      </c>
      <c r="AY186" s="223" t="str">
        <f t="shared" ca="1" si="222"/>
        <v>3.72526702714598-2.48914384808393i</v>
      </c>
      <c r="AZ186" s="223" t="str">
        <f t="shared" ca="1" si="223"/>
        <v>-4.05017989441616-1.91559242608188i</v>
      </c>
      <c r="BA186" s="223" t="str">
        <f t="shared" ca="1" si="224"/>
        <v>0.439150169245092+4.45876649409309i</v>
      </c>
      <c r="BB186" s="223" t="str">
        <f t="shared" ca="1" si="225"/>
        <v>3.5986432801723-2.66893575457821i</v>
      </c>
      <c r="BC186" s="223" t="str">
        <f t="shared" ca="1" si="226"/>
        <v>-4.13929494066341-1.71455210308508i</v>
      </c>
      <c r="BD186" s="223" t="str">
        <f t="shared" ca="1" si="227"/>
        <v>0.657402495867759+4.43184763709472i</v>
      </c>
      <c r="BE186" s="223" t="str">
        <f t="shared" ca="1" si="228"/>
        <v>3.46335008633297-2.84229796106823i</v>
      </c>
      <c r="BF186" s="223" t="str">
        <f t="shared" ca="1" si="229"/>
        <v>-4.21843806283919-1.50938127389493i</v>
      </c>
      <c r="BG186" s="223" t="str">
        <f t="shared" ca="1" si="230"/>
        <v>0.874071082296287+4.39425207095457i</v>
      </c>
      <c r="BH186" s="223" t="str">
        <f t="shared" ca="1" si="231"/>
        <v>3.31971337878207-3.00881282281409i</v>
      </c>
      <c r="BI186" s="223" t="str">
        <f t="shared" ca="1" si="232"/>
        <v>-4.28741859823008-1.30057421300978i</v>
      </c>
      <c r="BJ186" s="223" t="str">
        <f t="shared" ca="1" si="233"/>
        <v>1.08863395492835+4.3460703666844i</v>
      </c>
      <c r="BK186" s="223" t="str">
        <f t="shared" ca="1" si="234"/>
        <v>3.16807919092852-3.16807919092956i</v>
      </c>
      <c r="BL186" s="223" t="str">
        <f t="shared" ca="1" si="235"/>
        <v>-4.34607036668389-1.08863395493038i</v>
      </c>
      <c r="BM186" s="223" t="str">
        <f t="shared" ca="1" si="236"/>
        <v>1.30057421300905+4.2874185982303i</v>
      </c>
      <c r="BN186" s="223" t="str">
        <f t="shared" ca="1" si="237"/>
        <v>3.00881282281328-3.3197133787828i</v>
      </c>
      <c r="BO186" s="223" t="str">
        <f t="shared" ca="1" si="238"/>
        <v>-4.39425207095418-0.87407108229828i</v>
      </c>
      <c r="BP186" s="223" t="str">
        <f t="shared" ca="1" si="239"/>
        <v>1.50938127389463+4.2184380628393i</v>
      </c>
      <c r="BQ186" s="223" t="str">
        <f t="shared" ca="1" si="240"/>
        <v>2.84229796106704-3.46335008633394i</v>
      </c>
      <c r="BR186" s="223" t="str">
        <f t="shared" ca="1" si="241"/>
        <v>-4.43184763709448-0.65740249586939i</v>
      </c>
      <c r="BS186" s="223" t="str">
        <f t="shared" ca="1" si="242"/>
        <v>1.71455210308526+4.13929494066333i</v>
      </c>
      <c r="BT186" s="223" t="str">
        <f t="shared" ca="1" si="243"/>
        <v>2.66893575457667-3.59864328017344i</v>
      </c>
      <c r="BU186" s="223" t="str">
        <f t="shared" ca="1" si="244"/>
        <v>-4.45876649409297-0.439150169246292i</v>
      </c>
      <c r="BV186" s="223" t="str">
        <f t="shared" ca="1" si="245"/>
        <v>1.91559242608246+4.05017989441589i</v>
      </c>
      <c r="BW186" s="223" t="str">
        <f t="shared" ca="1" si="246"/>
        <v>2.48914384808234-3.72526702714704i</v>
      </c>
      <c r="BX186" s="223" t="str">
        <f t="shared" ca="1" si="247"/>
        <v>-4.47494379206535-0.219839891400463i</v>
      </c>
      <c r="BY186" s="223" t="str">
        <f t="shared" ca="1" si="248"/>
        <v>2.11201791913913+3.95130761004891i</v>
      </c>
      <c r="BZ186" s="223" t="str">
        <f t="shared" ca="1" si="249"/>
        <v>2.30335537603849-3.84291627955512i</v>
      </c>
      <c r="CA186" s="223" t="str">
        <f t="shared" ca="1" si="250"/>
        <v>-4.48034055848383-5.48876171142308E-13i</v>
      </c>
      <c r="CB186" s="223" t="str">
        <f t="shared" ca="1" si="251"/>
        <v>2.30335537603766+3.84291627955562i</v>
      </c>
      <c r="CC186" s="223" t="str">
        <f t="shared" ca="1" si="252"/>
        <v>2.11201791913998-3.95130761004845i</v>
      </c>
      <c r="CD186" s="223" t="str">
        <f t="shared" ca="1" si="253"/>
        <v>-4.4749437920654+0.219839891399494i</v>
      </c>
      <c r="CE186" s="223" t="str">
        <f t="shared" ca="1" si="254"/>
        <v>2.48914384808519+3.72526702714515i</v>
      </c>
      <c r="CF186" s="223" t="str">
        <f t="shared" ca="1" si="255"/>
        <v>1.91559242608333-4.05017989441547i</v>
      </c>
      <c r="CG186" s="223" t="str">
        <f t="shared" ca="1" si="256"/>
        <v>-4.45876649409307+0.439150169245326i</v>
      </c>
      <c r="CH186" s="223" t="str">
        <f t="shared" ca="1" si="257"/>
        <v>2.66893575457952+3.59864328017132i</v>
      </c>
      <c r="CI186" s="223" t="str">
        <f t="shared" ca="1" si="258"/>
        <v>1.71455210308615-4.13929494066296i</v>
      </c>
      <c r="CJ186" s="223" t="str">
        <f t="shared" ca="1" si="259"/>
        <v>-4.43184763709461+0.657402495868431i</v>
      </c>
      <c r="CK186" s="223" t="str">
        <f t="shared" ca="1" si="260"/>
        <v>2.84229796106979+3.46335008633169i</v>
      </c>
      <c r="CL186" s="223" t="str">
        <f t="shared" ca="1" si="261"/>
        <v>1.5093812738956-4.21843806283895i</v>
      </c>
      <c r="CM186" s="223" t="str">
        <f t="shared" ca="1" si="262"/>
        <v>-4.39425207095437+0.874071082297326i</v>
      </c>
      <c r="CN186" s="223" t="str">
        <f t="shared" ca="1" si="263"/>
        <v>3.00881282281261+3.31971337878341i</v>
      </c>
      <c r="CO186" s="223" t="str">
        <f t="shared" ca="1" si="264"/>
        <v>1.30057421301004-4.28741859823i</v>
      </c>
      <c r="CP186" s="223" t="str">
        <f t="shared" ca="1" si="265"/>
        <v>-4.34607036668414+1.08863395492938i</v>
      </c>
      <c r="CQ186" s="223" t="str">
        <f t="shared" ca="1" si="266"/>
        <v>3.16807919092783+3.16807919093025i</v>
      </c>
      <c r="CR186" s="223" t="str">
        <f t="shared" ca="1" si="267"/>
        <v>1.08863395492836-4.34607036668439i</v>
      </c>
      <c r="CS186" s="223" t="str">
        <f t="shared" ca="1" si="268"/>
        <v>-4.28741859822973+1.30057421301092i</v>
      </c>
      <c r="CT186" s="223" t="str">
        <f t="shared" ca="1" si="269"/>
        <v>3.31971337878112+3.00881282281514i</v>
      </c>
      <c r="CU186" s="223" t="str">
        <f t="shared" ca="1" si="270"/>
        <v>0.8740710822963-4.39425207095457i</v>
      </c>
      <c r="CV186" s="223" t="str">
        <f t="shared" ca="1" si="271"/>
        <v>-4.21843806283864+1.50938127389647i</v>
      </c>
      <c r="CW186" s="223" t="str">
        <f t="shared" ca="1" si="272"/>
        <v>3.46335008633235+2.84229796106898i</v>
      </c>
      <c r="CX186" s="223" t="str">
        <f t="shared" ca="1" si="273"/>
        <v>0.657402495867396-4.43184763709477i</v>
      </c>
      <c r="CY186" s="223" t="str">
        <f t="shared" ca="1" si="274"/>
        <v>-4.13929494066432+1.71455210308289i</v>
      </c>
      <c r="CZ186" s="223" t="str">
        <f t="shared" ca="1" si="275"/>
        <v>3.59864328017194+2.66893575457868i</v>
      </c>
      <c r="DA186" s="223" t="str">
        <f t="shared" ca="1" si="276"/>
        <v>0.439150169244284-4.45876649409317i</v>
      </c>
      <c r="DB186" s="223" t="str">
        <f t="shared" ca="1" si="277"/>
        <v>-4.05017989441693+1.91559242608025i</v>
      </c>
      <c r="DC186" s="223" t="str">
        <f t="shared" ca="1" si="278"/>
        <v>3.72526702714566+2.48914384808443i</v>
      </c>
      <c r="DD186" s="223" t="str">
        <f t="shared" ca="1" si="279"/>
        <v>0.219839891398448-4.47494379206545i</v>
      </c>
      <c r="DE186" s="223" t="str">
        <f t="shared" ca="1" si="280"/>
        <v>-3.95130761005006+2.11201791913698i</v>
      </c>
      <c r="DF186" s="223" t="str">
        <f t="shared" ca="1" si="281"/>
        <v>3.84291627955616+2.30335537603676i</v>
      </c>
      <c r="DG186" s="223" t="str">
        <f t="shared" ca="1" si="282"/>
        <v>-1.46878661833121E-12-4.48034055848383i</v>
      </c>
      <c r="DH186" s="223" t="str">
        <f t="shared" ca="1" si="283"/>
        <v>-3.84291627955687+2.30335537603556i</v>
      </c>
      <c r="DI186" s="223" t="str">
        <f t="shared" ca="1" si="284"/>
        <v>3.9513076100494+2.1120179191382i</v>
      </c>
      <c r="DJ186" s="223" t="str">
        <f t="shared" ca="1" si="285"/>
        <v>-0.219839891401382-4.4749437920653i</v>
      </c>
      <c r="DK186" s="223" t="str">
        <f t="shared" ca="1" si="286"/>
        <v>-3.7252670271465+2.48914384808316i</v>
      </c>
      <c r="DL186" s="223" t="str">
        <f t="shared" ca="1" si="287"/>
        <v>4.05017989441634+1.91559242608151i</v>
      </c>
      <c r="DM186" s="223" t="str">
        <f t="shared" ca="1" si="288"/>
        <v>-0.439150169247334-4.45876649409287i</v>
      </c>
      <c r="DN186" s="223" t="str">
        <f t="shared" ca="1" si="289"/>
        <v>-3.59864328017285+2.66893575457746i</v>
      </c>
      <c r="DO186" s="223" t="str">
        <f t="shared" ca="1" si="290"/>
        <v>4.13929494066374+1.71455210308429i</v>
      </c>
      <c r="DP186" s="223" t="str">
        <f t="shared" ca="1" si="291"/>
        <v>-0.65740249586602-4.43184763709497i</v>
      </c>
      <c r="DQ186" s="223" t="str">
        <f t="shared" ca="1" si="292"/>
        <v>-3.46335008633331+2.8422979610678i</v>
      </c>
      <c r="DR186" s="223" t="str">
        <f t="shared" ca="1" si="293"/>
        <v>4.21843806283963+1.5093812738937i</v>
      </c>
      <c r="DS186" s="223" t="str">
        <f t="shared" ca="1" si="294"/>
        <v>-0.874071082294934-4.39425207095484i</v>
      </c>
      <c r="DT186" s="223" t="str">
        <f t="shared" ca="1" si="295"/>
        <v>-3.31971337878214+3.00881282281401i</v>
      </c>
      <c r="DU186" s="223" t="str">
        <f t="shared" ca="1" si="296"/>
        <v>4.28741859823059+1.30057421300811i</v>
      </c>
      <c r="DV186" s="223" t="str">
        <f t="shared" ca="1" si="297"/>
        <v>-1.08863395492701-4.34607036668473i</v>
      </c>
      <c r="DW186" s="223" t="str">
        <f t="shared" ca="1" si="298"/>
        <v>-3.16807919092882+3.16807919092926i</v>
      </c>
      <c r="DX186" s="223" t="str">
        <f t="shared" ca="1" si="299"/>
        <v>4.34607036668485+1.08863395492653i</v>
      </c>
      <c r="DY186" s="223" t="str">
        <f t="shared" ca="1" si="300"/>
        <v>-1.30057421300859-4.28741859823044i</v>
      </c>
      <c r="DZ186" s="223" t="str">
        <f t="shared" ca="1" si="301"/>
        <v>-3.00881282281365+3.31971337878247i</v>
      </c>
      <c r="EA186" s="223" t="str">
        <f t="shared" ca="1" si="302"/>
        <v>4.39425207095497+0.87407108229432i</v>
      </c>
      <c r="EB186" s="223" t="str">
        <f t="shared" ca="1" si="303"/>
        <v>-1.50938127389417-4.21843806283947i</v>
      </c>
      <c r="EC186" s="223" t="str">
        <f t="shared" ca="1" si="304"/>
        <v>-2.84229796106742+3.46335008633363i</v>
      </c>
      <c r="ED186" s="223" t="str">
        <f t="shared" ca="1" si="305"/>
        <v>4.43184763709439+0.657402495869932i</v>
      </c>
      <c r="EE186" s="223" t="str">
        <f t="shared" ca="1" si="306"/>
        <v>-1.71455210308475-4.13929494066354i</v>
      </c>
      <c r="EF186" s="223" t="str">
        <f t="shared" ca="1" si="307"/>
        <v>-2.66893575457706+3.59864328017315i</v>
      </c>
      <c r="EG186" s="223" t="str">
        <f t="shared" ca="1" si="308"/>
        <v>4.45876649409292+0.439150169246838i</v>
      </c>
      <c r="EH186" s="223" t="str">
        <f t="shared" ca="1" si="309"/>
        <v>-1.91559242608196-4.05017989441612i</v>
      </c>
      <c r="EI186" s="223" t="str">
        <f t="shared" ca="1" si="310"/>
        <v>-2.48914384808275+3.72526702714678i</v>
      </c>
      <c r="EJ186" s="223" t="str">
        <f t="shared" ca="1" si="311"/>
        <v>4.47494379206532+0.219839891401011i</v>
      </c>
      <c r="EK186" s="223" t="str">
        <f t="shared" ca="1" si="312"/>
        <v>-2.11201791913864-3.95130761004916i</v>
      </c>
      <c r="EL186" s="223" t="str">
        <f t="shared" ca="1" si="313"/>
        <v>-2.30335537603514+3.84291627955713i</v>
      </c>
      <c r="EM186" s="223" t="str">
        <f t="shared" ca="1" si="314"/>
        <v>4.48034055848383+1.09775234228461E-12i</v>
      </c>
      <c r="EN186" s="223"/>
      <c r="EO186" s="223"/>
      <c r="EP186" s="223"/>
    </row>
    <row r="187" spans="1:146" ht="17.25" thickBot="1">
      <c r="A187" s="257">
        <f t="shared" si="181"/>
        <v>1.6992187500000011E-3</v>
      </c>
      <c r="B187" s="256">
        <v>87</v>
      </c>
      <c r="C187" s="230">
        <f t="shared" si="182"/>
        <v>17400</v>
      </c>
      <c r="D187" s="229">
        <f t="shared" si="315"/>
        <v>109327.4243449248</v>
      </c>
      <c r="E187" s="229" t="str">
        <f t="shared" si="316"/>
        <v>109327.424344925i</v>
      </c>
      <c r="F187" s="229" t="str">
        <f t="shared" si="183"/>
        <v>-0.0151758572603765-0.0539805076366715i</v>
      </c>
      <c r="G187" s="229" t="str">
        <f t="shared" si="184"/>
        <v>-4.55646728125243+1.90034221983851i</v>
      </c>
      <c r="H187" s="229" t="str">
        <f t="shared" si="180"/>
        <v>0.00203274834643046-0.00485857719480196i</v>
      </c>
      <c r="I187" s="229" t="str">
        <f t="shared" si="317"/>
        <v>-0.00373522191401504+0.00488678864162881i</v>
      </c>
      <c r="J187" s="255" t="str">
        <f ca="1">IMPRODUCT(1/N_FFT2,CX100)</f>
        <v>0.0335558486349269+0.00161454720467775i</v>
      </c>
      <c r="K187" s="254" t="str">
        <f t="shared" ca="1" si="318"/>
        <v>-0.000133228492105743+0.000157949647869252i</v>
      </c>
      <c r="N187" s="246">
        <f t="shared" ca="1" si="185"/>
        <v>17.481168241272133</v>
      </c>
      <c r="O187" s="223">
        <f t="shared" ca="1" si="186"/>
        <v>4.4811682412721341</v>
      </c>
      <c r="P187" s="223" t="str">
        <f t="shared" ca="1" si="187"/>
        <v>-2.39741434339423-3.78593096512253i</v>
      </c>
      <c r="Q187" s="223" t="str">
        <f t="shared" ca="1" si="188"/>
        <v>-1.91594630607394+4.05092811079481i</v>
      </c>
      <c r="R187" s="223" t="str">
        <f t="shared" ca="1" si="189"/>
        <v>4.44746777055629-0.548542830095414i</v>
      </c>
      <c r="S187" s="223" t="str">
        <f t="shared" ca="1" si="190"/>
        <v>-2.84282303747045-3.46398989378048i</v>
      </c>
      <c r="T187" s="223" t="str">
        <f t="shared" ca="1" si="191"/>
        <v>-1.40566065294232+4.25499552706648i</v>
      </c>
      <c r="U187" s="223" t="str">
        <f t="shared" ca="1" si="192"/>
        <v>4.34687324485677-1.0888350654412i</v>
      </c>
      <c r="V187" s="223" t="str">
        <f t="shared" ca="1" si="193"/>
        <v>-3.24547302695613-3.08994719014519i</v>
      </c>
      <c r="W187" s="223" t="str">
        <f t="shared" ca="1" si="194"/>
        <v>-0.874232555198236+4.39506385005014i</v>
      </c>
      <c r="X187" s="223" t="str">
        <f t="shared" ca="1" si="195"/>
        <v>4.18089769947385-1.61275020791201i</v>
      </c>
      <c r="Y187" s="223" t="str">
        <f t="shared" ca="1" si="196"/>
        <v>-3.59930808122159-2.66942880463948i</v>
      </c>
      <c r="Z187" s="223" t="str">
        <f t="shared" ca="1" si="197"/>
        <v>-0.329655186086047+4.46902632179231i</v>
      </c>
      <c r="AA187" s="223" t="str">
        <f t="shared" ca="1" si="198"/>
        <v>3.95203756110053-2.11240808610377i</v>
      </c>
      <c r="AB187" s="223" t="str">
        <f t="shared" ca="1" si="199"/>
        <v>-3.89900619170047-2.20875972520041i</v>
      </c>
      <c r="AC187" s="223" t="str">
        <f t="shared" ca="1" si="200"/>
        <v>0.219880503869215+4.47577047787352i</v>
      </c>
      <c r="AD187" s="223" t="str">
        <f t="shared" ca="1" si="201"/>
        <v>3.66373509924125-2.58029338044604i</v>
      </c>
      <c r="AE187" s="223" t="str">
        <f t="shared" ca="1" si="202"/>
        <v>-4.14005961985092-1.71486884357547i</v>
      </c>
      <c r="AF187" s="223" t="str">
        <f t="shared" ca="1" si="203"/>
        <v>0.766108986380502+4.41519487990882i</v>
      </c>
      <c r="AG187" s="223" t="str">
        <f t="shared" ca="1" si="204"/>
        <v>3.32032665127556-3.00936866060229i</v>
      </c>
      <c r="AH187" s="223" t="str">
        <f t="shared" ca="1" si="205"/>
        <v>-4.31884269774068-1.19518473833881i</v>
      </c>
      <c r="AI187" s="223" t="str">
        <f t="shared" ca="1" si="206"/>
        <v>1.30081447664084+4.28821064127541i</v>
      </c>
      <c r="AJ187" s="223" t="str">
        <f t="shared" ca="1" si="207"/>
        <v>2.92697739990576-3.39318023497528i</v>
      </c>
      <c r="AK187" s="223" t="str">
        <f t="shared" ca="1" si="208"/>
        <v>-4.4326663614666-0.657523942156062i</v>
      </c>
      <c r="AL187" s="223" t="str">
        <f t="shared" ca="1" si="209"/>
        <v>1.8159545063706+4.0967277231198i</v>
      </c>
      <c r="AM187" s="223" t="str">
        <f t="shared" ca="1" si="210"/>
        <v>2.48960368400362-3.72595522023301i</v>
      </c>
      <c r="AN187" s="223" t="str">
        <f t="shared" ca="1" si="211"/>
        <v>-4.4798185971787-0.109973373858745i</v>
      </c>
      <c r="AO187" s="223" t="str">
        <f t="shared" ca="1" si="212"/>
        <v>2.30378089002942+3.84362620676377i</v>
      </c>
      <c r="AP187" s="223" t="str">
        <f t="shared" ca="1" si="213"/>
        <v>2.01478401136453-4.00268837084975i</v>
      </c>
      <c r="AQ187" s="223" t="str">
        <f t="shared" ca="1" si="214"/>
        <v>-4.45959019136256+0.439231296344908i</v>
      </c>
      <c r="AR187" s="223" t="str">
        <f t="shared" ca="1" si="215"/>
        <v>-4.45959019136256+0.439231296344908i</v>
      </c>
      <c r="AS187" s="223" t="str">
        <f t="shared" ca="1" si="216"/>
        <v>1.50966011182793-4.21921736265645i</v>
      </c>
      <c r="AT187" s="223" t="str">
        <f t="shared" ca="1" si="217"/>
        <v>-4.37228539807022+0.981829519014349i</v>
      </c>
      <c r="AU187" s="223" t="str">
        <f t="shared" ca="1" si="218"/>
        <v>3.1686644510413+3.16866445104135i</v>
      </c>
      <c r="AV187" s="223" t="str">
        <f t="shared" ca="1" si="219"/>
        <v>0.981829519014349-4.37228539807022i</v>
      </c>
      <c r="AW187" s="223" t="str">
        <f t="shared" ca="1" si="220"/>
        <v>-4.21921736265645+1.50966011182793i</v>
      </c>
      <c r="AX187" s="223" t="str">
        <f t="shared" ca="1" si="221"/>
        <v>3.53271297460057+2.7569562647374i</v>
      </c>
      <c r="AY187" s="223" t="str">
        <f t="shared" ca="1" si="222"/>
        <v>0.439231296345351-4.45959019136252i</v>
      </c>
      <c r="AZ187" s="223" t="str">
        <f t="shared" ca="1" si="223"/>
        <v>-4.00268837084977+2.0147840113645i</v>
      </c>
      <c r="BA187" s="223" t="str">
        <f t="shared" ca="1" si="224"/>
        <v>3.84362620676375+2.30378089002945i</v>
      </c>
      <c r="BB187" s="223" t="str">
        <f t="shared" ca="1" si="225"/>
        <v>-0.109973373858745-4.4798185971787i</v>
      </c>
      <c r="BC187" s="223" t="str">
        <f t="shared" ca="1" si="226"/>
        <v>-3.72595522023302+2.48960368400359i</v>
      </c>
      <c r="BD187" s="223" t="str">
        <f t="shared" ca="1" si="227"/>
        <v>4.09672772311978+1.81595450637063i</v>
      </c>
      <c r="BE187" s="223" t="str">
        <f t="shared" ca="1" si="228"/>
        <v>-0.657523942156062-4.4326663614666i</v>
      </c>
      <c r="BF187" s="223" t="str">
        <f t="shared" ca="1" si="229"/>
        <v>-3.39318023497528+2.92697739990576i</v>
      </c>
      <c r="BG187" s="223" t="str">
        <f t="shared" ca="1" si="230"/>
        <v>4.2882106412754+1.30081447664087i</v>
      </c>
      <c r="BH187" s="223" t="str">
        <f t="shared" ca="1" si="231"/>
        <v>-1.19518473833875-4.3188426977407i</v>
      </c>
      <c r="BI187" s="223" t="str">
        <f t="shared" ca="1" si="232"/>
        <v>-3.00936866060229+3.32032665127556i</v>
      </c>
      <c r="BJ187" s="223" t="str">
        <f t="shared" ca="1" si="233"/>
        <v>4.41519487990866+0.766108986381412i</v>
      </c>
      <c r="BK187" s="223" t="str">
        <f t="shared" ca="1" si="234"/>
        <v>-1.71486884357541-4.14005961985094i</v>
      </c>
      <c r="BL187" s="223" t="str">
        <f t="shared" ca="1" si="235"/>
        <v>-2.58029338044532+3.66373509924176i</v>
      </c>
      <c r="BM187" s="223" t="str">
        <f t="shared" ca="1" si="236"/>
        <v>4.47577047787361+0.219880503867466i</v>
      </c>
      <c r="BN187" s="223" t="str">
        <f t="shared" ca="1" si="237"/>
        <v>-2.20875972519882-3.89900619170137i</v>
      </c>
      <c r="BO187" s="223" t="str">
        <f t="shared" ca="1" si="238"/>
        <v>-2.11240808610497+3.95203756109989i</v>
      </c>
      <c r="BP187" s="223" t="str">
        <f t="shared" ca="1" si="239"/>
        <v>4.46902632179235-0.329655186085571i</v>
      </c>
      <c r="BQ187" s="223" t="str">
        <f t="shared" ca="1" si="240"/>
        <v>-2.6694288046398-3.59930808122135i</v>
      </c>
      <c r="BR187" s="223" t="str">
        <f t="shared" ca="1" si="241"/>
        <v>-1.61275020791077+4.18089769947434i</v>
      </c>
      <c r="BS187" s="223" t="str">
        <f t="shared" ca="1" si="242"/>
        <v>4.39506385005058-0.874232555196017i</v>
      </c>
      <c r="BT187" s="223" t="str">
        <f t="shared" ca="1" si="243"/>
        <v>-3.08994719014419-3.24547302695709i</v>
      </c>
      <c r="BU187" s="223" t="str">
        <f t="shared" ca="1" si="244"/>
        <v>-1.08883506544164+4.34687324485666i</v>
      </c>
      <c r="BV187" s="223" t="str">
        <f t="shared" ca="1" si="245"/>
        <v>4.25499552706635-1.40566065294273i</v>
      </c>
      <c r="BW187" s="223" t="str">
        <f t="shared" ca="1" si="246"/>
        <v>-3.46398989378119-2.84282303746958i</v>
      </c>
      <c r="BX187" s="223" t="str">
        <f t="shared" ca="1" si="247"/>
        <v>-0.548542830093469+4.44746777055652i</v>
      </c>
      <c r="BY187" s="223" t="str">
        <f t="shared" ca="1" si="248"/>
        <v>4.05092811079555-1.91594630607239i</v>
      </c>
      <c r="BZ187" s="223" t="str">
        <f t="shared" ca="1" si="249"/>
        <v>-3.78593096512205-2.39741434339498i</v>
      </c>
      <c r="CA187" s="223" t="str">
        <f t="shared" ca="1" si="250"/>
        <v>-6.36826883787981E-14+4.48116824127213i</v>
      </c>
      <c r="CB187" s="223" t="str">
        <f t="shared" ca="1" si="251"/>
        <v>3.78593096512212-2.39741434339488i</v>
      </c>
      <c r="CC187" s="223" t="str">
        <f t="shared" ca="1" si="252"/>
        <v>-4.05092811079555-1.91594630607239i</v>
      </c>
      <c r="CD187" s="223" t="str">
        <f t="shared" ca="1" si="253"/>
        <v>0.548542830093469+4.44746777055652i</v>
      </c>
      <c r="CE187" s="223" t="str">
        <f t="shared" ca="1" si="254"/>
        <v>3.46398989378119-2.84282303746958i</v>
      </c>
      <c r="CF187" s="223" t="str">
        <f t="shared" ca="1" si="255"/>
        <v>-4.25499552706633-1.40566065294279i</v>
      </c>
      <c r="CG187" s="223" t="str">
        <f t="shared" ca="1" si="256"/>
        <v>1.08883506544158+4.34687324485668i</v>
      </c>
      <c r="CH187" s="223" t="str">
        <f t="shared" ca="1" si="257"/>
        <v>3.08994719014428-3.245473026957i</v>
      </c>
      <c r="CI187" s="223" t="str">
        <f t="shared" ca="1" si="258"/>
        <v>-4.39506385004969-0.874232555200517i</v>
      </c>
      <c r="CJ187" s="223" t="str">
        <f t="shared" ca="1" si="259"/>
        <v>1.61275020791077+4.18089769947434i</v>
      </c>
      <c r="CK187" s="223" t="str">
        <f t="shared" ca="1" si="260"/>
        <v>2.66942880463985-3.59930808122131i</v>
      </c>
      <c r="CL187" s="223" t="str">
        <f t="shared" ca="1" si="261"/>
        <v>-4.46902632179235-0.329655186085635i</v>
      </c>
      <c r="CM187" s="223" t="str">
        <f t="shared" ca="1" si="262"/>
        <v>2.11240808610491+3.95203756109992i</v>
      </c>
      <c r="CN187" s="223" t="str">
        <f t="shared" ca="1" si="263"/>
        <v>2.20875972519893-3.89900619170131i</v>
      </c>
      <c r="CO187" s="223" t="str">
        <f t="shared" ca="1" si="264"/>
        <v>-4.47577047787362+0.219880503867339i</v>
      </c>
      <c r="CP187" s="223" t="str">
        <f t="shared" ca="1" si="265"/>
        <v>2.58029338044532+3.66373509924176i</v>
      </c>
      <c r="CQ187" s="223" t="str">
        <f t="shared" ca="1" si="266"/>
        <v>1.71486884357547-4.14005961985092i</v>
      </c>
      <c r="CR187" s="223" t="str">
        <f t="shared" ca="1" si="267"/>
        <v>-4.41519487990867+0.766108986381349i</v>
      </c>
      <c r="CS187" s="223" t="str">
        <f t="shared" ca="1" si="268"/>
        <v>3.00936866060356+3.32032665127441i</v>
      </c>
      <c r="CT187" s="223" t="str">
        <f t="shared" ca="1" si="269"/>
        <v>1.19518473834059-4.31884269774019i</v>
      </c>
      <c r="CU187" s="223" t="str">
        <f t="shared" ca="1" si="270"/>
        <v>-4.28821064127582+1.30081447663947i</v>
      </c>
      <c r="CV187" s="223" t="str">
        <f t="shared" ca="1" si="271"/>
        <v>3.39318023497499+2.9269773999061i</v>
      </c>
      <c r="CW187" s="223" t="str">
        <f t="shared" ca="1" si="272"/>
        <v>0.657523942155623-4.43266636146667i</v>
      </c>
      <c r="CX187" s="223" t="str">
        <f t="shared" ca="1" si="273"/>
        <v>-4.09672772311927+1.81595450637179i</v>
      </c>
      <c r="CY187" s="223" t="str">
        <f t="shared" ca="1" si="274"/>
        <v>3.72595522023175+2.4896036840055i</v>
      </c>
      <c r="CZ187" s="223" t="str">
        <f t="shared" ca="1" si="275"/>
        <v>0.109973373860146-4.47981859717866i</v>
      </c>
      <c r="DA187" s="223" t="str">
        <f t="shared" ca="1" si="276"/>
        <v>-3.84362620676405+2.30378089002895i</v>
      </c>
      <c r="DB187" s="223" t="str">
        <f t="shared" ca="1" si="277"/>
        <v>4.00268837084997+2.0147840113641i</v>
      </c>
      <c r="DC187" s="223" t="str">
        <f t="shared" ca="1" si="278"/>
        <v>-0.439231296346238-4.45959019136243i</v>
      </c>
      <c r="DD187" s="223" t="str">
        <f t="shared" ca="1" si="279"/>
        <v>-3.53271297459951+2.75695626473876i</v>
      </c>
      <c r="DE187" s="223" t="str">
        <f t="shared" ca="1" si="280"/>
        <v>4.21921736265583+1.50966011182967i</v>
      </c>
      <c r="DF187" s="223" t="str">
        <f t="shared" ca="1" si="281"/>
        <v>-0.981829519013417-4.37228539807043i</v>
      </c>
      <c r="DG187" s="223" t="str">
        <f t="shared" ca="1" si="282"/>
        <v>-3.16866445104139+3.16866445104125i</v>
      </c>
      <c r="DH187" s="223" t="str">
        <f t="shared" ca="1" si="283"/>
        <v>4.37228539807041+0.981829519013476i</v>
      </c>
      <c r="DI187" s="223" t="str">
        <f t="shared" ca="1" si="284"/>
        <v>-1.50966011182961-4.21921736265585i</v>
      </c>
      <c r="DJ187" s="223" t="str">
        <f t="shared" ca="1" si="285"/>
        <v>-2.75695626473881+3.53271297459947i</v>
      </c>
      <c r="DK187" s="223" t="str">
        <f t="shared" ca="1" si="286"/>
        <v>4.45959019136242+0.439231296346302i</v>
      </c>
      <c r="DL187" s="223" t="str">
        <f t="shared" ca="1" si="287"/>
        <v>-2.01478401136405-4.00268837085i</v>
      </c>
      <c r="DM187" s="223" t="str">
        <f t="shared" ca="1" si="288"/>
        <v>-2.30378089002912+3.84362620676395i</v>
      </c>
      <c r="DN187" s="223" t="str">
        <f t="shared" ca="1" si="289"/>
        <v>4.47981859717866-0.109973373860082i</v>
      </c>
      <c r="DO187" s="223" t="str">
        <f t="shared" ca="1" si="290"/>
        <v>-2.48960368400545-3.72595522023179i</v>
      </c>
      <c r="DP187" s="223" t="str">
        <f t="shared" ca="1" si="291"/>
        <v>-1.81595450637185+4.09672772311924i</v>
      </c>
      <c r="DQ187" s="223" t="str">
        <f t="shared" ca="1" si="292"/>
        <v>4.43266636146667-0.65752394215556i</v>
      </c>
      <c r="DR187" s="223" t="str">
        <f t="shared" ca="1" si="293"/>
        <v>-2.92697739990605-3.39318023497503i</v>
      </c>
      <c r="DS187" s="223" t="str">
        <f t="shared" ca="1" si="294"/>
        <v>-1.30081447663965+4.28821064127576i</v>
      </c>
      <c r="DT187" s="223" t="str">
        <f t="shared" ca="1" si="295"/>
        <v>4.3188426977402-1.19518473834053i</v>
      </c>
      <c r="DU187" s="223" t="str">
        <f t="shared" ca="1" si="296"/>
        <v>-3.32032665127437-3.00936866060361i</v>
      </c>
      <c r="DV187" s="223" t="str">
        <f t="shared" ca="1" si="297"/>
        <v>-0.766108986381412+4.41519487990866i</v>
      </c>
      <c r="DW187" s="223" t="str">
        <f t="shared" ca="1" si="298"/>
        <v>4.14005961985094-1.71486884357541i</v>
      </c>
      <c r="DX187" s="223" t="str">
        <f t="shared" ca="1" si="299"/>
        <v>-3.66373509924173-2.58029338044537i</v>
      </c>
      <c r="DY187" s="223" t="str">
        <f t="shared" ca="1" si="300"/>
        <v>-0.219880503867529+4.47577047787361i</v>
      </c>
      <c r="DZ187" s="223" t="str">
        <f t="shared" ca="1" si="301"/>
        <v>3.8990061917014-2.20875972519876i</v>
      </c>
      <c r="EA187" s="223" t="str">
        <f t="shared" ca="1" si="302"/>
        <v>-3.95203756109989-2.11240808610497i</v>
      </c>
      <c r="EB187" s="223" t="str">
        <f t="shared" ca="1" si="303"/>
        <v>0.329655186085571+4.46902632179235i</v>
      </c>
      <c r="EC187" s="223" t="str">
        <f t="shared" ca="1" si="304"/>
        <v>3.59930808122135-2.6694288046398i</v>
      </c>
      <c r="ED187" s="223" t="str">
        <f t="shared" ca="1" si="305"/>
        <v>-4.18089769947431-1.61275020791083i</v>
      </c>
      <c r="EE187" s="223" t="str">
        <f t="shared" ca="1" si="306"/>
        <v>0.874232555200454+4.3950638500497i</v>
      </c>
      <c r="EF187" s="223" t="str">
        <f t="shared" ca="1" si="307"/>
        <v>3.24547302695704-3.08994719014424i</v>
      </c>
      <c r="EG187" s="223" t="str">
        <f t="shared" ca="1" si="308"/>
        <v>-4.34687324485663-1.08883506544176i</v>
      </c>
      <c r="EH187" s="223" t="str">
        <f t="shared" ca="1" si="309"/>
        <v>1.40566065294273+4.25499552706635i</v>
      </c>
      <c r="EI187" s="223" t="str">
        <f t="shared" ca="1" si="310"/>
        <v>2.84282303746973-3.46398989378107i</v>
      </c>
      <c r="EJ187" s="223" t="str">
        <f t="shared" ca="1" si="311"/>
        <v>-4.44746777055652-0.548542830093537i</v>
      </c>
      <c r="EK187" s="223" t="str">
        <f t="shared" ca="1" si="312"/>
        <v>1.91594630607233+4.05092811079557i</v>
      </c>
      <c r="EL187" s="223" t="str">
        <f t="shared" ca="1" si="313"/>
        <v>2.39741434339493-3.78593096512209i</v>
      </c>
      <c r="EM187" s="223" t="str">
        <f t="shared" ca="1" si="314"/>
        <v>-4.48116824127213-1.27365376757597E-13i</v>
      </c>
      <c r="EN187" s="223"/>
      <c r="EO187" s="223"/>
      <c r="EP187" s="223"/>
    </row>
    <row r="188" spans="1:146" ht="17.25" thickBot="1">
      <c r="A188" s="257">
        <f t="shared" si="181"/>
        <v>1.7187500000000011E-3</v>
      </c>
      <c r="B188" s="256">
        <v>88</v>
      </c>
      <c r="C188" s="230">
        <f t="shared" si="182"/>
        <v>17600</v>
      </c>
      <c r="D188" s="229">
        <f t="shared" si="315"/>
        <v>110584.06140636072</v>
      </c>
      <c r="E188" s="229" t="str">
        <f t="shared" si="316"/>
        <v>110584.061406361i</v>
      </c>
      <c r="F188" s="229" t="str">
        <f t="shared" si="183"/>
        <v>-0.0150481504146922-0.0531940784589883i</v>
      </c>
      <c r="G188" s="229" t="str">
        <f t="shared" si="184"/>
        <v>-4.53077349937795+1.93165726148928i</v>
      </c>
      <c r="H188" s="229" t="str">
        <f t="shared" si="180"/>
        <v>0.00203193653916844-0.00480333529042065i</v>
      </c>
      <c r="I188" s="229" t="str">
        <f t="shared" si="317"/>
        <v>-0.00369076140091741+0.00485015540501305i</v>
      </c>
      <c r="J188" s="255" t="str">
        <f ca="1">IMPRODUCT(1/N_FFT2,CY100)</f>
        <v>0.0207625323268268-0.0000364950130916416i</v>
      </c>
      <c r="K188" s="254" t="str">
        <f t="shared" ca="1" si="318"/>
        <v>-0.0000764525464121498+0.000100836202772362i</v>
      </c>
      <c r="N188" s="246">
        <f t="shared" ca="1" si="185"/>
        <v>17.481922202719105</v>
      </c>
      <c r="O188" s="223">
        <f t="shared" ca="1" si="186"/>
        <v>4.4819222027191046</v>
      </c>
      <c r="P188" s="223" t="str">
        <f t="shared" ca="1" si="187"/>
        <v>-2.49002256254037-3.72658211626503i</v>
      </c>
      <c r="Q188" s="223" t="str">
        <f t="shared" ca="1" si="188"/>
        <v>-1.71515737212983+4.14075618940009i</v>
      </c>
      <c r="R188" s="223" t="str">
        <f t="shared" ca="1" si="189"/>
        <v>4.39580332433932-0.874379645779713i</v>
      </c>
      <c r="S188" s="223" t="str">
        <f t="shared" ca="1" si="190"/>
        <v>-3.16919758229322-3.16919758229323i</v>
      </c>
      <c r="T188" s="223" t="str">
        <f t="shared" ca="1" si="191"/>
        <v>-0.874379645779767+4.39580332433931i</v>
      </c>
      <c r="U188" s="223" t="str">
        <f t="shared" ca="1" si="192"/>
        <v>4.14075618940007-1.71515737212987i</v>
      </c>
      <c r="V188" s="223" t="str">
        <f t="shared" ca="1" si="193"/>
        <v>-3.72658211626507-2.49002256254031i</v>
      </c>
      <c r="W188" s="223" t="str">
        <f t="shared" ca="1" si="194"/>
        <v>1.64171295293733E-13+4.4819222027191i</v>
      </c>
      <c r="X188" s="223" t="str">
        <f t="shared" ca="1" si="195"/>
        <v>3.72658211626513-2.49002256254021i</v>
      </c>
      <c r="Y188" s="223" t="str">
        <f t="shared" ca="1" si="196"/>
        <v>-4.14075618940003-1.71515737212997i</v>
      </c>
      <c r="Z188" s="223" t="str">
        <f t="shared" ca="1" si="197"/>
        <v>0.874379645779659+4.39580332433933i</v>
      </c>
      <c r="AA188" s="223" t="str">
        <f t="shared" ca="1" si="198"/>
        <v>3.16919758229321-3.16919758229325i</v>
      </c>
      <c r="AB188" s="223" t="str">
        <f t="shared" ca="1" si="199"/>
        <v>-4.39580332433934-0.874379645779596i</v>
      </c>
      <c r="AC188" s="223" t="str">
        <f t="shared" ca="1" si="200"/>
        <v>1.71515737213001+4.14075618940002i</v>
      </c>
      <c r="AD188" s="223" t="str">
        <f t="shared" ca="1" si="201"/>
        <v>2.49002256254053-3.72658211626492i</v>
      </c>
      <c r="AE188" s="223" t="str">
        <f t="shared" ca="1" si="202"/>
        <v>-4.4819222027191-1.17501026286289E-13i</v>
      </c>
      <c r="AF188" s="223" t="str">
        <f t="shared" ca="1" si="203"/>
        <v>2.49002256254036+3.72658211626504i</v>
      </c>
      <c r="AG188" s="223" t="str">
        <f t="shared" ca="1" si="204"/>
        <v>1.71515737212982-4.1407561894001i</v>
      </c>
      <c r="AH188" s="223" t="str">
        <f t="shared" ca="1" si="205"/>
        <v>-4.3958033243393+0.874379645779802i</v>
      </c>
      <c r="AI188" s="223" t="str">
        <f t="shared" ca="1" si="206"/>
        <v>3.16919758229336+3.16919758229309i</v>
      </c>
      <c r="AJ188" s="223" t="str">
        <f t="shared" ca="1" si="207"/>
        <v>0.874379645779888-4.39580332433928i</v>
      </c>
      <c r="AK188" s="223" t="str">
        <f t="shared" ca="1" si="208"/>
        <v>-4.14075618940012+1.71515737212976i</v>
      </c>
      <c r="AL188" s="223" t="str">
        <f t="shared" ca="1" si="209"/>
        <v>3.726582116265+2.49002256254041i</v>
      </c>
      <c r="AM188" s="223" t="str">
        <f t="shared" ca="1" si="210"/>
        <v>-6.25932553243639E-14-4.4819222027191i</v>
      </c>
      <c r="AN188" s="223" t="str">
        <f t="shared" ca="1" si="211"/>
        <v>-3.72658211626496+2.49002256254048i</v>
      </c>
      <c r="AO188" s="223" t="str">
        <f t="shared" ca="1" si="212"/>
        <v>4.14075618940017+1.71515737212965i</v>
      </c>
      <c r="AP188" s="223" t="str">
        <f t="shared" ca="1" si="213"/>
        <v>-0.874379645779543-4.39580332433936i</v>
      </c>
      <c r="AQ188" s="223" t="str">
        <f t="shared" ca="1" si="214"/>
        <v>-3.1691975822933+3.16919758229315i</v>
      </c>
      <c r="AR188" s="223" t="str">
        <f t="shared" ca="1" si="215"/>
        <v>-3.1691975822933+3.16919758229315i</v>
      </c>
      <c r="AS188" s="223" t="str">
        <f t="shared" ca="1" si="216"/>
        <v>-1.71515737212993-4.14075618940005i</v>
      </c>
      <c r="AT188" s="223" t="str">
        <f t="shared" ca="1" si="217"/>
        <v>-2.49002256254026+3.72658211626511i</v>
      </c>
      <c r="AU188" s="223" t="str">
        <f t="shared" ca="1" si="218"/>
        <v>4.4819222027191+2.35002052572578E-13i</v>
      </c>
      <c r="AV188" s="223" t="str">
        <f t="shared" ca="1" si="219"/>
        <v>-2.49002256254024-3.72658211626512i</v>
      </c>
      <c r="AW188" s="223" t="str">
        <f t="shared" ca="1" si="220"/>
        <v>-1.71515737212989+4.14075618940007i</v>
      </c>
      <c r="AX188" s="223" t="str">
        <f t="shared" ca="1" si="221"/>
        <v>4.39580332433932-0.874379645779722i</v>
      </c>
      <c r="AY188" s="223" t="str">
        <f t="shared" ca="1" si="222"/>
        <v>-3.16919758229328-3.16919758229317i</v>
      </c>
      <c r="AZ188" s="223" t="str">
        <f t="shared" ca="1" si="223"/>
        <v>-0.874379645779569+4.39580332433935i</v>
      </c>
      <c r="BA188" s="223" t="str">
        <f t="shared" ca="1" si="224"/>
        <v>4.14075618940017-1.71515737212963i</v>
      </c>
      <c r="BB188" s="223" t="str">
        <f t="shared" ca="1" si="225"/>
        <v>-3.72658211626496-2.49002256254048i</v>
      </c>
      <c r="BC188" s="223" t="str">
        <f t="shared" ca="1" si="226"/>
        <v>-5.49077709619251E-14+4.4819222027191i</v>
      </c>
      <c r="BD188" s="223" t="str">
        <f t="shared" ca="1" si="227"/>
        <v>3.72658211626502-2.49002256254039i</v>
      </c>
      <c r="BE188" s="223" t="str">
        <f t="shared" ca="1" si="228"/>
        <v>-4.14075618940011-1.71515737212978i</v>
      </c>
      <c r="BF188" s="223" t="str">
        <f t="shared" ca="1" si="229"/>
        <v>0.874379645779462+4.39580332433937i</v>
      </c>
      <c r="BG188" s="223" t="str">
        <f t="shared" ca="1" si="230"/>
        <v>3.16919758229336-3.16919758229309i</v>
      </c>
      <c r="BH188" s="223" t="str">
        <f t="shared" ca="1" si="231"/>
        <v>-4.3958033243393-0.874379645779829i</v>
      </c>
      <c r="BI188" s="223" t="str">
        <f t="shared" ca="1" si="232"/>
        <v>1.71515737212979+4.14075618940011i</v>
      </c>
      <c r="BJ188" s="223" t="str">
        <f t="shared" ca="1" si="233"/>
        <v>2.49002256254112-3.72658211626453i</v>
      </c>
      <c r="BK188" s="223" t="str">
        <f t="shared" ca="1" si="234"/>
        <v>-4.4819222027191-7.66500723098783E-13i</v>
      </c>
      <c r="BL188" s="223" t="str">
        <f t="shared" ca="1" si="235"/>
        <v>2.4900225625398+3.72658211626541i</v>
      </c>
      <c r="BM188" s="223" t="str">
        <f t="shared" ca="1" si="236"/>
        <v>1.71515737213044-4.14075618939984i</v>
      </c>
      <c r="BN188" s="223" t="str">
        <f t="shared" ca="1" si="237"/>
        <v>-4.39580332433944+0.874379645779135i</v>
      </c>
      <c r="BO188" s="223" t="str">
        <f t="shared" ca="1" si="238"/>
        <v>3.16919758229291+3.16919758229355i</v>
      </c>
      <c r="BP188" s="223" t="str">
        <f t="shared" ca="1" si="239"/>
        <v>0.874379645780089-4.39580332433924i</v>
      </c>
      <c r="BQ188" s="223" t="str">
        <f t="shared" ca="1" si="240"/>
        <v>-4.14075618940021+1.71515737212955i</v>
      </c>
      <c r="BR188" s="223" t="str">
        <f t="shared" ca="1" si="241"/>
        <v>3.72658211626487+2.4900225625406i</v>
      </c>
      <c r="BS188" s="223" t="str">
        <f t="shared" ca="1" si="242"/>
        <v>2.04254769882053E-13-4.4819222027191i</v>
      </c>
      <c r="BT188" s="223" t="str">
        <f t="shared" ca="1" si="243"/>
        <v>-3.72658211626507+2.49002256254032i</v>
      </c>
      <c r="BU188" s="223" t="str">
        <f t="shared" ca="1" si="244"/>
        <v>4.14075618940007+1.71515737212987i</v>
      </c>
      <c r="BV188" s="223" t="str">
        <f t="shared" ca="1" si="245"/>
        <v>-0.874379645779749-4.39580332433931i</v>
      </c>
      <c r="BW188" s="223" t="str">
        <f t="shared" ca="1" si="246"/>
        <v>-3.1691975822931+3.16919758229335i</v>
      </c>
      <c r="BX188" s="223" t="str">
        <f t="shared" ca="1" si="247"/>
        <v>4.39580332433936+0.874379645779538i</v>
      </c>
      <c r="BY188" s="223" t="str">
        <f t="shared" ca="1" si="248"/>
        <v>-1.71515737213013-4.14075618939997i</v>
      </c>
      <c r="BZ188" s="223" t="str">
        <f t="shared" ca="1" si="249"/>
        <v>-2.49002256254003+3.72658211626526i</v>
      </c>
      <c r="CA188" s="223" t="str">
        <f t="shared" ca="1" si="250"/>
        <v>4.4819222027191-4.21683128602355E-13i</v>
      </c>
      <c r="CB188" s="223" t="str">
        <f t="shared" ca="1" si="251"/>
        <v>-2.49002256254084-3.72658211626472i</v>
      </c>
      <c r="CC188" s="223" t="str">
        <f t="shared" ca="1" si="252"/>
        <v>-1.71515737212935+4.14075618940029i</v>
      </c>
      <c r="CD188" s="223" t="str">
        <f t="shared" ca="1" si="253"/>
        <v>4.39580332433919-0.874379645780363i</v>
      </c>
      <c r="CE188" s="223" t="str">
        <f t="shared" ca="1" si="254"/>
        <v>-3.16919758229379-3.16919758229266i</v>
      </c>
      <c r="CF188" s="223" t="str">
        <f t="shared" ca="1" si="255"/>
        <v>-0.874379645778924+4.39580332433948i</v>
      </c>
      <c r="CG188" s="223" t="str">
        <f t="shared" ca="1" si="256"/>
        <v>4.14075618939973-1.7151573721307i</v>
      </c>
      <c r="CH188" s="223" t="str">
        <f t="shared" ca="1" si="257"/>
        <v>-3.72658211626553-2.49002256253961i</v>
      </c>
      <c r="CI188" s="223" t="str">
        <f t="shared" ca="1" si="258"/>
        <v>1.04762102708676E-12+4.4819222027191i</v>
      </c>
      <c r="CJ188" s="223" t="str">
        <f t="shared" ca="1" si="259"/>
        <v>3.72658211626437-2.49002256254136i</v>
      </c>
      <c r="CK188" s="223" t="str">
        <f t="shared" ca="1" si="260"/>
        <v>-4.14075618940053-1.71515737212877i</v>
      </c>
      <c r="CL188" s="223" t="str">
        <f t="shared" ca="1" si="261"/>
        <v>0.874379645780977+4.39580332433907i</v>
      </c>
      <c r="CM188" s="223" t="str">
        <f t="shared" ca="1" si="262"/>
        <v>3.16919758229231-3.16919758229414i</v>
      </c>
      <c r="CN188" s="223" t="str">
        <f t="shared" ca="1" si="263"/>
        <v>-4.3958033243396-0.87437964577831i</v>
      </c>
      <c r="CO188" s="223" t="str">
        <f t="shared" ca="1" si="264"/>
        <v>1.71515737213128+4.14075618939949i</v>
      </c>
      <c r="CP188" s="223" t="str">
        <f t="shared" ca="1" si="265"/>
        <v>2.49002256253909-3.72658211626588i</v>
      </c>
      <c r="CQ188" s="223" t="str">
        <f t="shared" ca="1" si="266"/>
        <v>-4.4819222027191+1.67355892557117E-12i</v>
      </c>
      <c r="CR188" s="223" t="str">
        <f t="shared" ca="1" si="267"/>
        <v>2.49002256254188+3.72658211626402i</v>
      </c>
      <c r="CS188" s="223" t="str">
        <f t="shared" ca="1" si="268"/>
        <v>1.71515737212819-4.14075618940077i</v>
      </c>
      <c r="CT188" s="223" t="str">
        <f t="shared" ca="1" si="269"/>
        <v>-4.39580332433895+0.874379645781591i</v>
      </c>
      <c r="CU188" s="223" t="str">
        <f t="shared" ca="1" si="270"/>
        <v>3.16919758229459+3.16919758229187i</v>
      </c>
      <c r="CV188" s="223" t="str">
        <f t="shared" ca="1" si="271"/>
        <v>0.874379645777696-4.39580332433972i</v>
      </c>
      <c r="CW188" s="223" t="str">
        <f t="shared" ca="1" si="272"/>
        <v>-4.14075618940101+1.71515737212762i</v>
      </c>
      <c r="CX188" s="223" t="str">
        <f t="shared" ca="1" si="273"/>
        <v>3.72658211626375+2.49002256254228i</v>
      </c>
      <c r="CY188" s="223" t="str">
        <f t="shared" ca="1" si="274"/>
        <v>2.15893934468197E-12-4.4819222027191i</v>
      </c>
      <c r="CZ188" s="223" t="str">
        <f t="shared" ca="1" si="275"/>
        <v>-3.72658211626622+2.49002256253858i</v>
      </c>
      <c r="DA188" s="223" t="str">
        <f t="shared" ca="1" si="276"/>
        <v>4.1407561893993+1.71515737213173i</v>
      </c>
      <c r="DB188" s="223" t="str">
        <f t="shared" ca="1" si="277"/>
        <v>-0.874379645777835-4.39580332433969i</v>
      </c>
      <c r="DC188" s="223" t="str">
        <f t="shared" ca="1" si="278"/>
        <v>-3.16919758229458+3.16919758229188i</v>
      </c>
      <c r="DD188" s="223" t="str">
        <f t="shared" ca="1" si="279"/>
        <v>4.39580332433897+0.874379645781456i</v>
      </c>
      <c r="DE188" s="223" t="str">
        <f t="shared" ca="1" si="280"/>
        <v>-1.7151573721282-4.14075618940076i</v>
      </c>
      <c r="DF188" s="223" t="str">
        <f t="shared" ca="1" si="281"/>
        <v>-2.49002256254176+3.7265821162641i</v>
      </c>
      <c r="DG188" s="223" t="str">
        <f t="shared" ca="1" si="282"/>
        <v>4.4819222027191+1.53300144619757E-12i</v>
      </c>
      <c r="DH188" s="223" t="str">
        <f t="shared" ca="1" si="283"/>
        <v>-2.49002256253911-3.72658211626587i</v>
      </c>
      <c r="DI188" s="223" t="str">
        <f t="shared" ca="1" si="284"/>
        <v>-1.71515737213115+4.14075618939955i</v>
      </c>
      <c r="DJ188" s="223" t="str">
        <f t="shared" ca="1" si="285"/>
        <v>4.3958033243396-0.874379645778323i</v>
      </c>
      <c r="DK188" s="223" t="str">
        <f t="shared" ca="1" si="286"/>
        <v>-3.16919758229232-3.16919758229413i</v>
      </c>
      <c r="DL188" s="223" t="str">
        <f t="shared" ca="1" si="287"/>
        <v>-0.874379645780842+4.3958033243391i</v>
      </c>
      <c r="DM188" s="223" t="str">
        <f t="shared" ca="1" si="288"/>
        <v>4.14075618940053-1.71515737212878i</v>
      </c>
      <c r="DN188" s="223" t="str">
        <f t="shared" ca="1" si="289"/>
        <v>-3.72658211626445-2.49002256254124i</v>
      </c>
      <c r="DO188" s="223" t="str">
        <f t="shared" ca="1" si="290"/>
        <v>-9.07063547713157E-13+4.4819222027191i</v>
      </c>
      <c r="DP188" s="223" t="str">
        <f t="shared" ca="1" si="291"/>
        <v>3.72658211626553-2.49002256253963i</v>
      </c>
      <c r="DQ188" s="223" t="str">
        <f t="shared" ca="1" si="292"/>
        <v>-4.14075618939978-1.71515737213057i</v>
      </c>
      <c r="DR188" s="223" t="str">
        <f t="shared" ca="1" si="293"/>
        <v>0.874379645778937+4.39580332433948i</v>
      </c>
      <c r="DS188" s="223" t="str">
        <f t="shared" ca="1" si="294"/>
        <v>3.16919758229369-3.16919758229276i</v>
      </c>
      <c r="DT188" s="223" t="str">
        <f t="shared" ca="1" si="295"/>
        <v>-4.39580332433922-0.874379645780228i</v>
      </c>
      <c r="DU188" s="223" t="str">
        <f t="shared" ca="1" si="296"/>
        <v>1.71515737212936+4.14075618940029i</v>
      </c>
      <c r="DV188" s="223" t="str">
        <f t="shared" ca="1" si="297"/>
        <v>2.49002256254072-3.7265821162648i</v>
      </c>
      <c r="DW188" s="223" t="str">
        <f t="shared" ca="1" si="298"/>
        <v>-4.4819222027191-4.08509539764107E-13i</v>
      </c>
      <c r="DX188" s="223" t="str">
        <f t="shared" ca="1" si="299"/>
        <v>2.49002256254015+3.72658211626518i</v>
      </c>
      <c r="DY188" s="223" t="str">
        <f t="shared" ca="1" si="300"/>
        <v>1.71515737212999-4.14075618940002i</v>
      </c>
      <c r="DZ188" s="223" t="str">
        <f t="shared" ca="1" si="301"/>
        <v>-4.39580332433935+0.874379645779551i</v>
      </c>
      <c r="EA188" s="223" t="str">
        <f t="shared" ca="1" si="302"/>
        <v>3.1691975822932+3.16919758229325i</v>
      </c>
      <c r="EB188" s="223" t="str">
        <f t="shared" ca="1" si="303"/>
        <v>0.87437964577974-4.39580332433931i</v>
      </c>
      <c r="EC188" s="223" t="str">
        <f t="shared" ca="1" si="304"/>
        <v>-4.14075618940005+1.71515737212994i</v>
      </c>
      <c r="ED188" s="223" t="str">
        <f t="shared" ca="1" si="305"/>
        <v>3.72658211626508+2.4900225625403i</v>
      </c>
      <c r="EE188" s="223" t="str">
        <f t="shared" ca="1" si="306"/>
        <v>-3.4481224925566E-13-4.4819222027191i</v>
      </c>
      <c r="EF188" s="223" t="str">
        <f t="shared" ca="1" si="307"/>
        <v>-3.72658211626483+2.49002256254067i</v>
      </c>
      <c r="EG188" s="223" t="str">
        <f t="shared" ca="1" si="308"/>
        <v>4.14075618940021+1.71515737212953i</v>
      </c>
      <c r="EH188" s="223" t="str">
        <f t="shared" ca="1" si="309"/>
        <v>-0.874379645780291-4.39580332433921i</v>
      </c>
      <c r="EI188" s="223" t="str">
        <f t="shared" ca="1" si="310"/>
        <v>-3.16919758229281+3.16919758229365i</v>
      </c>
      <c r="EJ188" s="223" t="str">
        <f t="shared" ca="1" si="311"/>
        <v>4.39580332433944+0.874379645779126i</v>
      </c>
      <c r="EK188" s="223" t="str">
        <f t="shared" ca="1" si="312"/>
        <v>-1.71515737213063-4.14075618939976i</v>
      </c>
      <c r="EL188" s="223" t="str">
        <f t="shared" ca="1" si="313"/>
        <v>-2.49002256253968+3.72658211626549i</v>
      </c>
      <c r="EM188" s="223" t="str">
        <f t="shared" ca="1" si="314"/>
        <v>4.4819222027191-8.43366257204709E-13i</v>
      </c>
      <c r="EN188" s="223"/>
      <c r="EO188" s="223"/>
      <c r="EP188" s="223"/>
    </row>
    <row r="189" spans="1:146" ht="17.25" thickBot="1">
      <c r="A189" s="257">
        <f t="shared" si="181"/>
        <v>1.7382812500000011E-3</v>
      </c>
      <c r="B189" s="256">
        <v>89</v>
      </c>
      <c r="C189" s="230">
        <f t="shared" si="182"/>
        <v>17800</v>
      </c>
      <c r="D189" s="229">
        <f t="shared" si="315"/>
        <v>111840.69846779664</v>
      </c>
      <c r="E189" s="229" t="str">
        <f t="shared" si="316"/>
        <v>111840.698467797i</v>
      </c>
      <c r="F189" s="229" t="str">
        <f t="shared" si="183"/>
        <v>-0.0149209582692634-0.0524264258715848i</v>
      </c>
      <c r="G189" s="229" t="str">
        <f t="shared" si="184"/>
        <v>-4.50475724222564+1.96222900593363i</v>
      </c>
      <c r="H189" s="229" t="str">
        <f t="shared" si="180"/>
        <v>0.00203115274881475-0.00474933480357436i</v>
      </c>
      <c r="I189" s="229" t="str">
        <f t="shared" si="317"/>
        <v>-0.00364737976841586+0.00481343589577207i</v>
      </c>
      <c r="J189" s="255" t="str">
        <f ca="1">IMPRODUCT(1/N_FFT2,CZ100)</f>
        <v>0.00244703939104689-0.0016145953232826i</v>
      </c>
      <c r="K189" s="254" t="str">
        <f t="shared" ca="1" si="318"/>
        <v>-1.15353088118692E-06+0.0000176677095595531i</v>
      </c>
      <c r="N189" s="246">
        <f t="shared" ca="1" si="185"/>
        <v>17.48261120004776</v>
      </c>
      <c r="O189" s="223">
        <f t="shared" ca="1" si="186"/>
        <v>4.48261120004776</v>
      </c>
      <c r="P189" s="223" t="str">
        <f t="shared" ca="1" si="187"/>
        <v>-2.58112424792887-3.66491484042225i</v>
      </c>
      <c r="Q189" s="223" t="str">
        <f t="shared" ca="1" si="188"/>
        <v>-1.5101462299984+4.22057597192791i</v>
      </c>
      <c r="R189" s="223" t="str">
        <f t="shared" ca="1" si="189"/>
        <v>4.32023338687261-1.1955695938526i</v>
      </c>
      <c r="S189" s="223" t="str">
        <f t="shared" ca="1" si="190"/>
        <v>-3.4651053159978-2.84373844082705i</v>
      </c>
      <c r="T189" s="223" t="str">
        <f t="shared" ca="1" si="191"/>
        <v>-0.329761336718341+4.47046537080865i</v>
      </c>
      <c r="U189" s="223" t="str">
        <f t="shared" ca="1" si="192"/>
        <v>3.84486387378866-2.30452271909575i</v>
      </c>
      <c r="V189" s="223" t="str">
        <f t="shared" ca="1" si="193"/>
        <v>-4.09804689010962-1.81653925288072i</v>
      </c>
      <c r="W189" s="223" t="str">
        <f t="shared" ca="1" si="194"/>
        <v>0.874514062490312+4.39647908277752i</v>
      </c>
      <c r="X189" s="223" t="str">
        <f t="shared" ca="1" si="195"/>
        <v>3.09094216872534-3.24651808564023i</v>
      </c>
      <c r="Y189" s="223" t="str">
        <f t="shared" ca="1" si="196"/>
        <v>-4.43409370239226-0.657735668182062i</v>
      </c>
      <c r="Z189" s="223" t="str">
        <f t="shared" ca="1" si="197"/>
        <v>2.01543278197816+4.00397725669382i</v>
      </c>
      <c r="AA189" s="223" t="str">
        <f t="shared" ca="1" si="198"/>
        <v>2.11308829216233-3.95331013712814i</v>
      </c>
      <c r="AB189" s="223" t="str">
        <f t="shared" ca="1" si="199"/>
        <v>-4.44889987761036+0.54871946365345i</v>
      </c>
      <c r="AC189" s="223" t="str">
        <f t="shared" ca="1" si="200"/>
        <v>3.01033769248947+3.32139581320426i</v>
      </c>
      <c r="AD189" s="223" t="str">
        <f t="shared" ca="1" si="201"/>
        <v>0.982145673071513-4.37369329602117i</v>
      </c>
      <c r="AE189" s="223" t="str">
        <f t="shared" ca="1" si="202"/>
        <v>-4.14139273992989+1.71542103999268i</v>
      </c>
      <c r="AF189" s="223" t="str">
        <f t="shared" ca="1" si="203"/>
        <v>3.78715005398861+2.39818632290481i</v>
      </c>
      <c r="AG189" s="223" t="str">
        <f t="shared" ca="1" si="204"/>
        <v>-0.219951306500563-4.47721169854211i</v>
      </c>
      <c r="AH189" s="223" t="str">
        <f t="shared" ca="1" si="205"/>
        <v>-3.53385052599668+2.75784401855989i</v>
      </c>
      <c r="AI189" s="223" t="str">
        <f t="shared" ca="1" si="206"/>
        <v>4.28959146673071+1.30123334546294i</v>
      </c>
      <c r="AJ189" s="223" t="str">
        <f t="shared" ca="1" si="207"/>
        <v>-1.40611328276248-4.25636565708734i</v>
      </c>
      <c r="AK189" s="223" t="str">
        <f t="shared" ca="1" si="208"/>
        <v>-2.67028837417834+3.60046707657793i</v>
      </c>
      <c r="AL189" s="223" t="str">
        <f t="shared" ca="1" si="209"/>
        <v>4.48126112136212+0.110008785839822i</v>
      </c>
      <c r="AM189" s="223" t="str">
        <f t="shared" ca="1" si="210"/>
        <v>-2.49040534894691-3.72715499660669i</v>
      </c>
      <c r="AN189" s="223" t="str">
        <f t="shared" ca="1" si="211"/>
        <v>-1.61326952161346+4.18224396962046i</v>
      </c>
      <c r="AO189" s="223" t="str">
        <f t="shared" ca="1" si="212"/>
        <v>4.34827295996621-1.08918567582406i</v>
      </c>
      <c r="AP189" s="223" t="str">
        <f t="shared" ca="1" si="213"/>
        <v>-3.39427285612512-2.92791990139174i</v>
      </c>
      <c r="AQ189" s="223" t="str">
        <f t="shared" ca="1" si="214"/>
        <v>-0.439372731037879+4.46102620189726i</v>
      </c>
      <c r="AR189" s="223" t="str">
        <f t="shared" ca="1" si="215"/>
        <v>-0.439372731037879+4.46102620189726i</v>
      </c>
      <c r="AS189" s="223" t="str">
        <f t="shared" ca="1" si="216"/>
        <v>-4.05223253007843-1.916563250448i</v>
      </c>
      <c r="AT189" s="223" t="str">
        <f t="shared" ca="1" si="217"/>
        <v>0.766355677338056+4.41661659492935i</v>
      </c>
      <c r="AU189" s="223" t="str">
        <f t="shared" ca="1" si="218"/>
        <v>3.16968477697653-3.16968477697655i</v>
      </c>
      <c r="AV189" s="223" t="str">
        <f t="shared" ca="1" si="219"/>
        <v>-4.41661659492935-0.766355677338038i</v>
      </c>
      <c r="AW189" s="223" t="str">
        <f t="shared" ca="1" si="220"/>
        <v>1.91656325044802+4.05223253007842i</v>
      </c>
      <c r="AX189" s="223" t="str">
        <f t="shared" ca="1" si="221"/>
        <v>2.20947095697238-3.90026169135985i</v>
      </c>
      <c r="AY189" s="223" t="str">
        <f t="shared" ca="1" si="222"/>
        <v>-4.46102620189727+0.439372731037863i</v>
      </c>
      <c r="AZ189" s="223" t="str">
        <f t="shared" ca="1" si="223"/>
        <v>2.92791990139178+3.39427285612509i</v>
      </c>
      <c r="BA189" s="223" t="str">
        <f t="shared" ca="1" si="224"/>
        <v>1.08918567582405-4.34827295996621i</v>
      </c>
      <c r="BB189" s="223" t="str">
        <f t="shared" ca="1" si="225"/>
        <v>-4.18224396962045+1.61326952161347i</v>
      </c>
      <c r="BC189" s="223" t="str">
        <f t="shared" ca="1" si="226"/>
        <v>3.7271549966067+2.4904053489469i</v>
      </c>
      <c r="BD189" s="223" t="str">
        <f t="shared" ca="1" si="227"/>
        <v>-0.110008785839838-4.48126112136212i</v>
      </c>
      <c r="BE189" s="223" t="str">
        <f t="shared" ca="1" si="228"/>
        <v>-3.60046707657794+2.67028837417832i</v>
      </c>
      <c r="BF189" s="223" t="str">
        <f t="shared" ca="1" si="229"/>
        <v>4.25636565708734+1.40611328276249i</v>
      </c>
      <c r="BG189" s="223" t="str">
        <f t="shared" ca="1" si="230"/>
        <v>-1.30123334546292-4.28959146673072i</v>
      </c>
      <c r="BH189" s="223" t="str">
        <f t="shared" ca="1" si="231"/>
        <v>-2.75784401855985+3.53385052599671i</v>
      </c>
      <c r="BI189" s="223" t="str">
        <f t="shared" ca="1" si="232"/>
        <v>4.47721169854211+0.219951306500548i</v>
      </c>
      <c r="BJ189" s="223" t="str">
        <f t="shared" ca="1" si="233"/>
        <v>-2.39818632290407-3.78715005398908i</v>
      </c>
      <c r="BK189" s="223" t="str">
        <f t="shared" ca="1" si="234"/>
        <v>-1.7154210399939+4.14139273992939i</v>
      </c>
      <c r="BL189" s="223" t="str">
        <f t="shared" ca="1" si="235"/>
        <v>4.37369329602165-0.982145673069352i</v>
      </c>
      <c r="BM189" s="223" t="str">
        <f t="shared" ca="1" si="236"/>
        <v>-3.32139581320516-3.01033769248848i</v>
      </c>
      <c r="BN189" s="223" t="str">
        <f t="shared" ca="1" si="237"/>
        <v>-0.548719463652585+4.44889987761047i</v>
      </c>
      <c r="BO189" s="223" t="str">
        <f t="shared" ca="1" si="238"/>
        <v>3.95331013712815-2.11308829216232i</v>
      </c>
      <c r="BP189" s="223" t="str">
        <f t="shared" ca="1" si="239"/>
        <v>-4.00397725669361-2.01543278197859i</v>
      </c>
      <c r="BQ189" s="223" t="str">
        <f t="shared" ca="1" si="240"/>
        <v>0.657735668180708+4.43409370239246i</v>
      </c>
      <c r="BR189" s="223" t="str">
        <f t="shared" ca="1" si="241"/>
        <v>3.24651808564145-3.09094216872406i</v>
      </c>
      <c r="BS189" s="223" t="str">
        <f t="shared" ca="1" si="242"/>
        <v>-4.39647908277787-0.87451406248855i</v>
      </c>
      <c r="BT189" s="223" t="str">
        <f t="shared" ca="1" si="243"/>
        <v>1.81653925288195+4.09804689010908i</v>
      </c>
      <c r="BU189" s="223" t="str">
        <f t="shared" ca="1" si="244"/>
        <v>2.30452271909537-3.84486387378889i</v>
      </c>
      <c r="BV189" s="223" t="str">
        <f t="shared" ca="1" si="245"/>
        <v>-4.47046537080865+0.329761336718396i</v>
      </c>
      <c r="BW189" s="223" t="str">
        <f t="shared" ca="1" si="246"/>
        <v>2.84373844082643+3.4651053159983i</v>
      </c>
      <c r="BX189" s="223" t="str">
        <f t="shared" ca="1" si="247"/>
        <v>1.19556959385403-4.32023338687221i</v>
      </c>
      <c r="BY189" s="223" t="str">
        <f t="shared" ca="1" si="248"/>
        <v>-4.22057597192864+1.51014622999637i</v>
      </c>
      <c r="BZ189" s="223" t="str">
        <f t="shared" ca="1" si="249"/>
        <v>3.66491484042316+2.58112424792757i</v>
      </c>
      <c r="CA189" s="223" t="str">
        <f t="shared" ca="1" si="250"/>
        <v>-9.07199100812169E-13-4.48261120004776i</v>
      </c>
      <c r="CB189" s="223" t="str">
        <f t="shared" ca="1" si="251"/>
        <v>-3.66491484042212+2.58112424792906i</v>
      </c>
      <c r="CC189" s="223" t="str">
        <f t="shared" ca="1" si="252"/>
        <v>4.22057597192775+1.51014622999886i</v>
      </c>
      <c r="CD189" s="223" t="str">
        <f t="shared" ca="1" si="253"/>
        <v>-1.19556959385148-4.32023338687292i</v>
      </c>
      <c r="CE189" s="223" t="str">
        <f t="shared" ca="1" si="254"/>
        <v>-2.84373844082847+3.46510531599662i</v>
      </c>
      <c r="CF189" s="223" t="str">
        <f t="shared" ca="1" si="255"/>
        <v>4.47046537080878+0.329761336716587i</v>
      </c>
      <c r="CG189" s="223" t="str">
        <f t="shared" ca="1" si="256"/>
        <v>-2.30452271909687-3.84486387378799i</v>
      </c>
      <c r="CH189" s="223" t="str">
        <f t="shared" ca="1" si="257"/>
        <v>-1.81653925288035+4.09804689010979i</v>
      </c>
      <c r="CI189" s="223" t="str">
        <f t="shared" ca="1" si="258"/>
        <v>4.39647908277753-0.874514062490267i</v>
      </c>
      <c r="CJ189" s="223" t="str">
        <f t="shared" ca="1" si="259"/>
        <v>-3.24651808563958-3.09094216872602i</v>
      </c>
      <c r="CK189" s="223" t="str">
        <f t="shared" ca="1" si="260"/>
        <v>-0.657735668183447+4.43409370239206i</v>
      </c>
      <c r="CL189" s="223" t="str">
        <f t="shared" ca="1" si="261"/>
        <v>4.00397725669485-2.01543278197611i</v>
      </c>
      <c r="CM189" s="223" t="str">
        <f t="shared" ca="1" si="262"/>
        <v>-3.953310137129-2.11308829216071i</v>
      </c>
      <c r="CN189" s="223" t="str">
        <f t="shared" ca="1" si="263"/>
        <v>0.548719463654382+4.44889987761024i</v>
      </c>
      <c r="CO189" s="223" t="str">
        <f t="shared" ca="1" si="264"/>
        <v>3.32139581320394-3.01033769248983i</v>
      </c>
      <c r="CP189" s="223" t="str">
        <f t="shared" ca="1" si="265"/>
        <v>-4.37369329602108-0.982145673071934i</v>
      </c>
      <c r="CQ189" s="223" t="str">
        <f t="shared" ca="1" si="266"/>
        <v>1.71542103999146+4.1413927399304i</v>
      </c>
      <c r="CR189" s="223" t="str">
        <f t="shared" ca="1" si="267"/>
        <v>2.39818632290631-3.78715005398766i</v>
      </c>
      <c r="CS189" s="223" t="str">
        <f t="shared" ca="1" si="268"/>
        <v>-4.47721169854202+0.21995130650236i</v>
      </c>
      <c r="CT189" s="223" t="str">
        <f t="shared" ca="1" si="269"/>
        <v>2.75784401856093+3.53385052599587i</v>
      </c>
      <c r="CU189" s="223" t="str">
        <f t="shared" ca="1" si="270"/>
        <v>1.30123334546253-4.28959146673084i</v>
      </c>
      <c r="CV189" s="223" t="str">
        <f t="shared" ca="1" si="271"/>
        <v>-4.25636565708735+1.40611328276246i</v>
      </c>
      <c r="CW189" s="223" t="str">
        <f t="shared" ca="1" si="272"/>
        <v>3.60046707657739+2.67028837417907i</v>
      </c>
      <c r="CX189" s="223" t="str">
        <f t="shared" ca="1" si="273"/>
        <v>0.110008785841208-4.48126112136208i</v>
      </c>
      <c r="CY189" s="223" t="str">
        <f t="shared" ca="1" si="274"/>
        <v>-3.72715499660796+2.49040534894501i</v>
      </c>
      <c r="CZ189" s="223" t="str">
        <f t="shared" ca="1" si="275"/>
        <v>4.18224396962113+1.61326952161172i</v>
      </c>
      <c r="DA189" s="223" t="str">
        <f t="shared" ca="1" si="276"/>
        <v>-1.089185675825-4.34827295996597i</v>
      </c>
      <c r="DB189" s="223" t="str">
        <f t="shared" ca="1" si="277"/>
        <v>-2.92791990139137+3.39427285612544i</v>
      </c>
      <c r="DC189" s="223" t="str">
        <f t="shared" ca="1" si="278"/>
        <v>4.46102620189722+0.439372731038276i</v>
      </c>
      <c r="DD189" s="223" t="str">
        <f t="shared" ca="1" si="279"/>
        <v>-2.20947095697163-3.90026169136027i</v>
      </c>
      <c r="DE189" s="223" t="str">
        <f t="shared" ca="1" si="280"/>
        <v>-1.9165632504496+4.05223253007767i</v>
      </c>
      <c r="DF189" s="223" t="str">
        <f t="shared" ca="1" si="281"/>
        <v>4.41661659492897-0.766355677340266i</v>
      </c>
      <c r="DG189" s="223" t="str">
        <f t="shared" ca="1" si="282"/>
        <v>-3.1696847769775-3.16968477697558i</v>
      </c>
      <c r="DH189" s="223" t="str">
        <f t="shared" ca="1" si="283"/>
        <v>-0.766355677337586+4.41661659492943i</v>
      </c>
      <c r="DI189" s="223" t="str">
        <f t="shared" ca="1" si="284"/>
        <v>4.05223253007841-1.91656325044803i</v>
      </c>
      <c r="DJ189" s="223" t="str">
        <f t="shared" ca="1" si="285"/>
        <v>-3.90026169135941-2.20947095697314i</v>
      </c>
      <c r="DK189" s="223" t="str">
        <f t="shared" ca="1" si="286"/>
        <v>0.439372731036547+4.4610262018974i</v>
      </c>
      <c r="DL189" s="223" t="str">
        <f t="shared" ca="1" si="287"/>
        <v>3.39427285612658-2.92791990139005i</v>
      </c>
      <c r="DM189" s="223" t="str">
        <f t="shared" ca="1" si="288"/>
        <v>-4.34827295996664-1.08918567582236i</v>
      </c>
      <c r="DN189" s="223" t="str">
        <f t="shared" ca="1" si="289"/>
        <v>1.61326952161425+4.18224396962015i</v>
      </c>
      <c r="DO189" s="223" t="str">
        <f t="shared" ca="1" si="290"/>
        <v>2.49040534894657-3.72715499660692i</v>
      </c>
      <c r="DP189" s="223" t="str">
        <f t="shared" ca="1" si="291"/>
        <v>-4.48126112136213+0.110008785839343i</v>
      </c>
      <c r="DQ189" s="223" t="str">
        <f t="shared" ca="1" si="292"/>
        <v>2.67028837417757+3.6004670765785i</v>
      </c>
      <c r="DR189" s="223" t="str">
        <f t="shared" ca="1" si="293"/>
        <v>1.40611328276423-4.25636565708676i</v>
      </c>
      <c r="DS189" s="223" t="str">
        <f t="shared" ca="1" si="294"/>
        <v>-4.28959146673005+1.30123334546513i</v>
      </c>
      <c r="DT189" s="223" t="str">
        <f t="shared" ca="1" si="295"/>
        <v>3.53385052599755+2.75784401855879i</v>
      </c>
      <c r="DU189" s="223" t="str">
        <f t="shared" ca="1" si="296"/>
        <v>0.219951306499642-4.47721169854216i</v>
      </c>
      <c r="DV189" s="223" t="str">
        <f t="shared" ca="1" si="297"/>
        <v>-3.78715005398859+2.39818632290484i</v>
      </c>
      <c r="DW189" s="223" t="str">
        <f t="shared" ca="1" si="298"/>
        <v>4.14139273992974+1.71542103999306i</v>
      </c>
      <c r="DX189" s="223" t="str">
        <f t="shared" ca="1" si="299"/>
        <v>-0.98214567307024-4.37369329602146i</v>
      </c>
      <c r="DY189" s="223" t="str">
        <f t="shared" ca="1" si="300"/>
        <v>-3.01033769249111+3.32139581320277i</v>
      </c>
      <c r="DZ189" s="223" t="str">
        <f t="shared" ca="1" si="301"/>
        <v>4.44889987761058+0.548719463651684i</v>
      </c>
      <c r="EA189" s="223" t="str">
        <f t="shared" ca="1" si="302"/>
        <v>-2.11308829216311-3.95331013712772i</v>
      </c>
      <c r="EB189" s="223" t="str">
        <f t="shared" ca="1" si="303"/>
        <v>-2.01543278197778+4.00397725669402i</v>
      </c>
      <c r="EC189" s="223" t="str">
        <f t="shared" ca="1" si="304"/>
        <v>4.43409370239231-0.65773566818173i</v>
      </c>
      <c r="ED189" s="223" t="str">
        <f t="shared" ca="1" si="305"/>
        <v>-3.09094216872476-3.24651808564078i</v>
      </c>
      <c r="EE189" s="223" t="str">
        <f t="shared" ca="1" si="306"/>
        <v>-0.874514062491971+4.3964790827772i</v>
      </c>
      <c r="EF189" s="223" t="str">
        <f t="shared" ca="1" si="307"/>
        <v>4.09804689010874-1.81653925288272i</v>
      </c>
      <c r="EG189" s="223" t="str">
        <f t="shared" ca="1" si="308"/>
        <v>-3.84486387378932-2.30452271909465i</v>
      </c>
      <c r="EH189" s="223" t="str">
        <f t="shared" ca="1" si="309"/>
        <v>0.329761336719174+4.47046537080859i</v>
      </c>
      <c r="EI189" s="223" t="str">
        <f t="shared" ca="1" si="310"/>
        <v>3.46510531599781-2.84373844082703i</v>
      </c>
      <c r="EJ189" s="223" t="str">
        <f t="shared" ca="1" si="311"/>
        <v>-4.32023338687242-1.19556959385328i</v>
      </c>
      <c r="EK189" s="223" t="str">
        <f t="shared" ca="1" si="312"/>
        <v>1.5101462299971+4.22057597192837i</v>
      </c>
      <c r="EL189" s="223" t="str">
        <f t="shared" ca="1" si="313"/>
        <v>2.58112424793058-3.66491484042104i</v>
      </c>
      <c r="EM189" s="223" t="str">
        <f t="shared" ca="1" si="314"/>
        <v>-4.48261120004776+1.81439820162434E-12i</v>
      </c>
      <c r="EN189" s="223"/>
      <c r="EO189" s="223"/>
      <c r="EP189" s="223"/>
    </row>
    <row r="190" spans="1:146" ht="17.25" thickBot="1">
      <c r="A190" s="257">
        <f t="shared" si="181"/>
        <v>1.7578125000000011E-3</v>
      </c>
      <c r="B190" s="256">
        <v>90</v>
      </c>
      <c r="C190" s="230">
        <f t="shared" si="182"/>
        <v>18000</v>
      </c>
      <c r="D190" s="229">
        <f t="shared" si="315"/>
        <v>113097.33552923256</v>
      </c>
      <c r="E190" s="229" t="str">
        <f t="shared" si="316"/>
        <v>113097.335529233i</v>
      </c>
      <c r="F190" s="229" t="str">
        <f t="shared" si="183"/>
        <v>-0.0147943153917223-0.0516769454224281i</v>
      </c>
      <c r="G190" s="229" t="str">
        <f t="shared" si="184"/>
        <v>-4.47844176870016+1.99206448751849i</v>
      </c>
      <c r="H190" s="229" t="str">
        <f t="shared" si="180"/>
        <v>0.002030395724923-0.00469653436748904i</v>
      </c>
      <c r="I190" s="229" t="str">
        <f t="shared" si="317"/>
        <v>-0.00360506939007398+0.00477665826749317i</v>
      </c>
      <c r="J190" s="255" t="str">
        <f ca="1">IMPRODUCT(1/N_FFT2,DA100)</f>
        <v>0.0142948878863734+0.0000346706942738629i</v>
      </c>
      <c r="K190" s="254" t="str">
        <f t="shared" ca="1" si="318"/>
        <v>-0.000051699672812147+0.0000681568041466741i</v>
      </c>
      <c r="N190" s="246">
        <f t="shared" ca="1" si="185"/>
        <v>17.483242638856197</v>
      </c>
      <c r="O190" s="223">
        <f t="shared" ca="1" si="186"/>
        <v>4.4832426388561979</v>
      </c>
      <c r="P190" s="223" t="str">
        <f t="shared" ca="1" si="187"/>
        <v>-2.67066452183744-3.60097425298447i</v>
      </c>
      <c r="Q190" s="223" t="str">
        <f t="shared" ca="1" si="188"/>
        <v>-1.3014166424738+4.29019571599601i</v>
      </c>
      <c r="R190" s="223" t="str">
        <f t="shared" ca="1" si="189"/>
        <v>4.22117049939052-1.51035895532601i</v>
      </c>
      <c r="S190" s="223" t="str">
        <f t="shared" ca="1" si="190"/>
        <v>-3.72768001878799-2.49075615755277i</v>
      </c>
      <c r="T190" s="223" t="str">
        <f t="shared" ca="1" si="191"/>
        <v>0.219982289734116+4.47784237675486i</v>
      </c>
      <c r="U190" s="223" t="str">
        <f t="shared" ca="1" si="192"/>
        <v>3.4655934247975-2.84413902136634i</v>
      </c>
      <c r="V190" s="223" t="str">
        <f t="shared" ca="1" si="193"/>
        <v>-4.34888547534493-1.08933910293911i</v>
      </c>
      <c r="W190" s="223" t="str">
        <f t="shared" ca="1" si="194"/>
        <v>1.71566268116307+4.14197611332111i</v>
      </c>
      <c r="X190" s="223" t="str">
        <f t="shared" ca="1" si="195"/>
        <v>2.30484734352007-3.84540547692006i</v>
      </c>
      <c r="Y190" s="223" t="str">
        <f t="shared" ca="1" si="196"/>
        <v>-4.46165460015526+0.43943462286409i</v>
      </c>
      <c r="Z190" s="223" t="str">
        <f t="shared" ca="1" si="197"/>
        <v>3.010761740876+3.32186367849971i</v>
      </c>
      <c r="AA190" s="223" t="str">
        <f t="shared" ca="1" si="198"/>
        <v>0.874637250090806-4.39709838866631i</v>
      </c>
      <c r="AB190" s="223" t="str">
        <f t="shared" ca="1" si="199"/>
        <v>-4.0528033440005+1.91683322532677i</v>
      </c>
      <c r="AC190" s="223" t="str">
        <f t="shared" ca="1" si="200"/>
        <v>3.95386701644046+2.1133859503561i</v>
      </c>
      <c r="AD190" s="223" t="str">
        <f t="shared" ca="1" si="201"/>
        <v>-0.657828319497664-4.4347183068291i</v>
      </c>
      <c r="AE190" s="223" t="str">
        <f t="shared" ca="1" si="202"/>
        <v>-3.1701312716398+3.17013127163998i</v>
      </c>
      <c r="AF190" s="223" t="str">
        <f t="shared" ca="1" si="203"/>
        <v>4.43471830682907+0.657828319497857i</v>
      </c>
      <c r="AG190" s="223" t="str">
        <f t="shared" ca="1" si="204"/>
        <v>-2.11338595035591-3.95386701644055i</v>
      </c>
      <c r="AH190" s="223" t="str">
        <f t="shared" ca="1" si="205"/>
        <v>-1.91683322532696+4.05280334400041i</v>
      </c>
      <c r="AI190" s="223" t="str">
        <f t="shared" ca="1" si="206"/>
        <v>4.39709838866627-0.874637250091039i</v>
      </c>
      <c r="AJ190" s="223" t="str">
        <f t="shared" ca="1" si="207"/>
        <v>-3.32186367849987-3.01076174087582i</v>
      </c>
      <c r="AK190" s="223" t="str">
        <f t="shared" ca="1" si="208"/>
        <v>-0.4394346228643+4.46165460015524i</v>
      </c>
      <c r="AL190" s="223" t="str">
        <f t="shared" ca="1" si="209"/>
        <v>3.84540547692016-2.30484734351989i</v>
      </c>
      <c r="AM190" s="223" t="str">
        <f t="shared" ca="1" si="210"/>
        <v>-4.1419761133212-1.71566268116285i</v>
      </c>
      <c r="AN190" s="223" t="str">
        <f t="shared" ca="1" si="211"/>
        <v>1.08933910293933+4.34888547534487i</v>
      </c>
      <c r="AO190" s="223" t="str">
        <f t="shared" ca="1" si="212"/>
        <v>2.8441390213665-3.46559342479736i</v>
      </c>
      <c r="AP190" s="223" t="str">
        <f t="shared" ca="1" si="213"/>
        <v>-4.47784237675485-0.219982289734335i</v>
      </c>
      <c r="AQ190" s="223" t="str">
        <f t="shared" ca="1" si="214"/>
        <v>2.49075615755291+3.72768001878789i</v>
      </c>
      <c r="AR190" s="223" t="str">
        <f t="shared" ca="1" si="215"/>
        <v>2.49075615755291+3.72768001878789i</v>
      </c>
      <c r="AS190" s="223" t="str">
        <f t="shared" ca="1" si="216"/>
        <v>-4.290195715996+1.30141664247383i</v>
      </c>
      <c r="AT190" s="223" t="str">
        <f t="shared" ca="1" si="217"/>
        <v>3.60097425298441+2.67066452183753i</v>
      </c>
      <c r="AU190" s="223" t="str">
        <f t="shared" ca="1" si="218"/>
        <v>1.95526725689074E-13-4.4832426388562i</v>
      </c>
      <c r="AV190" s="223" t="str">
        <f t="shared" ca="1" si="219"/>
        <v>-3.60097425298437+2.67066452183757i</v>
      </c>
      <c r="AW190" s="223" t="str">
        <f t="shared" ca="1" si="220"/>
        <v>4.29019571599601+1.30141664247378i</v>
      </c>
      <c r="AX190" s="223" t="str">
        <f t="shared" ca="1" si="221"/>
        <v>-1.51035895532595-4.22117049939054i</v>
      </c>
      <c r="AY190" s="223" t="str">
        <f t="shared" ca="1" si="222"/>
        <v>-2.4907561575529+3.72768001878791i</v>
      </c>
      <c r="AZ190" s="223" t="str">
        <f t="shared" ca="1" si="223"/>
        <v>4.47784237675485-0.219982289734358i</v>
      </c>
      <c r="BA190" s="223" t="str">
        <f t="shared" ca="1" si="224"/>
        <v>-2.84413902136652-3.46559342479734i</v>
      </c>
      <c r="BB190" s="223" t="str">
        <f t="shared" ca="1" si="225"/>
        <v>-1.0893391029393+4.34888547534488i</v>
      </c>
      <c r="BC190" s="223" t="str">
        <f t="shared" ca="1" si="226"/>
        <v>4.14197611332119-1.71566268116287i</v>
      </c>
      <c r="BD190" s="223" t="str">
        <f t="shared" ca="1" si="227"/>
        <v>-3.84540547691995-2.30484734352025i</v>
      </c>
      <c r="BE190" s="223" t="str">
        <f t="shared" ca="1" si="228"/>
        <v>0.439434622864323+4.46165460015524i</v>
      </c>
      <c r="BF190" s="223" t="str">
        <f t="shared" ca="1" si="229"/>
        <v>3.32186367849985-3.01076174087584i</v>
      </c>
      <c r="BG190" s="223" t="str">
        <f t="shared" ca="1" si="230"/>
        <v>-4.39709838866627-0.874637250091017i</v>
      </c>
      <c r="BH190" s="223" t="str">
        <f t="shared" ca="1" si="231"/>
        <v>1.91683322532698+4.0528033440004i</v>
      </c>
      <c r="BI190" s="223" t="str">
        <f t="shared" ca="1" si="232"/>
        <v>2.11338595035549-3.95386701644077i</v>
      </c>
      <c r="BJ190" s="223" t="str">
        <f t="shared" ca="1" si="233"/>
        <v>-4.4347183068292+0.657828319497i</v>
      </c>
      <c r="BK190" s="223" t="str">
        <f t="shared" ca="1" si="234"/>
        <v>3.17013127164139+3.17013127163839i</v>
      </c>
      <c r="BL190" s="223" t="str">
        <f t="shared" ca="1" si="235"/>
        <v>0.657828319497202-4.43471830682917i</v>
      </c>
      <c r="BM190" s="223" t="str">
        <f t="shared" ca="1" si="236"/>
        <v>-3.95386701644087+2.11338595035532i</v>
      </c>
      <c r="BN190" s="223" t="str">
        <f t="shared" ca="1" si="237"/>
        <v>4.05280334399955+1.91683322532878i</v>
      </c>
      <c r="BO190" s="223" t="str">
        <f t="shared" ca="1" si="238"/>
        <v>-0.874637250091689-4.39709838866614i</v>
      </c>
      <c r="BP190" s="223" t="str">
        <f t="shared" ca="1" si="239"/>
        <v>-3.01076174087633+3.32186367849941i</v>
      </c>
      <c r="BQ190" s="223" t="str">
        <f t="shared" ca="1" si="240"/>
        <v>4.46165460015504+0.439434622866302i</v>
      </c>
      <c r="BR190" s="223" t="str">
        <f t="shared" ca="1" si="241"/>
        <v>-2.30484734352084-3.84540547691959i</v>
      </c>
      <c r="BS190" s="223" t="str">
        <f t="shared" ca="1" si="242"/>
        <v>-1.71566268116348+4.14197611332094i</v>
      </c>
      <c r="BT190" s="223" t="str">
        <f t="shared" ca="1" si="243"/>
        <v>4.34888547534536-1.08933910293738i</v>
      </c>
      <c r="BU190" s="223" t="str">
        <f t="shared" ca="1" si="244"/>
        <v>-3.4655934247981-2.8441390213656i</v>
      </c>
      <c r="BV190" s="223" t="str">
        <f t="shared" ca="1" si="245"/>
        <v>-0.219982289734562+4.47784237675484i</v>
      </c>
      <c r="BW190" s="223" t="str">
        <f t="shared" ca="1" si="246"/>
        <v>3.72768001878897-2.4907561575513i</v>
      </c>
      <c r="BX190" s="223" t="str">
        <f t="shared" ca="1" si="247"/>
        <v>-4.22117049939092-1.51035895532488i</v>
      </c>
      <c r="BY190" s="223" t="str">
        <f t="shared" ca="1" si="248"/>
        <v>1.30141664247364+4.29019571599605i</v>
      </c>
      <c r="BZ190" s="223" t="str">
        <f t="shared" ca="1" si="249"/>
        <v>2.67066452183882-3.60097425298346i</v>
      </c>
      <c r="CA190" s="223" t="str">
        <f t="shared" ca="1" si="250"/>
        <v>-4.4832426388562+1.39284642284781E-12i</v>
      </c>
      <c r="CB190" s="223" t="str">
        <f t="shared" ca="1" si="251"/>
        <v>2.67066452183737+3.60097425298453i</v>
      </c>
      <c r="CC190" s="223" t="str">
        <f t="shared" ca="1" si="252"/>
        <v>1.30141664247524-4.29019571599557i</v>
      </c>
      <c r="CD190" s="223" t="str">
        <f t="shared" ca="1" si="253"/>
        <v>-4.22117049939003+1.51035895532739i</v>
      </c>
      <c r="CE190" s="223" t="str">
        <f t="shared" ca="1" si="254"/>
        <v>3.72768001878805+2.49075615755269i</v>
      </c>
      <c r="CF190" s="223" t="str">
        <f t="shared" ca="1" si="255"/>
        <v>-0.219982289732763-4.47784237675493i</v>
      </c>
      <c r="CG190" s="223" t="str">
        <f t="shared" ca="1" si="256"/>
        <v>-3.46559342479633+2.84413902136775i</v>
      </c>
      <c r="CH190" s="223" t="str">
        <f t="shared" ca="1" si="257"/>
        <v>4.34888547534493+1.08933910293912i</v>
      </c>
      <c r="CI190" s="223" t="str">
        <f t="shared" ca="1" si="258"/>
        <v>-1.71566268116187-4.1419761133216i</v>
      </c>
      <c r="CJ190" s="223" t="str">
        <f t="shared" ca="1" si="259"/>
        <v>-2.30484734351856+3.84540547692096i</v>
      </c>
      <c r="CK190" s="223" t="str">
        <f t="shared" ca="1" si="260"/>
        <v>4.46165460015521-0.439434622864572i</v>
      </c>
      <c r="CL190" s="223" t="str">
        <f t="shared" ca="1" si="261"/>
        <v>-3.01076174087499-3.32186367850062i</v>
      </c>
      <c r="CM190" s="223" t="str">
        <f t="shared" ca="1" si="262"/>
        <v>-0.874637250089022+4.39709838866666i</v>
      </c>
      <c r="CN190" s="223" t="str">
        <f t="shared" ca="1" si="263"/>
        <v>4.05280334400032-1.91683322532715i</v>
      </c>
      <c r="CO190" s="223" t="str">
        <f t="shared" ca="1" si="264"/>
        <v>-3.95386701644005-2.11338595035685i</v>
      </c>
      <c r="CP190" s="223" t="str">
        <f t="shared" ca="1" si="265"/>
        <v>0.657828319499829+4.43471830682878i</v>
      </c>
      <c r="CQ190" s="223" t="str">
        <f t="shared" ca="1" si="266"/>
        <v>3.17013127163947-3.17013127164031i</v>
      </c>
      <c r="CR190" s="223" t="str">
        <f t="shared" ca="1" si="267"/>
        <v>-4.43471830682893-0.65782831949878i</v>
      </c>
      <c r="CS190" s="223" t="str">
        <f t="shared" ca="1" si="268"/>
        <v>2.11338595035397+3.95386701644159i</v>
      </c>
      <c r="CT190" s="223" t="str">
        <f t="shared" ca="1" si="269"/>
        <v>1.91683322532619-4.05280334400078i</v>
      </c>
      <c r="CU190" s="223" t="str">
        <f t="shared" ca="1" si="270"/>
        <v>-4.39709838866644+0.874637250090187i</v>
      </c>
      <c r="CV190" s="223" t="str">
        <f t="shared" ca="1" si="271"/>
        <v>3.32186367849834+3.01076174087751i</v>
      </c>
      <c r="CW190" s="223" t="str">
        <f t="shared" ca="1" si="272"/>
        <v>0.439434622863389-4.46165460015533i</v>
      </c>
      <c r="CX190" s="223" t="str">
        <f t="shared" ca="1" si="273"/>
        <v>-3.84540547692041+2.30484734351947i</v>
      </c>
      <c r="CY190" s="223" t="str">
        <f t="shared" ca="1" si="274"/>
        <v>4.14197611332035+1.71566268116489i</v>
      </c>
      <c r="CZ190" s="223" t="str">
        <f t="shared" ca="1" si="275"/>
        <v>-1.08933910294028-4.34888547534464i</v>
      </c>
      <c r="DA190" s="223" t="str">
        <f t="shared" ca="1" si="276"/>
        <v>-2.84413902136683+3.46559342479709i</v>
      </c>
      <c r="DB190" s="223" t="str">
        <f t="shared" ca="1" si="277"/>
        <v>4.47784237675476+0.219982289736157i</v>
      </c>
      <c r="DC190" s="223" t="str">
        <f t="shared" ca="1" si="278"/>
        <v>-2.49075615755368-3.72768001878739i</v>
      </c>
      <c r="DD190" s="223" t="str">
        <f t="shared" ca="1" si="279"/>
        <v>-1.51035895532627+4.22117049939042i</v>
      </c>
      <c r="DE190" s="223" t="str">
        <f t="shared" ca="1" si="280"/>
        <v>4.29019571599652-1.30141664247211i</v>
      </c>
      <c r="DF190" s="223" t="str">
        <f t="shared" ca="1" si="281"/>
        <v>-3.60097425298524-2.67066452183641i</v>
      </c>
      <c r="DG190" s="223" t="str">
        <f t="shared" ca="1" si="282"/>
        <v>-2.04315918304516E-13+4.4832426388562i</v>
      </c>
      <c r="DH190" s="223" t="str">
        <f t="shared" ca="1" si="283"/>
        <v>3.6009742529854-2.67066452183618i</v>
      </c>
      <c r="DI190" s="223" t="str">
        <f t="shared" ca="1" si="284"/>
        <v>-4.2901957159964-1.3014166424725i</v>
      </c>
      <c r="DJ190" s="223" t="str">
        <f t="shared" ca="1" si="285"/>
        <v>1.51035895532601+4.22117049939052i</v>
      </c>
      <c r="DK190" s="223" t="str">
        <f t="shared" ca="1" si="286"/>
        <v>2.49075615755402-3.72768001878716i</v>
      </c>
      <c r="DL190" s="223" t="str">
        <f t="shared" ca="1" si="287"/>
        <v>-4.47784237675478+0.219982289735749i</v>
      </c>
      <c r="DM190" s="223" t="str">
        <f t="shared" ca="1" si="288"/>
        <v>2.84413902136651+3.46559342479735i</v>
      </c>
      <c r="DN190" s="223" t="str">
        <f t="shared" ca="1" si="289"/>
        <v>1.08933910294055-4.34888547534457i</v>
      </c>
      <c r="DO190" s="223" t="str">
        <f t="shared" ca="1" si="290"/>
        <v>-4.14197611332051+1.71566268116452i</v>
      </c>
      <c r="DP190" s="223" t="str">
        <f t="shared" ca="1" si="291"/>
        <v>3.8454054769202+2.30484734351982i</v>
      </c>
      <c r="DQ190" s="223" t="str">
        <f t="shared" ca="1" si="292"/>
        <v>-0.439434622862983-4.46165460015537i</v>
      </c>
      <c r="DR190" s="223" t="str">
        <f t="shared" ca="1" si="293"/>
        <v>-3.32186367849862+3.0107617408772i</v>
      </c>
      <c r="DS190" s="223" t="str">
        <f t="shared" ca="1" si="294"/>
        <v>4.39709838866636+0.874637250090586i</v>
      </c>
      <c r="DT190" s="223" t="str">
        <f t="shared" ca="1" si="295"/>
        <v>-1.91683322532582-4.05280334400095i</v>
      </c>
      <c r="DU190" s="223" t="str">
        <f t="shared" ca="1" si="296"/>
        <v>-2.11338595035432+3.9538670164414i</v>
      </c>
      <c r="DV190" s="223" t="str">
        <f t="shared" ca="1" si="297"/>
        <v>4.43471830682899-0.657828319498377i</v>
      </c>
      <c r="DW190" s="223" t="str">
        <f t="shared" ca="1" si="298"/>
        <v>-3.17013127163918-3.1701312716406i</v>
      </c>
      <c r="DX190" s="223" t="str">
        <f t="shared" ca="1" si="299"/>
        <v>-0.657828319495826+4.43471830682937i</v>
      </c>
      <c r="DY190" s="223" t="str">
        <f t="shared" ca="1" si="300"/>
        <v>3.95386701644024-2.11338595035649i</v>
      </c>
      <c r="DZ190" s="223" t="str">
        <f t="shared" ca="1" si="301"/>
        <v>-4.05280334400015-1.91683322532752i</v>
      </c>
      <c r="EA190" s="223" t="str">
        <f t="shared" ca="1" si="302"/>
        <v>0.874637250093119+4.39709838866585i</v>
      </c>
      <c r="EB190" s="223" t="str">
        <f t="shared" ca="1" si="303"/>
        <v>3.01076174087538-3.32186367850026i</v>
      </c>
      <c r="EC190" s="223" t="str">
        <f t="shared" ca="1" si="304"/>
        <v>-4.46165460015517-0.439434622864979i</v>
      </c>
      <c r="ED190" s="223" t="str">
        <f t="shared" ca="1" si="305"/>
        <v>2.30484734351821+3.84540547692117i</v>
      </c>
      <c r="EE190" s="223" t="str">
        <f t="shared" ca="1" si="306"/>
        <v>1.71566268116225-4.14197611332145i</v>
      </c>
      <c r="EF190" s="223" t="str">
        <f t="shared" ca="1" si="307"/>
        <v>-4.34888547534503+1.08933910293872i</v>
      </c>
      <c r="EG190" s="223" t="str">
        <f t="shared" ca="1" si="308"/>
        <v>3.46559342479616+2.84413902136797i</v>
      </c>
      <c r="EH190" s="223" t="str">
        <f t="shared" ca="1" si="309"/>
        <v>0.219982289733171-4.47784237675491i</v>
      </c>
      <c r="EI190" s="223" t="str">
        <f t="shared" ca="1" si="310"/>
        <v>-3.7276800187882+2.49075615755246i</v>
      </c>
      <c r="EJ190" s="223" t="str">
        <f t="shared" ca="1" si="311"/>
        <v>4.22117049938985+1.51035895532789i</v>
      </c>
      <c r="EK190" s="223" t="str">
        <f t="shared" ca="1" si="312"/>
        <v>-1.30141664247498-4.29019571599565i</v>
      </c>
      <c r="EL190" s="223" t="str">
        <f t="shared" ca="1" si="313"/>
        <v>-2.6706645218378+3.60097425298421i</v>
      </c>
      <c r="EM190" s="223" t="str">
        <f t="shared" ca="1" si="314"/>
        <v>4.4832426388562+1.80147825945684E-12i</v>
      </c>
      <c r="EN190" s="223"/>
      <c r="EO190" s="223"/>
      <c r="EP190" s="223"/>
    </row>
    <row r="191" spans="1:146" ht="17.25" thickBot="1">
      <c r="A191" s="257">
        <f t="shared" si="181"/>
        <v>1.7773437500000011E-3</v>
      </c>
      <c r="B191" s="256">
        <v>91</v>
      </c>
      <c r="C191" s="230">
        <f t="shared" si="182"/>
        <v>18200</v>
      </c>
      <c r="D191" s="229">
        <f t="shared" si="315"/>
        <v>114353.97259066848</v>
      </c>
      <c r="E191" s="229" t="str">
        <f t="shared" si="316"/>
        <v>114353.972590668i</v>
      </c>
      <c r="F191" s="229" t="str">
        <f t="shared" si="183"/>
        <v>-0.0146682542587284-0.0509450578272821i</v>
      </c>
      <c r="G191" s="229" t="str">
        <f t="shared" si="184"/>
        <v>-4.45184950265067+2.02117110780748i</v>
      </c>
      <c r="H191" s="229" t="str">
        <f t="shared" si="180"/>
        <v>0.00202966428540907-0.00464489443291178i</v>
      </c>
      <c r="I191" s="229" t="str">
        <f t="shared" si="317"/>
        <v>-0.00356382090465001+0.00473984996591734i</v>
      </c>
      <c r="J191" s="255" t="str">
        <f ca="1">IMPRODUCT(1/N_FFT2,DB100)</f>
        <v>0.0316926248437889+0.0016146410366357i</v>
      </c>
      <c r="K191" s="254" t="str">
        <f t="shared" ca="1" si="318"/>
        <v>-0.000120599995203992+0.000144463995305796i</v>
      </c>
      <c r="N191" s="246">
        <f t="shared" ca="1" si="185"/>
        <v>17.483822823118519</v>
      </c>
      <c r="O191" s="223">
        <f t="shared" ca="1" si="186"/>
        <v>4.48382282311852</v>
      </c>
      <c r="P191" s="223" t="str">
        <f t="shared" ca="1" si="187"/>
        <v>-2.75858944734891-3.53480570471614i</v>
      </c>
      <c r="Q191" s="223" t="str">
        <f t="shared" ca="1" si="188"/>
        <v>-1.08948007621569+4.34944827221196i</v>
      </c>
      <c r="R191" s="223" t="str">
        <f t="shared" ca="1" si="189"/>
        <v>4.0991545677411-1.81703025260611i</v>
      </c>
      <c r="S191" s="223" t="str">
        <f t="shared" ca="1" si="190"/>
        <v>-3.95437869327869-2.11365944732402i</v>
      </c>
      <c r="T191" s="223" t="str">
        <f t="shared" ca="1" si="191"/>
        <v>0.766562818707031+4.41781038005192i</v>
      </c>
      <c r="U191" s="223" t="str">
        <f t="shared" ca="1" si="192"/>
        <v>3.01115136881256-3.32229356668203i</v>
      </c>
      <c r="V191" s="223" t="str">
        <f t="shared" ca="1" si="193"/>
        <v>-4.47167371093422-0.329850469240742i</v>
      </c>
      <c r="W191" s="223" t="str">
        <f t="shared" ca="1" si="194"/>
        <v>2.49107849065838+3.72816242437178i</v>
      </c>
      <c r="X191" s="223" t="str">
        <f t="shared" ca="1" si="195"/>
        <v>1.40649334679627-4.2575161273372i</v>
      </c>
      <c r="Y191" s="223" t="str">
        <f t="shared" ca="1" si="196"/>
        <v>-4.22171676843947+1.51055441351694i</v>
      </c>
      <c r="Z191" s="223" t="str">
        <f t="shared" ca="1" si="197"/>
        <v>3.78817369805962+2.39883453836396i</v>
      </c>
      <c r="AA191" s="223" t="str">
        <f t="shared" ca="1" si="198"/>
        <v>-0.439491490866385-4.46223199067177i</v>
      </c>
      <c r="AB191" s="223" t="str">
        <f t="shared" ca="1" si="199"/>
        <v>-3.24739560011485+3.09177763195758i</v>
      </c>
      <c r="AC191" s="223" t="str">
        <f t="shared" ca="1" si="200"/>
        <v>4.43529221147281+0.657913450210001i</v>
      </c>
      <c r="AD191" s="223" t="str">
        <f t="shared" ca="1" si="201"/>
        <v>-2.21006816379376-3.90131590883176i</v>
      </c>
      <c r="AE191" s="223" t="str">
        <f t="shared" ca="1" si="202"/>
        <v>-1.7158847080679+4.14251213368619i</v>
      </c>
      <c r="AF191" s="223" t="str">
        <f t="shared" ca="1" si="203"/>
        <v>4.32140112018896-1.19589274918285i</v>
      </c>
      <c r="AG191" s="223" t="str">
        <f t="shared" ca="1" si="204"/>
        <v>-3.60144026135364-2.67101013719896i</v>
      </c>
      <c r="AH191" s="223" t="str">
        <f t="shared" ca="1" si="205"/>
        <v>0.110038520558493+4.48247237951466i</v>
      </c>
      <c r="AI191" s="223" t="str">
        <f t="shared" ca="1" si="206"/>
        <v>3.46604191329695-2.84450708636616i</v>
      </c>
      <c r="AJ191" s="223" t="str">
        <f t="shared" ca="1" si="207"/>
        <v>-4.37487547923214-0.982411141188789i</v>
      </c>
      <c r="AK191" s="223" t="str">
        <f t="shared" ca="1" si="208"/>
        <v>1.91708128606344+4.05332782436159i</v>
      </c>
      <c r="AL191" s="223" t="str">
        <f t="shared" ca="1" si="209"/>
        <v>2.01597754143822-4.00505950786443i</v>
      </c>
      <c r="AM191" s="223" t="str">
        <f t="shared" ca="1" si="210"/>
        <v>-4.39766742485075+0.874750438425241i</v>
      </c>
      <c r="AN191" s="223" t="str">
        <f t="shared" ca="1" si="211"/>
        <v>3.3951903078329+2.92871130067749i</v>
      </c>
      <c r="AO191" s="223" t="str">
        <f t="shared" ca="1" si="212"/>
        <v>0.220010758026776-4.47842186215982i</v>
      </c>
      <c r="AP191" s="223" t="str">
        <f t="shared" ca="1" si="213"/>
        <v>-3.66590544504423+2.58182191041783i</v>
      </c>
      <c r="AQ191" s="223" t="str">
        <f t="shared" ca="1" si="214"/>
        <v>4.29075091771875+1.30158506107524i</v>
      </c>
      <c r="AR191" s="223" t="str">
        <f t="shared" ca="1" si="215"/>
        <v>4.29075091771875+1.30158506107524i</v>
      </c>
      <c r="AS191" s="223" t="str">
        <f t="shared" ca="1" si="216"/>
        <v>-2.30514561784144+3.84590311756093i</v>
      </c>
      <c r="AT191" s="223" t="str">
        <f t="shared" ca="1" si="217"/>
        <v>4.45010238871174-0.548867779251606i</v>
      </c>
      <c r="AU191" s="223" t="str">
        <f t="shared" ca="1" si="218"/>
        <v>-3.17054152386615-3.17054152386608i</v>
      </c>
      <c r="AV191" s="223" t="str">
        <f t="shared" ca="1" si="219"/>
        <v>-0.548867779251575+4.45010238871174i</v>
      </c>
      <c r="AW191" s="223" t="str">
        <f t="shared" ca="1" si="220"/>
        <v>3.84590311756092-2.30514561784147i</v>
      </c>
      <c r="AX191" s="223" t="str">
        <f t="shared" ca="1" si="221"/>
        <v>-4.18337440522046-1.61370557874258i</v>
      </c>
      <c r="AY191" s="223" t="str">
        <f t="shared" ca="1" si="222"/>
        <v>1.30158506107526+4.29075091771874i</v>
      </c>
      <c r="AZ191" s="223" t="str">
        <f t="shared" ca="1" si="223"/>
        <v>2.58182191041781-3.66590544504425i</v>
      </c>
      <c r="BA191" s="223" t="str">
        <f t="shared" ca="1" si="224"/>
        <v>-4.47842186215982+0.220010758026807i</v>
      </c>
      <c r="BB191" s="223" t="str">
        <f t="shared" ca="1" si="225"/>
        <v>2.92871130067718+3.39519030783317i</v>
      </c>
      <c r="BC191" s="223" t="str">
        <f t="shared" ca="1" si="226"/>
        <v>0.874750438425649-4.39766742485066i</v>
      </c>
      <c r="BD191" s="223" t="str">
        <f t="shared" ca="1" si="227"/>
        <v>-4.00505950786462+2.01597754143784i</v>
      </c>
      <c r="BE191" s="223" t="str">
        <f t="shared" ca="1" si="228"/>
        <v>4.05332782436162+1.91708128606339i</v>
      </c>
      <c r="BF191" s="223" t="str">
        <f t="shared" ca="1" si="229"/>
        <v>-0.982411141188852-4.37487547923213i</v>
      </c>
      <c r="BG191" s="223" t="str">
        <f t="shared" ca="1" si="230"/>
        <v>-2.84450708636611+3.46604191329699i</v>
      </c>
      <c r="BH191" s="223" t="str">
        <f t="shared" ca="1" si="231"/>
        <v>4.48247237951464+0.110038520559386i</v>
      </c>
      <c r="BI191" s="223" t="str">
        <f t="shared" ca="1" si="232"/>
        <v>-2.67101013720008-3.6014402613528i</v>
      </c>
      <c r="BJ191" s="223" t="str">
        <f t="shared" ca="1" si="233"/>
        <v>-1.19589274918371+4.32140112018872i</v>
      </c>
      <c r="BK191" s="223" t="str">
        <f t="shared" ca="1" si="234"/>
        <v>4.14251213368566-1.71588470806917i</v>
      </c>
      <c r="BL191" s="223" t="str">
        <f t="shared" ca="1" si="235"/>
        <v>-3.90131590883134-2.2100681637945i</v>
      </c>
      <c r="BM191" s="223" t="str">
        <f t="shared" ca="1" si="236"/>
        <v>0.657913450211356+4.4352922114726i</v>
      </c>
      <c r="BN191" s="223" t="str">
        <f t="shared" ca="1" si="237"/>
        <v>3.09177763195821-3.24739560011426i</v>
      </c>
      <c r="BO191" s="223" t="str">
        <f t="shared" ca="1" si="238"/>
        <v>-4.46223199067191-0.439491490865023i</v>
      </c>
      <c r="BP191" s="223" t="str">
        <f t="shared" ca="1" si="239"/>
        <v>2.39883453836325+3.78817369806007i</v>
      </c>
      <c r="BQ191" s="223" t="str">
        <f t="shared" ca="1" si="240"/>
        <v>1.51055441351564-4.22171676843994i</v>
      </c>
      <c r="BR191" s="223" t="str">
        <f t="shared" ca="1" si="241"/>
        <v>-4.25751612733746+1.40649334679547i</v>
      </c>
      <c r="BS191" s="223" t="str">
        <f t="shared" ca="1" si="242"/>
        <v>3.72816242437256+2.49107849065722i</v>
      </c>
      <c r="BT191" s="223" t="str">
        <f t="shared" ca="1" si="243"/>
        <v>-0.329850469240359-4.47167371093425i</v>
      </c>
      <c r="BU191" s="223" t="str">
        <f t="shared" ca="1" si="244"/>
        <v>-3.32229356668079+3.01115136881393i</v>
      </c>
      <c r="BV191" s="223" t="str">
        <f t="shared" ca="1" si="245"/>
        <v>4.41781038005185+0.766562818707398i</v>
      </c>
      <c r="BW191" s="223" t="str">
        <f t="shared" ca="1" si="246"/>
        <v>-2.11365944732554-3.95437869327787i</v>
      </c>
      <c r="BX191" s="223" t="str">
        <f t="shared" ca="1" si="247"/>
        <v>-1.81703025260653+4.09915456774092i</v>
      </c>
      <c r="BY191" s="223" t="str">
        <f t="shared" ca="1" si="248"/>
        <v>4.34944827221152-1.08948007621746i</v>
      </c>
      <c r="BZ191" s="223" t="str">
        <f t="shared" ca="1" si="249"/>
        <v>-3.53480570471589-2.75858944734923i</v>
      </c>
      <c r="CA191" s="223" t="str">
        <f t="shared" ca="1" si="250"/>
        <v>1.87860903575541E-12+4.48382282311852i</v>
      </c>
      <c r="CB191" s="223" t="str">
        <f t="shared" ca="1" si="251"/>
        <v>3.5348057047164-2.75858944734857i</v>
      </c>
      <c r="CC191" s="223" t="str">
        <f t="shared" ca="1" si="252"/>
        <v>-4.34944827221243-1.08948007621381i</v>
      </c>
      <c r="CD191" s="223" t="str">
        <f t="shared" ca="1" si="253"/>
        <v>1.81703025260577+4.09915456774125i</v>
      </c>
      <c r="CE191" s="223" t="str">
        <f t="shared" ca="1" si="254"/>
        <v>2.11365944732234-3.95437869327958i</v>
      </c>
      <c r="CF191" s="223" t="str">
        <f t="shared" ca="1" si="255"/>
        <v>-4.41781038005199+0.766562818706582i</v>
      </c>
      <c r="CG191" s="223" t="str">
        <f t="shared" ca="1" si="256"/>
        <v>3.32229356668323+3.01115136881124i</v>
      </c>
      <c r="CH191" s="223" t="str">
        <f t="shared" ca="1" si="257"/>
        <v>0.329850469241188-4.47167371093418i</v>
      </c>
      <c r="CI191" s="223" t="str">
        <f t="shared" ca="1" si="258"/>
        <v>-3.72816242437054+2.49107849066024i</v>
      </c>
      <c r="CJ191" s="223" t="str">
        <f t="shared" ca="1" si="259"/>
        <v>4.2575161273372+1.40649334679626i</v>
      </c>
      <c r="CK191" s="223" t="str">
        <f t="shared" ca="1" si="260"/>
        <v>-1.51055441351905-4.22171676843872i</v>
      </c>
      <c r="CL191" s="223" t="str">
        <f t="shared" ca="1" si="261"/>
        <v>-2.39883453836395+3.78817369805963i</v>
      </c>
      <c r="CM191" s="223" t="str">
        <f t="shared" ca="1" si="262"/>
        <v>4.46223199067155-0.439491490868636i</v>
      </c>
      <c r="CN191" s="223" t="str">
        <f t="shared" ca="1" si="263"/>
        <v>-3.09177763195761-3.24739560011483i</v>
      </c>
      <c r="CO191" s="223" t="str">
        <f t="shared" ca="1" si="264"/>
        <v>-0.657913450212176+4.43529221147248i</v>
      </c>
      <c r="CP191" s="223" t="str">
        <f t="shared" ca="1" si="265"/>
        <v>3.90131590883175-2.21006816379378i</v>
      </c>
      <c r="CQ191" s="223" t="str">
        <f t="shared" ca="1" si="266"/>
        <v>-4.14251213368534-1.71588470806993i</v>
      </c>
      <c r="CR191" s="223" t="str">
        <f t="shared" ca="1" si="267"/>
        <v>1.19589274918291+4.32140112018895i</v>
      </c>
      <c r="CS191" s="223" t="str">
        <f t="shared" ca="1" si="268"/>
        <v>2.6710101372007-3.60144026135235i</v>
      </c>
      <c r="CT191" s="223" t="str">
        <f t="shared" ca="1" si="269"/>
        <v>-4.48247237951466+0.110038520558556i</v>
      </c>
      <c r="CU191" s="223" t="str">
        <f t="shared" ca="1" si="270"/>
        <v>2.84450708636449+3.46604191329833i</v>
      </c>
      <c r="CV191" s="223" t="str">
        <f t="shared" ca="1" si="271"/>
        <v>0.982411141188731-4.37487547923216i</v>
      </c>
      <c r="CW191" s="223" t="str">
        <f t="shared" ca="1" si="272"/>
        <v>-4.05332782436252+1.91708128606149i</v>
      </c>
      <c r="CX191" s="223" t="str">
        <f t="shared" ca="1" si="273"/>
        <v>4.00505950786467+2.01597754143773i</v>
      </c>
      <c r="CY191" s="223" t="str">
        <f t="shared" ca="1" si="274"/>
        <v>-0.874750438423586-4.39766742485107i</v>
      </c>
      <c r="CZ191" s="223" t="str">
        <f t="shared" ca="1" si="275"/>
        <v>-2.92871130067709+3.39519030783325i</v>
      </c>
      <c r="DA191" s="223" t="str">
        <f t="shared" ca="1" si="276"/>
        <v>4.47842186215973+0.220010758028591i</v>
      </c>
      <c r="DB191" s="223" t="str">
        <f t="shared" ca="1" si="277"/>
        <v>-2.58182191041817-3.66590544504399i</v>
      </c>
      <c r="DC191" s="223" t="str">
        <f t="shared" ca="1" si="278"/>
        <v>-1.30158506107698+4.29075091771823i</v>
      </c>
      <c r="DD191" s="223" t="str">
        <f t="shared" ca="1" si="279"/>
        <v>4.1833744052203-1.61370557874299i</v>
      </c>
      <c r="DE191" s="223" t="str">
        <f t="shared" ca="1" si="280"/>
        <v>-3.84590311756-2.30514561784301i</v>
      </c>
      <c r="DF191" s="223" t="str">
        <f t="shared" ca="1" si="281"/>
        <v>0.548867779252019+4.45010238871169i</v>
      </c>
      <c r="DG191" s="223" t="str">
        <f t="shared" ca="1" si="282"/>
        <v>3.17054152386737-3.17054152386486i</v>
      </c>
      <c r="DH191" s="223" t="str">
        <f t="shared" ca="1" si="283"/>
        <v>-4.45010238871181-0.548867779251104i</v>
      </c>
      <c r="DI191" s="223" t="str">
        <f t="shared" ca="1" si="284"/>
        <v>2.30514561783997+3.84590311756182i</v>
      </c>
      <c r="DJ191" s="223" t="str">
        <f t="shared" ca="1" si="285"/>
        <v>1.61370557874213-4.18337440522063i</v>
      </c>
      <c r="DK191" s="223" t="str">
        <f t="shared" ca="1" si="286"/>
        <v>-4.29075091771925+1.30158506107359i</v>
      </c>
      <c r="DL191" s="223" t="str">
        <f t="shared" ca="1" si="287"/>
        <v>3.66590544504452+2.58182191041742i</v>
      </c>
      <c r="DM191" s="223" t="str">
        <f t="shared" ca="1" si="288"/>
        <v>-0.220010758025056-4.47842186215991i</v>
      </c>
      <c r="DN191" s="223" t="str">
        <f t="shared" ca="1" si="289"/>
        <v>-3.39519030783257+2.92871130067788i</v>
      </c>
      <c r="DO191" s="223" t="str">
        <f t="shared" ca="1" si="290"/>
        <v>4.39766742485041+0.874750438426931i</v>
      </c>
      <c r="DP191" s="223" t="str">
        <f t="shared" ca="1" si="291"/>
        <v>-2.01597754143867-4.0050595078642i</v>
      </c>
      <c r="DQ191" s="223" t="str">
        <f t="shared" ca="1" si="292"/>
        <v>-1.91708128606457+4.05332782436106i</v>
      </c>
      <c r="DR191" s="223" t="str">
        <f t="shared" ca="1" si="293"/>
        <v>4.37487547923193-0.982411141189753i</v>
      </c>
      <c r="DS191" s="223" t="str">
        <f t="shared" ca="1" si="294"/>
        <v>-3.46604191329616-2.84450708636713i</v>
      </c>
      <c r="DT191" s="223" t="str">
        <f t="shared" ca="1" si="295"/>
        <v>-0.110038520557508+4.48247237951469i</v>
      </c>
      <c r="DU191" s="223" t="str">
        <f t="shared" ca="1" si="296"/>
        <v>3.60144026135438-2.67101013719796i</v>
      </c>
      <c r="DV191" s="223" t="str">
        <f t="shared" ca="1" si="297"/>
        <v>-4.32140112018923-1.1958927491819i</v>
      </c>
      <c r="DW191" s="223" t="str">
        <f t="shared" ca="1" si="298"/>
        <v>1.71588470806678+4.14251213368665i</v>
      </c>
      <c r="DX191" s="223" t="str">
        <f t="shared" ca="1" si="299"/>
        <v>2.21006816379287-3.90131590883227i</v>
      </c>
      <c r="DY191" s="223" t="str">
        <f t="shared" ca="1" si="300"/>
        <v>-4.43529221147298+0.657913450208804i</v>
      </c>
      <c r="DZ191" s="223" t="str">
        <f t="shared" ca="1" si="301"/>
        <v>3.24739560011555+3.09177763195684i</v>
      </c>
      <c r="EA191" s="223" t="str">
        <f t="shared" ca="1" si="302"/>
        <v>0.439491490867719-4.46223199067164i</v>
      </c>
      <c r="EB191" s="223" t="str">
        <f t="shared" ca="1" si="303"/>
        <v>-3.78817369805914+2.39883453836473i</v>
      </c>
      <c r="EC191" s="223" t="str">
        <f t="shared" ca="1" si="304"/>
        <v>4.22171676843907+1.51055441351807i</v>
      </c>
      <c r="ED191" s="223" t="str">
        <f t="shared" ca="1" si="305"/>
        <v>-1.40649334679725-4.25751612733688i</v>
      </c>
      <c r="EE191" s="223" t="str">
        <f t="shared" ca="1" si="306"/>
        <v>-2.49107849065948+3.72816242437105i</v>
      </c>
      <c r="EF191" s="223" t="str">
        <f t="shared" ca="1" si="307"/>
        <v>4.47167371093412-0.329850469242106i</v>
      </c>
      <c r="EG191" s="223" t="str">
        <f t="shared" ca="1" si="308"/>
        <v>-3.01115136881201-3.32229356668252i</v>
      </c>
      <c r="EH191" s="223" t="str">
        <f t="shared" ca="1" si="309"/>
        <v>-0.766562818705547+4.41781038005217i</v>
      </c>
      <c r="EI191" s="223" t="str">
        <f t="shared" ca="1" si="310"/>
        <v>3.95437869327915-2.11365944732315i</v>
      </c>
      <c r="EJ191" s="223" t="str">
        <f t="shared" ca="1" si="311"/>
        <v>-4.09915456774162-1.81703025260492i</v>
      </c>
      <c r="EK191" s="223" t="str">
        <f t="shared" ca="1" si="312"/>
        <v>1.08948007621495+4.34944827221215i</v>
      </c>
      <c r="EL191" s="223" t="str">
        <f t="shared" ca="1" si="313"/>
        <v>2.75858944734775-3.53480570471705i</v>
      </c>
      <c r="EM191" s="223" t="str">
        <f t="shared" ca="1" si="314"/>
        <v>-4.48382282311852-8.30546667468373E-13i</v>
      </c>
      <c r="EN191" s="223"/>
      <c r="EO191" s="223"/>
      <c r="EP191" s="223"/>
    </row>
    <row r="192" spans="1:146" ht="17.25" thickBot="1">
      <c r="A192" s="257">
        <f t="shared" si="181"/>
        <v>1.7968750000000012E-3</v>
      </c>
      <c r="B192" s="256">
        <v>92</v>
      </c>
      <c r="C192" s="230">
        <f t="shared" si="182"/>
        <v>18400</v>
      </c>
      <c r="D192" s="229">
        <f t="shared" si="315"/>
        <v>115610.60965210438</v>
      </c>
      <c r="E192" s="229" t="str">
        <f t="shared" si="316"/>
        <v>115610.609652104i</v>
      </c>
      <c r="F192" s="229" t="str">
        <f t="shared" si="183"/>
        <v>-0.0145428053511298-0.0502302076436944i</v>
      </c>
      <c r="G192" s="229" t="str">
        <f t="shared" si="184"/>
        <v>-4.42500205477097+2.04955660144069i</v>
      </c>
      <c r="H192" s="229" t="str">
        <f t="shared" si="180"/>
        <v>0.00202895731212615-0.00459437716937337i</v>
      </c>
      <c r="I192" s="229" t="str">
        <f t="shared" si="317"/>
        <v>-0.0035236233628074+0.00470303762198449i</v>
      </c>
      <c r="J192" s="255" t="str">
        <f ca="1">IMPRODUCT(1/N_FFT2,DC100)</f>
        <v>0.0207626368629061-0.0000328463090120013i</v>
      </c>
      <c r="K192" s="254" t="str">
        <f t="shared" ca="1" si="318"/>
        <v>-0.0000730052348965953+0.0000977632003196661i</v>
      </c>
      <c r="N192" s="246">
        <f t="shared" ca="1" si="185"/>
        <v>17.484357151627687</v>
      </c>
      <c r="O192" s="223">
        <f t="shared" ca="1" si="186"/>
        <v>4.4843571516276866</v>
      </c>
      <c r="P192" s="223" t="str">
        <f t="shared" ca="1" si="187"/>
        <v>-2.84484606078381-3.46645495482016i</v>
      </c>
      <c r="Q192" s="223" t="str">
        <f t="shared" ca="1" si="188"/>
        <v>-0.874854680746363+4.39819148638739i</v>
      </c>
      <c r="R192" s="223" t="str">
        <f t="shared" ca="1" si="189"/>
        <v>3.95484992895308-2.11391132803961i</v>
      </c>
      <c r="S192" s="223" t="str">
        <f t="shared" ca="1" si="190"/>
        <v>-4.14300578885942-1.71608918673584i</v>
      </c>
      <c r="T192" s="223" t="str">
        <f t="shared" ca="1" si="191"/>
        <v>1.3017401684539+4.29126223822175i</v>
      </c>
      <c r="U192" s="223" t="str">
        <f t="shared" ca="1" si="192"/>
        <v>2.49137534767285-3.72860670229006i</v>
      </c>
      <c r="V192" s="223" t="str">
        <f t="shared" ca="1" si="193"/>
        <v>-4.46276374624313+0.439543864218749i</v>
      </c>
      <c r="W192" s="223" t="str">
        <f t="shared" ca="1" si="194"/>
        <v>3.17091935117829+3.17091935117837i</v>
      </c>
      <c r="X192" s="223" t="str">
        <f t="shared" ca="1" si="195"/>
        <v>0.439543864218843-4.46276374624312i</v>
      </c>
      <c r="Y192" s="223" t="str">
        <f t="shared" ca="1" si="196"/>
        <v>-3.72860670229012+2.49137534767277i</v>
      </c>
      <c r="Z192" s="223" t="str">
        <f t="shared" ca="1" si="197"/>
        <v>4.29126223822173+1.301740168454i</v>
      </c>
      <c r="AA192" s="223" t="str">
        <f t="shared" ca="1" si="198"/>
        <v>-1.71608918673596-4.14300578885937i</v>
      </c>
      <c r="AB192" s="223" t="str">
        <f t="shared" ca="1" si="199"/>
        <v>-2.11391132803974+3.95484992895301i</v>
      </c>
      <c r="AC192" s="223" t="str">
        <f t="shared" ca="1" si="200"/>
        <v>4.39819148638739-0.874854680746394i</v>
      </c>
      <c r="AD192" s="223" t="str">
        <f t="shared" ca="1" si="201"/>
        <v>-3.46645495482028-2.84484606078367i</v>
      </c>
      <c r="AE192" s="223" t="str">
        <f t="shared" ca="1" si="202"/>
        <v>-1.09873744176806E-13+4.48435715162769i</v>
      </c>
      <c r="AF192" s="223" t="str">
        <f t="shared" ca="1" si="203"/>
        <v>3.46645495482011-2.84484606078387i</v>
      </c>
      <c r="AG192" s="223" t="str">
        <f t="shared" ca="1" si="204"/>
        <v>-4.39819148638735-0.874854680746578i</v>
      </c>
      <c r="AH192" s="223" t="str">
        <f t="shared" ca="1" si="205"/>
        <v>2.11391132803956+3.95484992895311i</v>
      </c>
      <c r="AI192" s="223" t="str">
        <f t="shared" ca="1" si="206"/>
        <v>1.71608918673573-4.14300578885947i</v>
      </c>
      <c r="AJ192" s="223" t="str">
        <f t="shared" ca="1" si="207"/>
        <v>-4.29126223822178+1.30174016845382i</v>
      </c>
      <c r="AK192" s="223" t="str">
        <f t="shared" ca="1" si="208"/>
        <v>3.72860670229+2.49137534767294i</v>
      </c>
      <c r="AL192" s="223" t="str">
        <f t="shared" ca="1" si="209"/>
        <v>-0.4395438642191-4.4627637462431i</v>
      </c>
      <c r="AM192" s="223" t="str">
        <f t="shared" ca="1" si="210"/>
        <v>-3.17091935117845+3.17091935117821i</v>
      </c>
      <c r="AN192" s="223" t="str">
        <f t="shared" ca="1" si="211"/>
        <v>4.46276374624311+0.439543864218952i</v>
      </c>
      <c r="AO192" s="223" t="str">
        <f t="shared" ca="1" si="212"/>
        <v>-2.49137534767307-3.72860670228992i</v>
      </c>
      <c r="AP192" s="223" t="str">
        <f t="shared" ca="1" si="213"/>
        <v>-1.3017401684541+4.2912622382217i</v>
      </c>
      <c r="AQ192" s="223" t="str">
        <f t="shared" ca="1" si="214"/>
        <v>4.14300578885942-1.71608918673586i</v>
      </c>
      <c r="AR192" s="223" t="str">
        <f t="shared" ca="1" si="215"/>
        <v>4.14300578885942-1.71608918673586i</v>
      </c>
      <c r="AS192" s="223" t="str">
        <f t="shared" ca="1" si="216"/>
        <v>0.874854680746318+4.3981914863874i</v>
      </c>
      <c r="AT192" s="223" t="str">
        <f t="shared" ca="1" si="217"/>
        <v>2.84484606078373-3.46645495482023i</v>
      </c>
      <c r="AU192" s="223" t="str">
        <f t="shared" ca="1" si="218"/>
        <v>-4.48435715162769-2.19747488353611E-13i</v>
      </c>
      <c r="AV192" s="223" t="str">
        <f t="shared" ca="1" si="219"/>
        <v>2.84484606078378+3.46645495482018i</v>
      </c>
      <c r="AW192" s="223" t="str">
        <f t="shared" ca="1" si="220"/>
        <v>0.874854680746251-4.39819148638742i</v>
      </c>
      <c r="AX192" s="223" t="str">
        <f t="shared" ca="1" si="221"/>
        <v>-3.95484992895315+2.11391132803948i</v>
      </c>
      <c r="AY192" s="223" t="str">
        <f t="shared" ca="1" si="222"/>
        <v>4.14300578885944+1.7160891867358i</v>
      </c>
      <c r="AZ192" s="223" t="str">
        <f t="shared" ca="1" si="223"/>
        <v>-1.30174016845411-4.29126223822169i</v>
      </c>
      <c r="BA192" s="223" t="str">
        <f t="shared" ca="1" si="224"/>
        <v>-2.49137534767303+3.72860670228994i</v>
      </c>
      <c r="BB192" s="223" t="str">
        <f t="shared" ca="1" si="225"/>
        <v>4.46276374624311-0.439543864218991i</v>
      </c>
      <c r="BC192" s="223" t="str">
        <f t="shared" ca="1" si="226"/>
        <v>-3.17091935117847-3.17091935117818i</v>
      </c>
      <c r="BD192" s="223" t="str">
        <f t="shared" ca="1" si="227"/>
        <v>-0.43954386421903+4.4627637462431i</v>
      </c>
      <c r="BE192" s="223" t="str">
        <f t="shared" ca="1" si="228"/>
        <v>3.72860670228996-2.491375347673i</v>
      </c>
      <c r="BF192" s="223" t="str">
        <f t="shared" ca="1" si="229"/>
        <v>-4.29126223822166-1.30174016845421i</v>
      </c>
      <c r="BG192" s="223" t="str">
        <f t="shared" ca="1" si="230"/>
        <v>1.71608918673576+4.14300578885946i</v>
      </c>
      <c r="BH192" s="223" t="str">
        <f t="shared" ca="1" si="231"/>
        <v>2.11391132803913-3.95484992895334i</v>
      </c>
      <c r="BI192" s="223" t="str">
        <f t="shared" ca="1" si="232"/>
        <v>-4.39819148638699+0.874854680748399i</v>
      </c>
      <c r="BJ192" s="223" t="str">
        <f t="shared" ca="1" si="233"/>
        <v>3.46645495481959+2.8448460607845i</v>
      </c>
      <c r="BK192" s="223" t="str">
        <f t="shared" ca="1" si="234"/>
        <v>-6.26276987062457E-13-4.48435715162769i</v>
      </c>
      <c r="BL192" s="223" t="str">
        <f t="shared" ca="1" si="235"/>
        <v>-3.46645495481884+2.84484606078542i</v>
      </c>
      <c r="BM192" s="223" t="str">
        <f t="shared" ca="1" si="236"/>
        <v>4.39819148638722+0.874854680747233i</v>
      </c>
      <c r="BN192" s="223" t="str">
        <f t="shared" ca="1" si="237"/>
        <v>-2.11391132804017-3.95484992895278i</v>
      </c>
      <c r="BO192" s="223" t="str">
        <f t="shared" ca="1" si="238"/>
        <v>-1.71608918673384+4.14300578886025i</v>
      </c>
      <c r="BP192" s="223" t="str">
        <f t="shared" ca="1" si="239"/>
        <v>4.29126223822196-1.30174016845321i</v>
      </c>
      <c r="BQ192" s="223" t="str">
        <f t="shared" ca="1" si="240"/>
        <v>-3.72860670229038-2.49137534767238i</v>
      </c>
      <c r="BR192" s="223" t="str">
        <f t="shared" ca="1" si="241"/>
        <v>0.439543864221101+4.4627637462429i</v>
      </c>
      <c r="BS192" s="223" t="str">
        <f t="shared" ca="1" si="242"/>
        <v>3.17091935117889-3.17091935117777i</v>
      </c>
      <c r="BT192" s="223" t="str">
        <f t="shared" ca="1" si="243"/>
        <v>-4.46276374624317-0.439543864218315i</v>
      </c>
      <c r="BU192" s="223" t="str">
        <f t="shared" ca="1" si="244"/>
        <v>2.49137534767476+3.72860670228878i</v>
      </c>
      <c r="BV192" s="223" t="str">
        <f t="shared" ca="1" si="245"/>
        <v>1.30174016845474-4.2912622382215i</v>
      </c>
      <c r="BW192" s="223" t="str">
        <f t="shared" ca="1" si="246"/>
        <v>-4.14300578885913+1.71608918673654i</v>
      </c>
      <c r="BX192" s="223" t="str">
        <f t="shared" ca="1" si="247"/>
        <v>3.95484992895202+2.11391132804158i</v>
      </c>
      <c r="BY192" s="223" t="str">
        <f t="shared" ca="1" si="248"/>
        <v>-0.874854680745605-4.39819148638755i</v>
      </c>
      <c r="BZ192" s="223" t="str">
        <f t="shared" ca="1" si="249"/>
        <v>-2.84484606078321+3.46645495482065i</v>
      </c>
      <c r="CA192" s="223" t="str">
        <f t="shared" ca="1" si="250"/>
        <v>4.48435715162769+2.22383831994725E-12i</v>
      </c>
      <c r="CB192" s="223" t="str">
        <f t="shared" ca="1" si="251"/>
        <v>-2.84484606078332-3.46645495482056i</v>
      </c>
      <c r="CC192" s="223" t="str">
        <f t="shared" ca="1" si="252"/>
        <v>-0.874854680745592+4.39819148638755i</v>
      </c>
      <c r="CD192" s="223" t="str">
        <f t="shared" ca="1" si="253"/>
        <v>3.95484992895412-2.11391132803766i</v>
      </c>
      <c r="CE192" s="223" t="str">
        <f t="shared" ca="1" si="254"/>
        <v>-4.14300578885919-1.71608918673641i</v>
      </c>
      <c r="CF192" s="223" t="str">
        <f t="shared" ca="1" si="255"/>
        <v>1.30174016845475+4.2912622382215i</v>
      </c>
      <c r="CG192" s="223" t="str">
        <f t="shared" ca="1" si="256"/>
        <v>2.49137534767464-3.72860670228886i</v>
      </c>
      <c r="CH192" s="223" t="str">
        <f t="shared" ca="1" si="257"/>
        <v>-4.46276374624317+0.439543864218328i</v>
      </c>
      <c r="CI192" s="223" t="str">
        <f t="shared" ca="1" si="258"/>
        <v>3.17091935117899+3.17091935117766i</v>
      </c>
      <c r="CJ192" s="223" t="str">
        <f t="shared" ca="1" si="259"/>
        <v>0.439543864221024-4.46276374624291i</v>
      </c>
      <c r="CK192" s="223" t="str">
        <f t="shared" ca="1" si="260"/>
        <v>-3.72860670229037+2.49137534767239i</v>
      </c>
      <c r="CL192" s="223" t="str">
        <f t="shared" ca="1" si="261"/>
        <v>4.291262238222+1.30174016845308i</v>
      </c>
      <c r="CM192" s="223" t="str">
        <f t="shared" ca="1" si="262"/>
        <v>-1.71608918673391-4.14300578886022i</v>
      </c>
      <c r="CN192" s="223" t="str">
        <f t="shared" ca="1" si="263"/>
        <v>-2.11391132804005+3.95484992895284i</v>
      </c>
      <c r="CO192" s="223" t="str">
        <f t="shared" ca="1" si="264"/>
        <v>4.39819148638721-0.874854680747309i</v>
      </c>
      <c r="CP192" s="223" t="str">
        <f t="shared" ca="1" si="265"/>
        <v>-3.46645495481885-2.84484606078541i</v>
      </c>
      <c r="CQ192" s="223" t="str">
        <f t="shared" ca="1" si="266"/>
        <v>-4.85642172911172E-13+4.48435715162769i</v>
      </c>
      <c r="CR192" s="223" t="str">
        <f t="shared" ca="1" si="267"/>
        <v>3.46645495481954-2.84484606078456i</v>
      </c>
      <c r="CS192" s="223" t="str">
        <f t="shared" ca="1" si="268"/>
        <v>-4.39819148638702-0.87485468074826i</v>
      </c>
      <c r="CT192" s="223" t="str">
        <f t="shared" ca="1" si="269"/>
        <v>2.1139113280392+3.9548499289533i</v>
      </c>
      <c r="CU192" s="223" t="str">
        <f t="shared" ca="1" si="270"/>
        <v>1.71608918673481-4.14300578885985i</v>
      </c>
      <c r="CV192" s="223" t="str">
        <f t="shared" ca="1" si="271"/>
        <v>-4.29126223822229+1.30174016845215i</v>
      </c>
      <c r="CW192" s="223" t="str">
        <f t="shared" ca="1" si="272"/>
        <v>3.72860670228976+2.49137534767331i</v>
      </c>
      <c r="CX192" s="223" t="str">
        <f t="shared" ca="1" si="273"/>
        <v>-0.439543864220057-4.462763746243i</v>
      </c>
      <c r="CY192" s="223" t="str">
        <f t="shared" ca="1" si="274"/>
        <v>-3.17091935117968+3.17091935117698i</v>
      </c>
      <c r="CZ192" s="223" t="str">
        <f t="shared" ca="1" si="275"/>
        <v>4.46276374624308+0.439543864219295i</v>
      </c>
      <c r="DA192" s="223" t="str">
        <f t="shared" ca="1" si="276"/>
        <v>-2.49137534767384-3.7286067022894i</v>
      </c>
      <c r="DB192" s="223" t="str">
        <f t="shared" ca="1" si="277"/>
        <v>-1.30174016845581+4.29126223822118i</v>
      </c>
      <c r="DC192" s="223" t="str">
        <f t="shared" ca="1" si="278"/>
        <v>4.14300578885956-1.71608918673552i</v>
      </c>
      <c r="DD192" s="223" t="str">
        <f t="shared" ca="1" si="279"/>
        <v>-3.95484992895361-2.11391132803863i</v>
      </c>
      <c r="DE192" s="223" t="str">
        <f t="shared" ca="1" si="280"/>
        <v>0.874854680744636+4.39819148638774i</v>
      </c>
      <c r="DF192" s="223" t="str">
        <f t="shared" ca="1" si="281"/>
        <v>2.84484606078407-3.46645495481994i</v>
      </c>
      <c r="DG192" s="223" t="str">
        <f t="shared" ca="1" si="282"/>
        <v>-4.48435715162769+1.25255397412491E-12i</v>
      </c>
      <c r="DH192" s="223" t="str">
        <f t="shared" ca="1" si="283"/>
        <v>2.84484606078246+3.46645495482127i</v>
      </c>
      <c r="DI192" s="223" t="str">
        <f t="shared" ca="1" si="284"/>
        <v>0.874854680746681-4.39819148638733i</v>
      </c>
      <c r="DJ192" s="223" t="str">
        <f t="shared" ca="1" si="285"/>
        <v>-3.95484992895249+2.11391132804073i</v>
      </c>
      <c r="DK192" s="223" t="str">
        <f t="shared" ca="1" si="286"/>
        <v>4.14300578885876+1.71608918673744i</v>
      </c>
      <c r="DL192" s="223" t="str">
        <f t="shared" ca="1" si="287"/>
        <v>-1.30174016845381-4.29126223822178i</v>
      </c>
      <c r="DM192" s="223" t="str">
        <f t="shared" ca="1" si="288"/>
        <v>-2.49137534767186+3.72860670229072i</v>
      </c>
      <c r="DN192" s="223" t="str">
        <f t="shared" ca="1" si="289"/>
        <v>4.46276374624328-0.439543864217221i</v>
      </c>
      <c r="DO192" s="223" t="str">
        <f t="shared" ca="1" si="290"/>
        <v>-3.1709193511782-3.17091935117845i</v>
      </c>
      <c r="DP192" s="223" t="str">
        <f t="shared" ca="1" si="291"/>
        <v>-0.439543864217691+4.46276374624324i</v>
      </c>
      <c r="DQ192" s="223" t="str">
        <f t="shared" ca="1" si="292"/>
        <v>3.72860670229091-2.49137534767157i</v>
      </c>
      <c r="DR192" s="223" t="str">
        <f t="shared" ca="1" si="293"/>
        <v>-4.29126223822168-1.30174016845414i</v>
      </c>
      <c r="DS192" s="223" t="str">
        <f t="shared" ca="1" si="294"/>
        <v>1.71608918673701+4.14300578885894i</v>
      </c>
      <c r="DT192" s="223" t="str">
        <f t="shared" ca="1" si="295"/>
        <v>2.11391132804103-3.95484992895232i</v>
      </c>
      <c r="DU192" s="223" t="str">
        <f t="shared" ca="1" si="296"/>
        <v>-4.39819148638742+0.874854680746219i</v>
      </c>
      <c r="DV192" s="223" t="str">
        <f t="shared" ca="1" si="297"/>
        <v>3.46645495482105+2.84484606078272i</v>
      </c>
      <c r="DW192" s="223" t="str">
        <f t="shared" ca="1" si="298"/>
        <v>1.5975613328848E-12-4.48435715162769i</v>
      </c>
      <c r="DX192" s="223" t="str">
        <f t="shared" ca="1" si="299"/>
        <v>-3.46645495482024+2.8448460607837i</v>
      </c>
      <c r="DY192" s="223" t="str">
        <f t="shared" ca="1" si="300"/>
        <v>4.39819148638765+0.874854680745103i</v>
      </c>
      <c r="DZ192" s="223" t="str">
        <f t="shared" ca="1" si="301"/>
        <v>-2.11391132803833-3.95484992895377i</v>
      </c>
      <c r="EA192" s="223" t="str">
        <f t="shared" ca="1" si="302"/>
        <v>-1.71608918673595+4.14300578885938i</v>
      </c>
      <c r="EB192" s="223" t="str">
        <f t="shared" ca="1" si="303"/>
        <v>4.29126223822131-1.30174016845535i</v>
      </c>
      <c r="EC192" s="223" t="str">
        <f t="shared" ca="1" si="304"/>
        <v>-3.72860670228914-2.49137534767423i</v>
      </c>
      <c r="ED192" s="223" t="str">
        <f t="shared" ca="1" si="305"/>
        <v>0.439543864218951+4.46276374624311i</v>
      </c>
      <c r="EE192" s="223" t="str">
        <f t="shared" ca="1" si="306"/>
        <v>3.17091935117722-3.17091935117943i</v>
      </c>
      <c r="EF192" s="223" t="str">
        <f t="shared" ca="1" si="307"/>
        <v>-4.46276374624297-0.439543864220401i</v>
      </c>
      <c r="EG192" s="223" t="str">
        <f t="shared" ca="1" si="308"/>
        <v>2.49137534767302+3.72860670228995i</v>
      </c>
      <c r="EH192" s="223" t="str">
        <f t="shared" ca="1" si="309"/>
        <v>1.3017401684526-4.29126223822215i</v>
      </c>
      <c r="EI192" s="223" t="str">
        <f t="shared" ca="1" si="310"/>
        <v>-4.14300578886003+1.71608918673437i</v>
      </c>
      <c r="EJ192" s="223" t="str">
        <f t="shared" ca="1" si="311"/>
        <v>3.95484992895308+2.11391132803961i</v>
      </c>
      <c r="EK192" s="223" t="str">
        <f t="shared" ca="1" si="312"/>
        <v>-0.874854680747923-4.39819148638709i</v>
      </c>
      <c r="EL192" s="223" t="str">
        <f t="shared" ca="1" si="313"/>
        <v>-2.84484606078493+3.46645495481924i</v>
      </c>
      <c r="EM192" s="223" t="str">
        <f t="shared" ca="1" si="314"/>
        <v>4.48435715162769-1.40634814151284E-13i</v>
      </c>
      <c r="EN192" s="223"/>
      <c r="EO192" s="223"/>
      <c r="EP192" s="223"/>
    </row>
    <row r="193" spans="1:146" ht="17.25" thickBot="1">
      <c r="A193" s="257">
        <f t="shared" si="181"/>
        <v>1.8164062500000012E-3</v>
      </c>
      <c r="B193" s="256">
        <v>93</v>
      </c>
      <c r="C193" s="230">
        <f t="shared" si="182"/>
        <v>18600</v>
      </c>
      <c r="D193" s="229">
        <f t="shared" si="315"/>
        <v>116867.2467135403</v>
      </c>
      <c r="E193" s="229" t="str">
        <f t="shared" si="316"/>
        <v>116867.24671354i</v>
      </c>
      <c r="F193" s="229" t="str">
        <f t="shared" si="183"/>
        <v>-0.014417997244421-0.0495318620302876i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0.00202827374677098-0.00454494637281893i</v>
      </c>
      <c r="I193" s="229" t="str">
        <f t="shared" si="317"/>
        <v>-0.00348446437196499+0.00466624696293785i</v>
      </c>
      <c r="J193" s="255" t="str">
        <f ca="1">IMPRODUCT(1/N_FFT2,DD100)</f>
        <v>0.00425733369873652-0.001614684344604i</v>
      </c>
      <c r="K193" s="254" t="str">
        <f t="shared" ca="1" si="318"/>
        <v>-7.30001167370163E-06+0.0000254920805126845i</v>
      </c>
      <c r="N193" s="246">
        <f t="shared" ca="1" si="185"/>
        <v>17.484850273800959</v>
      </c>
      <c r="O193" s="223">
        <f t="shared" ca="1" si="186"/>
        <v>4.4848502738009595</v>
      </c>
      <c r="P193" s="223" t="str">
        <f t="shared" ca="1" si="187"/>
        <v>-2.92938240356058-3.39596830257913i</v>
      </c>
      <c r="Q193" s="223" t="str">
        <f t="shared" ca="1" si="188"/>
        <v>-0.658064208536066+4.43630854155303i</v>
      </c>
      <c r="R193" s="223" t="str">
        <f t="shared" ca="1" si="189"/>
        <v>3.78904174343187-2.3993842220335i</v>
      </c>
      <c r="S193" s="223" t="str">
        <f t="shared" ca="1" si="190"/>
        <v>-4.29173412671978-1.30188331426488i</v>
      </c>
      <c r="T193" s="223" t="str">
        <f t="shared" ca="1" si="191"/>
        <v>1.81744661807086+4.10009387317844i</v>
      </c>
      <c r="U193" s="223" t="str">
        <f t="shared" ca="1" si="192"/>
        <v>1.91752057783581-4.0542566287778i</v>
      </c>
      <c r="V193" s="223" t="str">
        <f t="shared" ca="1" si="193"/>
        <v>-4.32239135256554+1.19616678338733i</v>
      </c>
      <c r="W193" s="223" t="str">
        <f t="shared" ca="1" si="194"/>
        <v>3.72901671839231+2.49164931167353i</v>
      </c>
      <c r="X193" s="223" t="str">
        <f t="shared" ca="1" si="195"/>
        <v>-0.548993550183333-4.45112211248688i</v>
      </c>
      <c r="Y193" s="223" t="str">
        <f t="shared" ca="1" si="196"/>
        <v>-3.01184136251927+3.3230548574212i</v>
      </c>
      <c r="Z193" s="223" t="str">
        <f t="shared" ca="1" si="197"/>
        <v>4.48349952074817+0.110063735460283i</v>
      </c>
      <c r="AA193" s="223" t="str">
        <f t="shared" ca="1" si="198"/>
        <v>-2.84515889417879-3.4668361434149i</v>
      </c>
      <c r="AB193" s="223" t="str">
        <f t="shared" ca="1" si="199"/>
        <v>-0.766738473616353+4.41882270423797i</v>
      </c>
      <c r="AC193" s="223" t="str">
        <f t="shared" ca="1" si="200"/>
        <v>3.84678439140658-2.30567383305689i</v>
      </c>
      <c r="AD193" s="223" t="str">
        <f t="shared" ca="1" si="201"/>
        <v>-4.2584917207144-1.40681563931437i</v>
      </c>
      <c r="AE193" s="223" t="str">
        <f t="shared" ca="1" si="202"/>
        <v>1.71627789642147+4.14346137434243i</v>
      </c>
      <c r="AF193" s="223" t="str">
        <f t="shared" ca="1" si="203"/>
        <v>2.01643949490539-4.00597725178242i</v>
      </c>
      <c r="AG193" s="223" t="str">
        <f t="shared" ca="1" si="204"/>
        <v>-4.35044493148506+1.08972972636729i</v>
      </c>
      <c r="AH193" s="223" t="str">
        <f t="shared" ca="1" si="205"/>
        <v>3.66674547311825+2.58241352493735i</v>
      </c>
      <c r="AI193" s="223" t="str">
        <f t="shared" ca="1" si="206"/>
        <v>-0.439592198644295-4.46325449389833i</v>
      </c>
      <c r="AJ193" s="223" t="str">
        <f t="shared" ca="1" si="207"/>
        <v>-3.09248610086096+3.24813972827437i</v>
      </c>
      <c r="AK193" s="223" t="str">
        <f t="shared" ca="1" si="208"/>
        <v>4.47944807523291+0.22006117264232i</v>
      </c>
      <c r="AL193" s="223" t="str">
        <f t="shared" ca="1" si="209"/>
        <v>-2.75922156746657-3.53561569179116i</v>
      </c>
      <c r="AM193" s="223" t="str">
        <f t="shared" ca="1" si="210"/>
        <v>-0.874950884110025+4.39867513335636i</v>
      </c>
      <c r="AN193" s="223" t="str">
        <f t="shared" ca="1" si="211"/>
        <v>3.90220988030446-2.21057459237792i</v>
      </c>
      <c r="AO193" s="223" t="str">
        <f t="shared" ca="1" si="212"/>
        <v>-4.22268415853176-1.5109005512268i</v>
      </c>
      <c r="AP193" s="223" t="str">
        <f t="shared" ca="1" si="213"/>
        <v>1.61407535314345+4.18433300930834i</v>
      </c>
      <c r="AQ193" s="223" t="str">
        <f t="shared" ca="1" si="214"/>
        <v>2.11414378422277-3.95528482388371i</v>
      </c>
      <c r="AR193" s="223" t="str">
        <f t="shared" ca="1" si="215"/>
        <v>2.11414378422277-3.95528482388371i</v>
      </c>
      <c r="AS193" s="223" t="str">
        <f t="shared" ca="1" si="216"/>
        <v>3.60226551747991+2.671622188856i</v>
      </c>
      <c r="AT193" s="223" t="str">
        <f t="shared" ca="1" si="217"/>
        <v>-0.329926053202174-4.4726983776945i</v>
      </c>
      <c r="AU193" s="223" t="str">
        <f t="shared" ca="1" si="218"/>
        <v>-3.17126804121099+3.17126804121102i</v>
      </c>
      <c r="AV193" s="223" t="str">
        <f t="shared" ca="1" si="219"/>
        <v>4.4726983776945+0.329926053202128i</v>
      </c>
      <c r="AW193" s="223" t="str">
        <f t="shared" ca="1" si="220"/>
        <v>-2.67162218885609-3.60226551747984i</v>
      </c>
      <c r="AX193" s="223" t="str">
        <f t="shared" ca="1" si="221"/>
        <v>-0.982636256907664+4.37587796505148i</v>
      </c>
      <c r="AY193" s="223" t="str">
        <f t="shared" ca="1" si="222"/>
        <v>3.95528482388367-2.11414378422283i</v>
      </c>
      <c r="AZ193" s="223" t="str">
        <f t="shared" ca="1" si="223"/>
        <v>-4.18433300930837-1.61407535314338i</v>
      </c>
      <c r="BA193" s="223" t="str">
        <f t="shared" ca="1" si="224"/>
        <v>1.51090055122684+4.22268415853175i</v>
      </c>
      <c r="BB193" s="223" t="str">
        <f t="shared" ca="1" si="225"/>
        <v>2.21057459237788-3.90220988030448i</v>
      </c>
      <c r="BC193" s="223" t="str">
        <f t="shared" ca="1" si="226"/>
        <v>-4.39867513335635+0.874950884110101i</v>
      </c>
      <c r="BD193" s="223" t="str">
        <f t="shared" ca="1" si="227"/>
        <v>3.53561569179121+2.75922156746651i</v>
      </c>
      <c r="BE193" s="223" t="str">
        <f t="shared" ca="1" si="228"/>
        <v>-0.22006117264192-4.47944807523293i</v>
      </c>
      <c r="BF193" s="223" t="str">
        <f t="shared" ca="1" si="229"/>
        <v>-3.24813972827434+3.092486100861i</v>
      </c>
      <c r="BG193" s="223" t="str">
        <f t="shared" ca="1" si="230"/>
        <v>4.46325449389847+0.439592198642885i</v>
      </c>
      <c r="BH193" s="223" t="str">
        <f t="shared" ca="1" si="231"/>
        <v>-2.58241352493887-3.66674547311718i</v>
      </c>
      <c r="BI193" s="223" t="str">
        <f t="shared" ca="1" si="232"/>
        <v>-1.08972972636898+4.35044493148463i</v>
      </c>
      <c r="BJ193" s="223" t="str">
        <f t="shared" ca="1" si="233"/>
        <v>4.00597725178279-2.01643949490466i</v>
      </c>
      <c r="BK193" s="223" t="str">
        <f t="shared" ca="1" si="234"/>
        <v>-4.14346137434229-1.71627789642181i</v>
      </c>
      <c r="BL193" s="223" t="str">
        <f t="shared" ca="1" si="235"/>
        <v>1.40681563931484+4.25849172071424i</v>
      </c>
      <c r="BM193" s="223" t="str">
        <f t="shared" ca="1" si="236"/>
        <v>2.30567383305568-3.8467843914073i</v>
      </c>
      <c r="BN193" s="223" t="str">
        <f t="shared" ca="1" si="237"/>
        <v>-4.41882270423766+0.766738473618188i</v>
      </c>
      <c r="BO193" s="223" t="str">
        <f t="shared" ca="1" si="238"/>
        <v>3.46683614341378+2.84515889418014i</v>
      </c>
      <c r="BP193" s="223" t="str">
        <f t="shared" ca="1" si="239"/>
        <v>-0.110063735459438-4.48349952074819i</v>
      </c>
      <c r="BQ193" s="223" t="str">
        <f t="shared" ca="1" si="240"/>
        <v>-3.32305485742145+3.01184136251899i</v>
      </c>
      <c r="BR193" s="223" t="str">
        <f t="shared" ca="1" si="241"/>
        <v>4.45112211248694+0.548993550182813i</v>
      </c>
      <c r="BS193" s="223" t="str">
        <f t="shared" ca="1" si="242"/>
        <v>-2.49164931167472-3.72901671839152i</v>
      </c>
      <c r="BT193" s="223" t="str">
        <f t="shared" ca="1" si="243"/>
        <v>-1.19616678338557+4.32239135256602i</v>
      </c>
      <c r="BU193" s="223" t="str">
        <f t="shared" ca="1" si="244"/>
        <v>4.05425662877854-1.91752057783426i</v>
      </c>
      <c r="BV193" s="223" t="str">
        <f t="shared" ca="1" si="245"/>
        <v>-4.10009387317811-1.8174466180716i</v>
      </c>
      <c r="BW193" s="223" t="str">
        <f t="shared" ca="1" si="246"/>
        <v>1.30188331426473+4.29173412671983i</v>
      </c>
      <c r="BX193" s="223" t="str">
        <f t="shared" ca="1" si="247"/>
        <v>2.39938422203302-3.78904174343217i</v>
      </c>
      <c r="BY193" s="223" t="str">
        <f t="shared" ca="1" si="248"/>
        <v>-4.43630854155285+0.658064208537268i</v>
      </c>
      <c r="BZ193" s="223" t="str">
        <f t="shared" ca="1" si="249"/>
        <v>3.3959683025804+2.92938240355911i</v>
      </c>
      <c r="CA193" s="223" t="str">
        <f t="shared" ca="1" si="250"/>
        <v>1.73838923270678E-12-4.48485027380096i</v>
      </c>
      <c r="CB193" s="223" t="str">
        <f t="shared" ca="1" si="251"/>
        <v>-3.39596830257975+2.92938240355985i</v>
      </c>
      <c r="CC193" s="223" t="str">
        <f t="shared" ca="1" si="252"/>
        <v>4.43630854155299+0.658064208536295i</v>
      </c>
      <c r="CD193" s="223" t="str">
        <f t="shared" ca="1" si="253"/>
        <v>-2.39938422203396-3.78904174343158i</v>
      </c>
      <c r="CE193" s="223" t="str">
        <f t="shared" ca="1" si="254"/>
        <v>-1.30188331426366+4.29173412672016i</v>
      </c>
      <c r="CF193" s="223" t="str">
        <f t="shared" ca="1" si="255"/>
        <v>4.10009387317766-1.81744661807261i</v>
      </c>
      <c r="CG193" s="223" t="str">
        <f t="shared" ca="1" si="256"/>
        <v>-4.05425662877705-1.91752057783741i</v>
      </c>
      <c r="CH193" s="223" t="str">
        <f t="shared" ca="1" si="257"/>
        <v>1.19616678338652+4.32239135256576i</v>
      </c>
      <c r="CI193" s="223" t="str">
        <f t="shared" ca="1" si="258"/>
        <v>2.49164931167385-3.7290167183921i</v>
      </c>
      <c r="CJ193" s="223" t="str">
        <f t="shared" ca="1" si="259"/>
        <v>-4.45112211248682+0.548993550183853i</v>
      </c>
      <c r="CK193" s="223" t="str">
        <f t="shared" ca="1" si="260"/>
        <v>3.32305485742216+3.01184136251821i</v>
      </c>
      <c r="CL193" s="223" t="str">
        <f t="shared" ca="1" si="261"/>
        <v>0.11006373545839-4.48349952074822i</v>
      </c>
      <c r="CM193" s="223" t="str">
        <f t="shared" ca="1" si="262"/>
        <v>-3.46683614341603+2.8451588941774i</v>
      </c>
      <c r="CN193" s="223" t="str">
        <f t="shared" ca="1" si="263"/>
        <v>4.41882270423783+0.766738473617219i</v>
      </c>
      <c r="CO193" s="223" t="str">
        <f t="shared" ca="1" si="264"/>
        <v>-2.30567383305653-3.8467843914068i</v>
      </c>
      <c r="CP193" s="223" t="str">
        <f t="shared" ca="1" si="265"/>
        <v>-1.40681563931391+4.25849172071455i</v>
      </c>
      <c r="CQ193" s="223" t="str">
        <f t="shared" ca="1" si="266"/>
        <v>4.14346137434189-1.71627789642278i</v>
      </c>
      <c r="CR193" s="223" t="str">
        <f t="shared" ca="1" si="267"/>
        <v>-4.00597725178326-2.01643949490372i</v>
      </c>
      <c r="CS193" s="223" t="str">
        <f t="shared" ca="1" si="268"/>
        <v>1.08972972636567+4.35044493148546i</v>
      </c>
      <c r="CT193" s="223" t="str">
        <f t="shared" ca="1" si="269"/>
        <v>2.58241352493807-3.66674547311775i</v>
      </c>
      <c r="CU193" s="223" t="str">
        <f t="shared" ca="1" si="270"/>
        <v>-4.46325449389837+0.439592198643865i</v>
      </c>
      <c r="CV193" s="223" t="str">
        <f t="shared" ca="1" si="271"/>
        <v>3.24813972827471+3.09248610086061i</v>
      </c>
      <c r="CW193" s="223" t="str">
        <f t="shared" ca="1" si="272"/>
        <v>0.220061172640937-4.47944807523298i</v>
      </c>
      <c r="CX193" s="223" t="str">
        <f t="shared" ca="1" si="273"/>
        <v>-3.53561569179001+2.75922156746804i</v>
      </c>
      <c r="CY193" s="223" t="str">
        <f t="shared" ca="1" si="274"/>
        <v>4.39867513335603+0.874950884111703i</v>
      </c>
      <c r="CZ193" s="223" t="str">
        <f t="shared" ca="1" si="275"/>
        <v>-2.21057459237685-3.90220988030506i</v>
      </c>
      <c r="DA193" s="223" t="str">
        <f t="shared" ca="1" si="276"/>
        <v>-1.51090055122712+4.22268415853165i</v>
      </c>
      <c r="DB193" s="223" t="str">
        <f t="shared" ca="1" si="277"/>
        <v>4.18433300930817-1.61407535314388i</v>
      </c>
      <c r="DC193" s="223" t="str">
        <f t="shared" ca="1" si="278"/>
        <v>-3.95528482388414-2.11414378422197i</v>
      </c>
      <c r="DD193" s="223" t="str">
        <f t="shared" ca="1" si="279"/>
        <v>0.982636256909498+4.37587796505106i</v>
      </c>
      <c r="DE193" s="223" t="str">
        <f t="shared" ca="1" si="280"/>
        <v>2.6716221888574-3.60226551747887i</v>
      </c>
      <c r="DF193" s="223" t="str">
        <f t="shared" ca="1" si="281"/>
        <v>-4.47269837769459+0.329926053200949i</v>
      </c>
      <c r="DG193" s="223" t="str">
        <f t="shared" ca="1" si="282"/>
        <v>3.17126804121078+3.17126804121122i</v>
      </c>
      <c r="DH193" s="223" t="str">
        <f t="shared" ca="1" si="283"/>
        <v>0.329926053201573-4.47269837769454i</v>
      </c>
      <c r="DI193" s="223" t="str">
        <f t="shared" ca="1" si="284"/>
        <v>-3.60226551747932+2.67162218885679i</v>
      </c>
      <c r="DJ193" s="223" t="str">
        <f t="shared" ca="1" si="285"/>
        <v>4.37587796505188+0.982636256905879i</v>
      </c>
      <c r="DK193" s="223" t="str">
        <f t="shared" ca="1" si="286"/>
        <v>-2.11414378422131-3.95528482388449i</v>
      </c>
      <c r="DL193" s="223" t="str">
        <f t="shared" ca="1" si="287"/>
        <v>-1.61407535314459+4.1843330093079i</v>
      </c>
      <c r="DM193" s="223" t="str">
        <f t="shared" ca="1" si="288"/>
        <v>4.22268415853186-1.51090055122653i</v>
      </c>
      <c r="DN193" s="223" t="str">
        <f t="shared" ca="1" si="289"/>
        <v>-3.90220988030475-2.21057459237739i</v>
      </c>
      <c r="DO193" s="223" t="str">
        <f t="shared" ca="1" si="290"/>
        <v>0.874950884111088+4.39867513335615i</v>
      </c>
      <c r="DP193" s="223" t="str">
        <f t="shared" ca="1" si="291"/>
        <v>2.75922156746501-3.53561569179237i</v>
      </c>
      <c r="DQ193" s="223" t="str">
        <f t="shared" ca="1" si="292"/>
        <v>-4.47944807523301+0.220061172640184i</v>
      </c>
      <c r="DR193" s="223" t="str">
        <f t="shared" ca="1" si="293"/>
        <v>3.09248610086006+3.24813972827523i</v>
      </c>
      <c r="DS193" s="223" t="str">
        <f t="shared" ca="1" si="294"/>
        <v>0.439592198644615-4.4632544938983i</v>
      </c>
      <c r="DT193" s="223" t="str">
        <f t="shared" ca="1" si="295"/>
        <v>-3.66674547311818+2.58241352493745i</v>
      </c>
      <c r="DU193" s="223" t="str">
        <f t="shared" ca="1" si="296"/>
        <v>4.35044493148531+1.08972972636628i</v>
      </c>
      <c r="DV193" s="223" t="str">
        <f t="shared" ca="1" si="297"/>
        <v>-2.01643949490715-4.00597725178154i</v>
      </c>
      <c r="DW193" s="223" t="str">
        <f t="shared" ca="1" si="298"/>
        <v>-1.71627789642347+4.1434613743416i</v>
      </c>
      <c r="DX193" s="223" t="str">
        <f t="shared" ca="1" si="299"/>
        <v>4.25849172071479-1.40681563931319i</v>
      </c>
      <c r="DY193" s="223" t="str">
        <f t="shared" ca="1" si="300"/>
        <v>-3.84678439140647-2.30567383305707i</v>
      </c>
      <c r="DZ193" s="223" t="str">
        <f t="shared" ca="1" si="301"/>
        <v>0.766738473616475+4.41882270423795i</v>
      </c>
      <c r="EA193" s="223" t="str">
        <f t="shared" ca="1" si="302"/>
        <v>2.84515889417809-3.46683614341548i</v>
      </c>
      <c r="EB193" s="223" t="str">
        <f t="shared" ca="1" si="303"/>
        <v>-4.48349952074812+0.110063735462224i</v>
      </c>
      <c r="EC193" s="223" t="str">
        <f t="shared" ca="1" si="304"/>
        <v>3.01184136251775+3.32305485742258i</v>
      </c>
      <c r="ED193" s="223" t="str">
        <f t="shared" ca="1" si="305"/>
        <v>0.548993550184602-4.45112211248672i</v>
      </c>
      <c r="EE193" s="223" t="str">
        <f t="shared" ca="1" si="306"/>
        <v>-3.72901671839245+2.49164931167333i</v>
      </c>
      <c r="EF193" s="223" t="str">
        <f t="shared" ca="1" si="307"/>
        <v>4.32239135256556+1.19616678338725i</v>
      </c>
      <c r="EG193" s="223" t="str">
        <f t="shared" ca="1" si="308"/>
        <v>-1.91752057783684-4.05425662877732i</v>
      </c>
      <c r="EH193" s="223" t="str">
        <f t="shared" ca="1" si="309"/>
        <v>-1.81744661806911+4.10009387317921i</v>
      </c>
      <c r="EI193" s="223" t="str">
        <f t="shared" ca="1" si="310"/>
        <v>4.29173412672034-1.30188331426306i</v>
      </c>
      <c r="EJ193" s="223" t="str">
        <f t="shared" ca="1" si="311"/>
        <v>-3.78904174343117-2.3993842220346i</v>
      </c>
      <c r="EK193" s="223" t="str">
        <f t="shared" ca="1" si="312"/>
        <v>0.658064208535676+4.43630854155308i</v>
      </c>
      <c r="EL193" s="223" t="str">
        <f t="shared" ca="1" si="313"/>
        <v>2.92938240356042-3.39596830257927i</v>
      </c>
      <c r="EM193" s="223" t="str">
        <f t="shared" ca="1" si="314"/>
        <v>-4.48485027380096+1.11203754213662E-12i</v>
      </c>
      <c r="EN193" s="223"/>
      <c r="EO193" s="223"/>
      <c r="EP193" s="223"/>
    </row>
    <row r="194" spans="1:146" ht="17.25" thickBot="1">
      <c r="A194" s="257">
        <f t="shared" si="181"/>
        <v>1.8359375000000012E-3</v>
      </c>
      <c r="B194" s="256">
        <v>94</v>
      </c>
      <c r="C194" s="230">
        <f t="shared" si="182"/>
        <v>18800</v>
      </c>
      <c r="D194" s="229">
        <f t="shared" si="315"/>
        <v>118123.88377497622</v>
      </c>
      <c r="E194" s="229" t="str">
        <f t="shared" si="316"/>
        <v>118123.883774976i</v>
      </c>
      <c r="F194" s="229" t="str">
        <f t="shared" si="183"/>
        <v>-0.0142938566948188-0.0488495095849234i</v>
      </c>
      <c r="G194" s="229" t="str">
        <f t="shared" si="184"/>
        <v>-4.37062412056909+2.10419662244312i</v>
      </c>
      <c r="H194" s="229" t="str">
        <f t="shared" si="319"/>
        <v>0.00202761258709223-0.00449656737913156i</v>
      </c>
      <c r="I194" s="229" t="str">
        <f t="shared" si="317"/>
        <v>-0.00344633023806797+0.00462950274006725i</v>
      </c>
      <c r="J194" s="255" t="str">
        <f ca="1">IMPRODUCT(1/N_FFT2,DE100)</f>
        <v>0.014294788850845+0.0000310218607882453i</v>
      </c>
      <c r="K194" s="254" t="str">
        <f t="shared" ca="1" si="318"/>
        <v>-0.0000494081788529852+0.000066070852576794i</v>
      </c>
      <c r="N194" s="246">
        <f t="shared" ca="1" si="185"/>
        <v>17.485306214324002</v>
      </c>
      <c r="O194" s="223">
        <f t="shared" ca="1" si="186"/>
        <v>4.4853062143240026</v>
      </c>
      <c r="P194" s="223" t="str">
        <f t="shared" ca="1" si="187"/>
        <v>-3.01214755346025-3.32339268706497i</v>
      </c>
      <c r="Q194" s="223" t="str">
        <f t="shared" ca="1" si="188"/>
        <v>-0.439636888630441+4.46370823894314i</v>
      </c>
      <c r="R194" s="223" t="str">
        <f t="shared" ca="1" si="189"/>
        <v>3.60263173234199-2.67189379230839i</v>
      </c>
      <c r="S194" s="223" t="str">
        <f t="shared" ca="1" si="190"/>
        <v>-4.39912231311012-0.875039833693401i</v>
      </c>
      <c r="T194" s="223" t="str">
        <f t="shared" ca="1" si="191"/>
        <v>2.3059082333308+3.84717546463776i</v>
      </c>
      <c r="U194" s="223" t="str">
        <f t="shared" ca="1" si="192"/>
        <v>1.30201566681259-4.29217043459694i</v>
      </c>
      <c r="V194" s="223" t="str">
        <f t="shared" ca="1" si="193"/>
        <v>-4.054668794129+1.91771551752859i</v>
      </c>
      <c r="W194" s="223" t="str">
        <f t="shared" ca="1" si="194"/>
        <v>4.14388260845957+1.71645237730612i</v>
      </c>
      <c r="X194" s="223" t="str">
        <f t="shared" ca="1" si="195"/>
        <v>-1.51105415296265-4.22311344662535i</v>
      </c>
      <c r="Y194" s="223" t="str">
        <f t="shared" ca="1" si="196"/>
        <v>-2.11435871309788+3.95568692752607i</v>
      </c>
      <c r="Z194" s="223" t="str">
        <f t="shared" ca="1" si="197"/>
        <v>4.35088720804204-1.08984051087746i</v>
      </c>
      <c r="AA194" s="223" t="str">
        <f t="shared" ca="1" si="198"/>
        <v>-3.72939581908229-2.49190261865608i</v>
      </c>
      <c r="AB194" s="223" t="str">
        <f t="shared" ca="1" si="199"/>
        <v>0.658131108905524+4.43675954720833i</v>
      </c>
      <c r="AC194" s="223" t="str">
        <f t="shared" ca="1" si="200"/>
        <v>2.84544813978449-3.4671885902054i</v>
      </c>
      <c r="AD194" s="223" t="str">
        <f t="shared" ca="1" si="201"/>
        <v>-4.47990346655563+0.220083544583355i</v>
      </c>
      <c r="AE194" s="223" t="str">
        <f t="shared" ca="1" si="202"/>
        <v>3.17159043984676+3.17159043984657i</v>
      </c>
      <c r="AF194" s="223" t="str">
        <f t="shared" ca="1" si="203"/>
        <v>0.220083544583089-4.47990346655564i</v>
      </c>
      <c r="AG194" s="223" t="str">
        <f t="shared" ca="1" si="204"/>
        <v>-3.46718859020525+2.84544813978467i</v>
      </c>
      <c r="AH194" s="223" t="str">
        <f t="shared" ca="1" si="205"/>
        <v>4.43675954720837+0.658131108905264i</v>
      </c>
      <c r="AI194" s="223" t="str">
        <f t="shared" ca="1" si="206"/>
        <v>-2.4919026186563-3.72939581908214i</v>
      </c>
      <c r="AJ194" s="223" t="str">
        <f t="shared" ca="1" si="207"/>
        <v>-1.08984051087765+4.35088720804199i</v>
      </c>
      <c r="AK194" s="223" t="str">
        <f t="shared" ca="1" si="208"/>
        <v>3.95568692752616-2.11435871309771i</v>
      </c>
      <c r="AL194" s="223" t="str">
        <f t="shared" ca="1" si="209"/>
        <v>-4.22311344662529-1.51105415296282i</v>
      </c>
      <c r="AM194" s="223" t="str">
        <f t="shared" ca="1" si="210"/>
        <v>1.71645237730596+4.14388260845964i</v>
      </c>
      <c r="AN194" s="223" t="str">
        <f t="shared" ca="1" si="211"/>
        <v>1.91771551752877-4.05466879412892i</v>
      </c>
      <c r="AO194" s="223" t="str">
        <f t="shared" ca="1" si="212"/>
        <v>-4.292170434597+1.3020156668124i</v>
      </c>
      <c r="AP194" s="223" t="str">
        <f t="shared" ca="1" si="213"/>
        <v>3.84717546463767+2.30590823333094i</v>
      </c>
      <c r="AQ194" s="223" t="str">
        <f t="shared" ca="1" si="214"/>
        <v>-0.87503983369328-4.39912231311014i</v>
      </c>
      <c r="AR194" s="223" t="str">
        <f t="shared" ca="1" si="215"/>
        <v>-0.87503983369328-4.39912231311014i</v>
      </c>
      <c r="AS194" s="223" t="str">
        <f t="shared" ca="1" si="216"/>
        <v>4.46370823894315-0.439636888630321i</v>
      </c>
      <c r="AT194" s="223" t="str">
        <f t="shared" ca="1" si="217"/>
        <v>-3.32339268706483-3.0121475534604i</v>
      </c>
      <c r="AU194" s="223" t="str">
        <f t="shared" ca="1" si="218"/>
        <v>-1.80231231831934E-13+4.485306214324i</v>
      </c>
      <c r="AV194" s="223" t="str">
        <f t="shared" ca="1" si="219"/>
        <v>3.32339268706508-3.01214755346013i</v>
      </c>
      <c r="AW194" s="223" t="str">
        <f t="shared" ca="1" si="220"/>
        <v>-4.46370823894316-0.439636888630236i</v>
      </c>
      <c r="AX194" s="223" t="str">
        <f t="shared" ca="1" si="221"/>
        <v>2.67189379230821+3.60263173234212i</v>
      </c>
      <c r="AY194" s="223" t="str">
        <f t="shared" ca="1" si="222"/>
        <v>0.875039833693257-4.39912231311015i</v>
      </c>
      <c r="AZ194" s="223" t="str">
        <f t="shared" ca="1" si="223"/>
        <v>-3.84717546463763+2.30590823333102i</v>
      </c>
      <c r="BA194" s="223" t="str">
        <f t="shared" ca="1" si="224"/>
        <v>4.29217043459702+1.30201566681232i</v>
      </c>
      <c r="BB194" s="223" t="str">
        <f t="shared" ca="1" si="225"/>
        <v>-1.91771551752882-4.0546687941289i</v>
      </c>
      <c r="BC194" s="223" t="str">
        <f t="shared" ca="1" si="226"/>
        <v>-1.71645237730587+4.14388260845967i</v>
      </c>
      <c r="BD194" s="223" t="str">
        <f t="shared" ca="1" si="227"/>
        <v>4.22311344662525-1.51105415296293i</v>
      </c>
      <c r="BE194" s="223" t="str">
        <f t="shared" ca="1" si="228"/>
        <v>-3.95568692752619-2.11435871309766i</v>
      </c>
      <c r="BF194" s="223" t="str">
        <f t="shared" ca="1" si="229"/>
        <v>1.08984051087773+4.35088720804197i</v>
      </c>
      <c r="BG194" s="223" t="str">
        <f t="shared" ca="1" si="230"/>
        <v>2.491902618657-3.72939581908168i</v>
      </c>
      <c r="BH194" s="223" t="str">
        <f t="shared" ca="1" si="231"/>
        <v>-4.43675954720849+0.658131108904465i</v>
      </c>
      <c r="BI194" s="223" t="str">
        <f t="shared" ca="1" si="232"/>
        <v>3.46718859020474+2.8454481397853i</v>
      </c>
      <c r="BJ194" s="223" t="str">
        <f t="shared" ca="1" si="233"/>
        <v>-0.220083544582251-4.47990346655568i</v>
      </c>
      <c r="BK194" s="223" t="str">
        <f t="shared" ca="1" si="234"/>
        <v>-3.17159043984733+3.171590439846i</v>
      </c>
      <c r="BL194" s="223" t="str">
        <f t="shared" ca="1" si="235"/>
        <v>4.47990346655559+0.220083544584192i</v>
      </c>
      <c r="BM194" s="223" t="str">
        <f t="shared" ca="1" si="236"/>
        <v>-2.84544813978384-3.46718859020593i</v>
      </c>
      <c r="BN194" s="223" t="str">
        <f t="shared" ca="1" si="237"/>
        <v>-0.658131108906322+4.43675954720822i</v>
      </c>
      <c r="BO194" s="223" t="str">
        <f t="shared" ca="1" si="238"/>
        <v>3.72939581908276-2.49190261865538i</v>
      </c>
      <c r="BP194" s="223" t="str">
        <f t="shared" ca="1" si="239"/>
        <v>-4.35088720804173-1.08984051087869i</v>
      </c>
      <c r="BQ194" s="223" t="str">
        <f t="shared" ca="1" si="240"/>
        <v>2.11435871309679+3.95568692752665i</v>
      </c>
      <c r="BR194" s="223" t="str">
        <f t="shared" ca="1" si="241"/>
        <v>1.51105415296386-4.22311344662492i</v>
      </c>
      <c r="BS194" s="223" t="str">
        <f t="shared" ca="1" si="242"/>
        <v>-4.14388260846007+1.71645237730491i</v>
      </c>
      <c r="BT194" s="223" t="str">
        <f t="shared" ca="1" si="243"/>
        <v>4.05466879412847+1.91771551752971i</v>
      </c>
      <c r="BU194" s="223" t="str">
        <f t="shared" ca="1" si="244"/>
        <v>-1.30201566681138-4.29217043459731i</v>
      </c>
      <c r="BV194" s="223" t="str">
        <f t="shared" ca="1" si="245"/>
        <v>-2.30590823333192+3.84717546463709i</v>
      </c>
      <c r="BW194" s="223" t="str">
        <f t="shared" ca="1" si="246"/>
        <v>4.39912231311034-0.875039833692288i</v>
      </c>
      <c r="BX194" s="223" t="str">
        <f t="shared" ca="1" si="247"/>
        <v>-3.60263173234126-2.67189379230936i</v>
      </c>
      <c r="BY194" s="223" t="str">
        <f t="shared" ca="1" si="248"/>
        <v>0.439636888629191+4.46370823894326i</v>
      </c>
      <c r="BZ194" s="223" t="str">
        <f t="shared" ca="1" si="249"/>
        <v>3.01214755346115-3.32339268706416i</v>
      </c>
      <c r="CA194" s="223" t="str">
        <f t="shared" ca="1" si="250"/>
        <v>-4.485306214324-1.25282295317318E-12i</v>
      </c>
      <c r="CB194" s="223" t="str">
        <f t="shared" ca="1" si="251"/>
        <v>3.01214755345929+3.32339268706584i</v>
      </c>
      <c r="CC194" s="223" t="str">
        <f t="shared" ca="1" si="252"/>
        <v>0.439636888631684-4.46370823894302i</v>
      </c>
      <c r="CD194" s="223" t="str">
        <f t="shared" ca="1" si="253"/>
        <v>-3.60263173234276+2.67189379230735i</v>
      </c>
      <c r="CE194" s="223" t="str">
        <f t="shared" ca="1" si="254"/>
        <v>4.39912231310985+0.875039833694746i</v>
      </c>
      <c r="CF194" s="223" t="str">
        <f t="shared" ca="1" si="255"/>
        <v>-2.30590823332966-3.84717546463844i</v>
      </c>
      <c r="CG194" s="223" t="str">
        <f t="shared" ca="1" si="256"/>
        <v>-1.30201566681377+4.29217043459658i</v>
      </c>
      <c r="CH194" s="223" t="str">
        <f t="shared" ca="1" si="257"/>
        <v>4.05466879412955-1.91771551752744i</v>
      </c>
      <c r="CI194" s="223" t="str">
        <f t="shared" ca="1" si="258"/>
        <v>-4.14388260845906-1.71645237730734i</v>
      </c>
      <c r="CJ194" s="223" t="str">
        <f t="shared" ca="1" si="259"/>
        <v>1.5110541529615+4.22311344662576i</v>
      </c>
      <c r="CK194" s="223" t="str">
        <f t="shared" ca="1" si="260"/>
        <v>2.114358713099-3.95568692752547i</v>
      </c>
      <c r="CL194" s="223" t="str">
        <f t="shared" ca="1" si="261"/>
        <v>-4.35088720804236+1.08984051087619i</v>
      </c>
      <c r="CM194" s="223" t="str">
        <f t="shared" ca="1" si="262"/>
        <v>3.72939581908137+2.49190261865747i</v>
      </c>
      <c r="CN194" s="223" t="str">
        <f t="shared" ca="1" si="263"/>
        <v>-0.658131108903846-4.43675954720859i</v>
      </c>
      <c r="CO194" s="223" t="str">
        <f t="shared" ca="1" si="264"/>
        <v>-2.84544813978583+3.4671885902043i</v>
      </c>
      <c r="CP194" s="223" t="str">
        <f t="shared" ca="1" si="265"/>
        <v>4.47990346655571-0.220083544581689i</v>
      </c>
      <c r="CQ194" s="223" t="str">
        <f t="shared" ca="1" si="266"/>
        <v>-3.17159043984556-3.17159043984777i</v>
      </c>
      <c r="CR194" s="223" t="str">
        <f t="shared" ca="1" si="267"/>
        <v>-0.220083544584818+4.47990346655556i</v>
      </c>
      <c r="CS194" s="223" t="str">
        <f t="shared" ca="1" si="268"/>
        <v>3.46718859020637-2.84544813978331i</v>
      </c>
      <c r="CT194" s="223" t="str">
        <f t="shared" ca="1" si="269"/>
        <v>-4.43675954720812-0.658131108906941i</v>
      </c>
      <c r="CU194" s="223" t="str">
        <f t="shared" ca="1" si="270"/>
        <v>2.49190261865486+3.72939581908311i</v>
      </c>
      <c r="CV194" s="223" t="str">
        <f t="shared" ca="1" si="271"/>
        <v>1.08984051087936-4.35088720804157i</v>
      </c>
      <c r="CW194" s="223" t="str">
        <f t="shared" ca="1" si="272"/>
        <v>-3.95568692752694+2.11435871309623i</v>
      </c>
      <c r="CX194" s="223" t="str">
        <f t="shared" ca="1" si="273"/>
        <v>4.2231134466247+1.51105415296445i</v>
      </c>
      <c r="CY194" s="223" t="str">
        <f t="shared" ca="1" si="274"/>
        <v>-1.71645237730433-4.14388260846031i</v>
      </c>
      <c r="CZ194" s="223" t="str">
        <f t="shared" ca="1" si="275"/>
        <v>-1.91771551753028+4.05466879412821i</v>
      </c>
      <c r="DA194" s="223" t="str">
        <f t="shared" ca="1" si="276"/>
        <v>4.29217043459749-1.30201566681078i</v>
      </c>
      <c r="DB194" s="223" t="str">
        <f t="shared" ca="1" si="277"/>
        <v>-3.84717546463677-2.30590823333246i</v>
      </c>
      <c r="DC194" s="223" t="str">
        <f t="shared" ca="1" si="278"/>
        <v>0.875039833691674+4.39912231311046i</v>
      </c>
      <c r="DD194" s="223" t="str">
        <f t="shared" ca="1" si="279"/>
        <v>2.67189379230987-3.60263173234089i</v>
      </c>
      <c r="DE194" s="223" t="str">
        <f t="shared" ca="1" si="280"/>
        <v>-4.46370823894332+0.439636888628567i</v>
      </c>
      <c r="DF194" s="223" t="str">
        <f t="shared" ca="1" si="281"/>
        <v>3.32339268706374+3.01214755346161i</v>
      </c>
      <c r="DG194" s="223" t="str">
        <f t="shared" ca="1" si="282"/>
        <v>1.87923442975978E-12-4.485306214324i</v>
      </c>
      <c r="DH194" s="223" t="str">
        <f t="shared" ca="1" si="283"/>
        <v>-3.32339268706626+3.01214755345883i</v>
      </c>
      <c r="DI194" s="223" t="str">
        <f t="shared" ca="1" si="284"/>
        <v>4.46370823894294+0.439636888632434i</v>
      </c>
      <c r="DJ194" s="223" t="str">
        <f t="shared" ca="1" si="285"/>
        <v>-2.67189379230685-3.60263173234313i</v>
      </c>
      <c r="DK194" s="223" t="str">
        <f t="shared" ca="1" si="286"/>
        <v>-0.875039833695361+4.39912231310973i</v>
      </c>
      <c r="DL194" s="223" t="str">
        <f t="shared" ca="1" si="287"/>
        <v>3.84717546463876-2.30590823332912i</v>
      </c>
      <c r="DM194" s="223" t="str">
        <f t="shared" ca="1" si="288"/>
        <v>-4.2921704345964-1.30201566681437i</v>
      </c>
      <c r="DN194" s="223" t="str">
        <f t="shared" ca="1" si="289"/>
        <v>1.91771551752688+4.05466879412982i</v>
      </c>
      <c r="DO194" s="223" t="str">
        <f t="shared" ca="1" si="290"/>
        <v>1.71645237730792-4.14388260845883i</v>
      </c>
      <c r="DP194" s="223" t="str">
        <f t="shared" ca="1" si="291"/>
        <v>-4.22311344662597+1.51105415296092i</v>
      </c>
      <c r="DQ194" s="223" t="str">
        <f t="shared" ca="1" si="292"/>
        <v>3.95568692752517+2.11435871309955i</v>
      </c>
      <c r="DR194" s="223" t="str">
        <f t="shared" ca="1" si="293"/>
        <v>-1.08984051087559-4.35088720804251i</v>
      </c>
      <c r="DS194" s="223" t="str">
        <f t="shared" ca="1" si="294"/>
        <v>-2.49190261865799+3.72939581908102i</v>
      </c>
      <c r="DT194" s="223" t="str">
        <f t="shared" ca="1" si="295"/>
        <v>4.43675954720867-0.658131108903223i</v>
      </c>
      <c r="DU194" s="223" t="str">
        <f t="shared" ca="1" si="296"/>
        <v>-3.4671885902039-2.84544813978631i</v>
      </c>
      <c r="DV194" s="223" t="str">
        <f t="shared" ca="1" si="297"/>
        <v>0.220083544580936+4.47990346655575i</v>
      </c>
      <c r="DW194" s="223" t="str">
        <f t="shared" ca="1" si="298"/>
        <v>3.1715904398483-3.17159043984502i</v>
      </c>
      <c r="DX194" s="223" t="str">
        <f t="shared" ca="1" si="299"/>
        <v>-4.47990346655553-0.220083544585316i</v>
      </c>
      <c r="DY194" s="223" t="str">
        <f t="shared" ca="1" si="300"/>
        <v>2.84544813978292+3.46718859020668i</v>
      </c>
      <c r="DZ194" s="223" t="str">
        <f t="shared" ca="1" si="301"/>
        <v>0.658131108903277-4.43675954720867i</v>
      </c>
      <c r="EA194" s="223" t="str">
        <f t="shared" ca="1" si="302"/>
        <v>-3.72939581908091+2.49190261865816i</v>
      </c>
      <c r="EB194" s="223" t="str">
        <f t="shared" ca="1" si="303"/>
        <v>4.35088720804253+1.08984051087551i</v>
      </c>
      <c r="EC194" s="223" t="str">
        <f t="shared" ca="1" si="304"/>
        <v>-2.11435871309557-3.9556869275273i</v>
      </c>
      <c r="ED194" s="223" t="str">
        <f t="shared" ca="1" si="305"/>
        <v>-1.51105415296516+4.22311344662445i</v>
      </c>
      <c r="EE194" s="223" t="str">
        <f t="shared" ca="1" si="306"/>
        <v>4.1438826084605-1.71645237730386i</v>
      </c>
      <c r="EF194" s="223" t="str">
        <f t="shared" ca="1" si="307"/>
        <v>-4.05466879412979-1.91771551752692i</v>
      </c>
      <c r="EG194" s="223" t="str">
        <f t="shared" ca="1" si="308"/>
        <v>1.30201566681457+4.29217043459634i</v>
      </c>
      <c r="EH194" s="223" t="str">
        <f t="shared" ca="1" si="309"/>
        <v>2.30590823332906-3.8471754646388i</v>
      </c>
      <c r="EI194" s="223" t="str">
        <f t="shared" ca="1" si="310"/>
        <v>-4.39912231310972+0.875039833695437i</v>
      </c>
      <c r="EJ194" s="223" t="str">
        <f t="shared" ca="1" si="311"/>
        <v>3.60263173234317+2.67189379230679i</v>
      </c>
      <c r="EK194" s="223" t="str">
        <f t="shared" ca="1" si="312"/>
        <v>-0.439636888632384-4.46370823894295i</v>
      </c>
      <c r="EL194" s="223" t="str">
        <f t="shared" ca="1" si="313"/>
        <v>-3.01214755345886+3.32339268706623i</v>
      </c>
      <c r="EM194" s="223" t="str">
        <f t="shared" ca="1" si="314"/>
        <v>4.485306214324-1.82867647127031E-12i</v>
      </c>
      <c r="EN194" s="223"/>
      <c r="EO194" s="223"/>
      <c r="EP194" s="223"/>
    </row>
    <row r="195" spans="1:146" ht="17.25" thickBot="1">
      <c r="A195" s="257">
        <f t="shared" si="181"/>
        <v>1.8554687500000012E-3</v>
      </c>
      <c r="B195" s="256">
        <v>95</v>
      </c>
      <c r="C195" s="230">
        <f t="shared" si="182"/>
        <v>19000</v>
      </c>
      <c r="D195" s="229">
        <f t="shared" si="315"/>
        <v>119380.52083641214</v>
      </c>
      <c r="E195" s="229" t="str">
        <f t="shared" si="316"/>
        <v>119380.520836412i</v>
      </c>
      <c r="F195" s="229" t="str">
        <f t="shared" si="183"/>
        <v>-0.0141704087212532-0.0481826592558841i</v>
      </c>
      <c r="G195" s="229" t="str">
        <f t="shared" si="184"/>
        <v>-4.34313298410357+2.13046800592971i</v>
      </c>
      <c r="H195" s="229" t="str">
        <f t="shared" si="319"/>
        <v>0.00202697288337649-0.00444920698311628i</v>
      </c>
      <c r="I195" s="229" t="str">
        <f t="shared" si="317"/>
        <v>-0.00340920610326986+0.0045928286716775i</v>
      </c>
      <c r="J195" s="255" t="str">
        <f ca="1">IMPRODUCT(1/N_FFT2,DF100)</f>
        <v>0.029930868504276+0.00161472524706624i</v>
      </c>
      <c r="K195" s="254" t="str">
        <f t="shared" ca="1" si="318"/>
        <v>-0.000109456655992553+0.000131962419867246i</v>
      </c>
      <c r="N195" s="246">
        <f t="shared" ca="1" si="185"/>
        <v>17.485728473665567</v>
      </c>
      <c r="O195" s="223">
        <f t="shared" ca="1" si="186"/>
        <v>4.4857284736655654</v>
      </c>
      <c r="P195" s="223" t="str">
        <f t="shared" ca="1" si="187"/>
        <v>-3.09309165527391-3.24877576196464i</v>
      </c>
      <c r="Q195" s="223" t="str">
        <f t="shared" ca="1" si="188"/>
        <v>-0.220104263867044+4.48032521726733i</v>
      </c>
      <c r="R195" s="223" t="str">
        <f t="shared" ca="1" si="189"/>
        <v>3.39663328328561-2.92995601986283i</v>
      </c>
      <c r="S195" s="223" t="str">
        <f t="shared" ca="1" si="190"/>
        <v>-4.46412846499056-0.439678277283576i</v>
      </c>
      <c r="T195" s="223" t="str">
        <f t="shared" ca="1" si="191"/>
        <v>2.75976186376617+3.53630801751712i</v>
      </c>
      <c r="U195" s="223" t="str">
        <f t="shared" ca="1" si="192"/>
        <v>0.658193067219086-4.43717723623012i</v>
      </c>
      <c r="V195" s="223" t="str">
        <f t="shared" ca="1" si="193"/>
        <v>-3.66746347599066+2.58291919961282i</v>
      </c>
      <c r="W195" s="223" t="str">
        <f t="shared" ca="1" si="194"/>
        <v>4.39953645885684+0.875122212404316i</v>
      </c>
      <c r="X195" s="223" t="str">
        <f t="shared" ca="1" si="195"/>
        <v>-2.39985405687097-3.78978369371841i</v>
      </c>
      <c r="Y195" s="223" t="str">
        <f t="shared" ca="1" si="196"/>
        <v>-1.08994311152865+4.35129681280021i</v>
      </c>
      <c r="Z195" s="223" t="str">
        <f t="shared" ca="1" si="197"/>
        <v>3.90297399058239-2.21100745550334i</v>
      </c>
      <c r="AA195" s="223" t="str">
        <f t="shared" ca="1" si="198"/>
        <v>-4.29257451159306-1.30213824222915i</v>
      </c>
      <c r="AB195" s="223" t="str">
        <f t="shared" ca="1" si="199"/>
        <v>2.01683434351442+4.0067616812427i</v>
      </c>
      <c r="AC195" s="223" t="str">
        <f t="shared" ca="1" si="200"/>
        <v>1.51119640785068-4.22351102240224i</v>
      </c>
      <c r="AD195" s="223" t="str">
        <f t="shared" ca="1" si="201"/>
        <v>-4.1008967320622+1.81780250093776i</v>
      </c>
      <c r="AE195" s="223" t="str">
        <f t="shared" ca="1" si="202"/>
        <v>4.14427272522272+1.71661396896012i</v>
      </c>
      <c r="AF195" s="223" t="str">
        <f t="shared" ca="1" si="203"/>
        <v>-1.61439141291604-4.18515236345786i</v>
      </c>
      <c r="AG195" s="223" t="str">
        <f t="shared" ca="1" si="204"/>
        <v>-1.91789605666113+4.05505051205255i</v>
      </c>
      <c r="AH195" s="223" t="str">
        <f t="shared" ca="1" si="205"/>
        <v>4.25932559623407-1.4070911145762i</v>
      </c>
      <c r="AI195" s="223" t="str">
        <f t="shared" ca="1" si="206"/>
        <v>-3.95605932701857-2.11455776477339i</v>
      </c>
      <c r="AJ195" s="223" t="str">
        <f t="shared" ca="1" si="207"/>
        <v>1.19640101049515+4.32323774057594i</v>
      </c>
      <c r="AK195" s="223" t="str">
        <f t="shared" ca="1" si="208"/>
        <v>2.3061253180173-3.84753764855571i</v>
      </c>
      <c r="AL195" s="223" t="str">
        <f t="shared" ca="1" si="209"/>
        <v>-4.37673482652998+0.982828671587028i</v>
      </c>
      <c r="AM195" s="223" t="str">
        <f t="shared" ca="1" si="210"/>
        <v>3.72974691489321+2.49213721337702i</v>
      </c>
      <c r="AN195" s="223" t="str">
        <f t="shared" ca="1" si="211"/>
        <v>-0.766888612323871-4.41968797493013i</v>
      </c>
      <c r="AO195" s="223" t="str">
        <f t="shared" ca="1" si="212"/>
        <v>-2.67214533190464+3.60297089422524i</v>
      </c>
      <c r="AP195" s="223" t="str">
        <f t="shared" ca="1" si="213"/>
        <v>4.45199370787979-0.54910105122167i</v>
      </c>
      <c r="AQ195" s="223" t="str">
        <f t="shared" ca="1" si="214"/>
        <v>-3.4675150010904-2.84571601827503i</v>
      </c>
      <c r="AR195" s="223" t="str">
        <f t="shared" ca="1" si="215"/>
        <v>-3.4675150010904-2.84571601827503i</v>
      </c>
      <c r="AS195" s="223" t="str">
        <f t="shared" ca="1" si="216"/>
        <v>3.01243112550248-3.32370556059918i</v>
      </c>
      <c r="AT195" s="223" t="str">
        <f t="shared" ca="1" si="217"/>
        <v>-4.4843774561154+0.11008528756388i</v>
      </c>
      <c r="AU195" s="223" t="str">
        <f t="shared" ca="1" si="218"/>
        <v>3.17188902229055+3.17188902229046i</v>
      </c>
      <c r="AV195" s="223" t="str">
        <f t="shared" ca="1" si="219"/>
        <v>0.110085287563819-4.4843774561154i</v>
      </c>
      <c r="AW195" s="223" t="str">
        <f t="shared" ca="1" si="220"/>
        <v>-3.32370556059939+3.01243112550224i</v>
      </c>
      <c r="AX195" s="223" t="str">
        <f t="shared" ca="1" si="221"/>
        <v>4.47357419803853+0.32999065759189i</v>
      </c>
      <c r="AY195" s="223" t="str">
        <f t="shared" ca="1" si="222"/>
        <v>-2.84571601827512-3.46751500109032i</v>
      </c>
      <c r="AZ195" s="223" t="str">
        <f t="shared" ca="1" si="223"/>
        <v>-0.549101051221611+4.4519937078798i</v>
      </c>
      <c r="BA195" s="223" t="str">
        <f t="shared" ca="1" si="224"/>
        <v>3.60297089422545-2.67214533190436i</v>
      </c>
      <c r="BB195" s="223" t="str">
        <f t="shared" ca="1" si="225"/>
        <v>-4.41968797493014-0.766888612323808i</v>
      </c>
      <c r="BC195" s="223" t="str">
        <f t="shared" ca="1" si="226"/>
        <v>2.4921372133771+3.72974691489316i</v>
      </c>
      <c r="BD195" s="223" t="str">
        <f t="shared" ca="1" si="227"/>
        <v>0.98282867158697-4.37673482653i</v>
      </c>
      <c r="BE195" s="223" t="str">
        <f t="shared" ca="1" si="228"/>
        <v>-3.84753764855589+2.306125318017i</v>
      </c>
      <c r="BF195" s="223" t="str">
        <f t="shared" ca="1" si="229"/>
        <v>4.32323774057657+1.19640101049288i</v>
      </c>
      <c r="BG195" s="223" t="str">
        <f t="shared" ca="1" si="230"/>
        <v>-2.11455776477465-3.95605932701789i</v>
      </c>
      <c r="BH195" s="223" t="str">
        <f t="shared" ca="1" si="231"/>
        <v>-1.40709111457566+4.25932559623425i</v>
      </c>
      <c r="BI195" s="223" t="str">
        <f t="shared" ca="1" si="232"/>
        <v>4.05505051205271-1.91789605666081i</v>
      </c>
      <c r="BJ195" s="223" t="str">
        <f t="shared" ca="1" si="233"/>
        <v>-4.18515236345759-1.61439141291675i</v>
      </c>
      <c r="BK195" s="223" t="str">
        <f t="shared" ca="1" si="234"/>
        <v>1.71661396895856+4.14427272522337i</v>
      </c>
      <c r="BL195" s="223" t="str">
        <f t="shared" ca="1" si="235"/>
        <v>1.81780250093601-4.10089673206297i</v>
      </c>
      <c r="BM195" s="223" t="str">
        <f t="shared" ca="1" si="236"/>
        <v>-4.22351102240191+1.51119640785161i</v>
      </c>
      <c r="BN195" s="223" t="str">
        <f t="shared" ca="1" si="237"/>
        <v>4.00676168124294+2.01683434351392i</v>
      </c>
      <c r="BO195" s="223" t="str">
        <f t="shared" ca="1" si="238"/>
        <v>-1.30213824222879-4.29257451159317i</v>
      </c>
      <c r="BP195" s="223" t="str">
        <f t="shared" ca="1" si="239"/>
        <v>-2.21100745550441+3.90297399058179i</v>
      </c>
      <c r="BQ195" s="223" t="str">
        <f t="shared" ca="1" si="240"/>
        <v>4.35129681280073-1.08994311152656i</v>
      </c>
      <c r="BR195" s="223" t="str">
        <f t="shared" ca="1" si="241"/>
        <v>-3.78978369371943-2.39985405686936i</v>
      </c>
      <c r="BS195" s="223" t="str">
        <f t="shared" ca="1" si="242"/>
        <v>0.87512221240533+4.39953645885664i</v>
      </c>
      <c r="BT195" s="223" t="str">
        <f t="shared" ca="1" si="243"/>
        <v>2.58291919961278-3.66746347599068i</v>
      </c>
      <c r="BU195" s="223" t="str">
        <f t="shared" ca="1" si="244"/>
        <v>-4.43717723623024+0.658193067218274i</v>
      </c>
      <c r="BV195" s="223" t="str">
        <f t="shared" ca="1" si="245"/>
        <v>3.53630801751636+2.75976186376714i</v>
      </c>
      <c r="BW195" s="223" t="str">
        <f t="shared" ca="1" si="246"/>
        <v>-0.439678277281488-4.46412846499076i</v>
      </c>
      <c r="BX195" s="223" t="str">
        <f t="shared" ca="1" si="247"/>
        <v>-2.92995601986162+3.39663328328665i</v>
      </c>
      <c r="BY195" s="223" t="str">
        <f t="shared" ca="1" si="248"/>
        <v>4.48032521726729-0.220104263867778i</v>
      </c>
      <c r="BZ195" s="223" t="str">
        <f t="shared" ca="1" si="249"/>
        <v>-3.24877576196461-3.09309165527394i</v>
      </c>
      <c r="CA195" s="223" t="str">
        <f t="shared" ca="1" si="250"/>
        <v>-7.671521599277E-13+4.48572847366557i</v>
      </c>
      <c r="CB195" s="223" t="str">
        <f t="shared" ca="1" si="251"/>
        <v>3.24877576196576-3.09309165527273i</v>
      </c>
      <c r="CC195" s="223" t="str">
        <f t="shared" ca="1" si="252"/>
        <v>-4.48032521726743-0.220104263864981i</v>
      </c>
      <c r="CD195" s="223" t="str">
        <f t="shared" ca="1" si="253"/>
        <v>2.92995601986384+3.39663328328473i</v>
      </c>
      <c r="CE195" s="223" t="str">
        <f t="shared" ca="1" si="254"/>
        <v>0.439678277283015-4.46412846499061i</v>
      </c>
      <c r="CF195" s="223" t="str">
        <f t="shared" ca="1" si="255"/>
        <v>-3.53630801751731+2.75976186376593i</v>
      </c>
      <c r="CG195" s="223" t="str">
        <f t="shared" ca="1" si="256"/>
        <v>4.43717723622999+0.658193067219916i</v>
      </c>
      <c r="CH195" s="223" t="str">
        <f t="shared" ca="1" si="257"/>
        <v>-2.58291919961143-3.66746347599164i</v>
      </c>
      <c r="CI195" s="223" t="str">
        <f t="shared" ca="1" si="258"/>
        <v>-0.875122212402459+4.39953645885721i</v>
      </c>
      <c r="CJ195" s="223" t="str">
        <f t="shared" ca="1" si="259"/>
        <v>3.78978369371786-2.39985405687184i</v>
      </c>
      <c r="CK195" s="223" t="str">
        <f t="shared" ca="1" si="260"/>
        <v>-4.35129681280032-1.08994311152817i</v>
      </c>
      <c r="CL195" s="223" t="str">
        <f t="shared" ca="1" si="261"/>
        <v>2.21100745550302+3.90297399058258i</v>
      </c>
      <c r="CM195" s="223" t="str">
        <f t="shared" ca="1" si="262"/>
        <v>1.30213824223032-4.2925745115927i</v>
      </c>
      <c r="CN195" s="223" t="str">
        <f t="shared" ca="1" si="263"/>
        <v>-4.00676168124363+2.01683434351255i</v>
      </c>
      <c r="CO195" s="223" t="str">
        <f t="shared" ca="1" si="264"/>
        <v>4.22351102240285+1.51119640784897i</v>
      </c>
      <c r="CP195" s="223" t="str">
        <f t="shared" ca="1" si="265"/>
        <v>-1.81780250093863-4.10089673206182i</v>
      </c>
      <c r="CQ195" s="223" t="str">
        <f t="shared" ca="1" si="266"/>
        <v>-1.71661396896004+4.14427272522276i</v>
      </c>
      <c r="CR195" s="223" t="str">
        <f t="shared" ca="1" si="267"/>
        <v>4.18515236345814-1.61439141291532i</v>
      </c>
      <c r="CS195" s="223" t="str">
        <f t="shared" ca="1" si="268"/>
        <v>-4.05505051205199-1.91789605666232i</v>
      </c>
      <c r="CT195" s="223" t="str">
        <f t="shared" ca="1" si="269"/>
        <v>1.40709111457838+4.25932559623335i</v>
      </c>
      <c r="CU195" s="223" t="str">
        <f t="shared" ca="1" si="270"/>
        <v>2.11455776477212-3.95605932701924i</v>
      </c>
      <c r="CV195" s="223" t="str">
        <f t="shared" ca="1" si="271"/>
        <v>-4.32323774057579+1.1964010104957i</v>
      </c>
      <c r="CW195" s="223" t="str">
        <f t="shared" ca="1" si="272"/>
        <v>3.84753764855579+2.30612531801717i</v>
      </c>
      <c r="CX195" s="223" t="str">
        <f t="shared" ca="1" si="273"/>
        <v>-0.982828671586221-4.37673482653017i</v>
      </c>
      <c r="CY195" s="223" t="str">
        <f t="shared" ca="1" si="274"/>
        <v>-2.49213721337842+3.72974691489227i</v>
      </c>
      <c r="CZ195" s="223" t="str">
        <f t="shared" ca="1" si="275"/>
        <v>4.4196879749298-0.76688861232575i</v>
      </c>
      <c r="DA195" s="223" t="str">
        <f t="shared" ca="1" si="276"/>
        <v>-3.60297089422614-2.67214533190343i</v>
      </c>
      <c r="DB195" s="223" t="str">
        <f t="shared" ca="1" si="277"/>
        <v>0.549101051222177+4.45199370787973i</v>
      </c>
      <c r="DC195" s="223" t="str">
        <f t="shared" ca="1" si="278"/>
        <v>2.84571601827532-3.46751500109015i</v>
      </c>
      <c r="DD195" s="223" t="str">
        <f t="shared" ca="1" si="279"/>
        <v>-4.47357419803862+0.329990657590741i</v>
      </c>
      <c r="DE195" s="223" t="str">
        <f t="shared" ca="1" si="280"/>
        <v>3.32370556059806+3.01243112550371i</v>
      </c>
      <c r="DF195" s="223" t="str">
        <f t="shared" ca="1" si="281"/>
        <v>-0.110085287565726-4.48437745611535i</v>
      </c>
      <c r="DG195" s="223" t="str">
        <f t="shared" ca="1" si="282"/>
        <v>-3.17188902228978+3.17188902229122i</v>
      </c>
      <c r="DH195" s="223" t="str">
        <f t="shared" ca="1" si="283"/>
        <v>4.4843774561154+0.110085287563694i</v>
      </c>
      <c r="DI195" s="223" t="str">
        <f t="shared" ca="1" si="284"/>
        <v>-3.012431125502-3.32370556059961i</v>
      </c>
      <c r="DJ195" s="223" t="str">
        <f t="shared" ca="1" si="285"/>
        <v>-0.329990657593164+4.47357419803844i</v>
      </c>
      <c r="DK195" s="223" t="str">
        <f t="shared" ca="1" si="286"/>
        <v>3.46751500109169-2.84571601827344i</v>
      </c>
      <c r="DL195" s="223" t="str">
        <f t="shared" ca="1" si="287"/>
        <v>-4.45199370787998-0.549101051220158i</v>
      </c>
      <c r="DM195" s="223" t="str">
        <f t="shared" ca="1" si="288"/>
        <v>2.67214533190517+3.60297089422485i</v>
      </c>
      <c r="DN195" s="223" t="str">
        <f t="shared" ca="1" si="289"/>
        <v>0.766888612323745-4.41968797493015i</v>
      </c>
      <c r="DO195" s="223" t="str">
        <f t="shared" ca="1" si="290"/>
        <v>-3.72974691489362+2.4921372133764i</v>
      </c>
      <c r="DP195" s="223" t="str">
        <f t="shared" ca="1" si="291"/>
        <v>4.37673482652963+0.982828671588589i</v>
      </c>
      <c r="DQ195" s="223" t="str">
        <f t="shared" ca="1" si="292"/>
        <v>-2.30612531801902-3.84753764855468i</v>
      </c>
      <c r="DR195" s="223" t="str">
        <f t="shared" ca="1" si="293"/>
        <v>-1.19640101049362+4.32323774057637i</v>
      </c>
      <c r="DS195" s="223" t="str">
        <f t="shared" ca="1" si="294"/>
        <v>3.95605932701828-2.11455776477391i</v>
      </c>
      <c r="DT195" s="223" t="str">
        <f t="shared" ca="1" si="295"/>
        <v>-4.25932559623399-1.40709111457645i</v>
      </c>
      <c r="DU195" s="223" t="str">
        <f t="shared" ca="1" si="296"/>
        <v>1.91789605666+4.05505051205309i</v>
      </c>
      <c r="DV195" s="223" t="str">
        <f t="shared" ca="1" si="297"/>
        <v>1.61439141291759-4.18515236345727i</v>
      </c>
      <c r="DW195" s="223" t="str">
        <f t="shared" ca="1" si="298"/>
        <v>-4.14427272522193+1.71661396896203i</v>
      </c>
      <c r="DX195" s="223" t="str">
        <f t="shared" ca="1" si="299"/>
        <v>4.10089673206269+1.81780250093666i</v>
      </c>
      <c r="DY195" s="223" t="str">
        <f t="shared" ca="1" si="300"/>
        <v>-1.51119640785076-4.22351102240221i</v>
      </c>
      <c r="DZ195" s="223" t="str">
        <f t="shared" ca="1" si="301"/>
        <v>-2.01683434351472+4.00676168124254i</v>
      </c>
      <c r="EA195" s="223" t="str">
        <f t="shared" ca="1" si="302"/>
        <v>4.29257451159341-1.302138242228i</v>
      </c>
      <c r="EB195" s="223" t="str">
        <f t="shared" ca="1" si="303"/>
        <v>-3.90297399058138-2.21100745550513i</v>
      </c>
      <c r="EC195" s="223" t="str">
        <f t="shared" ca="1" si="304"/>
        <v>1.08994311153003+4.35129681279986i</v>
      </c>
      <c r="ED195" s="223" t="str">
        <f t="shared" ca="1" si="305"/>
        <v>2.39985405687012-3.78978369371895i</v>
      </c>
      <c r="EE195" s="223" t="str">
        <f t="shared" ca="1" si="306"/>
        <v>-4.39953645885681+0.875122212404451i</v>
      </c>
      <c r="EF195" s="223" t="str">
        <f t="shared" ca="1" si="307"/>
        <v>3.66746347599024+2.58291919961341i</v>
      </c>
      <c r="EG195" s="223" t="str">
        <f t="shared" ca="1" si="308"/>
        <v>-0.658193067217516-4.43717723623035i</v>
      </c>
      <c r="EH195" s="223" t="str">
        <f t="shared" ca="1" si="309"/>
        <v>-2.75976186376775+3.53630801751589i</v>
      </c>
      <c r="EI195" s="223" t="str">
        <f t="shared" ca="1" si="310"/>
        <v>4.46412846499041-0.439678277285038i</v>
      </c>
      <c r="EJ195" s="223" t="str">
        <f t="shared" ca="1" si="311"/>
        <v>-3.39663328328606-2.9299560198623i</v>
      </c>
      <c r="EK195" s="223" t="str">
        <f t="shared" ca="1" si="312"/>
        <v>0.220104263867012+4.48032521726733i</v>
      </c>
      <c r="EL195" s="223" t="str">
        <f t="shared" ca="1" si="313"/>
        <v>3.0930916552745-3.24877576196408i</v>
      </c>
      <c r="EM195" s="223" t="str">
        <f t="shared" ca="1" si="314"/>
        <v>-4.48572847366557-1.5343043198554E-12i</v>
      </c>
      <c r="EN195" s="223"/>
      <c r="EO195" s="223"/>
      <c r="EP195" s="223"/>
    </row>
    <row r="196" spans="1:146" ht="17.25" thickBot="1">
      <c r="A196" s="257">
        <f t="shared" si="181"/>
        <v>1.8750000000000012E-3</v>
      </c>
      <c r="B196" s="256">
        <v>96</v>
      </c>
      <c r="C196" s="230">
        <f t="shared" si="182"/>
        <v>19200</v>
      </c>
      <c r="D196" s="229">
        <f t="shared" si="315"/>
        <v>120637.15789784805</v>
      </c>
      <c r="E196" s="229" t="str">
        <f t="shared" si="316"/>
        <v>120637.157897848i</v>
      </c>
      <c r="F196" s="229" t="str">
        <f t="shared" si="183"/>
        <v>-0.014047676683531-0.0475308393206832i</v>
      </c>
      <c r="G196" s="229" t="str">
        <f t="shared" si="184"/>
        <v>-4.31546540768226+2.15605192036444i</v>
      </c>
      <c r="H196" s="229" t="str">
        <f t="shared" si="319"/>
        <v>0.00202635373518884-0.00440283336254509i</v>
      </c>
      <c r="I196" s="229" t="str">
        <f t="shared" si="317"/>
        <v>-0.00337307607869872+0.00455624739988946i</v>
      </c>
      <c r="J196" s="255" t="str">
        <f ca="1">IMPRODUCT(1/N_FFT2,DG100)</f>
        <v>0.0207627303975549-0.0000291973531526841i</v>
      </c>
      <c r="K196" s="254" t="str">
        <f t="shared" ca="1" si="318"/>
        <v>-0.0000699012388680776+0.000094698621281946i</v>
      </c>
      <c r="N196" s="246">
        <f t="shared" ca="1" si="185"/>
        <v>17.486120109738728</v>
      </c>
      <c r="O196" s="223">
        <f t="shared" ca="1" si="186"/>
        <v>4.4861201097387298</v>
      </c>
      <c r="P196" s="223" t="str">
        <f t="shared" ca="1" si="187"/>
        <v>-3.17216595081358-3.17216595081361i</v>
      </c>
      <c r="Q196" s="223" t="str">
        <f t="shared" ca="1" si="188"/>
        <v>-8.24424468147134E-16+4.48612010973873i</v>
      </c>
      <c r="R196" s="223" t="str">
        <f t="shared" ca="1" si="189"/>
        <v>3.17216595081361-3.17216595081358i</v>
      </c>
      <c r="S196" s="223" t="str">
        <f t="shared" ca="1" si="190"/>
        <v>-4.48612010973873-1.64884893629427E-15i</v>
      </c>
      <c r="T196" s="223" t="str">
        <f t="shared" ca="1" si="191"/>
        <v>3.17216595081352+3.17216595081367i</v>
      </c>
      <c r="U196" s="223" t="str">
        <f t="shared" ca="1" si="192"/>
        <v>-1.3299887896375E-13-4.48612010973873i</v>
      </c>
      <c r="V196" s="223" t="str">
        <f t="shared" ca="1" si="193"/>
        <v>-3.17216595081364+3.17216595081355i</v>
      </c>
      <c r="W196" s="223" t="str">
        <f t="shared" ca="1" si="194"/>
        <v>4.48612010973873-1.87957105470741E-13i</v>
      </c>
      <c r="X196" s="223" t="str">
        <f t="shared" ca="1" si="195"/>
        <v>-3.17216595081358-3.17216595081361i</v>
      </c>
      <c r="Y196" s="223" t="str">
        <f t="shared" ca="1" si="196"/>
        <v>-2.19283776101981E-13+4.48612010973873i</v>
      </c>
      <c r="Z196" s="223" t="str">
        <f t="shared" ca="1" si="197"/>
        <v>3.17216595081357-3.17216595081361i</v>
      </c>
      <c r="AA196" s="223" t="str">
        <f t="shared" ca="1" si="198"/>
        <v>-4.48612010973873-1.80263449873602E-13i</v>
      </c>
      <c r="AB196" s="223" t="str">
        <f t="shared" ca="1" si="199"/>
        <v>3.17216595081365+3.17216595081354i</v>
      </c>
      <c r="AC196" s="223" t="str">
        <f t="shared" ca="1" si="200"/>
        <v>1.25305223366611E-13-4.48612010973873i</v>
      </c>
      <c r="AD196" s="223" t="str">
        <f t="shared" ca="1" si="201"/>
        <v>-3.17216595081351+3.17216595081368i</v>
      </c>
      <c r="AE196" s="223" t="str">
        <f t="shared" ca="1" si="202"/>
        <v>4.48612010973873+7.034699685962E-14i</v>
      </c>
      <c r="AF196" s="223" t="str">
        <f t="shared" ca="1" si="203"/>
        <v>-3.1721659508137-3.17216595081349i</v>
      </c>
      <c r="AG196" s="223" t="str">
        <f t="shared" ca="1" si="204"/>
        <v>-4.72645709098512E-14+4.48612010973873i</v>
      </c>
      <c r="AH196" s="223" t="str">
        <f t="shared" ca="1" si="205"/>
        <v>3.17216595081377-3.17216595081342i</v>
      </c>
      <c r="AI196" s="223" t="str">
        <f t="shared" ca="1" si="206"/>
        <v>-4.48612010973873+7.69365559713944E-15i</v>
      </c>
      <c r="AJ196" s="223" t="str">
        <f t="shared" ca="1" si="207"/>
        <v>3.17216595081346+3.17216595081373i</v>
      </c>
      <c r="AK196" s="223" t="str">
        <f t="shared" ca="1" si="208"/>
        <v>-6.26518821041299E-14-4.48612010973873i</v>
      </c>
      <c r="AL196" s="223" t="str">
        <f t="shared" ca="1" si="209"/>
        <v>-3.17216595081371+3.17216595081348i</v>
      </c>
      <c r="AM196" s="223" t="str">
        <f t="shared" ca="1" si="210"/>
        <v>4.48612010973873-8.57343080538992E-14i</v>
      </c>
      <c r="AN196" s="223" t="str">
        <f t="shared" ca="1" si="211"/>
        <v>-3.17216595081352-3.17216595081367i</v>
      </c>
      <c r="AO196" s="223" t="str">
        <f t="shared" ca="1" si="212"/>
        <v>1.4069253456089E-13+4.48612010973873i</v>
      </c>
      <c r="AP196" s="223" t="str">
        <f t="shared" ca="1" si="213"/>
        <v>3.17216595081363-3.17216595081356i</v>
      </c>
      <c r="AQ196" s="223" t="str">
        <f t="shared" ca="1" si="214"/>
        <v>-4.48612010973873+1.9565076106788E-13i</v>
      </c>
      <c r="AR196" s="223" t="str">
        <f t="shared" ca="1" si="215"/>
        <v>-4.48612010973873+1.9565076106788E-13i</v>
      </c>
      <c r="AS196" s="223" t="str">
        <f t="shared" ca="1" si="216"/>
        <v>1.95652220226231E-13-4.48612010973873i</v>
      </c>
      <c r="AT196" s="223" t="str">
        <f t="shared" ca="1" si="217"/>
        <v>-3.17216595081358+3.17216595081361i</v>
      </c>
      <c r="AU196" s="223" t="str">
        <f t="shared" ca="1" si="218"/>
        <v>4.48612010973873+1.4069399371924E-13i</v>
      </c>
      <c r="AV196" s="223" t="str">
        <f t="shared" ca="1" si="219"/>
        <v>-3.17216595081365-3.17216595081354i</v>
      </c>
      <c r="AW196" s="223" t="str">
        <f t="shared" ca="1" si="220"/>
        <v>-1.49487368326693E-13+4.48612010973873i</v>
      </c>
      <c r="AX196" s="223" t="str">
        <f t="shared" ca="1" si="221"/>
        <v>3.1721659508135-3.17216595081369i</v>
      </c>
      <c r="AY196" s="223" t="str">
        <f t="shared" ca="1" si="222"/>
        <v>-4.48612010973873-9.45291418197025E-14i</v>
      </c>
      <c r="AZ196" s="223" t="str">
        <f t="shared" ca="1" si="223"/>
        <v>3.17216595081373+3.17216595081346i</v>
      </c>
      <c r="BA196" s="223" t="str">
        <f t="shared" ca="1" si="224"/>
        <v>3.95709153127117E-14-4.48612010973873i</v>
      </c>
      <c r="BB196" s="223" t="str">
        <f t="shared" ca="1" si="225"/>
        <v>-3.17216595081374+3.17216595081345i</v>
      </c>
      <c r="BC196" s="223" t="str">
        <f t="shared" ca="1" si="226"/>
        <v>4.48612010973873-1.53873111942789E-14i</v>
      </c>
      <c r="BD196" s="223" t="str">
        <f t="shared" ca="1" si="227"/>
        <v>-3.17216595081344-3.17216595081374i</v>
      </c>
      <c r="BE196" s="223" t="str">
        <f t="shared" ca="1" si="228"/>
        <v>7.03455377012695E-14+4.48612010973873i</v>
      </c>
      <c r="BF196" s="223" t="str">
        <f t="shared" ca="1" si="229"/>
        <v>3.17216595081308-3.17216595081411i</v>
      </c>
      <c r="BG196" s="223" t="str">
        <f t="shared" ca="1" si="230"/>
        <v>-4.48612010973873-7.67218651393944E-13i</v>
      </c>
      <c r="BH196" s="223" t="str">
        <f t="shared" ca="1" si="231"/>
        <v>3.1721659508151+3.17216595081209i</v>
      </c>
      <c r="BI196" s="223" t="str">
        <f t="shared" ca="1" si="232"/>
        <v>-6.26523198516355E-13-4.48612010973873i</v>
      </c>
      <c r="BJ196" s="223" t="str">
        <f t="shared" ca="1" si="233"/>
        <v>-3.17216595081426+3.17216595081293i</v>
      </c>
      <c r="BK196" s="223" t="str">
        <f t="shared" ca="1" si="234"/>
        <v>4.48612010973873-2.02026504842665E-12i</v>
      </c>
      <c r="BL196" s="223" t="str">
        <f t="shared" ca="1" si="235"/>
        <v>-3.17216595081391-3.17216595081327i</v>
      </c>
      <c r="BM196" s="223" t="str">
        <f t="shared" ca="1" si="236"/>
        <v>-1.11235678078852E-12+4.48612010973873i</v>
      </c>
      <c r="BN196" s="223" t="str">
        <f t="shared" ca="1" si="237"/>
        <v>3.17216595081229-3.1721659508149i</v>
      </c>
      <c r="BO196" s="223" t="str">
        <f t="shared" ca="1" si="238"/>
        <v>-4.48612010973873+2.8138506912178E-13i</v>
      </c>
      <c r="BP196" s="223" t="str">
        <f t="shared" ca="1" si="239"/>
        <v>3.17216595081269+3.1721659508145i</v>
      </c>
      <c r="BQ196" s="223" t="str">
        <f t="shared" ca="1" si="240"/>
        <v>-1.67512691903207E-12-4.48612010973873i</v>
      </c>
      <c r="BR196" s="223" t="str">
        <f t="shared" ca="1" si="241"/>
        <v>-3.17216595081347+3.17216595081372i</v>
      </c>
      <c r="BS196" s="223" t="str">
        <f t="shared" ca="1" si="242"/>
        <v>4.48612010973873+1.39374330906865E-12i</v>
      </c>
      <c r="BT196" s="223" t="str">
        <f t="shared" ca="1" si="243"/>
        <v>-3.17216595081466-3.17216595081253i</v>
      </c>
      <c r="BU196" s="223" t="str">
        <f t="shared" ca="1" si="244"/>
        <v>-6.37530602727936E-14+4.48612010973873i</v>
      </c>
      <c r="BV196" s="223" t="str">
        <f t="shared" ca="1" si="245"/>
        <v>3.17216595081475-3.17216595081244i</v>
      </c>
      <c r="BW196" s="223" t="str">
        <f t="shared" ca="1" si="246"/>
        <v>-4.48612010973873+1.39374039075195E-12i</v>
      </c>
      <c r="BX196" s="223" t="str">
        <f t="shared" ca="1" si="247"/>
        <v>3.17216595081347+3.17216595081372i</v>
      </c>
      <c r="BY196" s="223" t="str">
        <f t="shared" ca="1" si="248"/>
        <v>1.73888143846322E-12-4.48612010973873i</v>
      </c>
      <c r="BZ196" s="223" t="str">
        <f t="shared" ca="1" si="249"/>
        <v>-3.17216595081278+3.17216595081441i</v>
      </c>
      <c r="CA196" s="223" t="str">
        <f t="shared" ca="1" si="250"/>
        <v>4.48612010973873+2.81387987438481E-13i</v>
      </c>
      <c r="CB196" s="223" t="str">
        <f t="shared" ca="1" si="251"/>
        <v>-3.17216595081229-3.1721659508149i</v>
      </c>
      <c r="CC196" s="223" t="str">
        <f t="shared" ca="1" si="252"/>
        <v>1.04860226135737E-12+4.48612010973873i</v>
      </c>
      <c r="CD196" s="223" t="str">
        <f t="shared" ca="1" si="253"/>
        <v>3.17216595081396-3.17216595081323i</v>
      </c>
      <c r="CE196" s="223" t="str">
        <f t="shared" ca="1" si="254"/>
        <v>-4.48612010973873-2.0840195678578E-12i</v>
      </c>
      <c r="CF196" s="223" t="str">
        <f t="shared" ca="1" si="255"/>
        <v>3.17216595081426+3.17216595081293i</v>
      </c>
      <c r="CG196" s="223" t="str">
        <f t="shared" ca="1" si="256"/>
        <v>6.26526116833054E-13-4.48612010973873i</v>
      </c>
      <c r="CH196" s="223" t="str">
        <f t="shared" ca="1" si="257"/>
        <v>-3.17216595081514+3.17216595081204i</v>
      </c>
      <c r="CI196" s="223" t="str">
        <f t="shared" ca="1" si="258"/>
        <v>4.48612010973873-7.03464131962797E-13i</v>
      </c>
      <c r="CJ196" s="223" t="str">
        <f t="shared" ca="1" si="259"/>
        <v>-3.17216595081299-3.17216595081421i</v>
      </c>
      <c r="CK196" s="223" t="str">
        <f t="shared" ca="1" si="260"/>
        <v>2.16095758298754E-12+4.48612010973873i</v>
      </c>
      <c r="CL196" s="223" t="str">
        <f t="shared" ca="1" si="261"/>
        <v>3.17216595081317-3.17216595081401i</v>
      </c>
      <c r="CM196" s="223" t="str">
        <f t="shared" ca="1" si="262"/>
        <v>-4.48612010973873-9.71664246227629E-13i</v>
      </c>
      <c r="CN196" s="223" t="str">
        <f t="shared" ca="1" si="263"/>
        <v>3.17216595081496+3.17216595081223i</v>
      </c>
      <c r="CO196" s="223" t="str">
        <f t="shared" ca="1" si="264"/>
        <v>-4.85829204797113E-13-4.48612010973873i</v>
      </c>
      <c r="CP196" s="223" t="str">
        <f t="shared" ca="1" si="265"/>
        <v>-3.17216595081436+3.17216595081283i</v>
      </c>
      <c r="CQ196" s="223" t="str">
        <f t="shared" ca="1" si="266"/>
        <v>4.48612010973873-1.81581945359296E-12i</v>
      </c>
      <c r="CR196" s="223" t="str">
        <f t="shared" ca="1" si="267"/>
        <v>-3.17216595081377-3.17216595081342i</v>
      </c>
      <c r="CS196" s="223" t="str">
        <f t="shared" ca="1" si="268"/>
        <v>-1.3168023756222E-12+4.48612010973873i</v>
      </c>
      <c r="CT196" s="223" t="str">
        <f t="shared" ca="1" si="269"/>
        <v>3.17216595081239-3.1721659508148i</v>
      </c>
      <c r="CU196" s="223" t="str">
        <f t="shared" ca="1" si="270"/>
        <v>-4.48612010973873+1.40691075402539E-13i</v>
      </c>
      <c r="CV196" s="223" t="str">
        <f t="shared" ca="1" si="271"/>
        <v>3.17216595081259+3.1721659508146i</v>
      </c>
      <c r="CW196" s="223" t="str">
        <f t="shared" ca="1" si="272"/>
        <v>-1.47068132419839E-12-4.48612010973873i</v>
      </c>
      <c r="CX196" s="223" t="str">
        <f t="shared" ca="1" si="273"/>
        <v>-3.17216595081366+3.17216595081352i</v>
      </c>
      <c r="CY196" s="223" t="str">
        <f t="shared" ca="1" si="274"/>
        <v>4.48612010973873+1.53443730278789E-12i</v>
      </c>
      <c r="CZ196" s="223" t="str">
        <f t="shared" ca="1" si="275"/>
        <v>-3.17216595081456-3.17216595081263i</v>
      </c>
      <c r="DA196" s="223" t="str">
        <f t="shared" ca="1" si="276"/>
        <v>-2.04447053992034E-13+4.48612010973873i</v>
      </c>
      <c r="DB196" s="223" t="str">
        <f t="shared" ca="1" si="277"/>
        <v>3.17216595081485-3.17216595081234i</v>
      </c>
      <c r="DC196" s="223" t="str">
        <f t="shared" ca="1" si="278"/>
        <v>-4.48612010973873+1.25304639703271E-12i</v>
      </c>
      <c r="DD196" s="223" t="str">
        <f t="shared" ca="1" si="279"/>
        <v>3.17216595081337+3.17216595081382i</v>
      </c>
      <c r="DE196" s="223" t="str">
        <f t="shared" ca="1" si="280"/>
        <v>1.87957543218246E-12-4.48612010973873i</v>
      </c>
      <c r="DF196" s="223" t="str">
        <f t="shared" ca="1" si="281"/>
        <v>-3.17216595081287+3.17216595081431i</v>
      </c>
      <c r="DG196" s="223" t="str">
        <f t="shared" ca="1" si="282"/>
        <v>4.48612010973873+5.49585183386607E-13i</v>
      </c>
      <c r="DH196" s="223" t="str">
        <f t="shared" ca="1" si="283"/>
        <v>-3.1721659508121-3.17216595081509i</v>
      </c>
      <c r="DI196" s="223" t="str">
        <f t="shared" ca="1" si="284"/>
        <v>9.0790826763813E-13+4.48612010973873i</v>
      </c>
      <c r="DJ196" s="223" t="str">
        <f t="shared" ca="1" si="285"/>
        <v>3.17216595081406-3.17216595081313i</v>
      </c>
      <c r="DK196" s="223" t="str">
        <f t="shared" ca="1" si="286"/>
        <v>-4.48612010973873-2.22471356157703E-12i</v>
      </c>
      <c r="DL196" s="223" t="str">
        <f t="shared" ca="1" si="287"/>
        <v>3.17216595081407+3.17216595081312i</v>
      </c>
      <c r="DM196" s="223" t="str">
        <f t="shared" ca="1" si="288"/>
        <v>7.67220110552296E-13-4.48612010973873i</v>
      </c>
      <c r="DN196" s="223" t="str">
        <f t="shared" ca="1" si="289"/>
        <v>-3.17216595081209+3.1721659508151i</v>
      </c>
      <c r="DO196" s="223" t="str">
        <f t="shared" ca="1" si="290"/>
        <v>4.48612010973873-5.6277013824356E-13i</v>
      </c>
      <c r="DP196" s="223" t="str">
        <f t="shared" ca="1" si="291"/>
        <v>-3.17216595081288-3.17216595081431i</v>
      </c>
      <c r="DQ196" s="223" t="str">
        <f t="shared" ca="1" si="292"/>
        <v>2.0202635892683E-12+4.48612010973873i</v>
      </c>
      <c r="DR196" s="223" t="str">
        <f t="shared" ca="1" si="293"/>
        <v>3.17216595081327-3.17216595081391i</v>
      </c>
      <c r="DS196" s="223" t="str">
        <f t="shared" ca="1" si="294"/>
        <v>-4.48612010973873-1.11235823994687E-12i</v>
      </c>
      <c r="DT196" s="223" t="str">
        <f t="shared" ca="1" si="295"/>
        <v>3.17216595081486+3.17216595081233i</v>
      </c>
      <c r="DU196" s="223" t="str">
        <f t="shared" ca="1" si="296"/>
        <v>-3.45135211077872E-13-4.48612010973873i</v>
      </c>
      <c r="DV196" s="223" t="str">
        <f t="shared" ca="1" si="297"/>
        <v>-3.17216595081455+3.17216595081264i</v>
      </c>
      <c r="DW196" s="223" t="str">
        <f t="shared" ca="1" si="298"/>
        <v>4.48612010973873-1.54762225764484E-12i</v>
      </c>
      <c r="DX196" s="223" t="str">
        <f t="shared" ca="1" si="299"/>
        <v>-3.17216595081367-3.17216595081352i</v>
      </c>
      <c r="DY196" s="223" t="str">
        <f t="shared" ca="1" si="300"/>
        <v>-1.32999316711256E-12+4.48612010973873i</v>
      </c>
      <c r="DZ196" s="223" t="str">
        <f t="shared" ca="1" si="301"/>
        <v>3.17216595081249-3.1721659508147i</v>
      </c>
      <c r="EA196" s="223" t="str">
        <f t="shared" ca="1" si="302"/>
        <v>-4.48612010973873-1.27506120545588E-13i</v>
      </c>
      <c r="EB196" s="223" t="str">
        <f t="shared" ca="1" si="303"/>
        <v>3.17216595081249+3.1721659508147i</v>
      </c>
      <c r="EC196" s="223" t="str">
        <f t="shared" ca="1" si="304"/>
        <v>-1.32998733047915E-12-4.48612010973873i</v>
      </c>
      <c r="ED196" s="223" t="str">
        <f t="shared" ca="1" si="305"/>
        <v>-3.17216595081367+3.17216595081352i</v>
      </c>
      <c r="EE196" s="223" t="str">
        <f t="shared" ca="1" si="306"/>
        <v>4.48612010973873+1.80263449873602E-12i</v>
      </c>
      <c r="EF196" s="223" t="str">
        <f t="shared" ca="1" si="307"/>
        <v>-3.17216595081437-3.17216595081282i</v>
      </c>
      <c r="EG196" s="223" t="str">
        <f t="shared" ca="1" si="308"/>
        <v>-3.45141047711275E-13+4.48612010973873i</v>
      </c>
      <c r="EH196" s="223" t="str">
        <f t="shared" ca="1" si="309"/>
        <v>3.17216595081504-3.17216595081215i</v>
      </c>
      <c r="EI196" s="223" t="str">
        <f t="shared" ca="1" si="310"/>
        <v>-4.48612010973873+1.11235240331346E-12i</v>
      </c>
      <c r="EJ196" s="223" t="str">
        <f t="shared" ca="1" si="311"/>
        <v>3.17216595081318+3.172165950814i</v>
      </c>
      <c r="EK196" s="223" t="str">
        <f t="shared" ca="1" si="312"/>
        <v>2.0202694259017E-12-4.48612010973873i</v>
      </c>
      <c r="EL196" s="223" t="str">
        <f t="shared" ca="1" si="313"/>
        <v>-3.17216595081297+3.17216595081422i</v>
      </c>
      <c r="EM196" s="223" t="str">
        <f t="shared" ca="1" si="314"/>
        <v>4.48612010973873+5.62775974876963E-13i</v>
      </c>
      <c r="EN196" s="223"/>
      <c r="EO196" s="223"/>
      <c r="EP196" s="223"/>
    </row>
    <row r="197" spans="1:146" ht="17.2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-0.0139256823569218-0.0468935964275796i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0.00202575428834656-0.00435741600689911i</v>
      </c>
      <c r="I197" s="229" t="str">
        <f t="shared" si="317"/>
        <v>-0.00333792337165462+0.00451978045992235i</v>
      </c>
      <c r="J197" s="255" t="str">
        <f ca="1">IMPRODUCT(1/N_FFT2,DH100)</f>
        <v>0.00597462694797473-0.00161476374407475i</v>
      </c>
      <c r="K197" s="254" t="str">
        <f t="shared" ca="1" si="318"/>
        <v>-0.0000126444693087023+0.0000323939597758293i</v>
      </c>
      <c r="N197" s="246">
        <f t="shared" ca="1" si="185"/>
        <v>17.486483804704207</v>
      </c>
      <c r="O197" s="223">
        <f t="shared" ca="1" si="186"/>
        <v>4.4864838047042053</v>
      </c>
      <c r="P197" s="223" t="str">
        <f t="shared" ca="1" si="187"/>
        <v>-3.24932280826603-3.09361248664975i</v>
      </c>
      <c r="Q197" s="223" t="str">
        <f t="shared" ca="1" si="188"/>
        <v>0.22014132620446+4.48107963847665i</v>
      </c>
      <c r="R197" s="223" t="str">
        <f t="shared" ca="1" si="189"/>
        <v>2.93044938158471-3.39720522663011i</v>
      </c>
      <c r="S197" s="223" t="str">
        <f t="shared" ca="1" si="190"/>
        <v>-4.46488015890379+0.43975231267199i</v>
      </c>
      <c r="T197" s="223" t="str">
        <f t="shared" ca="1" si="191"/>
        <v>3.53690348004325+2.76022656728231i</v>
      </c>
      <c r="U197" s="223" t="str">
        <f t="shared" ca="1" si="192"/>
        <v>-0.658303897300586-4.43792439195081i</v>
      </c>
      <c r="V197" s="223" t="str">
        <f t="shared" ca="1" si="193"/>
        <v>-2.58335412541221+3.66808102317668i</v>
      </c>
      <c r="W197" s="223" t="str">
        <f t="shared" ca="1" si="194"/>
        <v>4.40027727642139-0.875269570179788i</v>
      </c>
      <c r="X197" s="223" t="str">
        <f t="shared" ca="1" si="195"/>
        <v>-3.79042183783933-2.40025815717889i</v>
      </c>
      <c r="Y197" s="223" t="str">
        <f t="shared" ca="1" si="196"/>
        <v>1.09012664200031+4.35202950751419i</v>
      </c>
      <c r="Z197" s="223" t="str">
        <f t="shared" ca="1" si="197"/>
        <v>2.21137975680678-3.90363119429312i</v>
      </c>
      <c r="AA197" s="223" t="str">
        <f t="shared" ca="1" si="198"/>
        <v>-4.29329731833073+1.30235750325602i</v>
      </c>
      <c r="AB197" s="223" t="str">
        <f t="shared" ca="1" si="199"/>
        <v>4.00743636128192+2.0171739489069i</v>
      </c>
      <c r="AC197" s="223" t="str">
        <f t="shared" ca="1" si="200"/>
        <v>-1.51145087121332-4.224222199859i</v>
      </c>
      <c r="AD197" s="223" t="str">
        <f t="shared" ca="1" si="201"/>
        <v>-1.81810859228054+4.10158726306643i</v>
      </c>
      <c r="AE197" s="223" t="str">
        <f t="shared" ca="1" si="202"/>
        <v>4.14497056010966-1.7169030216344i</v>
      </c>
      <c r="AF197" s="223" t="str">
        <f t="shared" ca="1" si="203"/>
        <v>-4.18585708187777-1.61466325280748i</v>
      </c>
      <c r="AG197" s="223" t="str">
        <f t="shared" ca="1" si="204"/>
        <v>1.91821900229387+4.05573332322428i</v>
      </c>
      <c r="AH197" s="223" t="str">
        <f t="shared" ca="1" si="205"/>
        <v>1.40732804813102-4.26004280434092i</v>
      </c>
      <c r="AI197" s="223" t="str">
        <f t="shared" ca="1" si="206"/>
        <v>-3.95672546952316+2.11491382536024i</v>
      </c>
      <c r="AJ197" s="223" t="str">
        <f t="shared" ca="1" si="207"/>
        <v>4.32396571055276+1.1966024669192i</v>
      </c>
      <c r="AK197" s="223" t="str">
        <f t="shared" ca="1" si="208"/>
        <v>-2.30651363577674-3.84818551759775i</v>
      </c>
      <c r="AL197" s="223" t="str">
        <f t="shared" ca="1" si="209"/>
        <v>-0.982994165554615+4.37747180463321i</v>
      </c>
      <c r="AM197" s="223" t="str">
        <f t="shared" ca="1" si="210"/>
        <v>3.73037494969896-2.49255685281833i</v>
      </c>
      <c r="AN197" s="223" t="str">
        <f t="shared" ca="1" si="211"/>
        <v>-4.42043218571514-0.767017745144652i</v>
      </c>
      <c r="AO197" s="223" t="str">
        <f t="shared" ca="1" si="212"/>
        <v>2.67259528207888+3.60357758180434i</v>
      </c>
      <c r="AP197" s="223" t="str">
        <f t="shared" ca="1" si="213"/>
        <v>0.549193511804221-4.45274335847748i</v>
      </c>
      <c r="AQ197" s="223" t="str">
        <f t="shared" ca="1" si="214"/>
        <v>-3.46809887987905+2.84619519521322i</v>
      </c>
      <c r="AR197" s="223" t="str">
        <f t="shared" ca="1" si="215"/>
        <v>-3.46809887987905+2.84619519521322i</v>
      </c>
      <c r="AS197" s="223" t="str">
        <f t="shared" ca="1" si="216"/>
        <v>-3.01293837482506-3.32426522398254i</v>
      </c>
      <c r="AT197" s="223" t="str">
        <f t="shared" ca="1" si="217"/>
        <v>-0.110103824315464+4.48513255966245i</v>
      </c>
      <c r="AU197" s="223" t="str">
        <f t="shared" ca="1" si="218"/>
        <v>3.17242312198994-3.17242312198999i</v>
      </c>
      <c r="AV197" s="223" t="str">
        <f t="shared" ca="1" si="219"/>
        <v>-4.48513255966244+0.110103824315605i</v>
      </c>
      <c r="AW197" s="223" t="str">
        <f t="shared" ca="1" si="220"/>
        <v>3.32426522398233+3.01293837482529i</v>
      </c>
      <c r="AX197" s="223" t="str">
        <f t="shared" ca="1" si="221"/>
        <v>-0.330046223189878-4.47432748247502i</v>
      </c>
      <c r="AY197" s="223" t="str">
        <f t="shared" ca="1" si="222"/>
        <v>-2.84619519521345+3.46809887987885i</v>
      </c>
      <c r="AZ197" s="223" t="str">
        <f t="shared" ca="1" si="223"/>
        <v>4.45274335847746-0.54919351180436i</v>
      </c>
      <c r="BA197" s="223" t="str">
        <f t="shared" ca="1" si="224"/>
        <v>-3.60357758180441-2.6725952820788i</v>
      </c>
      <c r="BB197" s="223" t="str">
        <f t="shared" ca="1" si="225"/>
        <v>0.767017745144791+4.42043218571512i</v>
      </c>
      <c r="BC197" s="223" t="str">
        <f t="shared" ca="1" si="226"/>
        <v>2.49255685281821-3.73037494969903i</v>
      </c>
      <c r="BD197" s="223" t="str">
        <f t="shared" ca="1" si="227"/>
        <v>-4.37747180463328+0.982994165554287i</v>
      </c>
      <c r="BE197" s="223" t="str">
        <f t="shared" ca="1" si="228"/>
        <v>3.84818551759759+2.306513635777i</v>
      </c>
      <c r="BF197" s="223" t="str">
        <f t="shared" ca="1" si="229"/>
        <v>-1.19660246691848-4.32396571055296i</v>
      </c>
      <c r="BG197" s="223" t="str">
        <f t="shared" ca="1" si="230"/>
        <v>-2.11491382535896+3.95672546952384i</v>
      </c>
      <c r="BH197" s="223" t="str">
        <f t="shared" ca="1" si="231"/>
        <v>4.26004280434116-1.4073280481303i</v>
      </c>
      <c r="BI197" s="223" t="str">
        <f t="shared" ca="1" si="232"/>
        <v>-4.05573332322491-1.91821900229253i</v>
      </c>
      <c r="BJ197" s="223" t="str">
        <f t="shared" ca="1" si="233"/>
        <v>1.61466325280675+4.18585708187805i</v>
      </c>
      <c r="BK197" s="223" t="str">
        <f t="shared" ca="1" si="234"/>
        <v>1.71690302163345-4.14497056011005i</v>
      </c>
      <c r="BL197" s="223" t="str">
        <f t="shared" ca="1" si="235"/>
        <v>-4.10158726306692+1.81810859227945i</v>
      </c>
      <c r="BM197" s="223" t="str">
        <f t="shared" ca="1" si="236"/>
        <v>4.22422219985934+1.51145087121237i</v>
      </c>
      <c r="BN197" s="223" t="str">
        <f t="shared" ca="1" si="237"/>
        <v>-2.01717394890579-4.00743636128248i</v>
      </c>
      <c r="BO197" s="223" t="str">
        <f t="shared" ca="1" si="238"/>
        <v>-1.30235750325502+4.29329731833103i</v>
      </c>
      <c r="BP197" s="223" t="str">
        <f t="shared" ca="1" si="239"/>
        <v>3.90363119429372-2.21137975680571i</v>
      </c>
      <c r="BQ197" s="223" t="str">
        <f t="shared" ca="1" si="240"/>
        <v>-4.35202950751445-1.0901266419993i</v>
      </c>
      <c r="BR197" s="223" t="str">
        <f t="shared" ca="1" si="241"/>
        <v>2.40025815717745+3.79042183784025i</v>
      </c>
      <c r="BS197" s="223" t="str">
        <f t="shared" ca="1" si="242"/>
        <v>0.875269570179245-4.40027727642149i</v>
      </c>
      <c r="BT197" s="223" t="str">
        <f t="shared" ca="1" si="243"/>
        <v>-3.66808102317761+2.58335412541087i</v>
      </c>
      <c r="BU197" s="223" t="str">
        <f t="shared" ca="1" si="244"/>
        <v>4.43792439195089+0.65830389730007i</v>
      </c>
      <c r="BV197" s="223" t="str">
        <f t="shared" ca="1" si="245"/>
        <v>-2.76022656728099-3.53690348004428i</v>
      </c>
      <c r="BW197" s="223" t="str">
        <f t="shared" ca="1" si="246"/>
        <v>-0.439752312671565+4.46488015890383i</v>
      </c>
      <c r="BX197" s="223" t="str">
        <f t="shared" ca="1" si="247"/>
        <v>3.39720522663137-2.93044938158324i</v>
      </c>
      <c r="BY197" s="223" t="str">
        <f t="shared" ca="1" si="248"/>
        <v>-4.48107963847667-0.220141326204208i</v>
      </c>
      <c r="BZ197" s="223" t="str">
        <f t="shared" ca="1" si="249"/>
        <v>3.09361248664832+3.2493228082674i</v>
      </c>
      <c r="CA197" s="223" t="str">
        <f t="shared" ca="1" si="250"/>
        <v>-7.69461982861482E-14-4.48648380470421i</v>
      </c>
      <c r="CB197" s="223" t="str">
        <f t="shared" ca="1" si="251"/>
        <v>-3.09361248665135+3.24932280826452i</v>
      </c>
      <c r="CC197" s="223" t="str">
        <f t="shared" ca="1" si="252"/>
        <v>4.48107963847665-0.220141326204489i</v>
      </c>
      <c r="CD197" s="223" t="str">
        <f t="shared" ca="1" si="253"/>
        <v>-3.39720522663147-2.93044938158313i</v>
      </c>
      <c r="CE197" s="223" t="str">
        <f t="shared" ca="1" si="254"/>
        <v>0.439752312671845+4.46488015890381i</v>
      </c>
      <c r="CF197" s="223" t="str">
        <f t="shared" ca="1" si="255"/>
        <v>2.76022656728077-3.53690348004445i</v>
      </c>
      <c r="CG197" s="223" t="str">
        <f t="shared" ca="1" si="256"/>
        <v>-4.43792439195087+0.658303897300223i</v>
      </c>
      <c r="CH197" s="223" t="str">
        <f t="shared" ca="1" si="257"/>
        <v>3.66808102317778+2.58335412541065i</v>
      </c>
      <c r="CI197" s="223" t="str">
        <f t="shared" ca="1" si="258"/>
        <v>-0.875269570179519-4.40027727642144i</v>
      </c>
      <c r="CJ197" s="223" t="str">
        <f t="shared" ca="1" si="259"/>
        <v>-2.40025815717732+3.79042183784033i</v>
      </c>
      <c r="CK197" s="223" t="str">
        <f t="shared" ca="1" si="260"/>
        <v>4.35202950751438-1.09012664199957i</v>
      </c>
      <c r="CL197" s="223" t="str">
        <f t="shared" ca="1" si="261"/>
        <v>-3.90363119429386-2.21137975680547i</v>
      </c>
      <c r="CM197" s="223" t="str">
        <f t="shared" ca="1" si="262"/>
        <v>1.30235750325524+4.29329731833097i</v>
      </c>
      <c r="CN197" s="223" t="str">
        <f t="shared" ca="1" si="263"/>
        <v>2.01717394890559-4.00743636128257i</v>
      </c>
      <c r="CO197" s="223" t="str">
        <f t="shared" ca="1" si="264"/>
        <v>-4.22422219985924+1.51145087121264i</v>
      </c>
      <c r="CP197" s="223" t="str">
        <f t="shared" ca="1" si="265"/>
        <v>4.101587263067+1.81810859227925i</v>
      </c>
      <c r="CQ197" s="223" t="str">
        <f t="shared" ca="1" si="266"/>
        <v>-1.71690302163371-4.14497056010994i</v>
      </c>
      <c r="CR197" s="223" t="str">
        <f t="shared" ca="1" si="267"/>
        <v>-1.61466325280649+4.18585708187815i</v>
      </c>
      <c r="CS197" s="223" t="str">
        <f t="shared" ca="1" si="268"/>
        <v>4.05573332322481-1.91821900229273i</v>
      </c>
      <c r="CT197" s="223" t="str">
        <f t="shared" ca="1" si="269"/>
        <v>-4.26004280434125-1.40732804813003i</v>
      </c>
      <c r="CU197" s="223" t="str">
        <f t="shared" ca="1" si="270"/>
        <v>2.11491382535921+3.95672546952371i</v>
      </c>
      <c r="CV197" s="223" t="str">
        <f t="shared" ca="1" si="271"/>
        <v>1.19660246691827-4.32396571055301i</v>
      </c>
      <c r="CW197" s="223" t="str">
        <f t="shared" ca="1" si="272"/>
        <v>-3.84818551759837+2.30651363577571i</v>
      </c>
      <c r="CX197" s="223" t="str">
        <f t="shared" ca="1" si="273"/>
        <v>4.37747180463344+0.982994165553574i</v>
      </c>
      <c r="CY197" s="223" t="str">
        <f t="shared" ca="1" si="274"/>
        <v>-2.49255685281691-3.7303749496999i</v>
      </c>
      <c r="CZ197" s="223" t="str">
        <f t="shared" ca="1" si="275"/>
        <v>-0.767017745144073+4.42043218571524i</v>
      </c>
      <c r="DA197" s="223" t="str">
        <f t="shared" ca="1" si="276"/>
        <v>3.6035775818053-2.67259528207759i</v>
      </c>
      <c r="DB197" s="223" t="str">
        <f t="shared" ca="1" si="277"/>
        <v>-4.45274335847754-0.5491935118037i</v>
      </c>
      <c r="DC197" s="223" t="str">
        <f t="shared" ca="1" si="278"/>
        <v>2.84619519521195+3.46809887988009i</v>
      </c>
      <c r="DD197" s="223" t="str">
        <f t="shared" ca="1" si="279"/>
        <v>0.330046223189597-4.47432748247504i</v>
      </c>
      <c r="DE197" s="223" t="str">
        <f t="shared" ca="1" si="280"/>
        <v>-3.32426522398368+3.01293837482379i</v>
      </c>
      <c r="DF197" s="223" t="str">
        <f t="shared" ca="1" si="281"/>
        <v>4.48513255966245+0.110103824315324i</v>
      </c>
      <c r="DG197" s="223" t="str">
        <f t="shared" ca="1" si="282"/>
        <v>-3.17242312198847-3.17242312199146i</v>
      </c>
      <c r="DH197" s="223" t="str">
        <f t="shared" ca="1" si="283"/>
        <v>0.110103824315682+4.48513255966244i</v>
      </c>
      <c r="DI197" s="223" t="str">
        <f t="shared" ca="1" si="284"/>
        <v>3.01293837482684-3.32426522398093i</v>
      </c>
      <c r="DJ197" s="223" t="str">
        <f t="shared" ca="1" si="285"/>
        <v>-4.474327482475+0.330046223190082i</v>
      </c>
      <c r="DK197" s="223" t="str">
        <f t="shared" ca="1" si="286"/>
        <v>3.46809887988032+2.84619519521167i</v>
      </c>
      <c r="DL197" s="223" t="str">
        <f t="shared" ca="1" si="287"/>
        <v>-0.549193511804055-4.4527433584775i</v>
      </c>
      <c r="DM197" s="223" t="str">
        <f t="shared" ca="1" si="288"/>
        <v>-2.6725952820772+3.60357758180559i</v>
      </c>
      <c r="DN197" s="223" t="str">
        <f t="shared" ca="1" si="289"/>
        <v>4.42043218571518-0.767017745144427i</v>
      </c>
      <c r="DO197" s="223" t="str">
        <f t="shared" ca="1" si="290"/>
        <v>-3.73037494970011-2.49255685281661i</v>
      </c>
      <c r="DP197" s="223" t="str">
        <f t="shared" ca="1" si="291"/>
        <v>0.98299416555405+4.37747180463333i</v>
      </c>
      <c r="DQ197" s="223" t="str">
        <f t="shared" ca="1" si="292"/>
        <v>2.3065136357754-3.84818551759855i</v>
      </c>
      <c r="DR197" s="223" t="str">
        <f t="shared" ca="1" si="293"/>
        <v>-4.32396571055292+1.19660246691861i</v>
      </c>
      <c r="DS197" s="223" t="str">
        <f t="shared" ca="1" si="294"/>
        <v>3.95672546952394+2.11491382535878i</v>
      </c>
      <c r="DT197" s="223" t="str">
        <f t="shared" ca="1" si="295"/>
        <v>-1.40732804813038-4.26004280434113i</v>
      </c>
      <c r="DU197" s="223" t="str">
        <f t="shared" ca="1" si="296"/>
        <v>-1.91821900229241+4.05573332322497i</v>
      </c>
      <c r="DV197" s="223" t="str">
        <f t="shared" ca="1" si="297"/>
        <v>4.18585708187802-1.61466325280682i</v>
      </c>
      <c r="DW197" s="223" t="str">
        <f t="shared" ca="1" si="298"/>
        <v>-4.14497056011008-1.71690302163338i</v>
      </c>
      <c r="DX197" s="223" t="str">
        <f t="shared" ca="1" si="299"/>
        <v>1.81810859227946+4.10158726306691i</v>
      </c>
      <c r="DY197" s="223" t="str">
        <f t="shared" ca="1" si="300"/>
        <v>1.5114508712123-4.22422219985937i</v>
      </c>
      <c r="DZ197" s="223" t="str">
        <f t="shared" ca="1" si="301"/>
        <v>-4.00743636128236+2.01717394890603i</v>
      </c>
      <c r="EA197" s="223" t="str">
        <f t="shared" ca="1" si="302"/>
        <v>4.29329731833104+1.30235750325502i</v>
      </c>
      <c r="EB197" s="223" t="str">
        <f t="shared" ca="1" si="303"/>
        <v>-2.21137975680589-3.90363119429362i</v>
      </c>
      <c r="EC197" s="223" t="str">
        <f t="shared" ca="1" si="304"/>
        <v>-1.0901266419991+4.3520295075145i</v>
      </c>
      <c r="ED197" s="223" t="str">
        <f t="shared" ca="1" si="305"/>
        <v>3.79042183784014-2.40025815717762i</v>
      </c>
      <c r="EE197" s="223" t="str">
        <f t="shared" ca="1" si="306"/>
        <v>-4.40027727642153-0.875269570179043i</v>
      </c>
      <c r="EF197" s="223" t="str">
        <f t="shared" ca="1" si="307"/>
        <v>2.58335412541094+3.66808102317757i</v>
      </c>
      <c r="EG197" s="223" t="str">
        <f t="shared" ca="1" si="308"/>
        <v>0.658303897299868-4.43792439195092i</v>
      </c>
      <c r="EH197" s="223" t="str">
        <f t="shared" ca="1" si="309"/>
        <v>-3.53690348004423+2.76022656728105i</v>
      </c>
      <c r="EI197" s="223" t="str">
        <f t="shared" ca="1" si="310"/>
        <v>4.46488015890384+0.439752312671488i</v>
      </c>
      <c r="EJ197" s="223" t="str">
        <f t="shared" ca="1" si="311"/>
        <v>-2.9304493815833-3.39720522663132i</v>
      </c>
      <c r="EK197" s="223" t="str">
        <f t="shared" ca="1" si="312"/>
        <v>-0.220141326204131+4.48107963847667i</v>
      </c>
      <c r="EL197" s="223" t="str">
        <f t="shared" ca="1" si="313"/>
        <v>3.24932280826726-3.09361248664847i</v>
      </c>
      <c r="EM197" s="223" t="str">
        <f t="shared" ca="1" si="314"/>
        <v>-4.48648380470421+1.53892396572297E-13i</v>
      </c>
      <c r="EN197" s="223"/>
      <c r="EO197" s="223"/>
      <c r="EP197" s="223"/>
    </row>
    <row r="198" spans="1:146" ht="17.25" thickBot="1">
      <c r="A198" s="257">
        <f t="shared" si="181"/>
        <v>1.9140625000000013E-3</v>
      </c>
      <c r="B198" s="256">
        <v>98</v>
      </c>
      <c r="C198" s="230">
        <f t="shared" si="182"/>
        <v>19600</v>
      </c>
      <c r="D198" s="229">
        <f t="shared" si="315"/>
        <v>123150.43202071989</v>
      </c>
      <c r="E198" s="229" t="str">
        <f t="shared" si="316"/>
        <v>123150.43202072i</v>
      </c>
      <c r="F198" s="229" t="str">
        <f t="shared" si="320"/>
        <v>-0.0138044460033749-0.0462704946952719i</v>
      </c>
      <c r="G198" s="229" t="str">
        <f t="shared" si="321"/>
        <v>-4.25967171046198+2.20519333990699i</v>
      </c>
      <c r="H198" s="229" t="str">
        <f t="shared" si="319"/>
        <v>0.00202517373210784-0.00431292565047136i</v>
      </c>
      <c r="I198" s="229" t="str">
        <f t="shared" si="317"/>
        <v>-0.00330373040673942+0.00448344826055334i</v>
      </c>
      <c r="J198" s="255" t="str">
        <f ca="1">IMPRODUCT(1/N_FFT2,DI100)</f>
        <v>0.0142947008173092+0.0000273727895858371i</v>
      </c>
      <c r="K198" s="254" t="str">
        <f t="shared" ca="1" si="318"/>
        <v>-0.0000473485622312424+0.0000639991191972233i</v>
      </c>
      <c r="N198" s="246">
        <f t="shared" ca="1" si="185"/>
        <v>17.486821919973679</v>
      </c>
      <c r="O198" s="223">
        <f t="shared" ca="1" si="186"/>
        <v>4.4868219199736785</v>
      </c>
      <c r="P198" s="223" t="str">
        <f t="shared" ca="1" si="187"/>
        <v>-3.32451575087181-3.0131654391622i</v>
      </c>
      <c r="Q198" s="223" t="str">
        <f t="shared" ca="1" si="188"/>
        <v>0.439785453763806+4.46521664605583i</v>
      </c>
      <c r="R198" s="223" t="str">
        <f t="shared" ca="1" si="189"/>
        <v>2.67279669710971-3.60384915853532i</v>
      </c>
      <c r="S198" s="223" t="str">
        <f t="shared" ca="1" si="190"/>
        <v>-4.40060889490075+0.875335533196682i</v>
      </c>
      <c r="T198" s="223" t="str">
        <f t="shared" ca="1" si="191"/>
        <v>3.84847552873771+2.30668746176487i</v>
      </c>
      <c r="U198" s="223" t="str">
        <f t="shared" ca="1" si="192"/>
        <v>-1.30245565293776-4.29362087447026i</v>
      </c>
      <c r="V198" s="223" t="str">
        <f t="shared" ca="1" si="193"/>
        <v>-1.91836356519938+4.05603897580778i</v>
      </c>
      <c r="W198" s="223" t="str">
        <f t="shared" ca="1" si="194"/>
        <v>4.14528293788665-1.71703241274651i</v>
      </c>
      <c r="X198" s="223" t="str">
        <f t="shared" ca="1" si="195"/>
        <v>-4.22454055028435-1.5115647788168i</v>
      </c>
      <c r="Y198" s="223" t="str">
        <f t="shared" ca="1" si="196"/>
        <v>2.11507321179513+3.95702366056901i</v>
      </c>
      <c r="Z198" s="223" t="str">
        <f t="shared" ca="1" si="197"/>
        <v>1.09020879730928-4.35235748989277i</v>
      </c>
      <c r="AA198" s="223" t="str">
        <f t="shared" ca="1" si="198"/>
        <v>-3.73065608227114+2.49274469959714i</v>
      </c>
      <c r="AB198" s="223" t="str">
        <f t="shared" ca="1" si="199"/>
        <v>4.43825884763304+0.658353509114496i</v>
      </c>
      <c r="AC198" s="223" t="str">
        <f t="shared" ca="1" si="200"/>
        <v>-2.84640969326954-3.46836024651671i</v>
      </c>
      <c r="AD198" s="223" t="str">
        <f t="shared" ca="1" si="201"/>
        <v>-0.220157916734299+4.48141734647148i</v>
      </c>
      <c r="AE198" s="223" t="str">
        <f t="shared" ca="1" si="202"/>
        <v>3.17266220558973-3.17266220558993i</v>
      </c>
      <c r="AF198" s="223" t="str">
        <f t="shared" ca="1" si="203"/>
        <v>-4.48141734647147+0.220157916734612i</v>
      </c>
      <c r="AG198" s="223" t="str">
        <f t="shared" ca="1" si="204"/>
        <v>3.46836024651661+2.84640969326967i</v>
      </c>
      <c r="AH198" s="223" t="str">
        <f t="shared" ca="1" si="205"/>
        <v>-0.658353509114366-4.43825884763305i</v>
      </c>
      <c r="AI198" s="223" t="str">
        <f t="shared" ca="1" si="206"/>
        <v>-2.49274469959727+3.73065608227105i</v>
      </c>
      <c r="AJ198" s="223" t="str">
        <f t="shared" ca="1" si="207"/>
        <v>4.35235748989281-1.09020879730912i</v>
      </c>
      <c r="AK198" s="223" t="str">
        <f t="shared" ca="1" si="208"/>
        <v>-3.95702366056915-2.11507321179487i</v>
      </c>
      <c r="AL198" s="223" t="str">
        <f t="shared" ca="1" si="209"/>
        <v>1.51156477881707+4.22454055028426i</v>
      </c>
      <c r="AM198" s="223" t="str">
        <f t="shared" ca="1" si="210"/>
        <v>1.71703241274624-4.14528293788676i</v>
      </c>
      <c r="AN198" s="223" t="str">
        <f t="shared" ca="1" si="211"/>
        <v>-4.05603897580785+1.91836356519923i</v>
      </c>
      <c r="AO198" s="223" t="str">
        <f t="shared" ca="1" si="212"/>
        <v>4.29362087447022+1.30245565293789i</v>
      </c>
      <c r="AP198" s="223" t="str">
        <f t="shared" ca="1" si="213"/>
        <v>-2.30668746176474-3.84847552873779i</v>
      </c>
      <c r="AQ198" s="223" t="str">
        <f t="shared" ca="1" si="214"/>
        <v>-0.875335533196673+4.40060889490075i</v>
      </c>
      <c r="AR198" s="223" t="str">
        <f t="shared" ca="1" si="215"/>
        <v>-0.875335533196673+4.40060889490075i</v>
      </c>
      <c r="AS198" s="223" t="str">
        <f t="shared" ca="1" si="216"/>
        <v>-4.46521664605585-0.439785453763629i</v>
      </c>
      <c r="AT198" s="223" t="str">
        <f t="shared" ca="1" si="217"/>
        <v>3.01316543916206+3.32451575087194i</v>
      </c>
      <c r="AU198" s="223" t="str">
        <f t="shared" ca="1" si="218"/>
        <v>1.64901445499237E-13-4.48682191997368i</v>
      </c>
      <c r="AV198" s="223" t="str">
        <f t="shared" ca="1" si="219"/>
        <v>-3.0131654391623+3.32451575087172i</v>
      </c>
      <c r="AW198" s="223" t="str">
        <f t="shared" ca="1" si="220"/>
        <v>4.46521664605583-0.439785453763809i</v>
      </c>
      <c r="AX198" s="223" t="str">
        <f t="shared" ca="1" si="221"/>
        <v>-3.60384915853534-2.67279669710968i</v>
      </c>
      <c r="AY198" s="223" t="str">
        <f t="shared" ca="1" si="222"/>
        <v>0.875335533196785+4.40060889490073i</v>
      </c>
      <c r="AZ198" s="223" t="str">
        <f t="shared" ca="1" si="223"/>
        <v>2.30668746176464-3.84847552873785i</v>
      </c>
      <c r="BA198" s="223" t="str">
        <f t="shared" ca="1" si="224"/>
        <v>-4.2936208744703+1.30245565293763i</v>
      </c>
      <c r="BB198" s="223" t="str">
        <f t="shared" ca="1" si="225"/>
        <v>4.05603897580772+1.9183635651995i</v>
      </c>
      <c r="BC198" s="223" t="str">
        <f t="shared" ca="1" si="226"/>
        <v>-1.71703241274638-4.14528293788671i</v>
      </c>
      <c r="BD198" s="223" t="str">
        <f t="shared" ca="1" si="227"/>
        <v>-1.51156477881696+4.2245405502843i</v>
      </c>
      <c r="BE198" s="223" t="str">
        <f t="shared" ca="1" si="228"/>
        <v>3.95702366056864-2.11507321179581i</v>
      </c>
      <c r="BF198" s="223" t="str">
        <f t="shared" ca="1" si="229"/>
        <v>-4.35235748989229-1.09020879731121i</v>
      </c>
      <c r="BG198" s="223" t="str">
        <f t="shared" ca="1" si="230"/>
        <v>2.49274469959665+3.73065608227147i</v>
      </c>
      <c r="BH198" s="223" t="str">
        <f t="shared" ca="1" si="231"/>
        <v>0.658353509113779-4.43825884763314i</v>
      </c>
      <c r="BI198" s="223" t="str">
        <f t="shared" ca="1" si="232"/>
        <v>-3.4683602465154+2.84640969327114i</v>
      </c>
      <c r="BJ198" s="223" t="str">
        <f t="shared" ca="1" si="233"/>
        <v>4.48141734647143+0.220157916735387i</v>
      </c>
      <c r="BK198" s="223" t="str">
        <f t="shared" ca="1" si="234"/>
        <v>-3.17266220559015-3.17266220558951i</v>
      </c>
      <c r="BL198" s="223" t="str">
        <f t="shared" ca="1" si="235"/>
        <v>0.22015791673623+4.48141734647139i</v>
      </c>
      <c r="BM198" s="223" t="str">
        <f t="shared" ca="1" si="236"/>
        <v>2.84640969327048-3.46836024651594i</v>
      </c>
      <c r="BN198" s="223" t="str">
        <f t="shared" ca="1" si="237"/>
        <v>-4.43825884763302+0.658353509114613i</v>
      </c>
      <c r="BO198" s="223" t="str">
        <f t="shared" ca="1" si="238"/>
        <v>3.73065608227197+2.49274469959589i</v>
      </c>
      <c r="BP198" s="223" t="str">
        <f t="shared" ca="1" si="239"/>
        <v>-1.0902087973077-4.35235748989317i</v>
      </c>
      <c r="BQ198" s="223" t="str">
        <f t="shared" ca="1" si="240"/>
        <v>-2.11507321179501+3.95702366056907i</v>
      </c>
      <c r="BR198" s="223" t="str">
        <f t="shared" ca="1" si="241"/>
        <v>4.22454055028386-1.51156477881817i</v>
      </c>
      <c r="BS198" s="223" t="str">
        <f t="shared" ca="1" si="242"/>
        <v>-4.145282937886-1.71703241274807i</v>
      </c>
      <c r="BT198" s="223" t="str">
        <f t="shared" ca="1" si="243"/>
        <v>1.91836356519905+4.05603897580793i</v>
      </c>
      <c r="BU198" s="223" t="str">
        <f t="shared" ca="1" si="244"/>
        <v>1.30245565293671-4.29362087447058i</v>
      </c>
      <c r="BV198" s="223" t="str">
        <f t="shared" ca="1" si="245"/>
        <v>-3.84847552873876+2.30668746176312i</v>
      </c>
      <c r="BW198" s="223" t="str">
        <f t="shared" ca="1" si="246"/>
        <v>4.40060889490064+0.875335533197212i</v>
      </c>
      <c r="BX198" s="223" t="str">
        <f t="shared" ca="1" si="247"/>
        <v>-2.67279669711041-3.60384915853479i</v>
      </c>
      <c r="BY198" s="223" t="str">
        <f t="shared" ca="1" si="248"/>
        <v>-0.439785453766014+4.46521664605561i</v>
      </c>
      <c r="BZ198" s="223" t="str">
        <f t="shared" ca="1" si="249"/>
        <v>3.32451575087235-3.0131654391616i</v>
      </c>
      <c r="CA198" s="223" t="str">
        <f t="shared" ca="1" si="250"/>
        <v>-4.48682191997368+5.62859151129739E-13i</v>
      </c>
      <c r="CB198" s="223" t="str">
        <f t="shared" ca="1" si="251"/>
        <v>3.3245157508731+3.01316543916077i</v>
      </c>
      <c r="CC198" s="223" t="str">
        <f t="shared" ca="1" si="252"/>
        <v>-0.439785453762693-4.46521664605593i</v>
      </c>
      <c r="CD198" s="223" t="str">
        <f t="shared" ca="1" si="253"/>
        <v>-2.6727966971094+3.60384915853554i</v>
      </c>
      <c r="CE198" s="223" t="str">
        <f t="shared" ca="1" si="254"/>
        <v>4.4006088949004-0.875335533198441i</v>
      </c>
      <c r="CF198" s="223" t="str">
        <f t="shared" ca="1" si="255"/>
        <v>-3.84847552873711-2.30668746176587i</v>
      </c>
      <c r="CG198" s="223" t="str">
        <f t="shared" ca="1" si="256"/>
        <v>1.3024556529379+4.29362087447022i</v>
      </c>
      <c r="CH198" s="223" t="str">
        <f t="shared" ca="1" si="257"/>
        <v>1.91836356519804-4.05603897580841i</v>
      </c>
      <c r="CI198" s="223" t="str">
        <f t="shared" ca="1" si="258"/>
        <v>-4.14528293788728+1.71703241274499i</v>
      </c>
      <c r="CJ198" s="223" t="str">
        <f t="shared" ca="1" si="259"/>
        <v>4.22454055028424+1.51156477881712i</v>
      </c>
      <c r="CK198" s="223" t="str">
        <f t="shared" ca="1" si="260"/>
        <v>-2.11507321179601-3.95702366056853i</v>
      </c>
      <c r="CL198" s="223" t="str">
        <f t="shared" ca="1" si="261"/>
        <v>-1.09020879731093+4.35235748989236i</v>
      </c>
      <c r="CM198" s="223" t="str">
        <f t="shared" ca="1" si="262"/>
        <v>3.73065608227128-2.49274469959694i</v>
      </c>
      <c r="CN198" s="223" t="str">
        <f t="shared" ca="1" si="263"/>
        <v>-4.43825884763319-0.658353509113438i</v>
      </c>
      <c r="CO198" s="223" t="str">
        <f t="shared" ca="1" si="264"/>
        <v>2.84640969326795+3.46836024651802i</v>
      </c>
      <c r="CP198" s="223" t="str">
        <f t="shared" ca="1" si="265"/>
        <v>0.220157916735042-4.48141734647144i</v>
      </c>
      <c r="CQ198" s="223" t="str">
        <f t="shared" ca="1" si="266"/>
        <v>-3.17266220558931+3.17266220559035i</v>
      </c>
      <c r="CR198" s="223" t="str">
        <f t="shared" ca="1" si="267"/>
        <v>4.48141734647137-0.220157916736512i</v>
      </c>
      <c r="CS198" s="223" t="str">
        <f t="shared" ca="1" si="268"/>
        <v>-3.46836024651612-2.84640969327027i</v>
      </c>
      <c r="CT198" s="223" t="str">
        <f t="shared" ca="1" si="269"/>
        <v>0.658353509114891+4.43825884763298i</v>
      </c>
      <c r="CU198" s="223" t="str">
        <f t="shared" ca="1" si="270"/>
        <v>2.49274469959561-3.73065608227217i</v>
      </c>
      <c r="CV198" s="223" t="str">
        <f t="shared" ca="1" si="271"/>
        <v>-4.35235748989312+1.09020879730791i</v>
      </c>
      <c r="CW198" s="223" t="str">
        <f t="shared" ca="1" si="272"/>
        <v>3.95702366056923+2.11507321179471i</v>
      </c>
      <c r="CX198" s="223" t="str">
        <f t="shared" ca="1" si="273"/>
        <v>-1.5115647788185-4.22454055028374i</v>
      </c>
      <c r="CY198" s="223" t="str">
        <f t="shared" ca="1" si="274"/>
        <v>-1.71703241274775+4.14528293788614i</v>
      </c>
      <c r="CZ198" s="223" t="str">
        <f t="shared" ca="1" si="275"/>
        <v>4.05603897580778-1.91836356519937i</v>
      </c>
      <c r="DA198" s="223" t="str">
        <f t="shared" ca="1" si="276"/>
        <v>-4.29362087447064-1.30245565293649i</v>
      </c>
      <c r="DB198" s="223" t="str">
        <f t="shared" ca="1" si="277"/>
        <v>2.30668746176331+3.84847552873865i</v>
      </c>
      <c r="DC198" s="223" t="str">
        <f t="shared" ca="1" si="278"/>
        <v>0.875335533196996-4.40060889490068i</v>
      </c>
      <c r="DD198" s="223" t="str">
        <f t="shared" ca="1" si="279"/>
        <v>-3.60384915853466+2.67279669711059i</v>
      </c>
      <c r="DE198" s="223" t="str">
        <f t="shared" ca="1" si="280"/>
        <v>4.46521664605563+0.439785453765798i</v>
      </c>
      <c r="DF198" s="223" t="str">
        <f t="shared" ca="1" si="281"/>
        <v>-3.01316543916186-3.32451575087212i</v>
      </c>
      <c r="DG198" s="223" t="str">
        <f t="shared" ca="1" si="282"/>
        <v>9.08050301132338E-13+4.48682191997368i</v>
      </c>
      <c r="DH198" s="223" t="str">
        <f t="shared" ca="1" si="283"/>
        <v>3.01316543916382-3.32451575087034i</v>
      </c>
      <c r="DI198" s="223" t="str">
        <f t="shared" ca="1" si="284"/>
        <v>-4.4652166460559+0.439785453763036i</v>
      </c>
      <c r="DJ198" s="223" t="str">
        <f t="shared" ca="1" si="285"/>
        <v>3.60384915853567+2.67279669710923i</v>
      </c>
      <c r="DK198" s="223" t="str">
        <f t="shared" ca="1" si="286"/>
        <v>-0.875335533198652-4.40060889490035i</v>
      </c>
      <c r="DL198" s="223" t="str">
        <f t="shared" ca="1" si="287"/>
        <v>-2.30668746176568+3.84847552873722i</v>
      </c>
      <c r="DM198" s="223" t="str">
        <f t="shared" ca="1" si="288"/>
        <v>4.29362087447015-1.30245565293811i</v>
      </c>
      <c r="DN198" s="223" t="str">
        <f t="shared" ca="1" si="289"/>
        <v>-4.05603897580856-1.91836356519772i</v>
      </c>
      <c r="DO198" s="223" t="str">
        <f t="shared" ca="1" si="290"/>
        <v>1.71703241274531+4.14528293788715i</v>
      </c>
      <c r="DP198" s="223" t="str">
        <f t="shared" ca="1" si="291"/>
        <v>1.51156477881679-4.22454055028435i</v>
      </c>
      <c r="DQ198" s="223" t="str">
        <f t="shared" ca="1" si="292"/>
        <v>-3.95702366056837+2.11507321179631i</v>
      </c>
      <c r="DR198" s="223" t="str">
        <f t="shared" ca="1" si="293"/>
        <v>4.35235748989241+1.09020879731072i</v>
      </c>
      <c r="DS198" s="223" t="str">
        <f t="shared" ca="1" si="294"/>
        <v>-2.49274469959712-3.73065608227116i</v>
      </c>
      <c r="DT198" s="223" t="str">
        <f t="shared" ca="1" si="295"/>
        <v>-0.658353509113097+4.43825884763324i</v>
      </c>
      <c r="DU198" s="223" t="str">
        <f t="shared" ca="1" si="296"/>
        <v>3.4683602465178-2.84640969326822i</v>
      </c>
      <c r="DV198" s="223" t="str">
        <f t="shared" ca="1" si="297"/>
        <v>-4.48141734647146-0.220157916734825i</v>
      </c>
      <c r="DW198" s="223" t="str">
        <f t="shared" ca="1" si="298"/>
        <v>3.1726622055906+3.17266220558907i</v>
      </c>
      <c r="DX198" s="223" t="str">
        <f t="shared" ca="1" si="299"/>
        <v>-0.220157916732398-4.48141734647157i</v>
      </c>
      <c r="DY198" s="223" t="str">
        <f t="shared" ca="1" si="300"/>
        <v>-2.8464096932701+3.46836024651626i</v>
      </c>
      <c r="DZ198" s="223" t="str">
        <f t="shared" ca="1" si="301"/>
        <v>4.43825884763292-0.658353509115232i</v>
      </c>
      <c r="EA198" s="223" t="str">
        <f t="shared" ca="1" si="302"/>
        <v>-3.73065608227235-2.49274469959532i</v>
      </c>
      <c r="EB198" s="223" t="str">
        <f t="shared" ca="1" si="303"/>
        <v>1.09020879730836+4.35235748989301i</v>
      </c>
      <c r="EC198" s="223" t="str">
        <f t="shared" ca="1" si="304"/>
        <v>2.11507321179452-3.95702366056933i</v>
      </c>
      <c r="ED198" s="223" t="str">
        <f t="shared" ca="1" si="305"/>
        <v>-4.22454055028363+1.51156477881883i</v>
      </c>
      <c r="EE198" s="223" t="str">
        <f t="shared" ca="1" si="306"/>
        <v>4.14528293788627+1.71703241274743i</v>
      </c>
      <c r="EF198" s="223" t="str">
        <f t="shared" ca="1" si="307"/>
        <v>-1.91836356519956-4.05603897580769i</v>
      </c>
      <c r="EG198" s="223" t="str">
        <f t="shared" ca="1" si="308"/>
        <v>-1.30245565293617+4.29362087447074i</v>
      </c>
      <c r="EH198" s="223" t="str">
        <f t="shared" ca="1" si="309"/>
        <v>3.84847552873847-2.3066874617636i</v>
      </c>
      <c r="EI198" s="223" t="str">
        <f t="shared" ca="1" si="310"/>
        <v>-4.40060889490073-0.875335533196781i</v>
      </c>
      <c r="EJ198" s="223" t="str">
        <f t="shared" ca="1" si="311"/>
        <v>2.67279669711087+3.60384915853446i</v>
      </c>
      <c r="EK198" s="223" t="str">
        <f t="shared" ca="1" si="312"/>
        <v>0.439785453765454-4.46521664605567i</v>
      </c>
      <c r="EL198" s="223" t="str">
        <f t="shared" ca="1" si="313"/>
        <v>-3.32451575087189+3.01316543916212i</v>
      </c>
      <c r="EM198" s="223" t="str">
        <f t="shared" ca="1" si="314"/>
        <v>4.48682191997368-1.12571830225948E-12i</v>
      </c>
      <c r="EN198" s="223"/>
      <c r="EO198" s="223"/>
      <c r="EP198" s="223"/>
    </row>
    <row r="199" spans="1:146" ht="17.25" thickBot="1">
      <c r="A199" s="257">
        <f t="shared" si="181"/>
        <v>1.9335937500000013E-3</v>
      </c>
      <c r="B199" s="256">
        <v>99</v>
      </c>
      <c r="C199" s="230">
        <f t="shared" si="182"/>
        <v>19800</v>
      </c>
      <c r="D199" s="229">
        <f t="shared" si="315"/>
        <v>124407.06908215581</v>
      </c>
      <c r="E199" s="229" t="str">
        <f t="shared" si="316"/>
        <v>124407.069082156i</v>
      </c>
      <c r="F199" s="229" t="str">
        <f t="shared" si="320"/>
        <v>-0.0136839864395754-0.0456611148666196i</v>
      </c>
      <c r="G199" s="229" t="str">
        <f t="shared" si="321"/>
        <v>-4.23157928013856+2.22876924300528i</v>
      </c>
      <c r="H199" s="229" t="str">
        <f t="shared" si="319"/>
        <v>0.00202461129655749-0.00426933420952294i</v>
      </c>
      <c r="I199" s="229" t="str">
        <f t="shared" si="317"/>
        <v>-0.00327047894055743+0.00444727007451417i</v>
      </c>
      <c r="J199" s="255" t="str">
        <f ca="1">IMPRODUCT(1/N_FFT2,DJ100)</f>
        <v>0.0282542447017456+0.00161479983539147i</v>
      </c>
      <c r="K199" s="254" t="str">
        <f t="shared" ca="1" si="318"/>
        <v>-0.0000995863632626822+0.00012037308808521i</v>
      </c>
      <c r="N199" s="246">
        <f t="shared" ca="1" si="185"/>
        <v>17.487136541769893</v>
      </c>
      <c r="O199" s="223">
        <f t="shared" ca="1" si="186"/>
        <v>4.4871365417698907</v>
      </c>
      <c r="P199" s="223" t="str">
        <f t="shared" ca="1" si="187"/>
        <v>-3.39769948491069-2.93087573170961i</v>
      </c>
      <c r="Q199" s="223" t="str">
        <f t="shared" ca="1" si="188"/>
        <v>0.658399673719879+4.43857006412338i</v>
      </c>
      <c r="R199" s="223" t="str">
        <f t="shared" ca="1" si="189"/>
        <v>2.4006073699553-3.79097330507654i</v>
      </c>
      <c r="S199" s="223" t="str">
        <f t="shared" ca="1" si="190"/>
        <v>-4.29392194875755+1.30254698282436i</v>
      </c>
      <c r="T199" s="223" t="str">
        <f t="shared" ca="1" si="191"/>
        <v>4.10218400165987+1.81837310830655i</v>
      </c>
      <c r="U199" s="223" t="str">
        <f t="shared" ca="1" si="192"/>
        <v>-1.91849808335072-4.056323390543i</v>
      </c>
      <c r="V199" s="223" t="str">
        <f t="shared" ca="1" si="193"/>
        <v>-1.19677656022178+4.32459480291395i</v>
      </c>
      <c r="W199" s="223" t="str">
        <f t="shared" ca="1" si="194"/>
        <v>3.73091768073411-2.4929194941017i</v>
      </c>
      <c r="X199" s="223" t="str">
        <f t="shared" ca="1" si="195"/>
        <v>-4.45339118665665-0.549273413789141i</v>
      </c>
      <c r="Y199" s="223" t="str">
        <f t="shared" ca="1" si="196"/>
        <v>3.01337672624699+3.32474887024563i</v>
      </c>
      <c r="Z199" s="223" t="str">
        <f t="shared" ca="1" si="197"/>
        <v>-0.11011984328502-4.48578510013593i</v>
      </c>
      <c r="AA199" s="223" t="str">
        <f t="shared" ca="1" si="198"/>
        <v>-2.84660928722399+3.46860345245414i</v>
      </c>
      <c r="AB199" s="223" t="str">
        <f t="shared" ca="1" si="199"/>
        <v>4.42107531295233-0.767129338306234i</v>
      </c>
      <c r="AC199" s="223" t="str">
        <f t="shared" ca="1" si="200"/>
        <v>-3.84874538885377-2.30684920969349i</v>
      </c>
      <c r="AD199" s="223" t="str">
        <f t="shared" ca="1" si="201"/>
        <v>1.4075327998297+4.26066259657934i</v>
      </c>
      <c r="AE199" s="223" t="str">
        <f t="shared" ca="1" si="202"/>
        <v>1.71715281329529-4.14557361052469i</v>
      </c>
      <c r="AF199" s="223" t="str">
        <f t="shared" ca="1" si="203"/>
        <v>-4.00801940189137+2.01746742688674i</v>
      </c>
      <c r="AG199" s="223" t="str">
        <f t="shared" ca="1" si="204"/>
        <v>4.35266268286807+1.09028524416978i</v>
      </c>
      <c r="AH199" s="223" t="str">
        <f t="shared" ca="1" si="205"/>
        <v>-2.58372997676161-3.66861469108847i</v>
      </c>
      <c r="AI199" s="223" t="str">
        <f t="shared" ca="1" si="206"/>
        <v>-0.439816292092621+4.46552975286209i</v>
      </c>
      <c r="AJ199" s="223" t="str">
        <f t="shared" ca="1" si="207"/>
        <v>3.24979555118169-3.0940625753217i</v>
      </c>
      <c r="AK199" s="223" t="str">
        <f t="shared" ca="1" si="208"/>
        <v>-4.48173158929196+0.220173354494092i</v>
      </c>
      <c r="AL199" s="223" t="str">
        <f t="shared" ca="1" si="209"/>
        <v>3.53741806297715+2.76062815174547i</v>
      </c>
      <c r="AM199" s="223" t="str">
        <f t="shared" ca="1" si="210"/>
        <v>-0.875396912864061-4.4009174713274i</v>
      </c>
      <c r="AN199" s="223" t="str">
        <f t="shared" ca="1" si="211"/>
        <v>-2.21170148972656+3.90419913232252i</v>
      </c>
      <c r="AO199" s="223" t="str">
        <f t="shared" ca="1" si="212"/>
        <v>4.22483678056922-1.51167077170796i</v>
      </c>
      <c r="AP199" s="223" t="str">
        <f t="shared" ca="1" si="213"/>
        <v>-4.18646608085951-1.61489816963779i</v>
      </c>
      <c r="AQ199" s="223" t="str">
        <f t="shared" ca="1" si="214"/>
        <v>2.1152215234832+3.95730113222131i</v>
      </c>
      <c r="AR199" s="223" t="str">
        <f t="shared" ca="1" si="215"/>
        <v>2.1152215234832+3.95730113222131i</v>
      </c>
      <c r="AS199" s="223" t="str">
        <f t="shared" ca="1" si="216"/>
        <v>-3.60410186513151+2.67298411709502i</v>
      </c>
      <c r="AT199" s="223" t="str">
        <f t="shared" ca="1" si="217"/>
        <v>4.47497845092132+0.330094241507534i</v>
      </c>
      <c r="AU199" s="223" t="str">
        <f t="shared" ca="1" si="218"/>
        <v>-3.1728846767955-3.17288467679539i</v>
      </c>
      <c r="AV199" s="223" t="str">
        <f t="shared" ca="1" si="219"/>
        <v>0.330094241507245+4.47497845092135i</v>
      </c>
      <c r="AW199" s="223" t="str">
        <f t="shared" ca="1" si="220"/>
        <v>2.6729841170949-3.6041018651316i</v>
      </c>
      <c r="AX199" s="223" t="str">
        <f t="shared" ca="1" si="221"/>
        <v>-4.37810868157865+0.98313718105475i</v>
      </c>
      <c r="AY199" s="223" t="str">
        <f t="shared" ca="1" si="222"/>
        <v>3.95730113222138+2.11522152348307i</v>
      </c>
      <c r="AZ199" s="223" t="str">
        <f t="shared" ca="1" si="223"/>
        <v>-1.61489816963794-4.18646608085945i</v>
      </c>
      <c r="BA199" s="223" t="str">
        <f t="shared" ca="1" si="224"/>
        <v>-1.51167077170779+4.22483678056928i</v>
      </c>
      <c r="BB199" s="223" t="str">
        <f t="shared" ca="1" si="225"/>
        <v>3.90419913232245-2.2117014897267i</v>
      </c>
      <c r="BC199" s="223" t="str">
        <f t="shared" ca="1" si="226"/>
        <v>-4.40091747132734-0.875396912864349i</v>
      </c>
      <c r="BD199" s="223" t="str">
        <f t="shared" ca="1" si="227"/>
        <v>2.76062815174559+3.53741806297706i</v>
      </c>
      <c r="BE199" s="223" t="str">
        <f t="shared" ca="1" si="228"/>
        <v>0.220173354493968-4.48173158929197i</v>
      </c>
      <c r="BF199" s="223" t="str">
        <f t="shared" ca="1" si="229"/>
        <v>-3.09406257532096+3.24979555118239i</v>
      </c>
      <c r="BG199" s="223" t="str">
        <f t="shared" ca="1" si="230"/>
        <v>4.46552975286194-0.439816292094141i</v>
      </c>
      <c r="BH199" s="223" t="str">
        <f t="shared" ca="1" si="231"/>
        <v>-3.66861469108986-2.58372997675963i</v>
      </c>
      <c r="BI199" s="223" t="str">
        <f t="shared" ca="1" si="232"/>
        <v>1.09028524416821+4.35266268286847i</v>
      </c>
      <c r="BJ199" s="223" t="str">
        <f t="shared" ca="1" si="233"/>
        <v>2.0174674268878-4.00801940189084i</v>
      </c>
      <c r="BK199" s="223" t="str">
        <f t="shared" ca="1" si="234"/>
        <v>-4.14557361052481+1.71715281329502i</v>
      </c>
      <c r="BL199" s="223" t="str">
        <f t="shared" ca="1" si="235"/>
        <v>4.26066259657939+1.40753279982955i</v>
      </c>
      <c r="BM199" s="223" t="str">
        <f t="shared" ca="1" si="236"/>
        <v>-2.30684920969439-3.84874538885323i</v>
      </c>
      <c r="BN199" s="223" t="str">
        <f t="shared" ca="1" si="237"/>
        <v>-0.767129338304789+4.42107531295257i</v>
      </c>
      <c r="BO199" s="223" t="str">
        <f t="shared" ca="1" si="238"/>
        <v>3.4686034524526-2.84660928722586i</v>
      </c>
      <c r="BP199" s="223" t="str">
        <f t="shared" ca="1" si="239"/>
        <v>-4.48578510013589-0.110119843286633i</v>
      </c>
      <c r="BQ199" s="223" t="str">
        <f t="shared" ca="1" si="240"/>
        <v>3.3247488702451+3.01337672624758i</v>
      </c>
      <c r="BR199" s="223" t="str">
        <f t="shared" ca="1" si="241"/>
        <v>-0.549273413788854-4.45339118665668i</v>
      </c>
      <c r="BS199" s="223" t="str">
        <f t="shared" ca="1" si="242"/>
        <v>-2.49291949410152+3.73091768073423i</v>
      </c>
      <c r="BT199" s="223" t="str">
        <f t="shared" ca="1" si="243"/>
        <v>4.32459480291368-1.19677656022279i</v>
      </c>
      <c r="BU199" s="223" t="str">
        <f t="shared" ca="1" si="244"/>
        <v>-4.05632339054366-1.91849808334932i</v>
      </c>
      <c r="BV199" s="223" t="str">
        <f t="shared" ca="1" si="245"/>
        <v>1.81837310830463+4.10218400166073i</v>
      </c>
      <c r="BW199" s="223" t="str">
        <f t="shared" ca="1" si="246"/>
        <v>1.30254698282581-4.29392194875711i</v>
      </c>
      <c r="BX199" s="223" t="str">
        <f t="shared" ca="1" si="247"/>
        <v>-3.79097330507703+2.40060736995453i</v>
      </c>
      <c r="BY199" s="223" t="str">
        <f t="shared" ca="1" si="248"/>
        <v>4.43857006412335+0.658399673720108i</v>
      </c>
      <c r="BZ199" s="223" t="str">
        <f t="shared" ca="1" si="249"/>
        <v>-2.93087573170988-3.39769948491045i</v>
      </c>
      <c r="CA199" s="223" t="str">
        <f t="shared" ca="1" si="250"/>
        <v>1.04883984592941E-12+4.48713654176989i</v>
      </c>
      <c r="CB199" s="223" t="str">
        <f t="shared" ca="1" si="251"/>
        <v>2.9308757317083-3.39769948491182i</v>
      </c>
      <c r="CC199" s="223" t="str">
        <f t="shared" ca="1" si="252"/>
        <v>-4.43857006412369+0.658399673717766i</v>
      </c>
      <c r="CD199" s="223" t="str">
        <f t="shared" ca="1" si="253"/>
        <v>3.79097330507576+2.40060736995653i</v>
      </c>
      <c r="CE199" s="223" t="str">
        <f t="shared" ca="1" si="254"/>
        <v>-1.30254698282355-4.29392194875779i</v>
      </c>
      <c r="CF199" s="223" t="str">
        <f t="shared" ca="1" si="255"/>
        <v>-1.81837310830679+4.10218400165977i</v>
      </c>
      <c r="CG199" s="223" t="str">
        <f t="shared" ca="1" si="256"/>
        <v>4.05632339054276-1.91849808335122i</v>
      </c>
      <c r="CH199" s="223" t="str">
        <f t="shared" ca="1" si="257"/>
        <v>-4.32459480291423-1.19677656022077i</v>
      </c>
      <c r="CI199" s="223" t="str">
        <f t="shared" ca="1" si="258"/>
        <v>2.49291949410337+3.73091768073299i</v>
      </c>
      <c r="CJ199" s="223" t="str">
        <f t="shared" ca="1" si="259"/>
        <v>0.549273413791201-4.45339118665639i</v>
      </c>
      <c r="CK199" s="223" t="str">
        <f t="shared" ca="1" si="260"/>
        <v>-3.32474887024669+3.01337672624582i</v>
      </c>
      <c r="CL199" s="223" t="str">
        <f t="shared" ca="1" si="261"/>
        <v>4.48578510013595-0.110119843284268i</v>
      </c>
      <c r="CM199" s="223" t="str">
        <f t="shared" ca="1" si="262"/>
        <v>-3.46860345245397-2.8466092872242i</v>
      </c>
      <c r="CN199" s="223" t="str">
        <f t="shared" ca="1" si="263"/>
        <v>0.767129338306795+4.42107531295223i</v>
      </c>
      <c r="CO199" s="223" t="str">
        <f t="shared" ca="1" si="264"/>
        <v>2.30684920969259-3.84874538885431i</v>
      </c>
      <c r="CP199" s="223" t="str">
        <f t="shared" ca="1" si="265"/>
        <v>-4.26066259657875+1.40753279983148i</v>
      </c>
      <c r="CQ199" s="223" t="str">
        <f t="shared" ca="1" si="266"/>
        <v>4.1455736105239+1.7171528132972i</v>
      </c>
      <c r="CR199" s="223" t="str">
        <f t="shared" ca="1" si="267"/>
        <v>-2.01746742688563-4.00801940189193i</v>
      </c>
      <c r="CS199" s="223" t="str">
        <f t="shared" ca="1" si="268"/>
        <v>-1.0902852441705+4.3526626828679i</v>
      </c>
      <c r="CT199" s="223" t="str">
        <f t="shared" ca="1" si="269"/>
        <v>3.66861469108862-2.58372997676139i</v>
      </c>
      <c r="CU199" s="223" t="str">
        <f t="shared" ca="1" si="270"/>
        <v>-4.46552975286215-0.439816292092053i</v>
      </c>
      <c r="CV199" s="223" t="str">
        <f t="shared" ca="1" si="271"/>
        <v>3.09406257532248+3.24979555118094i</v>
      </c>
      <c r="CW199" s="223" t="str">
        <f t="shared" ca="1" si="272"/>
        <v>-0.220173354495999-4.48173158929187i</v>
      </c>
      <c r="CX199" s="223" t="str">
        <f t="shared" ca="1" si="273"/>
        <v>-2.76062815174711+3.53741806297588i</v>
      </c>
      <c r="CY199" s="223" t="str">
        <f t="shared" ca="1" si="274"/>
        <v>4.40091747132764-0.875396912862841i</v>
      </c>
      <c r="CZ199" s="223" t="str">
        <f t="shared" ca="1" si="275"/>
        <v>-3.90419913232216-2.2117014897272i</v>
      </c>
      <c r="DA199" s="223" t="str">
        <f t="shared" ca="1" si="276"/>
        <v>1.51167077170772+4.22483678056931i</v>
      </c>
      <c r="DB199" s="223" t="str">
        <f t="shared" ca="1" si="277"/>
        <v>1.61489816963723-4.18646608085972i</v>
      </c>
      <c r="DC199" s="223" t="str">
        <f t="shared" ca="1" si="278"/>
        <v>-3.95730113222082+2.11522152348413i</v>
      </c>
      <c r="DD199" s="223" t="str">
        <f t="shared" ca="1" si="279"/>
        <v>4.378108681579+0.983137181053202i</v>
      </c>
      <c r="DE199" s="223" t="str">
        <f t="shared" ca="1" si="280"/>
        <v>-2.67298411709336-3.60410186513274i</v>
      </c>
      <c r="DF199" s="223" t="str">
        <f t="shared" ca="1" si="281"/>
        <v>-0.330094241508777+4.47497845092123i</v>
      </c>
      <c r="DG199" s="223" t="str">
        <f t="shared" ca="1" si="282"/>
        <v>3.17288467679591-3.17288467679498i</v>
      </c>
      <c r="DH199" s="223" t="str">
        <f t="shared" ca="1" si="283"/>
        <v>-4.47497845092133+0.330094241507464i</v>
      </c>
      <c r="DI199" s="223" t="str">
        <f t="shared" ca="1" si="284"/>
        <v>3.60410186513196+2.67298411709441i</v>
      </c>
      <c r="DJ199" s="223" t="str">
        <f t="shared" ca="1" si="285"/>
        <v>-0.983137181056271-4.37810868157831i</v>
      </c>
      <c r="DK199" s="223" t="str">
        <f t="shared" ca="1" si="286"/>
        <v>-2.11522152348136+3.9573011322223i</v>
      </c>
      <c r="DL199" s="223" t="str">
        <f t="shared" ca="1" si="287"/>
        <v>4.1864660808602-1.614898169636i</v>
      </c>
      <c r="DM199" s="223" t="str">
        <f t="shared" ca="1" si="288"/>
        <v>-4.22483678056887-1.51167077170896i</v>
      </c>
      <c r="DN199" s="223" t="str">
        <f t="shared" ca="1" si="289"/>
        <v>2.21170148972606+3.90419913232281i</v>
      </c>
      <c r="DO199" s="223" t="str">
        <f t="shared" ca="1" si="290"/>
        <v>0.875396912864259-4.40091747132736i</v>
      </c>
      <c r="DP199" s="223" t="str">
        <f t="shared" ca="1" si="291"/>
        <v>-3.53741806297669+2.76062815174607i</v>
      </c>
      <c r="DQ199" s="223" t="str">
        <f t="shared" ca="1" si="292"/>
        <v>4.48173158929202+0.220173354492984i</v>
      </c>
      <c r="DR199" s="223" t="str">
        <f t="shared" ca="1" si="293"/>
        <v>-3.2497955511832-3.09406257532011i</v>
      </c>
      <c r="DS199" s="223" t="str">
        <f t="shared" ca="1" si="294"/>
        <v>0.439816292090616+4.46552975286229i</v>
      </c>
      <c r="DT199" s="223" t="str">
        <f t="shared" ca="1" si="295"/>
        <v>2.58372997676236-3.66861469108793i</v>
      </c>
      <c r="DU199" s="223" t="str">
        <f t="shared" ca="1" si="296"/>
        <v>-4.35266268286821+1.09028524416922i</v>
      </c>
      <c r="DV199" s="223" t="str">
        <f t="shared" ca="1" si="297"/>
        <v>4.00801940189128+2.01746742688692i</v>
      </c>
      <c r="DW199" s="223" t="str">
        <f t="shared" ca="1" si="298"/>
        <v>-1.7171528132961-4.14557361052435i</v>
      </c>
      <c r="DX199" s="223" t="str">
        <f t="shared" ca="1" si="299"/>
        <v>-1.40753279982849+4.26066259657974i</v>
      </c>
      <c r="DY199" s="223" t="str">
        <f t="shared" ca="1" si="300"/>
        <v>3.84874538885269-2.30684920969529i</v>
      </c>
      <c r="DZ199" s="223" t="str">
        <f t="shared" ca="1" si="301"/>
        <v>-4.421075312952-0.767129338308091i</v>
      </c>
      <c r="EA199" s="223" t="str">
        <f t="shared" ca="1" si="302"/>
        <v>2.84660928722318+3.46860345245481i</v>
      </c>
      <c r="EB199" s="223" t="str">
        <f t="shared" ca="1" si="303"/>
        <v>0.110119843285712-4.48578510013592i</v>
      </c>
      <c r="EC199" s="223" t="str">
        <f t="shared" ca="1" si="304"/>
        <v>-3.0133767262467+3.32474887024589i</v>
      </c>
      <c r="ED199" s="223" t="str">
        <f t="shared" ca="1" si="305"/>
        <v>4.45339118665655-0.549273413789895i</v>
      </c>
      <c r="EE199" s="223" t="str">
        <f t="shared" ca="1" si="306"/>
        <v>-3.73091768073474-2.49291949410075i</v>
      </c>
      <c r="EF199" s="223" t="str">
        <f t="shared" ca="1" si="307"/>
        <v>1.19677656022392+4.32459480291336i</v>
      </c>
      <c r="EG199" s="223" t="str">
        <f t="shared" ca="1" si="308"/>
        <v>1.91849808335253-4.05632339054214i</v>
      </c>
      <c r="EH199" s="223" t="str">
        <f t="shared" ca="1" si="309"/>
        <v>-4.10218400166025+1.8183731083057i</v>
      </c>
      <c r="EI199" s="223" t="str">
        <f t="shared" ca="1" si="310"/>
        <v>4.29392194875741+1.30254698282481i</v>
      </c>
      <c r="EJ199" s="223" t="str">
        <f t="shared" ca="1" si="311"/>
        <v>-2.40060736995542-3.79097330507647i</v>
      </c>
      <c r="EK199" s="223" t="str">
        <f t="shared" ca="1" si="312"/>
        <v>-0.658399673719197+4.43857006412348i</v>
      </c>
      <c r="EL199" s="223" t="str">
        <f t="shared" ca="1" si="313"/>
        <v>3.39769948490968-2.93087573171077i</v>
      </c>
      <c r="EM199" s="223" t="str">
        <f t="shared" ca="1" si="314"/>
        <v>-4.48713654176989+2.09767969185882E-12i</v>
      </c>
      <c r="EN199" s="223"/>
      <c r="EO199" s="223"/>
      <c r="EP199" s="223"/>
    </row>
    <row r="200" spans="1:146" ht="17.25" thickBot="1">
      <c r="A200" s="257">
        <f t="shared" si="181"/>
        <v>1.9531250000000013E-3</v>
      </c>
      <c r="B200" s="256">
        <v>100</v>
      </c>
      <c r="C200" s="230">
        <f t="shared" si="182"/>
        <v>20000</v>
      </c>
      <c r="D200" s="229">
        <f t="shared" si="315"/>
        <v>125663.70614359173</v>
      </c>
      <c r="E200" s="229" t="str">
        <f t="shared" si="316"/>
        <v>125663.706143592i</v>
      </c>
      <c r="F200" s="229" t="str">
        <f t="shared" si="320"/>
        <v>-0.0135643211020108-0.0450650535125752i</v>
      </c>
      <c r="G200" s="229" t="str">
        <f t="shared" si="321"/>
        <v>-4.20337783032721+2.25169443088341i</v>
      </c>
      <c r="H200" s="229" t="str">
        <f t="shared" si="319"/>
        <v>0.00202406625017451-0.00422661472320801i</v>
      </c>
      <c r="I200" s="229" t="str">
        <f t="shared" si="317"/>
        <v>-0.00323815016974847+0.00441126403764812i</v>
      </c>
      <c r="J200" s="255" t="str">
        <f ca="1">IMPRODUCT(1/N_FFT2,DK100)</f>
        <v>0.0207628129297771-0.0000255481735607511i</v>
      </c>
      <c r="K200" s="254" t="str">
        <f t="shared" ca="1" si="318"/>
        <v>-0.0000671204064737573+0.0000916729788200936i</v>
      </c>
      <c r="N200" s="246">
        <f t="shared" ca="1" si="185"/>
        <v>17.487429519079189</v>
      </c>
      <c r="O200" s="223">
        <f t="shared" ca="1" si="186"/>
        <v>4.4874295190791882</v>
      </c>
      <c r="P200" s="223" t="str">
        <f t="shared" ca="1" si="187"/>
        <v>-3.46882992697675-2.84679515006152i</v>
      </c>
      <c r="Q200" s="223" t="str">
        <f t="shared" ca="1" si="188"/>
        <v>0.875454069901833+4.40120481915982i</v>
      </c>
      <c r="R200" s="223" t="str">
        <f t="shared" ca="1" si="189"/>
        <v>2.11535963203058-3.95755951514045i</v>
      </c>
      <c r="S200" s="223" t="str">
        <f t="shared" ca="1" si="190"/>
        <v>-4.14584428626423+1.71726493085764i</v>
      </c>
      <c r="T200" s="223" t="str">
        <f t="shared" ca="1" si="191"/>
        <v>4.29420231056222+1.30263202964818i</v>
      </c>
      <c r="U200" s="223" t="str">
        <f t="shared" ca="1" si="192"/>
        <v>-2.49308226357403-3.73116128246366i</v>
      </c>
      <c r="V200" s="223" t="str">
        <f t="shared" ca="1" si="193"/>
        <v>-0.439845008890512+4.46582131940558i</v>
      </c>
      <c r="W200" s="223" t="str">
        <f t="shared" ca="1" si="194"/>
        <v>3.1730918430376-3.17309184303756i</v>
      </c>
      <c r="X200" s="223" t="str">
        <f t="shared" ca="1" si="195"/>
        <v>-4.46582131940558+0.439845008890449i</v>
      </c>
      <c r="Y200" s="223" t="str">
        <f t="shared" ca="1" si="196"/>
        <v>3.73116128246387+2.49308226357372i</v>
      </c>
      <c r="Z200" s="223" t="str">
        <f t="shared" ca="1" si="197"/>
        <v>-1.30263202964811-4.29420231056225i</v>
      </c>
      <c r="AA200" s="223" t="str">
        <f t="shared" ca="1" si="198"/>
        <v>-1.7172649308577+4.14584428626421i</v>
      </c>
      <c r="AB200" s="223" t="str">
        <f t="shared" ca="1" si="199"/>
        <v>3.95755951514053-2.11535963203043i</v>
      </c>
      <c r="AC200" s="223" t="str">
        <f t="shared" ca="1" si="200"/>
        <v>-4.40120481915985-0.875454069901671i</v>
      </c>
      <c r="AD200" s="223" t="str">
        <f t="shared" ca="1" si="201"/>
        <v>2.84679515006158+3.4688299269767i</v>
      </c>
      <c r="AE200" s="223" t="str">
        <f t="shared" ca="1" si="202"/>
        <v>6.26711420000641E-14-4.48742951907919i</v>
      </c>
      <c r="AF200" s="223" t="str">
        <f t="shared" ca="1" si="203"/>
        <v>-2.84679515006168+3.46882992697662i</v>
      </c>
      <c r="AG200" s="223" t="str">
        <f t="shared" ca="1" si="204"/>
        <v>4.40120481915979-0.875454069901985i</v>
      </c>
      <c r="AH200" s="223" t="str">
        <f t="shared" ca="1" si="205"/>
        <v>-3.95755951514046-2.11535963203056i</v>
      </c>
      <c r="AI200" s="223" t="str">
        <f t="shared" ca="1" si="206"/>
        <v>1.71726493085757+4.14584428626426i</v>
      </c>
      <c r="AJ200" s="223" t="str">
        <f t="shared" ca="1" si="207"/>
        <v>1.30263202964825-4.2942023105622i</v>
      </c>
      <c r="AK200" s="223" t="str">
        <f t="shared" ca="1" si="208"/>
        <v>-3.7311612824637+2.49308226357397i</v>
      </c>
      <c r="AL200" s="223" t="str">
        <f t="shared" ca="1" si="209"/>
        <v>4.46582131940557+0.43984500889059i</v>
      </c>
      <c r="AM200" s="223" t="str">
        <f t="shared" ca="1" si="210"/>
        <v>-3.1730918430375-3.17309184303766i</v>
      </c>
      <c r="AN200" s="223" t="str">
        <f t="shared" ca="1" si="211"/>
        <v>0.439845008890371+4.46582131940559i</v>
      </c>
      <c r="AO200" s="223" t="str">
        <f t="shared" ca="1" si="212"/>
        <v>2.49308226357378-3.73116128246383i</v>
      </c>
      <c r="AP200" s="223" t="str">
        <f t="shared" ca="1" si="213"/>
        <v>-4.29420231056226+1.30263202964807i</v>
      </c>
      <c r="AQ200" s="223" t="str">
        <f t="shared" ca="1" si="214"/>
        <v>4.14584428626419+1.71726493085774i</v>
      </c>
      <c r="AR200" s="223" t="str">
        <f t="shared" ca="1" si="215"/>
        <v>4.14584428626419+1.71726493085774i</v>
      </c>
      <c r="AS200" s="223" t="str">
        <f t="shared" ca="1" si="216"/>
        <v>-0.875454069901729+4.40120481915984i</v>
      </c>
      <c r="AT200" s="223" t="str">
        <f t="shared" ca="1" si="217"/>
        <v>3.46882992697674-2.84679515006153i</v>
      </c>
      <c r="AU200" s="223" t="str">
        <f t="shared" ca="1" si="218"/>
        <v>-4.48742951907919-1.25342284000129E-13i</v>
      </c>
      <c r="AV200" s="223" t="str">
        <f t="shared" ca="1" si="219"/>
        <v>3.46882992697686+2.84679515006138i</v>
      </c>
      <c r="AW200" s="223" t="str">
        <f t="shared" ca="1" si="220"/>
        <v>-0.875454069901923-4.4012048191598i</v>
      </c>
      <c r="AX200" s="223" t="str">
        <f t="shared" ca="1" si="221"/>
        <v>-2.11535963203061+3.95755951514044i</v>
      </c>
      <c r="AY200" s="223" t="str">
        <f t="shared" ca="1" si="222"/>
        <v>4.14584428626429-1.71726493085751i</v>
      </c>
      <c r="AZ200" s="223" t="str">
        <f t="shared" ca="1" si="223"/>
        <v>-4.29420231056231-1.30263202964788i</v>
      </c>
      <c r="BA200" s="223" t="str">
        <f t="shared" ca="1" si="224"/>
        <v>2.49308226357392+3.73116128246373i</v>
      </c>
      <c r="BB200" s="223" t="str">
        <f t="shared" ca="1" si="225"/>
        <v>0.439845008890652-4.46582131940557i</v>
      </c>
      <c r="BC200" s="223" t="str">
        <f t="shared" ca="1" si="226"/>
        <v>-3.1730918430377+3.17309184303746i</v>
      </c>
      <c r="BD200" s="223" t="str">
        <f t="shared" ca="1" si="227"/>
        <v>4.4658213194056-0.439845008890309i</v>
      </c>
      <c r="BE200" s="223" t="str">
        <f t="shared" ca="1" si="228"/>
        <v>-3.73116128246354-2.49308226357421i</v>
      </c>
      <c r="BF200" s="223" t="str">
        <f t="shared" ca="1" si="229"/>
        <v>1.30263202964755+4.29420231056242i</v>
      </c>
      <c r="BG200" s="223" t="str">
        <f t="shared" ca="1" si="230"/>
        <v>1.71726493085824-4.14584428626398i</v>
      </c>
      <c r="BH200" s="223" t="str">
        <f t="shared" ca="1" si="231"/>
        <v>-3.95755951514081+2.11535963202991i</v>
      </c>
      <c r="BI200" s="223" t="str">
        <f t="shared" ca="1" si="232"/>
        <v>4.40120481915964+0.875454069902699i</v>
      </c>
      <c r="BJ200" s="223" t="str">
        <f t="shared" ca="1" si="233"/>
        <v>-2.84679515006076-3.46882992697737i</v>
      </c>
      <c r="BK200" s="223" t="str">
        <f t="shared" ca="1" si="234"/>
        <v>-1.11268145563517E-12+4.48742951907919i</v>
      </c>
      <c r="BL200" s="223" t="str">
        <f t="shared" ca="1" si="235"/>
        <v>2.84679515006248-3.46882992697595i</v>
      </c>
      <c r="BM200" s="223" t="str">
        <f t="shared" ca="1" si="236"/>
        <v>-4.40120481916008+0.875454069900518i</v>
      </c>
      <c r="BN200" s="223" t="str">
        <f t="shared" ca="1" si="237"/>
        <v>3.95755951513976+2.11535963203188i</v>
      </c>
      <c r="BO200" s="223" t="str">
        <f t="shared" ca="1" si="238"/>
        <v>-1.71726493085619-4.14584428626484i</v>
      </c>
      <c r="BP200" s="223" t="str">
        <f t="shared" ca="1" si="239"/>
        <v>-1.30263202964961+4.29420231056179i</v>
      </c>
      <c r="BQ200" s="223" t="str">
        <f t="shared" ca="1" si="240"/>
        <v>3.73116128246474-2.49308226357241i</v>
      </c>
      <c r="BR200" s="223" t="str">
        <f t="shared" ca="1" si="241"/>
        <v>-4.46582131940539-0.43984500889246i</v>
      </c>
      <c r="BS200" s="223" t="str">
        <f t="shared" ca="1" si="242"/>
        <v>3.17309184303617+3.17309184303899i</v>
      </c>
      <c r="BT200" s="223" t="str">
        <f t="shared" ca="1" si="243"/>
        <v>-0.439845008888501-4.46582131940578i</v>
      </c>
      <c r="BU200" s="223" t="str">
        <f t="shared" ca="1" si="244"/>
        <v>-2.49308226357571+3.73116128246253i</v>
      </c>
      <c r="BV200" s="223" t="str">
        <f t="shared" ca="1" si="245"/>
        <v>4.29420231056165-1.30263202965008i</v>
      </c>
      <c r="BW200" s="223" t="str">
        <f t="shared" ca="1" si="246"/>
        <v>-4.145844286265-1.7172649308558i</v>
      </c>
      <c r="BX200" s="223" t="str">
        <f t="shared" ca="1" si="247"/>
        <v>2.11535963203225+3.95755951513956i</v>
      </c>
      <c r="BY200" s="223" t="str">
        <f t="shared" ca="1" si="248"/>
        <v>0.875454069900101-4.40120481916016i</v>
      </c>
      <c r="BZ200" s="223" t="str">
        <f t="shared" ca="1" si="249"/>
        <v>-3.46882992697568+2.84679515006281i</v>
      </c>
      <c r="CA200" s="223" t="str">
        <f t="shared" ca="1" si="250"/>
        <v>4.48742951907919-1.53488128232935E-12i</v>
      </c>
      <c r="CB200" s="223" t="str">
        <f t="shared" ca="1" si="251"/>
        <v>-3.46882992697763-2.84679515006044i</v>
      </c>
      <c r="CC200" s="223" t="str">
        <f t="shared" ca="1" si="252"/>
        <v>0.875454069903112+4.40120481915956i</v>
      </c>
      <c r="CD200" s="223" t="str">
        <f t="shared" ca="1" si="253"/>
        <v>2.11535963202954-3.957559515141i</v>
      </c>
      <c r="CE200" s="223" t="str">
        <f t="shared" ca="1" si="254"/>
        <v>-4.14584428626382+1.71726493085863i</v>
      </c>
      <c r="CF200" s="223" t="str">
        <f t="shared" ca="1" si="255"/>
        <v>4.29420231056254+1.30263202964714i</v>
      </c>
      <c r="CG200" s="223" t="str">
        <f t="shared" ca="1" si="256"/>
        <v>-2.49308226357456-3.73116128246331i</v>
      </c>
      <c r="CH200" s="223" t="str">
        <f t="shared" ca="1" si="257"/>
        <v>-0.439845008889888+4.46582131940564i</v>
      </c>
      <c r="CI200" s="223" t="str">
        <f t="shared" ca="1" si="258"/>
        <v>3.17309184303716-3.173091843038i</v>
      </c>
      <c r="CJ200" s="223" t="str">
        <f t="shared" ca="1" si="259"/>
        <v>-4.46582131940552+0.439845008891072i</v>
      </c>
      <c r="CK200" s="223" t="str">
        <f t="shared" ca="1" si="260"/>
        <v>3.73116128246397+2.49308226357357i</v>
      </c>
      <c r="CL200" s="223" t="str">
        <f t="shared" ca="1" si="261"/>
        <v>-1.30263202964828-4.29420231056219i</v>
      </c>
      <c r="CM200" s="223" t="str">
        <f t="shared" ca="1" si="262"/>
        <v>-1.71726493085753+4.14584428626427i</v>
      </c>
      <c r="CN200" s="223" t="str">
        <f t="shared" ca="1" si="263"/>
        <v>3.95755951514044-2.11535963203059i</v>
      </c>
      <c r="CO200" s="223" t="str">
        <f t="shared" ca="1" si="264"/>
        <v>-4.4012048191598-0.875454069901945i</v>
      </c>
      <c r="CP200" s="223" t="str">
        <f t="shared" ca="1" si="265"/>
        <v>2.84679515006136+3.46882992697688i</v>
      </c>
      <c r="CQ200" s="223" t="str">
        <f t="shared" ca="1" si="266"/>
        <v>3.45240814470493E-13-4.48742951907919i</v>
      </c>
      <c r="CR200" s="223" t="str">
        <f t="shared" ca="1" si="267"/>
        <v>-2.84679515006189+3.46882992697644i</v>
      </c>
      <c r="CS200" s="223" t="str">
        <f t="shared" ca="1" si="268"/>
        <v>4.40120481915993-0.875454069901267i</v>
      </c>
      <c r="CT200" s="223" t="str">
        <f t="shared" ca="1" si="269"/>
        <v>-3.95755951514012-2.1153596320312i</v>
      </c>
      <c r="CU200" s="223" t="str">
        <f t="shared" ca="1" si="270"/>
        <v>1.7172649308569+4.14584428626454i</v>
      </c>
      <c r="CV200" s="223" t="str">
        <f t="shared" ca="1" si="271"/>
        <v>1.30263202964894-4.29420231056199i</v>
      </c>
      <c r="CW200" s="223" t="str">
        <f t="shared" ca="1" si="272"/>
        <v>-3.73116128246435+2.49308226357299i</v>
      </c>
      <c r="CX200" s="223" t="str">
        <f t="shared" ca="1" si="273"/>
        <v>4.46582131940545+0.43984500889176i</v>
      </c>
      <c r="CY200" s="223" t="str">
        <f t="shared" ca="1" si="274"/>
        <v>-3.17309184303667-3.17309184303849i</v>
      </c>
      <c r="CZ200" s="223" t="str">
        <f t="shared" ca="1" si="275"/>
        <v>0.439845008889201+4.46582131940571i</v>
      </c>
      <c r="DA200" s="223" t="str">
        <f t="shared" ca="1" si="276"/>
        <v>2.49308226357513-3.73116128246293i</v>
      </c>
      <c r="DB200" s="223" t="str">
        <f t="shared" ca="1" si="277"/>
        <v>-4.29420231056274+1.30263202964648i</v>
      </c>
      <c r="DC200" s="223" t="str">
        <f t="shared" ca="1" si="278"/>
        <v>4.14584428626356+1.71726493085927i</v>
      </c>
      <c r="DD200" s="223" t="str">
        <f t="shared" ca="1" si="279"/>
        <v>-2.11535963202894-3.95755951514133i</v>
      </c>
      <c r="DE200" s="223" t="str">
        <f t="shared" ca="1" si="280"/>
        <v>-0.875454069903789+4.40120481915943i</v>
      </c>
      <c r="DF200" s="223" t="str">
        <f t="shared" ca="1" si="281"/>
        <v>3.46882992697807-2.8467951500599i</v>
      </c>
      <c r="DG200" s="223" t="str">
        <f t="shared" ca="1" si="282"/>
        <v>-4.48742951907919-2.22536291127034E-12i</v>
      </c>
      <c r="DH200" s="223" t="str">
        <f t="shared" ca="1" si="283"/>
        <v>3.46882992697808+2.84679515005989i</v>
      </c>
      <c r="DI200" s="223" t="str">
        <f t="shared" ca="1" si="284"/>
        <v>-0.875454069903803-4.40120481915942i</v>
      </c>
      <c r="DJ200" s="223" t="str">
        <f t="shared" ca="1" si="285"/>
        <v>-2.11535963202892+3.95755951514134i</v>
      </c>
      <c r="DK200" s="223" t="str">
        <f t="shared" ca="1" si="286"/>
        <v>4.14584428626355-1.71726493085928i</v>
      </c>
      <c r="DL200" s="223" t="str">
        <f t="shared" ca="1" si="287"/>
        <v>-4.29420231056274-1.30263202964647i</v>
      </c>
      <c r="DM200" s="223" t="str">
        <f t="shared" ca="1" si="288"/>
        <v>2.49308226357514+3.73116128246292i</v>
      </c>
      <c r="DN200" s="223" t="str">
        <f t="shared" ca="1" si="289"/>
        <v>0.439845008889188-4.46582131940571i</v>
      </c>
      <c r="DO200" s="223" t="str">
        <f t="shared" ca="1" si="290"/>
        <v>-3.17309184303666+3.1730918430385i</v>
      </c>
      <c r="DP200" s="223" t="str">
        <f t="shared" ca="1" si="291"/>
        <v>4.46582131940545-0.439845008891773i</v>
      </c>
      <c r="DQ200" s="223" t="str">
        <f t="shared" ca="1" si="292"/>
        <v>-3.73116128246436-2.49308226357298i</v>
      </c>
      <c r="DR200" s="223" t="str">
        <f t="shared" ca="1" si="293"/>
        <v>1.30263202964895+4.29420231056199i</v>
      </c>
      <c r="DS200" s="223" t="str">
        <f t="shared" ca="1" si="294"/>
        <v>1.71726493085688-4.14584428626454i</v>
      </c>
      <c r="DT200" s="223" t="str">
        <f t="shared" ca="1" si="295"/>
        <v>-3.95755951514011+2.11535963203121i</v>
      </c>
      <c r="DU200" s="223" t="str">
        <f t="shared" ca="1" si="296"/>
        <v>4.40120481915993+0.875454069901258i</v>
      </c>
      <c r="DV200" s="223" t="str">
        <f t="shared" ca="1" si="297"/>
        <v>-2.8467951500619-3.46882992697643i</v>
      </c>
      <c r="DW200" s="223" t="str">
        <f t="shared" ca="1" si="298"/>
        <v>3.58429617753839E-13+4.48742951907919i</v>
      </c>
      <c r="DX200" s="223" t="str">
        <f t="shared" ca="1" si="299"/>
        <v>2.84679515006135-3.46882992697688i</v>
      </c>
      <c r="DY200" s="223" t="str">
        <f t="shared" ca="1" si="300"/>
        <v>-4.40120481915979+0.875454069901958i</v>
      </c>
      <c r="DZ200" s="223" t="str">
        <f t="shared" ca="1" si="301"/>
        <v>3.95755951514045+2.11535963203058i</v>
      </c>
      <c r="EA200" s="223" t="str">
        <f t="shared" ca="1" si="302"/>
        <v>-1.71726493085755-4.14584428626427i</v>
      </c>
      <c r="EB200" s="223" t="str">
        <f t="shared" ca="1" si="303"/>
        <v>-1.30263202964827+4.2942023105622i</v>
      </c>
      <c r="EC200" s="223" t="str">
        <f t="shared" ca="1" si="304"/>
        <v>3.73116128246396-2.49308226357358i</v>
      </c>
      <c r="ED200" s="223" t="str">
        <f t="shared" ca="1" si="305"/>
        <v>-4.46582131940553-0.439845008891059i</v>
      </c>
      <c r="EE200" s="223" t="str">
        <f t="shared" ca="1" si="306"/>
        <v>3.17309184303717+3.17309184303799i</v>
      </c>
      <c r="EF200" s="223" t="str">
        <f t="shared" ca="1" si="307"/>
        <v>-0.439845008889901-4.46582131940564i</v>
      </c>
      <c r="EG200" s="223" t="str">
        <f t="shared" ca="1" si="308"/>
        <v>-2.49308226357455+3.73116128246332i</v>
      </c>
      <c r="EH200" s="223" t="str">
        <f t="shared" ca="1" si="309"/>
        <v>4.29420231056253-1.30263202964715i</v>
      </c>
      <c r="EI200" s="223" t="str">
        <f t="shared" ca="1" si="310"/>
        <v>-4.14584428626383-1.71726493085862i</v>
      </c>
      <c r="EJ200" s="223" t="str">
        <f t="shared" ca="1" si="311"/>
        <v>2.11535963202955+3.957559515141i</v>
      </c>
      <c r="EK200" s="223" t="str">
        <f t="shared" ca="1" si="312"/>
        <v>0.875454069903098-4.40120481915956i</v>
      </c>
      <c r="EL200" s="223" t="str">
        <f t="shared" ca="1" si="313"/>
        <v>-3.46882992697762+2.84679515006045i</v>
      </c>
      <c r="EM200" s="223" t="str">
        <f t="shared" ca="1" si="314"/>
        <v>4.48742951907919+1.521692479046E-12i</v>
      </c>
      <c r="EN200" s="223"/>
      <c r="EO200" s="223"/>
      <c r="EP200" s="223"/>
    </row>
    <row r="201" spans="1:146" ht="17.25" thickBot="1">
      <c r="A201" s="257">
        <f t="shared" si="181"/>
        <v>1.9726562500000013E-3</v>
      </c>
      <c r="B201" s="256">
        <v>101</v>
      </c>
      <c r="C201" s="230">
        <f t="shared" si="182"/>
        <v>20200</v>
      </c>
      <c r="D201" s="229">
        <f t="shared" si="315"/>
        <v>126920.34320502765</v>
      </c>
      <c r="E201" s="229" t="str">
        <f t="shared" si="316"/>
        <v>126920.343205028i</v>
      </c>
      <c r="F201" s="229" t="str">
        <f t="shared" si="320"/>
        <v>-0.0134454661092247-0.0444819222828165i</v>
      </c>
      <c r="G201" s="229" t="str">
        <f t="shared" si="321"/>
        <v>-4.17508259726245+2.27397840911277i</v>
      </c>
      <c r="H201" s="229" t="str">
        <f t="shared" si="319"/>
        <v>0.00202353789756711-0.00418474129800763i</v>
      </c>
      <c r="I201" s="229" t="str">
        <f t="shared" si="317"/>
        <v>-0.00320672483222071+0.00437544715572658i</v>
      </c>
      <c r="J201" s="255" t="str">
        <f ca="1">IMPRODUCT(1/N_FFT2,DL100)</f>
        <v>0.0076141250961068-0.00161483352087115i</v>
      </c>
      <c r="K201" s="254" t="str">
        <f t="shared" ca="1" si="318"/>
        <v>-0.000017350785285453+0.0000384935287463868i</v>
      </c>
      <c r="N201" s="246">
        <f t="shared" ca="1" si="185"/>
        <v>17.487702495433126</v>
      </c>
      <c r="O201" s="223">
        <f t="shared" ca="1" si="186"/>
        <v>4.4877024954331244</v>
      </c>
      <c r="P201" s="223" t="str">
        <f t="shared" ca="1" si="187"/>
        <v>-3.53786423052572-2.76097634431796i</v>
      </c>
      <c r="Q201" s="223" t="str">
        <f t="shared" ca="1" si="188"/>
        <v>1.09042275969265+4.35321167560928i</v>
      </c>
      <c r="R201" s="223" t="str">
        <f t="shared" ca="1" si="189"/>
        <v>1.81860245611279-4.10270140202004i</v>
      </c>
      <c r="S201" s="223" t="str">
        <f t="shared" ca="1" si="190"/>
        <v>-3.95780025879166+2.11548831219304i</v>
      </c>
      <c r="T201" s="223" t="str">
        <f t="shared" ca="1" si="191"/>
        <v>4.42163293444333+0.767226094813482i</v>
      </c>
      <c r="U201" s="223" t="str">
        <f t="shared" ca="1" si="192"/>
        <v>-3.0137567974975-3.32516821424936i</v>
      </c>
      <c r="V201" s="223" t="str">
        <f t="shared" ca="1" si="193"/>
        <v>0.330135875641796+4.47554287110859i</v>
      </c>
      <c r="W201" s="223" t="str">
        <f t="shared" ca="1" si="194"/>
        <v>2.49323392111031-3.73138825400702i</v>
      </c>
      <c r="X201" s="223" t="str">
        <f t="shared" ca="1" si="195"/>
        <v>-4.2611999855314+1.40771032916005i</v>
      </c>
      <c r="Y201" s="223" t="str">
        <f t="shared" ca="1" si="196"/>
        <v>4.22536965088215+1.51186143575421i</v>
      </c>
      <c r="Z201" s="223" t="str">
        <f t="shared" ca="1" si="197"/>
        <v>-2.40091015381827-3.79145145304658i</v>
      </c>
      <c r="AA201" s="223" t="str">
        <f t="shared" ca="1" si="198"/>
        <v>-0.439871765251993+4.46609298130377i</v>
      </c>
      <c r="AB201" s="223" t="str">
        <f t="shared" ca="1" si="199"/>
        <v>3.09445282331902-3.2502054414713i</v>
      </c>
      <c r="AC201" s="223" t="str">
        <f t="shared" ca="1" si="200"/>
        <v>-4.43912989219281+0.658482716369208i</v>
      </c>
      <c r="AD201" s="223" t="str">
        <f t="shared" ca="1" si="201"/>
        <v>3.90469156124237+2.21198044726424i</v>
      </c>
      <c r="AE201" s="223" t="str">
        <f t="shared" ca="1" si="202"/>
        <v>-1.71736939438558-4.14609648353055i</v>
      </c>
      <c r="AF201" s="223" t="str">
        <f t="shared" ca="1" si="203"/>
        <v>-1.19692750728412+4.32514025550887i</v>
      </c>
      <c r="AG201" s="223" t="str">
        <f t="shared" ca="1" si="204"/>
        <v>3.60455644337646-2.67332125529835i</v>
      </c>
      <c r="AH201" s="223" t="str">
        <f t="shared" ca="1" si="205"/>
        <v>-4.4863508833445-0.1101337324834i</v>
      </c>
      <c r="AI201" s="223" t="str">
        <f t="shared" ca="1" si="206"/>
        <v>3.46904094055177+2.84696832442729i</v>
      </c>
      <c r="AJ201" s="223" t="str">
        <f t="shared" ca="1" si="207"/>
        <v>-0.983261182204393-4.37866088377334i</v>
      </c>
      <c r="AK201" s="223" t="str">
        <f t="shared" ca="1" si="208"/>
        <v>-1.91874005972228+4.05683500659487i</v>
      </c>
      <c r="AL201" s="223" t="str">
        <f t="shared" ca="1" si="209"/>
        <v>4.00852492545664-2.01772188606594i</v>
      </c>
      <c r="AM201" s="223" t="str">
        <f t="shared" ca="1" si="210"/>
        <v>-4.40147255034964-0.875507324946683i</v>
      </c>
      <c r="AN201" s="223" t="str">
        <f t="shared" ca="1" si="211"/>
        <v>2.93124539727279+3.39812803003121i</v>
      </c>
      <c r="AO201" s="223" t="str">
        <f t="shared" ca="1" si="212"/>
        <v>-0.220201124524242-4.48229686123922i</v>
      </c>
      <c r="AP201" s="223" t="str">
        <f t="shared" ca="1" si="213"/>
        <v>-2.58405585751669+3.66907740620859i</v>
      </c>
      <c r="AQ201" s="223" t="str">
        <f t="shared" ca="1" si="214"/>
        <v>4.29446353264604-1.30271127050088i</v>
      </c>
      <c r="AR201" s="223" t="str">
        <f t="shared" ca="1" si="215"/>
        <v>4.29446353264604-1.30271127050088i</v>
      </c>
      <c r="AS201" s="223" t="str">
        <f t="shared" ca="1" si="216"/>
        <v>2.307140168025+3.84923082350257i</v>
      </c>
      <c r="AT201" s="223" t="str">
        <f t="shared" ca="1" si="217"/>
        <v>0.549342692559081-4.45395288408495i</v>
      </c>
      <c r="AU201" s="223" t="str">
        <f t="shared" ca="1" si="218"/>
        <v>-3.17328486646847+3.17328486646864i</v>
      </c>
      <c r="AV201" s="223" t="str">
        <f t="shared" ca="1" si="219"/>
        <v>4.45395288408492-0.549342692559314i</v>
      </c>
      <c r="AW201" s="223" t="str">
        <f t="shared" ca="1" si="220"/>
        <v>-3.84923082350266-2.30714016802485i</v>
      </c>
      <c r="AX201" s="223" t="str">
        <f t="shared" ca="1" si="221"/>
        <v>1.61510185355217+4.18699411155175i</v>
      </c>
      <c r="AY201" s="223" t="str">
        <f t="shared" ca="1" si="222"/>
        <v>1.30271127050071-4.29446353264609i</v>
      </c>
      <c r="AZ201" s="223" t="str">
        <f t="shared" ca="1" si="223"/>
        <v>-3.66907740620849+2.58405585751683i</v>
      </c>
      <c r="BA201" s="223" t="str">
        <f t="shared" ca="1" si="224"/>
        <v>4.48229686123921+0.220201124524516i</v>
      </c>
      <c r="BB201" s="223" t="str">
        <f t="shared" ca="1" si="225"/>
        <v>-3.39812803003103-2.931245397273i</v>
      </c>
      <c r="BC201" s="223" t="str">
        <f t="shared" ca="1" si="226"/>
        <v>0.875507324946414+4.4014725503497i</v>
      </c>
      <c r="BD201" s="223" t="str">
        <f t="shared" ca="1" si="227"/>
        <v>2.01772188606616-4.00852492545653i</v>
      </c>
      <c r="BE201" s="223" t="str">
        <f t="shared" ca="1" si="228"/>
        <v>-4.05683500659536+1.91874005972125i</v>
      </c>
      <c r="BF201" s="223" t="str">
        <f t="shared" ca="1" si="229"/>
        <v>4.37866088377289+0.983261182206371i</v>
      </c>
      <c r="BG201" s="223" t="str">
        <f t="shared" ca="1" si="230"/>
        <v>-2.84696832442848-3.4690409405508i</v>
      </c>
      <c r="BH201" s="223" t="str">
        <f t="shared" ca="1" si="231"/>
        <v>0.110133732484049+4.48635088334448i</v>
      </c>
      <c r="BI201" s="223" t="str">
        <f t="shared" ca="1" si="232"/>
        <v>2.67332125529854-3.60455644337632i</v>
      </c>
      <c r="BJ201" s="223" t="str">
        <f t="shared" ca="1" si="233"/>
        <v>-4.32514025550919+1.19692750728296i</v>
      </c>
      <c r="BK201" s="223" t="str">
        <f t="shared" ca="1" si="234"/>
        <v>4.14609648352976+1.71736939438748i</v>
      </c>
      <c r="BL201" s="223" t="str">
        <f t="shared" ca="1" si="235"/>
        <v>-2.21198044726555-3.90469156124163i</v>
      </c>
      <c r="BM201" s="223" t="str">
        <f t="shared" ca="1" si="236"/>
        <v>-0.658482716368598+4.4391298921929i</v>
      </c>
      <c r="BN201" s="223" t="str">
        <f t="shared" ca="1" si="237"/>
        <v>3.25020544147149-3.09445282331882i</v>
      </c>
      <c r="BO201" s="223" t="str">
        <f t="shared" ca="1" si="238"/>
        <v>-4.46609298130384+0.439871765251275i</v>
      </c>
      <c r="BP201" s="223" t="str">
        <f t="shared" ca="1" si="239"/>
        <v>3.79145145304569+2.40091015381967i</v>
      </c>
      <c r="BQ201" s="223" t="str">
        <f t="shared" ca="1" si="240"/>
        <v>-1.51186143575607-4.22536965088148i</v>
      </c>
      <c r="BR201" s="223" t="str">
        <f t="shared" ca="1" si="241"/>
        <v>-1.40771032915908+4.26119998553172i</v>
      </c>
      <c r="BS201" s="223" t="str">
        <f t="shared" ca="1" si="242"/>
        <v>3.73138825400691-2.49323392111048i</v>
      </c>
      <c r="BT201" s="223" t="str">
        <f t="shared" ca="1" si="243"/>
        <v>-4.47554287110853-0.330135875642546i</v>
      </c>
      <c r="BU201" s="223" t="str">
        <f t="shared" ca="1" si="244"/>
        <v>3.3251682142483+3.01375679749867i</v>
      </c>
      <c r="BV201" s="223" t="str">
        <f t="shared" ca="1" si="245"/>
        <v>-0.767226094815385-4.421632934443i</v>
      </c>
      <c r="BW201" s="223" t="str">
        <f t="shared" ca="1" si="246"/>
        <v>-2.11548831219214+3.95780025879214i</v>
      </c>
      <c r="BX201" s="223" t="str">
        <f t="shared" ca="1" si="247"/>
        <v>4.10270140202-1.81860245611289i</v>
      </c>
      <c r="BY201" s="223" t="str">
        <f t="shared" ca="1" si="248"/>
        <v>-4.35321167560911-1.09042275969334i</v>
      </c>
      <c r="BZ201" s="223" t="str">
        <f t="shared" ca="1" si="249"/>
        <v>2.76097634431668+3.53786423052671i</v>
      </c>
      <c r="CA201" s="223" t="str">
        <f t="shared" ca="1" si="250"/>
        <v>-2.02097716840498E-12-4.48770249543312i</v>
      </c>
      <c r="CB201" s="223" t="str">
        <f t="shared" ca="1" si="251"/>
        <v>-2.76097634431711+3.53786423052638i</v>
      </c>
      <c r="CC201" s="223" t="str">
        <f t="shared" ca="1" si="252"/>
        <v>4.35321167560921-1.09042275969294i</v>
      </c>
      <c r="CD201" s="223" t="str">
        <f t="shared" ca="1" si="253"/>
        <v>-4.10270140201977-1.81860245611339i</v>
      </c>
      <c r="CE201" s="223" t="str">
        <f t="shared" ca="1" si="254"/>
        <v>2.11548831219166+3.9578002587924i</v>
      </c>
      <c r="CF201" s="223" t="str">
        <f t="shared" ca="1" si="255"/>
        <v>0.76722609481153-4.42163293444367i</v>
      </c>
      <c r="CG201" s="223" t="str">
        <f t="shared" ca="1" si="256"/>
        <v>-3.32516821424867+3.01375679749826i</v>
      </c>
      <c r="CH201" s="223" t="str">
        <f t="shared" ca="1" si="257"/>
        <v>4.47554287110857-0.330135875641998i</v>
      </c>
      <c r="CI201" s="223" t="str">
        <f t="shared" ca="1" si="258"/>
        <v>-3.7313882540066-2.49323392111094i</v>
      </c>
      <c r="CJ201" s="223" t="str">
        <f t="shared" ca="1" si="259"/>
        <v>1.40771032915856+4.26119998553189i</v>
      </c>
      <c r="CK201" s="223" t="str">
        <f t="shared" ca="1" si="260"/>
        <v>1.51186143575238-4.2253696508828i</v>
      </c>
      <c r="CL201" s="223" t="str">
        <f t="shared" ca="1" si="261"/>
        <v>-3.79145145304599+2.40091015381921i</v>
      </c>
      <c r="CM201" s="223" t="str">
        <f t="shared" ca="1" si="262"/>
        <v>4.46609298130379+0.439871765251823i</v>
      </c>
      <c r="CN201" s="223" t="str">
        <f t="shared" ca="1" si="263"/>
        <v>-3.25020544147115-3.09445282331917i</v>
      </c>
      <c r="CO201" s="223" t="str">
        <f t="shared" ca="1" si="264"/>
        <v>0.658482716368055+4.43912989219298i</v>
      </c>
      <c r="CP201" s="223" t="str">
        <f t="shared" ca="1" si="265"/>
        <v>2.21198044726609-3.90469156124133i</v>
      </c>
      <c r="CQ201" s="223" t="str">
        <f t="shared" ca="1" si="266"/>
        <v>-4.14609648352998+1.71736939438697i</v>
      </c>
      <c r="CR201" s="223" t="str">
        <f t="shared" ca="1" si="267"/>
        <v>4.32514025550902+1.19692750728355i</v>
      </c>
      <c r="CS201" s="223" t="str">
        <f t="shared" ca="1" si="268"/>
        <v>-2.67332125529815-3.6045564433766i</v>
      </c>
      <c r="CT201" s="223" t="str">
        <f t="shared" ca="1" si="269"/>
        <v>-0.110133732484599+4.48635088334447i</v>
      </c>
      <c r="CU201" s="223" t="str">
        <f t="shared" ca="1" si="270"/>
        <v>2.84696832442886-3.46904094055049i</v>
      </c>
      <c r="CV201" s="223" t="str">
        <f t="shared" ca="1" si="271"/>
        <v>-4.37866088377302+0.983261182205833i</v>
      </c>
      <c r="CW201" s="223" t="str">
        <f t="shared" ca="1" si="272"/>
        <v>4.05683500659515+1.91874005972169i</v>
      </c>
      <c r="CX201" s="223" t="str">
        <f t="shared" ca="1" si="273"/>
        <v>-2.01772188606567-4.00852492545678i</v>
      </c>
      <c r="CY201" s="223" t="str">
        <f t="shared" ca="1" si="274"/>
        <v>-0.875507324947769+4.40147255034943i</v>
      </c>
      <c r="CZ201" s="223" t="str">
        <f t="shared" ca="1" si="275"/>
        <v>3.39812803003255-2.93124539727122i</v>
      </c>
      <c r="DA201" s="223" t="str">
        <f t="shared" ca="1" si="276"/>
        <v>-4.48229686123914+0.220201124525814i</v>
      </c>
      <c r="DB201" s="223" t="str">
        <f t="shared" ca="1" si="277"/>
        <v>3.66907740620895+2.58405585751619i</v>
      </c>
      <c r="DC201" s="223" t="str">
        <f t="shared" ca="1" si="278"/>
        <v>-1.30271127050068-4.2944635326461i</v>
      </c>
      <c r="DD201" s="223" t="str">
        <f t="shared" ca="1" si="279"/>
        <v>-1.6151018535531+4.18699411155139i</v>
      </c>
      <c r="DE201" s="223" t="str">
        <f t="shared" ca="1" si="280"/>
        <v>3.84923082350366-2.30714016802318i</v>
      </c>
      <c r="DF201" s="223" t="str">
        <f t="shared" ca="1" si="281"/>
        <v>-4.45395288408513-0.549342692557582i</v>
      </c>
      <c r="DG201" s="223" t="str">
        <f t="shared" ca="1" si="282"/>
        <v>3.17328486646903+3.17328486646808i</v>
      </c>
      <c r="DH201" s="223" t="str">
        <f t="shared" ca="1" si="283"/>
        <v>-0.549342692559041-4.45395288408495i</v>
      </c>
      <c r="DI201" s="223" t="str">
        <f t="shared" ca="1" si="284"/>
        <v>-2.30714016802586+3.84923082350205i</v>
      </c>
      <c r="DJ201" s="223" t="str">
        <f t="shared" ca="1" si="285"/>
        <v>4.18699411155247-1.61510185355031i</v>
      </c>
      <c r="DK201" s="223" t="str">
        <f t="shared" ca="1" si="286"/>
        <v>-4.29446353264653-1.30271127049927i</v>
      </c>
      <c r="DL201" s="223" t="str">
        <f t="shared" ca="1" si="287"/>
        <v>2.58405585751739+3.6690774062081i</v>
      </c>
      <c r="DM201" s="223" t="str">
        <f t="shared" ca="1" si="288"/>
        <v>0.220201124524345-4.48229686123921i</v>
      </c>
      <c r="DN201" s="223" t="str">
        <f t="shared" ca="1" si="289"/>
        <v>-2.93124539727349+3.3981280300306i</v>
      </c>
      <c r="DO201" s="223" t="str">
        <f t="shared" ca="1" si="290"/>
        <v>4.40147255035001-0.87550732494483i</v>
      </c>
      <c r="DP201" s="223" t="str">
        <f t="shared" ca="1" si="291"/>
        <v>-4.00852492545738-2.01772188606447i</v>
      </c>
      <c r="DQ201" s="223" t="str">
        <f t="shared" ca="1" si="292"/>
        <v>1.91874005972302+4.05683500659452i</v>
      </c>
      <c r="DR201" s="223" t="str">
        <f t="shared" ca="1" si="293"/>
        <v>0.983261182204397-4.37866088377333i</v>
      </c>
      <c r="DS201" s="223" t="str">
        <f t="shared" ca="1" si="294"/>
        <v>-3.46904094055247+2.84696832442645i</v>
      </c>
      <c r="DT201" s="223" t="str">
        <f t="shared" ca="1" si="295"/>
        <v>4.48635088334455-0.110133732481479i</v>
      </c>
      <c r="DU201" s="223" t="str">
        <f t="shared" ca="1" si="296"/>
        <v>-3.60455644337741-2.67332125529707i</v>
      </c>
      <c r="DV201" s="223" t="str">
        <f t="shared" ca="1" si="297"/>
        <v>1.19692750728485+4.32514025550866i</v>
      </c>
      <c r="DW201" s="223" t="str">
        <f t="shared" ca="1" si="298"/>
        <v>1.71736939438561-4.14609648353054i</v>
      </c>
      <c r="DX201" s="223" t="str">
        <f t="shared" ca="1" si="299"/>
        <v>-3.9046915612428+2.21198044726348i</v>
      </c>
      <c r="DY201" s="223" t="str">
        <f t="shared" ca="1" si="300"/>
        <v>4.43912989219252+0.658482716371138i</v>
      </c>
      <c r="DZ201" s="223" t="str">
        <f t="shared" ca="1" si="301"/>
        <v>-3.09445282332033-3.25020544147005i</v>
      </c>
      <c r="EA201" s="223" t="str">
        <f t="shared" ca="1" si="302"/>
        <v>0.43987176525316+4.46609298130366i</v>
      </c>
      <c r="EB201" s="223" t="str">
        <f t="shared" ca="1" si="303"/>
        <v>2.40091015381796-3.79145145304677i</v>
      </c>
      <c r="EC201" s="223" t="str">
        <f t="shared" ca="1" si="304"/>
        <v>-4.22536965088231+1.51186143575376i</v>
      </c>
      <c r="ED201" s="223" t="str">
        <f t="shared" ca="1" si="305"/>
        <v>4.26119998553091+1.40771032916152i</v>
      </c>
      <c r="EE201" s="223" t="str">
        <f t="shared" ca="1" si="306"/>
        <v>-2.49323392110834-3.73138825400834i</v>
      </c>
      <c r="EF201" s="223" t="str">
        <f t="shared" ca="1" si="307"/>
        <v>-0.330135875640404+4.47554287110869i</v>
      </c>
      <c r="EG201" s="223" t="str">
        <f t="shared" ca="1" si="308"/>
        <v>3.01375679749727-3.32516821424957i</v>
      </c>
      <c r="EH201" s="223" t="str">
        <f t="shared" ca="1" si="309"/>
        <v>-4.42163293444342+0.76722609481298i</v>
      </c>
      <c r="EI201" s="223" t="str">
        <f t="shared" ca="1" si="310"/>
        <v>3.95780025879099+2.1154883121943i</v>
      </c>
      <c r="EJ201" s="223" t="str">
        <f t="shared" ca="1" si="311"/>
        <v>-1.81860245611054-4.10270140202104i</v>
      </c>
      <c r="EK201" s="223" t="str">
        <f t="shared" ca="1" si="312"/>
        <v>-1.09042275969139+4.35321167560959i</v>
      </c>
      <c r="EL201" s="223" t="str">
        <f t="shared" ca="1" si="313"/>
        <v>3.53786423052555-2.76097634431817i</v>
      </c>
      <c r="EM201" s="223" t="str">
        <f t="shared" ca="1" si="314"/>
        <v>-4.48770249543312-5.49780011260818E-13i</v>
      </c>
      <c r="EN201" s="223"/>
      <c r="EO201" s="223"/>
      <c r="EP201" s="223"/>
    </row>
    <row r="202" spans="1:146" ht="17.25" thickBot="1">
      <c r="A202" s="257">
        <f t="shared" si="181"/>
        <v>1.9921875000000013E-3</v>
      </c>
      <c r="B202" s="256">
        <v>102</v>
      </c>
      <c r="C202" s="230">
        <f t="shared" si="182"/>
        <v>20400</v>
      </c>
      <c r="D202" s="229">
        <f t="shared" si="315"/>
        <v>128176.98026646356</v>
      </c>
      <c r="E202" s="229" t="str">
        <f t="shared" si="316"/>
        <v>128176.980266464i</v>
      </c>
      <c r="F202" s="229" t="str">
        <f t="shared" si="320"/>
        <v>-0.0133274363214001-0.0439113471998469i</v>
      </c>
      <c r="G202" s="229" t="str">
        <f t="shared" si="321"/>
        <v>-4.14670820783518+2.29563077250983i</v>
      </c>
      <c r="H202" s="229" t="str">
        <f t="shared" si="319"/>
        <v>0.00202302557736185-0.00414368905543026i</v>
      </c>
      <c r="I202" s="229" t="str">
        <f t="shared" si="317"/>
        <v>-0.00317618330154242+0.00433983531789547i</v>
      </c>
      <c r="J202" s="255" t="str">
        <f ca="1">IMPRODUCT(1/N_FFT2,DM100)</f>
        <v>0.0142946237864432+0.0000237235085288248i</v>
      </c>
      <c r="K202" s="254" t="str">
        <f t="shared" ca="1" si="318"/>
        <v>-0.0000455053014925098+0.0000619609629527916i</v>
      </c>
      <c r="N202" s="246">
        <f t="shared" ca="1" si="185"/>
        <v>17.487956935654879</v>
      </c>
      <c r="O202" s="223">
        <f t="shared" ca="1" si="186"/>
        <v>4.4879569356548785</v>
      </c>
      <c r="P202" s="223" t="str">
        <f t="shared" ca="1" si="187"/>
        <v>-3.6047608116788-2.67347282516159i</v>
      </c>
      <c r="Q202" s="223" t="str">
        <f t="shared" ca="1" si="188"/>
        <v>1.30278513059849+4.29470701675728i</v>
      </c>
      <c r="R202" s="223" t="str">
        <f t="shared" ca="1" si="189"/>
        <v>1.51194715408336-4.22560921756283i</v>
      </c>
      <c r="S202" s="223" t="str">
        <f t="shared" ca="1" si="190"/>
        <v>-3.73159981331939+2.49337528052385i</v>
      </c>
      <c r="T202" s="223" t="str">
        <f t="shared" ca="1" si="191"/>
        <v>4.48255099497658+0.220213609314335i</v>
      </c>
      <c r="U202" s="223" t="str">
        <f t="shared" ca="1" si="192"/>
        <v>-3.46923762550302-2.8471297395951i</v>
      </c>
      <c r="V202" s="223" t="str">
        <f t="shared" ca="1" si="193"/>
        <v>1.09048458362367+4.35345849057641i</v>
      </c>
      <c r="W202" s="223" t="str">
        <f t="shared" ca="1" si="194"/>
        <v>1.71746676444325-4.14633155564356i</v>
      </c>
      <c r="X202" s="223" t="str">
        <f t="shared" ca="1" si="195"/>
        <v>-3.84944906416033+2.30727097644119i</v>
      </c>
      <c r="Y202" s="223" t="str">
        <f t="shared" ca="1" si="196"/>
        <v>4.46634619632631+0.439896704754953i</v>
      </c>
      <c r="Z202" s="223" t="str">
        <f t="shared" ca="1" si="197"/>
        <v>-3.32535674201798-3.01392766910692i</v>
      </c>
      <c r="AA202" s="223" t="str">
        <f t="shared" ca="1" si="198"/>
        <v>0.875556963771443+4.40172210157389i</v>
      </c>
      <c r="AB202" s="223" t="str">
        <f t="shared" ca="1" si="199"/>
        <v>1.91884884693487-4.05706501783117i</v>
      </c>
      <c r="AC202" s="223" t="str">
        <f t="shared" ca="1" si="200"/>
        <v>-3.95802465503379+2.11560825448319i</v>
      </c>
      <c r="AD202" s="223" t="str">
        <f t="shared" ca="1" si="201"/>
        <v>4.43938157848333+0.65852005050385i</v>
      </c>
      <c r="AE202" s="223" t="str">
        <f t="shared" ca="1" si="202"/>
        <v>-3.17346478287487-3.17346478287466i</v>
      </c>
      <c r="AF202" s="223" t="str">
        <f t="shared" ca="1" si="203"/>
        <v>0.658520050503734+4.43938157848334i</v>
      </c>
      <c r="AG202" s="223" t="str">
        <f t="shared" ca="1" si="204"/>
        <v>2.11560825448329-3.95802465503373i</v>
      </c>
      <c r="AH202" s="223" t="str">
        <f t="shared" ca="1" si="205"/>
        <v>-4.05706501783104+1.91884884693514i</v>
      </c>
      <c r="AI202" s="223" t="str">
        <f t="shared" ca="1" si="206"/>
        <v>4.40172210157387+0.875556963771555i</v>
      </c>
      <c r="AJ202" s="223" t="str">
        <f t="shared" ca="1" si="207"/>
        <v>-3.01392766910684-3.32535674201806i</v>
      </c>
      <c r="AK202" s="223" t="str">
        <f t="shared" ca="1" si="208"/>
        <v>0.439896704755265+4.46634619632627i</v>
      </c>
      <c r="AL202" s="223" t="str">
        <f t="shared" ca="1" si="209"/>
        <v>2.30727097644128-3.84944906416027i</v>
      </c>
      <c r="AM202" s="223" t="str">
        <f t="shared" ca="1" si="210"/>
        <v>-4.1463315556436+1.71746676444315i</v>
      </c>
      <c r="AN202" s="223" t="str">
        <f t="shared" ca="1" si="211"/>
        <v>4.35345849057649+1.09048458362337i</v>
      </c>
      <c r="AO202" s="223" t="str">
        <f t="shared" ca="1" si="212"/>
        <v>-2.84712973959499-3.46923762550312i</v>
      </c>
      <c r="AP202" s="223" t="str">
        <f t="shared" ca="1" si="213"/>
        <v>0.220213609314194+4.48255099497658i</v>
      </c>
      <c r="AQ202" s="223" t="str">
        <f t="shared" ca="1" si="214"/>
        <v>2.49337528052359-3.73159981331957i</v>
      </c>
      <c r="AR202" s="223" t="str">
        <f t="shared" ca="1" si="215"/>
        <v>2.49337528052359-3.73159981331957i</v>
      </c>
      <c r="AS202" s="223" t="str">
        <f t="shared" ca="1" si="216"/>
        <v>4.29470701675728+1.30278513059846i</v>
      </c>
      <c r="AT202" s="223" t="str">
        <f t="shared" ca="1" si="217"/>
        <v>-2.6734728251614-3.60476081167894i</v>
      </c>
      <c r="AU202" s="223" t="str">
        <f t="shared" ca="1" si="218"/>
        <v>-1.49548575397739E-13+4.48795693565488i</v>
      </c>
      <c r="AV202" s="223" t="str">
        <f t="shared" ca="1" si="219"/>
        <v>2.67347282516159-3.6047608116788i</v>
      </c>
      <c r="AW202" s="223" t="str">
        <f t="shared" ca="1" si="220"/>
        <v>-4.29470701675723+1.30278513059867i</v>
      </c>
      <c r="AX202" s="223" t="str">
        <f t="shared" ca="1" si="221"/>
        <v>4.22560921756279+1.51194715408348i</v>
      </c>
      <c r="AY202" s="223" t="str">
        <f t="shared" ca="1" si="222"/>
        <v>-2.49337528052376-3.73159981331945i</v>
      </c>
      <c r="AZ202" s="223" t="str">
        <f t="shared" ca="1" si="223"/>
        <v>-0.220213609313983+4.48255099497659i</v>
      </c>
      <c r="BA202" s="223" t="str">
        <f t="shared" ca="1" si="224"/>
        <v>2.84712973959522-3.46923762550293i</v>
      </c>
      <c r="BB202" s="223" t="str">
        <f t="shared" ca="1" si="225"/>
        <v>-4.35345849057644+1.09048458362354i</v>
      </c>
      <c r="BC202" s="223" t="str">
        <f t="shared" ca="1" si="226"/>
        <v>4.1463315556442+1.71746676444172i</v>
      </c>
      <c r="BD202" s="223" t="str">
        <f t="shared" ca="1" si="227"/>
        <v>-2.30727097644108-3.84944906416039i</v>
      </c>
      <c r="BE202" s="223" t="str">
        <f t="shared" ca="1" si="228"/>
        <v>-0.439896704756831+4.46634619632612i</v>
      </c>
      <c r="BF202" s="223" t="str">
        <f t="shared" ca="1" si="229"/>
        <v>3.01392766910599-3.32535674201882i</v>
      </c>
      <c r="BG202" s="223" t="str">
        <f t="shared" ca="1" si="230"/>
        <v>-4.40172210157401+0.875556963770855i</v>
      </c>
      <c r="BH202" s="223" t="str">
        <f t="shared" ca="1" si="231"/>
        <v>4.05706501783016+1.918848846937i</v>
      </c>
      <c r="BI202" s="223" t="str">
        <f t="shared" ca="1" si="232"/>
        <v>-2.11560825448387-3.95802465503342i</v>
      </c>
      <c r="BJ202" s="223" t="str">
        <f t="shared" ca="1" si="233"/>
        <v>-0.658520050504851+4.43938157848318i</v>
      </c>
      <c r="BK202" s="223" t="str">
        <f t="shared" ca="1" si="234"/>
        <v>3.17346478287345-3.17346478287607i</v>
      </c>
      <c r="BL202" s="223" t="str">
        <f t="shared" ca="1" si="235"/>
        <v>-4.4393815784833+0.65852005050403i</v>
      </c>
      <c r="BM202" s="223" t="str">
        <f t="shared" ca="1" si="236"/>
        <v>3.95802465503303+2.11560825448461i</v>
      </c>
      <c r="BN202" s="223" t="str">
        <f t="shared" ca="1" si="237"/>
        <v>-1.91884884693625-4.05706501783052i</v>
      </c>
      <c r="BO202" s="223" t="str">
        <f t="shared" ca="1" si="238"/>
        <v>-0.875556963771735+4.40172210157383i</v>
      </c>
      <c r="BP202" s="223" t="str">
        <f t="shared" ca="1" si="239"/>
        <v>3.32535674201938-3.01392766910538i</v>
      </c>
      <c r="BQ202" s="223" t="str">
        <f t="shared" ca="1" si="240"/>
        <v>-4.4663461963262+0.439896704756004i</v>
      </c>
      <c r="BR202" s="223" t="str">
        <f t="shared" ca="1" si="241"/>
        <v>3.84944906415997+2.3072709764418i</v>
      </c>
      <c r="BS202" s="223" t="str">
        <f t="shared" ca="1" si="242"/>
        <v>-1.71746676444507-4.14633155564281i</v>
      </c>
      <c r="BT202" s="223" t="str">
        <f t="shared" ca="1" si="243"/>
        <v>-1.09048458362305+4.35345849057657i</v>
      </c>
      <c r="BU202" s="223" t="str">
        <f t="shared" ca="1" si="244"/>
        <v>3.46923762550374-2.84712973959423i</v>
      </c>
      <c r="BV202" s="223" t="str">
        <f t="shared" ca="1" si="245"/>
        <v>-4.4825509949765+0.220213609315892i</v>
      </c>
      <c r="BW202" s="223" t="str">
        <f t="shared" ca="1" si="246"/>
        <v>3.73159981331952+2.49337528052366i</v>
      </c>
      <c r="BX202" s="223" t="str">
        <f t="shared" ca="1" si="247"/>
        <v>-1.51194715408191-4.22560921756335i</v>
      </c>
      <c r="BY202" s="223" t="str">
        <f t="shared" ca="1" si="248"/>
        <v>-1.30278513059727+4.29470701675765i</v>
      </c>
      <c r="BZ202" s="223" t="str">
        <f t="shared" ca="1" si="249"/>
        <v>3.60476081167907-2.67347282516123i</v>
      </c>
      <c r="CA202" s="223" t="str">
        <f t="shared" ca="1" si="250"/>
        <v>-4.48795693565488-2.08487286225437E-12i</v>
      </c>
      <c r="CB202" s="223" t="str">
        <f t="shared" ca="1" si="251"/>
        <v>3.60476081167924+2.673472825161i</v>
      </c>
      <c r="CC202" s="223" t="str">
        <f t="shared" ca="1" si="252"/>
        <v>-1.30278513059767-4.29470701675753i</v>
      </c>
      <c r="CD202" s="223" t="str">
        <f t="shared" ca="1" si="253"/>
        <v>-1.51194715408152+4.22560921756349i</v>
      </c>
      <c r="CE202" s="223" t="str">
        <f t="shared" ca="1" si="254"/>
        <v>3.73159981331929-2.49337528052401i</v>
      </c>
      <c r="CF202" s="223" t="str">
        <f t="shared" ca="1" si="255"/>
        <v>-4.48255099497652-0.22021360931547i</v>
      </c>
      <c r="CG202" s="223" t="str">
        <f t="shared" ca="1" si="256"/>
        <v>3.46923762550401+2.8471297395939i</v>
      </c>
      <c r="CH202" s="223" t="str">
        <f t="shared" ca="1" si="257"/>
        <v>-1.09048458362346-4.35345849057647i</v>
      </c>
      <c r="CI202" s="223" t="str">
        <f t="shared" ca="1" si="258"/>
        <v>-1.71746676444468+4.14633155564297i</v>
      </c>
      <c r="CJ202" s="223" t="str">
        <f t="shared" ca="1" si="259"/>
        <v>3.84944906415975-2.30727097644216i</v>
      </c>
      <c r="CK202" s="223" t="str">
        <f t="shared" ca="1" si="260"/>
        <v>-4.46634619632624-0.439896704755584i</v>
      </c>
      <c r="CL202" s="223" t="str">
        <f t="shared" ca="1" si="261"/>
        <v>3.32535674201658+3.01392766910847i</v>
      </c>
      <c r="CM202" s="223" t="str">
        <f t="shared" ca="1" si="262"/>
        <v>-0.875556963772022-4.40172210157377i</v>
      </c>
      <c r="CN202" s="223" t="str">
        <f t="shared" ca="1" si="263"/>
        <v>-1.91884884693592+4.05706501783068i</v>
      </c>
      <c r="CO202" s="223" t="str">
        <f t="shared" ca="1" si="264"/>
        <v>3.95802465503286-2.11560825448492i</v>
      </c>
      <c r="CP202" s="223" t="str">
        <f t="shared" ca="1" si="265"/>
        <v>-4.43938157848335-0.658520050503675i</v>
      </c>
      <c r="CQ202" s="223" t="str">
        <f t="shared" ca="1" si="266"/>
        <v>3.17346478287375+3.17346478287577i</v>
      </c>
      <c r="CR202" s="223" t="str">
        <f t="shared" ca="1" si="267"/>
        <v>-0.658520050505269-4.43938157848312i</v>
      </c>
      <c r="CS202" s="223" t="str">
        <f t="shared" ca="1" si="268"/>
        <v>-2.1156082544835+3.95802465503362i</v>
      </c>
      <c r="CT202" s="223" t="str">
        <f t="shared" ca="1" si="269"/>
        <v>4.05706501783189-1.91884884693334i</v>
      </c>
      <c r="CU202" s="223" t="str">
        <f t="shared" ca="1" si="270"/>
        <v>-4.40172210157409-0.875556963770442i</v>
      </c>
      <c r="CV202" s="223" t="str">
        <f t="shared" ca="1" si="271"/>
        <v>3.01392766910636+3.32535674201849i</v>
      </c>
      <c r="CW202" s="223" t="str">
        <f t="shared" ca="1" si="272"/>
        <v>-0.439896704757315-4.46634619632608i</v>
      </c>
      <c r="CX202" s="223" t="str">
        <f t="shared" ca="1" si="273"/>
        <v>-2.30727097644078+3.84944906416058i</v>
      </c>
      <c r="CY202" s="223" t="str">
        <f t="shared" ca="1" si="274"/>
        <v>4.14633155564406-1.71746676444205i</v>
      </c>
      <c r="CZ202" s="223" t="str">
        <f t="shared" ca="1" si="275"/>
        <v>-4.35345849057686-1.09048458362189i</v>
      </c>
      <c r="DA202" s="223" t="str">
        <f t="shared" ca="1" si="276"/>
        <v>2.84712973959515+3.46923762550298i</v>
      </c>
      <c r="DB202" s="223" t="str">
        <f t="shared" ca="1" si="277"/>
        <v>-0.220213609312621-4.48255099497666i</v>
      </c>
      <c r="DC202" s="223" t="str">
        <f t="shared" ca="1" si="278"/>
        <v>-2.49337528052267+3.73159981332018i</v>
      </c>
      <c r="DD202" s="223" t="str">
        <f t="shared" ca="1" si="279"/>
        <v>4.22560921756295-1.51194715408303i</v>
      </c>
      <c r="DE202" s="223" t="str">
        <f t="shared" ca="1" si="280"/>
        <v>-4.2947070167567-1.3027851306004i</v>
      </c>
      <c r="DF202" s="223" t="str">
        <f t="shared" ca="1" si="281"/>
        <v>2.67347282516229+3.60476081167828i</v>
      </c>
      <c r="DG202" s="223" t="str">
        <f t="shared" ca="1" si="282"/>
        <v>7.67534246096593E-13-4.48795693565488i</v>
      </c>
      <c r="DH202" s="223" t="str">
        <f t="shared" ca="1" si="283"/>
        <v>-2.67347282515994+3.60476081168003i</v>
      </c>
      <c r="DI202" s="223" t="str">
        <f t="shared" ca="1" si="284"/>
        <v>4.29470701675718-1.30278513059881i</v>
      </c>
      <c r="DJ202" s="223" t="str">
        <f t="shared" ca="1" si="285"/>
        <v>-4.22560921756239-1.5119471540846i</v>
      </c>
      <c r="DK202" s="223" t="str">
        <f t="shared" ca="1" si="286"/>
        <v>2.49337528052499+3.73159981331863i</v>
      </c>
      <c r="DL202" s="223" t="str">
        <f t="shared" ca="1" si="287"/>
        <v>0.220213609314282-4.48255099497658i</v>
      </c>
      <c r="DM202" s="223" t="str">
        <f t="shared" ca="1" si="288"/>
        <v>-2.84712973959644+3.46923762550193i</v>
      </c>
      <c r="DN202" s="223" t="str">
        <f t="shared" ca="1" si="289"/>
        <v>4.35345849057617-1.09048458362461i</v>
      </c>
      <c r="DO202" s="223" t="str">
        <f t="shared" ca="1" si="290"/>
        <v>-4.14633155564337-1.7174667644437i</v>
      </c>
      <c r="DP202" s="223" t="str">
        <f t="shared" ca="1" si="291"/>
        <v>2.30727097643935+3.84944906416143i</v>
      </c>
      <c r="DQ202" s="223" t="str">
        <f t="shared" ca="1" si="292"/>
        <v>0.4398967047544-4.46634619632636i</v>
      </c>
      <c r="DR202" s="223" t="str">
        <f t="shared" ca="1" si="293"/>
        <v>-3.01392766910759+3.32535674201738i</v>
      </c>
      <c r="DS202" s="223" t="str">
        <f t="shared" ca="1" si="294"/>
        <v>4.40172210157354-0.875556963773189i</v>
      </c>
      <c r="DT202" s="223" t="str">
        <f t="shared" ca="1" si="295"/>
        <v>-4.05706501783124-1.91884884693473i</v>
      </c>
      <c r="DU202" s="223" t="str">
        <f t="shared" ca="1" si="296"/>
        <v>2.11560825448204+3.9580246550344i</v>
      </c>
      <c r="DV202" s="223" t="str">
        <f t="shared" ca="1" si="297"/>
        <v>0.6585200505025-4.43938157848353i</v>
      </c>
      <c r="DW202" s="223" t="str">
        <f t="shared" ca="1" si="298"/>
        <v>-3.17346478287484+3.17346478287468i</v>
      </c>
      <c r="DX202" s="223" t="str">
        <f t="shared" ca="1" si="299"/>
        <v>4.4393815784836-0.658520050502028i</v>
      </c>
      <c r="DY202" s="223" t="str">
        <f t="shared" ca="1" si="300"/>
        <v>-3.95802465503418-2.11560825448245i</v>
      </c>
      <c r="DZ202" s="223" t="str">
        <f t="shared" ca="1" si="301"/>
        <v>1.9188488469343+4.05706501783144i</v>
      </c>
      <c r="EA202" s="223" t="str">
        <f t="shared" ca="1" si="302"/>
        <v>0.875556963769401-4.4017221015743i</v>
      </c>
      <c r="EB202" s="223" t="str">
        <f t="shared" ca="1" si="303"/>
        <v>-3.32535674201769+3.01392766910724i</v>
      </c>
      <c r="EC202" s="223" t="str">
        <f t="shared" ca="1" si="304"/>
        <v>4.46634619632641-0.43989670475393i</v>
      </c>
      <c r="ED202" s="223" t="str">
        <f t="shared" ca="1" si="305"/>
        <v>-3.84944906416119-2.30727097643976i</v>
      </c>
      <c r="EE202" s="223" t="str">
        <f t="shared" ca="1" si="306"/>
        <v>1.71746676444326+4.14633155564355i</v>
      </c>
      <c r="EF202" s="223" t="str">
        <f t="shared" ca="1" si="307"/>
        <v>1.09048458362507-4.35345849057606i</v>
      </c>
      <c r="EG202" s="223" t="str">
        <f t="shared" ca="1" si="308"/>
        <v>-3.46923762550223+2.84712973959607i</v>
      </c>
      <c r="EH202" s="223" t="str">
        <f t="shared" ca="1" si="309"/>
        <v>4.48255099497659-0.220213609313937i</v>
      </c>
      <c r="EI202" s="223" t="str">
        <f t="shared" ca="1" si="310"/>
        <v>-3.73159981331837-2.49337528052539i</v>
      </c>
      <c r="EJ202" s="223" t="str">
        <f t="shared" ca="1" si="311"/>
        <v>1.51194715408415+4.22560921756255i</v>
      </c>
      <c r="EK202" s="223" t="str">
        <f t="shared" ca="1" si="312"/>
        <v>1.30278513059938-4.29470701675701i</v>
      </c>
      <c r="EL202" s="223" t="str">
        <f t="shared" ca="1" si="313"/>
        <v>-3.6047608116775+2.67347282516335i</v>
      </c>
      <c r="EM202" s="223" t="str">
        <f t="shared" ca="1" si="314"/>
        <v>4.48795693565488-4.22248962099837E-13i</v>
      </c>
      <c r="EN202" s="223"/>
      <c r="EO202" s="223"/>
      <c r="EP202" s="223"/>
    </row>
    <row r="203" spans="1:146" ht="17.25" thickBot="1">
      <c r="A203" s="257">
        <f t="shared" si="181"/>
        <v>2.0117187500000014E-3</v>
      </c>
      <c r="B203" s="256">
        <v>103</v>
      </c>
      <c r="C203" s="230">
        <f t="shared" si="182"/>
        <v>20600</v>
      </c>
      <c r="D203" s="229">
        <f t="shared" si="315"/>
        <v>129433.61732789948</v>
      </c>
      <c r="E203" s="229" t="str">
        <f t="shared" si="316"/>
        <v>129433.617327899i</v>
      </c>
      <c r="F203" s="229" t="str">
        <f t="shared" si="320"/>
        <v>-0.013210245397421-0.0433529679935864i</v>
      </c>
      <c r="G203" s="229" t="str">
        <f t="shared" si="321"/>
        <v>-4.11826869802478+2.31666118843298i</v>
      </c>
      <c r="H203" s="229" t="str">
        <f t="shared" si="319"/>
        <v>0.00202252866023532-0.00410343408275851i</v>
      </c>
      <c r="I203" s="229" t="str">
        <f t="shared" si="317"/>
        <v>-0.00314650567453119+0.00430444331580245i</v>
      </c>
      <c r="J203" s="255" t="str">
        <f ca="1">IMPRODUCT(1/N_FFT2,DN100)</f>
        <v>0.0266485503311804+0.00161486480087538i</v>
      </c>
      <c r="K203" s="254" t="str">
        <f t="shared" ca="1" si="318"/>
        <v>-0.0000908009088331418+0.00010962599308932i</v>
      </c>
      <c r="N203" s="246">
        <f t="shared" ca="1" si="185"/>
        <v>17.488194148471994</v>
      </c>
      <c r="O203" s="223">
        <f t="shared" ca="1" si="186"/>
        <v>4.4881941484719938</v>
      </c>
      <c r="P203" s="223" t="str">
        <f t="shared" ca="1" si="187"/>
        <v>-3.66947937426652-2.5843389553638i</v>
      </c>
      <c r="Q203" s="223" t="str">
        <f t="shared" ca="1" si="188"/>
        <v>1.51202706867454+4.22583256388297i</v>
      </c>
      <c r="R203" s="223" t="str">
        <f t="shared" ca="1" si="189"/>
        <v>1.19705863742167-4.32561409894045i</v>
      </c>
      <c r="S203" s="223" t="str">
        <f t="shared" ca="1" si="190"/>
        <v>-3.46942099349045+2.84728022581304i</v>
      </c>
      <c r="T203" s="223" t="str">
        <f t="shared" ca="1" si="191"/>
        <v>4.47603319199225-0.330172043882995i</v>
      </c>
      <c r="U203" s="223" t="str">
        <f t="shared" ca="1" si="192"/>
        <v>-3.84965252838019-2.30739292820149i</v>
      </c>
      <c r="V203" s="223" t="str">
        <f t="shared" ca="1" si="193"/>
        <v>1.81880169423647+4.10315087602452i</v>
      </c>
      <c r="W203" s="223" t="str">
        <f t="shared" ca="1" si="194"/>
        <v>0.87560324169628-4.40195475641324i</v>
      </c>
      <c r="X203" s="223" t="str">
        <f t="shared" ca="1" si="195"/>
        <v>-3.25056151975078+3.094791838023i</v>
      </c>
      <c r="Y203" s="223" t="str">
        <f t="shared" ca="1" si="196"/>
        <v>4.43961622382986-0.658554856853219i</v>
      </c>
      <c r="Z203" s="223" t="str">
        <f t="shared" ca="1" si="197"/>
        <v>-4.00896408189869-2.01794293884253i</v>
      </c>
      <c r="AA203" s="223" t="str">
        <f t="shared" ca="1" si="198"/>
        <v>2.11572007583108+3.95823385806139i</v>
      </c>
      <c r="AB203" s="223" t="str">
        <f t="shared" ca="1" si="199"/>
        <v>0.549402876139524-4.45444083966415i</v>
      </c>
      <c r="AC203" s="223" t="str">
        <f t="shared" ca="1" si="200"/>
        <v>-3.01408697149841+3.32553250512182i</v>
      </c>
      <c r="AD203" s="223" t="str">
        <f t="shared" ca="1" si="201"/>
        <v>4.37914059069063-0.983368903994806i</v>
      </c>
      <c r="AE203" s="223" t="str">
        <f t="shared" ca="1" si="202"/>
        <v>-4.14655071171022-1.71755754185813i</v>
      </c>
      <c r="AF203" s="223" t="str">
        <f t="shared" ca="1" si="203"/>
        <v>2.40117318702363+3.79186682786949i</v>
      </c>
      <c r="AG203" s="223" t="str">
        <f t="shared" ca="1" si="204"/>
        <v>0.220225248795279-4.48278792206048i</v>
      </c>
      <c r="AH203" s="223" t="str">
        <f t="shared" ca="1" si="205"/>
        <v>-2.76127882479907+3.53825182344255i</v>
      </c>
      <c r="AI203" s="223" t="str">
        <f t="shared" ca="1" si="206"/>
        <v>4.29493401527017-1.30285398984441i</v>
      </c>
      <c r="AJ203" s="223" t="str">
        <f t="shared" ca="1" si="207"/>
        <v>-4.26166682394696-1.40786455174071i</v>
      </c>
      <c r="AK203" s="223" t="str">
        <f t="shared" ca="1" si="208"/>
        <v>2.67361413267175+3.60495134280009i</v>
      </c>
      <c r="AL203" s="223" t="str">
        <f t="shared" ca="1" si="209"/>
        <v>-0.110145798252635-4.48684238830667i</v>
      </c>
      <c r="AM203" s="223" t="str">
        <f t="shared" ca="1" si="210"/>
        <v>-2.49350706890373+3.73179704856861i</v>
      </c>
      <c r="AN203" s="223" t="str">
        <f t="shared" ca="1" si="211"/>
        <v>4.18745282029662-1.61527879704036i</v>
      </c>
      <c r="AO203" s="223" t="str">
        <f t="shared" ca="1" si="212"/>
        <v>-4.35368859442276-1.0905422216363i</v>
      </c>
      <c r="AP203" s="223" t="str">
        <f t="shared" ca="1" si="213"/>
        <v>2.931566531686+3.39850031406159i</v>
      </c>
      <c r="AQ203" s="223" t="str">
        <f t="shared" ca="1" si="214"/>
        <v>-0.439919955676944-4.46658226689887i</v>
      </c>
      <c r="AR203" s="223" t="str">
        <f t="shared" ca="1" si="215"/>
        <v>-0.439919955676944-4.46658226689887i</v>
      </c>
      <c r="AS203" s="223" t="str">
        <f t="shared" ca="1" si="216"/>
        <v>4.05727945567797-1.91895026848319i</v>
      </c>
      <c r="AT203" s="223" t="str">
        <f t="shared" ca="1" si="217"/>
        <v>-4.42211734919029-0.767310148745909i</v>
      </c>
      <c r="AU203" s="223" t="str">
        <f t="shared" ca="1" si="218"/>
        <v>3.17363251766639+3.17363251766626i</v>
      </c>
      <c r="AV203" s="223" t="str">
        <f t="shared" ca="1" si="219"/>
        <v>-0.767310148745654-4.42211734919034i</v>
      </c>
      <c r="AW203" s="223" t="str">
        <f t="shared" ca="1" si="220"/>
        <v>-1.91895026848337+4.05727945567789i</v>
      </c>
      <c r="AX203" s="223" t="str">
        <f t="shared" ca="1" si="221"/>
        <v>3.9051193421557-2.21222278215817i</v>
      </c>
      <c r="AY203" s="223" t="str">
        <f t="shared" ca="1" si="222"/>
        <v>-4.46658226689884-0.439919955677202i</v>
      </c>
      <c r="AZ203" s="223" t="str">
        <f t="shared" ca="1" si="223"/>
        <v>3.39850031406176+2.93156653168582i</v>
      </c>
      <c r="BA203" s="223" t="str">
        <f t="shared" ca="1" si="224"/>
        <v>-1.09054222163654-4.3536885944227i</v>
      </c>
      <c r="BB203" s="223" t="str">
        <f t="shared" ca="1" si="225"/>
        <v>-1.6152787970406+4.18745282029653i</v>
      </c>
      <c r="BC203" s="223" t="str">
        <f t="shared" ca="1" si="226"/>
        <v>3.73179704856973-2.49350706890205i</v>
      </c>
      <c r="BD203" s="223" t="str">
        <f t="shared" ca="1" si="227"/>
        <v>-4.48684238830667-0.110145798252863i</v>
      </c>
      <c r="BE203" s="223" t="str">
        <f t="shared" ca="1" si="228"/>
        <v>3.6049513428013+2.67361413267011i</v>
      </c>
      <c r="BF203" s="223" t="str">
        <f t="shared" ca="1" si="229"/>
        <v>-1.40786455174046-4.26166682394704i</v>
      </c>
      <c r="BG203" s="223" t="str">
        <f t="shared" ca="1" si="230"/>
        <v>-1.30285398984292+4.29493401527062i</v>
      </c>
      <c r="BH203" s="223" t="str">
        <f t="shared" ca="1" si="231"/>
        <v>3.53825182344294-2.76127882479856i</v>
      </c>
      <c r="BI203" s="223" t="str">
        <f t="shared" ca="1" si="232"/>
        <v>-4.48278792206041+0.220225248796804i</v>
      </c>
      <c r="BJ203" s="223" t="str">
        <f t="shared" ca="1" si="233"/>
        <v>3.79186682786889+2.40117318702457i</v>
      </c>
      <c r="BK203" s="223" t="str">
        <f t="shared" ca="1" si="234"/>
        <v>-1.71755754185916-4.14655071170979i</v>
      </c>
      <c r="BL203" s="223" t="str">
        <f t="shared" ca="1" si="235"/>
        <v>-0.983368903996363+4.37914059069028i</v>
      </c>
      <c r="BM203" s="223" t="str">
        <f t="shared" ca="1" si="236"/>
        <v>3.32553250512139-3.01408697149888i</v>
      </c>
      <c r="BN203" s="223" t="str">
        <f t="shared" ca="1" si="237"/>
        <v>-4.45444083966435+0.549402876137908i</v>
      </c>
      <c r="BO203" s="223" t="str">
        <f t="shared" ca="1" si="238"/>
        <v>3.95823385806151+2.11572007583087i</v>
      </c>
      <c r="BP203" s="223" t="str">
        <f t="shared" ca="1" si="239"/>
        <v>-2.01794293884071-4.00896408189961i</v>
      </c>
      <c r="BQ203" s="223" t="str">
        <f t="shared" ca="1" si="240"/>
        <v>-0.658554856852954+4.4396162238299i</v>
      </c>
      <c r="BR203" s="223" t="str">
        <f t="shared" ca="1" si="241"/>
        <v>3.09479183802154-3.25056151975216i</v>
      </c>
      <c r="BS203" s="223" t="str">
        <f t="shared" ca="1" si="242"/>
        <v>-4.4019547564133+0.875603241696011i</v>
      </c>
      <c r="BT203" s="223" t="str">
        <f t="shared" ca="1" si="243"/>
        <v>4.10315087602535+1.81880169423461i</v>
      </c>
      <c r="BU203" s="223" t="str">
        <f t="shared" ca="1" si="244"/>
        <v>-2.30739292820091-3.84965252838054i</v>
      </c>
      <c r="BV203" s="223" t="str">
        <f t="shared" ca="1" si="245"/>
        <v>-0.330172043881497+4.47603319199237i</v>
      </c>
      <c r="BW203" s="223" t="str">
        <f t="shared" ca="1" si="246"/>
        <v>2.84728022581389-3.46942099348976i</v>
      </c>
      <c r="BX203" s="223" t="str">
        <f t="shared" ca="1" si="247"/>
        <v>-4.32561409894015+1.19705863742277i</v>
      </c>
      <c r="BY203" s="223" t="str">
        <f t="shared" ca="1" si="248"/>
        <v>4.22583256388253+1.51202706867578i</v>
      </c>
      <c r="BZ203" s="223" t="str">
        <f t="shared" ca="1" si="249"/>
        <v>-2.5843389553645-3.66947937426602i</v>
      </c>
      <c r="CA203" s="223" t="str">
        <f t="shared" ca="1" si="250"/>
        <v>-1.5989272975729E-12+4.48819414847199i</v>
      </c>
      <c r="CB203" s="223" t="str">
        <f t="shared" ca="1" si="251"/>
        <v>2.58433895536336-3.66947937426682i</v>
      </c>
      <c r="CC203" s="223" t="str">
        <f t="shared" ca="1" si="252"/>
        <v>-4.22583256388361+1.51202706867277i</v>
      </c>
      <c r="CD203" s="223" t="str">
        <f t="shared" ca="1" si="253"/>
        <v>4.32561409894049+1.19705863742154i</v>
      </c>
      <c r="CE203" s="223" t="str">
        <f t="shared" ca="1" si="254"/>
        <v>-2.84728022581151-3.46942099349171i</v>
      </c>
      <c r="CF203" s="223" t="str">
        <f t="shared" ca="1" si="255"/>
        <v>0.330172043882761+4.47603319199227i</v>
      </c>
      <c r="CG203" s="223" t="str">
        <f t="shared" ca="1" si="256"/>
        <v>2.30739292819982-3.84965252838119i</v>
      </c>
      <c r="CH203" s="223" t="str">
        <f t="shared" ca="1" si="257"/>
        <v>-4.10315087602478+1.81880169423588i</v>
      </c>
      <c r="CI203" s="223" t="str">
        <f t="shared" ca="1" si="258"/>
        <v>4.40195475641355+0.875603241694768i</v>
      </c>
      <c r="CJ203" s="223" t="str">
        <f t="shared" ca="1" si="259"/>
        <v>-3.09479183802246-3.25056151975129i</v>
      </c>
      <c r="CK203" s="223" t="str">
        <f t="shared" ca="1" si="260"/>
        <v>0.658554856854332+4.43961622382969i</v>
      </c>
      <c r="CL203" s="223" t="str">
        <f t="shared" ca="1" si="261"/>
        <v>2.01794293884356-4.00896408189817i</v>
      </c>
      <c r="CM203" s="223" t="str">
        <f t="shared" ca="1" si="262"/>
        <v>-3.95823385806085+2.1157200758321i</v>
      </c>
      <c r="CN203" s="223" t="str">
        <f t="shared" ca="1" si="263"/>
        <v>4.45444083966396+0.549402876141081i</v>
      </c>
      <c r="CO203" s="223" t="str">
        <f t="shared" ca="1" si="264"/>
        <v>-3.32553250512224-3.01408697149794i</v>
      </c>
      <c r="CP203" s="223" t="str">
        <f t="shared" ca="1" si="265"/>
        <v>0.983368903993306+4.37914059069097i</v>
      </c>
      <c r="CQ203" s="223" t="str">
        <f t="shared" ca="1" si="266"/>
        <v>1.71755754185793-4.1465507117103i</v>
      </c>
      <c r="CR203" s="223" t="str">
        <f t="shared" ca="1" si="267"/>
        <v>-3.7918668278706+2.40117318702187i</v>
      </c>
      <c r="CS203" s="223" t="str">
        <f t="shared" ca="1" si="268"/>
        <v>4.48278792206047+0.220225248795474i</v>
      </c>
      <c r="CT203" s="223" t="str">
        <f t="shared" ca="1" si="269"/>
        <v>-3.53825182344376-2.76127882479752i</v>
      </c>
      <c r="CU203" s="223" t="str">
        <f t="shared" ca="1" si="270"/>
        <v>1.30285398984413+4.29493401527026i</v>
      </c>
      <c r="CV203" s="223" t="str">
        <f t="shared" ca="1" si="271"/>
        <v>1.4078645517392-4.26166682394746i</v>
      </c>
      <c r="CW203" s="223" t="str">
        <f t="shared" ca="1" si="272"/>
        <v>-3.60495134280051+2.67361413267118i</v>
      </c>
      <c r="CX203" s="223" t="str">
        <f t="shared" ca="1" si="273"/>
        <v>4.48684238830663-0.110145798254256i</v>
      </c>
      <c r="CY203" s="223" t="str">
        <f t="shared" ca="1" si="274"/>
        <v>-3.73179704856799-2.49350706890466i</v>
      </c>
      <c r="CZ203" s="223" t="str">
        <f t="shared" ca="1" si="275"/>
        <v>1.61527879704137+4.18745282029623i</v>
      </c>
      <c r="DA203" s="223" t="str">
        <f t="shared" ca="1" si="276"/>
        <v>1.09054222163779-4.35368859442238i</v>
      </c>
      <c r="DB203" s="223" t="str">
        <f t="shared" ca="1" si="277"/>
        <v>-3.39850031406118+2.93156653168648i</v>
      </c>
      <c r="DC203" s="223" t="str">
        <f t="shared" ca="1" si="278"/>
        <v>4.46658226689903-0.439919955675352i</v>
      </c>
      <c r="DD203" s="223" t="str">
        <f t="shared" ca="1" si="279"/>
        <v>-3.90511934215592-2.21222278215779i</v>
      </c>
      <c r="DE203" s="223" t="str">
        <f t="shared" ca="1" si="280"/>
        <v>1.91895026848134+4.05727945567885i</v>
      </c>
      <c r="DF203" s="223" t="str">
        <f t="shared" ca="1" si="281"/>
        <v>0.767310148745721-4.42211734919033i</v>
      </c>
      <c r="DG203" s="223" t="str">
        <f t="shared" ca="1" si="282"/>
        <v>-3.17363251766482+3.17363251766783i</v>
      </c>
      <c r="DH203" s="223" t="str">
        <f t="shared" ca="1" si="283"/>
        <v>4.42211734919038-0.767310148745398i</v>
      </c>
      <c r="DI203" s="223" t="str">
        <f t="shared" ca="1" si="284"/>
        <v>-4.05727945567876-1.91895026848153i</v>
      </c>
      <c r="DJ203" s="223" t="str">
        <f t="shared" ca="1" si="285"/>
        <v>2.21222278215762+3.90511934215602i</v>
      </c>
      <c r="DK203" s="223" t="str">
        <f t="shared" ca="1" si="286"/>
        <v>0.439919955675683-4.46658226689899i</v>
      </c>
      <c r="DL203" s="223" t="str">
        <f t="shared" ca="1" si="287"/>
        <v>-2.93156653168664+3.39850031406105i</v>
      </c>
      <c r="DM203" s="223" t="str">
        <f t="shared" ca="1" si="288"/>
        <v>4.35368859442243-1.09054222163759i</v>
      </c>
      <c r="DN203" s="223" t="str">
        <f t="shared" ca="1" si="289"/>
        <v>-4.18745282029611-1.61527879704168i</v>
      </c>
      <c r="DO203" s="223" t="str">
        <f t="shared" ca="1" si="290"/>
        <v>2.49350706890449+3.7317970485681i</v>
      </c>
      <c r="DP203" s="223" t="str">
        <f t="shared" ca="1" si="291"/>
        <v>0.110145798254461-4.48684238830663i</v>
      </c>
      <c r="DQ203" s="223" t="str">
        <f t="shared" ca="1" si="292"/>
        <v>-2.67361413267134+3.60495134280038i</v>
      </c>
      <c r="DR203" s="223" t="str">
        <f t="shared" ca="1" si="293"/>
        <v>4.26166682394752-1.407864551739i</v>
      </c>
      <c r="DS203" s="223" t="str">
        <f t="shared" ca="1" si="294"/>
        <v>-4.2949340152702-1.30285398984432i</v>
      </c>
      <c r="DT203" s="223" t="str">
        <f t="shared" ca="1" si="295"/>
        <v>2.76127882479736+3.53825182344389i</v>
      </c>
      <c r="DU203" s="223" t="str">
        <f t="shared" ca="1" si="296"/>
        <v>-0.220225248795143-4.48278792206049i</v>
      </c>
      <c r="DV203" s="223" t="str">
        <f t="shared" ca="1" si="297"/>
        <v>-2.40117318702216+3.79186682787042i</v>
      </c>
      <c r="DW203" s="223" t="str">
        <f t="shared" ca="1" si="298"/>
        <v>4.14655071171043-1.71755754185762i</v>
      </c>
      <c r="DX203" s="223" t="str">
        <f t="shared" ca="1" si="299"/>
        <v>-4.37914059069092-0.983368903993504i</v>
      </c>
      <c r="DY203" s="223" t="str">
        <f t="shared" ca="1" si="300"/>
        <v>3.01408697149769+3.32553250512246i</v>
      </c>
      <c r="DZ203" s="223" t="str">
        <f t="shared" ca="1" si="301"/>
        <v>-0.549402876140879-4.45444083966399i</v>
      </c>
      <c r="EA203" s="223" t="str">
        <f t="shared" ca="1" si="302"/>
        <v>-2.11572007583228+3.95823385806075i</v>
      </c>
      <c r="EB203" s="223" t="str">
        <f t="shared" ca="1" si="303"/>
        <v>4.00896408189826-2.01794293884338i</v>
      </c>
      <c r="EC203" s="223" t="str">
        <f t="shared" ca="1" si="304"/>
        <v>-4.43961622382966-0.658554856854534i</v>
      </c>
      <c r="ED203" s="223" t="str">
        <f t="shared" ca="1" si="305"/>
        <v>3.25056151975115+3.09479183802261i</v>
      </c>
      <c r="EE203" s="223" t="str">
        <f t="shared" ca="1" si="306"/>
        <v>-0.875603241694566-4.40195475641359i</v>
      </c>
      <c r="EF203" s="223" t="str">
        <f t="shared" ca="1" si="307"/>
        <v>-1.81880169423619+4.10315087602465i</v>
      </c>
      <c r="EG203" s="223" t="str">
        <f t="shared" ca="1" si="308"/>
        <v>3.8496525283813-2.30739292819964i</v>
      </c>
      <c r="EH203" s="223" t="str">
        <f t="shared" ca="1" si="309"/>
        <v>-4.47603319199225-0.330172043883092i</v>
      </c>
      <c r="EI203" s="223" t="str">
        <f t="shared" ca="1" si="310"/>
        <v>3.46942099349158+2.84728022581167i</v>
      </c>
      <c r="EJ203" s="223" t="str">
        <f t="shared" ca="1" si="311"/>
        <v>-1.19705863742122-4.32561409894057i</v>
      </c>
      <c r="EK203" s="223" t="str">
        <f t="shared" ca="1" si="312"/>
        <v>-1.51202706867296+4.22583256388353i</v>
      </c>
      <c r="EL203" s="223" t="str">
        <f t="shared" ca="1" si="313"/>
        <v>3.66947937426694-2.5843389553632i</v>
      </c>
      <c r="EM203" s="223" t="str">
        <f t="shared" ca="1" si="314"/>
        <v>-4.48819414847199+1.39438280323818E-12i</v>
      </c>
      <c r="EN203" s="223"/>
      <c r="EO203" s="223"/>
      <c r="EP203" s="223"/>
    </row>
    <row r="204" spans="1:146" ht="17.25" thickBot="1">
      <c r="A204" s="257">
        <f t="shared" si="181"/>
        <v>2.0312500000000014E-3</v>
      </c>
      <c r="B204" s="256">
        <v>104</v>
      </c>
      <c r="C204" s="230">
        <f t="shared" si="182"/>
        <v>20800</v>
      </c>
      <c r="D204" s="229">
        <f t="shared" si="315"/>
        <v>130690.25438933539</v>
      </c>
      <c r="E204" s="229" t="str">
        <f t="shared" si="316"/>
        <v>130690.254389335i</v>
      </c>
      <c r="F204" s="229" t="str">
        <f t="shared" si="320"/>
        <v>-0.0130939058495342-0.0428064374737054i</v>
      </c>
      <c r="G204" s="229" t="str">
        <f t="shared" si="321"/>
        <v>-4.08977753093853+2.33707938116833i</v>
      </c>
      <c r="H204" s="229" t="str">
        <f t="shared" si="319"/>
        <v>0.00202204654707714-0.00406395338663579i</v>
      </c>
      <c r="I204" s="229" t="str">
        <f t="shared" si="317"/>
        <v>-0.00311767185214352+0.00426928486752877i</v>
      </c>
      <c r="J204" s="255" t="str">
        <f ca="1">IMPRODUCT(1/N_FFT2,DO100)</f>
        <v>0.0207628844591296-0.0000218987981519779i</v>
      </c>
      <c r="K204" s="254" t="str">
        <f t="shared" ca="1" si="318"/>
        <v>-0.0000646383682399692+0.0000887109416942045i</v>
      </c>
      <c r="N204" s="246">
        <f t="shared" ca="1" si="185"/>
        <v>17.488415305717822</v>
      </c>
      <c r="O204" s="223">
        <f t="shared" ca="1" si="186"/>
        <v>4.4884153057178207</v>
      </c>
      <c r="P204" s="223" t="str">
        <f t="shared" ca="1" si="187"/>
        <v>-3.73198093409801-2.49362993728639i</v>
      </c>
      <c r="Q204" s="223" t="str">
        <f t="shared" ca="1" si="188"/>
        <v>1.71764217507208+4.14675503436309i</v>
      </c>
      <c r="R204" s="223" t="str">
        <f t="shared" ca="1" si="189"/>
        <v>0.875646387334616-4.4021716641846i</v>
      </c>
      <c r="S204" s="223" t="str">
        <f t="shared" ca="1" si="190"/>
        <v>-3.17378889945465+3.17378889945447i</v>
      </c>
      <c r="T204" s="223" t="str">
        <f t="shared" ca="1" si="191"/>
        <v>4.40217166418463-0.875646387334455i</v>
      </c>
      <c r="U204" s="223" t="str">
        <f t="shared" ca="1" si="192"/>
        <v>-4.14675503436301-1.71764217507227i</v>
      </c>
      <c r="V204" s="223" t="str">
        <f t="shared" ca="1" si="193"/>
        <v>2.49362993728621+3.73198093409813i</v>
      </c>
      <c r="W204" s="223" t="str">
        <f t="shared" ca="1" si="194"/>
        <v>-1.95751346859603E-13-4.48841530571782i</v>
      </c>
      <c r="X204" s="223" t="str">
        <f t="shared" ca="1" si="195"/>
        <v>-2.49362993728625+3.7319809340981i</v>
      </c>
      <c r="Y204" s="223" t="str">
        <f t="shared" ca="1" si="196"/>
        <v>4.14675503436303-1.71764217507222i</v>
      </c>
      <c r="Z204" s="223" t="str">
        <f t="shared" ca="1" si="197"/>
        <v>-4.40217166418462-0.8756463873345i</v>
      </c>
      <c r="AA204" s="223" t="str">
        <f t="shared" ca="1" si="198"/>
        <v>3.17378889945461+3.17378889945451i</v>
      </c>
      <c r="AB204" s="223" t="str">
        <f t="shared" ca="1" si="199"/>
        <v>-0.875646387334639-4.4021716641846i</v>
      </c>
      <c r="AC204" s="223" t="str">
        <f t="shared" ca="1" si="200"/>
        <v>-1.71764217507208+4.14675503436309i</v>
      </c>
      <c r="AD204" s="223" t="str">
        <f t="shared" ca="1" si="201"/>
        <v>3.73198093409801-2.49362993728638i</v>
      </c>
      <c r="AE204" s="223" t="str">
        <f t="shared" ca="1" si="202"/>
        <v>-4.48841530571782-5.49868309581086E-14i</v>
      </c>
      <c r="AF204" s="223" t="str">
        <f t="shared" ca="1" si="203"/>
        <v>3.73198093409796+2.49362993728648i</v>
      </c>
      <c r="AG204" s="223" t="str">
        <f t="shared" ca="1" si="204"/>
        <v>-1.71764217507201-4.14675503436312i</v>
      </c>
      <c r="AH204" s="223" t="str">
        <f t="shared" ca="1" si="205"/>
        <v>-0.875646387334746+4.40217166418457i</v>
      </c>
      <c r="AI204" s="223" t="str">
        <f t="shared" ca="1" si="206"/>
        <v>3.17378889945469-3.17378889945443i</v>
      </c>
      <c r="AJ204" s="223" t="str">
        <f t="shared" ca="1" si="207"/>
        <v>-4.40217166418465+0.875646387334392i</v>
      </c>
      <c r="AK204" s="223" t="str">
        <f t="shared" ca="1" si="208"/>
        <v>4.146755034363+1.71764217507231i</v>
      </c>
      <c r="AL204" s="223" t="str">
        <f t="shared" ca="1" si="209"/>
        <v>-2.49362993728655-3.73198093409791i</v>
      </c>
      <c r="AM204" s="223" t="str">
        <f t="shared" ca="1" si="210"/>
        <v>1.40764515901494E-13+4.48841530571782i</v>
      </c>
      <c r="AN204" s="223" t="str">
        <f t="shared" ca="1" si="211"/>
        <v>2.49362993728631-3.73198093409806i</v>
      </c>
      <c r="AO204" s="223" t="str">
        <f t="shared" ca="1" si="212"/>
        <v>-4.14675503436306+1.71764217507216i</v>
      </c>
      <c r="AP204" s="223" t="str">
        <f t="shared" ca="1" si="213"/>
        <v>4.40217166418462+0.875646387334553i</v>
      </c>
      <c r="AQ204" s="223" t="str">
        <f t="shared" ca="1" si="214"/>
        <v>-3.1737888994546-3.17378889945453i</v>
      </c>
      <c r="AR204" s="223" t="str">
        <f t="shared" ca="1" si="215"/>
        <v>-3.1737888994546-3.17378889945453i</v>
      </c>
      <c r="AS204" s="223" t="str">
        <f t="shared" ca="1" si="216"/>
        <v>1.71764217507213-4.14675503436307i</v>
      </c>
      <c r="AT204" s="223" t="str">
        <f t="shared" ca="1" si="217"/>
        <v>-3.73198093409806+2.49362993728631i</v>
      </c>
      <c r="AU204" s="223" t="str">
        <f t="shared" ca="1" si="218"/>
        <v>4.48841530571782+1.09973661916217E-13i</v>
      </c>
      <c r="AV204" s="223" t="str">
        <f t="shared" ca="1" si="219"/>
        <v>-3.73198093409794-2.4936299372865i</v>
      </c>
      <c r="AW204" s="223" t="str">
        <f t="shared" ca="1" si="220"/>
        <v>1.71764217507193+4.14675503436316i</v>
      </c>
      <c r="AX204" s="223" t="str">
        <f t="shared" ca="1" si="221"/>
        <v>0.8756463873348-4.40217166418457i</v>
      </c>
      <c r="AY204" s="223" t="str">
        <f t="shared" ca="1" si="222"/>
        <v>-3.17378889945471+3.17378889945442i</v>
      </c>
      <c r="AZ204" s="223" t="str">
        <f t="shared" ca="1" si="223"/>
        <v>4.40217166418457-0.875646387334778i</v>
      </c>
      <c r="BA204" s="223" t="str">
        <f t="shared" ca="1" si="224"/>
        <v>-4.14675503436315-1.71764217507195i</v>
      </c>
      <c r="BB204" s="223" t="str">
        <f t="shared" ca="1" si="225"/>
        <v>2.49362993728647+3.73198093409796i</v>
      </c>
      <c r="BC204" s="223" t="str">
        <f t="shared" ca="1" si="226"/>
        <v>1.25369088908856E-12-4.48841530571782i</v>
      </c>
      <c r="BD204" s="223" t="str">
        <f t="shared" ca="1" si="227"/>
        <v>-2.49362993728633+3.73198093409805i</v>
      </c>
      <c r="BE204" s="223" t="str">
        <f t="shared" ca="1" si="228"/>
        <v>4.14675503436257-1.71764217507334i</v>
      </c>
      <c r="BF204" s="223" t="str">
        <f t="shared" ca="1" si="229"/>
        <v>-4.40217166418426-0.875646387336362i</v>
      </c>
      <c r="BG204" s="223" t="str">
        <f t="shared" ca="1" si="230"/>
        <v>3.17378889945424+3.17378889945488i</v>
      </c>
      <c r="BH204" s="223" t="str">
        <f t="shared" ca="1" si="231"/>
        <v>-0.875646387335406-4.40217166418445i</v>
      </c>
      <c r="BI204" s="223" t="str">
        <f t="shared" ca="1" si="232"/>
        <v>-1.71764217507012+4.14675503436391i</v>
      </c>
      <c r="BJ204" s="223" t="str">
        <f t="shared" ca="1" si="233"/>
        <v>3.73198093409859-2.49362993728553i</v>
      </c>
      <c r="BK204" s="223" t="str">
        <f t="shared" ca="1" si="234"/>
        <v>-4.48841530571782+2.81529031802989E-13i</v>
      </c>
      <c r="BL204" s="223" t="str">
        <f t="shared" ca="1" si="235"/>
        <v>3.7319809340989+2.49362993728506i</v>
      </c>
      <c r="BM204" s="223" t="str">
        <f t="shared" ca="1" si="236"/>
        <v>-1.71764217507064-4.14675503436369i</v>
      </c>
      <c r="BN204" s="223" t="str">
        <f t="shared" ca="1" si="237"/>
        <v>-0.875646387334917+4.40217166418454i</v>
      </c>
      <c r="BO204" s="223" t="str">
        <f t="shared" ca="1" si="238"/>
        <v>3.17378889945384-3.17378889945528i</v>
      </c>
      <c r="BP204" s="223" t="str">
        <f t="shared" ca="1" si="239"/>
        <v>-4.40217166418502+0.875646387332534i</v>
      </c>
      <c r="BQ204" s="223" t="str">
        <f t="shared" ca="1" si="240"/>
        <v>4.14675503436279+1.71764217507282i</v>
      </c>
      <c r="BR204" s="223" t="str">
        <f t="shared" ca="1" si="241"/>
        <v>-2.49362993728686-3.7319809340977i</v>
      </c>
      <c r="BS204" s="223" t="str">
        <f t="shared" ca="1" si="242"/>
        <v>1.88053317050558E-12+4.48841530571782i</v>
      </c>
      <c r="BT204" s="223" t="str">
        <f t="shared" ca="1" si="243"/>
        <v>2.49362993728755-3.73198093409724i</v>
      </c>
      <c r="BU204" s="223" t="str">
        <f t="shared" ca="1" si="244"/>
        <v>-4.1467550343631+1.71764217507206i</v>
      </c>
      <c r="BV204" s="223" t="str">
        <f t="shared" ca="1" si="245"/>
        <v>4.40217166418485+0.87564638733335i</v>
      </c>
      <c r="BW204" s="223" t="str">
        <f t="shared" ca="1" si="246"/>
        <v>-3.17378889945325-3.17378889945587i</v>
      </c>
      <c r="BX204" s="223" t="str">
        <f t="shared" ca="1" si="247"/>
        <v>0.8756463873341+4.40217166418471i</v>
      </c>
      <c r="BY204" s="223" t="str">
        <f t="shared" ca="1" si="248"/>
        <v>1.71764217507146-4.14675503436335i</v>
      </c>
      <c r="BZ204" s="223" t="str">
        <f t="shared" ca="1" si="249"/>
        <v>-3.73198093409688+2.49362993728808i</v>
      </c>
      <c r="CA204" s="223" t="str">
        <f t="shared" ca="1" si="250"/>
        <v>4.48841530571782+1.11292637318706E-12i</v>
      </c>
      <c r="CB204" s="223" t="str">
        <f t="shared" ca="1" si="251"/>
        <v>-3.73198093409813-2.49362993728622i</v>
      </c>
      <c r="CC204" s="223" t="str">
        <f t="shared" ca="1" si="252"/>
        <v>1.71764217507353+4.14675503436249i</v>
      </c>
      <c r="CD204" s="223" t="str">
        <f t="shared" ca="1" si="253"/>
        <v>0.875646387336286-4.40217166418427i</v>
      </c>
      <c r="CE204" s="223" t="str">
        <f t="shared" ca="1" si="254"/>
        <v>-3.17378889945483+3.17378889945429i</v>
      </c>
      <c r="CF204" s="223" t="str">
        <f t="shared" ca="1" si="255"/>
        <v>4.40217166418442-0.875646387335545i</v>
      </c>
      <c r="CG204" s="223" t="str">
        <f t="shared" ca="1" si="256"/>
        <v>-4.14675503436225-1.71764217507411i</v>
      </c>
      <c r="CH204" s="223" t="str">
        <f t="shared" ca="1" si="257"/>
        <v>2.4936299372857+3.73198093409848i</v>
      </c>
      <c r="CI204" s="223" t="str">
        <f t="shared" ca="1" si="258"/>
        <v>-4.86077765515529E-13-4.48841530571782i</v>
      </c>
      <c r="CJ204" s="223" t="str">
        <f t="shared" ca="1" si="259"/>
        <v>-2.49362993728499+3.73198093409895i</v>
      </c>
      <c r="CK204" s="223" t="str">
        <f t="shared" ca="1" si="260"/>
        <v>4.14675503436364-1.71764217507077i</v>
      </c>
      <c r="CL204" s="223" t="str">
        <f t="shared" ca="1" si="261"/>
        <v>-4.40217166418458-0.875646387334715i</v>
      </c>
      <c r="CM204" s="223" t="str">
        <f t="shared" ca="1" si="262"/>
        <v>3.17378889945543+3.1737888994537i</v>
      </c>
      <c r="CN204" s="223" t="str">
        <f t="shared" ca="1" si="263"/>
        <v>-0.875646387332736-4.40217166418497i</v>
      </c>
      <c r="CO204" s="223" t="str">
        <f t="shared" ca="1" si="264"/>
        <v>-1.71764217507275+4.14675503436282i</v>
      </c>
      <c r="CP204" s="223" t="str">
        <f t="shared" ca="1" si="265"/>
        <v>3.73198093409766-2.49362993728692i</v>
      </c>
      <c r="CQ204" s="223" t="str">
        <f t="shared" ca="1" si="266"/>
        <v>-4.48841530571782+1.95751346859603E-12i</v>
      </c>
      <c r="CR204" s="223" t="str">
        <f t="shared" ca="1" si="267"/>
        <v>3.73198093409735+2.49362993728738i</v>
      </c>
      <c r="CS204" s="223" t="str">
        <f t="shared" ca="1" si="268"/>
        <v>-1.71764217507224-4.14675503436302i</v>
      </c>
      <c r="CT204" s="223" t="str">
        <f t="shared" ca="1" si="269"/>
        <v>-0.875646387333149+4.40217166418489i</v>
      </c>
      <c r="CU204" s="223" t="str">
        <f t="shared" ca="1" si="270"/>
        <v>3.17378889945582-3.17378889945331i</v>
      </c>
      <c r="CV204" s="223" t="str">
        <f t="shared" ca="1" si="271"/>
        <v>-4.40217166418469+0.875646387334176i</v>
      </c>
      <c r="CW204" s="223" t="str">
        <f t="shared" ca="1" si="272"/>
        <v>4.14675503436343+1.71764217507127i</v>
      </c>
      <c r="CX204" s="223" t="str">
        <f t="shared" ca="1" si="273"/>
        <v>-2.49362993728453-3.73198093409925i</v>
      </c>
      <c r="CY204" s="223" t="str">
        <f t="shared" ca="1" si="274"/>
        <v>-9.08377639474525E-13+4.48841530571782i</v>
      </c>
      <c r="CZ204" s="223" t="str">
        <f t="shared" ca="1" si="275"/>
        <v>2.49362993728615-3.73198093409817i</v>
      </c>
      <c r="DA204" s="223" t="str">
        <f t="shared" ca="1" si="276"/>
        <v>-4.14675503436246+1.7176421750736i</v>
      </c>
      <c r="DB204" s="223" t="str">
        <f t="shared" ca="1" si="277"/>
        <v>4.40217166418431+0.875646387336084i</v>
      </c>
      <c r="DC204" s="223" t="str">
        <f t="shared" ca="1" si="278"/>
        <v>-3.17378889945444-3.17378889945469i</v>
      </c>
      <c r="DD204" s="223" t="str">
        <f t="shared" ca="1" si="279"/>
        <v>0.875646387335747+4.40217166418438i</v>
      </c>
      <c r="DE204" s="223" t="str">
        <f t="shared" ca="1" si="280"/>
        <v>1.71764217507404-4.14675503436228i</v>
      </c>
      <c r="DF204" s="223" t="str">
        <f t="shared" ca="1" si="281"/>
        <v>-3.73198093409843+2.49362993728576i</v>
      </c>
      <c r="DG204" s="223" t="str">
        <f t="shared" ca="1" si="282"/>
        <v>4.48841530571782-5.63058063605978E-13i</v>
      </c>
      <c r="DH204" s="223" t="str">
        <f t="shared" ca="1" si="283"/>
        <v>-3.73198093409906-2.49362993728482i</v>
      </c>
      <c r="DI204" s="223" t="str">
        <f t="shared" ca="1" si="284"/>
        <v>1.71764217507096+4.14675503436356i</v>
      </c>
      <c r="DJ204" s="223" t="str">
        <f t="shared" ca="1" si="285"/>
        <v>0.875646387334643-4.4021716641846i</v>
      </c>
      <c r="DK204" s="223" t="str">
        <f t="shared" ca="1" si="286"/>
        <v>-3.17378889945364+3.17378889945548i</v>
      </c>
      <c r="DL204" s="223" t="str">
        <f t="shared" ca="1" si="287"/>
        <v>4.40217166418496-0.875646387332807i</v>
      </c>
      <c r="DM204" s="223" t="str">
        <f t="shared" ca="1" si="288"/>
        <v>-4.14675503436284-1.71764217507268i</v>
      </c>
      <c r="DN204" s="223" t="str">
        <f t="shared" ca="1" si="289"/>
        <v>2.49362993728709+3.73198093409755i</v>
      </c>
      <c r="DO204" s="223" t="str">
        <f t="shared" ca="1" si="290"/>
        <v>-2.03449376668648E-12-4.48841530571782i</v>
      </c>
      <c r="DP204" s="223" t="str">
        <f t="shared" ca="1" si="291"/>
        <v>-2.49362993728731+3.7319809340974i</v>
      </c>
      <c r="DQ204" s="223" t="str">
        <f t="shared" ca="1" si="292"/>
        <v>4.14675503436295-1.71764217507243i</v>
      </c>
      <c r="DR204" s="223" t="str">
        <f t="shared" ca="1" si="293"/>
        <v>-4.40217166418491-0.875646387333072i</v>
      </c>
      <c r="DS204" s="223" t="str">
        <f t="shared" ca="1" si="294"/>
        <v>3.17378889945346+3.17378889945567i</v>
      </c>
      <c r="DT204" s="223" t="str">
        <f t="shared" ca="1" si="295"/>
        <v>-0.875646387334253-4.40217166418467i</v>
      </c>
      <c r="DU204" s="223" t="str">
        <f t="shared" ca="1" si="296"/>
        <v>-1.71764217507109+4.1467550343635i</v>
      </c>
      <c r="DV204" s="223" t="str">
        <f t="shared" ca="1" si="297"/>
        <v>3.73198093409914-2.49362993728471i</v>
      </c>
      <c r="DW204" s="223" t="str">
        <f t="shared" ca="1" si="298"/>
        <v>-4.48841530571782-8.31397341384075E-13i</v>
      </c>
      <c r="DX204" s="223" t="str">
        <f t="shared" ca="1" si="299"/>
        <v>3.73198093409821+2.49362993728609i</v>
      </c>
      <c r="DY204" s="223" t="str">
        <f t="shared" ca="1" si="300"/>
        <v>-1.71764217507379-4.14675503436239i</v>
      </c>
      <c r="DZ204" s="223" t="str">
        <f t="shared" ca="1" si="301"/>
        <v>-0.875646387335882+4.40217166418435i</v>
      </c>
      <c r="EA204" s="223" t="str">
        <f t="shared" ca="1" si="302"/>
        <v>3.17378889945463-3.17378889945449i</v>
      </c>
      <c r="EB204" s="223" t="str">
        <f t="shared" ca="1" si="303"/>
        <v>-4.40217166418434+0.875646387335945i</v>
      </c>
      <c r="EC204" s="223" t="str">
        <f t="shared" ca="1" si="304"/>
        <v>4.14675503436231+1.71764217507397i</v>
      </c>
      <c r="ED204" s="223" t="str">
        <f t="shared" ca="1" si="305"/>
        <v>-2.49362993728593-3.73198093409832i</v>
      </c>
      <c r="EE204" s="223" t="str">
        <f t="shared" ca="1" si="306"/>
        <v>6.40038361696428E-13+4.48841530571782i</v>
      </c>
      <c r="EF204" s="223" t="str">
        <f t="shared" ca="1" si="307"/>
        <v>2.49362993728465-3.73198093409917i</v>
      </c>
      <c r="EG204" s="223" t="str">
        <f t="shared" ca="1" si="308"/>
        <v>-4.14675503436348+1.71764217507114i</v>
      </c>
      <c r="EH204" s="223" t="str">
        <f t="shared" ca="1" si="309"/>
        <v>4.40217166418464+0.875646387334441i</v>
      </c>
      <c r="EI204" s="223" t="str">
        <f t="shared" ca="1" si="310"/>
        <v>-3.17378889945553-3.17378889945359i</v>
      </c>
      <c r="EJ204" s="223" t="str">
        <f t="shared" ca="1" si="311"/>
        <v>0.875646387332884+4.40217166418495i</v>
      </c>
      <c r="EK204" s="223" t="str">
        <f t="shared" ca="1" si="312"/>
        <v>1.71764217507237-4.14675503436297i</v>
      </c>
      <c r="EL204" s="223" t="str">
        <f t="shared" ca="1" si="313"/>
        <v>-3.7319809340975+2.49362993728715i</v>
      </c>
      <c r="EM204" s="223" t="str">
        <f t="shared" ca="1" si="314"/>
        <v>4.48841530571782-2.36661093602111E-12i</v>
      </c>
      <c r="EN204" s="223"/>
      <c r="EO204" s="223"/>
      <c r="EP204" s="223"/>
    </row>
    <row r="205" spans="1:146" ht="17.25" thickBot="1">
      <c r="A205" s="257">
        <f t="shared" si="181"/>
        <v>2.0507812500000014E-3</v>
      </c>
      <c r="B205" s="256">
        <v>105</v>
      </c>
      <c r="C205" s="230">
        <f t="shared" si="182"/>
        <v>21000</v>
      </c>
      <c r="D205" s="229">
        <f t="shared" si="315"/>
        <v>131946.89145077131</v>
      </c>
      <c r="E205" s="229" t="str">
        <f t="shared" si="316"/>
        <v>131946.891450771i</v>
      </c>
      <c r="F205" s="229" t="str">
        <f t="shared" si="320"/>
        <v>-0.0129784290957346-0.0422714209371783i</v>
      </c>
      <c r="G205" s="229" t="str">
        <f t="shared" si="321"/>
        <v>-4.06124761445502+2.356895117342i</v>
      </c>
      <c r="H205" s="229" t="str">
        <f t="shared" si="319"/>
        <v>0.00202157866727502-0.00402522484930498i</v>
      </c>
      <c r="I205" s="229" t="str">
        <f t="shared" si="317"/>
        <v>-0.00308966161382436+0.00423437264552819i</v>
      </c>
      <c r="J205" s="255" t="str">
        <f ca="1">IMPRODUCT(1/N_FFT2,DP100)</f>
        <v>0.00918914062584426-0.00161489367476708i</v>
      </c>
      <c r="K205" s="254" t="str">
        <f t="shared" ca="1" si="318"/>
        <v>-0.0000215532734538347+0.0000438997206993223i</v>
      </c>
      <c r="N205" s="246">
        <f t="shared" ca="1" si="185"/>
        <v>17.488621458701694</v>
      </c>
      <c r="O205" s="223">
        <f t="shared" ca="1" si="186"/>
        <v>4.4886214587016919</v>
      </c>
      <c r="P205" s="223" t="str">
        <f t="shared" ca="1" si="187"/>
        <v>-3.79222784244047-2.40140179697955i</v>
      </c>
      <c r="Q205" s="223" t="str">
        <f t="shared" ca="1" si="188"/>
        <v>1.91913296714835+4.05766573955047i</v>
      </c>
      <c r="R205" s="223" t="str">
        <f t="shared" ca="1" si="189"/>
        <v>0.549455183473373-4.45486493632204i</v>
      </c>
      <c r="S205" s="223" t="str">
        <f t="shared" ca="1" si="190"/>
        <v>-2.84755130855321+3.46975130876468i</v>
      </c>
      <c r="T205" s="223" t="str">
        <f t="shared" ca="1" si="191"/>
        <v>4.26207256705186-1.40799859115741i</v>
      </c>
      <c r="U205" s="223" t="str">
        <f t="shared" ca="1" si="192"/>
        <v>-4.35410309870036-1.09064604955283i</v>
      </c>
      <c r="V205" s="223" t="str">
        <f t="shared" ca="1" si="193"/>
        <v>3.09508648575152+3.25087099793818i</v>
      </c>
      <c r="W205" s="223" t="str">
        <f t="shared" ca="1" si="194"/>
        <v>-0.875686605786539-4.40237385599671i</v>
      </c>
      <c r="X205" s="223" t="str">
        <f t="shared" ca="1" si="195"/>
        <v>-1.61543258387116+4.18785149766377i</v>
      </c>
      <c r="Y205" s="223" t="str">
        <f t="shared" ca="1" si="196"/>
        <v>3.60529456159477-2.67386868107851i</v>
      </c>
      <c r="Z205" s="223" t="str">
        <f t="shared" ca="1" si="197"/>
        <v>-4.4764593444064+0.330203478773268i</v>
      </c>
      <c r="AA205" s="223" t="str">
        <f t="shared" ca="1" si="198"/>
        <v>3.9586107120393+2.11592150847924i</v>
      </c>
      <c r="AB205" s="223" t="str">
        <f t="shared" ca="1" si="199"/>
        <v>-2.21243340259787-3.90549113922775i</v>
      </c>
      <c r="AC205" s="223" t="str">
        <f t="shared" ca="1" si="200"/>
        <v>-0.220246215914545+4.48321471757629i</v>
      </c>
      <c r="AD205" s="223" t="str">
        <f t="shared" ca="1" si="201"/>
        <v>2.5845850040942-3.66982873662092i</v>
      </c>
      <c r="AE205" s="223" t="str">
        <f t="shared" ca="1" si="202"/>
        <v>-4.14694549488551+1.71772106640342i</v>
      </c>
      <c r="AF205" s="223" t="str">
        <f t="shared" ca="1" si="203"/>
        <v>4.422538368406+0.767383202509717i</v>
      </c>
      <c r="AG205" s="223" t="str">
        <f t="shared" ca="1" si="204"/>
        <v>-3.32584912111747-3.01437393550957i</v>
      </c>
      <c r="AH205" s="223" t="str">
        <f t="shared" ca="1" si="205"/>
        <v>1.19717260651147+4.32602593031246i</v>
      </c>
      <c r="AI205" s="223" t="str">
        <f t="shared" ca="1" si="206"/>
        <v>1.30297803145687-4.29534292566474i</v>
      </c>
      <c r="AJ205" s="223" t="str">
        <f t="shared" ca="1" si="207"/>
        <v>-3.39882387714783+2.93184563912343i</v>
      </c>
      <c r="AK205" s="223" t="str">
        <f t="shared" ca="1" si="208"/>
        <v>4.44003890907156-0.658617556285814i</v>
      </c>
      <c r="AL205" s="223" t="str">
        <f t="shared" ca="1" si="209"/>
        <v>-4.10354152720534-1.81897485799518i</v>
      </c>
      <c r="AM205" s="223" t="str">
        <f t="shared" ca="1" si="210"/>
        <v>2.49374446974785+3.73215234403947i</v>
      </c>
      <c r="AN205" s="223" t="str">
        <f t="shared" ca="1" si="211"/>
        <v>-0.110156284970695-4.48726956983852i</v>
      </c>
      <c r="AO205" s="223" t="str">
        <f t="shared" ca="1" si="212"/>
        <v>-2.30761260956314+3.85001904458959i</v>
      </c>
      <c r="AP205" s="223" t="str">
        <f t="shared" ca="1" si="213"/>
        <v>4.00934576577999-2.01813506236311i</v>
      </c>
      <c r="AQ205" s="223" t="str">
        <f t="shared" ca="1" si="214"/>
        <v>-4.46700751951302-0.439961839403661i</v>
      </c>
      <c r="AR205" s="223" t="str">
        <f t="shared" ca="1" si="215"/>
        <v>-4.46700751951302-0.439961839403661i</v>
      </c>
      <c r="AS205" s="223" t="str">
        <f t="shared" ca="1" si="216"/>
        <v>-1.51217102515512-4.22623489529376i</v>
      </c>
      <c r="AT205" s="223" t="str">
        <f t="shared" ca="1" si="217"/>
        <v>-0.983462528196275+4.37955751819189i</v>
      </c>
      <c r="AU205" s="223" t="str">
        <f t="shared" ca="1" si="218"/>
        <v>3.17393467162733-3.17393467162751i</v>
      </c>
      <c r="AV205" s="223" t="str">
        <f t="shared" ca="1" si="219"/>
        <v>-4.37955751819185+0.983462528196473i</v>
      </c>
      <c r="AW205" s="223" t="str">
        <f t="shared" ca="1" si="220"/>
        <v>4.22623489529369+1.51217102515529i</v>
      </c>
      <c r="AX205" s="223" t="str">
        <f t="shared" ca="1" si="221"/>
        <v>-2.76154171955134-3.53858869193564i</v>
      </c>
      <c r="AY205" s="223" t="str">
        <f t="shared" ca="1" si="222"/>
        <v>0.439961839403926+4.46700751951299i</v>
      </c>
      <c r="AZ205" s="223" t="str">
        <f t="shared" ca="1" si="223"/>
        <v>2.01813506236293-4.00934576578008i</v>
      </c>
      <c r="BA205" s="223" t="str">
        <f t="shared" ca="1" si="224"/>
        <v>-3.85001904458968+2.30761260956298i</v>
      </c>
      <c r="BB205" s="223" t="str">
        <f t="shared" ca="1" si="225"/>
        <v>4.48726956983849+0.110156284971832i</v>
      </c>
      <c r="BC205" s="223" t="str">
        <f t="shared" ca="1" si="226"/>
        <v>-3.73215234403936-2.49374446974803i</v>
      </c>
      <c r="BD205" s="223" t="str">
        <f t="shared" ca="1" si="227"/>
        <v>1.81897485799543+4.10354152720523i</v>
      </c>
      <c r="BE205" s="223" t="str">
        <f t="shared" ca="1" si="228"/>
        <v>0.658617556285141-4.44003890907166i</v>
      </c>
      <c r="BF205" s="223" t="str">
        <f t="shared" ca="1" si="229"/>
        <v>-2.93184563912256+3.39882387714859i</v>
      </c>
      <c r="BG205" s="223" t="str">
        <f t="shared" ca="1" si="230"/>
        <v>4.29534292566428-1.30297803145837i</v>
      </c>
      <c r="BH205" s="223" t="str">
        <f t="shared" ca="1" si="231"/>
        <v>-4.32602593031194-1.19717260651336i</v>
      </c>
      <c r="BI205" s="223" t="str">
        <f t="shared" ca="1" si="232"/>
        <v>3.01437393550842+3.32584912111851i</v>
      </c>
      <c r="BJ205" s="223" t="str">
        <f t="shared" ca="1" si="233"/>
        <v>-0.767383202508658-4.42253836840619i</v>
      </c>
      <c r="BK205" s="223" t="str">
        <f t="shared" ca="1" si="234"/>
        <v>-1.71772106640402+4.14694549488526i</v>
      </c>
      <c r="BL205" s="223" t="str">
        <f t="shared" ca="1" si="235"/>
        <v>3.66982873662077-2.58458500409441i</v>
      </c>
      <c r="BM205" s="223" t="str">
        <f t="shared" ca="1" si="236"/>
        <v>-4.48321471757625+0.220246215915224i</v>
      </c>
      <c r="BN205" s="223" t="str">
        <f t="shared" ca="1" si="237"/>
        <v>3.9054911392283+2.21243340259692i</v>
      </c>
      <c r="BO205" s="223" t="str">
        <f t="shared" ca="1" si="238"/>
        <v>-2.11592150848067-3.95861071203853i</v>
      </c>
      <c r="BP205" s="223" t="str">
        <f t="shared" ca="1" si="239"/>
        <v>-0.33020347877569+4.47645934440622i</v>
      </c>
      <c r="BQ205" s="223" t="str">
        <f t="shared" ca="1" si="240"/>
        <v>2.67386868107977-3.60529456159383i</v>
      </c>
      <c r="BR205" s="223" t="str">
        <f t="shared" ca="1" si="241"/>
        <v>-4.18785149766418+1.61543258387008i</v>
      </c>
      <c r="BS205" s="223" t="str">
        <f t="shared" ca="1" si="242"/>
        <v>4.40237385599659+0.87568660578714i</v>
      </c>
      <c r="BT205" s="223" t="str">
        <f t="shared" ca="1" si="243"/>
        <v>-3.25087099793805-3.09508648575167i</v>
      </c>
      <c r="BU205" s="223" t="str">
        <f t="shared" ca="1" si="244"/>
        <v>1.09064604955347+4.3541030987002i</v>
      </c>
      <c r="BV205" s="223" t="str">
        <f t="shared" ca="1" si="245"/>
        <v>1.40799859115628-4.26207256705224i</v>
      </c>
      <c r="BW205" s="223" t="str">
        <f t="shared" ca="1" si="246"/>
        <v>-3.46975130876365+2.84755130855446i</v>
      </c>
      <c r="BX205" s="223" t="str">
        <f t="shared" ca="1" si="247"/>
        <v>4.45486493632177-0.549455183475514i</v>
      </c>
      <c r="BY205" s="223" t="str">
        <f t="shared" ca="1" si="248"/>
        <v>-4.0576657395497-1.91913296714998i</v>
      </c>
      <c r="BZ205" s="223" t="str">
        <f t="shared" ca="1" si="249"/>
        <v>2.40140179697859+3.79222784244108i</v>
      </c>
      <c r="CA205" s="223" t="str">
        <f t="shared" ca="1" si="250"/>
        <v>6.26875452208451E-13-4.48862145870169i</v>
      </c>
      <c r="CB205" s="223" t="str">
        <f t="shared" ca="1" si="251"/>
        <v>-2.40140179697965+3.79222784244041i</v>
      </c>
      <c r="CC205" s="223" t="str">
        <f t="shared" ca="1" si="252"/>
        <v>4.05766573955029-1.91913296714873i</v>
      </c>
      <c r="CD205" s="223" t="str">
        <f t="shared" ca="1" si="253"/>
        <v>-4.45486493632216-0.549455183472327i</v>
      </c>
      <c r="CE205" s="223" t="str">
        <f t="shared" ca="1" si="254"/>
        <v>3.46975130876569+2.84755130855197i</v>
      </c>
      <c r="CF205" s="223" t="str">
        <f t="shared" ca="1" si="255"/>
        <v>-1.40799859115933-4.26207256705123i</v>
      </c>
      <c r="CG205" s="223" t="str">
        <f t="shared" ca="1" si="256"/>
        <v>-1.09064604955481+4.35410309869987i</v>
      </c>
      <c r="CH205" s="223" t="str">
        <f t="shared" ca="1" si="257"/>
        <v>3.25087099793891-3.09508648575076i</v>
      </c>
      <c r="CI205" s="223" t="str">
        <f t="shared" ca="1" si="258"/>
        <v>-4.40237385599684+0.875686605785911i</v>
      </c>
      <c r="CJ205" s="223" t="str">
        <f t="shared" ca="1" si="259"/>
        <v>4.18785149766368+1.61543258387137i</v>
      </c>
      <c r="CK205" s="223" t="str">
        <f t="shared" ca="1" si="260"/>
        <v>-2.67386868107865-3.60529456159465i</v>
      </c>
      <c r="CL205" s="223" t="str">
        <f t="shared" ca="1" si="261"/>
        <v>0.33020347877444+4.47645934440631i</v>
      </c>
      <c r="CM205" s="223" t="str">
        <f t="shared" ca="1" si="262"/>
        <v>2.11592150847784-3.95861071204004i</v>
      </c>
      <c r="CN205" s="223" t="str">
        <f t="shared" ca="1" si="263"/>
        <v>-3.90549113922677+2.2124334025996i</v>
      </c>
      <c r="CO205" s="223" t="str">
        <f t="shared" ca="1" si="264"/>
        <v>4.48321471757619+0.220246215916604i</v>
      </c>
      <c r="CP205" s="223" t="str">
        <f t="shared" ca="1" si="265"/>
        <v>-3.66982873662005-2.58458500409544i</v>
      </c>
      <c r="CQ205" s="223" t="str">
        <f t="shared" ca="1" si="266"/>
        <v>1.71772106640281+4.14694549488576i</v>
      </c>
      <c r="CR205" s="223" t="str">
        <f t="shared" ca="1" si="267"/>
        <v>0.767383202509955-4.42253836840596i</v>
      </c>
      <c r="CS205" s="223" t="str">
        <f t="shared" ca="1" si="268"/>
        <v>-3.01437393550935+3.32584912111767i</v>
      </c>
      <c r="CT205" s="223" t="str">
        <f t="shared" ca="1" si="269"/>
        <v>4.32602593031228-1.19717260651215i</v>
      </c>
      <c r="CU205" s="223" t="str">
        <f t="shared" ca="1" si="270"/>
        <v>-4.29534292566519-1.30297803145536i</v>
      </c>
      <c r="CV205" s="223" t="str">
        <f t="shared" ca="1" si="271"/>
        <v>2.93184563912494+3.39882387714653i</v>
      </c>
      <c r="CW205" s="223" t="str">
        <f t="shared" ca="1" si="272"/>
        <v>-0.658617556283902-4.44003890907185i</v>
      </c>
      <c r="CX205" s="223" t="str">
        <f t="shared" ca="1" si="273"/>
        <v>-1.81897485799657+4.10354152720472i</v>
      </c>
      <c r="CY205" s="223" t="str">
        <f t="shared" ca="1" si="274"/>
        <v>3.73215234404009-2.49374446974693i</v>
      </c>
      <c r="CZ205" s="223" t="str">
        <f t="shared" ca="1" si="275"/>
        <v>-4.48726956983852+0.110156284970451i</v>
      </c>
      <c r="DA205" s="223" t="str">
        <f t="shared" ca="1" si="276"/>
        <v>3.85001904458972+2.30761260956291i</v>
      </c>
      <c r="DB205" s="223" t="str">
        <f t="shared" ca="1" si="277"/>
        <v>-2.01813506236375-4.00934576577967i</v>
      </c>
      <c r="DC205" s="223" t="str">
        <f t="shared" ca="1" si="278"/>
        <v>-0.439961839402571+4.46700751951313i</v>
      </c>
      <c r="DD205" s="223" t="str">
        <f t="shared" ca="1" si="279"/>
        <v>2.76154171954986-3.53858869193678i</v>
      </c>
      <c r="DE205" s="223" t="str">
        <f t="shared" ca="1" si="280"/>
        <v>-4.22623489529442+1.51217102515327i</v>
      </c>
      <c r="DF205" s="223" t="str">
        <f t="shared" ca="1" si="281"/>
        <v>4.37955751819155+0.983462528197761i</v>
      </c>
      <c r="DG205" s="223" t="str">
        <f t="shared" ca="1" si="282"/>
        <v>-3.17393467162671-3.17393467162813i</v>
      </c>
      <c r="DH205" s="223" t="str">
        <f t="shared" ca="1" si="283"/>
        <v>0.983462528195925+4.37955751819197i</v>
      </c>
      <c r="DI205" s="223" t="str">
        <f t="shared" ca="1" si="284"/>
        <v>1.51217102515504-4.22623489529378i</v>
      </c>
      <c r="DJ205" s="223" t="str">
        <f t="shared" ca="1" si="285"/>
        <v>-3.5385886919352+2.7615417195519i</v>
      </c>
      <c r="DK205" s="223" t="str">
        <f t="shared" ca="1" si="286"/>
        <v>4.46700751951288-0.439961839405016i</v>
      </c>
      <c r="DL205" s="223" t="str">
        <f t="shared" ca="1" si="287"/>
        <v>-4.00934576578077-2.01813506236155i</v>
      </c>
      <c r="DM205" s="223" t="str">
        <f t="shared" ca="1" si="288"/>
        <v>2.3076126095613+3.85001904459069i</v>
      </c>
      <c r="DN205" s="223" t="str">
        <f t="shared" ca="1" si="289"/>
        <v>0.110156284972458-4.48726956983847i</v>
      </c>
      <c r="DO205" s="223" t="str">
        <f t="shared" ca="1" si="290"/>
        <v>-2.4937444697486+3.73215234403897i</v>
      </c>
      <c r="DP205" s="223" t="str">
        <f t="shared" ca="1" si="291"/>
        <v>4.10354152720553-1.81897485799473i</v>
      </c>
      <c r="DQ205" s="223" t="str">
        <f t="shared" ca="1" si="292"/>
        <v>-4.44003890907156-0.658617556285886i</v>
      </c>
      <c r="DR205" s="223" t="str">
        <f t="shared" ca="1" si="293"/>
        <v>3.39882387714822+2.93184563912298i</v>
      </c>
      <c r="DS205" s="223" t="str">
        <f t="shared" ca="1" si="294"/>
        <v>-1.30297803145784-4.29534292566444i</v>
      </c>
      <c r="DT205" s="223" t="str">
        <f t="shared" ca="1" si="295"/>
        <v>-1.19717260650966+4.32602593031297i</v>
      </c>
      <c r="DU205" s="223" t="str">
        <f t="shared" ca="1" si="296"/>
        <v>3.32584912111902-3.01437393550787i</v>
      </c>
      <c r="DV205" s="223" t="str">
        <f t="shared" ca="1" si="297"/>
        <v>-4.42253836840628+0.767383202508101i</v>
      </c>
      <c r="DW205" s="223" t="str">
        <f t="shared" ca="1" si="298"/>
        <v>4.14694549488504+1.71772106640454i</v>
      </c>
      <c r="DX205" s="223" t="str">
        <f t="shared" ca="1" si="299"/>
        <v>-2.5845850040939-3.66982873662113i</v>
      </c>
      <c r="DY205" s="223" t="str">
        <f t="shared" ca="1" si="300"/>
        <v>0.220246215914599+4.48321471757629i</v>
      </c>
      <c r="DZ205" s="223" t="str">
        <f t="shared" ca="1" si="301"/>
        <v>2.21243340259746-3.90549113922799i</v>
      </c>
      <c r="EA205" s="223" t="str">
        <f t="shared" ca="1" si="302"/>
        <v>-3.95861071203889+2.11592150848i</v>
      </c>
      <c r="EB205" s="223" t="str">
        <f t="shared" ca="1" si="303"/>
        <v>4.47645934440649+0.33020347877199i</v>
      </c>
      <c r="EC205" s="223" t="str">
        <f t="shared" ca="1" si="304"/>
        <v>-3.60529456159619-2.67386868107658i</v>
      </c>
      <c r="ED205" s="223" t="str">
        <f t="shared" ca="1" si="305"/>
        <v>1.6154325838695+4.18785149766441i</v>
      </c>
      <c r="EE205" s="223" t="str">
        <f t="shared" ca="1" si="306"/>
        <v>0.875686605787877-4.40237385599644i</v>
      </c>
      <c r="EF205" s="223" t="str">
        <f t="shared" ca="1" si="307"/>
        <v>-3.09508648575221+3.25087099793752i</v>
      </c>
      <c r="EG205" s="223" t="str">
        <f t="shared" ca="1" si="308"/>
        <v>4.35410309870032-1.09064604955298i</v>
      </c>
      <c r="EH205" s="223" t="str">
        <f t="shared" ca="1" si="309"/>
        <v>-4.26207256705204-1.40799859115687i</v>
      </c>
      <c r="EI205" s="223" t="str">
        <f t="shared" ca="1" si="310"/>
        <v>2.84755130855397+3.46975130876405i</v>
      </c>
      <c r="EJ205" s="223" t="str">
        <f t="shared" ca="1" si="311"/>
        <v>-0.549455183474895-4.45486493632185i</v>
      </c>
      <c r="EK205" s="223" t="str">
        <f t="shared" ca="1" si="312"/>
        <v>-1.91913296714651+4.05766573955134i</v>
      </c>
      <c r="EL205" s="223" t="str">
        <f t="shared" ca="1" si="313"/>
        <v>3.79222784244141-2.40140179697806i</v>
      </c>
      <c r="EM205" s="223" t="str">
        <f t="shared" ca="1" si="314"/>
        <v>-4.48862145870169-1.2537509044169E-12i</v>
      </c>
      <c r="EN205" s="223"/>
      <c r="EO205" s="223"/>
      <c r="EP205" s="223"/>
    </row>
    <row r="206" spans="1:146" ht="17.25" thickBot="1">
      <c r="A206" s="257">
        <f t="shared" si="181"/>
        <v>2.0703125000000014E-3</v>
      </c>
      <c r="B206" s="256">
        <v>106</v>
      </c>
      <c r="C206" s="230">
        <f t="shared" si="182"/>
        <v>21200</v>
      </c>
      <c r="D206" s="229">
        <f t="shared" si="315"/>
        <v>133203.52851220724</v>
      </c>
      <c r="E206" s="229" t="str">
        <f t="shared" si="316"/>
        <v>133203.528512207i</v>
      </c>
      <c r="F206" s="229" t="str">
        <f t="shared" si="320"/>
        <v>-0.0128638255099831-0.0417475956086997i</v>
      </c>
      <c r="G206" s="229" t="str">
        <f t="shared" si="321"/>
        <v>-4.03269131847093+2.37611819230059i</v>
      </c>
      <c r="H206" s="229" t="str">
        <f t="shared" si="319"/>
        <v>0.00202112447711158-0.0039872271873225i</v>
      </c>
      <c r="I206" s="229" t="str">
        <f t="shared" si="317"/>
        <v>-0.0030624546855166+0.00419971830784583i</v>
      </c>
      <c r="J206" s="255" t="str">
        <f ca="1">IMPRODUCT(1/N_FFT2,DQ100)</f>
        <v>0.0142945577587536+0.000020074045763617i</v>
      </c>
      <c r="K206" s="254" t="str">
        <f t="shared" ca="1" si="318"/>
        <v>-0.0000438607407231886+0.0000599716400664911i</v>
      </c>
      <c r="N206" s="246">
        <f t="shared" ca="1" si="185"/>
        <v>17.488813552218645</v>
      </c>
      <c r="O206" s="223">
        <f t="shared" ca="1" si="186"/>
        <v>4.4888135522186454</v>
      </c>
      <c r="P206" s="223" t="str">
        <f t="shared" ca="1" si="187"/>
        <v>-3.85018380869489-2.30771136536732i</v>
      </c>
      <c r="Q206" s="223" t="str">
        <f t="shared" ca="1" si="188"/>
        <v>2.11601206073616+3.95878012339671i</v>
      </c>
      <c r="R206" s="223" t="str">
        <f t="shared" ca="1" si="189"/>
        <v>0.220255641496777-4.48340657970818i</v>
      </c>
      <c r="S206" s="223" t="str">
        <f t="shared" ca="1" si="190"/>
        <v>-2.49385119118762+3.73231206396167i</v>
      </c>
      <c r="T206" s="223" t="str">
        <f t="shared" ca="1" si="191"/>
        <v>4.05783939003314-1.91921509770981i</v>
      </c>
      <c r="U206" s="223" t="str">
        <f t="shared" ca="1" si="192"/>
        <v>-4.46719868804717-0.439980667860978i</v>
      </c>
      <c r="V206" s="223" t="str">
        <f t="shared" ca="1" si="193"/>
        <v>3.60544885255432+2.67398311105297i</v>
      </c>
      <c r="W206" s="223" t="str">
        <f t="shared" ca="1" si="194"/>
        <v>-1.71779457741005-4.14712296615406i</v>
      </c>
      <c r="X206" s="223" t="str">
        <f t="shared" ca="1" si="195"/>
        <v>-0.658645742258826+4.44022892346623i</v>
      </c>
      <c r="Y206" s="223" t="str">
        <f t="shared" ca="1" si="196"/>
        <v>2.84767317139018-3.4698997990614i</v>
      </c>
      <c r="Z206" s="223" t="str">
        <f t="shared" ca="1" si="197"/>
        <v>-4.22641575980461+1.51223573951186i</v>
      </c>
      <c r="AA206" s="223" t="str">
        <f t="shared" ca="1" si="198"/>
        <v>4.40256225849061+0.875724081372556i</v>
      </c>
      <c r="AB206" s="223" t="str">
        <f t="shared" ca="1" si="199"/>
        <v>-3.32599145302494-3.01450293763115i</v>
      </c>
      <c r="AC206" s="223" t="str">
        <f t="shared" ca="1" si="200"/>
        <v>1.3030337932614+4.29552674769936i</v>
      </c>
      <c r="AD206" s="223" t="str">
        <f t="shared" ca="1" si="201"/>
        <v>1.09069272447035-4.35428943541529i</v>
      </c>
      <c r="AE206" s="223" t="str">
        <f t="shared" ca="1" si="202"/>
        <v>-3.17407050225575+3.17407050225601i</v>
      </c>
      <c r="AF206" s="223" t="str">
        <f t="shared" ca="1" si="203"/>
        <v>4.35428943541532-1.09069272447025i</v>
      </c>
      <c r="AG206" s="223" t="str">
        <f t="shared" ca="1" si="204"/>
        <v>-4.29552674769945-1.30303379326106i</v>
      </c>
      <c r="AH206" s="223" t="str">
        <f t="shared" ca="1" si="205"/>
        <v>3.01450293763107+3.32599145302501i</v>
      </c>
      <c r="AI206" s="223" t="str">
        <f t="shared" ca="1" si="206"/>
        <v>-0.875724081372475-4.40256225849063i</v>
      </c>
      <c r="AJ206" s="223" t="str">
        <f t="shared" ca="1" si="207"/>
        <v>-1.51223573951194+4.22641575980458i</v>
      </c>
      <c r="AK206" s="223" t="str">
        <f t="shared" ca="1" si="208"/>
        <v>3.46989979906146-2.84767317139012i</v>
      </c>
      <c r="AL206" s="223" t="str">
        <f t="shared" ca="1" si="209"/>
        <v>-4.44022892346625+0.658645742258741i</v>
      </c>
      <c r="AM206" s="223" t="str">
        <f t="shared" ca="1" si="210"/>
        <v>4.14712296615401+1.71779457741014i</v>
      </c>
      <c r="AN206" s="223" t="str">
        <f t="shared" ca="1" si="211"/>
        <v>-2.67398311105292-3.60544885255436i</v>
      </c>
      <c r="AO206" s="223" t="str">
        <f t="shared" ca="1" si="212"/>
        <v>0.439980667860885+4.46719868804718i</v>
      </c>
      <c r="AP206" s="223" t="str">
        <f t="shared" ca="1" si="213"/>
        <v>1.91921509770986-4.05783939003311i</v>
      </c>
      <c r="AQ206" s="223" t="str">
        <f t="shared" ca="1" si="214"/>
        <v>-3.73231206396172+2.49385119118755i</v>
      </c>
      <c r="AR206" s="223" t="str">
        <f t="shared" ca="1" si="215"/>
        <v>-3.73231206396172+2.49385119118755i</v>
      </c>
      <c r="AS206" s="223" t="str">
        <f t="shared" ca="1" si="216"/>
        <v>-3.95878012339665-2.11601206073628i</v>
      </c>
      <c r="AT206" s="223" t="str">
        <f t="shared" ca="1" si="217"/>
        <v>2.30771136536742+3.85018380869483i</v>
      </c>
      <c r="AU206" s="223" t="str">
        <f t="shared" ca="1" si="218"/>
        <v>7.03897194977978E-14-4.48881355221865i</v>
      </c>
      <c r="AV206" s="223" t="str">
        <f t="shared" ca="1" si="219"/>
        <v>-2.30771136536721+3.85018380869495i</v>
      </c>
      <c r="AW206" s="223" t="str">
        <f t="shared" ca="1" si="220"/>
        <v>3.95878012339675-2.11601206073609i</v>
      </c>
      <c r="AX206" s="223" t="str">
        <f t="shared" ca="1" si="221"/>
        <v>-4.48340657970819-0.220255641496597i</v>
      </c>
      <c r="AY206" s="223" t="str">
        <f t="shared" ca="1" si="222"/>
        <v>3.73231206396161+2.49385119118772i</v>
      </c>
      <c r="AZ206" s="223" t="str">
        <f t="shared" ca="1" si="223"/>
        <v>-1.91921509771014-4.05783939003298i</v>
      </c>
      <c r="BA206" s="223" t="str">
        <f t="shared" ca="1" si="224"/>
        <v>-0.439980667861088+4.46719868804716i</v>
      </c>
      <c r="BB206" s="223" t="str">
        <f t="shared" ca="1" si="225"/>
        <v>2.67398311105231-3.60544885255481i</v>
      </c>
      <c r="BC206" s="223" t="str">
        <f t="shared" ca="1" si="226"/>
        <v>-4.14712296615392+1.71779457741037i</v>
      </c>
      <c r="BD206" s="223" t="str">
        <f t="shared" ca="1" si="227"/>
        <v>4.44022892346629+0.65864574225844i</v>
      </c>
      <c r="BE206" s="223" t="str">
        <f t="shared" ca="1" si="228"/>
        <v>-3.46989979906135-2.84767317139025i</v>
      </c>
      <c r="BF206" s="223" t="str">
        <f t="shared" ca="1" si="229"/>
        <v>1.51223573951175+4.22641575980465i</v>
      </c>
      <c r="BG206" s="223" t="str">
        <f t="shared" ca="1" si="230"/>
        <v>0.875724081373081-4.40256225849051i</v>
      </c>
      <c r="BH206" s="223" t="str">
        <f t="shared" ca="1" si="231"/>
        <v>-3.01450293763156+3.32599145302457i</v>
      </c>
      <c r="BI206" s="223" t="str">
        <f t="shared" ca="1" si="232"/>
        <v>4.29552674769963-1.30303379326047i</v>
      </c>
      <c r="BJ206" s="223" t="str">
        <f t="shared" ca="1" si="233"/>
        <v>-4.35428943541505-1.09069272447131i</v>
      </c>
      <c r="BK206" s="223" t="str">
        <f t="shared" ca="1" si="234"/>
        <v>3.17407050225497+3.17407050225679i</v>
      </c>
      <c r="BL206" s="223" t="str">
        <f t="shared" ca="1" si="235"/>
        <v>-1.09069272446888-4.35428943541566i</v>
      </c>
      <c r="BM206" s="223" t="str">
        <f t="shared" ca="1" si="236"/>
        <v>-1.30303379326281+4.29552674769892i</v>
      </c>
      <c r="BN206" s="223" t="str">
        <f t="shared" ca="1" si="237"/>
        <v>3.3259914530263-3.01450293762965i</v>
      </c>
      <c r="BO206" s="223" t="str">
        <f t="shared" ca="1" si="238"/>
        <v>-4.402562258491+0.875724081370621i</v>
      </c>
      <c r="BP206" s="223" t="str">
        <f t="shared" ca="1" si="239"/>
        <v>4.22641575980531+1.5122357395099i</v>
      </c>
      <c r="BQ206" s="223" t="str">
        <f t="shared" ca="1" si="240"/>
        <v>-2.84767317139181-3.46989979906007i</v>
      </c>
      <c r="BR206" s="223" t="str">
        <f t="shared" ca="1" si="241"/>
        <v>0.658645742260375+4.440228923466i</v>
      </c>
      <c r="BS206" s="223" t="str">
        <f t="shared" ca="1" si="242"/>
        <v>1.71779457740856-4.14712296615467i</v>
      </c>
      <c r="BT206" s="223" t="str">
        <f t="shared" ca="1" si="243"/>
        <v>-3.6054488525536+2.67398311105394i</v>
      </c>
      <c r="BU206" s="223" t="str">
        <f t="shared" ca="1" si="244"/>
        <v>4.46719868804706-0.439980667862084i</v>
      </c>
      <c r="BV206" s="223" t="str">
        <f t="shared" ca="1" si="245"/>
        <v>-4.05783939003344-1.91921509770918i</v>
      </c>
      <c r="BW206" s="223" t="str">
        <f t="shared" ca="1" si="246"/>
        <v>2.49385119118823+3.73231206396127i</v>
      </c>
      <c r="BX206" s="223" t="str">
        <f t="shared" ca="1" si="247"/>
        <v>-0.220255641497278-4.48340657970816i</v>
      </c>
      <c r="BY206" s="223" t="str">
        <f t="shared" ca="1" si="248"/>
        <v>-2.116012060736+3.9587801233968i</v>
      </c>
      <c r="BZ206" s="223" t="str">
        <f t="shared" ca="1" si="249"/>
        <v>3.85018380869486-2.30771136536736i</v>
      </c>
      <c r="CA206" s="223" t="str">
        <f t="shared" ca="1" si="250"/>
        <v>-4.48881355221865-1.40779438995596E-13i</v>
      </c>
      <c r="CB206" s="223" t="str">
        <f t="shared" ca="1" si="251"/>
        <v>3.85018380869465+2.30771136536771i</v>
      </c>
      <c r="CC206" s="223" t="str">
        <f t="shared" ca="1" si="252"/>
        <v>-2.11601206073564-3.95878012339699i</v>
      </c>
      <c r="CD206" s="223" t="str">
        <f t="shared" ca="1" si="253"/>
        <v>-0.220255641497559+4.48340657970814i</v>
      </c>
      <c r="CE206" s="223" t="str">
        <f t="shared" ca="1" si="254"/>
        <v>2.49385119118858-3.73231206396104i</v>
      </c>
      <c r="CF206" s="223" t="str">
        <f t="shared" ca="1" si="255"/>
        <v>-4.05783939003361+1.91921509770881i</v>
      </c>
      <c r="CG206" s="223" t="str">
        <f t="shared" ca="1" si="256"/>
        <v>4.46719868804702+0.439980667862491i</v>
      </c>
      <c r="CH206" s="223" t="str">
        <f t="shared" ca="1" si="257"/>
        <v>-3.60544885255343-2.67398311105416i</v>
      </c>
      <c r="CI206" s="223" t="str">
        <f t="shared" ca="1" si="258"/>
        <v>1.71779457740818+4.14712296615483i</v>
      </c>
      <c r="CJ206" s="223" t="str">
        <f t="shared" ca="1" si="259"/>
        <v>0.658645742260779-4.44022892346594i</v>
      </c>
      <c r="CK206" s="223" t="str">
        <f t="shared" ca="1" si="260"/>
        <v>-2.84767317138858+3.46989979906272i</v>
      </c>
      <c r="CL206" s="223" t="str">
        <f t="shared" ca="1" si="261"/>
        <v>4.2264157598039-1.51223573951384i</v>
      </c>
      <c r="CM206" s="223" t="str">
        <f t="shared" ca="1" si="262"/>
        <v>-4.40256225849092-0.875724081371021i</v>
      </c>
      <c r="CN206" s="223" t="str">
        <f t="shared" ca="1" si="263"/>
        <v>3.32599145302602+3.01450293762995i</v>
      </c>
      <c r="CO206" s="223" t="str">
        <f t="shared" ca="1" si="264"/>
        <v>-1.30303379326254-4.29552674769901i</v>
      </c>
      <c r="CP206" s="223" t="str">
        <f t="shared" ca="1" si="265"/>
        <v>-1.09069272446928+4.35428943541556i</v>
      </c>
      <c r="CQ206" s="223" t="str">
        <f t="shared" ca="1" si="266"/>
        <v>3.17407050225526-3.1740705022565i</v>
      </c>
      <c r="CR206" s="223" t="str">
        <f t="shared" ca="1" si="267"/>
        <v>-4.35428943541513+1.09069272447097i</v>
      </c>
      <c r="CS206" s="223" t="str">
        <f t="shared" ca="1" si="268"/>
        <v>4.29552674769955+1.30303379326074i</v>
      </c>
      <c r="CT206" s="223" t="str">
        <f t="shared" ca="1" si="269"/>
        <v>-3.01450293763125-3.32599145302485i</v>
      </c>
      <c r="CU206" s="223" t="str">
        <f t="shared" ca="1" si="270"/>
        <v>0.87572408137274+4.40256225849057i</v>
      </c>
      <c r="CV206" s="223" t="str">
        <f t="shared" ca="1" si="271"/>
        <v>1.51223573951207-4.22641575980454i</v>
      </c>
      <c r="CW206" s="223" t="str">
        <f t="shared" ca="1" si="272"/>
        <v>-3.46989979906161+2.84767317138993i</v>
      </c>
      <c r="CX206" s="223" t="str">
        <f t="shared" ca="1" si="273"/>
        <v>4.44022892346634-0.658645742258099i</v>
      </c>
      <c r="CY206" s="223" t="str">
        <f t="shared" ca="1" si="274"/>
        <v>-4.14712296615379-1.71779457741069i</v>
      </c>
      <c r="CZ206" s="223" t="str">
        <f t="shared" ca="1" si="275"/>
        <v>2.67398311105198+3.60544885255505i</v>
      </c>
      <c r="DA206" s="223" t="str">
        <f t="shared" ca="1" si="276"/>
        <v>-0.439980667859792-4.46719868804729i</v>
      </c>
      <c r="DB206" s="223" t="str">
        <f t="shared" ca="1" si="277"/>
        <v>-1.91921509771126+4.05783939003245i</v>
      </c>
      <c r="DC206" s="223" t="str">
        <f t="shared" ca="1" si="278"/>
        <v>3.73231206396254-2.49385119118632i</v>
      </c>
      <c r="DD206" s="223" t="str">
        <f t="shared" ca="1" si="279"/>
        <v>-4.48340657970827+0.22025564149485i</v>
      </c>
      <c r="DE206" s="223" t="str">
        <f t="shared" ca="1" si="280"/>
        <v>3.95878012339571+2.11601206073803i</v>
      </c>
      <c r="DF206" s="223" t="str">
        <f t="shared" ca="1" si="281"/>
        <v>-2.30771136536922-3.85018380869375i</v>
      </c>
      <c r="DG206" s="223" t="str">
        <f t="shared" ca="1" si="282"/>
        <v>2.02147654470392E-12+4.48881355221865i</v>
      </c>
      <c r="DH206" s="223" t="str">
        <f t="shared" ca="1" si="283"/>
        <v>2.30771136536585-3.85018380869577i</v>
      </c>
      <c r="DI206" s="223" t="str">
        <f t="shared" ca="1" si="284"/>
        <v>-3.95878012339597+2.11601206073755i</v>
      </c>
      <c r="DJ206" s="223" t="str">
        <f t="shared" ca="1" si="285"/>
        <v>4.48340657970824+0.220255641495527i</v>
      </c>
      <c r="DK206" s="223" t="str">
        <f t="shared" ca="1" si="286"/>
        <v>-3.73231206396224-2.49385119118678i</v>
      </c>
      <c r="DL206" s="223" t="str">
        <f t="shared" ca="1" si="287"/>
        <v>1.91921509771076+4.05783939003269i</v>
      </c>
      <c r="DM206" s="223" t="str">
        <f t="shared" ca="1" si="288"/>
        <v>0.439980667860339-4.46719868804723i</v>
      </c>
      <c r="DN206" s="223" t="str">
        <f t="shared" ca="1" si="289"/>
        <v>-2.67398311105242+3.60544885255472i</v>
      </c>
      <c r="DO206" s="223" t="str">
        <f t="shared" ca="1" si="290"/>
        <v>4.14712296615395-1.7177945774103i</v>
      </c>
      <c r="DP206" s="223" t="str">
        <f t="shared" ca="1" si="291"/>
        <v>-4.44022892346624-0.658645742258768i</v>
      </c>
      <c r="DQ206" s="223" t="str">
        <f t="shared" ca="1" si="292"/>
        <v>3.46989979906118+2.84767317139046i</v>
      </c>
      <c r="DR206" s="223" t="str">
        <f t="shared" ca="1" si="293"/>
        <v>-1.51223573951155-4.22641575980472i</v>
      </c>
      <c r="DS206" s="223" t="str">
        <f t="shared" ca="1" si="294"/>
        <v>-0.875724081373283+4.40256225849047i</v>
      </c>
      <c r="DT206" s="223" t="str">
        <f t="shared" ca="1" si="295"/>
        <v>3.01450293763166-3.32599145302448i</v>
      </c>
      <c r="DU206" s="223" t="str">
        <f t="shared" ca="1" si="296"/>
        <v>-4.29552674769967+1.30303379326034i</v>
      </c>
      <c r="DV206" s="223" t="str">
        <f t="shared" ca="1" si="297"/>
        <v>4.35428943541503+1.09069272447139i</v>
      </c>
      <c r="DW206" s="223" t="str">
        <f t="shared" ca="1" si="298"/>
        <v>-3.17407050225478-3.17407050225698i</v>
      </c>
      <c r="DX206" s="223" t="str">
        <f t="shared" ca="1" si="299"/>
        <v>1.09069272446862+4.35428943541573i</v>
      </c>
      <c r="DY206" s="223" t="str">
        <f t="shared" ca="1" si="300"/>
        <v>1.30303379326307-4.29552674769885i</v>
      </c>
      <c r="DZ206" s="223" t="str">
        <f t="shared" ca="1" si="301"/>
        <v>-3.32599145302639+3.01450293762954i</v>
      </c>
      <c r="EA206" s="223" t="str">
        <f t="shared" ca="1" si="302"/>
        <v>4.40256225849018-0.875724081374737i</v>
      </c>
      <c r="EB206" s="223" t="str">
        <f t="shared" ca="1" si="303"/>
        <v>-4.22641575980522-1.51223573951015i</v>
      </c>
      <c r="EC206" s="223" t="str">
        <f t="shared" ca="1" si="304"/>
        <v>2.8476731713916+3.46989979906024i</v>
      </c>
      <c r="ED206" s="223" t="str">
        <f t="shared" ca="1" si="305"/>
        <v>-0.658645742260236-4.44022892346602i</v>
      </c>
      <c r="EE206" s="223" t="str">
        <f t="shared" ca="1" si="306"/>
        <v>-1.71779457740869+4.14712296615462i</v>
      </c>
      <c r="EF206" s="223" t="str">
        <f t="shared" ca="1" si="307"/>
        <v>3.60544885255368-2.67398311105382i</v>
      </c>
      <c r="EG206" s="223" t="str">
        <f t="shared" ca="1" si="308"/>
        <v>-4.46719868804707+0.439980667862071i</v>
      </c>
      <c r="EH206" s="223" t="str">
        <f t="shared" ca="1" si="309"/>
        <v>4.05783939003332+1.91921509770942i</v>
      </c>
      <c r="EI206" s="223" t="str">
        <f t="shared" ca="1" si="310"/>
        <v>-2.49385119118801-3.73231206396141i</v>
      </c>
      <c r="EJ206" s="223" t="str">
        <f t="shared" ca="1" si="311"/>
        <v>0.22025564149701+4.48340657970817i</v>
      </c>
      <c r="EK206" s="223" t="str">
        <f t="shared" ca="1" si="312"/>
        <v>2.11601206073612-3.95878012339673i</v>
      </c>
      <c r="EL206" s="223" t="str">
        <f t="shared" ca="1" si="313"/>
        <v>-3.85018380869494+2.30771136536724i</v>
      </c>
      <c r="EM206" s="223" t="str">
        <f t="shared" ca="1" si="314"/>
        <v>4.48881355221865+2.81558877991191E-13i</v>
      </c>
      <c r="EN206" s="223"/>
      <c r="EO206" s="223"/>
      <c r="EP206" s="223"/>
    </row>
    <row r="207" spans="1:146" ht="17.25" thickBot="1">
      <c r="A207" s="257">
        <f t="shared" si="181"/>
        <v>2.0898437500000014E-3</v>
      </c>
      <c r="B207" s="256">
        <v>107</v>
      </c>
      <c r="C207" s="230">
        <f t="shared" si="182"/>
        <v>21400</v>
      </c>
      <c r="D207" s="229">
        <f t="shared" si="315"/>
        <v>134460.16557364314</v>
      </c>
      <c r="E207" s="229" t="str">
        <f t="shared" si="316"/>
        <v>134460.165573643i</v>
      </c>
      <c r="F207" s="229" t="str">
        <f t="shared" si="320"/>
        <v>-0.0127501044703603-0.0412346501118203i</v>
      </c>
      <c r="G207" s="229" t="str">
        <f t="shared" si="321"/>
        <v>-4.00412049175022+2.39475841740439i</v>
      </c>
      <c r="H207" s="229" t="str">
        <f t="shared" si="319"/>
        <v>0.00202068345826584-0.00394993991258741i</v>
      </c>
      <c r="I207" s="229" t="str">
        <f t="shared" si="317"/>
        <v>-0.00303603080156958+0.0041653325319638i</v>
      </c>
      <c r="J207" s="255" t="str">
        <f ca="1">IMPRODUCT(1/N_FFT2,DR100)</f>
        <v>0.0251012632140753+0.00161492014274209i</v>
      </c>
      <c r="K207" s="254" t="str">
        <f t="shared" ca="1" si="318"/>
        <v>-0.0000829348876833253+0.0000996521609635339i</v>
      </c>
      <c r="N207" s="246">
        <f t="shared" ca="1" si="185"/>
        <v>17.488992436580169</v>
      </c>
      <c r="O207" s="223">
        <f t="shared" ca="1" si="186"/>
        <v>4.4889924365801708</v>
      </c>
      <c r="P207" s="223" t="str">
        <f t="shared" ca="1" si="187"/>
        <v>-3.90581392225381-2.21261625692353i</v>
      </c>
      <c r="Q207" s="223" t="str">
        <f t="shared" ca="1" si="188"/>
        <v>2.3078033303085+3.85033724292964i</v>
      </c>
      <c r="R207" s="223" t="str">
        <f t="shared" ca="1" si="189"/>
        <v>-0.110165389223725-4.48764043598539i</v>
      </c>
      <c r="S207" s="223" t="str">
        <f t="shared" ca="1" si="190"/>
        <v>-2.11609638624036+3.95893788531905i</v>
      </c>
      <c r="T207" s="223" t="str">
        <f t="shared" ca="1" si="191"/>
        <v>3.7925412644237-2.40160026926161i</v>
      </c>
      <c r="U207" s="223" t="str">
        <f t="shared" ca="1" si="192"/>
        <v>-4.48358524859566+0.220264418936331i</v>
      </c>
      <c r="V207" s="223" t="str">
        <f t="shared" ca="1" si="193"/>
        <v>4.00967713223623+2.01830185822038i</v>
      </c>
      <c r="W207" s="223" t="str">
        <f t="shared" ca="1" si="194"/>
        <v>-2.49395057401391-3.73246080087248i</v>
      </c>
      <c r="X207" s="223" t="str">
        <f t="shared" ca="1" si="195"/>
        <v>0.33023076959941+4.47682931710421i</v>
      </c>
      <c r="Y207" s="223" t="str">
        <f t="shared" ca="1" si="196"/>
        <v>1.91929158062977-4.05800109958064i</v>
      </c>
      <c r="Z207" s="223" t="str">
        <f t="shared" ca="1" si="197"/>
        <v>-3.67013204250026+2.58479861619563i</v>
      </c>
      <c r="AA207" s="223" t="str">
        <f t="shared" ca="1" si="198"/>
        <v>4.4673767110316-0.43999820159456i</v>
      </c>
      <c r="AB207" s="223" t="str">
        <f t="shared" ca="1" si="199"/>
        <v>-4.10388067880089-1.81912519355835i</v>
      </c>
      <c r="AC207" s="223" t="str">
        <f t="shared" ca="1" si="200"/>
        <v>2.67408967234242+3.60559253382098i</v>
      </c>
      <c r="AD207" s="223" t="str">
        <f t="shared" ca="1" si="201"/>
        <v>-0.549500595126105-4.4552331242742i</v>
      </c>
      <c r="AE207" s="223" t="str">
        <f t="shared" ca="1" si="202"/>
        <v>-1.71786303349138+4.14728823375441i</v>
      </c>
      <c r="AF207" s="223" t="str">
        <f t="shared" ca="1" si="203"/>
        <v>3.53888115102084-2.76176995686161i</v>
      </c>
      <c r="AG207" s="223" t="str">
        <f t="shared" ca="1" si="204"/>
        <v>-4.44040587167469+0.658671990045859i</v>
      </c>
      <c r="AH207" s="223" t="str">
        <f t="shared" ca="1" si="205"/>
        <v>4.18819761735284+1.61556609696848i</v>
      </c>
      <c r="AI207" s="223" t="str">
        <f t="shared" ca="1" si="206"/>
        <v>-2.84778665442801-3.47003807854261i</v>
      </c>
      <c r="AJ207" s="223" t="str">
        <f t="shared" ca="1" si="207"/>
        <v>0.767446625588577+4.42290388461548i</v>
      </c>
      <c r="AK207" s="223" t="str">
        <f t="shared" ca="1" si="208"/>
        <v>1.51229600383825-4.22658418731354i</v>
      </c>
      <c r="AL207" s="223" t="str">
        <f t="shared" ca="1" si="209"/>
        <v>-3.39910478487923+2.93208795179904i</v>
      </c>
      <c r="AM207" s="223" t="str">
        <f t="shared" ca="1" si="210"/>
        <v>4.40273770563928-0.875758979980281i</v>
      </c>
      <c r="AN207" s="223" t="str">
        <f t="shared" ca="1" si="211"/>
        <v>-4.26242482100181-1.40811496014413i</v>
      </c>
      <c r="AO207" s="223" t="str">
        <f t="shared" ca="1" si="212"/>
        <v>3.0146230690261+3.32612399759384i</v>
      </c>
      <c r="AP207" s="223" t="str">
        <f t="shared" ca="1" si="213"/>
        <v>-0.983543809909624-4.3799194820981i</v>
      </c>
      <c r="AQ207" s="223" t="str">
        <f t="shared" ca="1" si="214"/>
        <v>-1.3030857206504+4.29569792936038i</v>
      </c>
      <c r="AR207" s="223" t="str">
        <f t="shared" ca="1" si="215"/>
        <v>-1.3030857206504+4.29569792936038i</v>
      </c>
      <c r="AS207" s="223" t="str">
        <f t="shared" ca="1" si="216"/>
        <v>-4.35446295883672+1.09073618982451i</v>
      </c>
      <c r="AT207" s="223" t="str">
        <f t="shared" ca="1" si="217"/>
        <v>4.32638346991266+1.19727155104449i</v>
      </c>
      <c r="AU207" s="223" t="str">
        <f t="shared" ca="1" si="218"/>
        <v>-3.17419699260104-3.17419699260088i</v>
      </c>
      <c r="AV207" s="223" t="str">
        <f t="shared" ca="1" si="219"/>
        <v>1.19727155104433+4.32638346991271i</v>
      </c>
      <c r="AW207" s="223" t="str">
        <f t="shared" ca="1" si="220"/>
        <v>1.09073618982467-4.35446295883669i</v>
      </c>
      <c r="AX207" s="223" t="str">
        <f t="shared" ca="1" si="221"/>
        <v>-3.09534229004016+3.2511396775843i</v>
      </c>
      <c r="AY207" s="223" t="str">
        <f t="shared" ca="1" si="222"/>
        <v>4.29569792936042-1.30308572065024i</v>
      </c>
      <c r="AZ207" s="223" t="str">
        <f t="shared" ca="1" si="223"/>
        <v>-4.37991948209816-0.983543809909345i</v>
      </c>
      <c r="BA207" s="223" t="str">
        <f t="shared" ca="1" si="224"/>
        <v>3.32612399759403+3.01462306902589i</v>
      </c>
      <c r="BB207" s="223" t="str">
        <f t="shared" ca="1" si="225"/>
        <v>-1.40811496014185-4.26242482100256i</v>
      </c>
      <c r="BC207" s="223" t="str">
        <f t="shared" ca="1" si="226"/>
        <v>-0.875758979979132+4.40273770563951i</v>
      </c>
      <c r="BD207" s="223" t="str">
        <f t="shared" ca="1" si="227"/>
        <v>2.93208795179885-3.3991047848794i</v>
      </c>
      <c r="BE207" s="223" t="str">
        <f t="shared" ca="1" si="228"/>
        <v>-4.22658418731374+1.51229600383768i</v>
      </c>
      <c r="BF207" s="223" t="str">
        <f t="shared" ca="1" si="229"/>
        <v>4.42290388461522+0.767446625590059i</v>
      </c>
      <c r="BG207" s="223" t="str">
        <f t="shared" ca="1" si="230"/>
        <v>-3.47003807854394-2.84778665442639i</v>
      </c>
      <c r="BH207" s="223" t="str">
        <f t="shared" ca="1" si="231"/>
        <v>1.61556609696915+4.18819761735258i</v>
      </c>
      <c r="BI207" s="223" t="str">
        <f t="shared" ca="1" si="232"/>
        <v>0.658671990046021-4.44040587167466i</v>
      </c>
      <c r="BJ207" s="223" t="str">
        <f t="shared" ca="1" si="233"/>
        <v>-2.76176995686247+3.53888115102017i</v>
      </c>
      <c r="BK207" s="223" t="str">
        <f t="shared" ca="1" si="234"/>
        <v>4.14728823375516-1.71786303348957i</v>
      </c>
      <c r="BL207" s="223" t="str">
        <f t="shared" ca="1" si="235"/>
        <v>-4.4552331242744-0.549500595124498i</v>
      </c>
      <c r="BM207" s="223" t="str">
        <f t="shared" ca="1" si="236"/>
        <v>3.60559253382113+2.67408967234222i</v>
      </c>
      <c r="BN207" s="223" t="str">
        <f t="shared" ca="1" si="237"/>
        <v>-1.81912519355773-4.10388067880117i</v>
      </c>
      <c r="BO207" s="223" t="str">
        <f t="shared" ca="1" si="238"/>
        <v>-0.439998201596121+4.46737671103145i</v>
      </c>
      <c r="BP207" s="223" t="str">
        <f t="shared" ca="1" si="239"/>
        <v>2.58479861619391-3.67013204250147i</v>
      </c>
      <c r="BQ207" s="223" t="str">
        <f t="shared" ca="1" si="240"/>
        <v>-4.05800109958012+1.91929158063085i</v>
      </c>
      <c r="BR207" s="223" t="str">
        <f t="shared" ca="1" si="241"/>
        <v>4.47682931710423+0.330230769599129i</v>
      </c>
      <c r="BS207" s="223" t="str">
        <f t="shared" ca="1" si="242"/>
        <v>-3.73246080087188-2.49395057401482i</v>
      </c>
      <c r="BT207" s="223" t="str">
        <f t="shared" ca="1" si="243"/>
        <v>2.0183018582186+4.00967713223712i</v>
      </c>
      <c r="BU207" s="223" t="str">
        <f t="shared" ca="1" si="244"/>
        <v>0.220264418934648-4.48358524859574i</v>
      </c>
      <c r="BV207" s="223" t="str">
        <f t="shared" ca="1" si="245"/>
        <v>-2.40160026926097+3.79254126442411i</v>
      </c>
      <c r="BW207" s="223" t="str">
        <f t="shared" ca="1" si="246"/>
        <v>3.95893788531912-2.11609638624024i</v>
      </c>
      <c r="BX207" s="223" t="str">
        <f t="shared" ca="1" si="247"/>
        <v>-4.48764043598536-0.110165389225006i</v>
      </c>
      <c r="BY207" s="223" t="str">
        <f t="shared" ca="1" si="248"/>
        <v>3.85033724292848+2.30780333031042i</v>
      </c>
      <c r="BZ207" s="223" t="str">
        <f t="shared" ca="1" si="249"/>
        <v>-2.21261625692459-3.90581392225321i</v>
      </c>
      <c r="CA207" s="223" t="str">
        <f t="shared" ca="1" si="250"/>
        <v>2.17772325428207E-13+4.48899243658017i</v>
      </c>
      <c r="CB207" s="223" t="str">
        <f t="shared" ca="1" si="251"/>
        <v>2.21261625692411-3.90581392225348i</v>
      </c>
      <c r="CC207" s="223" t="str">
        <f t="shared" ca="1" si="252"/>
        <v>-3.85033724293049+2.30780333030707i</v>
      </c>
      <c r="CD207" s="223" t="str">
        <f t="shared" ca="1" si="253"/>
        <v>4.48764043598535-0.110165389225569i</v>
      </c>
      <c r="CE207" s="223" t="str">
        <f t="shared" ca="1" si="254"/>
        <v>-3.95893788531938-2.11609638623974i</v>
      </c>
      <c r="CF207" s="223" t="str">
        <f t="shared" ca="1" si="255"/>
        <v>2.40160026926144+3.79254126442381i</v>
      </c>
      <c r="CG207" s="223" t="str">
        <f t="shared" ca="1" si="256"/>
        <v>-0.220264418935211-4.48358524859572i</v>
      </c>
      <c r="CH207" s="223" t="str">
        <f t="shared" ca="1" si="257"/>
        <v>-2.01830185822208+4.00967713223537i</v>
      </c>
      <c r="CI207" s="223" t="str">
        <f t="shared" ca="1" si="258"/>
        <v>3.73246080087156-2.49395057401529i</v>
      </c>
      <c r="CJ207" s="223" t="str">
        <f t="shared" ca="1" si="259"/>
        <v>-4.47682931710419+0.33023076959969i</v>
      </c>
      <c r="CK207" s="223" t="str">
        <f t="shared" ca="1" si="260"/>
        <v>4.05800109958037+1.91929158063034i</v>
      </c>
      <c r="CL207" s="223" t="str">
        <f t="shared" ca="1" si="261"/>
        <v>-2.58479861619437-3.67013204250115i</v>
      </c>
      <c r="CM207" s="223" t="str">
        <f t="shared" ca="1" si="262"/>
        <v>0.439998201596554+4.4673767110314i</v>
      </c>
      <c r="CN207" s="223" t="str">
        <f t="shared" ca="1" si="263"/>
        <v>1.81912519355722-4.1038806788014i</v>
      </c>
      <c r="CO207" s="223" t="str">
        <f t="shared" ca="1" si="264"/>
        <v>-3.60559253382079+2.67408967234267i</v>
      </c>
      <c r="CP207" s="223" t="str">
        <f t="shared" ca="1" si="265"/>
        <v>4.45523312427433-0.549500595125055i</v>
      </c>
      <c r="CQ207" s="223" t="str">
        <f t="shared" ca="1" si="266"/>
        <v>-4.14728823375366-1.71786303349318i</v>
      </c>
      <c r="CR207" s="223" t="str">
        <f t="shared" ca="1" si="267"/>
        <v>2.76176995686286+3.53888115101986i</v>
      </c>
      <c r="CS207" s="223" t="str">
        <f t="shared" ca="1" si="268"/>
        <v>-0.658671990046515-4.44040587167459i</v>
      </c>
      <c r="CT207" s="223" t="str">
        <f t="shared" ca="1" si="269"/>
        <v>-1.61556609696857+4.18819761735281i</v>
      </c>
      <c r="CU207" s="223" t="str">
        <f t="shared" ca="1" si="270"/>
        <v>3.47003807854354-2.84778665442687i</v>
      </c>
      <c r="CV207" s="223" t="str">
        <f t="shared" ca="1" si="271"/>
        <v>-4.42290388461513+0.767446625590615i</v>
      </c>
      <c r="CW207" s="223" t="str">
        <f t="shared" ca="1" si="272"/>
        <v>4.22658418731393+1.51229600383715i</v>
      </c>
      <c r="CX207" s="223" t="str">
        <f t="shared" ca="1" si="273"/>
        <v>-2.93208795179923-3.39910478487907i</v>
      </c>
      <c r="CY207" s="223" t="str">
        <f t="shared" ca="1" si="274"/>
        <v>0.875758979979621+4.40273770563942i</v>
      </c>
      <c r="CZ207" s="223" t="str">
        <f t="shared" ca="1" si="275"/>
        <v>1.40811496014562-4.26242482100131i</v>
      </c>
      <c r="DA207" s="223" t="str">
        <f t="shared" ca="1" si="276"/>
        <v>-3.32612399759276+3.0146230690273i</v>
      </c>
      <c r="DB207" s="223" t="str">
        <f t="shared" ca="1" si="277"/>
        <v>4.37991948209794-0.983543809910333i</v>
      </c>
      <c r="DC207" s="223" t="str">
        <f t="shared" ca="1" si="278"/>
        <v>-4.29569792936033-1.30308572065056i</v>
      </c>
      <c r="DD207" s="223" t="str">
        <f t="shared" ca="1" si="279"/>
        <v>3.09534229003923+3.25113967758519i</v>
      </c>
      <c r="DE207" s="223" t="str">
        <f t="shared" ca="1" si="280"/>
        <v>-1.09073618982255-4.35446295883721i</v>
      </c>
      <c r="DF207" s="223" t="str">
        <f t="shared" ca="1" si="281"/>
        <v>-1.19727155104287+4.32638346991311i</v>
      </c>
      <c r="DG207" s="223" t="str">
        <f t="shared" ca="1" si="282"/>
        <v>3.17419699260064-3.17419699260128i</v>
      </c>
      <c r="DH207" s="223" t="str">
        <f t="shared" ca="1" si="283"/>
        <v>-4.32638346991287+1.19727155104374i</v>
      </c>
      <c r="DI207" s="223" t="str">
        <f t="shared" ca="1" si="284"/>
        <v>4.35446295883629+1.09073618982625i</v>
      </c>
      <c r="DJ207" s="223" t="str">
        <f t="shared" ca="1" si="285"/>
        <v>-3.25113967758581-3.09534229003857i</v>
      </c>
      <c r="DK207" s="223" t="str">
        <f t="shared" ca="1" si="286"/>
        <v>1.3030857206513+4.2956979293601i</v>
      </c>
      <c r="DL207" s="223" t="str">
        <f t="shared" ca="1" si="287"/>
        <v>0.983543809909444-4.37991948209813i</v>
      </c>
      <c r="DM207" s="223" t="str">
        <f t="shared" ca="1" si="288"/>
        <v>-3.01462306902672+3.32612399759328i</v>
      </c>
      <c r="DN207" s="223" t="str">
        <f t="shared" ca="1" si="289"/>
        <v>4.26242482100247-1.40811496014212i</v>
      </c>
      <c r="DO207" s="223" t="str">
        <f t="shared" ca="1" si="290"/>
        <v>-4.40273770563957-0.875758979978853i</v>
      </c>
      <c r="DP207" s="223" t="str">
        <f t="shared" ca="1" si="291"/>
        <v>3.39910478487966+2.93208795179854i</v>
      </c>
      <c r="DQ207" s="223" t="str">
        <f t="shared" ca="1" si="292"/>
        <v>-1.51229600383788-4.22658418731367i</v>
      </c>
      <c r="DR207" s="223" t="str">
        <f t="shared" ca="1" si="293"/>
        <v>-0.767446625589722+4.42290388461528i</v>
      </c>
      <c r="DS207" s="223" t="str">
        <f t="shared" ca="1" si="294"/>
        <v>2.84778665442972-3.47003807854121i</v>
      </c>
      <c r="DT207" s="223" t="str">
        <f t="shared" ca="1" si="295"/>
        <v>-4.18819761735253+1.6155660969693i</v>
      </c>
      <c r="DU207" s="223" t="str">
        <f t="shared" ca="1" si="296"/>
        <v>4.4404058716747+0.658671990045743i</v>
      </c>
      <c r="DV207" s="223" t="str">
        <f t="shared" ca="1" si="297"/>
        <v>-3.53888115102042-2.76176995686215i</v>
      </c>
      <c r="DW207" s="223" t="str">
        <f t="shared" ca="1" si="298"/>
        <v>1.71786303348978+4.14728823375507i</v>
      </c>
      <c r="DX207" s="223" t="str">
        <f t="shared" ca="1" si="299"/>
        <v>0.549500595124283-4.45523312427442i</v>
      </c>
      <c r="DY207" s="223" t="str">
        <f t="shared" ca="1" si="300"/>
        <v>-2.67408967234194+3.60559253382133i</v>
      </c>
      <c r="DZ207" s="223" t="str">
        <f t="shared" ca="1" si="301"/>
        <v>4.10388067880108-1.81912519355793i</v>
      </c>
      <c r="EA207" s="223" t="str">
        <f t="shared" ca="1" si="302"/>
        <v>-4.46737671103148-0.439998201595777i</v>
      </c>
      <c r="EB207" s="223" t="str">
        <f t="shared" ca="1" si="303"/>
        <v>3.6701320424991+2.58479861619728i</v>
      </c>
      <c r="EC207" s="223" t="str">
        <f t="shared" ca="1" si="304"/>
        <v>-1.91929158063117-4.05800109957998i</v>
      </c>
      <c r="ED207" s="223" t="str">
        <f t="shared" ca="1" si="305"/>
        <v>-0.330230769598912+4.47682931710425i</v>
      </c>
      <c r="EE207" s="223" t="str">
        <f t="shared" ca="1" si="306"/>
        <v>2.49395057401453-3.73246080087207i</v>
      </c>
      <c r="EF207" s="223" t="str">
        <f t="shared" ca="1" si="307"/>
        <v>-4.00967713223703+2.01830185821879i</v>
      </c>
      <c r="EG207" s="223" t="str">
        <f t="shared" ca="1" si="308"/>
        <v>4.48358524859576+0.220264418934303i</v>
      </c>
      <c r="EH207" s="223" t="str">
        <f t="shared" ca="1" si="309"/>
        <v>-3.79254126442423-2.40160026926078i</v>
      </c>
      <c r="EI207" s="223" t="str">
        <f t="shared" ca="1" si="310"/>
        <v>2.11609638624054+3.95893788531896i</v>
      </c>
      <c r="EJ207" s="223" t="str">
        <f t="shared" ca="1" si="311"/>
        <v>0.110165389224788-4.48764043598536i</v>
      </c>
      <c r="EK207" s="223" t="str">
        <f t="shared" ca="1" si="312"/>
        <v>-2.30780333031013+3.85033724292866i</v>
      </c>
      <c r="EL207" s="223" t="str">
        <f t="shared" ca="1" si="313"/>
        <v>3.90581392225303-2.2126162569249i</v>
      </c>
      <c r="EM207" s="223" t="str">
        <f t="shared" ca="1" si="314"/>
        <v>-4.48899243658017+4.35544650856414E-13i</v>
      </c>
      <c r="EN207" s="223"/>
      <c r="EO207" s="223"/>
      <c r="EP207" s="223"/>
    </row>
    <row r="208" spans="1:146" ht="17.25" thickBot="1">
      <c r="A208" s="257">
        <f t="shared" si="181"/>
        <v>2.1093750000000014E-3</v>
      </c>
      <c r="B208" s="256">
        <v>108</v>
      </c>
      <c r="C208" s="230">
        <f t="shared" si="182"/>
        <v>21600</v>
      </c>
      <c r="D208" s="229">
        <f t="shared" si="315"/>
        <v>135716.80263507908</v>
      </c>
      <c r="E208" s="229" t="str">
        <f t="shared" si="316"/>
        <v>135716.802635079i</v>
      </c>
      <c r="F208" s="229" t="str">
        <f t="shared" si="320"/>
        <v>-0.0126372744052479-0.0407322839687891i</v>
      </c>
      <c r="G208" s="229" t="str">
        <f t="shared" si="321"/>
        <v>-3.9755464783769+2.41282560818178i</v>
      </c>
      <c r="H208" s="229" t="str">
        <f t="shared" si="319"/>
        <v>0.00202025511641089-0.00391334329553428i</v>
      </c>
      <c r="I208" s="229" t="str">
        <f t="shared" si="317"/>
        <v>-0.00301036976080853+0.00413122505068469i</v>
      </c>
      <c r="J208" s="255" t="str">
        <f ca="1">IMPRODUCT(1/N_FFT2,DS100)</f>
        <v>0.0207629449849856-0.000018249254905553i</v>
      </c>
      <c r="K208" s="254" t="str">
        <f t="shared" ca="1" si="318"/>
        <v>-0.0000624287499491096+0.0000858313354530855i</v>
      </c>
      <c r="N208" s="246">
        <f t="shared" ca="1" si="185"/>
        <v>17.489158877979641</v>
      </c>
      <c r="O208" s="223">
        <f t="shared" ca="1" si="186"/>
        <v>4.489158877979639</v>
      </c>
      <c r="P208" s="223" t="str">
        <f t="shared" ca="1" si="187"/>
        <v>-3.95908467352845-2.11617484617305i</v>
      </c>
      <c r="Q208" s="223" t="str">
        <f t="shared" ca="1" si="188"/>
        <v>2.49404304390118+3.73259919183825i</v>
      </c>
      <c r="R208" s="223" t="str">
        <f t="shared" ca="1" si="189"/>
        <v>-0.440014515704604-4.46754235097023i</v>
      </c>
      <c r="S208" s="223" t="str">
        <f t="shared" ca="1" si="190"/>
        <v>-1.71792672785727+4.1474420055568i</v>
      </c>
      <c r="T208" s="223" t="str">
        <f t="shared" ca="1" si="191"/>
        <v>3.47016673948451-2.84789224373375i</v>
      </c>
      <c r="U208" s="223" t="str">
        <f t="shared" ca="1" si="192"/>
        <v>-4.40290094891394+0.875791451086486i</v>
      </c>
      <c r="V208" s="223" t="str">
        <f t="shared" ca="1" si="193"/>
        <v>4.29585720384904+1.3031340360384i</v>
      </c>
      <c r="W208" s="223" t="str">
        <f t="shared" ca="1" si="194"/>
        <v>-3.17431468444318-3.17431468444321i</v>
      </c>
      <c r="X208" s="223" t="str">
        <f t="shared" ca="1" si="195"/>
        <v>1.30313403603835+4.29585720384905i</v>
      </c>
      <c r="Y208" s="223" t="str">
        <f t="shared" ca="1" si="196"/>
        <v>0.875791451086522-4.40290094891393i</v>
      </c>
      <c r="Z208" s="223" t="str">
        <f t="shared" ca="1" si="197"/>
        <v>-2.84789224373378+3.47016673948449i</v>
      </c>
      <c r="AA208" s="223" t="str">
        <f t="shared" ca="1" si="198"/>
        <v>4.14744200555665-1.71792672785764i</v>
      </c>
      <c r="AB208" s="223" t="str">
        <f t="shared" ca="1" si="199"/>
        <v>-4.46754235097022-0.440014515704818i</v>
      </c>
      <c r="AC208" s="223" t="str">
        <f t="shared" ca="1" si="200"/>
        <v>3.73259919183817+2.49404304390129i</v>
      </c>
      <c r="AD208" s="223" t="str">
        <f t="shared" ca="1" si="201"/>
        <v>-2.11617484617298-3.95908467352849i</v>
      </c>
      <c r="AE208" s="223" t="str">
        <f t="shared" ca="1" si="202"/>
        <v>-4.72965865655822E-14+4.48915887797964i</v>
      </c>
      <c r="AF208" s="223" t="str">
        <f t="shared" ca="1" si="203"/>
        <v>2.11617484617304-3.95908467352846i</v>
      </c>
      <c r="AG208" s="223" t="str">
        <f t="shared" ca="1" si="204"/>
        <v>-3.73259919183822+2.49404304390122i</v>
      </c>
      <c r="AH208" s="223" t="str">
        <f t="shared" ca="1" si="205"/>
        <v>4.46754235097022-0.440014515704755i</v>
      </c>
      <c r="AI208" s="223" t="str">
        <f t="shared" ca="1" si="206"/>
        <v>-4.14744200555679-1.7179267278573i</v>
      </c>
      <c r="AJ208" s="223" t="str">
        <f t="shared" ca="1" si="207"/>
        <v>2.84789224373371+3.47016673948454i</v>
      </c>
      <c r="AK208" s="223" t="str">
        <f t="shared" ca="1" si="208"/>
        <v>-0.875791451086446-4.40290094891395i</v>
      </c>
      <c r="AL208" s="223" t="str">
        <f t="shared" ca="1" si="209"/>
        <v>-1.30313403603844+4.29585720384903i</v>
      </c>
      <c r="AM208" s="223" t="str">
        <f t="shared" ca="1" si="210"/>
        <v>3.17431468444323-3.17431468444316i</v>
      </c>
      <c r="AN208" s="223" t="str">
        <f t="shared" ca="1" si="211"/>
        <v>-4.29585720384906+1.30313403603834i</v>
      </c>
      <c r="AO208" s="223" t="str">
        <f t="shared" ca="1" si="212"/>
        <v>4.40290094891392+0.875791451086554i</v>
      </c>
      <c r="AP208" s="223" t="str">
        <f t="shared" ca="1" si="213"/>
        <v>-3.47016673948445-2.84789224373381i</v>
      </c>
      <c r="AQ208" s="223" t="str">
        <f t="shared" ca="1" si="214"/>
        <v>1.71792672785759+4.14744200555667i</v>
      </c>
      <c r="AR208" s="223" t="str">
        <f t="shared" ca="1" si="215"/>
        <v>1.71792672785759+4.14744200555667i</v>
      </c>
      <c r="AS208" s="223" t="str">
        <f t="shared" ca="1" si="216"/>
        <v>-2.49404304390131+3.73259919183816i</v>
      </c>
      <c r="AT208" s="223" t="str">
        <f t="shared" ca="1" si="217"/>
        <v>3.95908467352851-2.11617484617294i</v>
      </c>
      <c r="AU208" s="223" t="str">
        <f t="shared" ca="1" si="218"/>
        <v>-4.48915887797964-9.45931731311644E-14i</v>
      </c>
      <c r="AV208" s="223" t="str">
        <f t="shared" ca="1" si="219"/>
        <v>3.95908467352842+2.11617484617311i</v>
      </c>
      <c r="AW208" s="223" t="str">
        <f t="shared" ca="1" si="220"/>
        <v>-2.4940430439012-3.73259919183823i</v>
      </c>
      <c r="AX208" s="223" t="str">
        <f t="shared" ca="1" si="221"/>
        <v>0.440014515704709+4.46754235097022i</v>
      </c>
      <c r="AY208" s="223" t="str">
        <f t="shared" ca="1" si="222"/>
        <v>1.71792672785735-4.14744200555677i</v>
      </c>
      <c r="AZ208" s="223" t="str">
        <f t="shared" ca="1" si="223"/>
        <v>-3.47016673948429+2.84789224373402i</v>
      </c>
      <c r="BA208" s="223" t="str">
        <f t="shared" ca="1" si="224"/>
        <v>4.40290094891369-0.875791451087748i</v>
      </c>
      <c r="BB208" s="223" t="str">
        <f t="shared" ca="1" si="225"/>
        <v>-4.29585720384889-1.30313403603889i</v>
      </c>
      <c r="BC208" s="223" t="str">
        <f t="shared" ca="1" si="226"/>
        <v>3.1743146844447+3.17431468444169i</v>
      </c>
      <c r="BD208" s="223" t="str">
        <f t="shared" ca="1" si="227"/>
        <v>-1.30313403603869-4.29585720384895i</v>
      </c>
      <c r="BE208" s="223" t="str">
        <f t="shared" ca="1" si="228"/>
        <v>-0.875791451087945+4.40290094891365i</v>
      </c>
      <c r="BF208" s="223" t="str">
        <f t="shared" ca="1" si="229"/>
        <v>2.84789224373279-3.47016673948529i</v>
      </c>
      <c r="BG208" s="223" t="str">
        <f t="shared" ca="1" si="230"/>
        <v>-4.14744200555685+1.71792672785716i</v>
      </c>
      <c r="BH208" s="223" t="str">
        <f t="shared" ca="1" si="231"/>
        <v>4.46754235097003+0.44001451570669i</v>
      </c>
      <c r="BI208" s="223" t="str">
        <f t="shared" ca="1" si="232"/>
        <v>-3.73259919183862-2.49404304390063i</v>
      </c>
      <c r="BJ208" s="223" t="str">
        <f t="shared" ca="1" si="233"/>
        <v>2.11617484617214+3.95908467352894i</v>
      </c>
      <c r="BK208" s="223" t="str">
        <f t="shared" ca="1" si="234"/>
        <v>-1.67626160164345E-12-4.48915887797964i</v>
      </c>
      <c r="BL208" s="223" t="str">
        <f t="shared" ca="1" si="235"/>
        <v>-2.11617484617312+3.95908467352841i</v>
      </c>
      <c r="BM208" s="223" t="str">
        <f t="shared" ca="1" si="236"/>
        <v>3.73259919183923-2.4940430438997i</v>
      </c>
      <c r="BN208" s="223" t="str">
        <f t="shared" ca="1" si="237"/>
        <v>-4.46754235097014+0.440014515705519i</v>
      </c>
      <c r="BO208" s="223" t="str">
        <f t="shared" ca="1" si="238"/>
        <v>4.14744200555642+1.71792672785819i</v>
      </c>
      <c r="BP208" s="223" t="str">
        <f t="shared" ca="1" si="239"/>
        <v>-2.84789224373544-3.47016673948313i</v>
      </c>
      <c r="BQ208" s="223" t="str">
        <f t="shared" ca="1" si="240"/>
        <v>0.875791451086792+4.40290094891387i</v>
      </c>
      <c r="BR208" s="223" t="str">
        <f t="shared" ca="1" si="241"/>
        <v>1.30313403603975-4.29585720384863i</v>
      </c>
      <c r="BS208" s="223" t="str">
        <f t="shared" ca="1" si="242"/>
        <v>-3.17431468444238+3.17431468444401i</v>
      </c>
      <c r="BT208" s="223" t="str">
        <f t="shared" ca="1" si="243"/>
        <v>4.29585720384921-1.30313403603782i</v>
      </c>
      <c r="BU208" s="223" t="str">
        <f t="shared" ca="1" si="244"/>
        <v>-4.40290094891346-0.875791451088902i</v>
      </c>
      <c r="BV208" s="223" t="str">
        <f t="shared" ca="1" si="245"/>
        <v>3.47016673948468+2.84789224373355i</v>
      </c>
      <c r="BW208" s="223" t="str">
        <f t="shared" ca="1" si="246"/>
        <v>-1.71792672785632-4.14744200555719i</v>
      </c>
      <c r="BX208" s="223" t="str">
        <f t="shared" ca="1" si="247"/>
        <v>-0.440014515703213+4.46754235097037i</v>
      </c>
      <c r="BY208" s="223" t="str">
        <f t="shared" ca="1" si="248"/>
        <v>2.49404304390139-3.73259919183811i</v>
      </c>
      <c r="BZ208" s="223" t="str">
        <f t="shared" ca="1" si="249"/>
        <v>-3.95908467352937+2.11617484617134i</v>
      </c>
      <c r="CA208" s="223" t="str">
        <f t="shared" ca="1" si="250"/>
        <v>4.48915887797964-7.0394063825566E-13i</v>
      </c>
      <c r="CB208" s="223" t="str">
        <f t="shared" ca="1" si="251"/>
        <v>-3.95908467352798-2.11617484617392i</v>
      </c>
      <c r="CC208" s="223" t="str">
        <f t="shared" ca="1" si="252"/>
        <v>2.49404304390266+3.73259919183726i</v>
      </c>
      <c r="CD208" s="223" t="str">
        <f t="shared" ca="1" si="253"/>
        <v>-0.440014515704615-4.46754235097023i</v>
      </c>
      <c r="CE208" s="223" t="str">
        <f t="shared" ca="1" si="254"/>
        <v>-1.71792672785903+4.14744200555608i</v>
      </c>
      <c r="CF208" s="223" t="str">
        <f t="shared" ca="1" si="255"/>
        <v>3.47016673948379-2.84789224373463i</v>
      </c>
      <c r="CG208" s="223" t="str">
        <f t="shared" ca="1" si="256"/>
        <v>-4.40290094891405+0.875791451085903i</v>
      </c>
      <c r="CH208" s="223" t="str">
        <f t="shared" ca="1" si="257"/>
        <v>4.29585720384966+1.30313403603635i</v>
      </c>
      <c r="CI208" s="223" t="str">
        <f t="shared" ca="1" si="258"/>
        <v>-3.17431468444337-3.17431468444302i</v>
      </c>
      <c r="CJ208" s="223" t="str">
        <f t="shared" ca="1" si="259"/>
        <v>1.30313403603695+4.29585720384948i</v>
      </c>
      <c r="CK208" s="223" t="str">
        <f t="shared" ca="1" si="260"/>
        <v>0.875791451085413-4.40290094891415i</v>
      </c>
      <c r="CL208" s="223" t="str">
        <f t="shared" ca="1" si="261"/>
        <v>-2.84789224373425+3.4701667394841i</v>
      </c>
      <c r="CM208" s="223" t="str">
        <f t="shared" ca="1" si="262"/>
        <v>4.14744200555754-1.71792672785548i</v>
      </c>
      <c r="CN208" s="223" t="str">
        <f t="shared" ca="1" si="263"/>
        <v>-4.46754235097028-0.440014515704118i</v>
      </c>
      <c r="CO208" s="223" t="str">
        <f t="shared" ca="1" si="264"/>
        <v>3.73259919183761+2.49404304390214i</v>
      </c>
      <c r="CP208" s="223" t="str">
        <f t="shared" ca="1" si="265"/>
        <v>-2.11617484617447-3.95908467352769i</v>
      </c>
      <c r="CQ208" s="223" t="str">
        <f t="shared" ca="1" si="266"/>
        <v>-2.04585540523696E-13+4.48915887797964i</v>
      </c>
      <c r="CR208" s="223" t="str">
        <f t="shared" ca="1" si="267"/>
        <v>2.11617484617473-3.95908467352756i</v>
      </c>
      <c r="CS208" s="223" t="str">
        <f t="shared" ca="1" si="268"/>
        <v>-3.73259919183783+2.4940430439018i</v>
      </c>
      <c r="CT208" s="223" t="str">
        <f t="shared" ca="1" si="269"/>
        <v>4.46754235097032-0.44001451570371i</v>
      </c>
      <c r="CU208" s="223" t="str">
        <f t="shared" ca="1" si="270"/>
        <v>-4.14744200555744-1.71792672785574i</v>
      </c>
      <c r="CV208" s="223" t="str">
        <f t="shared" ca="1" si="271"/>
        <v>2.84789224373393+3.47016673948436i</v>
      </c>
      <c r="CW208" s="223" t="str">
        <f t="shared" ca="1" si="272"/>
        <v>-0.87579145108501-4.40290094891423i</v>
      </c>
      <c r="CX208" s="223" t="str">
        <f t="shared" ca="1" si="273"/>
        <v>-1.30313403603734+4.29585720384936i</v>
      </c>
      <c r="CY208" s="223" t="str">
        <f t="shared" ca="1" si="274"/>
        <v>3.17431468444366-3.17431468444273i</v>
      </c>
      <c r="CZ208" s="223" t="str">
        <f t="shared" ca="1" si="275"/>
        <v>-4.29585720384845+1.30313403604036i</v>
      </c>
      <c r="DA208" s="223" t="str">
        <f t="shared" ca="1" si="276"/>
        <v>4.40290094891397+0.875791451086302i</v>
      </c>
      <c r="DB208" s="223" t="str">
        <f t="shared" ca="1" si="277"/>
        <v>-3.47016673948353-2.84789224373495i</v>
      </c>
      <c r="DC208" s="223" t="str">
        <f t="shared" ca="1" si="278"/>
        <v>1.71792672785865+4.14744200555623i</v>
      </c>
      <c r="DD208" s="223" t="str">
        <f t="shared" ca="1" si="279"/>
        <v>0.440014515705022-4.46754235097019i</v>
      </c>
      <c r="DE208" s="223" t="str">
        <f t="shared" ca="1" si="280"/>
        <v>-2.4940430439029+3.7325991918371i</v>
      </c>
      <c r="DF208" s="223" t="str">
        <f t="shared" ca="1" si="281"/>
        <v>3.95908467352818-2.11617484617356i</v>
      </c>
      <c r="DG208" s="223" t="str">
        <f t="shared" ca="1" si="282"/>
        <v>-4.48915887797964-1.11311171930305E-12i</v>
      </c>
      <c r="DH208" s="223" t="str">
        <f t="shared" ca="1" si="283"/>
        <v>3.95908467352923+2.11617484617159i</v>
      </c>
      <c r="DI208" s="223" t="str">
        <f t="shared" ca="1" si="284"/>
        <v>-2.49404304390105-3.73259919183834i</v>
      </c>
      <c r="DJ208" s="223" t="str">
        <f t="shared" ca="1" si="285"/>
        <v>0.440014515702679+4.46754235097043i</v>
      </c>
      <c r="DK208" s="223" t="str">
        <f t="shared" ca="1" si="286"/>
        <v>1.7179267278567-4.14744200555704i</v>
      </c>
      <c r="DL208" s="223" t="str">
        <f t="shared" ca="1" si="287"/>
        <v>-3.47016673948502+2.84789224373313i</v>
      </c>
      <c r="DM208" s="223" t="str">
        <f t="shared" ca="1" si="288"/>
        <v>4.40290094891356-0.875791451088372i</v>
      </c>
      <c r="DN208" s="223" t="str">
        <f t="shared" ca="1" si="289"/>
        <v>-4.29585720384913-1.30313403603809i</v>
      </c>
      <c r="DO208" s="223" t="str">
        <f t="shared" ca="1" si="290"/>
        <v>3.17431468444209+3.1743146844443i</v>
      </c>
      <c r="DP208" s="223" t="str">
        <f t="shared" ca="1" si="291"/>
        <v>-1.30313403603948-4.29585720384871i</v>
      </c>
      <c r="DQ208" s="223" t="str">
        <f t="shared" ca="1" si="292"/>
        <v>-0.875791451087196+4.4029009489138i</v>
      </c>
      <c r="DR208" s="223" t="str">
        <f t="shared" ca="1" si="293"/>
        <v>2.84789224373575-3.47016673948287i</v>
      </c>
      <c r="DS208" s="223" t="str">
        <f t="shared" ca="1" si="294"/>
        <v>-4.14744200555658+1.71792672785781i</v>
      </c>
      <c r="DT208" s="223" t="str">
        <f t="shared" ca="1" si="295"/>
        <v>4.46754235097009+0.440014515706053i</v>
      </c>
      <c r="DU208" s="223" t="str">
        <f t="shared" ca="1" si="296"/>
        <v>-3.73259919183901-2.49404304390005i</v>
      </c>
      <c r="DV208" s="223" t="str">
        <f t="shared" ca="1" si="297"/>
        <v>2.11617484617287+3.95908467352854i</v>
      </c>
      <c r="DW208" s="223" t="str">
        <f t="shared" ca="1" si="298"/>
        <v>2.02163789808241E-12-4.48915887797964i</v>
      </c>
      <c r="DX208" s="223" t="str">
        <f t="shared" ca="1" si="299"/>
        <v>-2.11617484617239+3.9590846735288i</v>
      </c>
      <c r="DY208" s="223" t="str">
        <f t="shared" ca="1" si="300"/>
        <v>3.73259919183884-2.49404304390029i</v>
      </c>
      <c r="DZ208" s="223" t="str">
        <f t="shared" ca="1" si="301"/>
        <v>-4.46754235097006+0.440014515706346i</v>
      </c>
      <c r="EA208" s="223" t="str">
        <f t="shared" ca="1" si="302"/>
        <v>4.14744200555669+1.71792672785754i</v>
      </c>
      <c r="EB208" s="223" t="str">
        <f t="shared" ca="1" si="303"/>
        <v>-2.84789224373243-3.4701667394856i</v>
      </c>
      <c r="EC208" s="223" t="str">
        <f t="shared" ca="1" si="304"/>
        <v>0.875791451087483+4.40290094891374i</v>
      </c>
      <c r="ED208" s="223" t="str">
        <f t="shared" ca="1" si="305"/>
        <v>1.3031340360392-4.29585720384879i</v>
      </c>
      <c r="EE208" s="223" t="str">
        <f t="shared" ca="1" si="306"/>
        <v>-3.17431468444188+3.17431468444451i</v>
      </c>
      <c r="EF208" s="223" t="str">
        <f t="shared" ca="1" si="307"/>
        <v>4.29585720384897-1.30313403603862i</v>
      </c>
      <c r="EG208" s="223" t="str">
        <f t="shared" ca="1" si="308"/>
        <v>-4.40290094891362-0.875791451088085i</v>
      </c>
      <c r="EH208" s="223" t="str">
        <f t="shared" ca="1" si="309"/>
        <v>3.4701667394852+2.8478922437329i</v>
      </c>
      <c r="EI208" s="223" t="str">
        <f t="shared" ca="1" si="310"/>
        <v>-1.71792672785697-4.14744200555692i</v>
      </c>
      <c r="EJ208" s="223" t="str">
        <f t="shared" ca="1" si="311"/>
        <v>-0.440014515706957+4.46754235097i</v>
      </c>
      <c r="EK208" s="223" t="str">
        <f t="shared" ca="1" si="312"/>
        <v>2.4940430439008-3.7325991918385i</v>
      </c>
      <c r="EL208" s="223" t="str">
        <f t="shared" ca="1" si="313"/>
        <v>-3.95908467352909+2.11617484617185i</v>
      </c>
      <c r="EM208" s="223" t="str">
        <f t="shared" ca="1" si="314"/>
        <v>4.48915887797964-1.40788127651132E-12i</v>
      </c>
      <c r="EN208" s="223"/>
      <c r="EO208" s="223"/>
      <c r="EP208" s="223"/>
    </row>
    <row r="209" spans="1:146" ht="17.25" thickBot="1">
      <c r="A209" s="257">
        <f t="shared" si="181"/>
        <v>2.1289062500000015E-3</v>
      </c>
      <c r="B209" s="256">
        <v>109</v>
      </c>
      <c r="C209" s="230">
        <f t="shared" si="182"/>
        <v>21800</v>
      </c>
      <c r="D209" s="229">
        <f t="shared" si="315"/>
        <v>136973.43969651498</v>
      </c>
      <c r="E209" s="229" t="str">
        <f t="shared" si="316"/>
        <v>136973.439696515i</v>
      </c>
      <c r="F209" s="229" t="str">
        <f t="shared" si="320"/>
        <v>-0.0125253428376341-0.0402402071272584i</v>
      </c>
      <c r="G209" s="229" t="str">
        <f t="shared" si="321"/>
        <v>-3.94698013381356+2.43032957329563i</v>
      </c>
      <c r="H209" s="229" t="str">
        <f t="shared" si="319"/>
        <v>0.00201983897990085-0.00387741833035181i</v>
      </c>
      <c r="I209" s="229" t="str">
        <f t="shared" si="317"/>
        <v>-0.00298545147704825+0.00409740468953064i</v>
      </c>
      <c r="J209" s="255" t="str">
        <f ca="1">IMPRODUCT(1/N_FFT2,DT100)</f>
        <v>0.0107114954928705-0.00161494420487547i</v>
      </c>
      <c r="K209" s="254" t="str">
        <f t="shared" ca="1" si="318"/>
        <v>-0.0000253615700821988+0.0000487106694261699i</v>
      </c>
      <c r="N209" s="246">
        <f t="shared" ca="1" si="185"/>
        <v>17.489313567448843</v>
      </c>
      <c r="O209" s="223">
        <f t="shared" ca="1" si="186"/>
        <v>4.4893135674488427</v>
      </c>
      <c r="P209" s="223" t="str">
        <f t="shared" ca="1" si="187"/>
        <v>-4.00996397413204-2.01844624229713i</v>
      </c>
      <c r="Q209" s="223" t="str">
        <f t="shared" ca="1" si="188"/>
        <v>2.67428096977773+3.60585046855314i</v>
      </c>
      <c r="R209" s="223" t="str">
        <f t="shared" ca="1" si="189"/>
        <v>-0.767501526728277-4.42322028768069i</v>
      </c>
      <c r="S209" s="223" t="str">
        <f t="shared" ca="1" si="190"/>
        <v>-1.30317894002111+4.29600523244161i</v>
      </c>
      <c r="T209" s="223" t="str">
        <f t="shared" ca="1" si="191"/>
        <v>3.09556372279415-3.25137225567929i</v>
      </c>
      <c r="U209" s="223" t="str">
        <f t="shared" ca="1" si="192"/>
        <v>-4.22688654617715+1.51240418956933i</v>
      </c>
      <c r="V209" s="223" t="str">
        <f t="shared" ca="1" si="193"/>
        <v>4.4555518400893+0.549539904972445i</v>
      </c>
      <c r="W209" s="223" t="str">
        <f t="shared" ca="1" si="194"/>
        <v>-3.73272781143133-2.49412898476549i</v>
      </c>
      <c r="X209" s="223" t="str">
        <f t="shared" ca="1" si="195"/>
        <v>2.21277454174809+3.90609333404513i</v>
      </c>
      <c r="Y209" s="223" t="str">
        <f t="shared" ca="1" si="196"/>
        <v>-0.220280176081313-4.48390599264814i</v>
      </c>
      <c r="Z209" s="223" t="str">
        <f t="shared" ca="1" si="197"/>
        <v>-1.81925532905356+4.10417425977388i</v>
      </c>
      <c r="AA209" s="223" t="str">
        <f t="shared" ca="1" si="198"/>
        <v>3.47028631606112-2.84799037769428i</v>
      </c>
      <c r="AB209" s="223" t="str">
        <f t="shared" ca="1" si="199"/>
        <v>-4.38023281017066+0.983614170081274i</v>
      </c>
      <c r="AC209" s="223" t="str">
        <f t="shared" ca="1" si="200"/>
        <v>4.35477446581566+1.09081421826094i</v>
      </c>
      <c r="AD209" s="223" t="str">
        <f t="shared" ca="1" si="201"/>
        <v>-3.39934794801393-2.93229770576143i</v>
      </c>
      <c r="AE209" s="223" t="str">
        <f t="shared" ca="1" si="202"/>
        <v>1.71798592495435+4.14758491999127i</v>
      </c>
      <c r="AF209" s="223" t="str">
        <f t="shared" ca="1" si="203"/>
        <v>0.330254393451411-4.4771495778549i</v>
      </c>
      <c r="AG209" s="223" t="str">
        <f t="shared" ca="1" si="204"/>
        <v>-2.30796842456949+3.85061268606315i</v>
      </c>
      <c r="AH209" s="223" t="str">
        <f t="shared" ca="1" si="205"/>
        <v>3.79281257298305-2.40177207351196i</v>
      </c>
      <c r="AI209" s="223" t="str">
        <f t="shared" ca="1" si="206"/>
        <v>-4.46769629556735+0.440029677924181i</v>
      </c>
      <c r="AJ209" s="223" t="str">
        <f t="shared" ca="1" si="207"/>
        <v>4.18849723014082+1.61568167037413i</v>
      </c>
      <c r="AK209" s="223" t="str">
        <f t="shared" ca="1" si="208"/>
        <v>-3.01483872733655-3.32636193987245i</v>
      </c>
      <c r="AL209" s="223" t="str">
        <f t="shared" ca="1" si="209"/>
        <v>1.19735720074358+4.32669296815798i</v>
      </c>
      <c r="AM209" s="223" t="str">
        <f t="shared" ca="1" si="210"/>
        <v>0.875821629504967-4.40305266606834i</v>
      </c>
      <c r="AN209" s="223" t="str">
        <f t="shared" ca="1" si="211"/>
        <v>-2.7619675267166+3.53913431339406i</v>
      </c>
      <c r="AO209" s="223" t="str">
        <f t="shared" ca="1" si="212"/>
        <v>4.0582913984476-1.91942888176834i</v>
      </c>
      <c r="AP209" s="223" t="str">
        <f t="shared" ca="1" si="213"/>
        <v>-4.48796147013545-0.110173270169685i</v>
      </c>
      <c r="AQ209" s="223" t="str">
        <f t="shared" ca="1" si="214"/>
        <v>3.95922109746065+2.11624776628417i</v>
      </c>
      <c r="AR209" s="223" t="str">
        <f t="shared" ca="1" si="215"/>
        <v>3.95922109746065+2.11624776628417i</v>
      </c>
      <c r="AS209" s="223" t="str">
        <f t="shared" ca="1" si="216"/>
        <v>0.658719109730456+4.44072352678662i</v>
      </c>
      <c r="AT209" s="223" t="str">
        <f t="shared" ca="1" si="217"/>
        <v>1.40821569303374-4.26272974381133i</v>
      </c>
      <c r="AU209" s="223" t="str">
        <f t="shared" ca="1" si="218"/>
        <v>-3.17442406641574+3.17442406641595i</v>
      </c>
      <c r="AV209" s="223" t="str">
        <f t="shared" ca="1" si="219"/>
        <v>4.26272974381137-1.40821569303359i</v>
      </c>
      <c r="AW209" s="223" t="str">
        <f t="shared" ca="1" si="220"/>
        <v>-4.4407235267866-0.658719109730604i</v>
      </c>
      <c r="AX209" s="223" t="str">
        <f t="shared" ca="1" si="221"/>
        <v>3.67039459422141+2.58498352598049i</v>
      </c>
      <c r="AY209" s="223" t="str">
        <f t="shared" ca="1" si="222"/>
        <v>-2.11624776628409-3.95922109746069i</v>
      </c>
      <c r="AZ209" s="223" t="str">
        <f t="shared" ca="1" si="223"/>
        <v>0.110173270169982+4.48796147013544i</v>
      </c>
      <c r="BA209" s="223" t="str">
        <f t="shared" ca="1" si="224"/>
        <v>1.91942888176928-4.05829139844716i</v>
      </c>
      <c r="BB209" s="223" t="str">
        <f t="shared" ca="1" si="225"/>
        <v>-3.53913431339333+2.76196752671754i</v>
      </c>
      <c r="BC209" s="223" t="str">
        <f t="shared" ca="1" si="226"/>
        <v>4.40305266606863-0.875821629503508i</v>
      </c>
      <c r="BD209" s="223" t="str">
        <f t="shared" ca="1" si="227"/>
        <v>-4.32669296815806-1.19735720074329i</v>
      </c>
      <c r="BE209" s="223" t="str">
        <f t="shared" ca="1" si="228"/>
        <v>3.32636193987115+3.01483872733799i</v>
      </c>
      <c r="BF209" s="223" t="str">
        <f t="shared" ca="1" si="229"/>
        <v>-1.61568167037396-4.18849723014088i</v>
      </c>
      <c r="BG209" s="223" t="str">
        <f t="shared" ca="1" si="230"/>
        <v>-0.440029677922077+4.46769629556756i</v>
      </c>
      <c r="BH209" s="223" t="str">
        <f t="shared" ca="1" si="231"/>
        <v>2.40177207351244-3.79281257298275i</v>
      </c>
      <c r="BI209" s="223" t="str">
        <f t="shared" ca="1" si="232"/>
        <v>-3.85061268606252+2.30796842457054i</v>
      </c>
      <c r="BJ209" s="223" t="str">
        <f t="shared" ca="1" si="233"/>
        <v>4.47714957785498-0.330254393450371i</v>
      </c>
      <c r="BK209" s="223" t="str">
        <f t="shared" ca="1" si="234"/>
        <v>-4.14758491999156-1.71798592495366i</v>
      </c>
      <c r="BL209" s="223" t="str">
        <f t="shared" ca="1" si="235"/>
        <v>2.9322977057603+3.3993479480149i</v>
      </c>
      <c r="BM209" s="223" t="str">
        <f t="shared" ca="1" si="236"/>
        <v>-1.09081421826123-4.35477446581558i</v>
      </c>
      <c r="BN209" s="223" t="str">
        <f t="shared" ca="1" si="237"/>
        <v>-0.983614170083196+4.38023281017023i</v>
      </c>
      <c r="BO209" s="223" t="str">
        <f t="shared" ca="1" si="238"/>
        <v>2.84799037769442-3.470286316061i</v>
      </c>
      <c r="BP209" s="223" t="str">
        <f t="shared" ca="1" si="239"/>
        <v>-4.10417425977323+1.81925532905503i</v>
      </c>
      <c r="BQ209" s="223" t="str">
        <f t="shared" ca="1" si="240"/>
        <v>4.4839059926481+0.220280176081956i</v>
      </c>
      <c r="BR209" s="223" t="str">
        <f t="shared" ca="1" si="241"/>
        <v>-3.90609333404575-2.21277454174698i</v>
      </c>
      <c r="BS209" s="223" t="str">
        <f t="shared" ca="1" si="242"/>
        <v>2.49412898476468+3.73272781143187i</v>
      </c>
      <c r="BT209" s="223" t="str">
        <f t="shared" ca="1" si="243"/>
        <v>-0.549539904973244-4.4555518400892i</v>
      </c>
      <c r="BU209" s="223" t="str">
        <f t="shared" ca="1" si="244"/>
        <v>-1.51240418957111+4.22688654617651i</v>
      </c>
      <c r="BV209" s="223" t="str">
        <f t="shared" ca="1" si="245"/>
        <v>3.25137225567906-3.0955637227944i</v>
      </c>
      <c r="BW209" s="223" t="str">
        <f t="shared" ca="1" si="246"/>
        <v>-4.29600523244229+1.30317894001886i</v>
      </c>
      <c r="BX209" s="223" t="str">
        <f t="shared" ca="1" si="247"/>
        <v>4.42322028768064+0.767501526728533i</v>
      </c>
      <c r="BY209" s="223" t="str">
        <f t="shared" ca="1" si="248"/>
        <v>-3.60585046855418-2.67428096977633i</v>
      </c>
      <c r="BZ209" s="223" t="str">
        <f t="shared" ca="1" si="249"/>
        <v>2.01844624229645+4.00996397413239i</v>
      </c>
      <c r="CA209" s="223" t="str">
        <f t="shared" ca="1" si="250"/>
        <v>-1.19014188562662E-12-4.48931356744884i</v>
      </c>
      <c r="CB209" s="223" t="str">
        <f t="shared" ca="1" si="251"/>
        <v>-2.01844624229831+4.00996397413145i</v>
      </c>
      <c r="CC209" s="223" t="str">
        <f t="shared" ca="1" si="252"/>
        <v>3.60585046855276-2.67428096977824i</v>
      </c>
      <c r="CD209" s="223" t="str">
        <f t="shared" ca="1" si="253"/>
        <v>-4.423220287681+0.767501526726481i</v>
      </c>
      <c r="CE209" s="223" t="str">
        <f t="shared" ca="1" si="254"/>
        <v>4.29600523244169+1.30317894002086i</v>
      </c>
      <c r="CF209" s="223" t="str">
        <f t="shared" ca="1" si="255"/>
        <v>-3.2513722556807-3.09556372279267i</v>
      </c>
      <c r="CG209" s="223" t="str">
        <f t="shared" ca="1" si="256"/>
        <v>1.51240418956915+4.22688654617721i</v>
      </c>
      <c r="CH209" s="223" t="str">
        <f t="shared" ca="1" si="257"/>
        <v>0.549539904970757-4.45555184008951i</v>
      </c>
      <c r="CI209" s="223" t="str">
        <f t="shared" ca="1" si="258"/>
        <v>-2.49412898476631+3.73272781143079i</v>
      </c>
      <c r="CJ209" s="223" t="str">
        <f t="shared" ca="1" si="259"/>
        <v>3.90609333404452-2.21277454174916i</v>
      </c>
      <c r="CK209" s="223" t="str">
        <f t="shared" ca="1" si="260"/>
        <v>-4.4839059926482+0.220280176079873i</v>
      </c>
      <c r="CL209" s="223" t="str">
        <f t="shared" ca="1" si="261"/>
        <v>4.1041742597742+1.81925532905285i</v>
      </c>
      <c r="CM209" s="223" t="str">
        <f t="shared" ca="1" si="262"/>
        <v>-2.84799037769281-3.47028631606232i</v>
      </c>
      <c r="CN209" s="223" t="str">
        <f t="shared" ca="1" si="263"/>
        <v>0.983614170081162+4.38023281017069i</v>
      </c>
      <c r="CO209" s="223" t="str">
        <f t="shared" ca="1" si="264"/>
        <v>1.09081421825892-4.35477446581616i</v>
      </c>
      <c r="CP209" s="223" t="str">
        <f t="shared" ca="1" si="265"/>
        <v>-2.93229770576188+3.39934794801354i</v>
      </c>
      <c r="CQ209" s="223" t="str">
        <f t="shared" ca="1" si="266"/>
        <v>4.14758491999064-1.71798592495586i</v>
      </c>
      <c r="CR209" s="223" t="str">
        <f t="shared" ca="1" si="267"/>
        <v>-4.47714957785482-0.330254393452451i</v>
      </c>
      <c r="CS209" s="223" t="str">
        <f t="shared" ca="1" si="268"/>
        <v>3.85061268606375+2.3079684245685i</v>
      </c>
      <c r="CT209" s="223" t="str">
        <f t="shared" ca="1" si="269"/>
        <v>-2.40177207351067-3.79281257298387i</v>
      </c>
      <c r="CU209" s="223" t="str">
        <f t="shared" ca="1" si="270"/>
        <v>0.440029677924445+4.46769629556732i</v>
      </c>
      <c r="CV209" s="223" t="str">
        <f t="shared" ca="1" si="271"/>
        <v>1.61568167037597-4.18849723014011i</v>
      </c>
      <c r="CW209" s="223" t="str">
        <f t="shared" ca="1" si="272"/>
        <v>-3.32636193987259+3.01483872733639i</v>
      </c>
      <c r="CX209" s="223" t="str">
        <f t="shared" ca="1" si="273"/>
        <v>4.32669296815741-1.19735720074565i</v>
      </c>
      <c r="CY209" s="223" t="str">
        <f t="shared" ca="1" si="274"/>
        <v>-4.40305266606823-0.875821629505492i</v>
      </c>
      <c r="CZ209" s="223" t="str">
        <f t="shared" ca="1" si="275"/>
        <v>3.53913431339483+2.76196752671561i</v>
      </c>
      <c r="DA209" s="223" t="str">
        <f t="shared" ca="1" si="276"/>
        <v>-1.91942888176746-4.05829139844802i</v>
      </c>
      <c r="DB209" s="223" t="str">
        <f t="shared" ca="1" si="277"/>
        <v>-0.110173270168878+4.48796147013547i</v>
      </c>
      <c r="DC209" s="223" t="str">
        <f t="shared" ca="1" si="278"/>
        <v>2.11624776628548-3.95922109745995i</v>
      </c>
      <c r="DD209" s="223" t="str">
        <f t="shared" ca="1" si="279"/>
        <v>-3.67039459422133+2.58498352598061i</v>
      </c>
      <c r="DE209" s="223" t="str">
        <f t="shared" ca="1" si="280"/>
        <v>4.4407235267869-0.658719109728539i</v>
      </c>
      <c r="DF209" s="223" t="str">
        <f t="shared" ca="1" si="281"/>
        <v>-4.26272974381128-1.40821569303388i</v>
      </c>
      <c r="DG209" s="223" t="str">
        <f t="shared" ca="1" si="282"/>
        <v>3.17442406641711+3.17442406641458i</v>
      </c>
      <c r="DH209" s="223" t="str">
        <f t="shared" ca="1" si="283"/>
        <v>-1.40821569303303-4.26272974381156i</v>
      </c>
      <c r="DI209" s="223" t="str">
        <f t="shared" ca="1" si="284"/>
        <v>-0.658719109729302+4.44072352678679i</v>
      </c>
      <c r="DJ209" s="223" t="str">
        <f t="shared" ca="1" si="285"/>
        <v>2.58498352598123-3.67039459422088i</v>
      </c>
      <c r="DK209" s="223" t="str">
        <f t="shared" ca="1" si="286"/>
        <v>-3.95922109746037+2.11624776628469i</v>
      </c>
      <c r="DL209" s="223" t="str">
        <f t="shared" ca="1" si="287"/>
        <v>4.48796147013549-0.110173270167983i</v>
      </c>
      <c r="DM209" s="223" t="str">
        <f t="shared" ca="1" si="288"/>
        <v>-4.05829139844769-1.91942888176815i</v>
      </c>
      <c r="DN209" s="223" t="str">
        <f t="shared" ca="1" si="289"/>
        <v>2.76196752671501+3.53913431339531i</v>
      </c>
      <c r="DO209" s="223" t="str">
        <f t="shared" ca="1" si="290"/>
        <v>-0.875821629504613-4.40305266606841i</v>
      </c>
      <c r="DP209" s="223" t="str">
        <f t="shared" ca="1" si="291"/>
        <v>-1.19735720074209+4.3266929681584i</v>
      </c>
      <c r="DQ209" s="223" t="str">
        <f t="shared" ca="1" si="292"/>
        <v>3.01483872733706-3.32636193987199i</v>
      </c>
      <c r="DR209" s="223" t="str">
        <f t="shared" ca="1" si="293"/>
        <v>-4.18849723014048+1.61568167037501i</v>
      </c>
      <c r="DS209" s="223" t="str">
        <f t="shared" ca="1" si="294"/>
        <v>4.46769629556722+0.440029677925463i</v>
      </c>
      <c r="DT209" s="223" t="str">
        <f t="shared" ca="1" si="295"/>
        <v>-3.79281257298339-2.40177207351143i</v>
      </c>
      <c r="DU209" s="223" t="str">
        <f t="shared" ca="1" si="296"/>
        <v>2.30796842456773+3.85061268606421i</v>
      </c>
      <c r="DV209" s="223" t="str">
        <f t="shared" ca="1" si="297"/>
        <v>-0.330254393451686-4.47714957785488i</v>
      </c>
      <c r="DW209" s="223" t="str">
        <f t="shared" ca="1" si="298"/>
        <v>-1.71798592495256+4.14758491999201i</v>
      </c>
      <c r="DX209" s="223" t="str">
        <f t="shared" ca="1" si="299"/>
        <v>3.39934794801412-2.9322977057612i</v>
      </c>
      <c r="DY209" s="223" t="str">
        <f t="shared" ca="1" si="300"/>
        <v>-4.35477446581526+1.0908142182625i</v>
      </c>
      <c r="DZ209" s="223" t="str">
        <f t="shared" ca="1" si="301"/>
        <v>4.38023281017052+0.983614170081912i</v>
      </c>
      <c r="EA209" s="223" t="str">
        <f t="shared" ca="1" si="302"/>
        <v>-3.47028631606176-2.8479903776935i</v>
      </c>
      <c r="EB209" s="223" t="str">
        <f t="shared" ca="1" si="303"/>
        <v>1.81925532905203+4.10417425977456i</v>
      </c>
      <c r="EC209" s="223" t="str">
        <f t="shared" ca="1" si="304"/>
        <v>0.22028017608064-4.48390599264817i</v>
      </c>
      <c r="ED209" s="223" t="str">
        <f t="shared" ca="1" si="305"/>
        <v>-2.21277454174983+3.90609333404414i</v>
      </c>
      <c r="EE209" s="223" t="str">
        <f t="shared" ca="1" si="306"/>
        <v>3.73272781143128-2.49412898476556i</v>
      </c>
      <c r="EF209" s="223" t="str">
        <f t="shared" ca="1" si="307"/>
        <v>-4.45555184008906+0.549539904974425i</v>
      </c>
      <c r="EG209" s="223" t="str">
        <f t="shared" ca="1" si="308"/>
        <v>4.22688654617691+1.51240418956999i</v>
      </c>
      <c r="EH209" s="223" t="str">
        <f t="shared" ca="1" si="309"/>
        <v>-3.09556372279517-3.25137225567833i</v>
      </c>
      <c r="EI209" s="223" t="str">
        <f t="shared" ca="1" si="310"/>
        <v>1.30317894001988+4.29600523244199i</v>
      </c>
      <c r="EJ209" s="223" t="str">
        <f t="shared" ca="1" si="311"/>
        <v>0.767501526727361-4.42322028768085i</v>
      </c>
      <c r="EK209" s="223" t="str">
        <f t="shared" ca="1" si="312"/>
        <v>-2.67428096977896+3.60585046855223i</v>
      </c>
      <c r="EL209" s="223" t="str">
        <f t="shared" ca="1" si="313"/>
        <v>4.00996397413179-2.01844624229763i</v>
      </c>
      <c r="EM209" s="223" t="str">
        <f t="shared" ca="1" si="314"/>
        <v>-4.48931356744884-1.95791106445081E-12i</v>
      </c>
      <c r="EN209" s="223"/>
      <c r="EO209" s="223"/>
      <c r="EP209" s="223"/>
    </row>
    <row r="210" spans="1:146" ht="17.25" thickBot="1">
      <c r="A210" s="257">
        <f t="shared" si="181"/>
        <v>2.1484375000000015E-3</v>
      </c>
      <c r="B210" s="256">
        <v>110</v>
      </c>
      <c r="C210" s="230">
        <f t="shared" si="182"/>
        <v>22000</v>
      </c>
      <c r="D210" s="229">
        <f t="shared" si="315"/>
        <v>138230.07675795088</v>
      </c>
      <c r="E210" s="229" t="str">
        <f t="shared" si="316"/>
        <v>138230.076757951i</v>
      </c>
      <c r="F210" s="229" t="str">
        <f t="shared" si="320"/>
        <v>-0.0124143164276161-0.0397581395121357i</v>
      </c>
      <c r="G210" s="229" t="str">
        <f t="shared" si="321"/>
        <v>-3.9184318405672+2.44728010427603i</v>
      </c>
      <c r="H210" s="229" t="str">
        <f t="shared" si="319"/>
        <v>0.00201943459854112-0.00384214670209775i</v>
      </c>
      <c r="I210" s="229" t="str">
        <f t="shared" si="317"/>
        <v>-0.00296125602434689+0.00406387940519351i</v>
      </c>
      <c r="J210" s="255" t="str">
        <f ca="1">IMPRODUCT(1/N_FFT2,DU100)</f>
        <v>0.0142945027348745+0.000016424429032773i</v>
      </c>
      <c r="K210" s="254" t="str">
        <f t="shared" ca="1" si="318"/>
        <v>-0.0000423964292375786+0.000058042498332319i</v>
      </c>
      <c r="N210" s="246">
        <f t="shared" ca="1" si="185"/>
        <v>17.489457128617985</v>
      </c>
      <c r="O210" s="223">
        <f t="shared" ca="1" si="186"/>
        <v>4.4894571286179863</v>
      </c>
      <c r="P210" s="223" t="str">
        <f t="shared" ca="1" si="187"/>
        <v>-4.05842117620738-1.9194902620775i</v>
      </c>
      <c r="Q210" s="223" t="str">
        <f t="shared" ca="1" si="188"/>
        <v>2.84808145193587+3.47039729034555i</v>
      </c>
      <c r="R210" s="223" t="str">
        <f t="shared" ca="1" si="189"/>
        <v>-1.09084910077956-4.35491372463649i</v>
      </c>
      <c r="S210" s="223" t="str">
        <f t="shared" ca="1" si="190"/>
        <v>-0.875849636899747+4.40319346874986i</v>
      </c>
      <c r="T210" s="223" t="str">
        <f t="shared" ca="1" si="191"/>
        <v>2.67436648906649-3.60596577796532i</v>
      </c>
      <c r="U210" s="223" t="str">
        <f t="shared" ca="1" si="192"/>
        <v>-3.95934770710845+2.11631544055085i</v>
      </c>
      <c r="V210" s="223" t="str">
        <f t="shared" ca="1" si="193"/>
        <v>4.48404938089156-0.220287220293937i</v>
      </c>
      <c r="W210" s="223" t="str">
        <f t="shared" ca="1" si="194"/>
        <v>-4.147717553217-1.71804086343557i</v>
      </c>
      <c r="X210" s="223" t="str">
        <f t="shared" ca="1" si="195"/>
        <v>3.01493513712533+3.32646831168221i</v>
      </c>
      <c r="Y210" s="223" t="str">
        <f t="shared" ca="1" si="196"/>
        <v>-1.30322061362868-4.29614261191504i</v>
      </c>
      <c r="Z210" s="223" t="str">
        <f t="shared" ca="1" si="197"/>
        <v>-0.658740174529187+4.44086553412284i</v>
      </c>
      <c r="AA210" s="223" t="str">
        <f t="shared" ca="1" si="198"/>
        <v>2.49420874307796-3.7328471781808i</v>
      </c>
      <c r="AB210" s="223" t="str">
        <f t="shared" ca="1" si="199"/>
        <v>-3.85073582258525+2.30804222976045i</v>
      </c>
      <c r="AC210" s="223" t="str">
        <f t="shared" ca="1" si="200"/>
        <v>4.46783916545024-0.440043749379303i</v>
      </c>
      <c r="AD210" s="223" t="str">
        <f t="shared" ca="1" si="201"/>
        <v>-4.22702171534383-1.51245255387089i</v>
      </c>
      <c r="AE210" s="223" t="str">
        <f t="shared" ca="1" si="202"/>
        <v>3.1745255794922+3.17452557949193i</v>
      </c>
      <c r="AF210" s="223" t="str">
        <f t="shared" ca="1" si="203"/>
        <v>-1.51245255387083-4.22702171534385i</v>
      </c>
      <c r="AG210" s="223" t="str">
        <f t="shared" ca="1" si="204"/>
        <v>-0.440043749379358+4.46783916545023i</v>
      </c>
      <c r="AH210" s="223" t="str">
        <f t="shared" ca="1" si="205"/>
        <v>2.30804222976049-3.85073582258522i</v>
      </c>
      <c r="AI210" s="223" t="str">
        <f t="shared" ca="1" si="206"/>
        <v>-3.73284717818083+2.49420874307791i</v>
      </c>
      <c r="AJ210" s="223" t="str">
        <f t="shared" ca="1" si="207"/>
        <v>4.44086553412285-0.65874017452912i</v>
      </c>
      <c r="AK210" s="223" t="str">
        <f t="shared" ca="1" si="208"/>
        <v>-4.29614261191501-1.30322061362875i</v>
      </c>
      <c r="AL210" s="223" t="str">
        <f t="shared" ca="1" si="209"/>
        <v>3.32646831168216+3.01493513712539i</v>
      </c>
      <c r="AM210" s="223" t="str">
        <f t="shared" ca="1" si="210"/>
        <v>-1.71804086343553-4.14771755321701i</v>
      </c>
      <c r="AN210" s="223" t="str">
        <f t="shared" ca="1" si="211"/>
        <v>-0.220287220293976+4.48404938089156i</v>
      </c>
      <c r="AO210" s="223" t="str">
        <f t="shared" ca="1" si="212"/>
        <v>2.11631544055089-3.95934770710843i</v>
      </c>
      <c r="AP210" s="223" t="str">
        <f t="shared" ca="1" si="213"/>
        <v>-3.60596577796535+2.67436648906645i</v>
      </c>
      <c r="AQ210" s="223" t="str">
        <f t="shared" ca="1" si="214"/>
        <v>4.40319346874987-0.875849636899702i</v>
      </c>
      <c r="AR210" s="223" t="str">
        <f t="shared" ca="1" si="215"/>
        <v>4.40319346874987-0.875849636899702i</v>
      </c>
      <c r="AS210" s="223" t="str">
        <f t="shared" ca="1" si="216"/>
        <v>3.47039729034541+2.84808145193604i</v>
      </c>
      <c r="AT210" s="223" t="str">
        <f t="shared" ca="1" si="217"/>
        <v>-1.91949026207758-4.05842117620734i</v>
      </c>
      <c r="AU210" s="223" t="str">
        <f t="shared" ca="1" si="218"/>
        <v>-5.50000809054623E-14+4.48945712861799i</v>
      </c>
      <c r="AV210" s="223" t="str">
        <f t="shared" ca="1" si="219"/>
        <v>1.91949026207767-4.0584211762073i</v>
      </c>
      <c r="AW210" s="223" t="str">
        <f t="shared" ca="1" si="220"/>
        <v>-3.47039729034548+2.84808145193596i</v>
      </c>
      <c r="AX210" s="223" t="str">
        <f t="shared" ca="1" si="221"/>
        <v>4.35491372463648-1.09084910077959i</v>
      </c>
      <c r="AY210" s="223" t="str">
        <f t="shared" ca="1" si="222"/>
        <v>-4.40319346874985-0.87584963689981i</v>
      </c>
      <c r="AZ210" s="223" t="str">
        <f t="shared" ca="1" si="223"/>
        <v>3.60596577796555+2.67436648906618i</v>
      </c>
      <c r="BA210" s="223" t="str">
        <f t="shared" ca="1" si="224"/>
        <v>-2.11631544055197-3.95934770710785i</v>
      </c>
      <c r="BB210" s="223" t="str">
        <f t="shared" ca="1" si="225"/>
        <v>0.220287220292081+4.48404938089166i</v>
      </c>
      <c r="BC210" s="223" t="str">
        <f t="shared" ca="1" si="226"/>
        <v>1.71804086343604-4.1477175532168i</v>
      </c>
      <c r="BD210" s="223" t="str">
        <f t="shared" ca="1" si="227"/>
        <v>-3.32646831168196+3.01493513712561i</v>
      </c>
      <c r="BE210" s="223" t="str">
        <f t="shared" ca="1" si="228"/>
        <v>4.29614261191454-1.30322061363032i</v>
      </c>
      <c r="BF210" s="223" t="str">
        <f t="shared" ca="1" si="229"/>
        <v>-4.44086553412263-0.658740174530583i</v>
      </c>
      <c r="BG210" s="223" t="str">
        <f t="shared" ca="1" si="230"/>
        <v>3.73284717818075+2.49420874307803i</v>
      </c>
      <c r="BH210" s="223" t="str">
        <f t="shared" ca="1" si="231"/>
        <v>-2.30804222976114-3.85073582258483i</v>
      </c>
      <c r="BI210" s="223" t="str">
        <f t="shared" ca="1" si="232"/>
        <v>0.440043749376994+4.46783916545046i</v>
      </c>
      <c r="BJ210" s="223" t="str">
        <f t="shared" ca="1" si="233"/>
        <v>1.51245255387181-4.2270217153435i</v>
      </c>
      <c r="BK210" s="223" t="str">
        <f t="shared" ca="1" si="234"/>
        <v>-3.17452557949194+3.17452557949219i</v>
      </c>
      <c r="BL210" s="223" t="str">
        <f t="shared" ca="1" si="235"/>
        <v>4.22702171534343-1.51245255387201i</v>
      </c>
      <c r="BM210" s="223" t="str">
        <f t="shared" ca="1" si="236"/>
        <v>-4.46783916545005-0.440043749381158i</v>
      </c>
      <c r="BN210" s="223" t="str">
        <f t="shared" ca="1" si="237"/>
        <v>3.85073582258494+2.30804222976095i</v>
      </c>
      <c r="BO210" s="223" t="str">
        <f t="shared" ca="1" si="238"/>
        <v>-2.49420874307827-3.73284717818059i</v>
      </c>
      <c r="BP210" s="223" t="str">
        <f t="shared" ca="1" si="239"/>
        <v>0.658740174530799+4.4408655341226i</v>
      </c>
      <c r="BQ210" s="223" t="str">
        <f t="shared" ca="1" si="240"/>
        <v>1.30322061363005-4.29614261191462i</v>
      </c>
      <c r="BR210" s="223" t="str">
        <f t="shared" ca="1" si="241"/>
        <v>-3.01493513712545+3.32646831168211i</v>
      </c>
      <c r="BS210" s="223" t="str">
        <f t="shared" ca="1" si="242"/>
        <v>4.1477175532167-1.71804086343631i</v>
      </c>
      <c r="BT210" s="223" t="str">
        <f t="shared" ca="1" si="243"/>
        <v>-4.48404938089167-0.220287220291864i</v>
      </c>
      <c r="BU210" s="223" t="str">
        <f t="shared" ca="1" si="244"/>
        <v>3.95934770710798+2.11631544055172i</v>
      </c>
      <c r="BV210" s="223" t="str">
        <f t="shared" ca="1" si="245"/>
        <v>-2.67436648906635-3.60596577796542i</v>
      </c>
      <c r="BW210" s="223" t="str">
        <f t="shared" ca="1" si="246"/>
        <v>0.875849636900959+4.40319346874962i</v>
      </c>
      <c r="BX210" s="223" t="str">
        <f t="shared" ca="1" si="247"/>
        <v>1.09084910078155-4.35491372463599i</v>
      </c>
      <c r="BY210" s="223" t="str">
        <f t="shared" ca="1" si="248"/>
        <v>-2.84808145193643+3.47039729034509i</v>
      </c>
      <c r="BZ210" s="223" t="str">
        <f t="shared" ca="1" si="249"/>
        <v>4.05842117620721-1.91949026207787i</v>
      </c>
      <c r="CA210" s="223" t="str">
        <f t="shared" ca="1" si="250"/>
        <v>-4.48945712861799+1.67637248232678E-12i</v>
      </c>
      <c r="CB210" s="223" t="str">
        <f t="shared" ca="1" si="251"/>
        <v>4.05842117620668+1.91949026207899i</v>
      </c>
      <c r="CC210" s="223" t="str">
        <f t="shared" ca="1" si="252"/>
        <v>-2.84808145193557-3.47039729034579i</v>
      </c>
      <c r="CD210" s="223" t="str">
        <f t="shared" ca="1" si="253"/>
        <v>1.09084910078034+4.3549137246363i</v>
      </c>
      <c r="CE210" s="223" t="str">
        <f t="shared" ca="1" si="254"/>
        <v>0.875849636897673-4.40319346875028i</v>
      </c>
      <c r="CF210" s="223" t="str">
        <f t="shared" ca="1" si="255"/>
        <v>-2.67436648906735+3.60596577796468i</v>
      </c>
      <c r="CG210" s="223" t="str">
        <f t="shared" ca="1" si="256"/>
        <v>3.95934770710851-2.11631544055074i</v>
      </c>
      <c r="CH210" s="223" t="str">
        <f t="shared" ca="1" si="257"/>
        <v>-4.4840493808915+0.220287220295212i</v>
      </c>
      <c r="CI210" s="223" t="str">
        <f t="shared" ca="1" si="258"/>
        <v>4.14771755321627+1.71804086343733i</v>
      </c>
      <c r="CJ210" s="223" t="str">
        <f t="shared" ca="1" si="259"/>
        <v>-3.01493513712453-3.32646831168294i</v>
      </c>
      <c r="CK210" s="223" t="str">
        <f t="shared" ca="1" si="260"/>
        <v>1.30322061362898+4.29614261191494i</v>
      </c>
      <c r="CL210" s="223" t="str">
        <f t="shared" ca="1" si="261"/>
        <v>0.658740174527486-4.44086553412309i</v>
      </c>
      <c r="CM210" s="223" t="str">
        <f t="shared" ca="1" si="262"/>
        <v>-2.49420874307919+3.73284717817997i</v>
      </c>
      <c r="CN210" s="223" t="str">
        <f t="shared" ca="1" si="263"/>
        <v>3.85073582258552-2.30804222976i</v>
      </c>
      <c r="CO210" s="223" t="str">
        <f t="shared" ca="1" si="264"/>
        <v>-4.46783916545016+0.440043749380051i</v>
      </c>
      <c r="CP210" s="223" t="str">
        <f t="shared" ca="1" si="265"/>
        <v>4.22702171534455+1.51245255386886i</v>
      </c>
      <c r="CQ210" s="223" t="str">
        <f t="shared" ca="1" si="266"/>
        <v>-3.17452557949116-3.17452557949297i</v>
      </c>
      <c r="CR210" s="223" t="str">
        <f t="shared" ca="1" si="267"/>
        <v>1.51245255387076+4.22702171534388i</v>
      </c>
      <c r="CS210" s="223" t="str">
        <f t="shared" ca="1" si="268"/>
        <v>0.440043749378166-4.46783916545035i</v>
      </c>
      <c r="CT210" s="223" t="str">
        <f t="shared" ca="1" si="269"/>
        <v>-2.30804222976209+3.85073582258426i</v>
      </c>
      <c r="CU210" s="223" t="str">
        <f t="shared" ca="1" si="270"/>
        <v>3.7328471781814-2.49420874307705i</v>
      </c>
      <c r="CV210" s="223" t="str">
        <f t="shared" ca="1" si="271"/>
        <v>-4.44086553412279+0.658740174529483i</v>
      </c>
      <c r="CW210" s="223" t="str">
        <f t="shared" ca="1" si="272"/>
        <v>4.29614261191549+1.30322061362717i</v>
      </c>
      <c r="CX210" s="223" t="str">
        <f t="shared" ca="1" si="273"/>
        <v>-3.32646831168121-3.01493513712644i</v>
      </c>
      <c r="CY210" s="223" t="str">
        <f t="shared" ca="1" si="274"/>
        <v>1.71804086343496+4.14771755321725i</v>
      </c>
      <c r="CZ210" s="223" t="str">
        <f t="shared" ca="1" si="275"/>
        <v>0.220287220293193-4.4840493808916i</v>
      </c>
      <c r="DA210" s="223" t="str">
        <f t="shared" ca="1" si="276"/>
        <v>-2.11631544054907+3.9593477071094i</v>
      </c>
      <c r="DB210" s="223" t="str">
        <f t="shared" ca="1" si="277"/>
        <v>3.60596577796621-2.67436648906528i</v>
      </c>
      <c r="DC210" s="223" t="str">
        <f t="shared" ca="1" si="278"/>
        <v>-4.4031934687499+0.875849636899532i</v>
      </c>
      <c r="DD210" s="223" t="str">
        <f t="shared" ca="1" si="279"/>
        <v>4.35491372463675+1.09084910077851i</v>
      </c>
      <c r="DE210" s="223" t="str">
        <f t="shared" ca="1" si="280"/>
        <v>-3.470397290347-2.84808145193411i</v>
      </c>
      <c r="DF210" s="223" t="str">
        <f t="shared" ca="1" si="281"/>
        <v>1.91949026207655+4.05842117620783i</v>
      </c>
      <c r="DG210" s="223" t="str">
        <f t="shared" ca="1" si="282"/>
        <v>-3.45391941322959E-13-4.48945712861799i</v>
      </c>
      <c r="DH210" s="223" t="str">
        <f t="shared" ca="1" si="283"/>
        <v>-1.91949026207616+4.05842117620801i</v>
      </c>
      <c r="DI210" s="223" t="str">
        <f t="shared" ca="1" si="284"/>
        <v>3.47039729034664-2.84808145193454i</v>
      </c>
      <c r="DJ210" s="223" t="str">
        <f t="shared" ca="1" si="285"/>
        <v>-4.35491372463662+1.09084910077905i</v>
      </c>
      <c r="DK210" s="223" t="str">
        <f t="shared" ca="1" si="286"/>
        <v>4.40319346874999+0.875849636899105i</v>
      </c>
      <c r="DL210" s="223" t="str">
        <f t="shared" ca="1" si="287"/>
        <v>-3.60596577796647-2.67436648906493i</v>
      </c>
      <c r="DM210" s="223" t="str">
        <f t="shared" ca="1" si="288"/>
        <v>2.11631544054945+3.95934770710919i</v>
      </c>
      <c r="DN210" s="223" t="str">
        <f t="shared" ca="1" si="289"/>
        <v>-0.220287220293628-4.48404938089158i</v>
      </c>
      <c r="DO210" s="223" t="str">
        <f t="shared" ca="1" si="290"/>
        <v>-1.71804086343444+4.14771755321747i</v>
      </c>
      <c r="DP210" s="223" t="str">
        <f t="shared" ca="1" si="291"/>
        <v>3.32646831168392-3.01493513712345i</v>
      </c>
      <c r="DQ210" s="223" t="str">
        <f t="shared" ca="1" si="292"/>
        <v>-4.29614261191533+1.30322061362771i</v>
      </c>
      <c r="DR210" s="223" t="str">
        <f t="shared" ca="1" si="293"/>
        <v>4.44086553412287+0.658740174528927i</v>
      </c>
      <c r="DS210" s="223" t="str">
        <f t="shared" ca="1" si="294"/>
        <v>-3.73284717818164-2.49420874307669i</v>
      </c>
      <c r="DT210" s="223" t="str">
        <f t="shared" ca="1" si="295"/>
        <v>2.30804222975874+3.85073582258627i</v>
      </c>
      <c r="DU210" s="223" t="str">
        <f t="shared" ca="1" si="296"/>
        <v>-0.440043749378599-4.4678391654503i</v>
      </c>
      <c r="DV210" s="223" t="str">
        <f t="shared" ca="1" si="297"/>
        <v>-1.51245255387011+4.22702171534411i</v>
      </c>
      <c r="DW210" s="223" t="str">
        <f t="shared" ca="1" si="298"/>
        <v>3.17452557949076-3.17452557949337i</v>
      </c>
      <c r="DX210" s="223" t="str">
        <f t="shared" ca="1" si="299"/>
        <v>-4.22702171534441+1.51245255386927i</v>
      </c>
      <c r="DY210" s="223" t="str">
        <f t="shared" ca="1" si="300"/>
        <v>4.46783916545022+0.44004374937949i</v>
      </c>
      <c r="DZ210" s="223" t="str">
        <f t="shared" ca="1" si="301"/>
        <v>-3.85073582258581-2.30804222975951i</v>
      </c>
      <c r="EA210" s="223" t="str">
        <f t="shared" ca="1" si="302"/>
        <v>2.49420874307955+3.73284717817973i</v>
      </c>
      <c r="EB210" s="223" t="str">
        <f t="shared" ca="1" si="303"/>
        <v>-0.658740174528042-4.44086553412301i</v>
      </c>
      <c r="EC210" s="223" t="str">
        <f t="shared" ca="1" si="304"/>
        <v>-1.30322061362857+4.29614261191507i</v>
      </c>
      <c r="ED210" s="223" t="str">
        <f t="shared" ca="1" si="305"/>
        <v>3.01493513712411-3.32646831168332i</v>
      </c>
      <c r="EE210" s="223" t="str">
        <f t="shared" ca="1" si="306"/>
        <v>-4.14771755321781+1.71804086343361i</v>
      </c>
      <c r="EF210" s="223" t="str">
        <f t="shared" ca="1" si="307"/>
        <v>4.48404938089154+0.220287220294522i</v>
      </c>
      <c r="EG210" s="223" t="str">
        <f t="shared" ca="1" si="308"/>
        <v>-3.95934770710877-2.11631544055024i</v>
      </c>
      <c r="EH210" s="223" t="str">
        <f t="shared" ca="1" si="309"/>
        <v>2.6743664890677+3.60596577796442i</v>
      </c>
      <c r="EI210" s="223" t="str">
        <f t="shared" ca="1" si="310"/>
        <v>-0.875849636898225-4.40319346875016i</v>
      </c>
      <c r="EJ210" s="223" t="str">
        <f t="shared" ca="1" si="311"/>
        <v>-1.09084910077992+4.3549137246364i</v>
      </c>
      <c r="EK210" s="223" t="str">
        <f t="shared" ca="1" si="312"/>
        <v>2.84808145193523-3.47039729034607i</v>
      </c>
      <c r="EL210" s="223" t="str">
        <f t="shared" ca="1" si="313"/>
        <v>-4.05842117620643+1.9194902620795i</v>
      </c>
      <c r="EM210" s="223" t="str">
        <f t="shared" ca="1" si="314"/>
        <v>4.48945712861799+1.24078469170054E-12i</v>
      </c>
      <c r="EN210" s="223"/>
      <c r="EO210" s="223"/>
      <c r="EP210" s="223"/>
    </row>
    <row r="211" spans="1:146" ht="17.25" thickBot="1">
      <c r="A211" s="257">
        <f t="shared" si="181"/>
        <v>2.1679687500000015E-3</v>
      </c>
      <c r="B211" s="256">
        <v>111</v>
      </c>
      <c r="C211" s="230">
        <f t="shared" si="182"/>
        <v>22200</v>
      </c>
      <c r="D211" s="229">
        <f t="shared" si="315"/>
        <v>139486.71381938682</v>
      </c>
      <c r="E211" s="229" t="str">
        <f t="shared" si="316"/>
        <v>139486.713819387i</v>
      </c>
      <c r="F211" s="229" t="str">
        <f t="shared" si="320"/>
        <v>-0.0123042010131876-0.0392858106009937i</v>
      </c>
      <c r="G211" s="229" t="str">
        <f t="shared" si="321"/>
        <v>-3.88991152346722+2.463686965976i</v>
      </c>
      <c r="H211" s="229" t="str">
        <f t="shared" si="319"/>
        <v>0.00201904154243524-0.003807510755591i</v>
      </c>
      <c r="I211" s="229" t="str">
        <f t="shared" si="317"/>
        <v>-0.00293776367730286+0.00403065632462877i</v>
      </c>
      <c r="J211" s="255" t="str">
        <f ca="1">IMPRODUCT(1/N_FFT2,DV100)</f>
        <v>0.0236011803384514+0.00161496586078104i</v>
      </c>
      <c r="K211" s="254" t="str">
        <f t="shared" ca="1" si="318"/>
        <v>-0.0000758440627005936+0.0000903838587539966i</v>
      </c>
      <c r="N211" s="246">
        <f t="shared" ca="1" si="185"/>
        <v>17.48959012445501</v>
      </c>
      <c r="O211" s="223">
        <f t="shared" ca="1" si="186"/>
        <v>4.4895901244550096</v>
      </c>
      <c r="P211" s="223" t="str">
        <f t="shared" ca="1" si="187"/>
        <v>-4.104427090887-1.81936740137797i</v>
      </c>
      <c r="Q211" s="223" t="str">
        <f t="shared" ca="1" si="188"/>
        <v>3.01502445167051+3.32656685509744i</v>
      </c>
      <c r="R211" s="223" t="str">
        <f t="shared" ca="1" si="189"/>
        <v>-1.40830244391673-4.26299234248223i</v>
      </c>
      <c r="S211" s="223" t="str">
        <f t="shared" ca="1" si="190"/>
        <v>-0.440056785250893+4.46797152087595i</v>
      </c>
      <c r="T211" s="223" t="str">
        <f t="shared" ca="1" si="191"/>
        <v>2.21291085619654-3.90633396269846i</v>
      </c>
      <c r="U211" s="223" t="str">
        <f t="shared" ca="1" si="192"/>
        <v>-3.60607260122337+2.67444571459397i</v>
      </c>
      <c r="V211" s="223" t="str">
        <f t="shared" ca="1" si="193"/>
        <v>4.38050264743069-0.983674764064165i</v>
      </c>
      <c r="W211" s="223" t="str">
        <f t="shared" ca="1" si="194"/>
        <v>-4.40332390910919-0.875875583100311i</v>
      </c>
      <c r="X211" s="223" t="str">
        <f t="shared" ca="1" si="195"/>
        <v>3.67062070302977+2.58514276976983i</v>
      </c>
      <c r="Y211" s="223" t="str">
        <f t="shared" ca="1" si="196"/>
        <v>-2.30811060328515-3.85084989691972i</v>
      </c>
      <c r="Z211" s="223" t="str">
        <f t="shared" ca="1" si="197"/>
        <v>0.549573758502333+4.45582631725806i</v>
      </c>
      <c r="AA211" s="223" t="str">
        <f t="shared" ca="1" si="198"/>
        <v>1.30325922028219-4.296269880996i</v>
      </c>
      <c r="AB211" s="223" t="str">
        <f t="shared" ca="1" si="199"/>
        <v>-2.93247834528743+3.39955735942552i</v>
      </c>
      <c r="AC211" s="223" t="str">
        <f t="shared" ca="1" si="200"/>
        <v>4.05854140302004-1.9195471251251i</v>
      </c>
      <c r="AD211" s="223" t="str">
        <f t="shared" ca="1" si="201"/>
        <v>-4.48823794384782+0.110180057218545i</v>
      </c>
      <c r="AE211" s="223" t="str">
        <f t="shared" ca="1" si="202"/>
        <v>4.14784042534882+1.71809175873876i</v>
      </c>
      <c r="AF211" s="223" t="str">
        <f t="shared" ca="1" si="203"/>
        <v>-3.09575442006294-3.25157255128418i</v>
      </c>
      <c r="AG211" s="223" t="str">
        <f t="shared" ca="1" si="204"/>
        <v>1.51249735881888+4.22714693678489i</v>
      </c>
      <c r="AH211" s="223" t="str">
        <f t="shared" ca="1" si="205"/>
        <v>0.330274738246818-4.47742538551788i</v>
      </c>
      <c r="AI211" s="223" t="str">
        <f t="shared" ca="1" si="206"/>
        <v>-2.11637813435423+3.9594649989653i</v>
      </c>
      <c r="AJ211" s="223" t="str">
        <f t="shared" ca="1" si="207"/>
        <v>3.53935233612173-2.76213767332362i</v>
      </c>
      <c r="AK211" s="223" t="str">
        <f t="shared" ca="1" si="208"/>
        <v>-4.35504273475491+1.09088141613211i</v>
      </c>
      <c r="AL211" s="223" t="str">
        <f t="shared" ca="1" si="209"/>
        <v>4.42349277311573+0.767548807436293i</v>
      </c>
      <c r="AM211" s="223" t="str">
        <f t="shared" ca="1" si="210"/>
        <v>-3.732957760178-2.49428263160588i</v>
      </c>
      <c r="AN211" s="223" t="str">
        <f t="shared" ca="1" si="211"/>
        <v>2.40192003085215+3.79304622315563i</v>
      </c>
      <c r="AO211" s="223" t="str">
        <f t="shared" ca="1" si="212"/>
        <v>-0.658759689071517-4.44099709048074i</v>
      </c>
      <c r="AP211" s="223" t="str">
        <f t="shared" ca="1" si="213"/>
        <v>-1.19743096202534+4.32695950718134i</v>
      </c>
      <c r="AQ211" s="223" t="str">
        <f t="shared" ca="1" si="214"/>
        <v>2.84816582360157-3.47050009751793i</v>
      </c>
      <c r="AR211" s="223" t="str">
        <f t="shared" ca="1" si="215"/>
        <v>2.84816582360157-3.47050009751793i</v>
      </c>
      <c r="AS211" s="223" t="str">
        <f t="shared" ca="1" si="216"/>
        <v>4.48418221652927-0.220293746090519i</v>
      </c>
      <c r="AT211" s="223" t="str">
        <f t="shared" ca="1" si="217"/>
        <v>-4.18875525583615-1.61578120186769i</v>
      </c>
      <c r="AU211" s="223" t="str">
        <f t="shared" ca="1" si="218"/>
        <v>3.17461962175043+3.17461962175016i</v>
      </c>
      <c r="AV211" s="223" t="str">
        <f t="shared" ca="1" si="219"/>
        <v>-1.61578120186804-4.18875525583601i</v>
      </c>
      <c r="AW211" s="223" t="str">
        <f t="shared" ca="1" si="220"/>
        <v>-0.220293746090143+4.48418221652929i</v>
      </c>
      <c r="AX211" s="223" t="str">
        <f t="shared" ca="1" si="221"/>
        <v>2.01857058546027-4.01021100157068i</v>
      </c>
      <c r="AY211" s="223" t="str">
        <f t="shared" ca="1" si="222"/>
        <v>-3.47050009751773+2.84816582360181i</v>
      </c>
      <c r="AZ211" s="223" t="str">
        <f t="shared" ca="1" si="223"/>
        <v>4.32695950718162-1.19743096202434i</v>
      </c>
      <c r="BA211" s="223" t="str">
        <f t="shared" ca="1" si="224"/>
        <v>-4.44099709048065-0.658759689072092i</v>
      </c>
      <c r="BB211" s="223" t="str">
        <f t="shared" ca="1" si="225"/>
        <v>3.79304622315556+2.40192003085226i</v>
      </c>
      <c r="BC211" s="223" t="str">
        <f t="shared" ca="1" si="226"/>
        <v>-2.49428263160614-3.73295776017783i</v>
      </c>
      <c r="BD211" s="223" t="str">
        <f t="shared" ca="1" si="227"/>
        <v>0.767548807437074+4.42349277311559i</v>
      </c>
      <c r="BE211" s="223" t="str">
        <f t="shared" ca="1" si="228"/>
        <v>1.09088141613091-4.35504273475521i</v>
      </c>
      <c r="BF211" s="223" t="str">
        <f t="shared" ca="1" si="229"/>
        <v>-2.76213767332229+3.53935233612277i</v>
      </c>
      <c r="BG211" s="223" t="str">
        <f t="shared" ca="1" si="230"/>
        <v>3.95946499896429-2.1163781343561i</v>
      </c>
      <c r="BH211" s="223" t="str">
        <f t="shared" ca="1" si="231"/>
        <v>-4.47742538551802+0.330274738244934i</v>
      </c>
      <c r="BI211" s="223" t="str">
        <f t="shared" ca="1" si="232"/>
        <v>4.2271469367844+1.51249735882024i</v>
      </c>
      <c r="BJ211" s="223" t="str">
        <f t="shared" ca="1" si="233"/>
        <v>-3.25157255128347-3.09575442006368i</v>
      </c>
      <c r="BK211" s="223" t="str">
        <f t="shared" ca="1" si="234"/>
        <v>1.71809175873823+4.14784042534904i</v>
      </c>
      <c r="BL211" s="223" t="str">
        <f t="shared" ca="1" si="235"/>
        <v>0.110180057218679-4.48823794384781i</v>
      </c>
      <c r="BM211" s="223" t="str">
        <f t="shared" ca="1" si="236"/>
        <v>-1.91954712512482+4.05854140302018i</v>
      </c>
      <c r="BN211" s="223" t="str">
        <f t="shared" ca="1" si="237"/>
        <v>3.39955735942503-2.93247834528801i</v>
      </c>
      <c r="BO211" s="223" t="str">
        <f t="shared" ca="1" si="238"/>
        <v>-4.29626988099565+1.30325922028335i</v>
      </c>
      <c r="BP211" s="223" t="str">
        <f t="shared" ca="1" si="239"/>
        <v>4.45582631725827+0.549573758500676i</v>
      </c>
      <c r="BQ211" s="223" t="str">
        <f t="shared" ca="1" si="240"/>
        <v>-3.8508498969208-2.30811060328334i</v>
      </c>
      <c r="BR211" s="223" t="str">
        <f t="shared" ca="1" si="241"/>
        <v>2.58514276976827+3.67062070303086i</v>
      </c>
      <c r="BS211" s="223" t="str">
        <f t="shared" ca="1" si="242"/>
        <v>-0.875875583098897-4.40332390910947i</v>
      </c>
      <c r="BT211" s="223" t="str">
        <f t="shared" ca="1" si="243"/>
        <v>-0.983674764065135+4.38050264743047i</v>
      </c>
      <c r="BU211" s="223" t="str">
        <f t="shared" ca="1" si="244"/>
        <v>2.67444571459441-3.60607260122304i</v>
      </c>
      <c r="BV211" s="223" t="str">
        <f t="shared" ca="1" si="245"/>
        <v>-3.90633396269851+2.21291085619646i</v>
      </c>
      <c r="BW211" s="223" t="str">
        <f t="shared" ca="1" si="246"/>
        <v>4.46797152087592-0.440056785251251i</v>
      </c>
      <c r="BX211" s="223" t="str">
        <f t="shared" ca="1" si="247"/>
        <v>-4.26299234248248-1.40830244391597i</v>
      </c>
      <c r="BY211" s="223" t="str">
        <f t="shared" ca="1" si="248"/>
        <v>3.32656685509829+3.01502445166958i</v>
      </c>
      <c r="BZ211" s="223" t="str">
        <f t="shared" ca="1" si="249"/>
        <v>-1.81936740137953-4.10442709088631i</v>
      </c>
      <c r="CA211" s="223" t="str">
        <f t="shared" ca="1" si="250"/>
        <v>2.16262908406883E-12+4.48959012445501i</v>
      </c>
      <c r="CB211" s="223" t="str">
        <f t="shared" ca="1" si="251"/>
        <v>1.81936740137966-4.10442709088625i</v>
      </c>
      <c r="CC211" s="223" t="str">
        <f t="shared" ca="1" si="252"/>
        <v>-3.32656685509838+3.01502445166947i</v>
      </c>
      <c r="CD211" s="223" t="str">
        <f t="shared" ca="1" si="253"/>
        <v>4.26299234248252-1.40830244391584i</v>
      </c>
      <c r="CE211" s="223" t="str">
        <f t="shared" ca="1" si="254"/>
        <v>-4.4679715208759-0.440056785251392i</v>
      </c>
      <c r="CF211" s="223" t="str">
        <f t="shared" ca="1" si="255"/>
        <v>3.90633396269843+2.21291085619658i</v>
      </c>
      <c r="CG211" s="223" t="str">
        <f t="shared" ca="1" si="256"/>
        <v>-2.67444571459419-3.60607260122321i</v>
      </c>
      <c r="CH211" s="223" t="str">
        <f t="shared" ca="1" si="257"/>
        <v>0.983674764064874+4.38050264743053i</v>
      </c>
      <c r="CI211" s="223" t="str">
        <f t="shared" ca="1" si="258"/>
        <v>0.875875583099162-4.40332390910942i</v>
      </c>
      <c r="CJ211" s="223" t="str">
        <f t="shared" ca="1" si="259"/>
        <v>-2.58514276976849+3.67062070303071i</v>
      </c>
      <c r="CK211" s="223" t="str">
        <f t="shared" ca="1" si="260"/>
        <v>3.85084989691865-2.30811060328694i</v>
      </c>
      <c r="CL211" s="223" t="str">
        <f t="shared" ca="1" si="261"/>
        <v>-4.4558263172583+0.549573758500407i</v>
      </c>
      <c r="CM211" s="223" t="str">
        <f t="shared" ca="1" si="262"/>
        <v>4.29626988099557+1.3032592202836i</v>
      </c>
      <c r="CN211" s="223" t="str">
        <f t="shared" ca="1" si="263"/>
        <v>-3.39955735942485-2.93247834528821i</v>
      </c>
      <c r="CO211" s="223" t="str">
        <f t="shared" ca="1" si="264"/>
        <v>1.91954712512458+4.05854140302029i</v>
      </c>
      <c r="CP211" s="223" t="str">
        <f t="shared" ca="1" si="265"/>
        <v>-0.110180057218411-4.48823794384782i</v>
      </c>
      <c r="CQ211" s="223" t="str">
        <f t="shared" ca="1" si="266"/>
        <v>-1.71809175873848+4.14784042534894i</v>
      </c>
      <c r="CR211" s="223" t="str">
        <f t="shared" ca="1" si="267"/>
        <v>3.25157255128366-3.09575442006349i</v>
      </c>
      <c r="CS211" s="223" t="str">
        <f t="shared" ca="1" si="268"/>
        <v>-4.22714693678447+1.51249735882005i</v>
      </c>
      <c r="CT211" s="223" t="str">
        <f t="shared" ca="1" si="269"/>
        <v>4.477425385518+0.330274738245138i</v>
      </c>
      <c r="CU211" s="223" t="str">
        <f t="shared" ca="1" si="270"/>
        <v>-3.9594649989663-2.11637813435235i</v>
      </c>
      <c r="CV211" s="223" t="str">
        <f t="shared" ca="1" si="271"/>
        <v>2.76213767332213+3.53935233612289i</v>
      </c>
      <c r="CW211" s="223" t="str">
        <f t="shared" ca="1" si="272"/>
        <v>-1.09088141613072-4.35504273475526i</v>
      </c>
      <c r="CX211" s="223" t="str">
        <f t="shared" ca="1" si="273"/>
        <v>-0.767548807437276+4.42349277311556i</v>
      </c>
      <c r="CY211" s="223" t="str">
        <f t="shared" ca="1" si="274"/>
        <v>2.49428263160631-3.73295776017772i</v>
      </c>
      <c r="CZ211" s="223" t="str">
        <f t="shared" ca="1" si="275"/>
        <v>-3.79304622315566+2.40192003085209i</v>
      </c>
      <c r="DA211" s="223" t="str">
        <f t="shared" ca="1" si="276"/>
        <v>4.44099709048068-0.65875968907189i</v>
      </c>
      <c r="DB211" s="223" t="str">
        <f t="shared" ca="1" si="277"/>
        <v>-4.32695950718156-1.19743096202454i</v>
      </c>
      <c r="DC211" s="223" t="str">
        <f t="shared" ca="1" si="278"/>
        <v>3.47050009751873+2.84816582360059i</v>
      </c>
      <c r="DD211" s="223" t="str">
        <f t="shared" ca="1" si="279"/>
        <v>-2.01857058546208-4.01021100156977i</v>
      </c>
      <c r="DE211" s="223" t="str">
        <f t="shared" ca="1" si="280"/>
        <v>0.22029374608809+4.48418221652939i</v>
      </c>
      <c r="DF211" s="223" t="str">
        <f t="shared" ca="1" si="281"/>
        <v>1.61578120186954-4.18875525583543i</v>
      </c>
      <c r="DG211" s="223" t="str">
        <f t="shared" ca="1" si="282"/>
        <v>-3.17461962175125+3.17461962174934i</v>
      </c>
      <c r="DH211" s="223" t="str">
        <f t="shared" ca="1" si="283"/>
        <v>4.1887552558364-1.61578120186703i</v>
      </c>
      <c r="DI211" s="223" t="str">
        <f t="shared" ca="1" si="284"/>
        <v>-4.48418221652926-0.220293746090787i</v>
      </c>
      <c r="DJ211" s="223" t="str">
        <f t="shared" ca="1" si="285"/>
        <v>4.01021100157062+2.01857058546039i</v>
      </c>
      <c r="DK211" s="223" t="str">
        <f t="shared" ca="1" si="286"/>
        <v>-2.84816582360205-3.47050009751753i</v>
      </c>
      <c r="DL211" s="223" t="str">
        <f t="shared" ca="1" si="287"/>
        <v>1.19743096202637+4.32695950718106i</v>
      </c>
      <c r="DM211" s="223" t="str">
        <f t="shared" ca="1" si="288"/>
        <v>0.658759689070017-4.44099709048096i</v>
      </c>
      <c r="DN211" s="223" t="str">
        <f t="shared" ca="1" si="289"/>
        <v>-2.40192003085049+3.79304622315668i</v>
      </c>
      <c r="DO211" s="223" t="str">
        <f t="shared" ca="1" si="290"/>
        <v>3.73295776017907-2.49428263160428i</v>
      </c>
      <c r="DP211" s="223" t="str">
        <f t="shared" ca="1" si="291"/>
        <v>-4.42349277311597+0.767548807434865i</v>
      </c>
      <c r="DQ211" s="223" t="str">
        <f t="shared" ca="1" si="292"/>
        <v>4.35504273475467+1.09088141613309i</v>
      </c>
      <c r="DR211" s="223" t="str">
        <f t="shared" ca="1" si="293"/>
        <v>-3.53935233612139-2.76213767332406i</v>
      </c>
      <c r="DS211" s="223" t="str">
        <f t="shared" ca="1" si="294"/>
        <v>2.11637813435413+3.95946499896535i</v>
      </c>
      <c r="DT211" s="223" t="str">
        <f t="shared" ca="1" si="295"/>
        <v>-0.330274738247155-4.47742538551786i</v>
      </c>
      <c r="DU211" s="223" t="str">
        <f t="shared" ca="1" si="296"/>
        <v>-1.51249735881815+4.22714693678515i</v>
      </c>
      <c r="DV211" s="223" t="str">
        <f t="shared" ca="1" si="297"/>
        <v>3.09575442006202-3.25157255128505i</v>
      </c>
      <c r="DW211" s="223" t="str">
        <f t="shared" ca="1" si="298"/>
        <v>-4.14784042534817+1.71809175874035i</v>
      </c>
      <c r="DX211" s="223" t="str">
        <f t="shared" ca="1" si="299"/>
        <v>4.48823794384786+0.110180057216645i</v>
      </c>
      <c r="DY211" s="223" t="str">
        <f t="shared" ca="1" si="300"/>
        <v>-4.05854140301919-1.9195471251269i</v>
      </c>
      <c r="DZ211" s="223" t="str">
        <f t="shared" ca="1" si="301"/>
        <v>2.93247834528626+3.39955735942653i</v>
      </c>
      <c r="EA211" s="223" t="str">
        <f t="shared" ca="1" si="302"/>
        <v>-1.30325922028114-4.29626988099632i</v>
      </c>
      <c r="EB211" s="223" t="str">
        <f t="shared" ca="1" si="303"/>
        <v>-0.549573758502961+4.45582631725799i</v>
      </c>
      <c r="EC211" s="223" t="str">
        <f t="shared" ca="1" si="304"/>
        <v>2.30811060328532-3.85084989691962i</v>
      </c>
      <c r="ED211" s="223" t="str">
        <f t="shared" ca="1" si="305"/>
        <v>-3.67062070302962+2.58514276977004i</v>
      </c>
      <c r="EE211" s="223" t="str">
        <f t="shared" ca="1" si="306"/>
        <v>4.40332390910905-0.875875583101016i</v>
      </c>
      <c r="EF211" s="223" t="str">
        <f t="shared" ca="1" si="307"/>
        <v>-4.38050264743094-0.983674764063024i</v>
      </c>
      <c r="EG211" s="223" t="str">
        <f t="shared" ca="1" si="308"/>
        <v>3.60607260122433+2.67444571459267i</v>
      </c>
      <c r="EH211" s="223" t="str">
        <f t="shared" ca="1" si="309"/>
        <v>-2.21291085619834-3.90633396269744i</v>
      </c>
      <c r="EI211" s="223" t="str">
        <f t="shared" ca="1" si="310"/>
        <v>0.440056785248832+4.46797152087616i</v>
      </c>
      <c r="EJ211" s="223" t="str">
        <f t="shared" ca="1" si="311"/>
        <v>1.40830244391828-4.26299234248172i</v>
      </c>
      <c r="EK211" s="223" t="str">
        <f t="shared" ca="1" si="312"/>
        <v>-3.01502445167137+3.32656685509666i</v>
      </c>
      <c r="EL211" s="223" t="str">
        <f t="shared" ca="1" si="313"/>
        <v>4.10442709088729-1.81936740137731i</v>
      </c>
      <c r="EM211" s="223" t="str">
        <f t="shared" ca="1" si="314"/>
        <v>-4.48959012445501-2.68407567101721E-13i</v>
      </c>
      <c r="EN211" s="223"/>
      <c r="EO211" s="223"/>
      <c r="EP211" s="223"/>
    </row>
    <row r="212" spans="1:146" ht="17.25" thickBot="1">
      <c r="A212" s="257">
        <f t="shared" si="181"/>
        <v>2.1875000000000015E-3</v>
      </c>
      <c r="B212" s="256">
        <v>112</v>
      </c>
      <c r="C212" s="230">
        <f t="shared" si="182"/>
        <v>22400</v>
      </c>
      <c r="D212" s="229">
        <f t="shared" si="315"/>
        <v>140743.35088082272</v>
      </c>
      <c r="E212" s="229" t="str">
        <f t="shared" si="316"/>
        <v>140743.350880823i</v>
      </c>
      <c r="F212" s="229" t="str">
        <f t="shared" si="320"/>
        <v>-0.0121950016493755-0.0388229590215653i</v>
      </c>
      <c r="G212" s="229" t="str">
        <f t="shared" si="321"/>
        <v>-3.86142866455744+2.47955988770876i</v>
      </c>
      <c r="H212" s="229" t="str">
        <f t="shared" si="319"/>
        <v>0.00201865940090358-0.00377349346596935i</v>
      </c>
      <c r="I212" s="229" t="str">
        <f t="shared" si="317"/>
        <v>-0.00291495494670135+0.00399774178443654i</v>
      </c>
      <c r="J212" s="255" t="str">
        <f ca="1">IMPRODUCT(1/N_FFT2,DW100)</f>
        <v>0.0207629945067923-0.0000145995717577797i</v>
      </c>
      <c r="K212" s="254" t="str">
        <f t="shared" ca="1" si="318"/>
        <v>-0.0000604648282278562+0.000083047647803745i</v>
      </c>
      <c r="N212" s="246">
        <f t="shared" ca="1" si="185"/>
        <v>17.489713063129734</v>
      </c>
      <c r="O212" s="223">
        <f t="shared" ca="1" si="186"/>
        <v>4.4897130631297344</v>
      </c>
      <c r="P212" s="223" t="str">
        <f t="shared" ca="1" si="187"/>
        <v>-4.14795400587412-1.71813880533286i</v>
      </c>
      <c r="Q212" s="223" t="str">
        <f t="shared" ca="1" si="188"/>
        <v>3.17470655252087+3.17470655252085i</v>
      </c>
      <c r="R212" s="223" t="str">
        <f t="shared" ca="1" si="189"/>
        <v>-1.71813880533288-4.14795400587411i</v>
      </c>
      <c r="S212" s="223" t="str">
        <f t="shared" ca="1" si="190"/>
        <v>1.09729457335095E-13+4.48971306312973i</v>
      </c>
      <c r="T212" s="223" t="str">
        <f t="shared" ca="1" si="191"/>
        <v>1.71813880533306-4.14795400587404i</v>
      </c>
      <c r="U212" s="223" t="str">
        <f t="shared" ca="1" si="192"/>
        <v>-3.1747065525209+3.17470655252082i</v>
      </c>
      <c r="V212" s="223" t="str">
        <f t="shared" ca="1" si="193"/>
        <v>4.14795400587409-1.71813880533293i</v>
      </c>
      <c r="W212" s="223" t="str">
        <f t="shared" ca="1" si="194"/>
        <v>-4.48971306312973+2.19458914670191E-13i</v>
      </c>
      <c r="X212" s="223" t="str">
        <f t="shared" ca="1" si="195"/>
        <v>4.14795400587408+1.71813880533295i</v>
      </c>
      <c r="Y212" s="223" t="str">
        <f t="shared" ca="1" si="196"/>
        <v>-3.17470655252089-3.17470655252083i</v>
      </c>
      <c r="Z212" s="223" t="str">
        <f t="shared" ca="1" si="197"/>
        <v>1.71813880533303+4.14795400587405i</v>
      </c>
      <c r="AA212" s="223" t="str">
        <f t="shared" ca="1" si="198"/>
        <v>1.25405580872918E-13-4.48971306312973i</v>
      </c>
      <c r="AB212" s="223" t="str">
        <f t="shared" ca="1" si="199"/>
        <v>-1.71813880533285+4.14795400587413i</v>
      </c>
      <c r="AC212" s="223" t="str">
        <f t="shared" ca="1" si="200"/>
        <v>3.17470655252076-3.17470655252096i</v>
      </c>
      <c r="AD212" s="223" t="str">
        <f t="shared" ca="1" si="201"/>
        <v>-4.14795400587418+1.71813880533272i</v>
      </c>
      <c r="AE212" s="223" t="str">
        <f t="shared" ca="1" si="202"/>
        <v>4.48971306312973+3.96021210577276E-14i</v>
      </c>
      <c r="AF212" s="223" t="str">
        <f t="shared" ca="1" si="203"/>
        <v>-4.14795400587416-1.71813880533277i</v>
      </c>
      <c r="AG212" s="223" t="str">
        <f t="shared" ca="1" si="204"/>
        <v>3.17470655252073+3.17470655252099i</v>
      </c>
      <c r="AH212" s="223" t="str">
        <f t="shared" ca="1" si="205"/>
        <v>-1.7181388053328-4.14795400587414i</v>
      </c>
      <c r="AI212" s="223" t="str">
        <f t="shared" ca="1" si="206"/>
        <v>7.8102668784003E-14+4.48971306312973i</v>
      </c>
      <c r="AJ212" s="223" t="str">
        <f t="shared" ca="1" si="207"/>
        <v>1.71813880533266-4.1479540058742i</v>
      </c>
      <c r="AK212" s="223" t="str">
        <f t="shared" ca="1" si="208"/>
        <v>-3.17470655252094+3.17470655252079i</v>
      </c>
      <c r="AL212" s="223" t="str">
        <f t="shared" ca="1" si="209"/>
        <v>4.1479540058741-1.71813880533291i</v>
      </c>
      <c r="AM212" s="223" t="str">
        <f t="shared" ca="1" si="210"/>
        <v>-4.48971306312973+1.95807458625733E-13i</v>
      </c>
      <c r="AN212" s="223" t="str">
        <f t="shared" ca="1" si="211"/>
        <v>4.14795400587408+1.71813880533296i</v>
      </c>
      <c r="AO212" s="223" t="str">
        <f t="shared" ca="1" si="212"/>
        <v>-3.17470655252089-3.17470655252083i</v>
      </c>
      <c r="AP212" s="223" t="str">
        <f t="shared" ca="1" si="213"/>
        <v>1.71813880533299+4.14795400587406i</v>
      </c>
      <c r="AQ212" s="223" t="str">
        <f t="shared" ca="1" si="214"/>
        <v>1.65007701930645E-13-4.48971306312973i</v>
      </c>
      <c r="AR212" s="223" t="str">
        <f t="shared" ca="1" si="215"/>
        <v>1.65007701930645E-13-4.48971306312973i</v>
      </c>
      <c r="AS212" s="223" t="str">
        <f t="shared" ca="1" si="216"/>
        <v>3.17470655252077-3.17470655252095i</v>
      </c>
      <c r="AT212" s="223" t="str">
        <f t="shared" ca="1" si="217"/>
        <v>-4.14795400587418+1.71813880533272i</v>
      </c>
      <c r="AU212" s="223" t="str">
        <f t="shared" ca="1" si="218"/>
        <v>4.48971306312973+7.92042421154551E-14i</v>
      </c>
      <c r="AV212" s="223" t="str">
        <f t="shared" ca="1" si="219"/>
        <v>-4.14795400587414-1.7181388053328i</v>
      </c>
      <c r="AW212" s="223" t="str">
        <f t="shared" ca="1" si="220"/>
        <v>3.17470655252102+3.17470655252071i</v>
      </c>
      <c r="AX212" s="223" t="str">
        <f t="shared" ca="1" si="221"/>
        <v>-1.7181388053328-4.14795400587415i</v>
      </c>
      <c r="AY212" s="223" t="str">
        <f t="shared" ca="1" si="222"/>
        <v>7.04018777528159E-14+4.48971306312973i</v>
      </c>
      <c r="AZ212" s="223" t="str">
        <f t="shared" ca="1" si="223"/>
        <v>1.71813880533101-4.14795400587488i</v>
      </c>
      <c r="BA212" s="223" t="str">
        <f t="shared" ca="1" si="224"/>
        <v>-3.17470655251965+3.17470655252207i</v>
      </c>
      <c r="BB212" s="223" t="str">
        <f t="shared" ca="1" si="225"/>
        <v>4.1479540058736-1.71813880533411i</v>
      </c>
      <c r="BC212" s="223" t="str">
        <f t="shared" ca="1" si="226"/>
        <v>-4.48971306312973+1.04944257831114E-12i</v>
      </c>
      <c r="BD212" s="223" t="str">
        <f t="shared" ca="1" si="227"/>
        <v>4.1479540058744+1.71813880533217i</v>
      </c>
      <c r="BE212" s="223" t="str">
        <f t="shared" ca="1" si="228"/>
        <v>-3.17470655252118-3.17470655252054i</v>
      </c>
      <c r="BF212" s="223" t="str">
        <f t="shared" ca="1" si="229"/>
        <v>1.71813880533301+4.14795400587405i</v>
      </c>
      <c r="BG212" s="223" t="str">
        <f t="shared" ca="1" si="230"/>
        <v>2.04609822988373E-13-4.48971306312973i</v>
      </c>
      <c r="BH212" s="223" t="str">
        <f t="shared" ca="1" si="231"/>
        <v>-1.71813880533333+4.14795400587392i</v>
      </c>
      <c r="BI212" s="223" t="str">
        <f t="shared" ca="1" si="232"/>
        <v>3.17470655252142-3.1747065525203i</v>
      </c>
      <c r="BJ212" s="223" t="str">
        <f t="shared" ca="1" si="233"/>
        <v>-4.14795400587456+1.7181388053318i</v>
      </c>
      <c r="BK212" s="223" t="str">
        <f t="shared" ca="1" si="234"/>
        <v>4.48971306312973+1.39485956423481E-12i</v>
      </c>
      <c r="BL212" s="223" t="str">
        <f t="shared" ca="1" si="235"/>
        <v>-4.14795400587344-1.71813880533449i</v>
      </c>
      <c r="BM212" s="223" t="str">
        <f t="shared" ca="1" si="236"/>
        <v>3.17470655251945+3.17470655252227i</v>
      </c>
      <c r="BN212" s="223" t="str">
        <f t="shared" ca="1" si="237"/>
        <v>-1.71813880533482-4.14795400587331i</v>
      </c>
      <c r="BO212" s="223" t="str">
        <f t="shared" ca="1" si="238"/>
        <v>1.88107689823445E-12+4.48971306312973i</v>
      </c>
      <c r="BP212" s="223" t="str">
        <f t="shared" ca="1" si="239"/>
        <v>1.71813880533146-4.1479540058747i</v>
      </c>
      <c r="BQ212" s="223" t="str">
        <f t="shared" ca="1" si="240"/>
        <v>-3.17470655252004+3.17470655252168i</v>
      </c>
      <c r="BR212" s="223" t="str">
        <f t="shared" ca="1" si="241"/>
        <v>4.14795400587376-1.71813880533372i</v>
      </c>
      <c r="BS212" s="223" t="str">
        <f t="shared" ca="1" si="242"/>
        <v>-4.48971306312973+5.63221836881845E-13i</v>
      </c>
      <c r="BT212" s="223" t="str">
        <f t="shared" ca="1" si="243"/>
        <v>4.14795400587424+1.71813880533256i</v>
      </c>
      <c r="BU212" s="223" t="str">
        <f t="shared" ca="1" si="244"/>
        <v>-3.17470655252084-3.17470655252089i</v>
      </c>
      <c r="BV212" s="223" t="str">
        <f t="shared" ca="1" si="245"/>
        <v>1.71813880533251+4.14795400587427i</v>
      </c>
      <c r="BW212" s="223" t="str">
        <f t="shared" ca="1" si="246"/>
        <v>6.27027904364588E-13-4.48971306312973i</v>
      </c>
      <c r="BX212" s="223" t="str">
        <f t="shared" ca="1" si="247"/>
        <v>-1.71813880533378+4.14795400587374i</v>
      </c>
      <c r="BY212" s="223" t="str">
        <f t="shared" ca="1" si="248"/>
        <v>3.17470655252173-3.17470655252i</v>
      </c>
      <c r="BZ212" s="223" t="str">
        <f t="shared" ca="1" si="249"/>
        <v>-4.14795400587472+1.71813880533141i</v>
      </c>
      <c r="CA212" s="223" t="str">
        <f t="shared" ca="1" si="250"/>
        <v>4.48971306312973+1.94488296571718E-12i</v>
      </c>
      <c r="CB212" s="223" t="str">
        <f t="shared" ca="1" si="251"/>
        <v>-4.14795400587328-1.71813880533488i</v>
      </c>
      <c r="CC212" s="223" t="str">
        <f t="shared" ca="1" si="252"/>
        <v>3.17470655252222+3.1747065525195i</v>
      </c>
      <c r="CD212" s="223" t="str">
        <f t="shared" ca="1" si="253"/>
        <v>-1.71813880533443-4.14795400587347i</v>
      </c>
      <c r="CE212" s="223" t="str">
        <f t="shared" ca="1" si="254"/>
        <v>1.33105349675207E-12+4.48971306312973i</v>
      </c>
      <c r="CF212" s="223" t="str">
        <f t="shared" ca="1" si="255"/>
        <v>1.71813880533185-4.14795400587453i</v>
      </c>
      <c r="CG212" s="223" t="str">
        <f t="shared" ca="1" si="256"/>
        <v>-3.17470655252034+3.17470655252138i</v>
      </c>
      <c r="CH212" s="223" t="str">
        <f t="shared" ca="1" si="257"/>
        <v>4.14795400587397-1.71813880533321i</v>
      </c>
      <c r="CI212" s="223" t="str">
        <f t="shared" ca="1" si="258"/>
        <v>-4.48971306312973+1.40803755505632E-13i</v>
      </c>
      <c r="CJ212" s="223" t="str">
        <f t="shared" ca="1" si="259"/>
        <v>4.14795400587403+1.71813880533307i</v>
      </c>
      <c r="CK212" s="223" t="str">
        <f t="shared" ca="1" si="260"/>
        <v>-3.17470655252054-3.17470655252118i</v>
      </c>
      <c r="CL212" s="223" t="str">
        <f t="shared" ca="1" si="261"/>
        <v>1.71813880533211+4.14795400587443i</v>
      </c>
      <c r="CM212" s="223" t="str">
        <f t="shared" ca="1" si="262"/>
        <v>1.17705130584696E-12-4.48971306312973i</v>
      </c>
      <c r="CN212" s="223" t="str">
        <f t="shared" ca="1" si="263"/>
        <v>-1.71813880533417+4.14795400587358i</v>
      </c>
      <c r="CO212" s="223" t="str">
        <f t="shared" ca="1" si="264"/>
        <v>3.17470655252212-3.17470655251961i</v>
      </c>
      <c r="CP212" s="223" t="str">
        <f t="shared" ca="1" si="265"/>
        <v>-4.14795400587488+1.71813880533101i</v>
      </c>
      <c r="CQ212" s="223" t="str">
        <f t="shared" ca="1" si="266"/>
        <v>4.48971306312973-2.09888515662229E-12i</v>
      </c>
      <c r="CR212" s="223" t="str">
        <f t="shared" ca="1" si="267"/>
        <v>-4.14795400587483-1.71813880533114i</v>
      </c>
      <c r="CS212" s="223" t="str">
        <f t="shared" ca="1" si="268"/>
        <v>3.17470655252192+3.1747065525198i</v>
      </c>
      <c r="CT212" s="223" t="str">
        <f t="shared" ca="1" si="269"/>
        <v>-1.71813880533392-4.14795400587368i</v>
      </c>
      <c r="CU212" s="223" t="str">
        <f t="shared" ca="1" si="270"/>
        <v>9.08635415375849E-13+4.48971306312973i</v>
      </c>
      <c r="CV212" s="223" t="str">
        <f t="shared" ca="1" si="271"/>
        <v>1.71813880533236-4.14795400587432i</v>
      </c>
      <c r="CW212" s="223" t="str">
        <f t="shared" ca="1" si="272"/>
        <v>-3.17470655252064+3.17470655252108i</v>
      </c>
      <c r="CX212" s="223" t="str">
        <f t="shared" ca="1" si="273"/>
        <v>4.14795400587414-1.71813880533282i</v>
      </c>
      <c r="CY212" s="223" t="str">
        <f t="shared" ca="1" si="274"/>
        <v>-4.48971306312973-4.09219645976746E-13i</v>
      </c>
      <c r="CZ212" s="223" t="str">
        <f t="shared" ca="1" si="275"/>
        <v>4.14795400587387+1.71813880533346i</v>
      </c>
      <c r="DA212" s="223" t="str">
        <f t="shared" ca="1" si="276"/>
        <v>-3.17470655252015-3.17470655252157i</v>
      </c>
      <c r="DB212" s="223" t="str">
        <f t="shared" ca="1" si="277"/>
        <v>1.71813880533172+4.14795400587459i</v>
      </c>
      <c r="DC212" s="223" t="str">
        <f t="shared" ca="1" si="278"/>
        <v>1.59946938722318E-12-4.48971306312973i</v>
      </c>
      <c r="DD212" s="223" t="str">
        <f t="shared" ca="1" si="279"/>
        <v>-1.71813880533468+4.14795400587337i</v>
      </c>
      <c r="DE212" s="223" t="str">
        <f t="shared" ca="1" si="280"/>
        <v>3.1747065525225-3.17470655251922i</v>
      </c>
      <c r="DF212" s="223" t="str">
        <f t="shared" ca="1" si="281"/>
        <v>-4.14795400587334+1.71813880533475i</v>
      </c>
      <c r="DG212" s="223" t="str">
        <f t="shared" ca="1" si="282"/>
        <v>4.48971306312973-1.54886175513991E-12i</v>
      </c>
      <c r="DH212" s="223" t="str">
        <f t="shared" ca="1" si="283"/>
        <v>-4.14795400587462-1.71813880533165i</v>
      </c>
      <c r="DI212" s="223" t="str">
        <f t="shared" ca="1" si="284"/>
        <v>3.17470655252163+3.1747065525201i</v>
      </c>
      <c r="DJ212" s="223" t="str">
        <f t="shared" ca="1" si="285"/>
        <v>-1.71813880533365-4.14795400587379i</v>
      </c>
      <c r="DK212" s="223" t="str">
        <f t="shared" ca="1" si="286"/>
        <v>3.58612013893474E-13+4.48971306312973i</v>
      </c>
      <c r="DL212" s="223" t="str">
        <f t="shared" ca="1" si="287"/>
        <v>1.71813880533275-4.14795400587416i</v>
      </c>
      <c r="DM212" s="223" t="str">
        <f t="shared" ca="1" si="288"/>
        <v>-3.17470655252094+3.17470655252078i</v>
      </c>
      <c r="DN212" s="223" t="str">
        <f t="shared" ca="1" si="289"/>
        <v>4.14795400587435-1.71813880533232i</v>
      </c>
      <c r="DO212" s="223" t="str">
        <f t="shared" ca="1" si="290"/>
        <v>-4.48971306312973-8.31637727352961E-13i</v>
      </c>
      <c r="DP212" s="223" t="str">
        <f t="shared" ca="1" si="291"/>
        <v>4.14795400587371+1.71813880533385i</v>
      </c>
      <c r="DQ212" s="223" t="str">
        <f t="shared" ca="1" si="292"/>
        <v>-3.17470655251976-3.17470655252196i</v>
      </c>
      <c r="DR212" s="223" t="str">
        <f t="shared" ca="1" si="293"/>
        <v>1.71813880533122+4.1479540058748i</v>
      </c>
      <c r="DS212" s="223" t="str">
        <f t="shared" ca="1" si="294"/>
        <v>2.02188746859939E-12-4.48971306312973i</v>
      </c>
      <c r="DT212" s="223" t="str">
        <f t="shared" ca="1" si="295"/>
        <v>-1.71813880533495+4.14795400587325i</v>
      </c>
      <c r="DU212" s="223" t="str">
        <f t="shared" ca="1" si="296"/>
        <v>3.17470655251955-3.17470655252217i</v>
      </c>
      <c r="DV212" s="223" t="str">
        <f t="shared" ca="1" si="297"/>
        <v>-4.1479540058735+1.71813880533436i</v>
      </c>
      <c r="DW212" s="223" t="str">
        <f t="shared" ca="1" si="298"/>
        <v>4.48971306312973-1.1264436737637E-12i</v>
      </c>
      <c r="DX212" s="223" t="str">
        <f t="shared" ca="1" si="299"/>
        <v>-4.14795400587446-1.71813880533204i</v>
      </c>
      <c r="DY212" s="223" t="str">
        <f t="shared" ca="1" si="300"/>
        <v>3.17470655252133+3.1747065525204i</v>
      </c>
      <c r="DZ212" s="223" t="str">
        <f t="shared" ca="1" si="301"/>
        <v>-1.71813880533303-4.14795400587405i</v>
      </c>
      <c r="EA212" s="223" t="str">
        <f t="shared" ca="1" si="302"/>
        <v>-6.38060674827408E-14+4.48971306312973i</v>
      </c>
      <c r="EB212" s="223" t="str">
        <f t="shared" ca="1" si="303"/>
        <v>1.71813880533314-4.147954005874i</v>
      </c>
      <c r="EC212" s="223" t="str">
        <f t="shared" ca="1" si="304"/>
        <v>-3.17470655252142+3.17470655252031i</v>
      </c>
      <c r="ED212" s="223" t="str">
        <f t="shared" ca="1" si="305"/>
        <v>4.14795400587451-1.71813880533193i</v>
      </c>
      <c r="EE212" s="223" t="str">
        <f t="shared" ca="1" si="306"/>
        <v>-4.48971306312973-1.25405580872918E-12i</v>
      </c>
      <c r="EF212" s="223" t="str">
        <f t="shared" ca="1" si="307"/>
        <v>4.14795400587355+1.71813880533424i</v>
      </c>
      <c r="EG212" s="223" t="str">
        <f t="shared" ca="1" si="308"/>
        <v>-3.17470655251946-3.17470655252226i</v>
      </c>
      <c r="EH212" s="223" t="str">
        <f t="shared" ca="1" si="309"/>
        <v>1.71813880533083+4.14795400587496i</v>
      </c>
      <c r="EI212" s="223" t="str">
        <f t="shared" ca="1" si="310"/>
        <v>-1.89427533363391E-12-4.48971306312973i</v>
      </c>
      <c r="EJ212" s="223" t="str">
        <f t="shared" ca="1" si="311"/>
        <v>-1.71813880533133+4.14795400587475i</v>
      </c>
      <c r="EK212" s="223" t="str">
        <f t="shared" ca="1" si="312"/>
        <v>3.17470655251985-3.17470655252187i</v>
      </c>
      <c r="EL212" s="223" t="str">
        <f t="shared" ca="1" si="313"/>
        <v>-4.14795400587376+1.71813880533374i</v>
      </c>
      <c r="EM212" s="223" t="str">
        <f t="shared" ca="1" si="314"/>
        <v>4.48971306312973-7.04025592387481E-13i</v>
      </c>
      <c r="EN212" s="223"/>
      <c r="EO212" s="223"/>
      <c r="EP212" s="223"/>
    </row>
    <row r="213" spans="1:146" ht="17.25" thickBot="1">
      <c r="A213" s="257">
        <f t="shared" si="181"/>
        <v>2.2070312500000015E-3</v>
      </c>
      <c r="B213" s="256">
        <v>113</v>
      </c>
      <c r="C213" s="230">
        <f t="shared" si="182"/>
        <v>22600</v>
      </c>
      <c r="D213" s="229">
        <f t="shared" si="315"/>
        <v>141999.98794225865</v>
      </c>
      <c r="E213" s="229" t="str">
        <f t="shared" si="316"/>
        <v>141999.987942259i</v>
      </c>
      <c r="F213" s="229" t="str">
        <f t="shared" si="320"/>
        <v>-0.0120867226458033-0.0383693321699565i</v>
      </c>
      <c r="G213" s="229" t="str">
        <f t="shared" si="321"/>
        <v>-3.83299231760857+2.49490855502914i</v>
      </c>
      <c r="H213" s="229" t="str">
        <f t="shared" si="319"/>
        <v>0.00201828778146844-0.00374007841081037i</v>
      </c>
      <c r="I213" s="229" t="str">
        <f t="shared" si="317"/>
        <v>-0.00289281061081643+0.00396514137022172i</v>
      </c>
      <c r="J213" s="255" t="str">
        <f ca="1">IMPRODUCT(1/N_FFT2,DX100)</f>
        <v>0.0121918474805086-0.00161498511063023i</v>
      </c>
      <c r="K213" s="254" t="str">
        <f t="shared" ca="1" si="318"/>
        <v>-0.0000288650614826188+0.0000530142448887398i</v>
      </c>
      <c r="N213" s="246">
        <f t="shared" ca="1" si="185"/>
        <v>17.489826403126546</v>
      </c>
      <c r="O213" s="223">
        <f t="shared" ca="1" si="186"/>
        <v>4.4898264031265462</v>
      </c>
      <c r="P213" s="223" t="str">
        <f t="shared" ca="1" si="187"/>
        <v>-4.18897570213515-1.61586623738898i</v>
      </c>
      <c r="Q213" s="223" t="str">
        <f t="shared" ca="1" si="188"/>
        <v>3.32674192604503+3.01518312672821i</v>
      </c>
      <c r="R213" s="223" t="str">
        <f t="shared" ca="1" si="189"/>
        <v>-2.0186768190281-4.01042205142188i</v>
      </c>
      <c r="S213" s="223" t="str">
        <f t="shared" ca="1" si="190"/>
        <v>0.440079944610808+4.46820666180109i</v>
      </c>
      <c r="T213" s="223" t="str">
        <f t="shared" ca="1" si="191"/>
        <v>1.19749398056147-4.3271872269098i</v>
      </c>
      <c r="U213" s="223" t="str">
        <f t="shared" ca="1" si="192"/>
        <v>-2.67458646563438+3.6062623820318i</v>
      </c>
      <c r="V213" s="223" t="str">
        <f t="shared" ca="1" si="193"/>
        <v>3.79324584403368-2.40204643937904i</v>
      </c>
      <c r="W213" s="223" t="str">
        <f t="shared" ca="1" si="194"/>
        <v>-4.40355564775231+0.875921678782404i</v>
      </c>
      <c r="X213" s="223" t="str">
        <f t="shared" ca="1" si="195"/>
        <v>4.42372557320818+0.767589202084185i</v>
      </c>
      <c r="Y213" s="223" t="str">
        <f t="shared" ca="1" si="196"/>
        <v>-3.85105255989627-2.30823207479852i</v>
      </c>
      <c r="Z213" s="223" t="str">
        <f t="shared" ca="1" si="197"/>
        <v>2.76228303942632+3.53953860556852i</v>
      </c>
      <c r="AA213" s="223" t="str">
        <f t="shared" ca="1" si="198"/>
        <v>-1.30332780836026-4.29649598558722i</v>
      </c>
      <c r="AB213" s="223" t="str">
        <f t="shared" ca="1" si="199"/>
        <v>-0.330292119984318+4.47766102398211i</v>
      </c>
      <c r="AC213" s="223" t="str">
        <f t="shared" ca="1" si="200"/>
        <v>1.91964814727473-4.05875499640924i</v>
      </c>
      <c r="AD213" s="223" t="str">
        <f t="shared" ca="1" si="201"/>
        <v>-3.25174367542284+3.09591734378678i</v>
      </c>
      <c r="AE213" s="223" t="str">
        <f t="shared" ca="1" si="202"/>
        <v>4.14805871837744-1.71818217867174i</v>
      </c>
      <c r="AF213" s="223" t="str">
        <f t="shared" ca="1" si="203"/>
        <v>-4.48847415135663+0.110185855787481i</v>
      </c>
      <c r="AG213" s="223" t="str">
        <f t="shared" ca="1" si="204"/>
        <v>4.22736940356581+1.51257695870586i</v>
      </c>
      <c r="AH213" s="223" t="str">
        <f t="shared" ca="1" si="205"/>
        <v>-3.39973627172568-2.93263267609925i</v>
      </c>
      <c r="AI213" s="223" t="str">
        <f t="shared" ca="1" si="206"/>
        <v>2.11648951534911+3.95967337814996i</v>
      </c>
      <c r="AJ213" s="223" t="str">
        <f t="shared" ca="1" si="207"/>
        <v>-0.549602681533885-4.45606081900405i</v>
      </c>
      <c r="AK213" s="223" t="str">
        <f t="shared" ca="1" si="208"/>
        <v>-1.09093882716596+4.35527193245083i</v>
      </c>
      <c r="AL213" s="223" t="str">
        <f t="shared" ca="1" si="209"/>
        <v>2.58527882096442-3.67081388088324i</v>
      </c>
      <c r="AM213" s="223" t="str">
        <f t="shared" ca="1" si="210"/>
        <v>-3.73315421871349+2.49441390100239i</v>
      </c>
      <c r="AN213" s="223" t="str">
        <f t="shared" ca="1" si="211"/>
        <v>4.38073318503378-0.983726533014144i</v>
      </c>
      <c r="AO213" s="223" t="str">
        <f t="shared" ca="1" si="212"/>
        <v>-4.44123081179243-0.658794358353064i</v>
      </c>
      <c r="AP213" s="223" t="str">
        <f t="shared" ca="1" si="213"/>
        <v>3.90653954569692+2.21302731752646i</v>
      </c>
      <c r="AQ213" s="223" t="str">
        <f t="shared" ca="1" si="214"/>
        <v>-2.84831571720407-3.47068274340086i</v>
      </c>
      <c r="AR213" s="223" t="str">
        <f t="shared" ca="1" si="215"/>
        <v>-2.84831571720407-3.47068274340086i</v>
      </c>
      <c r="AS213" s="223" t="str">
        <f t="shared" ca="1" si="216"/>
        <v>0.220305339735158-4.48441821059281i</v>
      </c>
      <c r="AT213" s="223" t="str">
        <f t="shared" ca="1" si="217"/>
        <v>-1.81946315125735+4.10464309915356i</v>
      </c>
      <c r="AU213" s="223" t="str">
        <f t="shared" ca="1" si="218"/>
        <v>3.17478669600107-3.1747866960013i</v>
      </c>
      <c r="AV213" s="223" t="str">
        <f t="shared" ca="1" si="219"/>
        <v>-4.10464309915358+1.8194631512573i</v>
      </c>
      <c r="AW213" s="223" t="str">
        <f t="shared" ca="1" si="220"/>
        <v>4.48441821059281-0.220305339735103i</v>
      </c>
      <c r="AX213" s="223" t="str">
        <f t="shared" ca="1" si="221"/>
        <v>-4.26321669573935-1.40837656022156i</v>
      </c>
      <c r="AY213" s="223" t="str">
        <f t="shared" ca="1" si="222"/>
        <v>3.47068274340078+2.84831571720416i</v>
      </c>
      <c r="AZ213" s="223" t="str">
        <f t="shared" ca="1" si="223"/>
        <v>-2.21302731752719-3.9065395456965i</v>
      </c>
      <c r="BA213" s="223" t="str">
        <f t="shared" ca="1" si="224"/>
        <v>0.65879435835257+4.4412308117925i</v>
      </c>
      <c r="BB213" s="223" t="str">
        <f t="shared" ca="1" si="225"/>
        <v>0.983726533015567-4.38073318503346i</v>
      </c>
      <c r="BC213" s="223" t="str">
        <f t="shared" ca="1" si="226"/>
        <v>-2.494413901001+3.73315421871441i</v>
      </c>
      <c r="BD213" s="223" t="str">
        <f t="shared" ca="1" si="227"/>
        <v>3.67081388088278-2.58527882096508i</v>
      </c>
      <c r="BE213" s="223" t="str">
        <f t="shared" ca="1" si="228"/>
        <v>-4.35527193245084+1.09093882716591i</v>
      </c>
      <c r="BF213" s="223" t="str">
        <f t="shared" ca="1" si="229"/>
        <v>4.45606081900387+0.549602681535303i</v>
      </c>
      <c r="BG213" s="223" t="str">
        <f t="shared" ca="1" si="230"/>
        <v>-3.95967337815098-2.11648951534722i</v>
      </c>
      <c r="BH213" s="223" t="str">
        <f t="shared" ca="1" si="231"/>
        <v>2.93263267609988+3.39973627172513i</v>
      </c>
      <c r="BI213" s="223" t="str">
        <f t="shared" ca="1" si="232"/>
        <v>-1.51257695870575-4.22736940356585i</v>
      </c>
      <c r="BJ213" s="223" t="str">
        <f t="shared" ca="1" si="233"/>
        <v>-0.110185855788397+4.48847415135661i</v>
      </c>
      <c r="BK213" s="223" t="str">
        <f t="shared" ca="1" si="234"/>
        <v>1.71818217867394-4.14805871837653i</v>
      </c>
      <c r="BL213" s="223" t="str">
        <f t="shared" ca="1" si="235"/>
        <v>-3.0959173437859+3.25174367542369i</v>
      </c>
      <c r="BM213" s="223" t="str">
        <f t="shared" ca="1" si="236"/>
        <v>4.05875499640929-1.91964814727463i</v>
      </c>
      <c r="BN213" s="223" t="str">
        <f t="shared" ca="1" si="237"/>
        <v>-4.47766102398218+0.33029211998334i</v>
      </c>
      <c r="BO213" s="223" t="str">
        <f t="shared" ca="1" si="238"/>
        <v>4.29649598558668+1.30332780836205i</v>
      </c>
      <c r="BP213" s="223" t="str">
        <f t="shared" ca="1" si="239"/>
        <v>-3.53953860556931-2.76228303942531i</v>
      </c>
      <c r="BQ213" s="223" t="str">
        <f t="shared" ca="1" si="240"/>
        <v>2.30823207479886+3.85105255989606i</v>
      </c>
      <c r="BR213" s="223" t="str">
        <f t="shared" ca="1" si="241"/>
        <v>-0.767589202083597-4.42372557320828i</v>
      </c>
      <c r="BS213" s="223" t="str">
        <f t="shared" ca="1" si="242"/>
        <v>-0.87592167878429+4.40355564775194i</v>
      </c>
      <c r="BT213" s="223" t="str">
        <f t="shared" ca="1" si="243"/>
        <v>2.40204643937763-3.79324584403457i</v>
      </c>
      <c r="BU213" s="223" t="str">
        <f t="shared" ca="1" si="244"/>
        <v>-3.60626238203159+2.67458646563466i</v>
      </c>
      <c r="BV213" s="223" t="str">
        <f t="shared" ca="1" si="245"/>
        <v>4.32718722690994-1.19749398056097i</v>
      </c>
      <c r="BW213" s="223" t="str">
        <f t="shared" ca="1" si="246"/>
        <v>-4.46820666180095-0.440079944612204i</v>
      </c>
      <c r="BX213" s="223" t="str">
        <f t="shared" ca="1" si="247"/>
        <v>4.0104220514227+2.01867681902646i</v>
      </c>
      <c r="BY213" s="223" t="str">
        <f t="shared" ca="1" si="248"/>
        <v>-3.01518312672878-3.32674192604451i</v>
      </c>
      <c r="BZ213" s="223" t="str">
        <f t="shared" ca="1" si="249"/>
        <v>1.61586623738861+4.18897570213529i</v>
      </c>
      <c r="CA213" s="223" t="str">
        <f t="shared" ca="1" si="250"/>
        <v>1.45869953409093E-12-4.48982640312655i</v>
      </c>
      <c r="CB213" s="223" t="str">
        <f t="shared" ca="1" si="251"/>
        <v>-1.61586623738716+4.18897570213585i</v>
      </c>
      <c r="CC213" s="223" t="str">
        <f t="shared" ca="1" si="252"/>
        <v>3.01518312672754-3.32674192604563i</v>
      </c>
      <c r="CD213" s="223" t="str">
        <f t="shared" ca="1" si="253"/>
        <v>-4.01042205142195+2.01867681902795i</v>
      </c>
      <c r="CE213" s="223" t="str">
        <f t="shared" ca="1" si="254"/>
        <v>4.46820666180122-0.440079944609428i</v>
      </c>
      <c r="CF213" s="223" t="str">
        <f t="shared" ca="1" si="255"/>
        <v>-4.32718722690919-1.19749398056365i</v>
      </c>
      <c r="CG213" s="223" t="str">
        <f t="shared" ca="1" si="256"/>
        <v>3.60626238203259+2.67458646563331i</v>
      </c>
      <c r="CH213" s="223" t="str">
        <f t="shared" ca="1" si="257"/>
        <v>-2.40204643937893-3.79324584403374i</v>
      </c>
      <c r="CI213" s="223" t="str">
        <f t="shared" ca="1" si="258"/>
        <v>0.875921678781425+4.40355564775251i</v>
      </c>
      <c r="CJ213" s="223" t="str">
        <f t="shared" ca="1" si="259"/>
        <v>0.767589202086471-4.42372557320778i</v>
      </c>
      <c r="CK213" s="223" t="str">
        <f t="shared" ca="1" si="260"/>
        <v>-2.30823207479743+3.85105255989692i</v>
      </c>
      <c r="CL213" s="223" t="str">
        <f t="shared" ca="1" si="261"/>
        <v>3.53953860556828-2.76228303942663i</v>
      </c>
      <c r="CM213" s="223" t="str">
        <f t="shared" ca="1" si="262"/>
        <v>-4.29649598558749+1.30332780835938i</v>
      </c>
      <c r="CN213" s="223" t="str">
        <f t="shared" ca="1" si="263"/>
        <v>4.47766102398197+0.33029211998625i</v>
      </c>
      <c r="CO213" s="223" t="str">
        <f t="shared" ca="1" si="264"/>
        <v>-4.05875499640995-1.91964814727322i</v>
      </c>
      <c r="CP213" s="223" t="str">
        <f t="shared" ca="1" si="265"/>
        <v>3.09591734378702+3.25174367542262i</v>
      </c>
      <c r="CQ213" s="223" t="str">
        <f t="shared" ca="1" si="266"/>
        <v>-1.71818217867125-4.14805871837764i</v>
      </c>
      <c r="CR213" s="223" t="str">
        <f t="shared" ca="1" si="267"/>
        <v>0.110185855785608+4.48847415135668i</v>
      </c>
      <c r="CS213" s="223" t="str">
        <f t="shared" ca="1" si="268"/>
        <v>1.51257695870423-4.2273694035664i</v>
      </c>
      <c r="CT213" s="223" t="str">
        <f t="shared" ca="1" si="269"/>
        <v>-2.93263267609861+3.39973627172623i</v>
      </c>
      <c r="CU213" s="223" t="str">
        <f t="shared" ca="1" si="270"/>
        <v>3.95967337815019-2.11648951534869i</v>
      </c>
      <c r="CV213" s="223" t="str">
        <f t="shared" ca="1" si="271"/>
        <v>-4.45606081900423+0.549602681532408i</v>
      </c>
      <c r="CW213" s="223" t="str">
        <f t="shared" ca="1" si="272"/>
        <v>4.35527193245124+1.09093882716435i</v>
      </c>
      <c r="CX213" s="223" t="str">
        <f t="shared" ca="1" si="273"/>
        <v>-3.67081388088371-2.58527882096376i</v>
      </c>
      <c r="CY213" s="223" t="str">
        <f t="shared" ca="1" si="274"/>
        <v>2.49441390100234+3.73315421871352i</v>
      </c>
      <c r="CZ213" s="223" t="str">
        <f t="shared" ca="1" si="275"/>
        <v>-0.983726533012783-4.38073318503409i</v>
      </c>
      <c r="DA213" s="223" t="str">
        <f t="shared" ca="1" si="276"/>
        <v>-0.658794358350913+4.44123081179275i</v>
      </c>
      <c r="DB213" s="223" t="str">
        <f t="shared" ca="1" si="277"/>
        <v>2.21302731752573-3.90653954569733i</v>
      </c>
      <c r="DC213" s="223" t="str">
        <f t="shared" ca="1" si="278"/>
        <v>-3.47068274340093+2.84831571720398i</v>
      </c>
      <c r="DD213" s="223" t="str">
        <f t="shared" ca="1" si="279"/>
        <v>4.26321669573971-1.40837656022049i</v>
      </c>
      <c r="DE213" s="223" t="str">
        <f t="shared" ca="1" si="280"/>
        <v>-4.4844182105927-0.22030533973738i</v>
      </c>
      <c r="DF213" s="223" t="str">
        <f t="shared" ca="1" si="281"/>
        <v>4.1046430991541+1.81946315125612i</v>
      </c>
      <c r="DG213" s="223" t="str">
        <f t="shared" ca="1" si="282"/>
        <v>-3.17478669600126-3.17478669600111i</v>
      </c>
      <c r="DH213" s="223" t="str">
        <f t="shared" ca="1" si="283"/>
        <v>1.81946315125632+4.10464309915401i</v>
      </c>
      <c r="DI213" s="223" t="str">
        <f t="shared" ca="1" si="284"/>
        <v>-0.220305339733264-4.4844182105929i</v>
      </c>
      <c r="DJ213" s="223" t="str">
        <f t="shared" ca="1" si="285"/>
        <v>-1.40837656022028+4.26321669573977i</v>
      </c>
      <c r="DK213" s="223" t="str">
        <f t="shared" ca="1" si="286"/>
        <v>2.84831571720391-3.47068274340099i</v>
      </c>
      <c r="DL213" s="223" t="str">
        <f t="shared" ca="1" si="287"/>
        <v>-3.90653954569716+2.21302731752604i</v>
      </c>
      <c r="DM213" s="223" t="str">
        <f t="shared" ca="1" si="288"/>
        <v>4.44123081179272-0.658794358351124i</v>
      </c>
      <c r="DN213" s="223" t="str">
        <f t="shared" ca="1" si="289"/>
        <v>-4.38073318503413-0.983726533012568i</v>
      </c>
      <c r="DO213" s="223" t="str">
        <f t="shared" ca="1" si="290"/>
        <v>3.73315421871357+2.49441390100227i</v>
      </c>
      <c r="DP213" s="223" t="str">
        <f t="shared" ca="1" si="291"/>
        <v>-2.58527882096394-3.67081388088358i</v>
      </c>
      <c r="DQ213" s="223" t="str">
        <f t="shared" ca="1" si="292"/>
        <v>1.09093882716443+4.35527193245122i</v>
      </c>
      <c r="DR213" s="223" t="str">
        <f t="shared" ca="1" si="293"/>
        <v>0.549602681532318-4.45606081900424i</v>
      </c>
      <c r="DS213" s="223" t="str">
        <f t="shared" ca="1" si="294"/>
        <v>-2.11648951534839+3.95967337815035i</v>
      </c>
      <c r="DT213" s="223" t="str">
        <f t="shared" ca="1" si="295"/>
        <v>3.39973627172608-2.93263267609878i</v>
      </c>
      <c r="DU213" s="223" t="str">
        <f t="shared" ca="1" si="296"/>
        <v>-4.22736940356637+1.51257695870432i</v>
      </c>
      <c r="DV213" s="223" t="str">
        <f t="shared" ca="1" si="297"/>
        <v>4.48847415135668+0.110185855785518i</v>
      </c>
      <c r="DW213" s="223" t="str">
        <f t="shared" ca="1" si="298"/>
        <v>-4.14805871837773-1.71818217867105i</v>
      </c>
      <c r="DX213" s="223" t="str">
        <f t="shared" ca="1" si="299"/>
        <v>3.25174367542268+3.09591734378695i</v>
      </c>
      <c r="DY213" s="223" t="str">
        <f t="shared" ca="1" si="300"/>
        <v>-1.91964814727342-4.05875499640986i</v>
      </c>
      <c r="DZ213" s="223" t="str">
        <f t="shared" ca="1" si="301"/>
        <v>0.330292119986467+4.47766102398195i</v>
      </c>
      <c r="EA213" s="223" t="str">
        <f t="shared" ca="1" si="302"/>
        <v>1.30332780835917-4.29649598558755i</v>
      </c>
      <c r="EB213" s="223" t="str">
        <f t="shared" ca="1" si="303"/>
        <v>-2.76228303942636+3.53953860556849i</v>
      </c>
      <c r="EC213" s="223" t="str">
        <f t="shared" ca="1" si="304"/>
        <v>3.85105255989681-2.30823207479762i</v>
      </c>
      <c r="ED213" s="223" t="str">
        <f t="shared" ca="1" si="305"/>
        <v>-4.42372557320853+0.767589202082161i</v>
      </c>
      <c r="EE213" s="223" t="str">
        <f t="shared" ca="1" si="306"/>
        <v>4.40355564775252+0.87592167878134i</v>
      </c>
      <c r="EF213" s="223" t="str">
        <f t="shared" ca="1" si="307"/>
        <v>-3.79324584403386-2.40204643937875i</v>
      </c>
      <c r="EG213" s="223" t="str">
        <f t="shared" ca="1" si="308"/>
        <v>2.67458646563349+3.60626238203246i</v>
      </c>
      <c r="EH213" s="223" t="str">
        <f t="shared" ca="1" si="309"/>
        <v>-1.19749398055968-4.32718722691029i</v>
      </c>
      <c r="EI213" s="223" t="str">
        <f t="shared" ca="1" si="310"/>
        <v>-0.440079944609084+4.46820666180126i</v>
      </c>
      <c r="EJ213" s="223" t="str">
        <f t="shared" ca="1" si="311"/>
        <v>2.01867681902776-4.01042205142205i</v>
      </c>
      <c r="EK213" s="223" t="str">
        <f t="shared" ca="1" si="312"/>
        <v>-3.32674192604557+3.01518312672761i</v>
      </c>
      <c r="EL213" s="223" t="str">
        <f t="shared" ca="1" si="313"/>
        <v>4.18897570213577-1.61586623738736i</v>
      </c>
      <c r="EM213" s="223" t="str">
        <f t="shared" ca="1" si="314"/>
        <v>-4.48982640312655+1.67650842303242E-12i</v>
      </c>
      <c r="EN213" s="223"/>
      <c r="EO213" s="223"/>
      <c r="EP213" s="223"/>
    </row>
    <row r="214" spans="1:146" ht="17.25" thickBot="1">
      <c r="A214" s="257">
        <f t="shared" si="181"/>
        <v>2.2265625000000015E-3</v>
      </c>
      <c r="B214" s="256">
        <v>114</v>
      </c>
      <c r="C214" s="230">
        <f t="shared" si="182"/>
        <v>22800</v>
      </c>
      <c r="D214" s="229">
        <f t="shared" si="315"/>
        <v>143256.62500369456</v>
      </c>
      <c r="E214" s="229" t="str">
        <f t="shared" si="316"/>
        <v>143256.625003695i</v>
      </c>
      <c r="F214" s="229" t="str">
        <f t="shared" si="320"/>
        <v>-0.0119793676027376-0.0379246858483039i</v>
      </c>
      <c r="G214" s="229" t="str">
        <f t="shared" si="321"/>
        <v>-3.80461112225442+2.50974260212165i</v>
      </c>
      <c r="H214" s="229" t="str">
        <f t="shared" si="319"/>
        <v>0.00201792630890086-0.00370724974371866i</v>
      </c>
      <c r="I214" s="229" t="str">
        <f t="shared" si="317"/>
        <v>-0.00287131174266931+0.0039328599556671i</v>
      </c>
      <c r="J214" s="255" t="str">
        <f ca="1">IMPRODUCT(1/N_FFT2,DY100)</f>
        <v>0.0142944587152166+0.0000127746865001207i</v>
      </c>
      <c r="K214" s="254" t="str">
        <f t="shared" ca="1" si="318"/>
        <v>-0.0000410940882170856+0.0000561814241616552i</v>
      </c>
      <c r="N214" s="246">
        <f t="shared" ca="1" si="185"/>
        <v>17.489930557706039</v>
      </c>
      <c r="O214" s="223">
        <f t="shared" ca="1" si="186"/>
        <v>4.489930557706038</v>
      </c>
      <c r="P214" s="223" t="str">
        <f t="shared" ca="1" si="187"/>
        <v>-4.22746746969201-1.51261204732683i</v>
      </c>
      <c r="Q214" s="223" t="str">
        <f t="shared" ca="1" si="188"/>
        <v>3.47076325597956+2.84838179216984i</v>
      </c>
      <c r="R214" s="223" t="str">
        <f t="shared" ca="1" si="189"/>
        <v>-2.30828562095368-3.85114189625894i</v>
      </c>
      <c r="S214" s="223" t="str">
        <f t="shared" ca="1" si="190"/>
        <v>0.875941998332758+4.40365780103078i</v>
      </c>
      <c r="T214" s="223" t="str">
        <f t="shared" ca="1" si="191"/>
        <v>0.658809641004046-4.44133383905585i</v>
      </c>
      <c r="U214" s="223" t="str">
        <f t="shared" ca="1" si="192"/>
        <v>-2.11653861347779+3.95976523428851i</v>
      </c>
      <c r="V214" s="223" t="str">
        <f t="shared" ca="1" si="193"/>
        <v>3.3268190994978-3.01525307266887i</v>
      </c>
      <c r="W214" s="223" t="str">
        <f t="shared" ca="1" si="194"/>
        <v>-4.14815494466156+1.71822203690394i</v>
      </c>
      <c r="X214" s="223" t="str">
        <f t="shared" ca="1" si="195"/>
        <v>4.48452223971354-0.220310450358309i</v>
      </c>
      <c r="Y214" s="223" t="str">
        <f t="shared" ca="1" si="196"/>
        <v>-4.29659565530553-1.30335804283863i</v>
      </c>
      <c r="Z214" s="223" t="str">
        <f t="shared" ca="1" si="197"/>
        <v>3.60634603977457+2.67464851044483i</v>
      </c>
      <c r="AA214" s="223" t="str">
        <f t="shared" ca="1" si="198"/>
        <v>-2.49447176618652-3.73324082008123i</v>
      </c>
      <c r="AB214" s="223" t="str">
        <f t="shared" ca="1" si="199"/>
        <v>1.09096413466446+4.3553729656481i</v>
      </c>
      <c r="AC214" s="223" t="str">
        <f t="shared" ca="1" si="200"/>
        <v>0.440090153544795-4.46831031484782i</v>
      </c>
      <c r="AD214" s="223" t="str">
        <f t="shared" ca="1" si="201"/>
        <v>-1.91969267909566+4.05884915103395i</v>
      </c>
      <c r="AE214" s="223" t="str">
        <f t="shared" ca="1" si="202"/>
        <v>3.17486034441081-3.17486034441046i</v>
      </c>
      <c r="AF214" s="223" t="str">
        <f t="shared" ca="1" si="203"/>
        <v>-4.05884915103396+1.91969267909562i</v>
      </c>
      <c r="AG214" s="223" t="str">
        <f t="shared" ca="1" si="204"/>
        <v>4.46831031484782-0.440090153544787i</v>
      </c>
      <c r="AH214" s="223" t="str">
        <f t="shared" ca="1" si="205"/>
        <v>-4.35537296564808-1.09096413466449i</v>
      </c>
      <c r="AI214" s="223" t="str">
        <f t="shared" ca="1" si="206"/>
        <v>3.73324082008121+2.49447176618655i</v>
      </c>
      <c r="AJ214" s="223" t="str">
        <f t="shared" ca="1" si="207"/>
        <v>-2.6746485104448-3.6063460397746i</v>
      </c>
      <c r="AK214" s="223" t="str">
        <f t="shared" ca="1" si="208"/>
        <v>1.30335804283861+4.29659565530553i</v>
      </c>
      <c r="AL214" s="223" t="str">
        <f t="shared" ca="1" si="209"/>
        <v>0.220310450358364-4.48452223971354i</v>
      </c>
      <c r="AM214" s="223" t="str">
        <f t="shared" ca="1" si="210"/>
        <v>-1.71822203690398+4.14815494466154i</v>
      </c>
      <c r="AN214" s="223" t="str">
        <f t="shared" ca="1" si="211"/>
        <v>3.01525307266888-3.3268190994978i</v>
      </c>
      <c r="AO214" s="223" t="str">
        <f t="shared" ca="1" si="212"/>
        <v>-3.95976523428833+2.11653861347814i</v>
      </c>
      <c r="AP214" s="223" t="str">
        <f t="shared" ca="1" si="213"/>
        <v>4.44133383905585-0.658809641004015i</v>
      </c>
      <c r="AQ214" s="223" t="str">
        <f t="shared" ca="1" si="214"/>
        <v>-4.40365780103078-0.875941998332763i</v>
      </c>
      <c r="AR214" s="223" t="str">
        <f t="shared" ca="1" si="215"/>
        <v>-4.40365780103078-0.875941998332763i</v>
      </c>
      <c r="AS214" s="223" t="str">
        <f t="shared" ca="1" si="216"/>
        <v>-2.84838179216989-3.47076325597951i</v>
      </c>
      <c r="AT214" s="223" t="str">
        <f t="shared" ca="1" si="217"/>
        <v>1.51261204732682+4.22746746969202i</v>
      </c>
      <c r="AU214" s="223" t="str">
        <f t="shared" ca="1" si="218"/>
        <v>3.96045262972885E-14-4.48993055770604i</v>
      </c>
      <c r="AV214" s="223" t="str">
        <f t="shared" ca="1" si="219"/>
        <v>-1.51261204732689+4.22746746969199i</v>
      </c>
      <c r="AW214" s="223" t="str">
        <f t="shared" ca="1" si="220"/>
        <v>2.84838179216995-3.47076325597946i</v>
      </c>
      <c r="AX214" s="223" t="str">
        <f t="shared" ca="1" si="221"/>
        <v>-3.85114189625903+2.30828562095354i</v>
      </c>
      <c r="AY214" s="223" t="str">
        <f t="shared" ca="1" si="222"/>
        <v>4.40365780103052-0.875941998334064i</v>
      </c>
      <c r="AZ214" s="223" t="str">
        <f t="shared" ca="1" si="223"/>
        <v>-4.44133383905578-0.658809641004536i</v>
      </c>
      <c r="BA214" s="223" t="str">
        <f t="shared" ca="1" si="224"/>
        <v>3.95976523428934+2.11653861347624i</v>
      </c>
      <c r="BB214" s="223" t="str">
        <f t="shared" ca="1" si="225"/>
        <v>-3.01525307266886-3.32681909949781i</v>
      </c>
      <c r="BC214" s="223" t="str">
        <f t="shared" ca="1" si="226"/>
        <v>1.71822203690226+4.14815494466226i</v>
      </c>
      <c r="BD214" s="223" t="str">
        <f t="shared" ca="1" si="227"/>
        <v>-0.220310450359177-4.4845222397135i</v>
      </c>
      <c r="BE214" s="223" t="str">
        <f t="shared" ca="1" si="228"/>
        <v>-1.30335804283954+4.29659565530525i</v>
      </c>
      <c r="BF214" s="223" t="str">
        <f t="shared" ca="1" si="229"/>
        <v>2.67464851044342-3.60634603977561i</v>
      </c>
      <c r="BG214" s="223" t="str">
        <f t="shared" ca="1" si="230"/>
        <v>-3.73324082008123+2.49447176618651i</v>
      </c>
      <c r="BH214" s="223" t="str">
        <f t="shared" ca="1" si="231"/>
        <v>4.35537296564854-1.09096413466269i</v>
      </c>
      <c r="BI214" s="223" t="str">
        <f t="shared" ca="1" si="232"/>
        <v>-4.46831031484789-0.440090153544009i</v>
      </c>
      <c r="BJ214" s="223" t="str">
        <f t="shared" ca="1" si="233"/>
        <v>4.05884915103356+1.91969267909647i</v>
      </c>
      <c r="BK214" s="223" t="str">
        <f t="shared" ca="1" si="234"/>
        <v>-3.1748603444117-3.17486034440957i</v>
      </c>
      <c r="BL214" s="223" t="str">
        <f t="shared" ca="1" si="235"/>
        <v>1.91969267909515+4.05884915103418i</v>
      </c>
      <c r="BM214" s="223" t="str">
        <f t="shared" ca="1" si="236"/>
        <v>-0.440090153542557-4.46831031484804i</v>
      </c>
      <c r="BN214" s="223" t="str">
        <f t="shared" ca="1" si="237"/>
        <v>-1.0909641346641+4.35537296564819i</v>
      </c>
      <c r="BO214" s="223" t="str">
        <f t="shared" ca="1" si="238"/>
        <v>2.49447176618772-3.73324082008042i</v>
      </c>
      <c r="BP214" s="223" t="str">
        <f t="shared" ca="1" si="239"/>
        <v>-3.60634603977378+2.67464851044589i</v>
      </c>
      <c r="BQ214" s="223" t="str">
        <f t="shared" ca="1" si="240"/>
        <v>4.29659565530567-1.30335804283814i</v>
      </c>
      <c r="BR214" s="223" t="str">
        <f t="shared" ca="1" si="241"/>
        <v>-4.48452223971365-0.220310450356173i</v>
      </c>
      <c r="BS214" s="223" t="str">
        <f t="shared" ca="1" si="242"/>
        <v>4.14815494466172+1.71822203690354i</v>
      </c>
      <c r="BT214" s="223" t="str">
        <f t="shared" ca="1" si="243"/>
        <v>-3.32681909949687-3.0152530726699i</v>
      </c>
      <c r="BU214" s="223" t="str">
        <f t="shared" ca="1" si="244"/>
        <v>2.11653861347889+3.95976523428793i</v>
      </c>
      <c r="BV214" s="223" t="str">
        <f t="shared" ca="1" si="245"/>
        <v>-0.658809641003157-4.44133383905598i</v>
      </c>
      <c r="BW214" s="223" t="str">
        <f t="shared" ca="1" si="246"/>
        <v>-0.875941998331052+4.40365780103112i</v>
      </c>
      <c r="BX214" s="223" t="str">
        <f t="shared" ca="1" si="247"/>
        <v>2.30828562095364-3.85114189625897i</v>
      </c>
      <c r="BY214" s="223" t="str">
        <f t="shared" ca="1" si="248"/>
        <v>-3.47076325598071+2.84838179216843i</v>
      </c>
      <c r="BZ214" s="223" t="str">
        <f t="shared" ca="1" si="249"/>
        <v>4.22746746969171-1.51261204732768i</v>
      </c>
      <c r="CA214" s="223" t="str">
        <f t="shared" ca="1" si="250"/>
        <v>-4.48993055770604-9.72489564311268E-13i</v>
      </c>
      <c r="CB214" s="223" t="str">
        <f t="shared" ca="1" si="251"/>
        <v>4.22746746969256+1.5126120473253i</v>
      </c>
      <c r="CC214" s="223" t="str">
        <f t="shared" ca="1" si="252"/>
        <v>-3.47076325597947-2.84838179216993i</v>
      </c>
      <c r="CD214" s="223" t="str">
        <f t="shared" ca="1" si="253"/>
        <v>2.30828562095197+3.85114189625997i</v>
      </c>
      <c r="CE214" s="223" t="str">
        <f t="shared" ca="1" si="254"/>
        <v>-0.875941998333521-4.40365780103063i</v>
      </c>
      <c r="CF214" s="223" t="str">
        <f t="shared" ca="1" si="255"/>
        <v>-0.658809641004953+4.44133383905572i</v>
      </c>
      <c r="CG214" s="223" t="str">
        <f t="shared" ca="1" si="256"/>
        <v>2.11653861347667-3.95976523428912i</v>
      </c>
      <c r="CH214" s="223" t="str">
        <f t="shared" ca="1" si="257"/>
        <v>-3.32681909949818+3.01525307266846i</v>
      </c>
      <c r="CI214" s="223" t="str">
        <f t="shared" ca="1" si="258"/>
        <v>4.14815494466242-1.71822203690187i</v>
      </c>
      <c r="CJ214" s="223" t="str">
        <f t="shared" ca="1" si="259"/>
        <v>-4.48452223971353+0.220310450358692i</v>
      </c>
      <c r="CK214" s="223" t="str">
        <f t="shared" ca="1" si="260"/>
        <v>4.29659565530511+1.30335804284i</v>
      </c>
      <c r="CL214" s="223" t="str">
        <f t="shared" ca="1" si="261"/>
        <v>-3.60634603977536-2.67464851044376i</v>
      </c>
      <c r="CM214" s="223" t="str">
        <f t="shared" ca="1" si="262"/>
        <v>2.49447176618611+3.7332408200815i</v>
      </c>
      <c r="CN214" s="223" t="str">
        <f t="shared" ca="1" si="263"/>
        <v>-1.09096413466655-4.35537296564757i</v>
      </c>
      <c r="CO214" s="223" t="str">
        <f t="shared" ca="1" si="264"/>
        <v>-0.440090153544366+4.46831031484786i</v>
      </c>
      <c r="CP214" s="223" t="str">
        <f t="shared" ca="1" si="265"/>
        <v>1.91969267909691-4.05884915103335i</v>
      </c>
      <c r="CQ214" s="223" t="str">
        <f t="shared" ca="1" si="266"/>
        <v>-3.17486034440992+3.17486034441136i</v>
      </c>
      <c r="CR214" s="223" t="str">
        <f t="shared" ca="1" si="267"/>
        <v>4.05884915103439-1.91969267909472i</v>
      </c>
      <c r="CS214" s="223" t="str">
        <f t="shared" ca="1" si="268"/>
        <v>-4.46831031484764+0.440090153546518i</v>
      </c>
      <c r="CT214" s="223" t="str">
        <f t="shared" ca="1" si="269"/>
        <v>4.35537296564807+1.09096413466457i</v>
      </c>
      <c r="CU214" s="223" t="str">
        <f t="shared" ca="1" si="270"/>
        <v>-3.73324082008015-2.49447176618813i</v>
      </c>
      <c r="CV214" s="223" t="str">
        <f t="shared" ca="1" si="271"/>
        <v>2.6746485104455+3.60634603977407i</v>
      </c>
      <c r="CW214" s="223" t="str">
        <f t="shared" ca="1" si="272"/>
        <v>-1.30335804283768-4.29659565530581i</v>
      </c>
      <c r="CX214" s="223" t="str">
        <f t="shared" ca="1" si="273"/>
        <v>-0.220310450356659+4.48452223971363i</v>
      </c>
      <c r="CY214" s="223" t="str">
        <f t="shared" ca="1" si="274"/>
        <v>1.71822203690399-4.14815494466153i</v>
      </c>
      <c r="CZ214" s="223" t="str">
        <f t="shared" ca="1" si="275"/>
        <v>-3.01525307267026+3.32681909949655i</v>
      </c>
      <c r="DA214" s="223" t="str">
        <f t="shared" ca="1" si="276"/>
        <v>3.95976523428815-2.11653861347846i</v>
      </c>
      <c r="DB214" s="223" t="str">
        <f t="shared" ca="1" si="277"/>
        <v>-4.44133383905605+0.658809641002677i</v>
      </c>
      <c r="DC214" s="223" t="str">
        <f t="shared" ca="1" si="278"/>
        <v>4.403657801031+0.875941998331654i</v>
      </c>
      <c r="DD214" s="223" t="str">
        <f t="shared" ca="1" si="279"/>
        <v>-3.85114189625878-2.30828562095395i</v>
      </c>
      <c r="DE214" s="223" t="str">
        <f t="shared" ca="1" si="280"/>
        <v>2.84838179217151+3.47076325597819i</v>
      </c>
      <c r="DF214" s="223" t="str">
        <f t="shared" ca="1" si="281"/>
        <v>-1.5126120473271-4.22746746969191i</v>
      </c>
      <c r="DG214" s="223" t="str">
        <f t="shared" ca="1" si="282"/>
        <v>-1.33112284479309E-12+4.48993055770604i</v>
      </c>
      <c r="DH214" s="223" t="str">
        <f t="shared" ca="1" si="283"/>
        <v>1.51261204732576-4.22746746969239i</v>
      </c>
      <c r="DI214" s="223" t="str">
        <f t="shared" ca="1" si="284"/>
        <v>-2.84838179217041+3.47076325597909i</v>
      </c>
      <c r="DJ214" s="223" t="str">
        <f t="shared" ca="1" si="285"/>
        <v>3.85114189625792-2.30828562095538i</v>
      </c>
      <c r="DK214" s="223" t="str">
        <f t="shared" ca="1" si="286"/>
        <v>-4.40365780103073+0.875941998333045i</v>
      </c>
      <c r="DL214" s="223" t="str">
        <f t="shared" ca="1" si="287"/>
        <v>4.44133383905563+0.658809641005559i</v>
      </c>
      <c r="DM214" s="223" t="str">
        <f t="shared" ca="1" si="288"/>
        <v>-3.95976523428889-2.11653861347709i</v>
      </c>
      <c r="DN214" s="223" t="str">
        <f t="shared" ca="1" si="289"/>
        <v>3.0152530726681+3.3268190994985i</v>
      </c>
      <c r="DO214" s="223" t="str">
        <f t="shared" ca="1" si="290"/>
        <v>-1.71822203690554-4.1481549446609i</v>
      </c>
      <c r="DP214" s="223" t="str">
        <f t="shared" ca="1" si="291"/>
        <v>0.220310450358206+4.48452223971355i</v>
      </c>
      <c r="DQ214" s="223" t="str">
        <f t="shared" ca="1" si="292"/>
        <v>1.30335804284047-4.29659565530497i</v>
      </c>
      <c r="DR214" s="223" t="str">
        <f t="shared" ca="1" si="293"/>
        <v>-2.67464851044415+3.60634603977507i</v>
      </c>
      <c r="DS214" s="223" t="str">
        <f t="shared" ca="1" si="294"/>
        <v>3.73324082008177-2.4944717661857i</v>
      </c>
      <c r="DT214" s="223" t="str">
        <f t="shared" ca="1" si="295"/>
        <v>-4.35537296564766+1.0909641346662i</v>
      </c>
      <c r="DU214" s="223" t="str">
        <f t="shared" ca="1" si="296"/>
        <v>4.46831031484781+0.44009015354485i</v>
      </c>
      <c r="DV214" s="223" t="str">
        <f t="shared" ca="1" si="297"/>
        <v>-4.05884915103315-1.91969267909735i</v>
      </c>
      <c r="DW214" s="223" t="str">
        <f t="shared" ca="1" si="298"/>
        <v>3.1748603444111+3.17486034441017i</v>
      </c>
      <c r="DX214" s="223" t="str">
        <f t="shared" ca="1" si="299"/>
        <v>-1.91969267909439-4.05884915103455i</v>
      </c>
      <c r="DY214" s="223" t="str">
        <f t="shared" ca="1" si="300"/>
        <v>0.440090153545908+4.4683103148477i</v>
      </c>
      <c r="DZ214" s="223" t="str">
        <f t="shared" ca="1" si="301"/>
        <v>1.09096413466492-4.35537296564798i</v>
      </c>
      <c r="EA214" s="223" t="str">
        <f t="shared" ca="1" si="302"/>
        <v>-2.49447176618482+3.73324082008237i</v>
      </c>
      <c r="EB214" s="223" t="str">
        <f t="shared" ca="1" si="303"/>
        <v>3.60634603977444-2.67464851044501i</v>
      </c>
      <c r="EC214" s="223" t="str">
        <f t="shared" ca="1" si="304"/>
        <v>-4.29659565530592+1.30335804283733i</v>
      </c>
      <c r="ED214" s="223" t="str">
        <f t="shared" ca="1" si="305"/>
        <v>4.4845222397136+0.220310450357145i</v>
      </c>
      <c r="EE214" s="223" t="str">
        <f t="shared" ca="1" si="306"/>
        <v>-4.1481549446613-1.71822203690456i</v>
      </c>
      <c r="EF214" s="223" t="str">
        <f t="shared" ca="1" si="307"/>
        <v>3.32681909949922+3.01525307266731i</v>
      </c>
      <c r="EG214" s="223" t="str">
        <f t="shared" ca="1" si="308"/>
        <v>-2.11653861347803-3.95976523428838i</v>
      </c>
      <c r="EH214" s="223" t="str">
        <f t="shared" ca="1" si="309"/>
        <v>0.658809641002066+4.44133383905614i</v>
      </c>
      <c r="EI214" s="223" t="str">
        <f t="shared" ca="1" si="310"/>
        <v>0.875941998332004-4.40365780103093i</v>
      </c>
      <c r="EJ214" s="223" t="str">
        <f t="shared" ca="1" si="311"/>
        <v>-2.30828562095447+3.85114189625847i</v>
      </c>
      <c r="EK214" s="223" t="str">
        <f t="shared" ca="1" si="312"/>
        <v>3.47076325597841-2.84838179217123i</v>
      </c>
      <c r="EL214" s="223" t="str">
        <f t="shared" ca="1" si="313"/>
        <v>-4.22746746969203+1.51261204732676i</v>
      </c>
      <c r="EM214" s="223" t="str">
        <f t="shared" ca="1" si="314"/>
        <v>4.48993055770604+1.94497912862253E-12i</v>
      </c>
      <c r="EN214" s="223"/>
      <c r="EO214" s="223"/>
      <c r="EP214" s="223"/>
    </row>
    <row r="215" spans="1:146" ht="17.25" thickBot="1">
      <c r="A215" s="257">
        <f t="shared" si="181"/>
        <v>2.2460937500000016E-3</v>
      </c>
      <c r="B215" s="256">
        <v>115</v>
      </c>
      <c r="C215" s="230">
        <f t="shared" si="182"/>
        <v>23000</v>
      </c>
      <c r="D215" s="229">
        <f t="shared" si="315"/>
        <v>144513.26206513049</v>
      </c>
      <c r="E215" s="229" t="str">
        <f t="shared" si="316"/>
        <v>144513.26206513i</v>
      </c>
      <c r="F215" s="229" t="str">
        <f t="shared" si="320"/>
        <v>-0.0118729394456865-0.0374887839207035i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0.00201757462432541-0.00367499216929125i</v>
      </c>
      <c r="I215" s="229" t="str">
        <f t="shared" si="317"/>
        <v>-0.00285043973353899+0.00390090174109513i</v>
      </c>
      <c r="J215" s="255" t="str">
        <f ca="1">IMPRODUCT(1/N_FFT2,DZ100)</f>
        <v>0.0221381219236076+0.00161500195438134i</v>
      </c>
      <c r="K215" s="254" t="str">
        <f t="shared" ca="1" si="318"/>
        <v>-0.0000694033462926999+0.0000817551726158655i</v>
      </c>
      <c r="N215" s="246">
        <f t="shared" ca="1" si="185"/>
        <v>17.49002589880314</v>
      </c>
      <c r="O215" s="223">
        <f t="shared" ca="1" si="186"/>
        <v>4.4900258988031414</v>
      </c>
      <c r="P215" s="223" t="str">
        <f t="shared" ca="1" si="187"/>
        <v>-4.26340612250616-1.40843913837266i</v>
      </c>
      <c r="Q215" s="223" t="str">
        <f t="shared" ca="1" si="188"/>
        <v>3.60642261846184+2.67470530507004i</v>
      </c>
      <c r="R215" s="223" t="str">
        <f t="shared" ca="1" si="189"/>
        <v>-2.58539369220913-3.67097698551874i</v>
      </c>
      <c r="S215" s="223" t="str">
        <f t="shared" ca="1" si="190"/>
        <v>1.30338571889816+4.29668689104701i</v>
      </c>
      <c r="T215" s="223" t="str">
        <f t="shared" ca="1" si="191"/>
        <v>0.110190751656321-4.48867358694886i</v>
      </c>
      <c r="U215" s="223" t="str">
        <f t="shared" ca="1" si="192"/>
        <v>-1.51264416677497+4.22755723753619i</v>
      </c>
      <c r="V215" s="223" t="str">
        <f t="shared" ca="1" si="193"/>
        <v>2.76240577546872-3.53969587727251i</v>
      </c>
      <c r="W215" s="223" t="str">
        <f t="shared" ca="1" si="194"/>
        <v>-3.73332009330633+2.49452473486197i</v>
      </c>
      <c r="X215" s="223" t="str">
        <f t="shared" ca="1" si="195"/>
        <v>4.32737949606815-1.19754718860341i</v>
      </c>
      <c r="Y215" s="223" t="str">
        <f t="shared" ca="1" si="196"/>
        <v>-4.48461746596812-0.220315128524141i</v>
      </c>
      <c r="Z215" s="223" t="str">
        <f t="shared" ca="1" si="197"/>
        <v>4.18916183016484+1.61593803489271i</v>
      </c>
      <c r="AA215" s="223" t="str">
        <f t="shared" ca="1" si="198"/>
        <v>-3.47083695564437-2.8484422759214i</v>
      </c>
      <c r="AB215" s="223" t="str">
        <f t="shared" ca="1" si="199"/>
        <v>2.40215316909097+3.79341438866744i</v>
      </c>
      <c r="AC215" s="223" t="str">
        <f t="shared" ca="1" si="200"/>
        <v>-1.09098730066143-4.35546544949199i</v>
      </c>
      <c r="AD215" s="223" t="str">
        <f t="shared" ca="1" si="201"/>
        <v>-0.330306795796644+4.47785997911653i</v>
      </c>
      <c r="AE215" s="223" t="str">
        <f t="shared" ca="1" si="202"/>
        <v>1.71825852236204-4.14824302834985i</v>
      </c>
      <c r="AF215" s="223" t="str">
        <f t="shared" ca="1" si="203"/>
        <v>-2.93276298125719+3.39988733161709i</v>
      </c>
      <c r="AG215" s="223" t="str">
        <f t="shared" ca="1" si="204"/>
        <v>3.85122367304573-2.30833463607319i</v>
      </c>
      <c r="AH215" s="223" t="str">
        <f t="shared" ca="1" si="205"/>
        <v>-4.3809278333904+0.983770242764152i</v>
      </c>
      <c r="AI215" s="223" t="str">
        <f t="shared" ca="1" si="206"/>
        <v>4.46840519685149+0.440099498606341i</v>
      </c>
      <c r="AJ215" s="223" t="str">
        <f t="shared" ca="1" si="207"/>
        <v>-4.10482548004738-1.81954399514733i</v>
      </c>
      <c r="AK215" s="223" t="str">
        <f t="shared" ca="1" si="208"/>
        <v>3.32688974259092+3.01531709983648i</v>
      </c>
      <c r="AL215" s="223" t="str">
        <f t="shared" ca="1" si="209"/>
        <v>-2.21312564858483-3.9067131242899i</v>
      </c>
      <c r="AM215" s="223" t="str">
        <f t="shared" ca="1" si="210"/>
        <v>0.875960598458206+4.40375131017542i</v>
      </c>
      <c r="AN215" s="223" t="str">
        <f t="shared" ca="1" si="211"/>
        <v>0.549627101934459-4.4562588143803i</v>
      </c>
      <c r="AO215" s="223" t="str">
        <f t="shared" ca="1" si="212"/>
        <v>-1.91973344266706+4.05893533836506i</v>
      </c>
      <c r="AP215" s="223" t="str">
        <f t="shared" ca="1" si="213"/>
        <v>3.09605490414413-3.25188815958484i</v>
      </c>
      <c r="AQ215" s="223" t="str">
        <f t="shared" ca="1" si="214"/>
        <v>-3.9598493176294+2.11658355695988i</v>
      </c>
      <c r="AR215" s="223" t="str">
        <f t="shared" ca="1" si="215"/>
        <v>-3.9598493176294+2.11658355695988i</v>
      </c>
      <c r="AS215" s="223" t="str">
        <f t="shared" ca="1" si="216"/>
        <v>-4.44142814822957-0.658823630448221i</v>
      </c>
      <c r="AT215" s="223" t="str">
        <f t="shared" ca="1" si="217"/>
        <v>4.01060024580824+2.01876651454443i</v>
      </c>
      <c r="AU215" s="223" t="str">
        <f t="shared" ca="1" si="218"/>
        <v>-3.17492776074707-3.17492776074678i</v>
      </c>
      <c r="AV215" s="223" t="str">
        <f t="shared" ca="1" si="219"/>
        <v>2.01876651454433+4.01060024580829i</v>
      </c>
      <c r="AW215" s="223" t="str">
        <f t="shared" ca="1" si="220"/>
        <v>-0.658823630448181-4.44142814822958i</v>
      </c>
      <c r="AX215" s="223" t="str">
        <f t="shared" ca="1" si="221"/>
        <v>-0.767623308242004+4.42392213183805i</v>
      </c>
      <c r="AY215" s="223" t="str">
        <f t="shared" ca="1" si="222"/>
        <v>2.11658355695953-3.95984931762959i</v>
      </c>
      <c r="AZ215" s="223" t="str">
        <f t="shared" ca="1" si="223"/>
        <v>-3.25188815958614+3.09605490414276i</v>
      </c>
      <c r="BA215" s="223" t="str">
        <f t="shared" ca="1" si="224"/>
        <v>4.05893533836508-1.91973344266702i</v>
      </c>
      <c r="BB215" s="223" t="str">
        <f t="shared" ca="1" si="225"/>
        <v>-4.45625881438008+0.549627101936192i</v>
      </c>
      <c r="BC215" s="223" t="str">
        <f t="shared" ca="1" si="226"/>
        <v>4.40375131017523+0.875960598459122i</v>
      </c>
      <c r="BD215" s="223" t="str">
        <f t="shared" ca="1" si="227"/>
        <v>-3.90671312429032-2.21312564858409i</v>
      </c>
      <c r="BE215" s="223" t="str">
        <f t="shared" ca="1" si="228"/>
        <v>3.0153170998351+3.32688974259217i</v>
      </c>
      <c r="BF215" s="223" t="str">
        <f t="shared" ca="1" si="229"/>
        <v>-1.8195439951477-4.10482548004722i</v>
      </c>
      <c r="BG215" s="223" t="str">
        <f t="shared" ca="1" si="230"/>
        <v>0.440099498604048+4.46840519685171i</v>
      </c>
      <c r="BH215" s="223" t="str">
        <f t="shared" ca="1" si="231"/>
        <v>0.983770242764628-4.3809278333903i</v>
      </c>
      <c r="BI215" s="223" t="str">
        <f t="shared" ca="1" si="232"/>
        <v>-2.3083346360721+3.85122367304638i</v>
      </c>
      <c r="BJ215" s="223" t="str">
        <f t="shared" ca="1" si="233"/>
        <v>3.3998873316177-2.93276298125648i</v>
      </c>
      <c r="BK215" s="223" t="str">
        <f t="shared" ca="1" si="234"/>
        <v>-4.14824302834952+1.71825852236286i</v>
      </c>
      <c r="BL215" s="223" t="str">
        <f t="shared" ca="1" si="235"/>
        <v>4.47785997911667-0.330306795794759i</v>
      </c>
      <c r="BM215" s="223" t="str">
        <f t="shared" ca="1" si="236"/>
        <v>-4.35546544949197-1.0909873006615i</v>
      </c>
      <c r="BN215" s="223" t="str">
        <f t="shared" ca="1" si="237"/>
        <v>3.79341438866838+2.40215316908949i</v>
      </c>
      <c r="BO215" s="223" t="str">
        <f t="shared" ca="1" si="238"/>
        <v>-2.84844227592105-3.47083695564466i</v>
      </c>
      <c r="BP215" s="223" t="str">
        <f t="shared" ca="1" si="239"/>
        <v>1.61593803489397+4.18916183016435i</v>
      </c>
      <c r="BQ215" s="223" t="str">
        <f t="shared" ca="1" si="240"/>
        <v>-0.220315128522716-4.48461746596819i</v>
      </c>
      <c r="BR215" s="223" t="str">
        <f t="shared" ca="1" si="241"/>
        <v>-1.19754718860304+4.32737949606825i</v>
      </c>
      <c r="BS215" s="223" t="str">
        <f t="shared" ca="1" si="242"/>
        <v>2.49452473486384-3.73332009330508i</v>
      </c>
      <c r="BT215" s="223" t="str">
        <f t="shared" ca="1" si="243"/>
        <v>-3.53969587727251+2.76240577546873i</v>
      </c>
      <c r="BU215" s="223" t="str">
        <f t="shared" ca="1" si="244"/>
        <v>4.22755723753562-1.51264416677657i</v>
      </c>
      <c r="BV215" s="223" t="str">
        <f t="shared" ca="1" si="245"/>
        <v>-4.48867358694888+0.110190751655364i</v>
      </c>
      <c r="BW215" s="223" t="str">
        <f t="shared" ca="1" si="246"/>
        <v>4.29668689104727+1.30338571889734i</v>
      </c>
      <c r="BX215" s="223" t="str">
        <f t="shared" ca="1" si="247"/>
        <v>-3.67097698551781-2.58539369221044i</v>
      </c>
      <c r="BY215" s="223" t="str">
        <f t="shared" ca="1" si="248"/>
        <v>2.67470530507018+3.60642261846174i</v>
      </c>
      <c r="BZ215" s="223" t="str">
        <f t="shared" ca="1" si="249"/>
        <v>-1.40843913837464-4.26340612250551i</v>
      </c>
      <c r="CA215" s="223" t="str">
        <f t="shared" ca="1" si="250"/>
        <v>-4.8625608090353E-13+4.49002589880314i</v>
      </c>
      <c r="CB215" s="223" t="str">
        <f t="shared" ca="1" si="251"/>
        <v>1.40843913837132-4.26340612250661i</v>
      </c>
      <c r="CC215" s="223" t="str">
        <f t="shared" ca="1" si="252"/>
        <v>-2.67470530507106+3.60642261846108i</v>
      </c>
      <c r="CD215" s="223" t="str">
        <f t="shared" ca="1" si="253"/>
        <v>3.67097698551837-2.58539369220965i</v>
      </c>
      <c r="CE215" s="223" t="str">
        <f t="shared" ca="1" si="254"/>
        <v>-4.29668689104755+1.30338571889641i</v>
      </c>
      <c r="CF215" s="223" t="str">
        <f t="shared" ca="1" si="255"/>
        <v>4.48867358694886+0.110190751656337i</v>
      </c>
      <c r="CG215" s="223" t="str">
        <f t="shared" ca="1" si="256"/>
        <v>-4.22755723753679-1.51264416677328i</v>
      </c>
      <c r="CH215" s="223" t="str">
        <f t="shared" ca="1" si="257"/>
        <v>3.53969587727191+2.76240577546949i</v>
      </c>
      <c r="CI215" s="223" t="str">
        <f t="shared" ca="1" si="258"/>
        <v>-2.49452473486303-3.73332009330562i</v>
      </c>
      <c r="CJ215" s="223" t="str">
        <f t="shared" ca="1" si="259"/>
        <v>1.1975471886021+4.32737949606851i</v>
      </c>
      <c r="CK215" s="223" t="str">
        <f t="shared" ca="1" si="260"/>
        <v>0.220315128523687-4.48461746596814i</v>
      </c>
      <c r="CL215" s="223" t="str">
        <f t="shared" ca="1" si="261"/>
        <v>-1.61593803489488+4.189161830164i</v>
      </c>
      <c r="CM215" s="223" t="str">
        <f t="shared" ca="1" si="262"/>
        <v>2.8484422759218-3.47083695564404i</v>
      </c>
      <c r="CN215" s="223" t="str">
        <f t="shared" ca="1" si="263"/>
        <v>-3.79341438866651+2.40215316909244i</v>
      </c>
      <c r="CO215" s="223" t="str">
        <f t="shared" ca="1" si="264"/>
        <v>4.35546544949221-1.09098730066055i</v>
      </c>
      <c r="CP215" s="223" t="str">
        <f t="shared" ca="1" si="265"/>
        <v>-4.47785997911659-0.330306795795856i</v>
      </c>
      <c r="CQ215" s="223" t="str">
        <f t="shared" ca="1" si="266"/>
        <v>4.14824302834914+1.71825852236376i</v>
      </c>
      <c r="CR215" s="223" t="str">
        <f t="shared" ca="1" si="267"/>
        <v>-3.39988733161706-2.93276298125722i</v>
      </c>
      <c r="CS215" s="223" t="str">
        <f t="shared" ca="1" si="268"/>
        <v>2.3083346360751+3.85122367304459i</v>
      </c>
      <c r="CT215" s="223" t="str">
        <f t="shared" ca="1" si="269"/>
        <v>-0.983770242763618-4.38092783339052i</v>
      </c>
      <c r="CU215" s="223" t="str">
        <f t="shared" ca="1" si="270"/>
        <v>-0.440099498605079+4.46840519685162i</v>
      </c>
      <c r="CV215" s="223" t="str">
        <f t="shared" ca="1" si="271"/>
        <v>1.81954399514859-4.10482548004683i</v>
      </c>
      <c r="CW215" s="223" t="str">
        <f t="shared" ca="1" si="272"/>
        <v>-3.01531709983582+3.32688974259152i</v>
      </c>
      <c r="CX215" s="223" t="str">
        <f t="shared" ca="1" si="273"/>
        <v>3.90671312429083-2.21312564858318i</v>
      </c>
      <c r="CY215" s="223" t="str">
        <f t="shared" ca="1" si="274"/>
        <v>-4.40375131017544+0.875960598458107i</v>
      </c>
      <c r="CZ215" s="223" t="str">
        <f t="shared" ca="1" si="275"/>
        <v>4.45625881438051+0.549627101932726i</v>
      </c>
      <c r="DA215" s="223" t="str">
        <f t="shared" ca="1" si="276"/>
        <v>-4.05893533836466-1.91973344266789i</v>
      </c>
      <c r="DB215" s="223" t="str">
        <f t="shared" ca="1" si="277"/>
        <v>3.25188815958547+3.09605490414346i</v>
      </c>
      <c r="DC215" s="223" t="str">
        <f t="shared" ca="1" si="278"/>
        <v>-2.11658355695873-3.95984931763002i</v>
      </c>
      <c r="DD215" s="223" t="str">
        <f t="shared" ca="1" si="279"/>
        <v>0.767623308242363+4.42392213183799i</v>
      </c>
      <c r="DE215" s="223" t="str">
        <f t="shared" ca="1" si="280"/>
        <v>0.658823630446178-4.44142814822988i</v>
      </c>
      <c r="DF215" s="223" t="str">
        <f t="shared" ca="1" si="281"/>
        <v>-2.01876651454492+4.01060024580799i</v>
      </c>
      <c r="DG215" s="223" t="str">
        <f t="shared" ca="1" si="282"/>
        <v>3.17492776074582-3.17492776074803i</v>
      </c>
      <c r="DH215" s="223" t="str">
        <f t="shared" ca="1" si="283"/>
        <v>-4.01060024580865+2.01876651454361i</v>
      </c>
      <c r="DI215" s="223" t="str">
        <f t="shared" ca="1" si="284"/>
        <v>4.44142814822945-0.658823630449025i</v>
      </c>
      <c r="DJ215" s="223" t="str">
        <f t="shared" ca="1" si="285"/>
        <v>-4.42392213183774-0.7676233082438i</v>
      </c>
      <c r="DK215" s="223" t="str">
        <f t="shared" ca="1" si="286"/>
        <v>3.95984931762933+2.11658355696001i</v>
      </c>
      <c r="DL215" s="223" t="str">
        <f t="shared" ca="1" si="287"/>
        <v>-3.09605490414573-3.25188815958331i</v>
      </c>
      <c r="DM215" s="223" t="str">
        <f t="shared" ca="1" si="288"/>
        <v>1.91973344266646+4.05893533836534i</v>
      </c>
      <c r="DN215" s="223" t="str">
        <f t="shared" ca="1" si="289"/>
        <v>-0.549627101935712-4.45625881438014i</v>
      </c>
      <c r="DO215" s="223" t="str">
        <f t="shared" ca="1" si="290"/>
        <v>-0.875960598459535+4.40375131017515i</v>
      </c>
      <c r="DP215" s="223" t="str">
        <f t="shared" ca="1" si="291"/>
        <v>2.21312564858456-3.90671312429005i</v>
      </c>
      <c r="DQ215" s="223" t="str">
        <f t="shared" ca="1" si="292"/>
        <v>-3.3268897425925+3.01531709983474i</v>
      </c>
      <c r="DR215" s="223" t="str">
        <f t="shared" ca="1" si="293"/>
        <v>4.10482548004747-1.81954399514714i</v>
      </c>
      <c r="DS215" s="223" t="str">
        <f t="shared" ca="1" si="294"/>
        <v>-4.46840519685132+0.440099498608072i</v>
      </c>
      <c r="DT215" s="223" t="str">
        <f t="shared" ca="1" si="295"/>
        <v>4.3809278333902+0.983770242765041i</v>
      </c>
      <c r="DU215" s="223" t="str">
        <f t="shared" ca="1" si="296"/>
        <v>-3.85122367304613-2.30833463607252i</v>
      </c>
      <c r="DV215" s="223" t="str">
        <f t="shared" ca="1" si="297"/>
        <v>2.93276298125611+3.39988733161802i</v>
      </c>
      <c r="DW215" s="223" t="str">
        <f t="shared" ca="1" si="298"/>
        <v>-1.71825852236229-4.14824302834975i</v>
      </c>
      <c r="DX215" s="223" t="str">
        <f t="shared" ca="1" si="299"/>
        <v>0.330306795798856+4.47785997911637i</v>
      </c>
      <c r="DY215" s="223" t="str">
        <f t="shared" ca="1" si="300"/>
        <v>1.09098730066185-4.35546544949188i</v>
      </c>
      <c r="DZ215" s="223" t="str">
        <f t="shared" ca="1" si="301"/>
        <v>-2.4021531690899+3.79341438866812i</v>
      </c>
      <c r="EA215" s="223" t="str">
        <f t="shared" ca="1" si="302"/>
        <v>3.47083695564497-2.84844227592067i</v>
      </c>
      <c r="EB215" s="223" t="str">
        <f t="shared" ca="1" si="303"/>
        <v>-4.18916183016457+1.6159380348934i</v>
      </c>
      <c r="EC215" s="223" t="str">
        <f t="shared" ca="1" si="304"/>
        <v>4.48461746596822-0.22031512852223i</v>
      </c>
      <c r="ED215" s="223" t="str">
        <f t="shared" ca="1" si="305"/>
        <v>-4.32737949606809-1.19754718860363i</v>
      </c>
      <c r="EE215" s="223" t="str">
        <f t="shared" ca="1" si="306"/>
        <v>3.73332009330729+2.49452473486053i</v>
      </c>
      <c r="EF215" s="223" t="str">
        <f t="shared" ca="1" si="307"/>
        <v>-2.76240577546834-3.53969587727281i</v>
      </c>
      <c r="EG215" s="223" t="str">
        <f t="shared" ca="1" si="308"/>
        <v>1.51264416677611+4.22755723753578i</v>
      </c>
      <c r="EH215" s="223" t="str">
        <f t="shared" ca="1" si="309"/>
        <v>-0.110190751654878-4.4886735869489i</v>
      </c>
      <c r="EI215" s="223" t="str">
        <f t="shared" ca="1" si="310"/>
        <v>-1.30338571889793+4.29668689104709i</v>
      </c>
      <c r="EJ215" s="223" t="str">
        <f t="shared" ca="1" si="311"/>
        <v>2.58539369221094-3.67097698551746i</v>
      </c>
      <c r="EK215" s="223" t="str">
        <f t="shared" ca="1" si="312"/>
        <v>-3.60642261846195+2.67470530506989i</v>
      </c>
      <c r="EL215" s="223" t="str">
        <f t="shared" ca="1" si="313"/>
        <v>4.26340612250566-1.40843913837417i</v>
      </c>
      <c r="EM215" s="223" t="str">
        <f t="shared" ca="1" si="314"/>
        <v>-4.49002589880314-9.72512161807059E-13i</v>
      </c>
      <c r="EN215" s="223"/>
      <c r="EO215" s="223"/>
      <c r="EP215" s="223"/>
    </row>
    <row r="216" spans="1:146" ht="17.25" thickBot="1">
      <c r="A216" s="257">
        <f t="shared" si="181"/>
        <v>2.2656250000000016E-3</v>
      </c>
      <c r="B216" s="256">
        <v>116</v>
      </c>
      <c r="C216" s="230">
        <f t="shared" si="182"/>
        <v>23200</v>
      </c>
      <c r="D216" s="229">
        <f t="shared" si="315"/>
        <v>145769.89912656639</v>
      </c>
      <c r="E216" s="229" t="str">
        <f t="shared" si="316"/>
        <v>145769.899126566i</v>
      </c>
      <c r="F216" s="229" t="str">
        <f t="shared" si="320"/>
        <v>-0.011767440458603-0.0370613979863009i</v>
      </c>
      <c r="G216" s="229" t="str">
        <f t="shared" si="321"/>
        <v>-3.74804675641078+2.53790507381687i</v>
      </c>
      <c r="H216" s="229" t="str">
        <f t="shared" si="322"/>
        <v>0.00201723238437806-0.00364329091937678i</v>
      </c>
      <c r="I216" s="229" t="str">
        <f t="shared" si="317"/>
        <v>-0.00283017631300971+0.00386927029132711i</v>
      </c>
      <c r="J216" s="255" t="str">
        <f ca="1">IMPRODUCT(1/N_FFT2,EA100)</f>
        <v>0.0207630330241633-0.0000109497767087595i</v>
      </c>
      <c r="K216" s="254" t="str">
        <f t="shared" ca="1" si="318"/>
        <v>-0.0000587206766055095+0.0000803687766369126i</v>
      </c>
      <c r="N216" s="246">
        <f t="shared" ca="1" si="185"/>
        <v>17.490112760433131</v>
      </c>
      <c r="O216" s="223">
        <f t="shared" ca="1" si="186"/>
        <v>4.4901127604331315</v>
      </c>
      <c r="P216" s="223" t="str">
        <f t="shared" ca="1" si="187"/>
        <v>-4.29677001244436-1.30341093349847i</v>
      </c>
      <c r="Q216" s="223" t="str">
        <f t="shared" ca="1" si="188"/>
        <v>3.73339231611205+2.49457299259812i</v>
      </c>
      <c r="R216" s="223" t="str">
        <f t="shared" ca="1" si="189"/>
        <v>-2.84849738035626-3.47090410059223i</v>
      </c>
      <c r="S216" s="223" t="str">
        <f t="shared" ca="1" si="190"/>
        <v>1.71829176286884+4.14832327803193i</v>
      </c>
      <c r="T216" s="223" t="str">
        <f t="shared" ca="1" si="191"/>
        <v>-0.440108012534699-4.46849164021901i</v>
      </c>
      <c r="U216" s="223" t="str">
        <f t="shared" ca="1" si="192"/>
        <v>-0.875977544321634+4.40383650278353i</v>
      </c>
      <c r="V216" s="223" t="str">
        <f t="shared" ca="1" si="193"/>
        <v>2.11662450324915-3.95992592274776i</v>
      </c>
      <c r="W216" s="223" t="str">
        <f t="shared" ca="1" si="194"/>
        <v>-3.17498918119452+3.17498918119452i</v>
      </c>
      <c r="X216" s="223" t="str">
        <f t="shared" ca="1" si="195"/>
        <v>3.95992592274798-2.11662450324874i</v>
      </c>
      <c r="Y216" s="223" t="str">
        <f t="shared" ca="1" si="196"/>
        <v>-4.40383650278353+0.875977544321621i</v>
      </c>
      <c r="Z216" s="223" t="str">
        <f t="shared" ca="1" si="197"/>
        <v>4.46849164021897+0.440108012535151i</v>
      </c>
      <c r="AA216" s="223" t="str">
        <f t="shared" ca="1" si="198"/>
        <v>-4.14832327803192-1.71829176286885i</v>
      </c>
      <c r="AB216" s="223" t="str">
        <f t="shared" ca="1" si="199"/>
        <v>3.47090410059236+2.8484973803561i</v>
      </c>
      <c r="AC216" s="223" t="str">
        <f t="shared" ca="1" si="200"/>
        <v>-2.49457299259812-3.73339231611205i</v>
      </c>
      <c r="AD216" s="223" t="str">
        <f t="shared" ca="1" si="201"/>
        <v>1.30341093349826+4.29677001244442i</v>
      </c>
      <c r="AE216" s="223" t="str">
        <f t="shared" ca="1" si="202"/>
        <v>4.86819000956647E-19-4.49011276043313i</v>
      </c>
      <c r="AF216" s="223" t="str">
        <f t="shared" ca="1" si="203"/>
        <v>-1.30341093349826+4.29677001244442i</v>
      </c>
      <c r="AG216" s="223" t="str">
        <f t="shared" ca="1" si="204"/>
        <v>2.49457299259815-3.73339231611203i</v>
      </c>
      <c r="AH216" s="223" t="str">
        <f t="shared" ca="1" si="205"/>
        <v>-3.47090410059238+2.84849738035608i</v>
      </c>
      <c r="AI216" s="223" t="str">
        <f t="shared" ca="1" si="206"/>
        <v>4.14832327803193-1.71829176286883i</v>
      </c>
      <c r="AJ216" s="223" t="str">
        <f t="shared" ca="1" si="207"/>
        <v>-4.46849164021897+0.440108012535136i</v>
      </c>
      <c r="AK216" s="223" t="str">
        <f t="shared" ca="1" si="208"/>
        <v>4.40383650278353+0.875977544321634i</v>
      </c>
      <c r="AL216" s="223" t="str">
        <f t="shared" ca="1" si="209"/>
        <v>-3.95992592274776-2.11662450324915i</v>
      </c>
      <c r="AM216" s="223" t="str">
        <f t="shared" ca="1" si="210"/>
        <v>3.17498918119449+3.17498918119454i</v>
      </c>
      <c r="AN216" s="223" t="str">
        <f t="shared" ca="1" si="211"/>
        <v>-2.11662450324876-3.95992592274797i</v>
      </c>
      <c r="AO216" s="223" t="str">
        <f t="shared" ca="1" si="212"/>
        <v>0.875977544321603+4.40383650278354i</v>
      </c>
      <c r="AP216" s="223" t="str">
        <f t="shared" ca="1" si="213"/>
        <v>0.440108012535136-4.46849164021897i</v>
      </c>
      <c r="AQ216" s="223" t="str">
        <f t="shared" ca="1" si="214"/>
        <v>-1.71829176286885+4.14832327803192i</v>
      </c>
      <c r="AR216" s="223" t="str">
        <f t="shared" ca="1" si="215"/>
        <v>-1.71829176286885+4.14832327803192i</v>
      </c>
      <c r="AS216" s="223" t="str">
        <f t="shared" ca="1" si="216"/>
        <v>-3.73339231611205+2.49457299259812i</v>
      </c>
      <c r="AT216" s="223" t="str">
        <f t="shared" ca="1" si="217"/>
        <v>4.2967700124443-1.30341093349865i</v>
      </c>
      <c r="AU216" s="223" t="str">
        <f t="shared" ca="1" si="218"/>
        <v>-4.49011276043313-9.73638001913298E-19i</v>
      </c>
      <c r="AV216" s="223" t="str">
        <f t="shared" ca="1" si="219"/>
        <v>4.29677001244441+1.30341093349829i</v>
      </c>
      <c r="AW216" s="223" t="str">
        <f t="shared" ca="1" si="220"/>
        <v>-3.73339231611205-2.49457299259812i</v>
      </c>
      <c r="AX216" s="223" t="str">
        <f t="shared" ca="1" si="221"/>
        <v>2.84849738035608+3.47090410059238i</v>
      </c>
      <c r="AY216" s="223" t="str">
        <f t="shared" ca="1" si="222"/>
        <v>-1.7182917628688-4.14832327803194i</v>
      </c>
      <c r="AZ216" s="223" t="str">
        <f t="shared" ca="1" si="223"/>
        <v>0.440108012536024+4.46849164021888i</v>
      </c>
      <c r="BA216" s="223" t="str">
        <f t="shared" ca="1" si="224"/>
        <v>0.875977544323857-4.40383650278309i</v>
      </c>
      <c r="BB216" s="223" t="str">
        <f t="shared" ca="1" si="225"/>
        <v>-2.11662450324994+3.95992592274734i</v>
      </c>
      <c r="BC216" s="223" t="str">
        <f t="shared" ca="1" si="226"/>
        <v>3.17498918119454-3.17498918119449i</v>
      </c>
      <c r="BD216" s="223" t="str">
        <f t="shared" ca="1" si="227"/>
        <v>-3.95992592274734+2.11662450324994i</v>
      </c>
      <c r="BE216" s="223" t="str">
        <f t="shared" ca="1" si="228"/>
        <v>4.4038365027831-0.875977544323794i</v>
      </c>
      <c r="BF216" s="223" t="str">
        <f t="shared" ca="1" si="229"/>
        <v>-4.46849164021887-0.440108012536088i</v>
      </c>
      <c r="BG216" s="223" t="str">
        <f t="shared" ca="1" si="230"/>
        <v>4.14832327803192+1.71829176286885i</v>
      </c>
      <c r="BH216" s="223" t="str">
        <f t="shared" ca="1" si="231"/>
        <v>-3.47090410059295-2.84849738035539i</v>
      </c>
      <c r="BI216" s="223" t="str">
        <f t="shared" ca="1" si="232"/>
        <v>2.49457299259626+3.73339231611329i</v>
      </c>
      <c r="BJ216" s="223" t="str">
        <f t="shared" ca="1" si="233"/>
        <v>-1.30341093349737-4.29677001244469i</v>
      </c>
      <c r="BK216" s="223" t="str">
        <f t="shared" ca="1" si="234"/>
        <v>-6.38098005503925E-14+4.49011276043313i</v>
      </c>
      <c r="BL216" s="223" t="str">
        <f t="shared" ca="1" si="235"/>
        <v>1.30341093349737-4.29677001244469i</v>
      </c>
      <c r="BM216" s="223" t="str">
        <f t="shared" ca="1" si="236"/>
        <v>-2.49457299259997+3.73339231611081i</v>
      </c>
      <c r="BN216" s="223" t="str">
        <f t="shared" ca="1" si="237"/>
        <v>3.47090410059295-2.84849738035539i</v>
      </c>
      <c r="BO216" s="223" t="str">
        <f t="shared" ca="1" si="238"/>
        <v>-4.14832327803194+1.7182917628688i</v>
      </c>
      <c r="BP216" s="223" t="str">
        <f t="shared" ca="1" si="239"/>
        <v>4.46849164021889-0.440108012535961i</v>
      </c>
      <c r="BQ216" s="223" t="str">
        <f t="shared" ca="1" si="240"/>
        <v>-4.40383650278308-0.875977544323919i</v>
      </c>
      <c r="BR216" s="223" t="str">
        <f t="shared" ca="1" si="241"/>
        <v>3.95992592274734+2.11662450324994i</v>
      </c>
      <c r="BS216" s="223" t="str">
        <f t="shared" ca="1" si="242"/>
        <v>-3.17498918119449-3.17498918119454i</v>
      </c>
      <c r="BT216" s="223" t="str">
        <f t="shared" ca="1" si="243"/>
        <v>2.11662450324988+3.95992592274737i</v>
      </c>
      <c r="BU216" s="223" t="str">
        <f t="shared" ca="1" si="244"/>
        <v>-0.875977544323857-4.40383650278309i</v>
      </c>
      <c r="BV216" s="223" t="str">
        <f t="shared" ca="1" si="245"/>
        <v>-0.440108012536024+4.46849164021888i</v>
      </c>
      <c r="BW216" s="223" t="str">
        <f t="shared" ca="1" si="246"/>
        <v>1.71829176286885-4.14832327803192i</v>
      </c>
      <c r="BX216" s="223" t="str">
        <f t="shared" ca="1" si="247"/>
        <v>-2.84849738035544+3.47090410059291i</v>
      </c>
      <c r="BY216" s="223" t="str">
        <f t="shared" ca="1" si="248"/>
        <v>3.73339231611085-2.49457299259992i</v>
      </c>
      <c r="BZ216" s="223" t="str">
        <f t="shared" ca="1" si="249"/>
        <v>-4.29677001244471+1.30341093349731i</v>
      </c>
      <c r="CA216" s="223" t="str">
        <f t="shared" ca="1" si="250"/>
        <v>4.49011276043313+1.9472760038266E-18i</v>
      </c>
      <c r="CB216" s="223" t="str">
        <f t="shared" ca="1" si="251"/>
        <v>-4.29677001244467-1.30341093349743i</v>
      </c>
      <c r="CC216" s="223" t="str">
        <f t="shared" ca="1" si="252"/>
        <v>3.73339231611326+2.49457299259631i</v>
      </c>
      <c r="CD216" s="223" t="str">
        <f t="shared" ca="1" si="253"/>
        <v>-2.84849738035534-3.47090410059299i</v>
      </c>
      <c r="CE216" s="223" t="str">
        <f t="shared" ca="1" si="254"/>
        <v>1.71829176286885+4.14832327803192i</v>
      </c>
      <c r="CF216" s="223" t="str">
        <f t="shared" ca="1" si="255"/>
        <v>-0.440108012536024-4.46849164021888i</v>
      </c>
      <c r="CG216" s="223" t="str">
        <f t="shared" ca="1" si="256"/>
        <v>-0.875977544323857+4.40383650278309i</v>
      </c>
      <c r="CH216" s="223" t="str">
        <f t="shared" ca="1" si="257"/>
        <v>2.11662450324999-3.95992592274731i</v>
      </c>
      <c r="CI216" s="223" t="str">
        <f t="shared" ca="1" si="258"/>
        <v>-3.17498918119458+3.17498918119445i</v>
      </c>
      <c r="CJ216" s="223" t="str">
        <f t="shared" ca="1" si="259"/>
        <v>3.95992592274734-2.11662450324994i</v>
      </c>
      <c r="CK216" s="223" t="str">
        <f t="shared" ca="1" si="260"/>
        <v>-4.4038365027831+0.875977544323794i</v>
      </c>
      <c r="CL216" s="223" t="str">
        <f t="shared" ca="1" si="261"/>
        <v>4.46849164021887+0.440108012536088i</v>
      </c>
      <c r="CM216" s="223" t="str">
        <f t="shared" ca="1" si="262"/>
        <v>-4.14832327803189-1.71829176286891i</v>
      </c>
      <c r="CN216" s="223" t="str">
        <f t="shared" ca="1" si="263"/>
        <v>3.47090410059295+2.84849738035539i</v>
      </c>
      <c r="CO216" s="223" t="str">
        <f t="shared" ca="1" si="264"/>
        <v>-2.49457299259626-3.73339231611329i</v>
      </c>
      <c r="CP216" s="223" t="str">
        <f t="shared" ca="1" si="265"/>
        <v>1.30341093349737+4.29677001244469i</v>
      </c>
      <c r="CQ216" s="223" t="str">
        <f t="shared" ca="1" si="266"/>
        <v>6.38107741883944E-14-4.49011276043313i</v>
      </c>
      <c r="CR216" s="223" t="str">
        <f t="shared" ca="1" si="267"/>
        <v>-1.30341093349749+4.29677001244465i</v>
      </c>
      <c r="CS216" s="223" t="str">
        <f t="shared" ca="1" si="268"/>
        <v>2.49457299260008-3.73339231611074i</v>
      </c>
      <c r="CT216" s="223" t="str">
        <f t="shared" ca="1" si="269"/>
        <v>-3.47090410059295+2.84849738035539i</v>
      </c>
      <c r="CU216" s="223" t="str">
        <f t="shared" ca="1" si="270"/>
        <v>4.14832327803194-1.7182917628688i</v>
      </c>
      <c r="CV216" s="223" t="str">
        <f t="shared" ca="1" si="271"/>
        <v>-4.46849164021889+0.440108012535961i</v>
      </c>
      <c r="CW216" s="223" t="str">
        <f t="shared" ca="1" si="272"/>
        <v>4.40383650278397+0.875977544319411i</v>
      </c>
      <c r="CX216" s="223" t="str">
        <f t="shared" ca="1" si="273"/>
        <v>-3.95992592274734-2.11662450324994i</v>
      </c>
      <c r="CY216" s="223" t="str">
        <f t="shared" ca="1" si="274"/>
        <v>3.17498918119449+3.17498918119454i</v>
      </c>
      <c r="CZ216" s="223" t="str">
        <f t="shared" ca="1" si="275"/>
        <v>-2.11662450324988-3.95992592274737i</v>
      </c>
      <c r="DA216" s="223" t="str">
        <f t="shared" ca="1" si="276"/>
        <v>0.875977544323857+4.40383650278309i</v>
      </c>
      <c r="DB216" s="223" t="str">
        <f t="shared" ca="1" si="277"/>
        <v>0.440108012536151-4.46849164021887i</v>
      </c>
      <c r="DC216" s="223" t="str">
        <f t="shared" ca="1" si="278"/>
        <v>-1.71829176286897+4.14832327803187i</v>
      </c>
      <c r="DD216" s="223" t="str">
        <f t="shared" ca="1" si="279"/>
        <v>2.84849738035554-3.47090410059283i</v>
      </c>
      <c r="DE216" s="223" t="str">
        <f t="shared" ca="1" si="280"/>
        <v>-3.73339231611078+2.49457299260003i</v>
      </c>
      <c r="DF216" s="223" t="str">
        <f t="shared" ca="1" si="281"/>
        <v>4.29677001244471-1.30341093349731i</v>
      </c>
      <c r="DG216" s="223" t="str">
        <f t="shared" ca="1" si="282"/>
        <v>-4.49011276043313-1.27619601100785E-13i</v>
      </c>
      <c r="DH216" s="223" t="str">
        <f t="shared" ca="1" si="283"/>
        <v>4.29677001244464+1.30341093349756i</v>
      </c>
      <c r="DI216" s="223" t="str">
        <f t="shared" ca="1" si="284"/>
        <v>-3.73339231611078-2.49457299260003i</v>
      </c>
      <c r="DJ216" s="223" t="str">
        <f t="shared" ca="1" si="285"/>
        <v>2.84849738035534+3.47090410059299i</v>
      </c>
      <c r="DK216" s="223" t="str">
        <f t="shared" ca="1" si="286"/>
        <v>-1.71829176286874-4.14832327803197i</v>
      </c>
      <c r="DL216" s="223" t="str">
        <f t="shared" ca="1" si="287"/>
        <v>0.440108012535897+4.4684916402189i</v>
      </c>
      <c r="DM216" s="223" t="str">
        <f t="shared" ca="1" si="288"/>
        <v>0.8759775443196-4.40383650278393i</v>
      </c>
      <c r="DN216" s="223" t="str">
        <f t="shared" ca="1" si="289"/>
        <v>-2.11662450324999+3.95992592274731i</v>
      </c>
      <c r="DO216" s="223" t="str">
        <f t="shared" ca="1" si="290"/>
        <v>3.17498918119458-3.17498918119445i</v>
      </c>
      <c r="DP216" s="223" t="str">
        <f t="shared" ca="1" si="291"/>
        <v>-3.9599259227474+2.11662450324983i</v>
      </c>
      <c r="DQ216" s="223" t="str">
        <f t="shared" ca="1" si="292"/>
        <v>4.40383650278313-0.875977544323668i</v>
      </c>
      <c r="DR216" s="223" t="str">
        <f t="shared" ca="1" si="293"/>
        <v>-4.46849164021887-0.440108012536088i</v>
      </c>
      <c r="DS216" s="223" t="str">
        <f t="shared" ca="1" si="294"/>
        <v>4.14832327803189+1.71829176286891i</v>
      </c>
      <c r="DT216" s="223" t="str">
        <f t="shared" ca="1" si="295"/>
        <v>-3.47090410059287-2.84849738035549i</v>
      </c>
      <c r="DU216" s="223" t="str">
        <f t="shared" ca="1" si="296"/>
        <v>2.49457299259987+3.73339231611088i</v>
      </c>
      <c r="DV216" s="223" t="str">
        <f t="shared" ca="1" si="297"/>
        <v>-1.30341093349737-4.29677001244469i</v>
      </c>
      <c r="DW216" s="223" t="str">
        <f t="shared" ca="1" si="298"/>
        <v>-6.38117478263963E-14+4.49011276043313i</v>
      </c>
      <c r="DX216" s="223" t="str">
        <f t="shared" ca="1" si="299"/>
        <v>1.30341093349749-4.29677001244465i</v>
      </c>
      <c r="DY216" s="223" t="str">
        <f t="shared" ca="1" si="300"/>
        <v>-2.49457299259997+3.73339231611081i</v>
      </c>
      <c r="DZ216" s="223" t="str">
        <f t="shared" ca="1" si="301"/>
        <v>3.47090410059295-2.84849738035539i</v>
      </c>
      <c r="EA216" s="223" t="str">
        <f t="shared" ca="1" si="302"/>
        <v>-4.14832327803194+1.7182917628688i</v>
      </c>
      <c r="EB216" s="223" t="str">
        <f t="shared" ca="1" si="303"/>
        <v>4.46849164021889-0.440108012535961i</v>
      </c>
      <c r="EC216" s="223" t="str">
        <f t="shared" ca="1" si="304"/>
        <v>-4.4038365027831-0.875977544323794i</v>
      </c>
      <c r="ED216" s="223" t="str">
        <f t="shared" ca="1" si="305"/>
        <v>3.95992592274734+2.11662450324994i</v>
      </c>
      <c r="EE216" s="223" t="str">
        <f t="shared" ca="1" si="306"/>
        <v>-3.17498918119449-3.17498918119454i</v>
      </c>
      <c r="EF216" s="223" t="str">
        <f t="shared" ca="1" si="307"/>
        <v>2.11662450324988+3.95992592274737i</v>
      </c>
      <c r="EG216" s="223" t="str">
        <f t="shared" ca="1" si="308"/>
        <v>-0.875977544319474-4.40383650278396i</v>
      </c>
      <c r="EH216" s="223" t="str">
        <f t="shared" ca="1" si="309"/>
        <v>-0.440108012536024+4.46849164021888i</v>
      </c>
      <c r="EI216" s="223" t="str">
        <f t="shared" ca="1" si="310"/>
        <v>1.71829176286885-4.14832327803192i</v>
      </c>
      <c r="EJ216" s="223" t="str">
        <f t="shared" ca="1" si="311"/>
        <v>-2.84849738035544+3.47090410059291i</v>
      </c>
      <c r="EK216" s="223" t="str">
        <f t="shared" ca="1" si="312"/>
        <v>3.73339231611085-2.49457299259992i</v>
      </c>
      <c r="EL216" s="223" t="str">
        <f t="shared" ca="1" si="313"/>
        <v>-4.29677001244467+1.30341093349743i</v>
      </c>
      <c r="EM216" s="223" t="str">
        <f t="shared" ca="1" si="314"/>
        <v>4.49011276043313+3.89455200765319E-18i</v>
      </c>
      <c r="EN216" s="223"/>
      <c r="EO216" s="223"/>
      <c r="EP216" s="223"/>
    </row>
    <row r="217" spans="1:146" ht="17.25" thickBot="1">
      <c r="A217" s="257">
        <f t="shared" si="181"/>
        <v>2.2851562500000016E-3</v>
      </c>
      <c r="B217" s="256">
        <v>117</v>
      </c>
      <c r="C217" s="230">
        <f t="shared" si="182"/>
        <v>23400</v>
      </c>
      <c r="D217" s="229">
        <f t="shared" si="315"/>
        <v>147026.53618800233</v>
      </c>
      <c r="E217" s="229" t="str">
        <f t="shared" si="316"/>
        <v>147026.536188002i</v>
      </c>
      <c r="F217" s="229" t="str">
        <f t="shared" si="320"/>
        <v>-0.0116628723157502-0.0366423070685366i</v>
      </c>
      <c r="G217" s="229" t="str">
        <f t="shared" si="321"/>
        <v>-3.71987891657738+2.55125244925942i</v>
      </c>
      <c r="H217" s="229" t="str">
        <f t="shared" si="322"/>
        <v>0.00201689926041479-0.00361213173055244i</v>
      </c>
      <c r="I217" s="229" t="str">
        <f t="shared" si="317"/>
        <v>-0.00281050356583303+0.00383796857268365i</v>
      </c>
      <c r="J217" s="255" t="str">
        <f ca="1">IMPRODUCT(1/N_FFT2,EB100)</f>
        <v>0.0136399600395481-0.00161501639194776i</v>
      </c>
      <c r="K217" s="254" t="str">
        <f t="shared" ca="1" si="318"/>
        <v>-0.0000321367741723055+0.0000568887472928944i</v>
      </c>
      <c r="N217" s="246">
        <f t="shared" ca="1" si="185"/>
        <v>17.490191441667044</v>
      </c>
      <c r="O217" s="223">
        <f t="shared" ca="1" si="186"/>
        <v>4.4901914416670454</v>
      </c>
      <c r="P217" s="223" t="str">
        <f t="shared" ca="1" si="187"/>
        <v>-4.32753904231822-1.19759134099721i</v>
      </c>
      <c r="Q217" s="223" t="str">
        <f t="shared" ca="1" si="188"/>
        <v>3.85136566389619+2.30841974211395i</v>
      </c>
      <c r="R217" s="223" t="str">
        <f t="shared" ca="1" si="189"/>
        <v>-3.0961690526608-3.252008053521i</v>
      </c>
      <c r="S217" s="223" t="str">
        <f t="shared" ca="1" si="190"/>
        <v>2.11666159332595+3.95999531340112i</v>
      </c>
      <c r="T217" s="223" t="str">
        <f t="shared" ca="1" si="191"/>
        <v>-0.983806513411005-4.38108935391531i</v>
      </c>
      <c r="U217" s="223" t="str">
        <f t="shared" ca="1" si="192"/>
        <v>-0.220323251327576+4.48478280942839i</v>
      </c>
      <c r="V217" s="223" t="str">
        <f t="shared" ca="1" si="193"/>
        <v>1.40849106614651-4.26356331012047i</v>
      </c>
      <c r="W217" s="223" t="str">
        <f t="shared" ca="1" si="194"/>
        <v>-2.49461670554944+3.7334577371672i</v>
      </c>
      <c r="X217" s="223" t="str">
        <f t="shared" ca="1" si="195"/>
        <v>3.40001268213794-2.93287110936044i</v>
      </c>
      <c r="Y217" s="223" t="str">
        <f t="shared" ca="1" si="196"/>
        <v>-4.05908498734154+1.91980422136179i</v>
      </c>
      <c r="Z217" s="223" t="str">
        <f t="shared" ca="1" si="197"/>
        <v>4.42408523752073-0.767651609762625i</v>
      </c>
      <c r="AA217" s="223" t="str">
        <f t="shared" ca="1" si="198"/>
        <v>-4.46856994258124-0.440115724644666i</v>
      </c>
      <c r="AB217" s="223" t="str">
        <f t="shared" ca="1" si="199"/>
        <v>4.18931628046479+1.61599761294769i</v>
      </c>
      <c r="AC217" s="223" t="str">
        <f t="shared" ca="1" si="200"/>
        <v>-3.60655558373694-2.67480391883889i</v>
      </c>
      <c r="AD217" s="223" t="str">
        <f t="shared" ca="1" si="201"/>
        <v>2.76250762266832+3.53982638239779i</v>
      </c>
      <c r="AE217" s="223" t="str">
        <f t="shared" ca="1" si="202"/>
        <v>-1.7183218728734-4.14839597001357i</v>
      </c>
      <c r="AF217" s="223" t="str">
        <f t="shared" ca="1" si="203"/>
        <v>0.549647366147993+4.45642311228485i</v>
      </c>
      <c r="AG217" s="223" t="str">
        <f t="shared" ca="1" si="204"/>
        <v>0.658847920631059-4.44159189934196i</v>
      </c>
      <c r="AH217" s="223" t="str">
        <f t="shared" ca="1" si="205"/>
        <v>-1.81961107995505+4.10497682094854i</v>
      </c>
      <c r="AI217" s="223" t="str">
        <f t="shared" ca="1" si="206"/>
        <v>2.84854729520268-3.4709649220085i</v>
      </c>
      <c r="AJ217" s="223" t="str">
        <f t="shared" ca="1" si="207"/>
        <v>-3.67111233085026+2.58548901314609i</v>
      </c>
      <c r="AK217" s="223" t="str">
        <f t="shared" ca="1" si="208"/>
        <v>4.22771310343728-1.51269993648599i</v>
      </c>
      <c r="AL217" s="223" t="str">
        <f t="shared" ca="1" si="209"/>
        <v>-4.47802507343486+0.330318973885364i</v>
      </c>
      <c r="AM217" s="223" t="str">
        <f t="shared" ca="1" si="210"/>
        <v>4.40391367217961+0.875992894268832i</v>
      </c>
      <c r="AN217" s="223" t="str">
        <f t="shared" ca="1" si="211"/>
        <v>-4.01074811271711-2.01884094449171i</v>
      </c>
      <c r="AO217" s="223" t="str">
        <f t="shared" ca="1" si="212"/>
        <v>3.32701240176233+3.01542827162903i</v>
      </c>
      <c r="AP217" s="223" t="str">
        <f t="shared" ca="1" si="213"/>
        <v>-2.4022417341291-3.79355424814624i</v>
      </c>
      <c r="AQ217" s="223" t="str">
        <f t="shared" ca="1" si="214"/>
        <v>1.30343377345518+4.29684530569072i</v>
      </c>
      <c r="AR217" s="223" t="str">
        <f t="shared" ca="1" si="215"/>
        <v>1.30343377345518+4.29684530569072i</v>
      </c>
      <c r="AS217" s="223" t="str">
        <f t="shared" ca="1" si="216"/>
        <v>-1.0910275242964+4.35562603124369i</v>
      </c>
      <c r="AT217" s="223" t="str">
        <f t="shared" ca="1" si="217"/>
        <v>2.21320724436347-3.90685716098209i</v>
      </c>
      <c r="AU217" s="223" t="str">
        <f t="shared" ca="1" si="218"/>
        <v>-3.17504481722871+3.17504481722842i</v>
      </c>
      <c r="AV217" s="223" t="str">
        <f t="shared" ca="1" si="219"/>
        <v>3.9068571609821-2.21320724436345i</v>
      </c>
      <c r="AW217" s="223" t="str">
        <f t="shared" ca="1" si="220"/>
        <v>-4.3556260312437+1.09102752429637i</v>
      </c>
      <c r="AX217" s="223" t="str">
        <f t="shared" ca="1" si="221"/>
        <v>4.48883907995433+0.110194814282562i</v>
      </c>
      <c r="AY217" s="223" t="str">
        <f t="shared" ca="1" si="222"/>
        <v>-4.29684530569058-1.30343377345563i</v>
      </c>
      <c r="AZ217" s="223" t="str">
        <f t="shared" ca="1" si="223"/>
        <v>3.79355424814599+2.4022417341295i</v>
      </c>
      <c r="BA217" s="223" t="str">
        <f t="shared" ca="1" si="224"/>
        <v>-3.01542827162905-3.3270124017623i</v>
      </c>
      <c r="BB217" s="223" t="str">
        <f t="shared" ca="1" si="225"/>
        <v>2.01884094449208+4.01074811271691i</v>
      </c>
      <c r="BC217" s="223" t="str">
        <f t="shared" ca="1" si="226"/>
        <v>-0.875992894269685-4.40391367217944i</v>
      </c>
      <c r="BD217" s="223" t="str">
        <f t="shared" ca="1" si="227"/>
        <v>-0.330318973883988+4.47802507343496i</v>
      </c>
      <c r="BE217" s="223" t="str">
        <f t="shared" ca="1" si="228"/>
        <v>1.51269993648476-4.22771310343772i</v>
      </c>
      <c r="BF217" s="223" t="str">
        <f t="shared" ca="1" si="229"/>
        <v>-2.58548901314465+3.67111233085127i</v>
      </c>
      <c r="BG217" s="223" t="str">
        <f t="shared" ca="1" si="230"/>
        <v>3.47096492200995-2.84854729520091i</v>
      </c>
      <c r="BH217" s="223" t="str">
        <f t="shared" ca="1" si="231"/>
        <v>-4.10497682094926+1.81961107995342i</v>
      </c>
      <c r="BI217" s="223" t="str">
        <f t="shared" ca="1" si="232"/>
        <v>4.44159189934215-0.658847920629775i</v>
      </c>
      <c r="BJ217" s="223" t="str">
        <f t="shared" ca="1" si="233"/>
        <v>-4.45642311228468-0.549647366149381i</v>
      </c>
      <c r="BK217" s="223" t="str">
        <f t="shared" ca="1" si="234"/>
        <v>4.14839597001323+1.71832187287422i</v>
      </c>
      <c r="BL217" s="223" t="str">
        <f t="shared" ca="1" si="235"/>
        <v>-3.53982638239754-2.76250762266864i</v>
      </c>
      <c r="BM217" s="223" t="str">
        <f t="shared" ca="1" si="236"/>
        <v>2.67480391883884+3.60655558373697i</v>
      </c>
      <c r="BN217" s="223" t="str">
        <f t="shared" ca="1" si="237"/>
        <v>-1.61599761294812-4.18931628046462i</v>
      </c>
      <c r="BO217" s="223" t="str">
        <f t="shared" ca="1" si="238"/>
        <v>0.44011572464515+4.46856994258119i</v>
      </c>
      <c r="BP217" s="223" t="str">
        <f t="shared" ca="1" si="239"/>
        <v>0.767651609761799-4.42408523752087i</v>
      </c>
      <c r="BQ217" s="223" t="str">
        <f t="shared" ca="1" si="240"/>
        <v>-1.91980422136059+4.05908498734211i</v>
      </c>
      <c r="BR217" s="223" t="str">
        <f t="shared" ca="1" si="241"/>
        <v>2.93287110935906-3.40001268213914i</v>
      </c>
      <c r="BS217" s="223" t="str">
        <f t="shared" ca="1" si="242"/>
        <v>-3.73345773716598+2.49461670555126i</v>
      </c>
      <c r="BT217" s="223" t="str">
        <f t="shared" ca="1" si="243"/>
        <v>4.26356331012118-1.40849106614438i</v>
      </c>
      <c r="BU217" s="223" t="str">
        <f t="shared" ca="1" si="244"/>
        <v>-4.48478280942849+0.220323251325704i</v>
      </c>
      <c r="BV217" s="223" t="str">
        <f t="shared" ca="1" si="245"/>
        <v>4.381089353915+0.983806513412356i</v>
      </c>
      <c r="BW217" s="223" t="str">
        <f t="shared" ca="1" si="246"/>
        <v>-3.9599953134007-2.11666159332673i</v>
      </c>
      <c r="BX217" s="223" t="str">
        <f t="shared" ca="1" si="247"/>
        <v>3.2520080535206+3.09616905266123i</v>
      </c>
      <c r="BY217" s="223" t="str">
        <f t="shared" ca="1" si="248"/>
        <v>-2.30841974211368-3.85136566389635i</v>
      </c>
      <c r="BZ217" s="223" t="str">
        <f t="shared" ca="1" si="249"/>
        <v>1.19759134099729+4.3275390423182i</v>
      </c>
      <c r="CA217" s="223" t="str">
        <f t="shared" ca="1" si="250"/>
        <v>-4.8627011406945E-13-4.49019144166705i</v>
      </c>
      <c r="CB217" s="223" t="str">
        <f t="shared" ca="1" si="251"/>
        <v>-1.19759134099648+4.32753904231842i</v>
      </c>
      <c r="CC217" s="223" t="str">
        <f t="shared" ca="1" si="252"/>
        <v>2.30841974211296-3.85136566389679i</v>
      </c>
      <c r="CD217" s="223" t="str">
        <f t="shared" ca="1" si="253"/>
        <v>-3.25200805351993+3.09616905266194i</v>
      </c>
      <c r="CE217" s="223" t="str">
        <f t="shared" ca="1" si="254"/>
        <v>3.9599953134003-2.11666159332748i</v>
      </c>
      <c r="CF217" s="223" t="str">
        <f t="shared" ca="1" si="255"/>
        <v>-4.3810893539158+0.983806513408822i</v>
      </c>
      <c r="CG217" s="223" t="str">
        <f t="shared" ca="1" si="256"/>
        <v>4.4847828094283+0.220323251329448i</v>
      </c>
      <c r="CH217" s="223" t="str">
        <f t="shared" ca="1" si="257"/>
        <v>-4.26356331012004-1.40849106614782i</v>
      </c>
      <c r="CI217" s="223" t="str">
        <f t="shared" ca="1" si="258"/>
        <v>3.73345773716645+2.49461670555056i</v>
      </c>
      <c r="CJ217" s="223" t="str">
        <f t="shared" ca="1" si="259"/>
        <v>-2.9328711093597-3.40001268213858i</v>
      </c>
      <c r="CK217" s="223" t="str">
        <f t="shared" ca="1" si="260"/>
        <v>1.91980422136135+4.05908498734175i</v>
      </c>
      <c r="CL217" s="223" t="str">
        <f t="shared" ca="1" si="261"/>
        <v>-0.767651609762629-4.42408523752072i</v>
      </c>
      <c r="CM217" s="223" t="str">
        <f t="shared" ca="1" si="262"/>
        <v>-0.440115724644182+4.46856994258128i</v>
      </c>
      <c r="CN217" s="223" t="str">
        <f t="shared" ca="1" si="263"/>
        <v>1.61599761294733-4.18931628046493i</v>
      </c>
      <c r="CO217" s="223" t="str">
        <f t="shared" ca="1" si="264"/>
        <v>-2.67480391883817+3.60655558373748i</v>
      </c>
      <c r="CP217" s="223" t="str">
        <f t="shared" ca="1" si="265"/>
        <v>3.53982638239694-2.7625076226694i</v>
      </c>
      <c r="CQ217" s="223" t="str">
        <f t="shared" ca="1" si="266"/>
        <v>-4.14839597001291+1.718321872875i</v>
      </c>
      <c r="CR217" s="223" t="str">
        <f t="shared" ca="1" si="267"/>
        <v>4.45642311228457-0.549647366150216i</v>
      </c>
      <c r="CS217" s="223" t="str">
        <f t="shared" ca="1" si="268"/>
        <v>-4.44159189934162-0.658847920633358i</v>
      </c>
      <c r="CT217" s="223" t="str">
        <f t="shared" ca="1" si="269"/>
        <v>4.1049768209478+1.81961107995673i</v>
      </c>
      <c r="CU217" s="223" t="str">
        <f t="shared" ca="1" si="270"/>
        <v>-3.47096492200765-2.84854729520371i</v>
      </c>
      <c r="CV217" s="223" t="str">
        <f t="shared" ca="1" si="271"/>
        <v>2.58548901314529+3.67111233085083i</v>
      </c>
      <c r="CW217" s="223" t="str">
        <f t="shared" ca="1" si="272"/>
        <v>-1.51269993648555-4.22771310343744i</v>
      </c>
      <c r="CX217" s="223" t="str">
        <f t="shared" ca="1" si="273"/>
        <v>0.330318973884895+4.4780250734349i</v>
      </c>
      <c r="CY217" s="223" t="str">
        <f t="shared" ca="1" si="274"/>
        <v>0.875992894268922-4.40391367217959i</v>
      </c>
      <c r="CZ217" s="223" t="str">
        <f t="shared" ca="1" si="275"/>
        <v>-2.01884094449133+4.01074811271729i</v>
      </c>
      <c r="DA217" s="223" t="str">
        <f t="shared" ca="1" si="276"/>
        <v>3.01542827162847-3.32701240176283i</v>
      </c>
      <c r="DB217" s="223" t="str">
        <f t="shared" ca="1" si="277"/>
        <v>-3.79355424814557+2.40224173413016i</v>
      </c>
      <c r="DC217" s="223" t="str">
        <f t="shared" ca="1" si="278"/>
        <v>4.29684530569034-1.30343377345644i</v>
      </c>
      <c r="DD217" s="223" t="str">
        <f t="shared" ca="1" si="279"/>
        <v>-4.48883907995431+0.110194814283407i</v>
      </c>
      <c r="DE217" s="223" t="str">
        <f t="shared" ca="1" si="280"/>
        <v>4.35562603124424+1.09102752429419i</v>
      </c>
      <c r="DF217" s="223" t="str">
        <f t="shared" ca="1" si="281"/>
        <v>-3.9068571609812-2.21320724436505i</v>
      </c>
      <c r="DG217" s="223" t="str">
        <f t="shared" ca="1" si="282"/>
        <v>3.17504481722746+3.17504481722967i</v>
      </c>
      <c r="DH217" s="223" t="str">
        <f t="shared" ca="1" si="283"/>
        <v>-2.21320724436231-3.90685716098274i</v>
      </c>
      <c r="DI217" s="223" t="str">
        <f t="shared" ca="1" si="284"/>
        <v>1.09102752429561+4.35562603124389i</v>
      </c>
      <c r="DJ217" s="223" t="str">
        <f t="shared" ca="1" si="285"/>
        <v>0.110194814282203-4.48883907995434i</v>
      </c>
      <c r="DK217" s="223" t="str">
        <f t="shared" ca="1" si="286"/>
        <v>-1.30343377345529+4.29684530569069i</v>
      </c>
      <c r="DL217" s="223" t="str">
        <f t="shared" ca="1" si="287"/>
        <v>2.40224173412914-3.79355424814622i</v>
      </c>
      <c r="DM217" s="223" t="str">
        <f t="shared" ca="1" si="288"/>
        <v>-3.32701240176202+3.01542827162937i</v>
      </c>
      <c r="DN217" s="223" t="str">
        <f t="shared" ca="1" si="289"/>
        <v>4.0107481127167-2.01884094449252i</v>
      </c>
      <c r="DO217" s="223" t="str">
        <f t="shared" ca="1" si="290"/>
        <v>-4.40391367217933+0.875992894270224i</v>
      </c>
      <c r="DP217" s="223" t="str">
        <f t="shared" ca="1" si="291"/>
        <v>4.47802507343498+0.330318973883694i</v>
      </c>
      <c r="DQ217" s="223" t="str">
        <f t="shared" ca="1" si="292"/>
        <v>-4.22771310343784-1.51269993648442i</v>
      </c>
      <c r="DR217" s="223" t="str">
        <f t="shared" ca="1" si="293"/>
        <v>3.67111233084902+2.58548901314785i</v>
      </c>
      <c r="DS217" s="223" t="str">
        <f t="shared" ca="1" si="294"/>
        <v>-2.84854729520119-3.47096492200972i</v>
      </c>
      <c r="DT217" s="223" t="str">
        <f t="shared" ca="1" si="295"/>
        <v>1.81961107995375+4.10497682094912i</v>
      </c>
      <c r="DU217" s="223" t="str">
        <f t="shared" ca="1" si="296"/>
        <v>-0.658847920630129-4.4415918993421i</v>
      </c>
      <c r="DV217" s="223" t="str">
        <f t="shared" ca="1" si="297"/>
        <v>-0.549647366148896+4.45642311228473i</v>
      </c>
      <c r="DW217" s="223" t="str">
        <f t="shared" ca="1" si="298"/>
        <v>1.71832187287377-4.14839597001342i</v>
      </c>
      <c r="DX217" s="223" t="str">
        <f t="shared" ca="1" si="299"/>
        <v>-2.76250762266825+3.53982638239784i</v>
      </c>
      <c r="DY217" s="223" t="str">
        <f t="shared" ca="1" si="300"/>
        <v>3.60655558373676-2.67480391883913i</v>
      </c>
      <c r="DZ217" s="223" t="str">
        <f t="shared" ca="1" si="301"/>
        <v>-4.1893162804645+1.61599761294845i</v>
      </c>
      <c r="EA217" s="223" t="str">
        <f t="shared" ca="1" si="302"/>
        <v>4.46856994258115-0.440115724645507i</v>
      </c>
      <c r="EB217" s="223" t="str">
        <f t="shared" ca="1" si="303"/>
        <v>-4.42408523752095-0.767651609761318i</v>
      </c>
      <c r="EC217" s="223" t="str">
        <f t="shared" ca="1" si="304"/>
        <v>4.05908498734231+1.91980422136014i</v>
      </c>
      <c r="ED217" s="223" t="str">
        <f t="shared" ca="1" si="305"/>
        <v>-3.40001268213945-2.93287110935869i</v>
      </c>
      <c r="EE217" s="223" t="str">
        <f t="shared" ca="1" si="306"/>
        <v>2.49461670554795+3.73345773716819i</v>
      </c>
      <c r="EF217" s="223" t="str">
        <f t="shared" ca="1" si="307"/>
        <v>-1.40849106614484-4.26356331012103i</v>
      </c>
      <c r="EG217" s="223" t="str">
        <f t="shared" ca="1" si="308"/>
        <v>0.220323251326317+4.48478280942845i</v>
      </c>
      <c r="EH217" s="223" t="str">
        <f t="shared" ca="1" si="309"/>
        <v>0.983806513412006-4.38108935391509i</v>
      </c>
      <c r="EI217" s="223" t="str">
        <f t="shared" ca="1" si="310"/>
        <v>-2.11666159332642+3.95999531340087i</v>
      </c>
      <c r="EJ217" s="223" t="str">
        <f t="shared" ca="1" si="311"/>
        <v>3.09616905266097-3.25200805352085i</v>
      </c>
      <c r="EK217" s="223" t="str">
        <f t="shared" ca="1" si="312"/>
        <v>-3.8513656638961+2.3084197421141i</v>
      </c>
      <c r="EL217" s="223" t="str">
        <f t="shared" ca="1" si="313"/>
        <v>4.32753904231807-1.19759134099776i</v>
      </c>
      <c r="EM217" s="223" t="str">
        <f t="shared" ca="1" si="314"/>
        <v>-4.49019144166705+9.72540228138899E-13i</v>
      </c>
      <c r="EN217" s="223"/>
      <c r="EO217" s="223"/>
      <c r="EP217" s="223"/>
    </row>
    <row r="218" spans="1:146" ht="17.25" thickBot="1">
      <c r="A218" s="257">
        <f t="shared" si="181"/>
        <v>2.3046875000000016E-3</v>
      </c>
      <c r="B218" s="256">
        <v>118</v>
      </c>
      <c r="C218" s="230">
        <f t="shared" si="182"/>
        <v>23600</v>
      </c>
      <c r="D218" s="229">
        <f t="shared" si="315"/>
        <v>148283.17324943823</v>
      </c>
      <c r="E218" s="229" t="str">
        <f t="shared" si="316"/>
        <v>148283.173249438i</v>
      </c>
      <c r="F218" s="229" t="str">
        <f t="shared" si="320"/>
        <v>-0.0115592361122829-0.0362312973195795i</v>
      </c>
      <c r="G218" s="229" t="str">
        <f t="shared" si="321"/>
        <v>-3.6917969153804+2.56412309465812i</v>
      </c>
      <c r="H218" s="229" t="str">
        <f t="shared" si="322"/>
        <v>0.00201657493776608-0.00358150082274527i</v>
      </c>
      <c r="I218" s="229" t="str">
        <f t="shared" si="317"/>
        <v>-0.00279140394586653+0.00380699898899659i</v>
      </c>
      <c r="J218" s="255" t="str">
        <f ca="1">IMPRODUCT(1/N_FFT2,EC100)</f>
        <v>0.0142944257001927+0.0000091248459792902i</v>
      </c>
      <c r="K218" s="254" t="str">
        <f t="shared" ca="1" si="318"/>
        <v>-0.0000399362545828317+0.0000543933930578485i</v>
      </c>
      <c r="N218" s="246">
        <f t="shared" ca="1" si="185"/>
        <v>17.49026220922817</v>
      </c>
      <c r="O218" s="223">
        <f t="shared" ca="1" si="186"/>
        <v>4.4902622092281685</v>
      </c>
      <c r="P218" s="223" t="str">
        <f t="shared" ca="1" si="187"/>
        <v>-4.3556946779897-1.09104471941109i</v>
      </c>
      <c r="Q218" s="223" t="str">
        <f t="shared" ca="1" si="188"/>
        <v>3.96005772481814+2.11669495292326i</v>
      </c>
      <c r="R218" s="223" t="str">
        <f t="shared" ca="1" si="189"/>
        <v>-3.32706483706645-3.01547579621834i</v>
      </c>
      <c r="S218" s="223" t="str">
        <f t="shared" ca="1" si="190"/>
        <v>2.49465602190015+3.73351657824362i</v>
      </c>
      <c r="T218" s="223" t="str">
        <f t="shared" ca="1" si="191"/>
        <v>-1.5127237773597-4.22777973421431i</v>
      </c>
      <c r="U218" s="223" t="str">
        <f t="shared" ca="1" si="192"/>
        <v>0.440122661078237+4.46864036937725i</v>
      </c>
      <c r="V218" s="223" t="str">
        <f t="shared" ca="1" si="193"/>
        <v>0.658858304389188-4.44166190095104i</v>
      </c>
      <c r="W218" s="223" t="str">
        <f t="shared" ca="1" si="194"/>
        <v>-1.7183489544468+4.14846135071477i</v>
      </c>
      <c r="X218" s="223" t="str">
        <f t="shared" ca="1" si="195"/>
        <v>2.67484607502594-3.60661242477494i</v>
      </c>
      <c r="Y218" s="223" t="str">
        <f t="shared" ca="1" si="196"/>
        <v>-3.47101962607305+2.84859218966814i</v>
      </c>
      <c r="Z218" s="223" t="str">
        <f t="shared" ca="1" si="197"/>
        <v>4.05914896045908-1.91983447839302i</v>
      </c>
      <c r="AA218" s="223" t="str">
        <f t="shared" ca="1" si="198"/>
        <v>-4.40398307996186+0.876006700335246i</v>
      </c>
      <c r="AB218" s="223" t="str">
        <f t="shared" ca="1" si="199"/>
        <v>4.4848534917469+0.220326723727022i</v>
      </c>
      <c r="AC218" s="223" t="str">
        <f t="shared" ca="1" si="200"/>
        <v>-4.29691302602449-1.30345431619359i</v>
      </c>
      <c r="AD218" s="223" t="str">
        <f t="shared" ca="1" si="201"/>
        <v>3.85142636325812+2.30845612391116i</v>
      </c>
      <c r="AE218" s="223" t="str">
        <f t="shared" ca="1" si="202"/>
        <v>-3.17509485745076-3.17509485745109i</v>
      </c>
      <c r="AF218" s="223" t="str">
        <f t="shared" ca="1" si="203"/>
        <v>2.30845612391117+3.85142636325812i</v>
      </c>
      <c r="AG218" s="223" t="str">
        <f t="shared" ca="1" si="204"/>
        <v>-1.30345431619357-4.29691302602449i</v>
      </c>
      <c r="AH218" s="223" t="str">
        <f t="shared" ca="1" si="205"/>
        <v>0.22032672372703+4.4848534917469i</v>
      </c>
      <c r="AI218" s="223" t="str">
        <f t="shared" ca="1" si="206"/>
        <v>0.876006700335237-4.40398307996187i</v>
      </c>
      <c r="AJ218" s="223" t="str">
        <f t="shared" ca="1" si="207"/>
        <v>-1.91983447839302+4.05914896045908i</v>
      </c>
      <c r="AK218" s="223" t="str">
        <f t="shared" ca="1" si="208"/>
        <v>2.84859218966814-3.47101962607305i</v>
      </c>
      <c r="AL218" s="223" t="str">
        <f t="shared" ca="1" si="209"/>
        <v>-3.60661242477495+2.67484607502592i</v>
      </c>
      <c r="AM218" s="223" t="str">
        <f t="shared" ca="1" si="210"/>
        <v>4.14846135071476-1.71834895444682i</v>
      </c>
      <c r="AN218" s="223" t="str">
        <f t="shared" ca="1" si="211"/>
        <v>-4.44166190095104+0.658858304389197i</v>
      </c>
      <c r="AO218" s="223" t="str">
        <f t="shared" ca="1" si="212"/>
        <v>4.46864036937725+0.440122661078245i</v>
      </c>
      <c r="AP218" s="223" t="str">
        <f t="shared" ca="1" si="213"/>
        <v>-4.22777973421431-1.51272377735971i</v>
      </c>
      <c r="AQ218" s="223" t="str">
        <f t="shared" ca="1" si="214"/>
        <v>3.73351657824361+2.49465602190017i</v>
      </c>
      <c r="AR218" s="223" t="str">
        <f t="shared" ca="1" si="215"/>
        <v>3.73351657824361+2.49465602190017i</v>
      </c>
      <c r="AS218" s="223" t="str">
        <f t="shared" ca="1" si="216"/>
        <v>2.11669495292318+3.96005772481818i</v>
      </c>
      <c r="AT218" s="223" t="str">
        <f t="shared" ca="1" si="217"/>
        <v>-1.09104471941104-4.35569467798972i</v>
      </c>
      <c r="AU218" s="223" t="str">
        <f t="shared" ca="1" si="218"/>
        <v>-2.42049595189858E-14+4.49026220922817i</v>
      </c>
      <c r="AV218" s="223" t="str">
        <f t="shared" ca="1" si="219"/>
        <v>1.09104471941102-4.35569467798972i</v>
      </c>
      <c r="AW218" s="223" t="str">
        <f t="shared" ca="1" si="220"/>
        <v>-2.11669495292317+3.96005772481819i</v>
      </c>
      <c r="AX218" s="223" t="str">
        <f t="shared" ca="1" si="221"/>
        <v>3.01547579621891-3.32706483706594i</v>
      </c>
      <c r="AY218" s="223" t="str">
        <f t="shared" ca="1" si="222"/>
        <v>-3.73351657824438+2.49465602189902i</v>
      </c>
      <c r="AZ218" s="223" t="str">
        <f t="shared" ca="1" si="223"/>
        <v>4.22777973421493-1.51272377735799i</v>
      </c>
      <c r="BA218" s="223" t="str">
        <f t="shared" ca="1" si="224"/>
        <v>-4.46864036937742+0.440122661076483i</v>
      </c>
      <c r="BB218" s="223" t="str">
        <f t="shared" ca="1" si="225"/>
        <v>4.44166190095137+0.65885830438697i</v>
      </c>
      <c r="BC218" s="223" t="str">
        <f t="shared" ca="1" si="226"/>
        <v>-4.14846135071545-1.71834895444515i</v>
      </c>
      <c r="BD218" s="223" t="str">
        <f t="shared" ca="1" si="227"/>
        <v>3.60661242477576+2.67484607502483i</v>
      </c>
      <c r="BE218" s="223" t="str">
        <f t="shared" ca="1" si="228"/>
        <v>-2.84859218966885-3.47101962607247i</v>
      </c>
      <c r="BF218" s="223" t="str">
        <f t="shared" ca="1" si="229"/>
        <v>1.91983447839344+4.05914896045888i</v>
      </c>
      <c r="BG218" s="223" t="str">
        <f t="shared" ca="1" si="230"/>
        <v>-0.876006700335219-4.40398307996187i</v>
      </c>
      <c r="BH218" s="223" t="str">
        <f t="shared" ca="1" si="231"/>
        <v>-0.220326723727493+4.48485349174687i</v>
      </c>
      <c r="BI218" s="223" t="str">
        <f t="shared" ca="1" si="232"/>
        <v>1.30345431619447-4.29691302602423i</v>
      </c>
      <c r="BJ218" s="223" t="str">
        <f t="shared" ca="1" si="233"/>
        <v>-2.30845612391236+3.8514263632574i</v>
      </c>
      <c r="BK218" s="223" t="str">
        <f t="shared" ca="1" si="234"/>
        <v>3.17509485745208-3.17509485744977i</v>
      </c>
      <c r="BL218" s="223" t="str">
        <f t="shared" ca="1" si="235"/>
        <v>-3.85142636325902+2.30845612390967i</v>
      </c>
      <c r="BM218" s="223" t="str">
        <f t="shared" ca="1" si="236"/>
        <v>4.29691302602384-1.30345431619574i</v>
      </c>
      <c r="BN218" s="223" t="str">
        <f t="shared" ca="1" si="237"/>
        <v>-4.48485349174681+0.220326723728823i</v>
      </c>
      <c r="BO218" s="223" t="str">
        <f t="shared" ca="1" si="238"/>
        <v>4.40398307996213+0.876006700333916i</v>
      </c>
      <c r="BP218" s="223" t="str">
        <f t="shared" ca="1" si="239"/>
        <v>-4.05914896045945-1.91983447839223i</v>
      </c>
      <c r="BQ218" s="223" t="str">
        <f t="shared" ca="1" si="240"/>
        <v>3.47101962607331+2.84859218966782i</v>
      </c>
      <c r="BR218" s="223" t="str">
        <f t="shared" ca="1" si="241"/>
        <v>-2.6748460750259-3.60661242477497i</v>
      </c>
      <c r="BS218" s="223" t="str">
        <f t="shared" ca="1" si="242"/>
        <v>1.71834895444632+4.14846135071497i</v>
      </c>
      <c r="BT218" s="223" t="str">
        <f t="shared" ca="1" si="243"/>
        <v>-0.658858304388353-4.44166190095117i</v>
      </c>
      <c r="BU218" s="223" t="str">
        <f t="shared" ca="1" si="244"/>
        <v>-0.440122661079539+4.46864036937712i</v>
      </c>
      <c r="BV218" s="223" t="str">
        <f t="shared" ca="1" si="245"/>
        <v>1.51272377736094-4.22777973421387i</v>
      </c>
      <c r="BW218" s="223" t="str">
        <f t="shared" ca="1" si="246"/>
        <v>-2.49465602190162+3.73351657824264i</v>
      </c>
      <c r="BX218" s="223" t="str">
        <f t="shared" ca="1" si="247"/>
        <v>3.32706483706504-3.01547579621989i</v>
      </c>
      <c r="BY218" s="223" t="str">
        <f t="shared" ca="1" si="248"/>
        <v>-3.96005772481735+2.11669495292474i</v>
      </c>
      <c r="BZ218" s="223" t="str">
        <f t="shared" ca="1" si="249"/>
        <v>4.3556946779894-1.09104471941231i</v>
      </c>
      <c r="CA218" s="223" t="str">
        <f t="shared" ca="1" si="250"/>
        <v>-4.49026220922817+8.44936575401079E-13i</v>
      </c>
      <c r="CB218" s="223" t="str">
        <f t="shared" ca="1" si="251"/>
        <v>4.35569467798981+1.09104471941067i</v>
      </c>
      <c r="CC218" s="223" t="str">
        <f t="shared" ca="1" si="252"/>
        <v>-3.96005772481821-2.11669495292313i</v>
      </c>
      <c r="CD218" s="223" t="str">
        <f t="shared" ca="1" si="253"/>
        <v>3.32706483706626+3.01547579621855i</v>
      </c>
      <c r="CE218" s="223" t="str">
        <f t="shared" ca="1" si="254"/>
        <v>-2.49465602189942-3.73351657824411i</v>
      </c>
      <c r="CF218" s="223" t="str">
        <f t="shared" ca="1" si="255"/>
        <v>1.51272377735844+4.22777973421476i</v>
      </c>
      <c r="CG218" s="223" t="str">
        <f t="shared" ca="1" si="256"/>
        <v>-0.440122661076903-4.46864036937738i</v>
      </c>
      <c r="CH218" s="223" t="str">
        <f t="shared" ca="1" si="257"/>
        <v>-0.658858304390971+4.44166190095078i</v>
      </c>
      <c r="CI218" s="223" t="str">
        <f t="shared" ca="1" si="258"/>
        <v>1.71834895444476-4.14846135071561i</v>
      </c>
      <c r="CJ218" s="223" t="str">
        <f t="shared" ca="1" si="259"/>
        <v>-2.67484607502454+3.60661242477598i</v>
      </c>
      <c r="CK218" s="223" t="str">
        <f t="shared" ca="1" si="260"/>
        <v>3.47101962607216-2.84859218966923i</v>
      </c>
      <c r="CL218" s="223" t="str">
        <f t="shared" ca="1" si="261"/>
        <v>-4.05914896045868+1.91983447839388i</v>
      </c>
      <c r="CM218" s="223" t="str">
        <f t="shared" ca="1" si="262"/>
        <v>4.40398307996177-0.876006700335699i</v>
      </c>
      <c r="CN218" s="223" t="str">
        <f t="shared" ca="1" si="263"/>
        <v>-4.4848534917469-0.220326723727007i</v>
      </c>
      <c r="CO218" s="223" t="str">
        <f t="shared" ca="1" si="264"/>
        <v>4.29691302602436+1.303454316194i</v>
      </c>
      <c r="CP218" s="223" t="str">
        <f t="shared" ca="1" si="265"/>
        <v>-3.85142636325765-2.30845612391194i</v>
      </c>
      <c r="CQ218" s="223" t="str">
        <f t="shared" ca="1" si="266"/>
        <v>3.17509485745012+3.17509485745174i</v>
      </c>
      <c r="CR218" s="223" t="str">
        <f t="shared" ca="1" si="267"/>
        <v>-2.30845612390998-3.85142636325883i</v>
      </c>
      <c r="CS218" s="223" t="str">
        <f t="shared" ca="1" si="268"/>
        <v>1.30345431619181+4.29691302602503i</v>
      </c>
      <c r="CT218" s="223" t="str">
        <f t="shared" ca="1" si="269"/>
        <v>-0.220326723729308-4.48485349174678i</v>
      </c>
      <c r="CU218" s="223" t="str">
        <f t="shared" ca="1" si="270"/>
        <v>-0.876006700333436+4.40398307996222i</v>
      </c>
      <c r="CV218" s="223" t="str">
        <f t="shared" ca="1" si="271"/>
        <v>1.91983447839179-4.05914896045966i</v>
      </c>
      <c r="CW218" s="223" t="str">
        <f t="shared" ca="1" si="272"/>
        <v>-2.84859218966744+3.47101962607362i</v>
      </c>
      <c r="CX218" s="223" t="str">
        <f t="shared" ca="1" si="273"/>
        <v>3.60661242477468-2.67484607502629i</v>
      </c>
      <c r="CY218" s="223" t="str">
        <f t="shared" ca="1" si="274"/>
        <v>-4.14846135071478+1.71834895444677i</v>
      </c>
      <c r="CZ218" s="223" t="str">
        <f t="shared" ca="1" si="275"/>
        <v>4.44166190095109-0.658858304388834i</v>
      </c>
      <c r="DA218" s="223" t="str">
        <f t="shared" ca="1" si="276"/>
        <v>-4.46864036937716-0.440122661079183i</v>
      </c>
      <c r="DB218" s="223" t="str">
        <f t="shared" ca="1" si="277"/>
        <v>4.22777973421403+1.51272377736048i</v>
      </c>
      <c r="DC218" s="223" t="str">
        <f t="shared" ca="1" si="278"/>
        <v>-3.73351657824283-2.49465602190133i</v>
      </c>
      <c r="DD218" s="223" t="str">
        <f t="shared" ca="1" si="279"/>
        <v>3.01547579621694+3.32706483706772i</v>
      </c>
      <c r="DE218" s="223" t="str">
        <f t="shared" ca="1" si="280"/>
        <v>-2.11669495292517-3.96005772481712i</v>
      </c>
      <c r="DF218" s="223" t="str">
        <f t="shared" ca="1" si="281"/>
        <v>1.09104471941266+4.35569467798931i</v>
      </c>
      <c r="DG218" s="223" t="str">
        <f t="shared" ca="1" si="282"/>
        <v>-1.33121532699012E-12-4.49026220922817i</v>
      </c>
      <c r="DH218" s="223" t="str">
        <f t="shared" ca="1" si="283"/>
        <v>-1.09104471941008+4.35569467798995i</v>
      </c>
      <c r="DI218" s="223" t="str">
        <f t="shared" ca="1" si="284"/>
        <v>2.11669495292282-3.96005772481838i</v>
      </c>
      <c r="DJ218" s="223" t="str">
        <f t="shared" ca="1" si="285"/>
        <v>-3.01547579621818+3.32706483706659i</v>
      </c>
      <c r="DK218" s="223" t="str">
        <f t="shared" ca="1" si="286"/>
        <v>3.73351657824391-2.49465602189972i</v>
      </c>
      <c r="DL218" s="223" t="str">
        <f t="shared" ca="1" si="287"/>
        <v>-4.2277797342146+1.5127237773589i</v>
      </c>
      <c r="DM218" s="223" t="str">
        <f t="shared" ca="1" si="288"/>
        <v>4.46864036937735-0.44012266107726i</v>
      </c>
      <c r="DN218" s="223" t="str">
        <f t="shared" ca="1" si="289"/>
        <v>-4.44166190095085-0.65885830439049i</v>
      </c>
      <c r="DO218" s="223" t="str">
        <f t="shared" ca="1" si="290"/>
        <v>4.14846135071404+1.71834895444856i</v>
      </c>
      <c r="DP218" s="223" t="str">
        <f t="shared" ca="1" si="291"/>
        <v>-3.60661242477634-2.67484607502405i</v>
      </c>
      <c r="DQ218" s="223" t="str">
        <f t="shared" ca="1" si="292"/>
        <v>2.8485921896695+3.47101962607194i</v>
      </c>
      <c r="DR218" s="223" t="str">
        <f t="shared" ca="1" si="293"/>
        <v>-1.91983447839432-4.05914896045847i</v>
      </c>
      <c r="DS218" s="223" t="str">
        <f t="shared" ca="1" si="294"/>
        <v>0.876006700336049+4.40398307996171i</v>
      </c>
      <c r="DT218" s="223" t="str">
        <f t="shared" ca="1" si="295"/>
        <v>0.220326723726522-4.48485349174692i</v>
      </c>
      <c r="DU218" s="223" t="str">
        <f t="shared" ca="1" si="296"/>
        <v>-1.30345431619366+4.29691302602447i</v>
      </c>
      <c r="DV218" s="223" t="str">
        <f t="shared" ca="1" si="297"/>
        <v>2.30845612391153-3.85142636325791i</v>
      </c>
      <c r="DW218" s="223" t="str">
        <f t="shared" ca="1" si="298"/>
        <v>-3.17509485745148+3.17509485745037i</v>
      </c>
      <c r="DX218" s="223" t="str">
        <f t="shared" ca="1" si="299"/>
        <v>3.85142636325858-2.3084561239104i</v>
      </c>
      <c r="DY218" s="223" t="str">
        <f t="shared" ca="1" si="300"/>
        <v>-4.29691302602485+1.3034543161924i</v>
      </c>
      <c r="DZ218" s="223" t="str">
        <f t="shared" ca="1" si="301"/>
        <v>4.48485349174699-0.220326723725205i</v>
      </c>
      <c r="EA218" s="223" t="str">
        <f t="shared" ca="1" si="302"/>
        <v>-4.40398307996229-0.876006700333086i</v>
      </c>
      <c r="EB218" s="223" t="str">
        <f t="shared" ca="1" si="303"/>
        <v>4.05914896045987+1.91983447839135i</v>
      </c>
      <c r="EC218" s="223" t="str">
        <f t="shared" ca="1" si="304"/>
        <v>-3.47101962607385-2.84859218966717i</v>
      </c>
      <c r="ED218" s="223" t="str">
        <f t="shared" ca="1" si="305"/>
        <v>2.67484607502668+3.60661242477439i</v>
      </c>
      <c r="EE218" s="223" t="str">
        <f t="shared" ca="1" si="306"/>
        <v>-1.7183489544471-4.14846135071464i</v>
      </c>
      <c r="EF218" s="223" t="str">
        <f t="shared" ca="1" si="307"/>
        <v>0.658858304389188+4.44166190095104i</v>
      </c>
      <c r="EG218" s="223" t="str">
        <f t="shared" ca="1" si="308"/>
        <v>0.440122661078826-4.46864036937719i</v>
      </c>
      <c r="EH218" s="223" t="str">
        <f t="shared" ca="1" si="309"/>
        <v>-1.51272377736014+4.22777973421415i</v>
      </c>
      <c r="EI218" s="223" t="str">
        <f t="shared" ca="1" si="310"/>
        <v>2.49465602190081-3.73351657824318i</v>
      </c>
      <c r="EJ218" s="223" t="str">
        <f t="shared" ca="1" si="311"/>
        <v>-3.32706483706748+3.01547579621721i</v>
      </c>
      <c r="EK218" s="223" t="str">
        <f t="shared" ca="1" si="312"/>
        <v>3.960057724819-2.11669495292166i</v>
      </c>
      <c r="EL218" s="223" t="str">
        <f t="shared" ca="1" si="313"/>
        <v>-4.35569467799028+1.0910447194088i</v>
      </c>
      <c r="EM218" s="223" t="str">
        <f t="shared" ca="1" si="314"/>
        <v>4.49026220922817-1.68987315080215E-12i</v>
      </c>
      <c r="EN218" s="223"/>
      <c r="EO218" s="223"/>
      <c r="EP218" s="223"/>
    </row>
    <row r="219" spans="1:146" ht="17.25" thickBot="1">
      <c r="A219" s="257">
        <f t="shared" si="181"/>
        <v>2.3242187500000016E-3</v>
      </c>
      <c r="B219" s="256">
        <v>119</v>
      </c>
      <c r="C219" s="230">
        <f t="shared" si="182"/>
        <v>23800</v>
      </c>
      <c r="D219" s="229">
        <f t="shared" si="315"/>
        <v>149539.81031087416</v>
      </c>
      <c r="E219" s="229" t="str">
        <f t="shared" si="316"/>
        <v>149539.810310874i</v>
      </c>
      <c r="F219" s="229" t="str">
        <f t="shared" si="320"/>
        <v>-0.0114565323935909-0.03582816173907i</v>
      </c>
      <c r="G219" s="229" t="str">
        <f t="shared" si="321"/>
        <v>-3.66380752104304+2.57652629212517i</v>
      </c>
      <c r="H219" s="229" t="str">
        <f t="shared" si="322"/>
        <v>0.00201625911503543-0.00355138487893113i</v>
      </c>
      <c r="I219" s="229" t="str">
        <f t="shared" si="317"/>
        <v>-0.00277286028734249+0.00377636341652976i</v>
      </c>
      <c r="J219" s="255" t="str">
        <f ca="1">IMPRODUCT(1/N_FFT2,ED100)</f>
        <v>0.0207026839072004+0.00161502842334062i</v>
      </c>
      <c r="K219" s="254" t="str">
        <f t="shared" ca="1" si="318"/>
        <v>-0.0000635045843022397+0.0000737026099531204i</v>
      </c>
      <c r="N219" s="246">
        <f t="shared" ca="1" si="185"/>
        <v>17.490325299753287</v>
      </c>
      <c r="O219" s="223">
        <f t="shared" ca="1" si="186"/>
        <v>4.4903252997532892</v>
      </c>
      <c r="P219" s="223" t="str">
        <f t="shared" ca="1" si="187"/>
        <v>-4.38121995953518-0.983835841883715i</v>
      </c>
      <c r="Q219" s="223" t="str">
        <f t="shared" ca="1" si="188"/>
        <v>4.05920599361829+1.91986145306838i</v>
      </c>
      <c r="R219" s="223" t="str">
        <f t="shared" ca="1" si="189"/>
        <v>-3.53993190894187-2.76258997639166i</v>
      </c>
      <c r="S219" s="223" t="str">
        <f t="shared" ca="1" si="190"/>
        <v>2.84863221387344+3.47106839570858i</v>
      </c>
      <c r="T219" s="223" t="str">
        <f t="shared" ca="1" si="191"/>
        <v>-2.01890112860378-4.01086767801268i</v>
      </c>
      <c r="U219" s="223" t="str">
        <f t="shared" ca="1" si="192"/>
        <v>1.09106004915838+4.35575587777081i</v>
      </c>
      <c r="V219" s="223" t="str">
        <f t="shared" ca="1" si="193"/>
        <v>-0.110198099323348-4.48897289772505i</v>
      </c>
      <c r="W219" s="223" t="str">
        <f t="shared" ca="1" si="194"/>
        <v>-0.876019008685982+4.40404495822026i</v>
      </c>
      <c r="X219" s="223" t="str">
        <f t="shared" ca="1" si="195"/>
        <v>1.81966532478207-4.10509919531675i</v>
      </c>
      <c r="Y219" s="223" t="str">
        <f t="shared" ca="1" si="196"/>
        <v>-2.67488365800785+3.6066630995599i</v>
      </c>
      <c r="Z219" s="223" t="str">
        <f t="shared" ca="1" si="197"/>
        <v>3.40011404066498-2.93295854182723i</v>
      </c>
      <c r="AA219" s="223" t="str">
        <f t="shared" ca="1" si="198"/>
        <v>-3.96011336569389+2.1167246935908i</v>
      </c>
      <c r="AB219" s="223" t="str">
        <f t="shared" ca="1" si="199"/>
        <v>4.32766805153795-1.19762704265652i</v>
      </c>
      <c r="AC219" s="223" t="str">
        <f t="shared" ca="1" si="200"/>
        <v>-4.4849165062767+0.220329819432683i</v>
      </c>
      <c r="AD219" s="223" t="str">
        <f t="shared" ca="1" si="201"/>
        <v>4.42421712490033+0.767674494394045i</v>
      </c>
      <c r="AE219" s="223" t="str">
        <f t="shared" ca="1" si="202"/>
        <v>-4.14851963875971-1.71837309814529i</v>
      </c>
      <c r="AF219" s="223" t="str">
        <f t="shared" ca="1" si="203"/>
        <v>3.67122177118852+2.58556608972887i</v>
      </c>
      <c r="AG219" s="223" t="str">
        <f t="shared" ca="1" si="204"/>
        <v>-3.01551816522546-3.32711158406203i</v>
      </c>
      <c r="AH219" s="223" t="str">
        <f t="shared" ca="1" si="205"/>
        <v>2.21327322277223+3.90697362916157i</v>
      </c>
      <c r="AI219" s="223" t="str">
        <f t="shared" ca="1" si="206"/>
        <v>-1.30347263040635-4.29697339989277i</v>
      </c>
      <c r="AJ219" s="223" t="str">
        <f t="shared" ca="1" si="207"/>
        <v>0.330328821096976+4.47815856882683i</v>
      </c>
      <c r="AK219" s="223" t="str">
        <f t="shared" ca="1" si="208"/>
        <v>0.658867561691882-4.44172430861649i</v>
      </c>
      <c r="AL219" s="223" t="str">
        <f t="shared" ca="1" si="209"/>
        <v>-1.6160457878087+4.18944116909526i</v>
      </c>
      <c r="AM219" s="223" t="str">
        <f t="shared" ca="1" si="210"/>
        <v>2.49469107311761-3.73356903609827i</v>
      </c>
      <c r="AN219" s="223" t="str">
        <f t="shared" ca="1" si="211"/>
        <v>-3.25210499984957+3.09626135323843i</v>
      </c>
      <c r="AO219" s="223" t="str">
        <f t="shared" ca="1" si="212"/>
        <v>3.85148047780642-2.30848855892346i</v>
      </c>
      <c r="AP219" s="223" t="str">
        <f t="shared" ca="1" si="213"/>
        <v>-4.2636904121457+1.40853305498357i</v>
      </c>
      <c r="AQ219" s="223" t="str">
        <f t="shared" ca="1" si="214"/>
        <v>4.46870315610423-0.440128845031294i</v>
      </c>
      <c r="AR219" s="223" t="str">
        <f t="shared" ca="1" si="215"/>
        <v>4.46870315610423-0.440128845031294i</v>
      </c>
      <c r="AS219" s="223" t="str">
        <f t="shared" ca="1" si="216"/>
        <v>4.22783913672384+1.51274503191737i</v>
      </c>
      <c r="AT219" s="223" t="str">
        <f t="shared" ca="1" si="217"/>
        <v>-3.79366733862755-2.40231334788678i</v>
      </c>
      <c r="AU219" s="223" t="str">
        <f t="shared" ca="1" si="218"/>
        <v>3.17513946918891+3.17513946918923i</v>
      </c>
      <c r="AV219" s="223" t="str">
        <f t="shared" ca="1" si="219"/>
        <v>-2.40231334788678-3.79366733862756i</v>
      </c>
      <c r="AW219" s="223" t="str">
        <f t="shared" ca="1" si="220"/>
        <v>1.51274503191736+4.22783913672384i</v>
      </c>
      <c r="AX219" s="223" t="str">
        <f t="shared" ca="1" si="221"/>
        <v>-0.549663751806307-4.45655596369603i</v>
      </c>
      <c r="AY219" s="223" t="str">
        <f t="shared" ca="1" si="222"/>
        <v>-0.440128845033018+4.46870315610406i</v>
      </c>
      <c r="AZ219" s="223" t="str">
        <f t="shared" ca="1" si="223"/>
        <v>1.4085330549823-4.26369041214611i</v>
      </c>
      <c r="BA219" s="223" t="str">
        <f t="shared" ca="1" si="224"/>
        <v>-2.30848855892309+3.85148047780664i</v>
      </c>
      <c r="BB219" s="223" t="str">
        <f t="shared" ca="1" si="225"/>
        <v>3.09626135323909-3.25210499984895i</v>
      </c>
      <c r="BC219" s="223" t="str">
        <f t="shared" ca="1" si="226"/>
        <v>-3.73356903609927+2.49469107311612i</v>
      </c>
      <c r="BD219" s="223" t="str">
        <f t="shared" ca="1" si="227"/>
        <v>4.18944116909478-1.61604578780993i</v>
      </c>
      <c r="BE219" s="223" t="str">
        <f t="shared" ca="1" si="228"/>
        <v>-4.4417243086165+0.658867561691873i</v>
      </c>
      <c r="BF219" s="223" t="str">
        <f t="shared" ca="1" si="229"/>
        <v>4.47815856882676+0.330328821097908i</v>
      </c>
      <c r="BG219" s="223" t="str">
        <f t="shared" ca="1" si="230"/>
        <v>-4.29697339989213-1.30347263040846i</v>
      </c>
      <c r="BH219" s="223" t="str">
        <f t="shared" ca="1" si="231"/>
        <v>3.90697362916221+2.2132732227711i</v>
      </c>
      <c r="BI219" s="223" t="str">
        <f t="shared" ca="1" si="232"/>
        <v>-3.32711158406204-3.01551816522545i</v>
      </c>
      <c r="BJ219" s="223" t="str">
        <f t="shared" ca="1" si="233"/>
        <v>2.58556608972772+3.67122177118934i</v>
      </c>
      <c r="BK219" s="223" t="str">
        <f t="shared" ca="1" si="234"/>
        <v>-1.71837309814734-4.14851963875887i</v>
      </c>
      <c r="BL219" s="223" t="str">
        <f t="shared" ca="1" si="235"/>
        <v>0.767674494394979+4.42421712490017i</v>
      </c>
      <c r="BM219" s="223" t="str">
        <f t="shared" ca="1" si="236"/>
        <v>0.220329819432692-4.4849165062767i</v>
      </c>
      <c r="BN219" s="223" t="str">
        <f t="shared" ca="1" si="237"/>
        <v>-1.19762704265779+4.3276680515376i</v>
      </c>
      <c r="BO219" s="223" t="str">
        <f t="shared" ca="1" si="238"/>
        <v>2.11672469358926-3.96011336569472i</v>
      </c>
      <c r="BP219" s="223" t="str">
        <f t="shared" ca="1" si="239"/>
        <v>-2.93295854182654+3.40011404066558i</v>
      </c>
      <c r="BQ219" s="223" t="str">
        <f t="shared" ca="1" si="240"/>
        <v>3.6066630995602-2.67488365800744i</v>
      </c>
      <c r="BR219" s="223" t="str">
        <f t="shared" ca="1" si="241"/>
        <v>-4.10509919531747+1.81966532478044i</v>
      </c>
      <c r="BS219" s="223" t="str">
        <f t="shared" ca="1" si="242"/>
        <v>4.4040449582199-0.876019008687791i</v>
      </c>
      <c r="BT219" s="223" t="str">
        <f t="shared" ca="1" si="243"/>
        <v>-4.48897289772505-0.110198099322911i</v>
      </c>
      <c r="BU219" s="223" t="str">
        <f t="shared" ca="1" si="244"/>
        <v>4.35575587777072+1.09106004915878i</v>
      </c>
      <c r="BV219" s="223" t="str">
        <f t="shared" ca="1" si="245"/>
        <v>-4.01086767801186-2.0189011286054i</v>
      </c>
      <c r="BW219" s="223" t="str">
        <f t="shared" ca="1" si="246"/>
        <v>3.47106839570945+2.84863221387239i</v>
      </c>
      <c r="BX219" s="223" t="str">
        <f t="shared" ca="1" si="247"/>
        <v>-2.7625899763919-3.53993190894168i</v>
      </c>
      <c r="BY219" s="223" t="str">
        <f t="shared" ca="1" si="248"/>
        <v>1.91986145306766+4.05920599361863i</v>
      </c>
      <c r="BZ219" s="223" t="str">
        <f t="shared" ca="1" si="249"/>
        <v>-0.98383584188186-4.38121995953559i</v>
      </c>
      <c r="CA219" s="223" t="str">
        <f t="shared" ca="1" si="250"/>
        <v>1.33123500494361E-12+4.49032529975329i</v>
      </c>
      <c r="CB219" s="223" t="str">
        <f t="shared" ca="1" si="251"/>
        <v>0.983835841883499-4.38121995953523i</v>
      </c>
      <c r="CC219" s="223" t="str">
        <f t="shared" ca="1" si="252"/>
        <v>-1.9198614530693+4.05920599361786i</v>
      </c>
      <c r="CD219" s="223" t="str">
        <f t="shared" ca="1" si="253"/>
        <v>2.76258997639332-3.53993190894057i</v>
      </c>
      <c r="CE219" s="223" t="str">
        <f t="shared" ca="1" si="254"/>
        <v>-3.47106839570776+2.84863221387445i</v>
      </c>
      <c r="CF219" s="223" t="str">
        <f t="shared" ca="1" si="255"/>
        <v>4.01086767801268-2.01890112860379i</v>
      </c>
      <c r="CG219" s="223" t="str">
        <f t="shared" ca="1" si="256"/>
        <v>-4.35575587777115+1.09106004915702i</v>
      </c>
      <c r="CH219" s="223" t="str">
        <f t="shared" ca="1" si="257"/>
        <v>4.48897289772499-0.110198099325572i</v>
      </c>
      <c r="CI219" s="223" t="str">
        <f t="shared" ca="1" si="258"/>
        <v>-4.40404495822045-0.876019008685052i</v>
      </c>
      <c r="CJ219" s="223" t="str">
        <f t="shared" ca="1" si="259"/>
        <v>4.10509919531674+1.81966532478209i</v>
      </c>
      <c r="CK219" s="223" t="str">
        <f t="shared" ca="1" si="260"/>
        <v>-3.60666309955913-2.67488365800889i</v>
      </c>
      <c r="CL219" s="223" t="str">
        <f t="shared" ca="1" si="261"/>
        <v>2.93295854182855+3.40011404066384i</v>
      </c>
      <c r="CM219" s="223" t="str">
        <f t="shared" ca="1" si="262"/>
        <v>-2.1167246935916-3.96011336569346i</v>
      </c>
      <c r="CN219" s="223" t="str">
        <f t="shared" ca="1" si="263"/>
        <v>1.19762704265605+4.32766805153808i</v>
      </c>
      <c r="CO219" s="223" t="str">
        <f t="shared" ca="1" si="264"/>
        <v>-0.22032981943089-4.48491650627679i</v>
      </c>
      <c r="CP219" s="223" t="str">
        <f t="shared" ca="1" si="265"/>
        <v>-0.767674494392231+4.42421712490064i</v>
      </c>
      <c r="CQ219" s="223" t="str">
        <f t="shared" ca="1" si="266"/>
        <v>1.71837309814488-4.14851963875988i</v>
      </c>
      <c r="CR219" s="223" t="str">
        <f t="shared" ca="1" si="267"/>
        <v>-2.5855660897292+3.6712217711883i</v>
      </c>
      <c r="CS219" s="223" t="str">
        <f t="shared" ca="1" si="268"/>
        <v>3.32711158406325-3.01551816522411i</v>
      </c>
      <c r="CT219" s="223" t="str">
        <f t="shared" ca="1" si="269"/>
        <v>-3.90697362916089+2.21327322277342i</v>
      </c>
      <c r="CU219" s="223" t="str">
        <f t="shared" ca="1" si="270"/>
        <v>4.29697339989265-1.30347263040673i</v>
      </c>
      <c r="CV219" s="223" t="str">
        <f t="shared" ca="1" si="271"/>
        <v>-4.47815856882689+0.330328821096108i</v>
      </c>
      <c r="CW219" s="223" t="str">
        <f t="shared" ca="1" si="272"/>
        <v>4.44172430861622+0.658867561693718i</v>
      </c>
      <c r="CX219" s="223" t="str">
        <f t="shared" ca="1" si="273"/>
        <v>-4.18944116909574-1.61604578780745i</v>
      </c>
      <c r="CY219" s="223" t="str">
        <f t="shared" ca="1" si="274"/>
        <v>3.73356903609823+2.49469107311767i</v>
      </c>
      <c r="CZ219" s="223" t="str">
        <f t="shared" ca="1" si="275"/>
        <v>-3.09626135323787-3.25210499985011i</v>
      </c>
      <c r="DA219" s="223" t="str">
        <f t="shared" ca="1" si="276"/>
        <v>2.30848855892159+3.85148047780754i</v>
      </c>
      <c r="DB219" s="223" t="str">
        <f t="shared" ca="1" si="277"/>
        <v>-1.40853305498495-4.26369041214524i</v>
      </c>
      <c r="DC219" s="223" t="str">
        <f t="shared" ca="1" si="278"/>
        <v>0.440128845031286+4.46870315610423i</v>
      </c>
      <c r="DD219" s="223" t="str">
        <f t="shared" ca="1" si="279"/>
        <v>0.549663751808161-4.4565559636958i</v>
      </c>
      <c r="DE219" s="223" t="str">
        <f t="shared" ca="1" si="280"/>
        <v>-1.51274503191527+4.22783913672459i</v>
      </c>
      <c r="DF219" s="223" t="str">
        <f t="shared" ca="1" si="281"/>
        <v>2.40231334788609-3.79366733862799i</v>
      </c>
      <c r="DG219" s="223" t="str">
        <f t="shared" ca="1" si="282"/>
        <v>-3.17513946918915+3.17513946918899i</v>
      </c>
      <c r="DH219" s="223" t="str">
        <f t="shared" ca="1" si="283"/>
        <v>3.79366733862825-2.40231334788569i</v>
      </c>
      <c r="DI219" s="223" t="str">
        <f t="shared" ca="1" si="284"/>
        <v>-4.2278391367232+1.51274503191916i</v>
      </c>
      <c r="DJ219" s="223" t="str">
        <f t="shared" ca="1" si="285"/>
        <v>4.45655596369586-0.54966375180769i</v>
      </c>
      <c r="DK219" s="223" t="str">
        <f t="shared" ca="1" si="286"/>
        <v>-4.46870315610418-0.440128845031756i</v>
      </c>
      <c r="DL219" s="223" t="str">
        <f t="shared" ca="1" si="287"/>
        <v>4.26369041214509+1.4085330549854i</v>
      </c>
      <c r="DM219" s="223" t="str">
        <f t="shared" ca="1" si="288"/>
        <v>-3.8514804778073-2.308488558922i</v>
      </c>
      <c r="DN219" s="223" t="str">
        <f t="shared" ca="1" si="289"/>
        <v>3.25210499984995+3.09626135323803i</v>
      </c>
      <c r="DO219" s="223" t="str">
        <f t="shared" ca="1" si="290"/>
        <v>-2.49469107311728-3.73356903609849i</v>
      </c>
      <c r="DP219" s="223" t="str">
        <f t="shared" ca="1" si="291"/>
        <v>1.61604578780701+4.18944116909591i</v>
      </c>
      <c r="DQ219" s="223" t="str">
        <f t="shared" ca="1" si="292"/>
        <v>-0.658867561693251-4.44172430861629i</v>
      </c>
      <c r="DR219" s="223" t="str">
        <f t="shared" ca="1" si="293"/>
        <v>-0.33032882109658+4.47815856882686i</v>
      </c>
      <c r="DS219" s="223" t="str">
        <f t="shared" ca="1" si="294"/>
        <v>1.30347263040731-4.29697339989248i</v>
      </c>
      <c r="DT219" s="223" t="str">
        <f t="shared" ca="1" si="295"/>
        <v>-2.21327322277372+3.90697362916073i</v>
      </c>
      <c r="DU219" s="223" t="str">
        <f t="shared" ca="1" si="296"/>
        <v>3.01551816522436-3.32711158406302i</v>
      </c>
      <c r="DV219" s="223" t="str">
        <f t="shared" ca="1" si="297"/>
        <v>-3.6712217711885+2.58556608972891i</v>
      </c>
      <c r="DW219" s="223" t="str">
        <f t="shared" ca="1" si="298"/>
        <v>4.14851963876006-1.71837309814445i</v>
      </c>
      <c r="DX219" s="223" t="str">
        <f t="shared" ca="1" si="299"/>
        <v>-4.42421712490072+0.767674494391764i</v>
      </c>
      <c r="DY219" s="223" t="str">
        <f t="shared" ca="1" si="300"/>
        <v>4.48491650627677+0.220329819431363i</v>
      </c>
      <c r="DZ219" s="223" t="str">
        <f t="shared" ca="1" si="301"/>
        <v>-4.32766805153792-1.19762704265663i</v>
      </c>
      <c r="EA219" s="223" t="str">
        <f t="shared" ca="1" si="302"/>
        <v>3.9601133656933+2.11672469359191i</v>
      </c>
      <c r="EB219" s="223" t="str">
        <f t="shared" ca="1" si="303"/>
        <v>-3.40011404066653-2.93295854182543i</v>
      </c>
      <c r="EC219" s="223" t="str">
        <f t="shared" ca="1" si="304"/>
        <v>2.67488365800861+3.60666309955933i</v>
      </c>
      <c r="ED219" s="223" t="str">
        <f t="shared" ca="1" si="305"/>
        <v>-1.81966532478165-4.10509919531693i</v>
      </c>
      <c r="EE219" s="223" t="str">
        <f t="shared" ca="1" si="306"/>
        <v>0.87601900868459+4.40404495822054i</v>
      </c>
      <c r="EF219" s="223" t="str">
        <f t="shared" ca="1" si="307"/>
        <v>0.11019809932158-4.48897289772509i</v>
      </c>
      <c r="EG219" s="223" t="str">
        <f t="shared" ca="1" si="308"/>
        <v>-1.09106004915761+4.35575587777101i</v>
      </c>
      <c r="EH219" s="223" t="str">
        <f t="shared" ca="1" si="309"/>
        <v>2.0189011286041-4.01086767801252i</v>
      </c>
      <c r="EI219" s="223" t="str">
        <f t="shared" ca="1" si="310"/>
        <v>-2.84863221387481+3.47106839570746i</v>
      </c>
      <c r="EJ219" s="223" t="str">
        <f t="shared" ca="1" si="311"/>
        <v>3.53993190894078-2.76258997639305i</v>
      </c>
      <c r="EK219" s="223" t="str">
        <f t="shared" ca="1" si="312"/>
        <v>-4.05920599361806+1.91986145306887i</v>
      </c>
      <c r="EL219" s="223" t="str">
        <f t="shared" ca="1" si="313"/>
        <v>4.38121995953533-0.983835841883037i</v>
      </c>
      <c r="EM219" s="223" t="str">
        <f t="shared" ca="1" si="314"/>
        <v>-4.49032529975329-1.6767025013105E-12i</v>
      </c>
      <c r="EN219" s="223"/>
      <c r="EO219" s="223"/>
      <c r="EP219" s="223"/>
    </row>
    <row r="220" spans="1:146" ht="17.25" thickBot="1">
      <c r="A220" s="257">
        <f t="shared" si="181"/>
        <v>2.3437500000000016E-3</v>
      </c>
      <c r="B220" s="256">
        <v>120</v>
      </c>
      <c r="C220" s="230">
        <f t="shared" si="182"/>
        <v>24000</v>
      </c>
      <c r="D220" s="229">
        <f t="shared" si="315"/>
        <v>150796.44737231007</v>
      </c>
      <c r="E220" s="229" t="str">
        <f t="shared" si="316"/>
        <v>150796.44737231i</v>
      </c>
      <c r="F220" s="229" t="str">
        <f t="shared" si="320"/>
        <v>-0.0113547611834558-0.0354326999063481i</v>
      </c>
      <c r="G220" s="229" t="str">
        <f t="shared" si="321"/>
        <v>-3.63591716488862+2.58847123769069i</v>
      </c>
      <c r="H220" s="229" t="str">
        <f t="shared" si="322"/>
        <v>0.00201595150343843-0.00352177102584851i</v>
      </c>
      <c r="I220" s="229" t="str">
        <f t="shared" si="317"/>
        <v>-0.00275485581370465+0.00374606323772854i</v>
      </c>
      <c r="J220" s="255" t="str">
        <f ca="1">IMPRODUCT(1/N_FFT2,EE100)</f>
        <v>0.020763060536868-7.29989773591738E-06i</v>
      </c>
      <c r="K220" s="254" t="str">
        <f t="shared" ca="1" si="318"/>
        <v>-0.0000571718921517447+0.0000777998479456107i</v>
      </c>
      <c r="N220" s="246">
        <f t="shared" ca="1" si="185"/>
        <v>17.490380921755126</v>
      </c>
      <c r="O220" s="223">
        <f t="shared" ca="1" si="186"/>
        <v>4.4903809217551238</v>
      </c>
      <c r="P220" s="223" t="str">
        <f t="shared" ca="1" si="187"/>
        <v>-4.40409951146091-0.876029860000289i</v>
      </c>
      <c r="Q220" s="223" t="str">
        <f t="shared" ca="1" si="188"/>
        <v>4.14857102678872+1.71839438376398i</v>
      </c>
      <c r="R220" s="223" t="str">
        <f t="shared" ca="1" si="189"/>
        <v>-3.73361528410247-2.49472197504628i</v>
      </c>
      <c r="S220" s="223" t="str">
        <f t="shared" ca="1" si="190"/>
        <v>3.17517879988367+3.17517879988383i</v>
      </c>
      <c r="T220" s="223" t="str">
        <f t="shared" ca="1" si="191"/>
        <v>-2.49472197504643-3.73361528410237i</v>
      </c>
      <c r="U220" s="223" t="str">
        <f t="shared" ca="1" si="192"/>
        <v>1.71839438376403+4.1485710267887i</v>
      </c>
      <c r="V220" s="223" t="str">
        <f t="shared" ca="1" si="193"/>
        <v>-0.876029860000208-4.40409951146093i</v>
      </c>
      <c r="W220" s="223" t="str">
        <f t="shared" ca="1" si="194"/>
        <v>-2.19492046706727E-13+4.49038092175512i</v>
      </c>
      <c r="X220" s="223" t="str">
        <f t="shared" ca="1" si="195"/>
        <v>0.8760298600002-4.40409951146093i</v>
      </c>
      <c r="Y220" s="223" t="str">
        <f t="shared" ca="1" si="196"/>
        <v>-1.71839438376402+4.1485710267887i</v>
      </c>
      <c r="Z220" s="223" t="str">
        <f t="shared" ca="1" si="197"/>
        <v>2.49472197504642-3.73361528410238i</v>
      </c>
      <c r="AA220" s="223" t="str">
        <f t="shared" ca="1" si="198"/>
        <v>-3.17517879988366+3.17517879988384i</v>
      </c>
      <c r="AB220" s="223" t="str">
        <f t="shared" ca="1" si="199"/>
        <v>3.73361528410249-2.49472197504626i</v>
      </c>
      <c r="AC220" s="223" t="str">
        <f t="shared" ca="1" si="200"/>
        <v>-4.14857102678878+1.71839438376382i</v>
      </c>
      <c r="AD220" s="223" t="str">
        <f t="shared" ca="1" si="201"/>
        <v>4.40409951146089-0.876029860000433i</v>
      </c>
      <c r="AE220" s="223" t="str">
        <f t="shared" ca="1" si="202"/>
        <v>-4.49038092175512+7.70096285138507E-15i</v>
      </c>
      <c r="AF220" s="223" t="str">
        <f t="shared" ca="1" si="203"/>
        <v>4.40409951146089+0.876029860000415i</v>
      </c>
      <c r="AG220" s="223" t="str">
        <f t="shared" ca="1" si="204"/>
        <v>-4.14857102678879-1.71839438376381i</v>
      </c>
      <c r="AH220" s="223" t="str">
        <f t="shared" ca="1" si="205"/>
        <v>3.7336152841025+2.49472197504625i</v>
      </c>
      <c r="AI220" s="223" t="str">
        <f t="shared" ca="1" si="206"/>
        <v>-3.17517879988367-3.17517879988383i</v>
      </c>
      <c r="AJ220" s="223" t="str">
        <f t="shared" ca="1" si="207"/>
        <v>2.49472197504643+3.73361528410237i</v>
      </c>
      <c r="AK220" s="223" t="str">
        <f t="shared" ca="1" si="208"/>
        <v>-1.71839438376405-4.14857102678869i</v>
      </c>
      <c r="AL220" s="223" t="str">
        <f t="shared" ca="1" si="209"/>
        <v>0.876029860000231+4.40409951146093i</v>
      </c>
      <c r="AM220" s="223" t="str">
        <f t="shared" ca="1" si="210"/>
        <v>1.95838046131598E-13-4.49038092175512i</v>
      </c>
      <c r="AN220" s="223" t="str">
        <f t="shared" ca="1" si="211"/>
        <v>-0.876029860000177+4.40409951146094i</v>
      </c>
      <c r="AO220" s="223" t="str">
        <f t="shared" ca="1" si="212"/>
        <v>1.71839438376399-4.14857102678871i</v>
      </c>
      <c r="AP220" s="223" t="str">
        <f t="shared" ca="1" si="213"/>
        <v>-2.49472197504641+3.73361528410238i</v>
      </c>
      <c r="AQ220" s="223" t="str">
        <f t="shared" ca="1" si="214"/>
        <v>3.17517879988366-3.17517879988384i</v>
      </c>
      <c r="AR220" s="223" t="str">
        <f t="shared" ca="1" si="215"/>
        <v>3.17517879988366-3.17517879988384i</v>
      </c>
      <c r="AS220" s="223" t="str">
        <f t="shared" ca="1" si="216"/>
        <v>4.14857102678878-1.71839438376383i</v>
      </c>
      <c r="AT220" s="223" t="str">
        <f t="shared" ca="1" si="217"/>
        <v>-4.40409951146089+0.876029860000437i</v>
      </c>
      <c r="AU220" s="223" t="str">
        <f t="shared" ca="1" si="218"/>
        <v>4.49038092175512-1.54019257027701E-14i</v>
      </c>
      <c r="AV220" s="223" t="str">
        <f t="shared" ca="1" si="219"/>
        <v>-4.40409951146089-0.87602986000041i</v>
      </c>
      <c r="AW220" s="223" t="str">
        <f t="shared" ca="1" si="220"/>
        <v>4.1485710267893+1.71839438376256i</v>
      </c>
      <c r="AX220" s="223" t="str">
        <f t="shared" ca="1" si="221"/>
        <v>-3.73361528410225-2.49472197504661i</v>
      </c>
      <c r="AY220" s="223" t="str">
        <f t="shared" ca="1" si="222"/>
        <v>3.17517879988525+3.17517879988224i</v>
      </c>
      <c r="AZ220" s="223" t="str">
        <f t="shared" ca="1" si="223"/>
        <v>-2.49472197504644-3.73361528410237i</v>
      </c>
      <c r="BA220" s="223" t="str">
        <f t="shared" ca="1" si="224"/>
        <v>1.71839438376237+4.14857102678939i</v>
      </c>
      <c r="BB220" s="223" t="str">
        <f t="shared" ca="1" si="225"/>
        <v>-0.876029860001084-4.40409951146076i</v>
      </c>
      <c r="BC220" s="223" t="str">
        <f t="shared" ca="1" si="226"/>
        <v>-1.11341327125738E-12+4.49038092175512i</v>
      </c>
      <c r="BD220" s="223" t="str">
        <f t="shared" ca="1" si="227"/>
        <v>0.876029859998888-4.40409951146119i</v>
      </c>
      <c r="BE220" s="223" t="str">
        <f t="shared" ca="1" si="228"/>
        <v>-1.71839438376443+4.14857102678853i</v>
      </c>
      <c r="BF220" s="223" t="str">
        <f t="shared" ca="1" si="229"/>
        <v>2.49472197504458-3.73361528410361i</v>
      </c>
      <c r="BG220" s="223" t="str">
        <f t="shared" ca="1" si="230"/>
        <v>-3.17517879988362+3.17517879988387i</v>
      </c>
      <c r="BH220" s="223" t="str">
        <f t="shared" ca="1" si="231"/>
        <v>3.73361528410345-2.49472197504481i</v>
      </c>
      <c r="BI220" s="223" t="str">
        <f t="shared" ca="1" si="232"/>
        <v>-4.14857102678843+1.71839438376469i</v>
      </c>
      <c r="BJ220" s="223" t="str">
        <f t="shared" ca="1" si="233"/>
        <v>4.40409951146114-0.876029859999162i</v>
      </c>
      <c r="BK220" s="223" t="str">
        <f t="shared" ca="1" si="234"/>
        <v>-4.49038092175512+1.39506413279616E-12i</v>
      </c>
      <c r="BL220" s="223" t="str">
        <f t="shared" ca="1" si="235"/>
        <v>4.40409951146081+0.87602986000081i</v>
      </c>
      <c r="BM220" s="223" t="str">
        <f t="shared" ca="1" si="236"/>
        <v>-4.14857102678949-1.71839438376211i</v>
      </c>
      <c r="BN220" s="223" t="str">
        <f t="shared" ca="1" si="237"/>
        <v>3.73361528410252+2.49472197504621i</v>
      </c>
      <c r="BO220" s="223" t="str">
        <f t="shared" ca="1" si="238"/>
        <v>-3.17517879988244-3.17517879988506i</v>
      </c>
      <c r="BP220" s="223" t="str">
        <f t="shared" ca="1" si="239"/>
        <v>2.49472197504684+3.7336152841021i</v>
      </c>
      <c r="BQ220" s="223" t="str">
        <f t="shared" ca="1" si="240"/>
        <v>-1.71839438376282-4.1485710267892i</v>
      </c>
      <c r="BR220" s="223" t="str">
        <f t="shared" ca="1" si="241"/>
        <v>0.87602986000156+4.40409951146066i</v>
      </c>
      <c r="BS220" s="223" t="str">
        <f t="shared" ca="1" si="242"/>
        <v>6.27121176693665E-13-4.49038092175512i</v>
      </c>
      <c r="BT220" s="223" t="str">
        <f t="shared" ca="1" si="243"/>
        <v>-0.876029859998412+4.40409951146129i</v>
      </c>
      <c r="BU220" s="223" t="str">
        <f t="shared" ca="1" si="244"/>
        <v>1.71839438376398-4.14857102678872i</v>
      </c>
      <c r="BV220" s="223" t="str">
        <f t="shared" ca="1" si="245"/>
        <v>-2.49472197504789+3.7336152841014i</v>
      </c>
      <c r="BW220" s="223" t="str">
        <f t="shared" ca="1" si="246"/>
        <v>3.17517879988333-3.17517879988417i</v>
      </c>
      <c r="BX220" s="223" t="str">
        <f t="shared" ca="1" si="247"/>
        <v>-3.73361528410322+2.49472197504516i</v>
      </c>
      <c r="BY220" s="223" t="str">
        <f t="shared" ca="1" si="248"/>
        <v>4.14857102678826-1.71839438376508i</v>
      </c>
      <c r="BZ220" s="223" t="str">
        <f t="shared" ca="1" si="249"/>
        <v>-4.40409951146106+0.87602985999958i</v>
      </c>
      <c r="CA220" s="223" t="str">
        <f t="shared" ca="1" si="250"/>
        <v>4.49038092175512-1.81754407646489E-12i</v>
      </c>
      <c r="CB220" s="223" t="str">
        <f t="shared" ca="1" si="251"/>
        <v>-4.4040995114609-0.876029860000393i</v>
      </c>
      <c r="CC220" s="223" t="str">
        <f t="shared" ca="1" si="252"/>
        <v>4.14857102678794+1.71839438376585i</v>
      </c>
      <c r="CD220" s="223" t="str">
        <f t="shared" ca="1" si="253"/>
        <v>-3.73361528410276-2.49472197504585i</v>
      </c>
      <c r="CE220" s="223" t="str">
        <f t="shared" ca="1" si="254"/>
        <v>3.17517879988274+3.17517879988476i</v>
      </c>
      <c r="CF220" s="223" t="str">
        <f t="shared" ca="1" si="255"/>
        <v>-2.49472197504719-3.73361528410186i</v>
      </c>
      <c r="CG220" s="223" t="str">
        <f t="shared" ca="1" si="256"/>
        <v>1.71839438376321+4.14857102678904i</v>
      </c>
      <c r="CH220" s="223" t="str">
        <f t="shared" ca="1" si="257"/>
        <v>-0.876029860001978-4.40409951146058i</v>
      </c>
      <c r="CI220" s="223" t="str">
        <f t="shared" ca="1" si="258"/>
        <v>-2.0464123302493E-13+4.49038092175512i</v>
      </c>
      <c r="CJ220" s="223" t="str">
        <f t="shared" ca="1" si="259"/>
        <v>0.876029860002377-4.4040995114605i</v>
      </c>
      <c r="CK220" s="223" t="str">
        <f t="shared" ca="1" si="260"/>
        <v>-1.71839438376359+4.14857102678888i</v>
      </c>
      <c r="CL220" s="223" t="str">
        <f t="shared" ca="1" si="261"/>
        <v>2.49472197504754-3.73361528410163i</v>
      </c>
      <c r="CM220" s="223" t="str">
        <f t="shared" ca="1" si="262"/>
        <v>-3.17517879988303+3.17517879988447i</v>
      </c>
      <c r="CN220" s="223" t="str">
        <f t="shared" ca="1" si="263"/>
        <v>3.73361528410299-2.49472197504551i</v>
      </c>
      <c r="CO220" s="223" t="str">
        <f t="shared" ca="1" si="264"/>
        <v>-4.1485710267881+1.71839438376547i</v>
      </c>
      <c r="CP220" s="223" t="str">
        <f t="shared" ca="1" si="265"/>
        <v>4.40409951146097-0.876029859999993i</v>
      </c>
      <c r="CQ220" s="223" t="str">
        <f t="shared" ca="1" si="266"/>
        <v>-4.49038092175512-2.22682654251475E-12i</v>
      </c>
      <c r="CR220" s="223" t="str">
        <f t="shared" ca="1" si="267"/>
        <v>4.40409951146098+0.876029859999979i</v>
      </c>
      <c r="CS220" s="223" t="str">
        <f t="shared" ca="1" si="268"/>
        <v>-4.14857102678811-1.71839438376546i</v>
      </c>
      <c r="CT220" s="223" t="str">
        <f t="shared" ca="1" si="269"/>
        <v>3.73361528410299+2.4947219750455i</v>
      </c>
      <c r="CU220" s="223" t="str">
        <f t="shared" ca="1" si="270"/>
        <v>-3.17517879988304-3.17517879988446i</v>
      </c>
      <c r="CV220" s="223" t="str">
        <f t="shared" ca="1" si="271"/>
        <v>2.49472197504754+3.73361528410162i</v>
      </c>
      <c r="CW220" s="223" t="str">
        <f t="shared" ca="1" si="272"/>
        <v>-1.7183943837636-4.14857102678887i</v>
      </c>
      <c r="CX220" s="223" t="str">
        <f t="shared" ca="1" si="273"/>
        <v>0.876029860002516+4.40409951146047i</v>
      </c>
      <c r="CY220" s="223" t="str">
        <f t="shared" ca="1" si="274"/>
        <v>-3.45463012433758E-13-4.49038092175512i</v>
      </c>
      <c r="CZ220" s="223" t="str">
        <f t="shared" ca="1" si="275"/>
        <v>-0.876029860001838+4.40409951146061i</v>
      </c>
      <c r="DA220" s="223" t="str">
        <f t="shared" ca="1" si="276"/>
        <v>1.7183943837632-4.14857102678904i</v>
      </c>
      <c r="DB220" s="223" t="str">
        <f t="shared" ca="1" si="277"/>
        <v>-2.49472197504719+3.73361528410187i</v>
      </c>
      <c r="DC220" s="223" t="str">
        <f t="shared" ca="1" si="278"/>
        <v>3.17517879988264-3.17517879988486i</v>
      </c>
      <c r="DD220" s="223" t="str">
        <f t="shared" ca="1" si="279"/>
        <v>-3.73361528410268+2.49472197504597i</v>
      </c>
      <c r="DE220" s="223" t="str">
        <f t="shared" ca="1" si="280"/>
        <v>4.14857102678794-1.71839438376586i</v>
      </c>
      <c r="DF220" s="223" t="str">
        <f t="shared" ca="1" si="281"/>
        <v>-4.40409951146089+0.876029860000406i</v>
      </c>
      <c r="DG220" s="223" t="str">
        <f t="shared" ca="1" si="282"/>
        <v>4.49038092175512+1.80434659884602E-12i</v>
      </c>
      <c r="DH220" s="223" t="str">
        <f t="shared" ca="1" si="283"/>
        <v>-4.40409951146108-0.876029859999441i</v>
      </c>
      <c r="DI220" s="223" t="str">
        <f t="shared" ca="1" si="284"/>
        <v>4.14857102678832+1.71839438376495i</v>
      </c>
      <c r="DJ220" s="223" t="str">
        <f t="shared" ca="1" si="285"/>
        <v>-3.73361528410323-2.49472197504515i</v>
      </c>
      <c r="DK220" s="223" t="str">
        <f t="shared" ca="1" si="286"/>
        <v>3.17517879988334+3.17517879988416i</v>
      </c>
      <c r="DL220" s="223" t="str">
        <f t="shared" ca="1" si="287"/>
        <v>-2.494721975048-3.73361528410132i</v>
      </c>
      <c r="DM220" s="223" t="str">
        <f t="shared" ca="1" si="288"/>
        <v>1.71839438376411+4.14857102678866i</v>
      </c>
      <c r="DN220" s="223" t="str">
        <f t="shared" ca="1" si="289"/>
        <v>-0.876029859998547-4.40409951146126i</v>
      </c>
      <c r="DO220" s="223" t="str">
        <f t="shared" ca="1" si="290"/>
        <v>6.40318654312541E-13+4.49038092175512i</v>
      </c>
      <c r="DP220" s="223" t="str">
        <f t="shared" ca="1" si="291"/>
        <v>0.876029860001547-4.40409951146066i</v>
      </c>
      <c r="DQ220" s="223" t="str">
        <f t="shared" ca="1" si="292"/>
        <v>-1.71839438376269+4.14857102678925i</v>
      </c>
      <c r="DR220" s="223" t="str">
        <f t="shared" ca="1" si="293"/>
        <v>2.49472197504673-3.73361528410217i</v>
      </c>
      <c r="DS220" s="223" t="str">
        <f t="shared" ca="1" si="294"/>
        <v>-3.17517879988243+3.17517879988507i</v>
      </c>
      <c r="DT220" s="223" t="str">
        <f t="shared" ca="1" si="295"/>
        <v>3.73361528410251-2.49472197504622i</v>
      </c>
      <c r="DU220" s="223" t="str">
        <f t="shared" ca="1" si="296"/>
        <v>-4.14857102678949+1.71839438376213i</v>
      </c>
      <c r="DV220" s="223" t="str">
        <f t="shared" ca="1" si="297"/>
        <v>4.40409951146078-0.876029860000945i</v>
      </c>
      <c r="DW220" s="223" t="str">
        <f t="shared" ca="1" si="298"/>
        <v>-4.49038092175512-1.25424235338733E-12i</v>
      </c>
      <c r="DX220" s="223" t="str">
        <f t="shared" ca="1" si="299"/>
        <v>4.40409951146114+0.876029859999153i</v>
      </c>
      <c r="DY220" s="223" t="str">
        <f t="shared" ca="1" si="300"/>
        <v>-4.14857102678843-1.71839438376468i</v>
      </c>
      <c r="DZ220" s="223" t="str">
        <f t="shared" ca="1" si="301"/>
        <v>3.73361528410353+2.49472197504469i</v>
      </c>
      <c r="EA220" s="223" t="str">
        <f t="shared" ca="1" si="302"/>
        <v>-3.17517879988372-3.17517879988377i</v>
      </c>
      <c r="EB220" s="223" t="str">
        <f t="shared" ca="1" si="303"/>
        <v>2.49472197504464+3.73361528410357i</v>
      </c>
      <c r="EC220" s="223" t="str">
        <f t="shared" ca="1" si="304"/>
        <v>-1.71839438376438-4.14857102678855i</v>
      </c>
      <c r="ED220" s="223" t="str">
        <f t="shared" ca="1" si="305"/>
        <v>0.876029859998839+4.40409951146121i</v>
      </c>
      <c r="EE220" s="223" t="str">
        <f t="shared" ca="1" si="306"/>
        <v>-1.19042289977123E-12-4.49038092175512i</v>
      </c>
      <c r="EF220" s="223" t="str">
        <f t="shared" ca="1" si="307"/>
        <v>-0.876029860001008+4.40409951146077i</v>
      </c>
      <c r="EG220" s="223" t="str">
        <f t="shared" ca="1" si="308"/>
        <v>1.71839438376242-4.14857102678936i</v>
      </c>
      <c r="EH220" s="223" t="str">
        <f t="shared" ca="1" si="309"/>
        <v>-2.49472197504648+3.73361528410234i</v>
      </c>
      <c r="EI220" s="223" t="str">
        <f t="shared" ca="1" si="310"/>
        <v>3.17517879988529-3.17517879988221i</v>
      </c>
      <c r="EJ220" s="223" t="str">
        <f t="shared" ca="1" si="311"/>
        <v>-3.73361528410221+2.49472197504667i</v>
      </c>
      <c r="EK220" s="223" t="str">
        <f t="shared" ca="1" si="312"/>
        <v>4.14857102678928-1.71839438376263i</v>
      </c>
      <c r="EL220" s="223" t="str">
        <f t="shared" ca="1" si="313"/>
        <v>-4.40409951146072+0.876029860001237i</v>
      </c>
      <c r="EM220" s="223" t="str">
        <f t="shared" ca="1" si="314"/>
        <v>4.49038092175512+9.59386711508548E-13i</v>
      </c>
      <c r="EN220" s="223"/>
      <c r="EO220" s="223"/>
      <c r="EP220" s="223"/>
    </row>
    <row r="221" spans="1:146" ht="17.25" thickBot="1">
      <c r="A221" s="257">
        <f t="shared" si="181"/>
        <v>2.3632812500000017E-3</v>
      </c>
      <c r="B221" s="256">
        <v>121</v>
      </c>
      <c r="C221" s="230">
        <f t="shared" si="182"/>
        <v>24200</v>
      </c>
      <c r="D221" s="229">
        <f t="shared" si="315"/>
        <v>152053.084433746</v>
      </c>
      <c r="E221" s="229" t="str">
        <f t="shared" si="316"/>
        <v>152053.084433746i</v>
      </c>
      <c r="F221" s="229" t="str">
        <f t="shared" si="320"/>
        <v>-0.0112539220110641-0.0350447177253856i</v>
      </c>
      <c r="G221" s="229" t="str">
        <f t="shared" si="321"/>
        <v>-3.60813195300606+2.59996703708086i</v>
      </c>
      <c r="H221" s="229" t="str">
        <f t="shared" si="322"/>
        <v>0.00201565182617965-0.00349264681566813i</v>
      </c>
      <c r="I221" s="229" t="str">
        <f t="shared" si="317"/>
        <v>-0.00273737414423778+0.0037160993737375i</v>
      </c>
      <c r="J221" s="255" t="str">
        <f ca="1">IMPRODUCT(1/N_FFT2,ED102)</f>
        <v>-0.0158457637647826-0.00749448810783723i</v>
      </c>
      <c r="K221" s="254" t="str">
        <f t="shared" ca="1" si="318"/>
        <v>0.0000712260465894329-0.0000383692148320098i</v>
      </c>
      <c r="N221" s="246">
        <f t="shared" ca="1" si="185"/>
        <v>17.490429257318119</v>
      </c>
      <c r="O221" s="223">
        <f t="shared" ca="1" si="186"/>
        <v>4.4904292573181195</v>
      </c>
      <c r="P221" s="223" t="str">
        <f t="shared" ca="1" si="187"/>
        <v>-4.42431955196472-0.76769226717563i</v>
      </c>
      <c r="Q221" s="223" t="str">
        <f t="shared" ca="1" si="188"/>
        <v>4.22793701735207+1.51278005416605i</v>
      </c>
      <c r="R221" s="223" t="str">
        <f t="shared" ca="1" si="189"/>
        <v>-3.90706408128644-2.21332446326785i</v>
      </c>
      <c r="S221" s="223" t="str">
        <f t="shared" ca="1" si="190"/>
        <v>3.47114875599276+2.84869816385458i</v>
      </c>
      <c r="T221" s="223" t="str">
        <f t="shared" ca="1" si="191"/>
        <v>-2.93302644408527-3.40019275825284i</v>
      </c>
      <c r="U221" s="223" t="str">
        <f t="shared" ca="1" si="192"/>
        <v>2.30854200379274+3.85156964518405i</v>
      </c>
      <c r="V221" s="223" t="str">
        <f t="shared" ca="1" si="193"/>
        <v>-1.61608320162024-4.18953816075465i</v>
      </c>
      <c r="W221" s="223" t="str">
        <f t="shared" ca="1" si="194"/>
        <v>0.87603928980079+4.40414691826963i</v>
      </c>
      <c r="X221" s="223" t="str">
        <f t="shared" ca="1" si="195"/>
        <v>-0.11020065056975-4.4890768239798i</v>
      </c>
      <c r="Y221" s="223" t="str">
        <f t="shared" ca="1" si="196"/>
        <v>-0.658882815434589+4.44182714099767i</v>
      </c>
      <c r="Z221" s="223" t="str">
        <f t="shared" ca="1" si="197"/>
        <v>1.40856566457373-4.26378912278299i</v>
      </c>
      <c r="AA221" s="223" t="str">
        <f t="shared" ca="1" si="198"/>
        <v>-2.11677369884783+3.9602050480808i</v>
      </c>
      <c r="AB221" s="223" t="str">
        <f t="shared" ca="1" si="199"/>
        <v>2.76265393436968-3.54001386351668i</v>
      </c>
      <c r="AC221" s="223" t="str">
        <f t="shared" ca="1" si="200"/>
        <v>-3.32718861153676+3.01558797885896i</v>
      </c>
      <c r="AD221" s="223" t="str">
        <f t="shared" ca="1" si="201"/>
        <v>3.79375516754686-2.4023689649365i</v>
      </c>
      <c r="AE221" s="223" t="str">
        <f t="shared" ca="1" si="202"/>
        <v>-4.14861568302611+1.71841288098303i</v>
      </c>
      <c r="AF221" s="223" t="str">
        <f t="shared" ca="1" si="203"/>
        <v>4.38132139115264-0.983858619114998i</v>
      </c>
      <c r="AG221" s="223" t="str">
        <f t="shared" ca="1" si="204"/>
        <v>-4.48502033862011+0.220334920388265i</v>
      </c>
      <c r="AH221" s="223" t="str">
        <f t="shared" ca="1" si="205"/>
        <v>4.4566591394515+0.549676477322755i</v>
      </c>
      <c r="AI221" s="223" t="str">
        <f t="shared" ca="1" si="206"/>
        <v>-4.2970728810797-1.30350280769471i</v>
      </c>
      <c r="AJ221" s="223" t="str">
        <f t="shared" ca="1" si="207"/>
        <v>4.01096053543581+2.01894786910287i</v>
      </c>
      <c r="AK221" s="223" t="str">
        <f t="shared" ca="1" si="208"/>
        <v>-3.60674659905885-2.67494558545702i</v>
      </c>
      <c r="AL221" s="223" t="str">
        <f t="shared" ca="1" si="209"/>
        <v>3.09633303619427+3.25218029081269i</v>
      </c>
      <c r="AM221" s="223" t="str">
        <f t="shared" ca="1" si="210"/>
        <v>-2.49474882884612-3.7336554736544i</v>
      </c>
      <c r="AN221" s="223" t="str">
        <f t="shared" ca="1" si="211"/>
        <v>1.81970745268188+4.10519423433685i</v>
      </c>
      <c r="AO221" s="223" t="str">
        <f t="shared" ca="1" si="212"/>
        <v>-1.09108530878587-4.35585671985779i</v>
      </c>
      <c r="AP221" s="223" t="str">
        <f t="shared" ca="1" si="213"/>
        <v>0.330336468689608+4.47826224471415i</v>
      </c>
      <c r="AQ221" s="223" t="str">
        <f t="shared" ca="1" si="214"/>
        <v>0.440139034654694-4.46880661308495i</v>
      </c>
      <c r="AR221" s="223" t="str">
        <f t="shared" ca="1" si="215"/>
        <v>0.440139034654694-4.46880661308495i</v>
      </c>
      <c r="AS221" s="223" t="str">
        <f t="shared" ca="1" si="216"/>
        <v>1.91990590065489-4.05929997014376i</v>
      </c>
      <c r="AT221" s="223" t="str">
        <f t="shared" ca="1" si="217"/>
        <v>-2.58562594934628+3.67130676531473i</v>
      </c>
      <c r="AU221" s="223" t="str">
        <f t="shared" ca="1" si="218"/>
        <v>3.17521297828825-3.17521297828798i</v>
      </c>
      <c r="AV221" s="223" t="str">
        <f t="shared" ca="1" si="219"/>
        <v>-3.67130676531495+2.58562594934597i</v>
      </c>
      <c r="AW221" s="223" t="str">
        <f t="shared" ca="1" si="220"/>
        <v>4.05929997014471-1.91990590065287i</v>
      </c>
      <c r="AX221" s="223" t="str">
        <f t="shared" ca="1" si="221"/>
        <v>-4.32776824335085+1.19765476946509i</v>
      </c>
      <c r="AY221" s="223" t="str">
        <f t="shared" ca="1" si="222"/>
        <v>4.46880661308481-0.440139034656098i</v>
      </c>
      <c r="AZ221" s="223" t="str">
        <f t="shared" ca="1" si="223"/>
        <v>-4.47826224471405-0.330336468690938i</v>
      </c>
      <c r="BA221" s="223" t="str">
        <f t="shared" ca="1" si="224"/>
        <v>4.35585671985789+1.09108530878543i</v>
      </c>
      <c r="BB221" s="223" t="str">
        <f t="shared" ca="1" si="225"/>
        <v>-4.10519423433596-1.81970745268392i</v>
      </c>
      <c r="BC221" s="223" t="str">
        <f t="shared" ca="1" si="226"/>
        <v>3.73365547365415+2.49474882884649i</v>
      </c>
      <c r="BD221" s="223" t="str">
        <f t="shared" ca="1" si="227"/>
        <v>-3.25218029081362-3.0963330361933i</v>
      </c>
      <c r="BE221" s="223" t="str">
        <f t="shared" ca="1" si="228"/>
        <v>2.67494558545594+3.60674659905964i</v>
      </c>
      <c r="BF221" s="223" t="str">
        <f t="shared" ca="1" si="229"/>
        <v>-2.0189478691033-4.01096053543559i</v>
      </c>
      <c r="BG221" s="223" t="str">
        <f t="shared" ca="1" si="230"/>
        <v>1.30350280769255+4.29707288108035i</v>
      </c>
      <c r="BH221" s="223" t="str">
        <f t="shared" ca="1" si="231"/>
        <v>-0.549676477322351-4.45665913945155i</v>
      </c>
      <c r="BI221" s="223" t="str">
        <f t="shared" ca="1" si="232"/>
        <v>-0.220334920386952+4.48502033862017i</v>
      </c>
      <c r="BJ221" s="223" t="str">
        <f t="shared" ca="1" si="233"/>
        <v>0.983858619116238-4.38132139115236i</v>
      </c>
      <c r="BK221" s="223" t="str">
        <f t="shared" ca="1" si="234"/>
        <v>-1.71841288098261+4.14861568302628i</v>
      </c>
      <c r="BL221" s="223" t="str">
        <f t="shared" ca="1" si="235"/>
        <v>2.40236896493833-3.7937551675457i</v>
      </c>
      <c r="BM221" s="223" t="str">
        <f t="shared" ca="1" si="236"/>
        <v>-3.01558797885929+3.32718861153646i</v>
      </c>
      <c r="BN221" s="223" t="str">
        <f t="shared" ca="1" si="237"/>
        <v>3.54001386351581-2.76265393437079i</v>
      </c>
      <c r="BO221" s="223" t="str">
        <f t="shared" ca="1" si="238"/>
        <v>-3.96020504808143+2.11677369884665i</v>
      </c>
      <c r="BP221" s="223" t="str">
        <f t="shared" ca="1" si="239"/>
        <v>4.26378912278283-1.40856566457422i</v>
      </c>
      <c r="BQ221" s="223" t="str">
        <f t="shared" ca="1" si="240"/>
        <v>-4.441827140998+0.658882815432402i</v>
      </c>
      <c r="BR221" s="223" t="str">
        <f t="shared" ca="1" si="241"/>
        <v>4.48907682397979+0.110200650570111i</v>
      </c>
      <c r="BS221" s="223" t="str">
        <f t="shared" ca="1" si="242"/>
        <v>-4.4041469182699-0.876039289799438i</v>
      </c>
      <c r="BT221" s="223" t="str">
        <f t="shared" ca="1" si="243"/>
        <v>4.18953816075415+1.61608320162151i</v>
      </c>
      <c r="BU221" s="223" t="str">
        <f t="shared" ca="1" si="244"/>
        <v>-3.8515696451843-2.30854200379232i</v>
      </c>
      <c r="BV221" s="223" t="str">
        <f t="shared" ca="1" si="245"/>
        <v>3.40019275825138+2.93302644408697i</v>
      </c>
      <c r="BW221" s="223" t="str">
        <f t="shared" ca="1" si="246"/>
        <v>-2.84869816385428-3.47114875599301i</v>
      </c>
      <c r="BX221" s="223" t="str">
        <f t="shared" ca="1" si="247"/>
        <v>2.21332446326901+3.90706408128578i</v>
      </c>
      <c r="BY221" s="223" t="str">
        <f t="shared" ca="1" si="248"/>
        <v>-1.51278005416485-4.2279370173525i</v>
      </c>
      <c r="BZ221" s="223" t="str">
        <f t="shared" ca="1" si="249"/>
        <v>0.76769226717607+4.42431955196464i</v>
      </c>
      <c r="CA221" s="223" t="str">
        <f t="shared" ca="1" si="250"/>
        <v>2.16303718798457E-12-4.49042925731812i</v>
      </c>
      <c r="CB221" s="223" t="str">
        <f t="shared" ca="1" si="251"/>
        <v>-0.767692267176057+4.42431955196464i</v>
      </c>
      <c r="CC221" s="223" t="str">
        <f t="shared" ca="1" si="252"/>
        <v>1.51278005416471-4.22793701735255i</v>
      </c>
      <c r="CD221" s="223" t="str">
        <f t="shared" ca="1" si="253"/>
        <v>-2.213324463269+3.90706408128579i</v>
      </c>
      <c r="CE221" s="223" t="str">
        <f t="shared" ca="1" si="254"/>
        <v>2.84869816385417-3.4711487559931i</v>
      </c>
      <c r="CF221" s="223" t="str">
        <f t="shared" ca="1" si="255"/>
        <v>-3.40019275825428+2.9330264440836i</v>
      </c>
      <c r="CG221" s="223" t="str">
        <f t="shared" ca="1" si="256"/>
        <v>3.85156964518422-2.30854200379245i</v>
      </c>
      <c r="CH221" s="223" t="str">
        <f t="shared" ca="1" si="257"/>
        <v>-4.18953816075415+1.61608320162153i</v>
      </c>
      <c r="CI221" s="223" t="str">
        <f t="shared" ca="1" si="258"/>
        <v>4.4041469182699-0.876039289799451i</v>
      </c>
      <c r="CJ221" s="223" t="str">
        <f t="shared" ca="1" si="259"/>
        <v>-4.48907682397979+0.110200650570251i</v>
      </c>
      <c r="CK221" s="223" t="str">
        <f t="shared" ca="1" si="260"/>
        <v>4.44182714099802+0.658882815432263i</v>
      </c>
      <c r="CL221" s="223" t="str">
        <f t="shared" ca="1" si="261"/>
        <v>-4.26378912278287-1.40856566457409i</v>
      </c>
      <c r="CM221" s="223" t="str">
        <f t="shared" ca="1" si="262"/>
        <v>3.96020504808143+2.11677369884664i</v>
      </c>
      <c r="CN221" s="223" t="str">
        <f t="shared" ca="1" si="263"/>
        <v>-3.5400138635159-2.76265393437068i</v>
      </c>
      <c r="CO221" s="223" t="str">
        <f t="shared" ca="1" si="264"/>
        <v>3.0155879788593+3.32718861153645i</v>
      </c>
      <c r="CP221" s="223" t="str">
        <f t="shared" ca="1" si="265"/>
        <v>-2.40236896493845-3.79375516754563i</v>
      </c>
      <c r="CQ221" s="223" t="str">
        <f t="shared" ca="1" si="266"/>
        <v>1.71841288098263+4.14861568302627i</v>
      </c>
      <c r="CR221" s="223" t="str">
        <f t="shared" ca="1" si="267"/>
        <v>-0.983858619116372-4.38132139115233i</v>
      </c>
      <c r="CS221" s="223" t="str">
        <f t="shared" ca="1" si="268"/>
        <v>0.220334920386966+4.48502033862017i</v>
      </c>
      <c r="CT221" s="223" t="str">
        <f t="shared" ca="1" si="269"/>
        <v>0.549676477322212-4.45665913945157i</v>
      </c>
      <c r="CU221" s="223" t="str">
        <f t="shared" ca="1" si="270"/>
        <v>-1.30350280769254+4.29707288108036i</v>
      </c>
      <c r="CV221" s="223" t="str">
        <f t="shared" ca="1" si="271"/>
        <v>2.01894786910318-4.01096053543566i</v>
      </c>
      <c r="CW221" s="223" t="str">
        <f t="shared" ca="1" si="272"/>
        <v>-2.67494558545588+3.60674659905969i</v>
      </c>
      <c r="CX221" s="223" t="str">
        <f t="shared" ca="1" si="273"/>
        <v>3.25218029081352-3.0963330361934i</v>
      </c>
      <c r="CY221" s="223" t="str">
        <f t="shared" ca="1" si="274"/>
        <v>-3.73365547365411+2.49474882884655i</v>
      </c>
      <c r="CZ221" s="223" t="str">
        <f t="shared" ca="1" si="275"/>
        <v>4.10519423433595-1.81970745268393i</v>
      </c>
      <c r="DA221" s="223" t="str">
        <f t="shared" ca="1" si="276"/>
        <v>-4.35585671985788+1.0910853087855i</v>
      </c>
      <c r="DB221" s="223" t="str">
        <f t="shared" ca="1" si="277"/>
        <v>4.47826224471405-0.330336468690951i</v>
      </c>
      <c r="DC221" s="223" t="str">
        <f t="shared" ca="1" si="278"/>
        <v>-4.46880661308483-0.440139034655958i</v>
      </c>
      <c r="DD221" s="223" t="str">
        <f t="shared" ca="1" si="279"/>
        <v>4.32776824335087+1.19765476946501i</v>
      </c>
      <c r="DE221" s="223" t="str">
        <f t="shared" ca="1" si="280"/>
        <v>-4.05929997014469-1.91990590065292i</v>
      </c>
      <c r="DF221" s="223" t="str">
        <f t="shared" ca="1" si="281"/>
        <v>3.67130676531448+2.58562594934664i</v>
      </c>
      <c r="DG221" s="223" t="str">
        <f t="shared" ca="1" si="282"/>
        <v>-3.17521297828889-3.17521297828734i</v>
      </c>
      <c r="DH221" s="223" t="str">
        <f t="shared" ca="1" si="283"/>
        <v>2.58562594934488+3.67130676531572i</v>
      </c>
      <c r="DI221" s="223" t="str">
        <f t="shared" ca="1" si="284"/>
        <v>-1.9199059006549-4.05929997014375i</v>
      </c>
      <c r="DJ221" s="223" t="str">
        <f t="shared" ca="1" si="285"/>
        <v>1.19765476946737+4.32776824335022i</v>
      </c>
      <c r="DK221" s="223" t="str">
        <f t="shared" ca="1" si="286"/>
        <v>-0.440139034653818-4.46880661308504i</v>
      </c>
      <c r="DL221" s="223" t="str">
        <f t="shared" ca="1" si="287"/>
        <v>-0.330336468688513+4.47826224471423i</v>
      </c>
      <c r="DM221" s="223" t="str">
        <f t="shared" ca="1" si="288"/>
        <v>1.09108530878759-4.35585671985736i</v>
      </c>
      <c r="DN221" s="223" t="str">
        <f t="shared" ca="1" si="289"/>
        <v>-1.81970745268193+4.10519423433684i</v>
      </c>
      <c r="DO221" s="223" t="str">
        <f t="shared" ca="1" si="290"/>
        <v>2.49474882884452-3.73365547365547i</v>
      </c>
      <c r="DP221" s="223" t="str">
        <f t="shared" ca="1" si="291"/>
        <v>-3.09633303619496+3.25218029081204i</v>
      </c>
      <c r="DQ221" s="223" t="str">
        <f t="shared" ca="1" si="292"/>
        <v>3.60674659905823-2.67494558545785i</v>
      </c>
      <c r="DR221" s="223" t="str">
        <f t="shared" ca="1" si="293"/>
        <v>-4.01096053543663+2.01894786910125i</v>
      </c>
      <c r="DS221" s="223" t="str">
        <f t="shared" ca="1" si="294"/>
        <v>4.29707288107964-1.30350280769488i</v>
      </c>
      <c r="DT221" s="223" t="str">
        <f t="shared" ca="1" si="295"/>
        <v>-4.45665913945183+0.549676477320079i</v>
      </c>
      <c r="DU221" s="223" t="str">
        <f t="shared" ca="1" si="296"/>
        <v>4.48502033862008+0.220334920388985i</v>
      </c>
      <c r="DV221" s="223" t="str">
        <f t="shared" ca="1" si="297"/>
        <v>-4.38132139115287-0.983858619113988i</v>
      </c>
      <c r="DW221" s="223" t="str">
        <f t="shared" ca="1" si="298"/>
        <v>4.1486156830255+1.71841288098449i</v>
      </c>
      <c r="DX221" s="223" t="str">
        <f t="shared" ca="1" si="299"/>
        <v>-3.79375516754693-2.40236896493638i</v>
      </c>
      <c r="DY221" s="223" t="str">
        <f t="shared" ca="1" si="300"/>
        <v>3.327188611538+3.01558797885758i</v>
      </c>
      <c r="DZ221" s="223" t="str">
        <f t="shared" ca="1" si="301"/>
        <v>-2.76265393436909-3.54001386351714i</v>
      </c>
      <c r="EA221" s="223" t="str">
        <f t="shared" ca="1" si="302"/>
        <v>2.11677369884868+3.96020504808034i</v>
      </c>
      <c r="EB221" s="223" t="str">
        <f t="shared" ca="1" si="303"/>
        <v>-1.40856566457217-4.26378912278351i</v>
      </c>
      <c r="EC221" s="223" t="str">
        <f t="shared" ca="1" si="304"/>
        <v>0.658882815434684+4.44182714099766i</v>
      </c>
      <c r="ED221" s="223" t="str">
        <f t="shared" ca="1" si="305"/>
        <v>0.110200650567935-4.48907682397984i</v>
      </c>
      <c r="EE221" s="223" t="str">
        <f t="shared" ca="1" si="306"/>
        <v>-0.876039289801557+4.40414691826948i</v>
      </c>
      <c r="EF221" s="223" t="str">
        <f t="shared" ca="1" si="307"/>
        <v>1.61608320161937-4.18953816075499i</v>
      </c>
      <c r="EG221" s="223" t="str">
        <f t="shared" ca="1" si="308"/>
        <v>-2.30854200379418+3.85156964518318i</v>
      </c>
      <c r="EH221" s="223" t="str">
        <f t="shared" ca="1" si="309"/>
        <v>2.93302644408523-3.40019275825288i</v>
      </c>
      <c r="EI221" s="223" t="str">
        <f t="shared" ca="1" si="310"/>
        <v>-3.47114875599163+2.84869816385596i</v>
      </c>
      <c r="EJ221" s="223" t="str">
        <f t="shared" ca="1" si="311"/>
        <v>3.90706408128685-2.21332446326713i</v>
      </c>
      <c r="EK221" s="223" t="str">
        <f t="shared" ca="1" si="312"/>
        <v>-4.22793701735177+1.51278005416689i</v>
      </c>
      <c r="EL221" s="223" t="str">
        <f t="shared" ca="1" si="313"/>
        <v>4.42431955196501-0.767692267173937i</v>
      </c>
      <c r="EM221" s="223" t="str">
        <f t="shared" ca="1" si="314"/>
        <v>-4.49042925731812+1.31985933863952E-14i</v>
      </c>
      <c r="EN221" s="223"/>
      <c r="EO221" s="223"/>
      <c r="EP221" s="223"/>
    </row>
    <row r="222" spans="1:146" ht="17.25" thickBot="1">
      <c r="A222" s="257">
        <f t="shared" si="181"/>
        <v>2.3828125000000017E-3</v>
      </c>
      <c r="B222" s="256">
        <v>122</v>
      </c>
      <c r="C222" s="230">
        <f t="shared" si="182"/>
        <v>24400</v>
      </c>
      <c r="D222" s="229">
        <f t="shared" si="315"/>
        <v>153309.7214951819</v>
      </c>
      <c r="E222" s="229" t="str">
        <f t="shared" si="316"/>
        <v>153309.721495182i</v>
      </c>
      <c r="F222" s="229" t="str">
        <f t="shared" si="320"/>
        <v>-0.0111540139369224-0.0346640271817106i</v>
      </c>
      <c r="G222" s="229" t="str">
        <f t="shared" si="321"/>
        <v>-3.58045767758711+2.61102270187664i</v>
      </c>
      <c r="H222" s="229" t="str">
        <f t="shared" si="322"/>
        <v>0.00201535981786508-0.00346400020856395i</v>
      </c>
      <c r="I222" s="229" t="str">
        <f t="shared" si="317"/>
        <v>-0.0027203992987027+0.00368647231564408i</v>
      </c>
      <c r="J222" s="255" t="str">
        <f ca="1">IMPRODUCT(1/N_FFT2,EE100)</f>
        <v>0.020763060536868-7.29989773591738E-06i</v>
      </c>
      <c r="K222" s="254" t="str">
        <f t="shared" ca="1" si="318"/>
        <v>-0.0000564569044525069+0.0000765623064938874i</v>
      </c>
      <c r="N222" s="246">
        <f t="shared" ca="1" si="185"/>
        <v>17.490470463552871</v>
      </c>
      <c r="O222" s="223">
        <f t="shared" ca="1" si="186"/>
        <v>4.4904704635528701</v>
      </c>
      <c r="P222" s="223" t="str">
        <f t="shared" ca="1" si="187"/>
        <v>-4.44186790123716-0.658888861644911i</v>
      </c>
      <c r="Q222" s="223" t="str">
        <f t="shared" ca="1" si="188"/>
        <v>4.29711231298785+1.30351476923316i</v>
      </c>
      <c r="R222" s="223" t="str">
        <f t="shared" ca="1" si="189"/>
        <v>-4.05933722013885-1.91992351859029i</v>
      </c>
      <c r="S222" s="223" t="str">
        <f t="shared" ca="1" si="190"/>
        <v>3.73368973538637+2.49477172180366i</v>
      </c>
      <c r="T222" s="223" t="str">
        <f t="shared" ca="1" si="191"/>
        <v>-3.32721914334283-3.01561565127484i</v>
      </c>
      <c r="U222" s="223" t="str">
        <f t="shared" ca="1" si="192"/>
        <v>2.84872430481305+3.47118060884307i</v>
      </c>
      <c r="V222" s="223" t="str">
        <f t="shared" ca="1" si="193"/>
        <v>-2.30856318803113-3.85160498895048i</v>
      </c>
      <c r="W222" s="223" t="str">
        <f t="shared" ca="1" si="194"/>
        <v>1.71842864992659+4.14865375262292i</v>
      </c>
      <c r="X222" s="223" t="str">
        <f t="shared" ca="1" si="195"/>
        <v>-1.09109532108418-4.35589669119332i</v>
      </c>
      <c r="Y222" s="223" t="str">
        <f t="shared" ca="1" si="196"/>
        <v>0.440143073571731+4.46884762090045i</v>
      </c>
      <c r="Z222" s="223" t="str">
        <f t="shared" ca="1" si="197"/>
        <v>0.220336942282459-4.48506149522014i</v>
      </c>
      <c r="AA222" s="223" t="str">
        <f t="shared" ca="1" si="198"/>
        <v>-0.876047328738266+4.40418733273816i</v>
      </c>
      <c r="AB222" s="223" t="str">
        <f t="shared" ca="1" si="199"/>
        <v>1.51279393612854-4.22797581483781i</v>
      </c>
      <c r="AC222" s="223" t="str">
        <f t="shared" ca="1" si="200"/>
        <v>-2.11679312333237+3.96024138873548i</v>
      </c>
      <c r="AD222" s="223" t="str">
        <f t="shared" ca="1" si="201"/>
        <v>2.67497013198217-3.60677969621712i</v>
      </c>
      <c r="AE222" s="223" t="str">
        <f t="shared" ca="1" si="202"/>
        <v>-3.17524211549627+3.175242115496i</v>
      </c>
      <c r="AF222" s="223" t="str">
        <f t="shared" ca="1" si="203"/>
        <v>3.6067796962171-2.67497013198219i</v>
      </c>
      <c r="AG222" s="223" t="str">
        <f t="shared" ca="1" si="204"/>
        <v>-3.96024138873547+2.11679312333239i</v>
      </c>
      <c r="AH222" s="223" t="str">
        <f t="shared" ca="1" si="205"/>
        <v>4.22797581483779-1.5127939361286i</v>
      </c>
      <c r="AI222" s="223" t="str">
        <f t="shared" ca="1" si="206"/>
        <v>-4.40418733273816+0.876047328738288i</v>
      </c>
      <c r="AJ222" s="223" t="str">
        <f t="shared" ca="1" si="207"/>
        <v>4.48506149522014-0.220336942282482i</v>
      </c>
      <c r="AK222" s="223" t="str">
        <f t="shared" ca="1" si="208"/>
        <v>-4.46884762090045-0.440143073571723i</v>
      </c>
      <c r="AL222" s="223" t="str">
        <f t="shared" ca="1" si="209"/>
        <v>4.35589669119322+1.09109532108459i</v>
      </c>
      <c r="AM222" s="223" t="str">
        <f t="shared" ca="1" si="210"/>
        <v>-4.14865375262293-1.71842864992655i</v>
      </c>
      <c r="AN222" s="223" t="str">
        <f t="shared" ca="1" si="211"/>
        <v>3.85160498895051+2.3085631880311i</v>
      </c>
      <c r="AO222" s="223" t="str">
        <f t="shared" ca="1" si="212"/>
        <v>-3.4711806088431-2.84872430481301i</v>
      </c>
      <c r="AP222" s="223" t="str">
        <f t="shared" ca="1" si="213"/>
        <v>3.01561565127484+3.32721914334283i</v>
      </c>
      <c r="AQ222" s="223" t="str">
        <f t="shared" ca="1" si="214"/>
        <v>-2.49477172180367-3.73368973538636i</v>
      </c>
      <c r="AR222" s="223" t="str">
        <f t="shared" ca="1" si="215"/>
        <v>-2.49477172180367-3.73368973538636i</v>
      </c>
      <c r="AS222" s="223" t="str">
        <f t="shared" ca="1" si="216"/>
        <v>-1.30351476923293-4.29711231298791i</v>
      </c>
      <c r="AT222" s="223" t="str">
        <f t="shared" ca="1" si="217"/>
        <v>0.658888861644821+4.44186790123717i</v>
      </c>
      <c r="AU222" s="223" t="str">
        <f t="shared" ca="1" si="218"/>
        <v>-5.50105477822972E-14-4.49047046355287i</v>
      </c>
      <c r="AV222" s="223" t="str">
        <f t="shared" ca="1" si="219"/>
        <v>-0.658888861644772+4.44186790123718i</v>
      </c>
      <c r="AW222" s="223" t="str">
        <f t="shared" ca="1" si="220"/>
        <v>1.30351476923417-4.29711231298754i</v>
      </c>
      <c r="AX222" s="223" t="str">
        <f t="shared" ca="1" si="221"/>
        <v>-1.91992351859031+4.05933722013884i</v>
      </c>
      <c r="AY222" s="223" t="str">
        <f t="shared" ca="1" si="222"/>
        <v>2.49477172180289-3.73368973538688i</v>
      </c>
      <c r="AZ222" s="223" t="str">
        <f t="shared" ca="1" si="223"/>
        <v>-3.01561565127347+3.32721914334406i</v>
      </c>
      <c r="BA222" s="223" t="str">
        <f t="shared" ca="1" si="224"/>
        <v>3.47118060884392-2.84872430481201i</v>
      </c>
      <c r="BB222" s="223" t="str">
        <f t="shared" ca="1" si="225"/>
        <v>-3.85160498895071+2.30856318803075i</v>
      </c>
      <c r="BC222" s="223" t="str">
        <f t="shared" ca="1" si="226"/>
        <v>4.14865375262274-1.718428649927i</v>
      </c>
      <c r="BD222" s="223" t="str">
        <f t="shared" ca="1" si="227"/>
        <v>-4.35589669119288+1.09109532108593i</v>
      </c>
      <c r="BE222" s="223" t="str">
        <f t="shared" ca="1" si="228"/>
        <v>4.46884762090062-0.440143073569991i</v>
      </c>
      <c r="BF222" s="223" t="str">
        <f t="shared" ca="1" si="229"/>
        <v>-4.4850614952201-0.220336942283361i</v>
      </c>
      <c r="BG222" s="223" t="str">
        <f t="shared" ca="1" si="230"/>
        <v>4.40418733273816+0.876047328738275i</v>
      </c>
      <c r="BH222" s="223" t="str">
        <f t="shared" ca="1" si="231"/>
        <v>-4.22797581483826-1.51279393612729i</v>
      </c>
      <c r="BI222" s="223" t="str">
        <f t="shared" ca="1" si="232"/>
        <v>3.96024138873444+2.11679312333432i</v>
      </c>
      <c r="BJ222" s="223" t="str">
        <f t="shared" ca="1" si="233"/>
        <v>-3.60677969621633-2.67497013198323i</v>
      </c>
      <c r="BK222" s="223" t="str">
        <f t="shared" ca="1" si="234"/>
        <v>3.17524211549601+3.17524211549626i</v>
      </c>
      <c r="BL222" s="223" t="str">
        <f t="shared" ca="1" si="235"/>
        <v>-2.67497013198295-3.60677969621654i</v>
      </c>
      <c r="BM222" s="223" t="str">
        <f t="shared" ca="1" si="236"/>
        <v>2.11679312333402+3.9602413887346i</v>
      </c>
      <c r="BN222" s="223" t="str">
        <f t="shared" ca="1" si="237"/>
        <v>-1.51279393612697-4.22797581483838i</v>
      </c>
      <c r="BO222" s="223" t="str">
        <f t="shared" ca="1" si="238"/>
        <v>0.876047328737934+4.40418733273823i</v>
      </c>
      <c r="BP222" s="223" t="str">
        <f t="shared" ca="1" si="239"/>
        <v>-0.220336942283015-4.48506149522012i</v>
      </c>
      <c r="BQ222" s="223" t="str">
        <f t="shared" ca="1" si="240"/>
        <v>-0.440143073570399+4.46884762090058i</v>
      </c>
      <c r="BR222" s="223" t="str">
        <f t="shared" ca="1" si="241"/>
        <v>1.09109532108633-4.35589669119279i</v>
      </c>
      <c r="BS222" s="223" t="str">
        <f t="shared" ca="1" si="242"/>
        <v>-1.71842864992738+4.14865375262259i</v>
      </c>
      <c r="BT222" s="223" t="str">
        <f t="shared" ca="1" si="243"/>
        <v>2.3085631880311-3.8516049889505i</v>
      </c>
      <c r="BU222" s="223" t="str">
        <f t="shared" ca="1" si="244"/>
        <v>-2.84872430481232+3.47118060884367i</v>
      </c>
      <c r="BV222" s="223" t="str">
        <f t="shared" ca="1" si="245"/>
        <v>3.32721914334129-3.01561565127653i</v>
      </c>
      <c r="BW222" s="223" t="str">
        <f t="shared" ca="1" si="246"/>
        <v>-3.73368973538708+2.4947717218026i</v>
      </c>
      <c r="BX222" s="223" t="str">
        <f t="shared" ca="1" si="247"/>
        <v>4.05933722013899-1.91992351859i</v>
      </c>
      <c r="BY222" s="223" t="str">
        <f t="shared" ca="1" si="248"/>
        <v>-4.29711231298764+1.30351476923384i</v>
      </c>
      <c r="BZ222" s="223" t="str">
        <f t="shared" ca="1" si="249"/>
        <v>4.4418679012369-0.65888886164664i</v>
      </c>
      <c r="CA222" s="223" t="str">
        <f t="shared" ca="1" si="250"/>
        <v>-4.49047046355287-1.67675475852816E-12i</v>
      </c>
      <c r="CB222" s="223" t="str">
        <f t="shared" ca="1" si="251"/>
        <v>4.44186790123705+0.658888861645665i</v>
      </c>
      <c r="CC222" s="223" t="str">
        <f t="shared" ca="1" si="252"/>
        <v>-4.29711231298792-1.3035147692329i</v>
      </c>
      <c r="CD222" s="223" t="str">
        <f t="shared" ca="1" si="253"/>
        <v>4.05933722013941+1.91992351858911i</v>
      </c>
      <c r="CE222" s="223" t="str">
        <f t="shared" ca="1" si="254"/>
        <v>-3.73368973538514-2.4947717218055i</v>
      </c>
      <c r="CF222" s="223" t="str">
        <f t="shared" ca="1" si="255"/>
        <v>3.32721914334195+3.0156156512758i</v>
      </c>
      <c r="CG222" s="223" t="str">
        <f t="shared" ca="1" si="256"/>
        <v>-2.84872430481308-3.47118060884304i</v>
      </c>
      <c r="CH222" s="223" t="str">
        <f t="shared" ca="1" si="257"/>
        <v>2.30856318803195+3.85160498895i</v>
      </c>
      <c r="CI222" s="223" t="str">
        <f t="shared" ca="1" si="258"/>
        <v>-1.71842864992829-4.14865375262221i</v>
      </c>
      <c r="CJ222" s="223" t="str">
        <f t="shared" ca="1" si="259"/>
        <v>1.09109532108295+4.35589669119363i</v>
      </c>
      <c r="CK222" s="223" t="str">
        <f t="shared" ca="1" si="260"/>
        <v>-0.44014307357138-4.46884762090048i</v>
      </c>
      <c r="CL222" s="223" t="str">
        <f t="shared" ca="1" si="261"/>
        <v>-0.220336942281903+4.48506149522017i</v>
      </c>
      <c r="CM222" s="223" t="str">
        <f t="shared" ca="1" si="262"/>
        <v>0.876047328736842-4.40418733273844i</v>
      </c>
      <c r="CN222" s="223" t="str">
        <f t="shared" ca="1" si="263"/>
        <v>-1.51279393613024+4.2279758148372i</v>
      </c>
      <c r="CO222" s="223" t="str">
        <f t="shared" ca="1" si="264"/>
        <v>2.11679312333314-3.96024138873506i</v>
      </c>
      <c r="CP222" s="223" t="str">
        <f t="shared" ca="1" si="265"/>
        <v>-2.67497013198215+3.60677969621712i</v>
      </c>
      <c r="CQ222" s="223" t="str">
        <f t="shared" ca="1" si="266"/>
        <v>3.17524211549531-3.17524211549695i</v>
      </c>
      <c r="CR222" s="223" t="str">
        <f t="shared" ca="1" si="267"/>
        <v>-3.6067796962184+2.67497013198043i</v>
      </c>
      <c r="CS222" s="223" t="str">
        <f t="shared" ca="1" si="268"/>
        <v>3.96024138873608-2.11679312333125i</v>
      </c>
      <c r="CT222" s="223" t="str">
        <f t="shared" ca="1" si="269"/>
        <v>-4.22797581483793+1.51279393612822i</v>
      </c>
      <c r="CU222" s="223" t="str">
        <f t="shared" ca="1" si="270"/>
        <v>4.40418733273797-0.87604732873924i</v>
      </c>
      <c r="CV222" s="223" t="str">
        <f t="shared" ca="1" si="271"/>
        <v>-4.48506149522005+0.220336942284345i</v>
      </c>
      <c r="CW222" s="223" t="str">
        <f t="shared" ca="1" si="272"/>
        <v>4.46884762090027+0.440143073573519i</v>
      </c>
      <c r="CX222" s="223" t="str">
        <f t="shared" ca="1" si="273"/>
        <v>-4.35589669119311-1.09109532108504i</v>
      </c>
      <c r="CY222" s="223" t="str">
        <f t="shared" ca="1" si="274"/>
        <v>4.1486537526231+1.71842864992615i</v>
      </c>
      <c r="CZ222" s="223" t="str">
        <f t="shared" ca="1" si="275"/>
        <v>-3.85160498895119-2.30856318802996i</v>
      </c>
      <c r="DA222" s="223" t="str">
        <f t="shared" ca="1" si="276"/>
        <v>3.47118060884176+2.84872430481465i</v>
      </c>
      <c r="DB222" s="223" t="str">
        <f t="shared" ca="1" si="277"/>
        <v>-3.0156156512743-3.32721914334331i</v>
      </c>
      <c r="DC222" s="223" t="str">
        <f t="shared" ca="1" si="278"/>
        <v>2.49477172180382+3.73368973538627i</v>
      </c>
      <c r="DD222" s="223" t="str">
        <f t="shared" ca="1" si="279"/>
        <v>-1.91992351859132-4.05933722013836i</v>
      </c>
      <c r="DE222" s="223" t="str">
        <f t="shared" ca="1" si="280"/>
        <v>1.30351476923524+4.29711231298721i</v>
      </c>
      <c r="DF222" s="223" t="str">
        <f t="shared" ca="1" si="281"/>
        <v>-0.658888861643541-4.44186790123736i</v>
      </c>
      <c r="DG222" s="223" t="str">
        <f t="shared" ca="1" si="282"/>
        <v>-3.45475743536754E-13+4.49047046355287i</v>
      </c>
      <c r="DH222" s="223" t="str">
        <f t="shared" ca="1" si="283"/>
        <v>0.658888861644224-4.44186790123726i</v>
      </c>
      <c r="DI222" s="223" t="str">
        <f t="shared" ca="1" si="284"/>
        <v>-1.3035147692315+4.29711231298835i</v>
      </c>
      <c r="DJ222" s="223" t="str">
        <f t="shared" ca="1" si="285"/>
        <v>1.91992351859194-4.05933722013807i</v>
      </c>
      <c r="DK222" s="223" t="str">
        <f t="shared" ca="1" si="286"/>
        <v>-2.49477172180439+3.73368973538588i</v>
      </c>
      <c r="DL222" s="223" t="str">
        <f t="shared" ca="1" si="287"/>
        <v>3.01561565127481-3.32721914334285i</v>
      </c>
      <c r="DM222" s="223" t="str">
        <f t="shared" ca="1" si="288"/>
        <v>-3.47118060884219+2.84872430481412i</v>
      </c>
      <c r="DN222" s="223" t="str">
        <f t="shared" ca="1" si="289"/>
        <v>3.85160498895154-2.30856318802937i</v>
      </c>
      <c r="DO222" s="223" t="str">
        <f t="shared" ca="1" si="290"/>
        <v>-4.14865375262336+1.71842864992551i</v>
      </c>
      <c r="DP222" s="223" t="str">
        <f t="shared" ca="1" si="291"/>
        <v>4.35589669119328-1.09109532108437i</v>
      </c>
      <c r="DQ222" s="223" t="str">
        <f t="shared" ca="1" si="292"/>
        <v>-4.46884762090034+0.440143073572832i</v>
      </c>
      <c r="DR222" s="223" t="str">
        <f t="shared" ca="1" si="293"/>
        <v>4.48506149522024+0.220336942280446i</v>
      </c>
      <c r="DS222" s="223" t="str">
        <f t="shared" ca="1" si="294"/>
        <v>-4.40418733273783-0.876047328739918i</v>
      </c>
      <c r="DT222" s="223" t="str">
        <f t="shared" ca="1" si="295"/>
        <v>4.22797581483769+1.51279393612887i</v>
      </c>
      <c r="DU222" s="223" t="str">
        <f t="shared" ca="1" si="296"/>
        <v>-3.96024138873575-2.11679312333186i</v>
      </c>
      <c r="DV222" s="223" t="str">
        <f t="shared" ca="1" si="297"/>
        <v>3.60677969621799+2.67497013198098i</v>
      </c>
      <c r="DW222" s="223" t="str">
        <f t="shared" ca="1" si="298"/>
        <v>-3.17524211549474-3.17524211549753i</v>
      </c>
      <c r="DX222" s="223" t="str">
        <f t="shared" ca="1" si="299"/>
        <v>2.6749701319815+3.60677969621761i</v>
      </c>
      <c r="DY222" s="223" t="str">
        <f t="shared" ca="1" si="300"/>
        <v>-2.11679312333242-3.96024138873545i</v>
      </c>
      <c r="DZ222" s="223" t="str">
        <f t="shared" ca="1" si="301"/>
        <v>1.51279393612947+4.22797581483748i</v>
      </c>
      <c r="EA222" s="223" t="str">
        <f t="shared" ca="1" si="302"/>
        <v>-0.876047328740547-4.40418733273771i</v>
      </c>
      <c r="EB222" s="223" t="str">
        <f t="shared" ca="1" si="303"/>
        <v>0.220336942281341+4.4850614952202i</v>
      </c>
      <c r="EC222" s="223" t="str">
        <f t="shared" ca="1" si="304"/>
        <v>0.440143073572194-4.4688476209004i</v>
      </c>
      <c r="ED222" s="223" t="str">
        <f t="shared" ca="1" si="305"/>
        <v>-1.09109532108375+4.35589669119343i</v>
      </c>
      <c r="EE222" s="223" t="str">
        <f t="shared" ca="1" si="306"/>
        <v>1.71842864992492-4.14865375262361i</v>
      </c>
      <c r="EF222" s="223" t="str">
        <f t="shared" ca="1" si="307"/>
        <v>-2.30856318803254+3.85160498894964i</v>
      </c>
      <c r="EG222" s="223" t="str">
        <f t="shared" ca="1" si="308"/>
        <v>2.84872430481362-3.4711806088426i</v>
      </c>
      <c r="EH222" s="223" t="str">
        <f t="shared" ca="1" si="309"/>
        <v>-3.32721914334242+3.01561565127529i</v>
      </c>
      <c r="EI222" s="223" t="str">
        <f t="shared" ca="1" si="310"/>
        <v>3.73368973538553-2.49477172180492i</v>
      </c>
      <c r="EJ222" s="223" t="str">
        <f t="shared" ca="1" si="311"/>
        <v>-4.05933722013976+1.91992351858836i</v>
      </c>
      <c r="EK222" s="223" t="str">
        <f t="shared" ca="1" si="312"/>
        <v>4.29711231298816-1.30351476923211i</v>
      </c>
      <c r="EL222" s="223" t="str">
        <f t="shared" ca="1" si="313"/>
        <v>-4.44186790123717+0.658888861644857i</v>
      </c>
      <c r="EM222" s="223" t="str">
        <f t="shared" ca="1" si="314"/>
        <v>4.49047046355287-9.85803271454656E-13i</v>
      </c>
      <c r="EN222" s="223"/>
      <c r="EO222" s="223"/>
      <c r="EP222" s="223"/>
    </row>
    <row r="223" spans="1:146" ht="17.25" thickBot="1">
      <c r="A223" s="257">
        <f t="shared" si="181"/>
        <v>2.4023437500000017E-3</v>
      </c>
      <c r="B223" s="256">
        <v>123</v>
      </c>
      <c r="C223" s="230">
        <f t="shared" si="182"/>
        <v>24600</v>
      </c>
      <c r="D223" s="229">
        <f t="shared" si="315"/>
        <v>154566.35855661781</v>
      </c>
      <c r="E223" s="229" t="str">
        <f t="shared" si="316"/>
        <v>154566.358556618i</v>
      </c>
      <c r="F223" s="229" t="str">
        <f t="shared" si="320"/>
        <v>-0.011055035577712-0.0342904461106482i</v>
      </c>
      <c r="G223" s="229" t="str">
        <f t="shared" si="321"/>
        <v>-3.55289982794211+2.62164714603113i</v>
      </c>
      <c r="H223" s="229" t="str">
        <f t="shared" si="322"/>
        <v>0.00201507522394799-0.00343581955613387i</v>
      </c>
      <c r="I223" s="229" t="str">
        <f t="shared" si="317"/>
        <v>-0.0027039157001746+0.00365718215442027i</v>
      </c>
      <c r="J223" s="255" t="str">
        <f ca="1">IMPRODUCT(1/N_FFT2,ED100)</f>
        <v>0.0207026839072004+0.00161502842334062i</v>
      </c>
      <c r="K223" s="254" t="str">
        <f t="shared" ca="1" si="318"/>
        <v>-0.000061884765181154+0.0000713465854239181i</v>
      </c>
      <c r="N223" s="246">
        <f t="shared" ca="1" si="185"/>
        <v>17.490504673832181</v>
      </c>
      <c r="O223" s="223">
        <f t="shared" ca="1" si="186"/>
        <v>4.4905046738321817</v>
      </c>
      <c r="P223" s="223" t="str">
        <f t="shared" ca="1" si="187"/>
        <v>-4.4567339887983-0.549685709109042i</v>
      </c>
      <c r="Q223" s="223" t="str">
        <f t="shared" ca="1" si="188"/>
        <v>4.35592987623338+1.09110363350421i</v>
      </c>
      <c r="R223" s="223" t="str">
        <f t="shared" ca="1" si="189"/>
        <v>-4.18960852381917-1.61611034364935i</v>
      </c>
      <c r="S223" s="223" t="str">
        <f t="shared" ca="1" si="190"/>
        <v>3.96027155950834+2.11680924994626i</v>
      </c>
      <c r="T223" s="223" t="str">
        <f t="shared" ca="1" si="191"/>
        <v>-3.67136842471137-2.58566937479273i</v>
      </c>
      <c r="U223" s="223" t="str">
        <f t="shared" ca="1" si="192"/>
        <v>3.32724449148781+3.01563862549423i</v>
      </c>
      <c r="V223" s="223" t="str">
        <f t="shared" ca="1" si="193"/>
        <v>-2.9330757041042-3.40024986430443i</v>
      </c>
      <c r="W223" s="223" t="str">
        <f t="shared" ca="1" si="194"/>
        <v>2.49479072801642+3.7337181801941i</v>
      </c>
      <c r="X223" s="223" t="str">
        <f t="shared" ca="1" si="195"/>
        <v>-2.018981777222-4.0110278992989i</v>
      </c>
      <c r="Y223" s="223" t="str">
        <f t="shared" ca="1" si="196"/>
        <v>1.51280546122432+4.22800802532334i</v>
      </c>
      <c r="Z223" s="223" t="str">
        <f t="shared" ca="1" si="197"/>
        <v>-0.983875142967018-4.38139497520599i</v>
      </c>
      <c r="AA223" s="223" t="str">
        <f t="shared" ca="1" si="198"/>
        <v>0.440146426765557+4.4688816664479i</v>
      </c>
      <c r="AB223" s="223" t="str">
        <f t="shared" ca="1" si="199"/>
        <v>0.110202501383923-4.48915221777981i</v>
      </c>
      <c r="AC223" s="223" t="str">
        <f t="shared" ca="1" si="200"/>
        <v>-0.658893881335372+4.44190174124186i</v>
      </c>
      <c r="AD223" s="223" t="str">
        <f t="shared" ca="1" si="201"/>
        <v>1.19767488401182-4.32784092798198i</v>
      </c>
      <c r="AE223" s="223" t="str">
        <f t="shared" ca="1" si="202"/>
        <v>-1.71844174163347+4.14868535879987i</v>
      </c>
      <c r="AF223" s="223" t="str">
        <f t="shared" ca="1" si="203"/>
        <v>2.21336163593132-3.90712970021422i</v>
      </c>
      <c r="AG223" s="223" t="str">
        <f t="shared" ca="1" si="204"/>
        <v>-2.6749905110217+3.60680717417116i</v>
      </c>
      <c r="AH223" s="223" t="str">
        <f t="shared" ca="1" si="205"/>
        <v>3.09638503893857-3.2522349110029i</v>
      </c>
      <c r="AI223" s="223" t="str">
        <f t="shared" ca="1" si="206"/>
        <v>-3.47120705374662+2.84874600758446i</v>
      </c>
      <c r="AJ223" s="223" t="str">
        <f t="shared" ca="1" si="207"/>
        <v>3.79381888345754-2.40240931259218i</v>
      </c>
      <c r="AK223" s="223" t="str">
        <f t="shared" ca="1" si="208"/>
        <v>-4.05936814586512+1.91993814536934i</v>
      </c>
      <c r="AL223" s="223" t="str">
        <f t="shared" ca="1" si="209"/>
        <v>4.26386073288835-1.40858932135719i</v>
      </c>
      <c r="AM223" s="223" t="str">
        <f t="shared" ca="1" si="210"/>
        <v>-4.40422088567651+0.876054002832848i</v>
      </c>
      <c r="AN223" s="223" t="str">
        <f t="shared" ca="1" si="211"/>
        <v>4.47833745688387-0.330342016672944i</v>
      </c>
      <c r="AO223" s="223" t="str">
        <f t="shared" ca="1" si="212"/>
        <v>-4.48509566429168-0.220338620901303i</v>
      </c>
      <c r="AP223" s="223" t="str">
        <f t="shared" ca="1" si="213"/>
        <v>4.42439385816987+0.767705160525435i</v>
      </c>
      <c r="AQ223" s="223" t="str">
        <f t="shared" ca="1" si="214"/>
        <v>-4.29714505018404-1.30352469995295i</v>
      </c>
      <c r="AR223" s="223" t="str">
        <f t="shared" ca="1" si="215"/>
        <v>-4.29714505018404-1.30352469995295i</v>
      </c>
      <c r="AS223" s="223" t="str">
        <f t="shared" ca="1" si="216"/>
        <v>-3.85163433208567-2.30858077562983i</v>
      </c>
      <c r="AT223" s="223" t="str">
        <f t="shared" ca="1" si="217"/>
        <v>3.54007331785619+2.76270033299149i</v>
      </c>
      <c r="AU223" s="223" t="str">
        <f t="shared" ca="1" si="218"/>
        <v>-3.17526630581647-3.17526630581677i</v>
      </c>
      <c r="AV223" s="223" t="str">
        <f t="shared" ca="1" si="219"/>
        <v>2.76270033299156+3.54007331785614i</v>
      </c>
      <c r="AW223" s="223" t="str">
        <f t="shared" ca="1" si="220"/>
        <v>-2.30858077562952-3.85163433208586i</v>
      </c>
      <c r="AX223" s="223" t="str">
        <f t="shared" ca="1" si="221"/>
        <v>1.81973801456946+4.10526318084961i</v>
      </c>
      <c r="AY223" s="223" t="str">
        <f t="shared" ca="1" si="222"/>
        <v>-1.3035246999534-4.29714505018391i</v>
      </c>
      <c r="AZ223" s="223" t="str">
        <f t="shared" ca="1" si="223"/>
        <v>0.76770516052596+4.42439385816978i</v>
      </c>
      <c r="BA223" s="223" t="str">
        <f t="shared" ca="1" si="224"/>
        <v>-0.220338620902281-4.48509566429163i</v>
      </c>
      <c r="BB223" s="223" t="str">
        <f t="shared" ca="1" si="225"/>
        <v>-0.330342016671522+4.47833745688398i</v>
      </c>
      <c r="BC223" s="223" t="str">
        <f t="shared" ca="1" si="226"/>
        <v>0.876054002831452-4.40422088567679i</v>
      </c>
      <c r="BD223" s="223" t="str">
        <f t="shared" ca="1" si="227"/>
        <v>-1.40858932135542+4.26386073288893i</v>
      </c>
      <c r="BE223" s="223" t="str">
        <f t="shared" ca="1" si="228"/>
        <v>1.91993814536765-4.05936814586592i</v>
      </c>
      <c r="BF223" s="223" t="str">
        <f t="shared" ca="1" si="229"/>
        <v>-2.40240931259397+3.79381888345641i</v>
      </c>
      <c r="BG223" s="223" t="str">
        <f t="shared" ca="1" si="230"/>
        <v>2.84874600758614-3.47120705374524i</v>
      </c>
      <c r="BH223" s="223" t="str">
        <f t="shared" ca="1" si="231"/>
        <v>-3.25223491100412+3.09638503893729i</v>
      </c>
      <c r="BI223" s="223" t="str">
        <f t="shared" ca="1" si="232"/>
        <v>3.60680717417191-2.67499051102069i</v>
      </c>
      <c r="BJ223" s="223" t="str">
        <f t="shared" ca="1" si="233"/>
        <v>-3.90712970021486+2.2133616359302i</v>
      </c>
      <c r="BK223" s="223" t="str">
        <f t="shared" ca="1" si="234"/>
        <v>4.14868535880022-1.71844174163264i</v>
      </c>
      <c r="BL223" s="223" t="str">
        <f t="shared" ca="1" si="235"/>
        <v>-4.3278409279822+1.19767488401104i</v>
      </c>
      <c r="BM223" s="223" t="str">
        <f t="shared" ca="1" si="236"/>
        <v>4.44190174124192-0.658893881334954i</v>
      </c>
      <c r="BN223" s="223" t="str">
        <f t="shared" ca="1" si="237"/>
        <v>-4.48915221777982+0.110202501383594i</v>
      </c>
      <c r="BO223" s="223" t="str">
        <f t="shared" ca="1" si="238"/>
        <v>4.46888166644791+0.440146426765471i</v>
      </c>
      <c r="BP223" s="223" t="str">
        <f t="shared" ca="1" si="239"/>
        <v>-4.38139497520609-0.98387514296656i</v>
      </c>
      <c r="BQ223" s="223" t="str">
        <f t="shared" ca="1" si="240"/>
        <v>4.22800802532352+1.5128054612238i</v>
      </c>
      <c r="BR223" s="223" t="str">
        <f t="shared" ca="1" si="241"/>
        <v>-4.01102789929933-2.01898177722115i</v>
      </c>
      <c r="BS223" s="223" t="str">
        <f t="shared" ca="1" si="242"/>
        <v>3.73371818019467+2.49479072801557i</v>
      </c>
      <c r="BT223" s="223" t="str">
        <f t="shared" ca="1" si="243"/>
        <v>-3.40024986430536-2.93307570410312i</v>
      </c>
      <c r="BU223" s="223" t="str">
        <f t="shared" ca="1" si="244"/>
        <v>3.01563862549559+3.32724449148657i</v>
      </c>
      <c r="BV223" s="223" t="str">
        <f t="shared" ca="1" si="245"/>
        <v>-2.58566937479429-3.67136842471027i</v>
      </c>
      <c r="BW223" s="223" t="str">
        <f t="shared" ca="1" si="246"/>
        <v>2.11680924994436+3.96027155950936i</v>
      </c>
      <c r="BX223" s="223" t="str">
        <f t="shared" ca="1" si="247"/>
        <v>-1.61611034364742-4.18960852381991i</v>
      </c>
      <c r="BY223" s="223" t="str">
        <f t="shared" ca="1" si="248"/>
        <v>1.0911036335025+4.35592987623381i</v>
      </c>
      <c r="BZ223" s="223" t="str">
        <f t="shared" ca="1" si="249"/>
        <v>-0.549685709107515-4.45673398879848i</v>
      </c>
      <c r="CA223" s="223" t="str">
        <f t="shared" ca="1" si="250"/>
        <v>-1.31808936845188E-12+4.49050467383218i</v>
      </c>
      <c r="CB223" s="223" t="str">
        <f t="shared" ca="1" si="251"/>
        <v>0.549685709110002-4.45673398879817i</v>
      </c>
      <c r="CC223" s="223" t="str">
        <f t="shared" ca="1" si="252"/>
        <v>-1.09110363350493+4.3559298762332i</v>
      </c>
      <c r="CD223" s="223" t="str">
        <f t="shared" ca="1" si="253"/>
        <v>1.61611034364988-4.18960852381897i</v>
      </c>
      <c r="CE223" s="223" t="str">
        <f t="shared" ca="1" si="254"/>
        <v>-2.11680924994657+3.96027155950818i</v>
      </c>
      <c r="CF223" s="223" t="str">
        <f t="shared" ca="1" si="255"/>
        <v>2.58566937479269-3.6713684247114i</v>
      </c>
      <c r="CG223" s="223" t="str">
        <f t="shared" ca="1" si="256"/>
        <v>-3.01563862549414+3.32724449148789i</v>
      </c>
      <c r="CH223" s="223" t="str">
        <f t="shared" ca="1" si="257"/>
        <v>3.40024986430408-2.93307570410461i</v>
      </c>
      <c r="CI223" s="223" t="str">
        <f t="shared" ca="1" si="258"/>
        <v>-3.73371818019358+2.49479072801719i</v>
      </c>
      <c r="CJ223" s="223" t="str">
        <f t="shared" ca="1" si="259"/>
        <v>4.01102789929845-2.0189817772229i</v>
      </c>
      <c r="CK223" s="223" t="str">
        <f t="shared" ca="1" si="260"/>
        <v>-4.22800802532286+1.51280546122565i</v>
      </c>
      <c r="CL223" s="223" t="str">
        <f t="shared" ca="1" si="261"/>
        <v>4.38139497520569-0.983875142968347i</v>
      </c>
      <c r="CM223" s="223" t="str">
        <f t="shared" ca="1" si="262"/>
        <v>-4.46888166644772+0.44014642676742i</v>
      </c>
      <c r="CN223" s="223" t="str">
        <f t="shared" ca="1" si="263"/>
        <v>4.48915221777987+0.110202501381636i</v>
      </c>
      <c r="CO223" s="223" t="str">
        <f t="shared" ca="1" si="264"/>
        <v>-4.44190174124154-0.658893881337563i</v>
      </c>
      <c r="CP223" s="223" t="str">
        <f t="shared" ca="1" si="265"/>
        <v>4.32784092798153+1.19767488401346i</v>
      </c>
      <c r="CQ223" s="223" t="str">
        <f t="shared" ca="1" si="266"/>
        <v>-4.14868535879921-1.71844174163507i</v>
      </c>
      <c r="CR223" s="223" t="str">
        <f t="shared" ca="1" si="267"/>
        <v>3.90712970021362+2.21336163593239i</v>
      </c>
      <c r="CS223" s="223" t="str">
        <f t="shared" ca="1" si="268"/>
        <v>-3.60680717417041-2.6749905110227i</v>
      </c>
      <c r="CT223" s="223" t="str">
        <f t="shared" ca="1" si="269"/>
        <v>3.2522349110023+3.0963850389392i</v>
      </c>
      <c r="CU223" s="223" t="str">
        <f t="shared" ca="1" si="270"/>
        <v>-2.8487460075842-3.47120705374683i</v>
      </c>
      <c r="CV223" s="223" t="str">
        <f t="shared" ca="1" si="271"/>
        <v>2.40240931259196+3.79381888345768i</v>
      </c>
      <c r="CW223" s="223" t="str">
        <f t="shared" ca="1" si="272"/>
        <v>-1.91993814536936-4.05936814586511i</v>
      </c>
      <c r="CX223" s="223" t="str">
        <f t="shared" ca="1" si="273"/>
        <v>1.40858932135728+4.26386073288832i</v>
      </c>
      <c r="CY223" s="223" t="str">
        <f t="shared" ca="1" si="274"/>
        <v>-0.876054002833436-4.4042208856764i</v>
      </c>
      <c r="CZ223" s="223" t="str">
        <f t="shared" ca="1" si="275"/>
        <v>0.330342016673411+4.47833745688384i</v>
      </c>
      <c r="DA223" s="223" t="str">
        <f t="shared" ca="1" si="276"/>
        <v>0.220338620900325-4.48509566429173i</v>
      </c>
      <c r="DB223" s="223" t="str">
        <f t="shared" ca="1" si="277"/>
        <v>-0.767705160523967+4.42439385817013i</v>
      </c>
      <c r="DC223" s="223" t="str">
        <f t="shared" ca="1" si="278"/>
        <v>1.30352469995164-4.29714505018444i</v>
      </c>
      <c r="DD223" s="223" t="str">
        <f t="shared" ca="1" si="279"/>
        <v>-1.81973801456767+4.10526318085041i</v>
      </c>
      <c r="DE223" s="223" t="str">
        <f t="shared" ca="1" si="280"/>
        <v>2.30858077562779-3.8516343320869i</v>
      </c>
      <c r="DF223" s="223" t="str">
        <f t="shared" ca="1" si="281"/>
        <v>-2.76270033299319+3.54007331785487i</v>
      </c>
      <c r="DG223" s="223" t="str">
        <f t="shared" ca="1" si="282"/>
        <v>3.17526630581806-3.17526630581518i</v>
      </c>
      <c r="DH223" s="223" t="str">
        <f t="shared" ca="1" si="283"/>
        <v>-3.54007331785722+2.76270033299017i</v>
      </c>
      <c r="DI223" s="223" t="str">
        <f t="shared" ca="1" si="284"/>
        <v>3.8516343320865-2.30858077562845i</v>
      </c>
      <c r="DJ223" s="223" t="str">
        <f t="shared" ca="1" si="285"/>
        <v>-4.1052631808501+1.81973801456837i</v>
      </c>
      <c r="DK223" s="223" t="str">
        <f t="shared" ca="1" si="286"/>
        <v>4.29714505018429-1.30352469995213i</v>
      </c>
      <c r="DL223" s="223" t="str">
        <f t="shared" ca="1" si="287"/>
        <v>-4.42439385817+0.767705160524725i</v>
      </c>
      <c r="DM223" s="223" t="str">
        <f t="shared" ca="1" si="288"/>
        <v>4.48509566429168-0.220338620901092i</v>
      </c>
      <c r="DN223" s="223" t="str">
        <f t="shared" ca="1" si="289"/>
        <v>-4.47833745688387-0.3303420166729i</v>
      </c>
      <c r="DO223" s="223" t="str">
        <f t="shared" ca="1" si="290"/>
        <v>4.40422088567655+0.876054002832682i</v>
      </c>
      <c r="DP223" s="223" t="str">
        <f t="shared" ca="1" si="291"/>
        <v>-4.26386073288856-1.40858932135655i</v>
      </c>
      <c r="DQ223" s="223" t="str">
        <f t="shared" ca="1" si="292"/>
        <v>4.05936814586533+1.9199381453689i</v>
      </c>
      <c r="DR223" s="223" t="str">
        <f t="shared" ca="1" si="293"/>
        <v>-3.79381888345809-2.40240931259131i</v>
      </c>
      <c r="DS223" s="223" t="str">
        <f t="shared" ca="1" si="294"/>
        <v>3.47120705374731+2.84874600758361i</v>
      </c>
      <c r="DT223" s="223" t="str">
        <f t="shared" ca="1" si="295"/>
        <v>-3.09638503893958-3.25223491100195i</v>
      </c>
      <c r="DU223" s="223" t="str">
        <f t="shared" ca="1" si="296"/>
        <v>2.67499051102322+3.60680717417003i</v>
      </c>
      <c r="DV223" s="223" t="str">
        <f t="shared" ca="1" si="297"/>
        <v>-2.21336163593306-3.90712970021324i</v>
      </c>
      <c r="DW223" s="223" t="str">
        <f t="shared" ca="1" si="298"/>
        <v>1.71844174163153+4.14868535880067i</v>
      </c>
      <c r="DX223" s="223" t="str">
        <f t="shared" ca="1" si="299"/>
        <v>-1.1976748840099-4.32784092798251i</v>
      </c>
      <c r="DY223" s="223" t="str">
        <f t="shared" ca="1" si="300"/>
        <v>0.658893881333647+4.44190174124212i</v>
      </c>
      <c r="DZ223" s="223" t="str">
        <f t="shared" ca="1" si="301"/>
        <v>-0.110202501382277-4.48915221777985i</v>
      </c>
      <c r="EA223" s="223" t="str">
        <f t="shared" ca="1" si="302"/>
        <v>-0.440146426766656+4.4688816664478i</v>
      </c>
      <c r="EB223" s="223" t="str">
        <f t="shared" ca="1" si="303"/>
        <v>0.983875142967845-4.38139497520581i</v>
      </c>
      <c r="EC223" s="223" t="str">
        <f t="shared" ca="1" si="304"/>
        <v>-1.51280546122504+4.22800802532308i</v>
      </c>
      <c r="ED223" s="223" t="str">
        <f t="shared" ca="1" si="305"/>
        <v>2.01898177722222-4.01102789929879i</v>
      </c>
      <c r="EE223" s="223" t="str">
        <f t="shared" ca="1" si="306"/>
        <v>-2.49479072801677+3.73371818019387i</v>
      </c>
      <c r="EF223" s="223" t="str">
        <f t="shared" ca="1" si="307"/>
        <v>2.93307570410412-3.4002498643045i</v>
      </c>
      <c r="EG223" s="223" t="str">
        <f t="shared" ca="1" si="308"/>
        <v>-3.32724449148737+3.01563862549471i</v>
      </c>
      <c r="EH223" s="223" t="str">
        <f t="shared" ca="1" si="309"/>
        <v>3.6713684247111-2.58566937479311i</v>
      </c>
      <c r="EI223" s="223" t="str">
        <f t="shared" ca="1" si="310"/>
        <v>-3.96027155950788+2.11680924994713i</v>
      </c>
      <c r="EJ223" s="223" t="str">
        <f t="shared" ca="1" si="311"/>
        <v>4.18960852381873-1.61611034365048i</v>
      </c>
      <c r="EK223" s="223" t="str">
        <f t="shared" ca="1" si="312"/>
        <v>-4.35592987623302+1.09110363350568i</v>
      </c>
      <c r="EL223" s="223" t="str">
        <f t="shared" ca="1" si="313"/>
        <v>4.4567339887981-0.54968570911064i</v>
      </c>
      <c r="EM223" s="223" t="str">
        <f t="shared" ca="1" si="314"/>
        <v>-4.49050467383218+1.95842274837529E-12i</v>
      </c>
      <c r="EN223" s="223"/>
      <c r="EO223" s="223"/>
      <c r="EP223" s="223"/>
    </row>
    <row r="224" spans="1:146" ht="17.25" thickBot="1">
      <c r="A224" s="257">
        <f t="shared" si="181"/>
        <v>2.4218750000000017E-3</v>
      </c>
      <c r="B224" s="256">
        <v>124</v>
      </c>
      <c r="C224" s="230">
        <f t="shared" si="182"/>
        <v>24800</v>
      </c>
      <c r="D224" s="229">
        <f t="shared" si="315"/>
        <v>155822.99561805374</v>
      </c>
      <c r="E224" s="229" t="str">
        <f t="shared" si="316"/>
        <v>155822.995618054i</v>
      </c>
      <c r="F224" s="229" t="str">
        <f t="shared" si="320"/>
        <v>-0.0109569851301288-0.0339237979762471i</v>
      </c>
      <c r="G224" s="229" t="str">
        <f t="shared" si="321"/>
        <v>-3.52546360120061+2.63184918272518i</v>
      </c>
      <c r="H224" s="229" t="str">
        <f t="shared" si="322"/>
        <v>0.00201479780020558-0.00340809358562255i</v>
      </c>
      <c r="I224" s="229" t="str">
        <f t="shared" si="317"/>
        <v>-0.00268790817626962+0.00362822860954897i</v>
      </c>
      <c r="J224" s="255" t="str">
        <f ca="1">IMPRODUCT(1/N_FFT2,EE100)</f>
        <v>0.020763060536868-7.29989773591738E-06i</v>
      </c>
      <c r="K224" s="254" t="str">
        <f t="shared" ca="1" si="318"/>
        <v>-0.0000557827144836163+0.000075352751716472i</v>
      </c>
      <c r="N224" s="246">
        <f t="shared" ca="1" si="185"/>
        <v>17.490531998826249</v>
      </c>
      <c r="O224" s="223">
        <f t="shared" ca="1" si="186"/>
        <v>4.49053199882625</v>
      </c>
      <c r="P224" s="223" t="str">
        <f t="shared" ca="1" si="187"/>
        <v>-4.46890885986466-0.440149105083344i</v>
      </c>
      <c r="Q224" s="223" t="str">
        <f t="shared" ca="1" si="188"/>
        <v>4.40424768562848+0.876059333674758i</v>
      </c>
      <c r="R224" s="223" t="str">
        <f t="shared" ca="1" si="189"/>
        <v>-4.29717119857302-1.30353263198009i</v>
      </c>
      <c r="S224" s="223" t="str">
        <f t="shared" ca="1" si="190"/>
        <v>4.14871060380249+1.7184521984563i</v>
      </c>
      <c r="T224" s="223" t="str">
        <f t="shared" ca="1" si="191"/>
        <v>-3.96029565800167-2.11682213085927i</v>
      </c>
      <c r="U224" s="223" t="str">
        <f t="shared" ca="1" si="192"/>
        <v>3.7337409000963+2.49480590896978i</v>
      </c>
      <c r="V224" s="223" t="str">
        <f t="shared" ca="1" si="193"/>
        <v>-3.4712281762526-2.84876334237727i</v>
      </c>
      <c r="W224" s="223" t="str">
        <f t="shared" ca="1" si="194"/>
        <v>3.17528562750523+3.17528562750522i</v>
      </c>
      <c r="X224" s="223" t="str">
        <f t="shared" ca="1" si="195"/>
        <v>-2.8487633423773-3.47122817625258i</v>
      </c>
      <c r="Y224" s="223" t="str">
        <f t="shared" ca="1" si="196"/>
        <v>2.49480590896979+3.73374090009629i</v>
      </c>
      <c r="Z224" s="223" t="str">
        <f t="shared" ca="1" si="197"/>
        <v>-2.11682213085929-3.96029565800166i</v>
      </c>
      <c r="AA224" s="223" t="str">
        <f t="shared" ca="1" si="198"/>
        <v>1.7184521984559+4.14871060380265i</v>
      </c>
      <c r="AB224" s="223" t="str">
        <f t="shared" ca="1" si="199"/>
        <v>-1.30353263198028-4.29717119857297i</v>
      </c>
      <c r="AC224" s="223" t="str">
        <f t="shared" ca="1" si="200"/>
        <v>0.876059333674879+4.40424768562845i</v>
      </c>
      <c r="AD224" s="223" t="str">
        <f t="shared" ca="1" si="201"/>
        <v>-0.440149105083413-4.46890885986465i</v>
      </c>
      <c r="AE224" s="223" t="str">
        <f t="shared" ca="1" si="202"/>
        <v>1.54029307588585E-14+4.49053199882625i</v>
      </c>
      <c r="AF224" s="223" t="str">
        <f t="shared" ca="1" si="203"/>
        <v>0.440149105083382-4.46890885986465i</v>
      </c>
      <c r="AG224" s="223" t="str">
        <f t="shared" ca="1" si="204"/>
        <v>-0.876059333674816+4.40424768562847i</v>
      </c>
      <c r="AH224" s="223" t="str">
        <f t="shared" ca="1" si="205"/>
        <v>1.30353263198025-4.29717119857298i</v>
      </c>
      <c r="AI224" s="223" t="str">
        <f t="shared" ca="1" si="206"/>
        <v>-1.71845219845629+4.14871060380249i</v>
      </c>
      <c r="AJ224" s="223" t="str">
        <f t="shared" ca="1" si="207"/>
        <v>2.11682213085923-3.96029565800169i</v>
      </c>
      <c r="AK224" s="223" t="str">
        <f t="shared" ca="1" si="208"/>
        <v>-2.49480590896976+3.73374090009632i</v>
      </c>
      <c r="AL224" s="223" t="str">
        <f t="shared" ca="1" si="209"/>
        <v>2.84876334237723-3.47122817625263i</v>
      </c>
      <c r="AM224" s="223" t="str">
        <f t="shared" ca="1" si="210"/>
        <v>-3.17528562750521+3.17528562750524i</v>
      </c>
      <c r="AN224" s="223" t="str">
        <f t="shared" ca="1" si="211"/>
        <v>3.47122817625256-2.84876334237732i</v>
      </c>
      <c r="AO224" s="223" t="str">
        <f t="shared" ca="1" si="212"/>
        <v>-3.73374090009629+2.49480590896979i</v>
      </c>
      <c r="AP224" s="223" t="str">
        <f t="shared" ca="1" si="213"/>
        <v>3.96029565800166-2.1168221308593i</v>
      </c>
      <c r="AQ224" s="223" t="str">
        <f t="shared" ca="1" si="214"/>
        <v>-4.14871060380263+1.71845219845594i</v>
      </c>
      <c r="AR224" s="223" t="str">
        <f t="shared" ca="1" si="215"/>
        <v>-4.14871060380263+1.71845219845594i</v>
      </c>
      <c r="AS224" s="223" t="str">
        <f t="shared" ca="1" si="216"/>
        <v>-4.40424768562845+0.876059333674893i</v>
      </c>
      <c r="AT224" s="223" t="str">
        <f t="shared" ca="1" si="217"/>
        <v>4.46890885986464-0.44014910508346i</v>
      </c>
      <c r="AU224" s="223" t="str">
        <f t="shared" ca="1" si="218"/>
        <v>-4.49053199882625+3.08058615177171E-14i</v>
      </c>
      <c r="AV224" s="223" t="str">
        <f t="shared" ca="1" si="219"/>
        <v>4.46890885986479+0.440149105082001i</v>
      </c>
      <c r="AW224" s="223" t="str">
        <f t="shared" ca="1" si="220"/>
        <v>-4.40424768562865-0.876059333673896i</v>
      </c>
      <c r="AX224" s="223" t="str">
        <f t="shared" ca="1" si="221"/>
        <v>4.29717119857311+1.30353263197981i</v>
      </c>
      <c r="AY224" s="223" t="str">
        <f t="shared" ca="1" si="222"/>
        <v>-4.14871060380251-1.71845219845624i</v>
      </c>
      <c r="AZ224" s="223" t="str">
        <f t="shared" ca="1" si="223"/>
        <v>3.96029565800126+2.11682213086004i</v>
      </c>
      <c r="BA224" s="223" t="str">
        <f t="shared" ca="1" si="224"/>
        <v>-3.73374090009558-2.49480590897086i</v>
      </c>
      <c r="BB224" s="223" t="str">
        <f t="shared" ca="1" si="225"/>
        <v>3.47122817625147+2.84876334237865i</v>
      </c>
      <c r="BC224" s="223" t="str">
        <f t="shared" ca="1" si="226"/>
        <v>-3.17528562750367-3.17528562750677i</v>
      </c>
      <c r="BD224" s="223" t="str">
        <f t="shared" ca="1" si="227"/>
        <v>2.84876334237871+3.47122817625142i</v>
      </c>
      <c r="BE224" s="223" t="str">
        <f t="shared" ca="1" si="228"/>
        <v>-2.49480590897097-3.7337409000955i</v>
      </c>
      <c r="BF224" s="223" t="str">
        <f t="shared" ca="1" si="229"/>
        <v>2.1168221308601+3.96029565800123i</v>
      </c>
      <c r="BG224" s="223" t="str">
        <f t="shared" ca="1" si="230"/>
        <v>-1.71845219845637-4.14871060380245i</v>
      </c>
      <c r="BH224" s="223" t="str">
        <f t="shared" ca="1" si="231"/>
        <v>1.30353263197994+4.29717119857307i</v>
      </c>
      <c r="BI224" s="223" t="str">
        <f t="shared" ca="1" si="232"/>
        <v>-0.876059333673972-4.40424768562864i</v>
      </c>
      <c r="BJ224" s="223" t="str">
        <f t="shared" ca="1" si="233"/>
        <v>0.440149105082078+4.46890885986478i</v>
      </c>
      <c r="BK224" s="223" t="str">
        <f t="shared" ca="1" si="234"/>
        <v>1.74059154694342E-12-4.49053199882625i</v>
      </c>
      <c r="BL224" s="223" t="str">
        <f t="shared" ca="1" si="235"/>
        <v>-0.440149105085542+4.46890885986444i</v>
      </c>
      <c r="BM224" s="223" t="str">
        <f t="shared" ca="1" si="236"/>
        <v>0.876059333673002-4.40424768562883i</v>
      </c>
      <c r="BN224" s="223" t="str">
        <f t="shared" ca="1" si="237"/>
        <v>-1.30353263197888+4.2971711985734i</v>
      </c>
      <c r="BO224" s="223" t="str">
        <f t="shared" ca="1" si="238"/>
        <v>1.71845219845546-4.14871060380283i</v>
      </c>
      <c r="BP224" s="223" t="str">
        <f t="shared" ca="1" si="239"/>
        <v>-2.11682213085923+3.96029565800169i</v>
      </c>
      <c r="BQ224" s="223" t="str">
        <f t="shared" ca="1" si="240"/>
        <v>2.4948059089701-3.73374090009609i</v>
      </c>
      <c r="BR224" s="223" t="str">
        <f t="shared" ca="1" si="241"/>
        <v>-2.8487633423779+3.47122817625209i</v>
      </c>
      <c r="BS224" s="223" t="str">
        <f t="shared" ca="1" si="242"/>
        <v>3.17528562750609-3.17528562750436i</v>
      </c>
      <c r="BT224" s="223" t="str">
        <f t="shared" ca="1" si="243"/>
        <v>-3.47122817625372+2.84876334237591i</v>
      </c>
      <c r="BU224" s="223" t="str">
        <f t="shared" ca="1" si="244"/>
        <v>3.73374090009504-2.49480590897168i</v>
      </c>
      <c r="BV224" s="223" t="str">
        <f t="shared" ca="1" si="245"/>
        <v>-3.9602956580008+2.1168221308609i</v>
      </c>
      <c r="BW224" s="223" t="str">
        <f t="shared" ca="1" si="246"/>
        <v>4.14871060380211-1.71845219845721i</v>
      </c>
      <c r="BX224" s="223" t="str">
        <f t="shared" ca="1" si="247"/>
        <v>-4.29717119857281+1.30353263198081i</v>
      </c>
      <c r="BY224" s="223" t="str">
        <f t="shared" ca="1" si="248"/>
        <v>4.40424768562844-0.876059333674987i</v>
      </c>
      <c r="BZ224" s="223" t="str">
        <f t="shared" ca="1" si="249"/>
        <v>-4.46890885986469+0.440149105082982i</v>
      </c>
      <c r="CA224" s="223" t="str">
        <f t="shared" ca="1" si="250"/>
        <v>4.49053199882625+8.31788446574561E-13i</v>
      </c>
      <c r="CB224" s="223" t="str">
        <f t="shared" ca="1" si="251"/>
        <v>-4.46890885986453-0.440149105084638i</v>
      </c>
      <c r="CC224" s="223" t="str">
        <f t="shared" ca="1" si="252"/>
        <v>4.40424768562813+0.876059333676496i</v>
      </c>
      <c r="CD224" s="223" t="str">
        <f t="shared" ca="1" si="253"/>
        <v>-4.29717119857236-1.30353263198228i</v>
      </c>
      <c r="CE224" s="223" t="str">
        <f t="shared" ca="1" si="254"/>
        <v>4.14871060380323+1.7184521984545i</v>
      </c>
      <c r="CF224" s="223" t="str">
        <f t="shared" ca="1" si="255"/>
        <v>-3.96029565800212-2.11682213085843i</v>
      </c>
      <c r="CG224" s="223" t="str">
        <f t="shared" ca="1" si="256"/>
        <v>3.73374090009659+2.49480590896934i</v>
      </c>
      <c r="CH224" s="223" t="str">
        <f t="shared" ca="1" si="257"/>
        <v>-3.47122817625266-2.8487633423772i</v>
      </c>
      <c r="CI224" s="223" t="str">
        <f t="shared" ca="1" si="258"/>
        <v>3.175285627505+3.17528562750545i</v>
      </c>
      <c r="CJ224" s="223" t="str">
        <f t="shared" ca="1" si="259"/>
        <v>-2.84876334237661-3.47122817625314i</v>
      </c>
      <c r="CK224" s="223" t="str">
        <f t="shared" ca="1" si="260"/>
        <v>2.49480590896872+3.73374090009701i</v>
      </c>
      <c r="CL224" s="223" t="str">
        <f t="shared" ca="1" si="261"/>
        <v>-2.11682213085777-3.96029565800248i</v>
      </c>
      <c r="CM224" s="223" t="str">
        <f t="shared" ca="1" si="262"/>
        <v>1.71845219845805+4.14871060380176i</v>
      </c>
      <c r="CN224" s="223" t="str">
        <f t="shared" ca="1" si="263"/>
        <v>-1.30353263198168-4.29717119857254i</v>
      </c>
      <c r="CO224" s="223" t="str">
        <f t="shared" ca="1" si="264"/>
        <v>0.876059333675881+4.40424768562826i</v>
      </c>
      <c r="CP224" s="223" t="str">
        <f t="shared" ca="1" si="265"/>
        <v>-0.440149105083887-4.4689088598646i</v>
      </c>
      <c r="CQ224" s="223" t="str">
        <f t="shared" ca="1" si="266"/>
        <v>7.70146537942929E-14+4.49053199882625i</v>
      </c>
      <c r="CR224" s="223" t="str">
        <f t="shared" ca="1" si="267"/>
        <v>0.440149105083734-4.46890885986462i</v>
      </c>
      <c r="CS224" s="223" t="str">
        <f t="shared" ca="1" si="268"/>
        <v>-0.876059333675602+4.40424768562831i</v>
      </c>
      <c r="CT224" s="223" t="str">
        <f t="shared" ca="1" si="269"/>
        <v>1.30353263198141-4.29717119857262i</v>
      </c>
      <c r="CU224" s="223" t="str">
        <f t="shared" ca="1" si="270"/>
        <v>-1.71845219845791+4.14871060380182i</v>
      </c>
      <c r="CV224" s="223" t="str">
        <f t="shared" ca="1" si="271"/>
        <v>2.11682213085752-3.96029565800261i</v>
      </c>
      <c r="CW224" s="223" t="str">
        <f t="shared" ca="1" si="272"/>
        <v>-2.49480590896859+3.7337409000971i</v>
      </c>
      <c r="CX224" s="223" t="str">
        <f t="shared" ca="1" si="273"/>
        <v>2.84876334237659-3.47122817625316i</v>
      </c>
      <c r="CY224" s="223" t="str">
        <f t="shared" ca="1" si="274"/>
        <v>-3.1752856275048+3.17528562750564i</v>
      </c>
      <c r="CZ224" s="223" t="str">
        <f t="shared" ca="1" si="275"/>
        <v>3.47122817625256-2.84876334237732i</v>
      </c>
      <c r="DA224" s="223" t="str">
        <f t="shared" ca="1" si="276"/>
        <v>-3.73374090009644+2.49480590896958i</v>
      </c>
      <c r="DB224" s="223" t="str">
        <f t="shared" ca="1" si="277"/>
        <v>3.96029565800205-2.11682213085857i</v>
      </c>
      <c r="DC224" s="223" t="str">
        <f t="shared" ca="1" si="278"/>
        <v>-4.14871060380317+1.71845219845465i</v>
      </c>
      <c r="DD224" s="223" t="str">
        <f t="shared" ca="1" si="279"/>
        <v>4.29717119857358-1.30353263197828i</v>
      </c>
      <c r="DE224" s="223" t="str">
        <f t="shared" ca="1" si="280"/>
        <v>-4.40424768562808+0.87605933367677i</v>
      </c>
      <c r="DF224" s="223" t="str">
        <f t="shared" ca="1" si="281"/>
        <v>4.46890885986451-0.440149105084791i</v>
      </c>
      <c r="DG224" s="223" t="str">
        <f t="shared" ca="1" si="282"/>
        <v>-4.49053199882625+1.11344634982172E-12i</v>
      </c>
      <c r="DH224" s="223" t="str">
        <f t="shared" ca="1" si="283"/>
        <v>4.46890885986471+0.440149105082829i</v>
      </c>
      <c r="DI224" s="223" t="str">
        <f t="shared" ca="1" si="284"/>
        <v>-4.40424768562846-0.876059333674834i</v>
      </c>
      <c r="DJ224" s="223" t="str">
        <f t="shared" ca="1" si="285"/>
        <v>4.29717119857289+1.30353263198054i</v>
      </c>
      <c r="DK224" s="223" t="str">
        <f t="shared" ca="1" si="286"/>
        <v>-4.14871060380217-1.71845219845707i</v>
      </c>
      <c r="DL224" s="223" t="str">
        <f t="shared" ca="1" si="287"/>
        <v>3.96029565800093+2.11682213086066i</v>
      </c>
      <c r="DM224" s="223" t="str">
        <f t="shared" ca="1" si="288"/>
        <v>-3.73374090009512-2.49480590897155i</v>
      </c>
      <c r="DN224" s="223" t="str">
        <f t="shared" ca="1" si="289"/>
        <v>3.47122817625381+2.84876334237579i</v>
      </c>
      <c r="DO224" s="223" t="str">
        <f t="shared" ca="1" si="290"/>
        <v>-3.1752856275062-3.17528562750425i</v>
      </c>
      <c r="DP224" s="223" t="str">
        <f t="shared" ca="1" si="291"/>
        <v>2.84876334237812+3.47122817625191i</v>
      </c>
      <c r="DQ224" s="223" t="str">
        <f t="shared" ca="1" si="292"/>
        <v>-2.49480590897023-3.733740900096i</v>
      </c>
      <c r="DR224" s="223" t="str">
        <f t="shared" ca="1" si="293"/>
        <v>2.11682213085948+3.96029565800156i</v>
      </c>
      <c r="DS224" s="223" t="str">
        <f t="shared" ca="1" si="294"/>
        <v>-1.7184521984556-4.14871060380277i</v>
      </c>
      <c r="DT224" s="223" t="str">
        <f t="shared" ca="1" si="295"/>
        <v>1.30353263197903+4.29717119857335i</v>
      </c>
      <c r="DU224" s="223" t="str">
        <f t="shared" ca="1" si="296"/>
        <v>-0.876059333673281-4.40424768562877i</v>
      </c>
      <c r="DV224" s="223" t="str">
        <f t="shared" ca="1" si="297"/>
        <v>0.44014910508125+4.46890885986486i</v>
      </c>
      <c r="DW224" s="223" t="str">
        <f t="shared" ca="1" si="298"/>
        <v>-1.894620854532E-12-4.49053199882625i</v>
      </c>
      <c r="DX224" s="223" t="str">
        <f t="shared" ca="1" si="299"/>
        <v>-0.440149105081798+4.46890885986481i</v>
      </c>
      <c r="DY224" s="223" t="str">
        <f t="shared" ca="1" si="300"/>
        <v>0.876059333673819-4.40424768562866i</v>
      </c>
      <c r="DZ224" s="223" t="str">
        <f t="shared" ca="1" si="301"/>
        <v>-1.30353263197979+4.29717119857311i</v>
      </c>
      <c r="EA224" s="223" t="str">
        <f t="shared" ca="1" si="302"/>
        <v>1.71845219845611-4.14871060380256i</v>
      </c>
      <c r="EB224" s="223" t="str">
        <f t="shared" ca="1" si="303"/>
        <v>-2.11682213085997+3.9602956580013i</v>
      </c>
      <c r="EC224" s="223" t="str">
        <f t="shared" ca="1" si="304"/>
        <v>2.49480590897069-3.7337409000957i</v>
      </c>
      <c r="ED224" s="223" t="str">
        <f t="shared" ca="1" si="305"/>
        <v>-2.84876334237854+3.47122817625156i</v>
      </c>
      <c r="EE224" s="223" t="str">
        <f t="shared" ca="1" si="306"/>
        <v>3.17528562750677-3.17528562750368i</v>
      </c>
      <c r="EF224" s="223" t="str">
        <f t="shared" ca="1" si="307"/>
        <v>-3.47122817625141+2.84876334237872i</v>
      </c>
      <c r="EG224" s="223" t="str">
        <f t="shared" ca="1" si="308"/>
        <v>3.73374090009543-2.49480590897109i</v>
      </c>
      <c r="EH224" s="223" t="str">
        <f t="shared" ca="1" si="309"/>
        <v>-3.96029565800119+2.11682213086017i</v>
      </c>
      <c r="EI224" s="223" t="str">
        <f t="shared" ca="1" si="310"/>
        <v>4.14871060380238-1.71845219845656i</v>
      </c>
      <c r="EJ224" s="223" t="str">
        <f t="shared" ca="1" si="311"/>
        <v>-4.29717119857305+1.30353263198001i</v>
      </c>
      <c r="EK224" s="223" t="str">
        <f t="shared" ca="1" si="312"/>
        <v>4.40424768562862-0.876059333674049i</v>
      </c>
      <c r="EL224" s="223" t="str">
        <f t="shared" ca="1" si="313"/>
        <v>-4.46890885986476+0.440149105082282i</v>
      </c>
      <c r="EM224" s="223" t="str">
        <f t="shared" ca="1" si="314"/>
        <v>4.49053199882625+1.66357689314913E-12i</v>
      </c>
      <c r="EN224" s="223"/>
      <c r="EO224" s="223"/>
      <c r="EP224" s="223"/>
    </row>
    <row r="225" spans="1:146" ht="17.25" thickBot="1">
      <c r="A225" s="257">
        <f t="shared" si="181"/>
        <v>2.4414062500000017E-3</v>
      </c>
      <c r="B225" s="256">
        <v>125</v>
      </c>
      <c r="C225" s="230">
        <f t="shared" si="182"/>
        <v>25000</v>
      </c>
      <c r="D225" s="229">
        <f t="shared" si="315"/>
        <v>157079.63267948964</v>
      </c>
      <c r="E225" s="229" t="str">
        <f t="shared" si="316"/>
        <v>157079.63267949i</v>
      </c>
      <c r="F225" s="229" t="str">
        <f t="shared" si="320"/>
        <v>-0.0108598603937407-0.0335639116603045i</v>
      </c>
      <c r="G225" s="229" t="str">
        <f t="shared" si="321"/>
        <v>-3.49815391270344+2.64163752154117i</v>
      </c>
      <c r="H225" s="229" t="str">
        <f t="shared" si="322"/>
        <v>0.0020145273122448-0.0033808113849011i</v>
      </c>
      <c r="I225" s="229" t="str">
        <f t="shared" si="317"/>
        <v>-0.00267236195893182+0.00359961105633147i</v>
      </c>
      <c r="J225" s="255" t="str">
        <f ca="1">IMPRODUCT(1/N_FFT2,ED100)</f>
        <v>0.0207026839072004+0.00161502842334062i</v>
      </c>
      <c r="K225" s="254" t="str">
        <f t="shared" ca="1" si="318"/>
        <v>-0.0000611385390903388+0.0000702056693669651i</v>
      </c>
      <c r="N225" s="246">
        <f t="shared" ca="1" si="185"/>
        <v>17.490552527352683</v>
      </c>
      <c r="O225" s="223">
        <f t="shared" ca="1" si="186"/>
        <v>4.4905525273526852</v>
      </c>
      <c r="P225" s="223" t="str">
        <f t="shared" ca="1" si="187"/>
        <v>-4.4783851807432-0.330345536996095i</v>
      </c>
      <c r="Q225" s="223" t="str">
        <f t="shared" ca="1" si="188"/>
        <v>4.44194907682025+0.658900902905207i</v>
      </c>
      <c r="R225" s="223" t="str">
        <f t="shared" ca="1" si="189"/>
        <v>-4.38144166598792-0.983885627732527i</v>
      </c>
      <c r="S225" s="223" t="str">
        <f t="shared" ca="1" si="190"/>
        <v>4.29719084314796+1.30353859109691i</v>
      </c>
      <c r="T225" s="223" t="str">
        <f t="shared" ca="1" si="191"/>
        <v>-4.18965317080917-1.61612756589393i</v>
      </c>
      <c r="U225" s="223" t="str">
        <f t="shared" ca="1" si="192"/>
        <v>4.05941140493526+1.91995860538584i</v>
      </c>
      <c r="V225" s="223" t="str">
        <f t="shared" ca="1" si="193"/>
        <v>-3.90717133693997-2.21338522284494i</v>
      </c>
      <c r="W225" s="223" t="str">
        <f t="shared" ca="1" si="194"/>
        <v>3.73375796894225+2.49481731400795i</v>
      </c>
      <c r="X225" s="223" t="str">
        <f t="shared" ca="1" si="195"/>
        <v>-3.540111043008-2.7627297739892i</v>
      </c>
      <c r="Y225" s="223" t="str">
        <f t="shared" ca="1" si="196"/>
        <v>3.32727994860745+3.01567076195469i</v>
      </c>
      <c r="Z225" s="223" t="str">
        <f t="shared" ca="1" si="197"/>
        <v>-3.09641803588117-3.25226956877553i</v>
      </c>
      <c r="AA225" s="223" t="str">
        <f t="shared" ca="1" si="198"/>
        <v>2.84877636553667+3.47124404501805i</v>
      </c>
      <c r="AB225" s="223" t="str">
        <f t="shared" ca="1" si="199"/>
        <v>-2.58569692924189-3.67140754902294i</v>
      </c>
      <c r="AC225" s="223" t="str">
        <f t="shared" ca="1" si="200"/>
        <v>2.308605377256+3.85167537741932i</v>
      </c>
      <c r="AD225" s="223" t="str">
        <f t="shared" ca="1" si="201"/>
        <v>-2.01900329270675-4.01107064322643i</v>
      </c>
      <c r="AE225" s="223" t="str">
        <f t="shared" ca="1" si="202"/>
        <v>1.71846005438297+4.14872956968801i</v>
      </c>
      <c r="AF225" s="223" t="str">
        <f t="shared" ca="1" si="203"/>
        <v>-1.40860433213262-4.26390617115466i</v>
      </c>
      <c r="AG225" s="223" t="str">
        <f t="shared" ca="1" si="204"/>
        <v>1.09111526096128+4.35597629564383i</v>
      </c>
      <c r="AH225" s="223" t="str">
        <f t="shared" ca="1" si="205"/>
        <v>-0.767713341653702-4.42444100717373i</v>
      </c>
      <c r="AI225" s="223" t="str">
        <f t="shared" ca="1" si="206"/>
        <v>0.440151117230565+4.46892928954065i</v>
      </c>
      <c r="AJ225" s="223" t="str">
        <f t="shared" ca="1" si="207"/>
        <v>-0.110203675767752-4.48920005688774i</v>
      </c>
      <c r="AK225" s="223" t="str">
        <f t="shared" ca="1" si="208"/>
        <v>-0.220340968962348+4.48514346017051i</v>
      </c>
      <c r="AL225" s="223" t="str">
        <f t="shared" ca="1" si="209"/>
        <v>0.549691566890788-4.45678148243805i</v>
      </c>
      <c r="AM225" s="223" t="str">
        <f t="shared" ca="1" si="210"/>
        <v>-0.876063338591465+4.40426781970506i</v>
      </c>
      <c r="AN225" s="223" t="str">
        <f t="shared" ca="1" si="211"/>
        <v>1.19768764715596-4.32788704805978i</v>
      </c>
      <c r="AO225" s="223" t="str">
        <f t="shared" ca="1" si="212"/>
        <v>-1.51282158259008+4.22805308152147i</v>
      </c>
      <c r="AP225" s="223" t="str">
        <f t="shared" ca="1" si="213"/>
        <v>1.81975740679296-4.10530692900491i</v>
      </c>
      <c r="AQ225" s="223" t="str">
        <f t="shared" ca="1" si="214"/>
        <v>-2.11683180793982+3.96031376254557i</v>
      </c>
      <c r="AR225" s="223" t="str">
        <f t="shared" ca="1" si="215"/>
        <v>-2.11683180793982+3.96031376254557i</v>
      </c>
      <c r="AS225" s="223" t="str">
        <f t="shared" ca="1" si="216"/>
        <v>-2.67501901733064+3.60684561047919i</v>
      </c>
      <c r="AT225" s="223" t="str">
        <f t="shared" ca="1" si="217"/>
        <v>2.9331069607241-3.40028609941362i</v>
      </c>
      <c r="AU225" s="223" t="str">
        <f t="shared" ca="1" si="218"/>
        <v>-3.1753001433656+3.17530014336535i</v>
      </c>
      <c r="AV225" s="223" t="str">
        <f t="shared" ca="1" si="219"/>
        <v>3.40028609941446-2.93310696072311i</v>
      </c>
      <c r="AW225" s="223" t="str">
        <f t="shared" ca="1" si="220"/>
        <v>-3.60684561047807+2.67501901733215i</v>
      </c>
      <c r="AX225" s="223" t="str">
        <f t="shared" ca="1" si="221"/>
        <v>3.79385931267471-2.40243491411213i</v>
      </c>
      <c r="AY225" s="223" t="str">
        <f t="shared" ca="1" si="222"/>
        <v>-3.96031376254594+2.11683180793912i</v>
      </c>
      <c r="AZ225" s="223" t="str">
        <f t="shared" ca="1" si="223"/>
        <v>4.1053069290058-1.81975740679095i</v>
      </c>
      <c r="BA225" s="223" t="str">
        <f t="shared" ca="1" si="224"/>
        <v>-4.22805308152114+1.51282158259102i</v>
      </c>
      <c r="BB225" s="223" t="str">
        <f t="shared" ca="1" si="225"/>
        <v>4.32788704805975-1.19768764715606i</v>
      </c>
      <c r="BC225" s="223" t="str">
        <f t="shared" ca="1" si="226"/>
        <v>-4.4042678197053+0.876063338590253i</v>
      </c>
      <c r="BD225" s="223" t="str">
        <f t="shared" ca="1" si="227"/>
        <v>4.45678148243783-0.549691566892661i</v>
      </c>
      <c r="BE225" s="223" t="str">
        <f t="shared" ca="1" si="228"/>
        <v>-4.48514346017049+0.220340968962895i</v>
      </c>
      <c r="BF225" s="223" t="str">
        <f t="shared" ca="1" si="229"/>
        <v>4.48920005688772+0.110203675768608i</v>
      </c>
      <c r="BG225" s="223" t="str">
        <f t="shared" ca="1" si="230"/>
        <v>-4.46892928954044-0.440151117232655i</v>
      </c>
      <c r="BH225" s="223" t="str">
        <f t="shared" ca="1" si="231"/>
        <v>4.42444100717398+0.767713341652278i</v>
      </c>
      <c r="BI225" s="223" t="str">
        <f t="shared" ca="1" si="232"/>
        <v>-4.35597629564385-1.09111526096121i</v>
      </c>
      <c r="BJ225" s="223" t="str">
        <f t="shared" ca="1" si="233"/>
        <v>4.26390617115425+1.40860433213386i</v>
      </c>
      <c r="BK225" s="223" t="str">
        <f t="shared" ca="1" si="234"/>
        <v>-4.14872956968875-1.7184600543812i</v>
      </c>
      <c r="BL225" s="223" t="str">
        <f t="shared" ca="1" si="235"/>
        <v>4.01107064322667+2.01900329270626i</v>
      </c>
      <c r="BM225" s="223" t="str">
        <f t="shared" ca="1" si="236"/>
        <v>-3.85167537741913-2.30860537725632i</v>
      </c>
      <c r="BN225" s="223" t="str">
        <f t="shared" ca="1" si="237"/>
        <v>3.67140754902194+2.58569692924332i</v>
      </c>
      <c r="BO225" s="223" t="str">
        <f t="shared" ca="1" si="238"/>
        <v>-3.47124404501898-2.84877636553553i</v>
      </c>
      <c r="BP225" s="223" t="str">
        <f t="shared" ca="1" si="239"/>
        <v>3.25226956877561+3.09641803588109i</v>
      </c>
      <c r="BQ225" s="223" t="str">
        <f t="shared" ca="1" si="240"/>
        <v>-3.01567076195374-3.32727994860832i</v>
      </c>
      <c r="BR225" s="223" t="str">
        <f t="shared" ca="1" si="241"/>
        <v>2.76272977399072+3.54011104300681i</v>
      </c>
      <c r="BS225" s="223" t="str">
        <f t="shared" ca="1" si="242"/>
        <v>-2.49481731400879-3.73375796894169i</v>
      </c>
      <c r="BT225" s="223" t="str">
        <f t="shared" ca="1" si="243"/>
        <v>2.21338522284462+3.90717133694015i</v>
      </c>
      <c r="BU225" s="223" t="str">
        <f t="shared" ca="1" si="244"/>
        <v>-1.91995860538428-4.059411404936i</v>
      </c>
      <c r="BV225" s="223" t="str">
        <f t="shared" ca="1" si="245"/>
        <v>1.61612756589531+4.18965317080864i</v>
      </c>
      <c r="BW225" s="223" t="str">
        <f t="shared" ca="1" si="246"/>
        <v>-1.30353859109702-4.29719084314793i</v>
      </c>
      <c r="BX225" s="223" t="str">
        <f t="shared" ca="1" si="247"/>
        <v>0.983885627731512+4.38144166598814i</v>
      </c>
      <c r="BY225" s="223" t="str">
        <f t="shared" ca="1" si="248"/>
        <v>-0.658900902907403-4.44194907681993i</v>
      </c>
      <c r="BZ225" s="223" t="str">
        <f t="shared" ca="1" si="249"/>
        <v>0.330345536997031+4.47838518074314i</v>
      </c>
      <c r="CA225" s="223" t="str">
        <f t="shared" ca="1" si="250"/>
        <v>3.45481083407388E-13-4.49055252735269i</v>
      </c>
      <c r="CB225" s="223" t="str">
        <f t="shared" ca="1" si="251"/>
        <v>-0.330345536997721+4.47838518074308i</v>
      </c>
      <c r="CC225" s="223" t="str">
        <f t="shared" ca="1" si="252"/>
        <v>0.658900902903545-4.4419490768205i</v>
      </c>
      <c r="CD225" s="223" t="str">
        <f t="shared" ca="1" si="253"/>
        <v>-0.983885627732185+4.38144166598799i</v>
      </c>
      <c r="CE225" s="223" t="str">
        <f t="shared" ca="1" si="254"/>
        <v>1.30353859109768-4.29719084314773i</v>
      </c>
      <c r="CF225" s="223" t="str">
        <f t="shared" ca="1" si="255"/>
        <v>-1.61612756589596+4.18965317080839i</v>
      </c>
      <c r="CG225" s="223" t="str">
        <f t="shared" ca="1" si="256"/>
        <v>1.9199586053849-4.0594114049357i</v>
      </c>
      <c r="CH225" s="223" t="str">
        <f t="shared" ca="1" si="257"/>
        <v>-2.21338522284522+3.90717133693981i</v>
      </c>
      <c r="CI225" s="223" t="str">
        <f t="shared" ca="1" si="258"/>
        <v>2.49481731400936-3.73375796894131i</v>
      </c>
      <c r="CJ225" s="223" t="str">
        <f t="shared" ca="1" si="259"/>
        <v>-2.76272977398775+3.54011104300913i</v>
      </c>
      <c r="CK225" s="223" t="str">
        <f t="shared" ca="1" si="260"/>
        <v>3.01567076195425-3.32727994860785i</v>
      </c>
      <c r="CL225" s="223" t="str">
        <f t="shared" ca="1" si="261"/>
        <v>-3.25226956877608+3.0964180358806i</v>
      </c>
      <c r="CM225" s="223" t="str">
        <f t="shared" ca="1" si="262"/>
        <v>3.47124404501942-2.848776365535i</v>
      </c>
      <c r="CN225" s="223" t="str">
        <f t="shared" ca="1" si="263"/>
        <v>-3.6714075490224+2.58569692924265i</v>
      </c>
      <c r="CO225" s="223" t="str">
        <f t="shared" ca="1" si="264"/>
        <v>3.85167537741948-2.30860537725573i</v>
      </c>
      <c r="CP225" s="223" t="str">
        <f t="shared" ca="1" si="265"/>
        <v>-4.01107064322699+2.01900329270564i</v>
      </c>
      <c r="CQ225" s="223" t="str">
        <f t="shared" ca="1" si="266"/>
        <v>4.1487295696873-1.71846005438469i</v>
      </c>
      <c r="CR225" s="223" t="str">
        <f t="shared" ca="1" si="267"/>
        <v>-4.26390617115447+1.4086043321332i</v>
      </c>
      <c r="CS225" s="223" t="str">
        <f t="shared" ca="1" si="268"/>
        <v>4.35597629564402-1.09111526096054i</v>
      </c>
      <c r="CT225" s="223" t="str">
        <f t="shared" ca="1" si="269"/>
        <v>-4.4244410071741+0.7677133416516i</v>
      </c>
      <c r="CU225" s="223" t="str">
        <f t="shared" ca="1" si="270"/>
        <v>4.46892928954051-0.440151117231967i</v>
      </c>
      <c r="CV225" s="223" t="str">
        <f t="shared" ca="1" si="271"/>
        <v>-4.48920005688774+0.11020367576779i</v>
      </c>
      <c r="CW225" s="223" t="str">
        <f t="shared" ca="1" si="272"/>
        <v>4.48514346017045+0.220340968963713i</v>
      </c>
      <c r="CX225" s="223" t="str">
        <f t="shared" ca="1" si="273"/>
        <v>-4.45678148243828-0.549691566888916i</v>
      </c>
      <c r="CY225" s="223" t="str">
        <f t="shared" ca="1" si="274"/>
        <v>4.40426781970515+0.876063338590994i</v>
      </c>
      <c r="CZ225" s="223" t="str">
        <f t="shared" ca="1" si="275"/>
        <v>-4.32788704805955-1.19768764715679i</v>
      </c>
      <c r="DA225" s="223" t="str">
        <f t="shared" ca="1" si="276"/>
        <v>4.22805308152086+1.51282158259179i</v>
      </c>
      <c r="DB225" s="223" t="str">
        <f t="shared" ca="1" si="277"/>
        <v>-4.1053069290055-1.81975740679164i</v>
      </c>
      <c r="DC225" s="223" t="str">
        <f t="shared" ca="1" si="278"/>
        <v>3.96031376254559+2.11683180793978i</v>
      </c>
      <c r="DD225" s="223" t="str">
        <f t="shared" ca="1" si="279"/>
        <v>-3.79385931267431-2.40243491411277i</v>
      </c>
      <c r="DE225" s="223" t="str">
        <f t="shared" ca="1" si="280"/>
        <v>3.60684561048032+2.67501901732912i</v>
      </c>
      <c r="DF225" s="223" t="str">
        <f t="shared" ca="1" si="281"/>
        <v>-3.40028609941397-2.93310696072368i</v>
      </c>
      <c r="DG225" s="223" t="str">
        <f t="shared" ca="1" si="282"/>
        <v>3.17530014336506+3.17530014336588i</v>
      </c>
      <c r="DH225" s="223" t="str">
        <f t="shared" ca="1" si="283"/>
        <v>-2.9331069607228-3.40028609941473i</v>
      </c>
      <c r="DI225" s="223" t="str">
        <f t="shared" ca="1" si="284"/>
        <v>2.67501901733188+3.60684561047827i</v>
      </c>
      <c r="DJ225" s="223" t="str">
        <f t="shared" ca="1" si="285"/>
        <v>-2.40243491411178-3.79385931267493i</v>
      </c>
      <c r="DK225" s="223" t="str">
        <f t="shared" ca="1" si="286"/>
        <v>2.11683180793876+3.96031376254613i</v>
      </c>
      <c r="DL225" s="223" t="str">
        <f t="shared" ca="1" si="287"/>
        <v>-1.81975740679478-4.10530692900411i</v>
      </c>
      <c r="DM225" s="223" t="str">
        <f t="shared" ca="1" si="288"/>
        <v>1.51282158259069+4.22805308152125i</v>
      </c>
      <c r="DN225" s="223" t="str">
        <f t="shared" ca="1" si="289"/>
        <v>-1.19768764715566-4.32788704805986i</v>
      </c>
      <c r="DO225" s="223" t="str">
        <f t="shared" ca="1" si="290"/>
        <v>0.876063338589848+4.40426781970538i</v>
      </c>
      <c r="DP225" s="223" t="str">
        <f t="shared" ca="1" si="291"/>
        <v>-0.549691566892319-4.45678148243787i</v>
      </c>
      <c r="DQ225" s="223" t="str">
        <f t="shared" ca="1" si="292"/>
        <v>0.220340968962551+4.4851434601705i</v>
      </c>
      <c r="DR225" s="223" t="str">
        <f t="shared" ca="1" si="293"/>
        <v>0.110203675768954-4.48920005688771i</v>
      </c>
      <c r="DS225" s="223" t="str">
        <f t="shared" ca="1" si="294"/>
        <v>-0.440151117233126+4.4689292895404i</v>
      </c>
      <c r="DT225" s="223" t="str">
        <f t="shared" ca="1" si="295"/>
        <v>0.76771334165262-4.42444100717392i</v>
      </c>
      <c r="DU225" s="223" t="str">
        <f t="shared" ca="1" si="296"/>
        <v>-1.09111526096154+4.35597629564377i</v>
      </c>
      <c r="DV225" s="223" t="str">
        <f t="shared" ca="1" si="297"/>
        <v>1.40860433213419-4.26390617115414i</v>
      </c>
      <c r="DW225" s="223" t="str">
        <f t="shared" ca="1" si="298"/>
        <v>-1.71846005438152+4.14872956968861i</v>
      </c>
      <c r="DX225" s="223" t="str">
        <f t="shared" ca="1" si="299"/>
        <v>2.01900329270657-4.01107064322652i</v>
      </c>
      <c r="DY225" s="223" t="str">
        <f t="shared" ca="1" si="300"/>
        <v>-2.30860537725662+3.85167537741895i</v>
      </c>
      <c r="DZ225" s="223" t="str">
        <f t="shared" ca="1" si="301"/>
        <v>2.58569692924361-3.67140754902173i</v>
      </c>
      <c r="EA225" s="223" t="str">
        <f t="shared" ca="1" si="302"/>
        <v>-2.8487763655358+3.47124404501877i</v>
      </c>
      <c r="EB225" s="223" t="str">
        <f t="shared" ca="1" si="303"/>
        <v>3.09641803588135-3.25226956877537i</v>
      </c>
      <c r="EC225" s="223" t="str">
        <f t="shared" ca="1" si="304"/>
        <v>-3.32727994860855+3.01567076195348i</v>
      </c>
      <c r="ED225" s="223" t="str">
        <f t="shared" ca="1" si="305"/>
        <v>3.54011104300702-2.76272977399045i</v>
      </c>
      <c r="EE225" s="223" t="str">
        <f t="shared" ca="1" si="306"/>
        <v>-3.73375796894188+2.4948173140085i</v>
      </c>
      <c r="EF225" s="223" t="str">
        <f t="shared" ca="1" si="307"/>
        <v>3.90717133694031-2.21338522284432i</v>
      </c>
      <c r="EG225" s="223" t="str">
        <f t="shared" ca="1" si="308"/>
        <v>-4.05941140493615+1.91995860538396i</v>
      </c>
      <c r="EH225" s="223" t="str">
        <f t="shared" ca="1" si="309"/>
        <v>4.18965317080876-1.61612756589499i</v>
      </c>
      <c r="EI225" s="223" t="str">
        <f t="shared" ca="1" si="310"/>
        <v>-4.29719084314803+1.30353859109668i</v>
      </c>
      <c r="EJ225" s="223" t="str">
        <f t="shared" ca="1" si="311"/>
        <v>4.38144166598822-0.983885627731175i</v>
      </c>
      <c r="EK225" s="223" t="str">
        <f t="shared" ca="1" si="312"/>
        <v>-4.44194907681998+0.658900902907061i</v>
      </c>
      <c r="EL225" s="223" t="str">
        <f t="shared" ca="1" si="313"/>
        <v>4.47838518074316-0.330345536996687i</v>
      </c>
      <c r="EM225" s="223" t="str">
        <f t="shared" ca="1" si="314"/>
        <v>-4.49055252735269-6.90962166814774E-13i</v>
      </c>
      <c r="EN225" s="223"/>
      <c r="EO225" s="223"/>
      <c r="EP225" s="223"/>
    </row>
    <row r="226" spans="1:146" ht="17.25" thickBot="1">
      <c r="A226" s="257">
        <f t="shared" si="181"/>
        <v>2.4609375000000018E-3</v>
      </c>
      <c r="B226" s="256">
        <v>126</v>
      </c>
      <c r="C226" s="230">
        <f t="shared" si="182"/>
        <v>25200</v>
      </c>
      <c r="D226" s="229">
        <f t="shared" si="315"/>
        <v>158336.26974092558</v>
      </c>
      <c r="E226" s="229" t="str">
        <f t="shared" si="316"/>
        <v>158336.269740926i</v>
      </c>
      <c r="F226" s="229" t="str">
        <f t="shared" si="320"/>
        <v>-0.0107636587929033-0.0332106212609399i</v>
      </c>
      <c r="G226" s="229" t="str">
        <f t="shared" si="321"/>
        <v>-3.47097540609335+2.65102076593704i</v>
      </c>
      <c r="H226" s="229" t="str">
        <f t="shared" si="322"/>
        <v>0.00201426353503568-0.00335396238816199i</v>
      </c>
      <c r="I226" s="229" t="str">
        <f t="shared" si="317"/>
        <v>-0.00265726268294065+0.00357132855188372i</v>
      </c>
      <c r="J226" s="255" t="str">
        <f ca="1">IMPRODUCT(1/N_FFT2,EE100)</f>
        <v>0.020763060536868-7.29989773591738E-06i</v>
      </c>
      <c r="K226" s="254" t="str">
        <f t="shared" ca="1" si="318"/>
        <v>-0.0000551468356150469+0.0000741711086656498i</v>
      </c>
      <c r="N226" s="246">
        <f t="shared" ca="1" si="185"/>
        <v>17.490566327053266</v>
      </c>
      <c r="O226" s="223">
        <f t="shared" ca="1" si="186"/>
        <v>4.4905663270532656</v>
      </c>
      <c r="P226" s="223" t="str">
        <f t="shared" ca="1" si="187"/>
        <v>-4.48515724324875-0.220341646081531i</v>
      </c>
      <c r="Q226" s="223" t="str">
        <f t="shared" ca="1" si="188"/>
        <v>4.46894302279188+0.440152469837959i</v>
      </c>
      <c r="R226" s="223" t="str">
        <f t="shared" ca="1" si="189"/>
        <v>-4.44196272715991-0.658902927741789i</v>
      </c>
      <c r="S226" s="223" t="str">
        <f t="shared" ca="1" si="190"/>
        <v>4.40428135424823+0.876066030779652i</v>
      </c>
      <c r="T226" s="223" t="str">
        <f t="shared" ca="1" si="191"/>
        <v>-4.35598968178474-1.09111861401478i</v>
      </c>
      <c r="U226" s="223" t="str">
        <f t="shared" ca="1" si="192"/>
        <v>4.29720404863808+1.30354259693849i</v>
      </c>
      <c r="V226" s="223" t="str">
        <f t="shared" ca="1" si="193"/>
        <v>-4.22806607454776-1.51282623156888i</v>
      </c>
      <c r="W226" s="223" t="str">
        <f t="shared" ca="1" si="194"/>
        <v>4.14874231894886+1.71846533529992i</v>
      </c>
      <c r="X226" s="223" t="str">
        <f t="shared" ca="1" si="195"/>
        <v>-4.05942387971687-1.91996450551803i</v>
      </c>
      <c r="Y226" s="223" t="str">
        <f t="shared" ca="1" si="196"/>
        <v>3.96032593279491+2.11683831307372i</v>
      </c>
      <c r="Z226" s="223" t="str">
        <f t="shared" ca="1" si="197"/>
        <v>-3.85168721381748-2.30861247171967i</v>
      </c>
      <c r="AA226" s="223" t="str">
        <f t="shared" ca="1" si="198"/>
        <v>3.73376944297376+2.49482498071109i</v>
      </c>
      <c r="AB226" s="223" t="str">
        <f t="shared" ca="1" si="199"/>
        <v>-3.6068566945026-2.67502723780273i</v>
      </c>
      <c r="AC226" s="223" t="str">
        <f t="shared" ca="1" si="200"/>
        <v>3.47125471233078+2.84878511997413i</v>
      </c>
      <c r="AD226" s="223" t="str">
        <f t="shared" ca="1" si="201"/>
        <v>-3.32729017351123-3.01568002926707i</v>
      </c>
      <c r="AE226" s="223" t="str">
        <f t="shared" ca="1" si="202"/>
        <v>3.1753099012272+3.17530990122746i</v>
      </c>
      <c r="AF226" s="223" t="str">
        <f t="shared" ca="1" si="203"/>
        <v>-3.01568002926713-3.32729017351118i</v>
      </c>
      <c r="AG226" s="223" t="str">
        <f t="shared" ca="1" si="204"/>
        <v>2.84878511997382+3.47125471233103i</v>
      </c>
      <c r="AH226" s="223" t="str">
        <f t="shared" ca="1" si="205"/>
        <v>-2.67502723780276-3.60685669450257i</v>
      </c>
      <c r="AI226" s="223" t="str">
        <f t="shared" ca="1" si="206"/>
        <v>2.49482498071112+3.73376944297373i</v>
      </c>
      <c r="AJ226" s="223" t="str">
        <f t="shared" ca="1" si="207"/>
        <v>-2.30861247171973-3.85168721381744i</v>
      </c>
      <c r="AK226" s="223" t="str">
        <f t="shared" ca="1" si="208"/>
        <v>2.1168383130738+3.96032593279487i</v>
      </c>
      <c r="AL226" s="223" t="str">
        <f t="shared" ca="1" si="209"/>
        <v>-1.91996450551809-4.05942387971684i</v>
      </c>
      <c r="AM226" s="223" t="str">
        <f t="shared" ca="1" si="210"/>
        <v>1.71846533529996+4.14874231894884i</v>
      </c>
      <c r="AN226" s="223" t="str">
        <f t="shared" ca="1" si="211"/>
        <v>-1.51282623156895-4.22806607454774i</v>
      </c>
      <c r="AO226" s="223" t="str">
        <f t="shared" ca="1" si="212"/>
        <v>1.30354259693852+4.29720404863807i</v>
      </c>
      <c r="AP226" s="223" t="str">
        <f t="shared" ca="1" si="213"/>
        <v>-1.09111861401486-4.35598968178472i</v>
      </c>
      <c r="AQ226" s="223" t="str">
        <f t="shared" ca="1" si="214"/>
        <v>0.876066030779702+4.40428135424822i</v>
      </c>
      <c r="AR226" s="223" t="str">
        <f t="shared" ca="1" si="215"/>
        <v>0.876066030779702+4.40428135424822i</v>
      </c>
      <c r="AS226" s="223" t="str">
        <f t="shared" ca="1" si="216"/>
        <v>0.440152469838065+4.46894302279187i</v>
      </c>
      <c r="AT226" s="223" t="str">
        <f t="shared" ca="1" si="217"/>
        <v>-0.220341646081342-4.48515724324876i</v>
      </c>
      <c r="AU226" s="223" t="str">
        <f t="shared" ca="1" si="218"/>
        <v>7.04152575349068E-14+4.49056632705327i</v>
      </c>
      <c r="AV226" s="223" t="str">
        <f t="shared" ca="1" si="219"/>
        <v>0.220341646081266-4.48515724324876i</v>
      </c>
      <c r="AW226" s="223" t="str">
        <f t="shared" ca="1" si="220"/>
        <v>-0.440152469839703+4.4689430227917i</v>
      </c>
      <c r="AX226" s="223" t="str">
        <f t="shared" ca="1" si="221"/>
        <v>0.65890292774112-4.44196272716001i</v>
      </c>
      <c r="AY226" s="223" t="str">
        <f t="shared" ca="1" si="222"/>
        <v>-0.876066030780941+4.40428135424798i</v>
      </c>
      <c r="AZ226" s="223" t="str">
        <f t="shared" ca="1" si="223"/>
        <v>1.09111861401386-4.35598968178497i</v>
      </c>
      <c r="BA226" s="223" t="str">
        <f t="shared" ca="1" si="224"/>
        <v>-1.30354259693931+4.29720404863783i</v>
      </c>
      <c r="BB226" s="223" t="str">
        <f t="shared" ca="1" si="225"/>
        <v>1.51282623156756-4.22806607454824i</v>
      </c>
      <c r="BC226" s="223" t="str">
        <f t="shared" ca="1" si="226"/>
        <v>-1.7184653353003+4.14874231894871i</v>
      </c>
      <c r="BD226" s="223" t="str">
        <f t="shared" ca="1" si="227"/>
        <v>1.91996450551635-4.05942387971767i</v>
      </c>
      <c r="BE226" s="223" t="str">
        <f t="shared" ca="1" si="228"/>
        <v>-2.11683831307368+3.96032593279493i</v>
      </c>
      <c r="BF226" s="223" t="str">
        <f t="shared" ca="1" si="229"/>
        <v>2.30861247172153-3.85168721381637i</v>
      </c>
      <c r="BG226" s="223" t="str">
        <f t="shared" ca="1" si="230"/>
        <v>-2.49482498071061+3.73376944297408i</v>
      </c>
      <c r="BH226" s="223" t="str">
        <f t="shared" ca="1" si="231"/>
        <v>2.67502723780413-3.60685669450155i</v>
      </c>
      <c r="BI226" s="223" t="str">
        <f t="shared" ca="1" si="232"/>
        <v>-2.84878511997339+3.47125471233139i</v>
      </c>
      <c r="BJ226" s="223" t="str">
        <f t="shared" ca="1" si="233"/>
        <v>3.01568002926799-3.3272901735104i</v>
      </c>
      <c r="BK226" s="223" t="str">
        <f t="shared" ca="1" si="234"/>
        <v>-3.17530990122651+3.17530990122815i</v>
      </c>
      <c r="BL226" s="223" t="str">
        <f t="shared" ca="1" si="235"/>
        <v>3.32729017351176-3.01568002926649i</v>
      </c>
      <c r="BM226" s="223" t="str">
        <f t="shared" ca="1" si="236"/>
        <v>-3.47125471232983+2.84878511997528i</v>
      </c>
      <c r="BN226" s="223" t="str">
        <f t="shared" ca="1" si="237"/>
        <v>3.60685669450283-2.6750272378024i</v>
      </c>
      <c r="BO226" s="223" t="str">
        <f t="shared" ca="1" si="238"/>
        <v>-3.73376944297272+2.49482498071264i</v>
      </c>
      <c r="BP226" s="223" t="str">
        <f t="shared" ca="1" si="239"/>
        <v>3.85168721381741-2.30861247171979i</v>
      </c>
      <c r="BQ226" s="223" t="str">
        <f t="shared" ca="1" si="240"/>
        <v>-3.96032593279589+2.11683831307189i</v>
      </c>
      <c r="BR226" s="223" t="str">
        <f t="shared" ca="1" si="241"/>
        <v>4.05942387971665-1.9199645055185i</v>
      </c>
      <c r="BS226" s="223" t="str">
        <f t="shared" ca="1" si="242"/>
        <v>-4.1487423189495+1.71846533529837i</v>
      </c>
      <c r="BT226" s="223" t="str">
        <f t="shared" ca="1" si="243"/>
        <v>4.22806607454741-1.51282623156986i</v>
      </c>
      <c r="BU226" s="223" t="str">
        <f t="shared" ca="1" si="244"/>
        <v>-4.29720404863846+1.30354259693725i</v>
      </c>
      <c r="BV226" s="223" t="str">
        <f t="shared" ca="1" si="245"/>
        <v>4.35598968178439-1.09111861401617i</v>
      </c>
      <c r="BW226" s="223" t="str">
        <f t="shared" ca="1" si="246"/>
        <v>-4.40428135424838+0.876066030778898i</v>
      </c>
      <c r="BX226" s="223" t="str">
        <f t="shared" ca="1" si="247"/>
        <v>4.44196272715966-0.658902927743536i</v>
      </c>
      <c r="BY226" s="223" t="str">
        <f t="shared" ca="1" si="248"/>
        <v>-4.46894302279191+0.440152469837627i</v>
      </c>
      <c r="BZ226" s="223" t="str">
        <f t="shared" ca="1" si="249"/>
        <v>4.48515724324865-0.220341646083644i</v>
      </c>
      <c r="CA226" s="223" t="str">
        <f t="shared" ca="1" si="250"/>
        <v>-4.49056632705327+1.40830515069814E-13i</v>
      </c>
      <c r="CB226" s="223" t="str">
        <f t="shared" ca="1" si="251"/>
        <v>4.48515724324866+0.22034164608349i</v>
      </c>
      <c r="CC226" s="223" t="str">
        <f t="shared" ca="1" si="252"/>
        <v>-4.46894302279193-0.440152469837474i</v>
      </c>
      <c r="CD226" s="223" t="str">
        <f t="shared" ca="1" si="253"/>
        <v>4.4419627271597+0.658902927743257i</v>
      </c>
      <c r="CE226" s="223" t="str">
        <f t="shared" ca="1" si="254"/>
        <v>-4.40428135424844-0.876066030778619i</v>
      </c>
      <c r="CF226" s="223" t="str">
        <f t="shared" ca="1" si="255"/>
        <v>4.35598968178443+1.09111861401602i</v>
      </c>
      <c r="CG226" s="223" t="str">
        <f t="shared" ca="1" si="256"/>
        <v>-4.2972040486385-1.3035425969371i</v>
      </c>
      <c r="CH226" s="223" t="str">
        <f t="shared" ca="1" si="257"/>
        <v>4.22806607454751+1.51282623156959i</v>
      </c>
      <c r="CI226" s="223" t="str">
        <f t="shared" ca="1" si="258"/>
        <v>-4.14874231894961-1.71846533529811i</v>
      </c>
      <c r="CJ226" s="223" t="str">
        <f t="shared" ca="1" si="259"/>
        <v>4.05942387971671+1.91996450551836i</v>
      </c>
      <c r="CK226" s="223" t="str">
        <f t="shared" ca="1" si="260"/>
        <v>-3.96032593279391-2.11683831307558i</v>
      </c>
      <c r="CL226" s="223" t="str">
        <f t="shared" ca="1" si="261"/>
        <v>3.85168721381755+2.30861247171955i</v>
      </c>
      <c r="CM226" s="223" t="str">
        <f t="shared" ca="1" si="262"/>
        <v>-3.7337694429728-2.49482498071251i</v>
      </c>
      <c r="CN226" s="223" t="str">
        <f t="shared" ca="1" si="263"/>
        <v>3.60685669450292+2.67502723780228i</v>
      </c>
      <c r="CO226" s="223" t="str">
        <f t="shared" ca="1" si="264"/>
        <v>-3.47125471233001-2.84878511997506i</v>
      </c>
      <c r="CP226" s="223" t="str">
        <f t="shared" ca="1" si="265"/>
        <v>3.32729017351195+3.01568002926628i</v>
      </c>
      <c r="CQ226" s="223" t="str">
        <f t="shared" ca="1" si="266"/>
        <v>-3.17530990122662-3.17530990122804i</v>
      </c>
      <c r="CR226" s="223" t="str">
        <f t="shared" ca="1" si="267"/>
        <v>3.0156800292682+3.32729017351021i</v>
      </c>
      <c r="CS226" s="223" t="str">
        <f t="shared" ca="1" si="268"/>
        <v>-2.84878511997361-3.47125471233121i</v>
      </c>
      <c r="CT226" s="223" t="str">
        <f t="shared" ca="1" si="269"/>
        <v>2.67502723780425+3.60685669450146i</v>
      </c>
      <c r="CU226" s="223" t="str">
        <f t="shared" ca="1" si="270"/>
        <v>-2.49482498071084-3.73376944297392i</v>
      </c>
      <c r="CV226" s="223" t="str">
        <f t="shared" ca="1" si="271"/>
        <v>2.30861247171793+3.85168721381852i</v>
      </c>
      <c r="CW226" s="223" t="str">
        <f t="shared" ca="1" si="272"/>
        <v>-2.11683831307381-3.96032593279486i</v>
      </c>
      <c r="CX226" s="223" t="str">
        <f t="shared" ca="1" si="273"/>
        <v>1.91996450551655+4.05942387971757i</v>
      </c>
      <c r="CY226" s="223" t="str">
        <f t="shared" ca="1" si="274"/>
        <v>-1.71846533530062-4.14874231894857i</v>
      </c>
      <c r="CZ226" s="223" t="str">
        <f t="shared" ca="1" si="275"/>
        <v>1.5128262315677+4.22806607454819i</v>
      </c>
      <c r="DA226" s="223" t="str">
        <f t="shared" ca="1" si="276"/>
        <v>-1.30354259693958-4.29720404863775i</v>
      </c>
      <c r="DB226" s="223" t="str">
        <f t="shared" ca="1" si="277"/>
        <v>1.09111861401419+4.35598968178489i</v>
      </c>
      <c r="DC226" s="223" t="str">
        <f t="shared" ca="1" si="278"/>
        <v>-0.876066030781157-4.40428135424793i</v>
      </c>
      <c r="DD226" s="223" t="str">
        <f t="shared" ca="1" si="279"/>
        <v>0.658902927741398+4.44196272715997i</v>
      </c>
      <c r="DE226" s="223" t="str">
        <f t="shared" ca="1" si="280"/>
        <v>-0.44015246983992-4.46894302279168i</v>
      </c>
      <c r="DF226" s="223" t="str">
        <f t="shared" ca="1" si="281"/>
        <v>0.220341646081483+4.48515724324875i</v>
      </c>
      <c r="DG226" s="223" t="str">
        <f t="shared" ca="1" si="282"/>
        <v>2.02227172559091E-12-4.49056632705327i</v>
      </c>
      <c r="DH226" s="223" t="str">
        <f t="shared" ca="1" si="283"/>
        <v>-0.220341646081189+4.48515724324877i</v>
      </c>
      <c r="DI226" s="223" t="str">
        <f t="shared" ca="1" si="284"/>
        <v>0.440152469839627-4.46894302279171i</v>
      </c>
      <c r="DJ226" s="223" t="str">
        <f t="shared" ca="1" si="285"/>
        <v>-0.658902927741106+4.44196272716002i</v>
      </c>
      <c r="DK226" s="223" t="str">
        <f t="shared" ca="1" si="286"/>
        <v>0.876066030780865-4.40428135424799i</v>
      </c>
      <c r="DL226" s="223" t="str">
        <f t="shared" ca="1" si="287"/>
        <v>-1.09111861401366+4.35598968178502i</v>
      </c>
      <c r="DM226" s="223" t="str">
        <f t="shared" ca="1" si="288"/>
        <v>1.30354259693929-4.29720404863783i</v>
      </c>
      <c r="DN226" s="223" t="str">
        <f t="shared" ca="1" si="289"/>
        <v>-1.51282623156742+4.22806607454828i</v>
      </c>
      <c r="DO226" s="223" t="str">
        <f t="shared" ca="1" si="290"/>
        <v>1.71846533530011-4.14874231894878i</v>
      </c>
      <c r="DP226" s="223" t="str">
        <f t="shared" ca="1" si="291"/>
        <v>-1.91996450551628+4.0594238797177i</v>
      </c>
      <c r="DQ226" s="223" t="str">
        <f t="shared" ca="1" si="292"/>
        <v>2.11683831307355-3.960325932795i</v>
      </c>
      <c r="DR226" s="223" t="str">
        <f t="shared" ca="1" si="293"/>
        <v>-2.30861247172141+3.85168721381644i</v>
      </c>
      <c r="DS226" s="223" t="str">
        <f t="shared" ca="1" si="294"/>
        <v>2.4948249807106-3.73376944297408i</v>
      </c>
      <c r="DT226" s="223" t="str">
        <f t="shared" ca="1" si="295"/>
        <v>-2.67502723780401+3.60685669450164i</v>
      </c>
      <c r="DU226" s="223" t="str">
        <f t="shared" ca="1" si="296"/>
        <v>2.84878511997338-3.4712547123314i</v>
      </c>
      <c r="DV226" s="223" t="str">
        <f t="shared" ca="1" si="297"/>
        <v>-3.01568002926798+3.32729017351041i</v>
      </c>
      <c r="DW226" s="223" t="str">
        <f t="shared" ca="1" si="298"/>
        <v>3.17530990122632-3.17530990122834i</v>
      </c>
      <c r="DX226" s="223" t="str">
        <f t="shared" ca="1" si="299"/>
        <v>-3.32729017351175+3.0156800292665i</v>
      </c>
      <c r="DY226" s="223" t="str">
        <f t="shared" ca="1" si="300"/>
        <v>3.47125471232975-2.84878511997539i</v>
      </c>
      <c r="DZ226" s="223" t="str">
        <f t="shared" ca="1" si="301"/>
        <v>-3.60685669450267+2.67502723780262i</v>
      </c>
      <c r="EA226" s="223" t="str">
        <f t="shared" ca="1" si="302"/>
        <v>3.73376944297264-2.49482498071276i</v>
      </c>
      <c r="EB226" s="223" t="str">
        <f t="shared" ca="1" si="303"/>
        <v>-3.85168721381733+2.30861247171991i</v>
      </c>
      <c r="EC226" s="223" t="str">
        <f t="shared" ca="1" si="304"/>
        <v>3.96032593279582-2.11683831307202i</v>
      </c>
      <c r="ED226" s="223" t="str">
        <f t="shared" ca="1" si="305"/>
        <v>-4.05942387971659+1.91996450551863i</v>
      </c>
      <c r="EE226" s="223" t="str">
        <f t="shared" ca="1" si="306"/>
        <v>4.14874231894945-1.71846533529851i</v>
      </c>
      <c r="EF226" s="223" t="str">
        <f t="shared" ca="1" si="307"/>
        <v>-4.22806607454741+1.51282623156987i</v>
      </c>
      <c r="EG226" s="223" t="str">
        <f t="shared" ca="1" si="308"/>
        <v>4.29720404863841-1.30354259693738i</v>
      </c>
      <c r="EH226" s="223" t="str">
        <f t="shared" ca="1" si="309"/>
        <v>-4.35598968178433+1.09111861401643i</v>
      </c>
      <c r="EI226" s="223" t="str">
        <f t="shared" ca="1" si="310"/>
        <v>4.40428135424838-0.876066030778911i</v>
      </c>
      <c r="EJ226" s="223" t="str">
        <f t="shared" ca="1" si="311"/>
        <v>-4.44196272715964+0.658902927743675i</v>
      </c>
      <c r="EK226" s="223" t="str">
        <f t="shared" ca="1" si="312"/>
        <v>4.46894302279189-0.440152469837894i</v>
      </c>
      <c r="EL226" s="223" t="str">
        <f t="shared" ca="1" si="313"/>
        <v>-4.48515724324887+0.220341646079195i</v>
      </c>
      <c r="EM226" s="223" t="str">
        <f t="shared" ca="1" si="314"/>
        <v>4.49056632705327-2.81661030139627E-13i</v>
      </c>
      <c r="EN226" s="223"/>
      <c r="EO226" s="223"/>
      <c r="EP226" s="223"/>
    </row>
    <row r="227" spans="1:146" ht="17.25" thickBot="1">
      <c r="A227" s="257">
        <f t="shared" si="181"/>
        <v>2.4804687500000018E-3</v>
      </c>
      <c r="B227" s="256">
        <v>127</v>
      </c>
      <c r="C227" s="230">
        <f t="shared" si="182"/>
        <v>25400</v>
      </c>
      <c r="D227" s="229">
        <f t="shared" si="315"/>
        <v>159592.90680236148</v>
      </c>
      <c r="E227" s="229" t="str">
        <f t="shared" si="316"/>
        <v>159592.906802361i</v>
      </c>
      <c r="F227" s="229" t="str">
        <f t="shared" si="320"/>
        <v>-0.0106683773977666-0.0328637659001994i</v>
      </c>
      <c r="G227" s="229" t="str">
        <f t="shared" si="321"/>
        <v>-3.4439324631096+2.66000741100254i</v>
      </c>
      <c r="H227" s="229" t="str">
        <f t="shared" si="322"/>
        <v>0.00201400625246995-0.00332753636228932i</v>
      </c>
      <c r="I227" s="229" t="str">
        <f t="shared" si="317"/>
        <v>-0.00264259638328546+0.00354337985983587i</v>
      </c>
      <c r="J227" s="255" t="str">
        <f ca="1">IMPRODUCT(1/N_FFT2,ED100)</f>
        <v>0.0207026839072004+0.00161502842334062i</v>
      </c>
      <c r="K227" s="254" t="str">
        <f t="shared" ca="1" si="318"/>
        <v>-0.0000604314968057975+0.000069089604930899i</v>
      </c>
      <c r="N227" s="246">
        <f t="shared" ca="1" si="185"/>
        <v>17.490573444907337</v>
      </c>
      <c r="O227" s="223">
        <f t="shared" ca="1" si="186"/>
        <v>4.4905734449073371</v>
      </c>
      <c r="P227" s="223" t="str">
        <f t="shared" ca="1" si="187"/>
        <v>-4.48922096814241-0.110204189110406i</v>
      </c>
      <c r="Q227" s="223" t="str">
        <f t="shared" ca="1" si="188"/>
        <v>4.48516435252906+0.220341995338045i</v>
      </c>
      <c r="R227" s="223" t="str">
        <f t="shared" ca="1" si="189"/>
        <v>-4.47840604162084-0.33034707578686i</v>
      </c>
      <c r="S227" s="223" t="str">
        <f t="shared" ca="1" si="190"/>
        <v>4.46895010637154+0.440153167509642i</v>
      </c>
      <c r="T227" s="223" t="str">
        <f t="shared" ca="1" si="191"/>
        <v>-4.45680224268295-0.549694127422844i</v>
      </c>
      <c r="U227" s="223" t="str">
        <f t="shared" ca="1" si="192"/>
        <v>4.44196976797394+0.658903972148069i</v>
      </c>
      <c r="V227" s="223" t="str">
        <f t="shared" ca="1" si="193"/>
        <v>-4.42446161677272-0.767716917758044i</v>
      </c>
      <c r="W227" s="223" t="str">
        <f t="shared" ca="1" si="194"/>
        <v>4.40428833533476+0.876067419403969i</v>
      </c>
      <c r="X227" s="223" t="str">
        <f t="shared" ca="1" si="195"/>
        <v>-4.38146207529053-0.983890210794732i</v>
      </c>
      <c r="Y227" s="223" t="str">
        <f t="shared" ca="1" si="196"/>
        <v>4.35599658632557+1.09112034351254i</v>
      </c>
      <c r="Z227" s="223" t="str">
        <f t="shared" ca="1" si="197"/>
        <v>-4.3279072078982-1.19769322613503i</v>
      </c>
      <c r="AA227" s="223" t="str">
        <f t="shared" ca="1" si="198"/>
        <v>4.2972108599998+1.30354466314228i</v>
      </c>
      <c r="AB227" s="223" t="str">
        <f t="shared" ca="1" si="199"/>
        <v>-4.26392603296228-1.40861089358756i</v>
      </c>
      <c r="AC227" s="223" t="str">
        <f t="shared" ca="1" si="200"/>
        <v>4.22807277632094+1.51282862950193i</v>
      </c>
      <c r="AD227" s="223" t="str">
        <f t="shared" ca="1" si="201"/>
        <v>-4.18967268673698-1.61613509401816i</v>
      </c>
      <c r="AE227" s="223" t="str">
        <f t="shared" ca="1" si="202"/>
        <v>4.14874889498865+1.71846805918452i</v>
      </c>
      <c r="AF227" s="223" t="str">
        <f t="shared" ca="1" si="203"/>
        <v>-4.10532605203751-1.81976588345013i</v>
      </c>
      <c r="AG227" s="223" t="str">
        <f t="shared" ca="1" si="204"/>
        <v>4.05943031418067+1.91996754879295i</v>
      </c>
      <c r="AH227" s="223" t="str">
        <f t="shared" ca="1" si="205"/>
        <v>-4.01108932729443-2.01901269747659i</v>
      </c>
      <c r="AI227" s="223" t="str">
        <f t="shared" ca="1" si="206"/>
        <v>3.96033221018191+2.11684166840665i</v>
      </c>
      <c r="AJ227" s="223" t="str">
        <f t="shared" ca="1" si="207"/>
        <v>-3.90718953703214-2.21339553306983i</v>
      </c>
      <c r="AK227" s="223" t="str">
        <f t="shared" ca="1" si="208"/>
        <v>3.85169331900448+2.30861613102811i</v>
      </c>
      <c r="AL227" s="223" t="str">
        <f t="shared" ca="1" si="209"/>
        <v>-3.79387698494557-2.40244610495372i</v>
      </c>
      <c r="AM227" s="223" t="str">
        <f t="shared" ca="1" si="210"/>
        <v>3.73377536125308+2.49482893517899i</v>
      </c>
      <c r="AN227" s="223" t="str">
        <f t="shared" ca="1" si="211"/>
        <v>-3.67142465089808-2.58570897374102i</v>
      </c>
      <c r="AO227" s="223" t="str">
        <f t="shared" ca="1" si="212"/>
        <v>3.60686241161658+2.67503147790346i</v>
      </c>
      <c r="AP227" s="223" t="str">
        <f t="shared" ca="1" si="213"/>
        <v>-3.54012753328755-2.76274264312953i</v>
      </c>
      <c r="AQ227" s="223" t="str">
        <f t="shared" ca="1" si="214"/>
        <v>3.47126021450635+2.84878963549298i</v>
      </c>
      <c r="AR227" s="223" t="str">
        <f t="shared" ca="1" si="215"/>
        <v>3.47126021450635+2.84878963549298i</v>
      </c>
      <c r="AS227" s="223" t="str">
        <f t="shared" ca="1" si="216"/>
        <v>3.32729544749322+3.01568480932571i</v>
      </c>
      <c r="AT227" s="223" t="str">
        <f t="shared" ca="1" si="217"/>
        <v>-3.25228471825341-3.09643245938327i</v>
      </c>
      <c r="AU227" s="223" t="str">
        <f t="shared" ca="1" si="218"/>
        <v>3.17531493431012+3.17531493431031i</v>
      </c>
      <c r="AV227" s="223" t="str">
        <f t="shared" ca="1" si="219"/>
        <v>-3.09643245938465-3.25228471825209i</v>
      </c>
      <c r="AW227" s="223" t="str">
        <f t="shared" ca="1" si="220"/>
        <v>3.01568480932513+3.32729544749374i</v>
      </c>
      <c r="AX227" s="223" t="str">
        <f t="shared" ca="1" si="221"/>
        <v>-2.93312062350354-3.40030193837035i</v>
      </c>
      <c r="AY227" s="223" t="str">
        <f t="shared" ca="1" si="222"/>
        <v>2.84878963549135+3.4712602145077i</v>
      </c>
      <c r="AZ227" s="223" t="str">
        <f t="shared" ca="1" si="223"/>
        <v>-2.76274264312927-3.54012753328775i</v>
      </c>
      <c r="BA227" s="223" t="str">
        <f t="shared" ca="1" si="224"/>
        <v>2.67503147790468+3.60686241161567i</v>
      </c>
      <c r="BB227" s="223" t="str">
        <f t="shared" ca="1" si="225"/>
        <v>-2.58570897374002-3.67142465089879i</v>
      </c>
      <c r="BC227" s="223" t="str">
        <f t="shared" ca="1" si="226"/>
        <v>2.49482893517909+3.73377536125302i</v>
      </c>
      <c r="BD227" s="223" t="str">
        <f t="shared" ca="1" si="227"/>
        <v>-2.40244610495538-3.79387698494451i</v>
      </c>
      <c r="BE227" s="223" t="str">
        <f t="shared" ca="1" si="228"/>
        <v>2.30861613102744+3.85169331900488i</v>
      </c>
      <c r="BF227" s="223" t="str">
        <f t="shared" ca="1" si="229"/>
        <v>-2.21339553307071-3.90718953703165i</v>
      </c>
      <c r="BG227" s="223" t="str">
        <f t="shared" ca="1" si="230"/>
        <v>2.11684166840515+3.96033221018271i</v>
      </c>
      <c r="BH227" s="223" t="str">
        <f t="shared" ca="1" si="231"/>
        <v>-2.01901269747627-4.01108932729459i</v>
      </c>
      <c r="BI227" s="223" t="str">
        <f t="shared" ca="1" si="232"/>
        <v>1.91996754879433+4.05943031418001i</v>
      </c>
      <c r="BJ227" s="223" t="str">
        <f t="shared" ca="1" si="233"/>
        <v>-1.81976588344905-4.10532605203799i</v>
      </c>
      <c r="BK227" s="223" t="str">
        <f t="shared" ca="1" si="234"/>
        <v>1.71846805918507+4.14874889498842i</v>
      </c>
      <c r="BL227" s="223" t="str">
        <f t="shared" ca="1" si="235"/>
        <v>-1.61613509401994-4.18967268673629i</v>
      </c>
      <c r="BM227" s="223" t="str">
        <f t="shared" ca="1" si="236"/>
        <v>1.51282862950117+4.22807277632121i</v>
      </c>
      <c r="BN227" s="223" t="str">
        <f t="shared" ca="1" si="237"/>
        <v>-1.40861089358861-4.26392603296193i</v>
      </c>
      <c r="BO227" s="223" t="str">
        <f t="shared" ca="1" si="238"/>
        <v>1.30354466314075+4.29721086000027i</v>
      </c>
      <c r="BP227" s="223" t="str">
        <f t="shared" ca="1" si="239"/>
        <v>-1.19769322613474-4.32790720789828i</v>
      </c>
      <c r="BQ227" s="223" t="str">
        <f t="shared" ca="1" si="240"/>
        <v>1.09112034351397+4.35599658632521i</v>
      </c>
      <c r="BR227" s="223" t="str">
        <f t="shared" ca="1" si="241"/>
        <v>-0.983890210793538-4.3814620752908i</v>
      </c>
      <c r="BS227" s="223" t="str">
        <f t="shared" ca="1" si="242"/>
        <v>0.876067419404508+4.40428833533465i</v>
      </c>
      <c r="BT227" s="223" t="str">
        <f t="shared" ca="1" si="243"/>
        <v>-0.767716917760437-4.4244616167723i</v>
      </c>
      <c r="BU227" s="223" t="str">
        <f t="shared" ca="1" si="244"/>
        <v>0.658903972147364+4.44196976797404i</v>
      </c>
      <c r="BV227" s="223" t="str">
        <f t="shared" ca="1" si="245"/>
        <v>-0.549694127423886-4.45680224268282i</v>
      </c>
      <c r="BW227" s="223" t="str">
        <f t="shared" ca="1" si="246"/>
        <v>0.440153167508004+4.4689501063717i</v>
      </c>
      <c r="BX227" s="223" t="str">
        <f t="shared" ca="1" si="247"/>
        <v>-0.330347075786841-4.47840604162084i</v>
      </c>
      <c r="BY227" s="223" t="str">
        <f t="shared" ca="1" si="248"/>
        <v>0.220341995339703+4.48516435252897i</v>
      </c>
      <c r="BZ227" s="223" t="str">
        <f t="shared" ca="1" si="249"/>
        <v>-0.110204189109229-4.48922096814244i</v>
      </c>
      <c r="CA227" s="223" t="str">
        <f t="shared" ca="1" si="250"/>
        <v>6.27144169293014E-13+4.49057344490734i</v>
      </c>
      <c r="CB227" s="223" t="str">
        <f t="shared" ca="1" si="251"/>
        <v>0.110204189112569-4.48922096814235i</v>
      </c>
      <c r="CC227" s="223" t="str">
        <f t="shared" ca="1" si="252"/>
        <v>-0.220341995338578+4.48516435252903i</v>
      </c>
      <c r="CD227" s="223" t="str">
        <f t="shared" ca="1" si="253"/>
        <v>0.330347075785717-4.47840604162092i</v>
      </c>
      <c r="CE227" s="223" t="str">
        <f t="shared" ca="1" si="254"/>
        <v>-0.440153167511328+4.46895010637137i</v>
      </c>
      <c r="CF227" s="223" t="str">
        <f t="shared" ca="1" si="255"/>
        <v>0.549694127422768-4.45680224268296i</v>
      </c>
      <c r="CG227" s="223" t="str">
        <f t="shared" ca="1" si="256"/>
        <v>-0.658903972146125+4.44196976797423i</v>
      </c>
      <c r="CH227" s="223" t="str">
        <f t="shared" ca="1" si="257"/>
        <v>0.767716917759202-4.42446161677252i</v>
      </c>
      <c r="CI227" s="223" t="str">
        <f t="shared" ca="1" si="258"/>
        <v>-0.876067419403403+4.40428833533487i</v>
      </c>
      <c r="CJ227" s="223" t="str">
        <f t="shared" ca="1" si="259"/>
        <v>0.983890210796798-4.38146207529007i</v>
      </c>
      <c r="CK227" s="223" t="str">
        <f t="shared" ca="1" si="260"/>
        <v>-1.09112034351287+4.35599658632549i</v>
      </c>
      <c r="CL227" s="223" t="str">
        <f t="shared" ca="1" si="261"/>
        <v>1.19769322613365-4.32790720789858i</v>
      </c>
      <c r="CM227" s="223" t="str">
        <f t="shared" ca="1" si="262"/>
        <v>-1.30354466314382+4.29721085999933i</v>
      </c>
      <c r="CN227" s="223" t="str">
        <f t="shared" ca="1" si="263"/>
        <v>1.40861089358742-4.26392603296232i</v>
      </c>
      <c r="CO227" s="223" t="str">
        <f t="shared" ca="1" si="264"/>
        <v>-1.51282862950011+4.22807277632159i</v>
      </c>
      <c r="CP227" s="223" t="str">
        <f t="shared" ca="1" si="265"/>
        <v>1.61613509401888-4.1896726867367i</v>
      </c>
      <c r="CQ227" s="223" t="str">
        <f t="shared" ca="1" si="266"/>
        <v>-1.71846805918403+4.14874889498885i</v>
      </c>
      <c r="CR227" s="223" t="str">
        <f t="shared" ca="1" si="267"/>
        <v>1.8197658834521-4.10532605203664i</v>
      </c>
      <c r="CS227" s="223" t="str">
        <f t="shared" ca="1" si="268"/>
        <v>-1.9199675487932+4.05943031418055i</v>
      </c>
      <c r="CT227" s="223" t="str">
        <f t="shared" ca="1" si="269"/>
        <v>2.01901269747537-4.01108932729504i</v>
      </c>
      <c r="CU227" s="223" t="str">
        <f t="shared" ca="1" si="270"/>
        <v>-2.11684166840809+3.96033221018113i</v>
      </c>
      <c r="CV227" s="223" t="str">
        <f t="shared" ca="1" si="271"/>
        <v>2.21339553306973-3.9071895370322i</v>
      </c>
      <c r="CW227" s="223" t="str">
        <f t="shared" ca="1" si="272"/>
        <v>-2.30861613102648+3.85169331900546i</v>
      </c>
      <c r="CX227" s="223" t="str">
        <f t="shared" ca="1" si="273"/>
        <v>2.40244610495432-3.79387698494519i</v>
      </c>
      <c r="CY227" s="223" t="str">
        <f t="shared" ca="1" si="274"/>
        <v>-2.49482893517811+3.73377536125368i</v>
      </c>
      <c r="CZ227" s="223" t="str">
        <f t="shared" ca="1" si="275"/>
        <v>2.5857089737428-3.67142465089683i</v>
      </c>
      <c r="DA227" s="223" t="str">
        <f t="shared" ca="1" si="276"/>
        <v>-2.67503147790383+3.60686241161631i</v>
      </c>
      <c r="DB227" s="223" t="str">
        <f t="shared" ca="1" si="277"/>
        <v>2.76274264312829-3.54012753328852i</v>
      </c>
      <c r="DC227" s="223" t="str">
        <f t="shared" ca="1" si="278"/>
        <v>-2.84878963549393+3.47126021450558i</v>
      </c>
      <c r="DD227" s="223" t="str">
        <f t="shared" ca="1" si="279"/>
        <v>2.93312062350269-3.40030193837109i</v>
      </c>
      <c r="DE227" s="223" t="str">
        <f t="shared" ca="1" si="280"/>
        <v>-3.01568480932434+3.32729544749446i</v>
      </c>
      <c r="DF227" s="223" t="str">
        <f t="shared" ca="1" si="281"/>
        <v>3.09643245938378-3.25228471825292i</v>
      </c>
      <c r="DG227" s="223" t="str">
        <f t="shared" ca="1" si="282"/>
        <v>-3.17531493430959+3.17531493431084i</v>
      </c>
      <c r="DH227" s="223" t="str">
        <f t="shared" ca="1" si="283"/>
        <v>3.2522847182547-3.09643245938191i</v>
      </c>
      <c r="DI227" s="223" t="str">
        <f t="shared" ca="1" si="284"/>
        <v>-3.32729544749328+3.01568480932565i</v>
      </c>
      <c r="DJ227" s="223" t="str">
        <f t="shared" ca="1" si="285"/>
        <v>3.40030193836994-2.93312062350402i</v>
      </c>
      <c r="DK227" s="223" t="str">
        <f t="shared" ca="1" si="286"/>
        <v>-3.47126021450738+2.84878963549174i</v>
      </c>
      <c r="DL227" s="223" t="str">
        <f t="shared" ca="1" si="287"/>
        <v>3.54012753328744-2.76274264312967i</v>
      </c>
      <c r="DM227" s="223" t="str">
        <f t="shared" ca="1" si="288"/>
        <v>-3.60686241161526+2.67503147790524i</v>
      </c>
      <c r="DN227" s="223" t="str">
        <f t="shared" ca="1" si="289"/>
        <v>3.67142465089847-2.58570897374048i</v>
      </c>
      <c r="DO227" s="223" t="str">
        <f t="shared" ca="1" si="290"/>
        <v>-3.7337753612527+2.49482893517956i</v>
      </c>
      <c r="DP227" s="223" t="str">
        <f t="shared" ca="1" si="291"/>
        <v>3.79387698494657-2.40244610495213i</v>
      </c>
      <c r="DQ227" s="223" t="str">
        <f t="shared" ca="1" si="292"/>
        <v>-3.85169331900456+2.30861613102798i</v>
      </c>
      <c r="DR227" s="223" t="str">
        <f t="shared" ca="1" si="293"/>
        <v>3.90718953703134-2.21339553307126i</v>
      </c>
      <c r="DS227" s="223" t="str">
        <f t="shared" ca="1" si="294"/>
        <v>-3.96033221018247+2.11684166840559i</v>
      </c>
      <c r="DT227" s="223" t="str">
        <f t="shared" ca="1" si="295"/>
        <v>4.01108932729425-2.01901269747694i</v>
      </c>
      <c r="DU227" s="223" t="str">
        <f t="shared" ca="1" si="296"/>
        <v>-4.05943031417974+1.91996754879489i</v>
      </c>
      <c r="DV227" s="223" t="str">
        <f t="shared" ca="1" si="297"/>
        <v>4.10532605203779-1.8197658834495i</v>
      </c>
      <c r="DW227" s="223" t="str">
        <f t="shared" ca="1" si="298"/>
        <v>-4.14874889498823+1.71846805918553i</v>
      </c>
      <c r="DX227" s="223" t="str">
        <f t="shared" ca="1" si="299"/>
        <v>4.18967268673768-1.61613509401635i</v>
      </c>
      <c r="DY227" s="223" t="str">
        <f t="shared" ca="1" si="300"/>
        <v>-4.228072776321+1.51282862950176i</v>
      </c>
      <c r="DZ227" s="223" t="str">
        <f t="shared" ca="1" si="301"/>
        <v>4.26392603296177-1.40861089358909i</v>
      </c>
      <c r="EA227" s="223" t="str">
        <f t="shared" ca="1" si="302"/>
        <v>-4.29721086000008+1.30354466314134i</v>
      </c>
      <c r="EB227" s="223" t="str">
        <f t="shared" ca="1" si="303"/>
        <v>4.32790720789812-1.19769322613534i</v>
      </c>
      <c r="EC227" s="223" t="str">
        <f t="shared" ca="1" si="304"/>
        <v>-4.35599658632618+1.09112034351012i</v>
      </c>
      <c r="ED227" s="223" t="str">
        <f t="shared" ca="1" si="305"/>
        <v>4.38146207529069-0.983890210794027i</v>
      </c>
      <c r="EE227" s="223" t="str">
        <f t="shared" ca="1" si="306"/>
        <v>-4.40428833533455+0.876067419404998i</v>
      </c>
      <c r="EF227" s="223" t="str">
        <f t="shared" ca="1" si="307"/>
        <v>4.42446161677298-0.767716917756526i</v>
      </c>
      <c r="EG227" s="223" t="str">
        <f t="shared" ca="1" si="308"/>
        <v>-4.44196976797397+0.658903972147858i</v>
      </c>
      <c r="EH227" s="223" t="str">
        <f t="shared" ca="1" si="309"/>
        <v>4.45680224268276-0.549694127424384i</v>
      </c>
      <c r="EI227" s="223" t="str">
        <f t="shared" ca="1" si="310"/>
        <v>-4.46895010637164+0.440153167508628i</v>
      </c>
      <c r="EJ227" s="223" t="str">
        <f t="shared" ca="1" si="311"/>
        <v>4.47840604162079-0.330347075787466i</v>
      </c>
      <c r="EK227" s="223" t="str">
        <f t="shared" ca="1" si="312"/>
        <v>-4.48516435252917+0.22034199533574i</v>
      </c>
      <c r="EL227" s="223" t="str">
        <f t="shared" ca="1" si="313"/>
        <v>4.48922096814242-0.110204189109984i</v>
      </c>
      <c r="EM227" s="223" t="str">
        <f t="shared" ca="1" si="314"/>
        <v>-4.49057344490734+1.25428833858603E-12i</v>
      </c>
      <c r="EN227" s="223"/>
      <c r="EO227" s="223"/>
      <c r="EP227" s="223"/>
    </row>
    <row r="228" spans="1:146" ht="17.25" thickBot="1">
      <c r="A228" s="257">
        <f t="shared" si="181"/>
        <v>2.5000000000000018E-3</v>
      </c>
      <c r="B228" s="256">
        <v>128</v>
      </c>
      <c r="C228" s="230">
        <f t="shared" si="182"/>
        <v>25600</v>
      </c>
      <c r="D228" s="229">
        <f t="shared" si="315"/>
        <v>160849.54386379741</v>
      </c>
      <c r="E228" s="229" t="str">
        <f t="shared" si="316"/>
        <v>160849.543863797i</v>
      </c>
      <c r="F228" s="229" t="str">
        <f t="shared" si="320"/>
        <v>-0.0105740129444086-0.0325231895402075i</v>
      </c>
      <c r="G228" s="229" t="str">
        <f t="shared" si="321"/>
        <v>-3.41702921309447+2.66860584148137i</v>
      </c>
      <c r="H228" s="229" t="str">
        <f t="shared" si="322"/>
        <v>0.00201375525694362-0.00330152339386789i</v>
      </c>
      <c r="I228" s="229" t="str">
        <f t="shared" si="317"/>
        <v>-0.00262834949154351+0.00351576347375739i</v>
      </c>
      <c r="J228" s="255" t="str">
        <f ca="1">IMPRODUCT(1/N_FFT2,EE100)</f>
        <v>0.020763060536868-7.29989773591738E-06i</v>
      </c>
      <c r="K228" s="254" t="str">
        <f t="shared" ca="1" si="318"/>
        <v>-0.000054546914891142+0.0000730171965214365i</v>
      </c>
      <c r="N228" s="246">
        <f t="shared" ca="1" si="185"/>
        <v>17.490573907588484</v>
      </c>
      <c r="O228" s="223">
        <f t="shared" ca="1" si="186"/>
        <v>4.490573907588483</v>
      </c>
      <c r="P228" s="223" t="str">
        <f t="shared" ca="1" si="187"/>
        <v>-4.49057390758848-1.45096698972134E-14i</v>
      </c>
      <c r="Q228" s="223" t="str">
        <f t="shared" ca="1" si="188"/>
        <v>4.49057390758848-1.48533994102472E-14i</v>
      </c>
      <c r="R228" s="223" t="str">
        <f t="shared" ca="1" si="189"/>
        <v>-4.49057390758848-1.6504859053605E-15i</v>
      </c>
      <c r="S228" s="223" t="str">
        <f t="shared" ca="1" si="190"/>
        <v>4.49057390758848-1.2542913890342E-13i</v>
      </c>
      <c r="T228" s="223" t="str">
        <f t="shared" ca="1" si="191"/>
        <v>-4.49057390758848+1.48809561955697E-13i</v>
      </c>
      <c r="U228" s="223" t="str">
        <f t="shared" ca="1" si="192"/>
        <v>4.49057390758848-1.88143708355129E-13i</v>
      </c>
      <c r="V228" s="223" t="str">
        <f t="shared" ca="1" si="193"/>
        <v>-4.49057390758848+2.19500993080985E-13i</v>
      </c>
      <c r="W228" s="223" t="str">
        <f t="shared" ca="1" si="194"/>
        <v>4.49057390758848+2.11799699260633E-13i</v>
      </c>
      <c r="X228" s="223" t="str">
        <f t="shared" ca="1" si="195"/>
        <v>-4.49057390758848-1.80442414534778E-13i</v>
      </c>
      <c r="Y228" s="223" t="str">
        <f t="shared" ca="1" si="196"/>
        <v>4.49057390758848+1.49085129808923E-13i</v>
      </c>
      <c r="Z228" s="223" t="str">
        <f t="shared" ca="1" si="197"/>
        <v>-4.49057390758848-1.17727845083068E-13i</v>
      </c>
      <c r="AA228" s="223" t="str">
        <f t="shared" ca="1" si="198"/>
        <v>4.49057390758848+7.04168370100587E-14i</v>
      </c>
      <c r="AB228" s="223" t="str">
        <f t="shared" ca="1" si="199"/>
        <v>-4.49057390758848-5.50132756313581E-14i</v>
      </c>
      <c r="AC228" s="223" t="str">
        <f t="shared" ca="1" si="200"/>
        <v>4.49057390758848+3.96097142526574E-14i</v>
      </c>
      <c r="AD228" s="223" t="str">
        <f t="shared" ca="1" si="201"/>
        <v>-4.49057390758848+7.70129382035172E-15i</v>
      </c>
      <c r="AE228" s="223" t="str">
        <f t="shared" ca="1" si="202"/>
        <v>4.49057390758848-2.31048551990524E-14i</v>
      </c>
      <c r="AF228" s="223" t="str">
        <f t="shared" ca="1" si="203"/>
        <v>-4.49057390758848+7.04158632720618E-14i</v>
      </c>
      <c r="AG228" s="223" t="str">
        <f t="shared" ca="1" si="204"/>
        <v>4.49057390758848-8.58194246507624E-14i</v>
      </c>
      <c r="AH228" s="223" t="str">
        <f t="shared" ca="1" si="205"/>
        <v>-4.49057390758848+1.33130432723771E-13i</v>
      </c>
      <c r="AI228" s="223" t="str">
        <f t="shared" ca="1" si="206"/>
        <v>4.49057390758848-1.48533994102472E-13i</v>
      </c>
      <c r="AJ228" s="223" t="str">
        <f t="shared" ca="1" si="207"/>
        <v>-4.49057390758848+1.95845002175481E-13i</v>
      </c>
      <c r="AK228" s="223" t="str">
        <f t="shared" ca="1" si="208"/>
        <v>4.49057390758848+2.35455690166136E-13i</v>
      </c>
      <c r="AL228" s="223" t="str">
        <f t="shared" ca="1" si="209"/>
        <v>-4.49057390758848-2.20052128787435E-13i</v>
      </c>
      <c r="AM228" s="223" t="str">
        <f t="shared" ca="1" si="210"/>
        <v>4.49057390758848+1.40833674020118E-13i</v>
      </c>
      <c r="AN228" s="223" t="str">
        <f t="shared" ca="1" si="211"/>
        <v>-4.49057390758848-1.25430112641417E-13i</v>
      </c>
      <c r="AO228" s="223" t="str">
        <f t="shared" ca="1" si="212"/>
        <v>4.49057390758848+1.10026551262716E-13i</v>
      </c>
      <c r="AP228" s="223" t="str">
        <f t="shared" ca="1" si="213"/>
        <v>-4.49057390758848-9.46229898840157E-14i</v>
      </c>
      <c r="AQ228" s="223" t="str">
        <f t="shared" ca="1" si="214"/>
        <v>4.49057390758848+7.92194285053147E-14i</v>
      </c>
      <c r="AR228" s="223" t="str">
        <f t="shared" ca="1" si="215"/>
        <v>4.49057390758848+7.92194285053147E-14i</v>
      </c>
      <c r="AS228" s="223" t="str">
        <f t="shared" ca="1" si="216"/>
        <v>4.49057390758848-1.54025876407034E-14i</v>
      </c>
      <c r="AT228" s="223" t="str">
        <f t="shared" ca="1" si="217"/>
        <v>-4.49057390758848+3.08061490194042E-14i</v>
      </c>
      <c r="AU228" s="223" t="str">
        <f t="shared" ca="1" si="218"/>
        <v>4.49057390758848+1.74060730448317E-12i</v>
      </c>
      <c r="AV228" s="223" t="str">
        <f t="shared" ca="1" si="219"/>
        <v>-4.49057390758848-7.67980342275214E-13i</v>
      </c>
      <c r="AW228" s="223" t="str">
        <f t="shared" ca="1" si="220"/>
        <v>4.49057390758848-1.40831726544123E-13i</v>
      </c>
      <c r="AX228" s="223" t="str">
        <f t="shared" ca="1" si="221"/>
        <v>-4.49057390758848+1.04964379536346E-12i</v>
      </c>
      <c r="AY228" s="223" t="str">
        <f t="shared" ca="1" si="222"/>
        <v>4.49057390758848-2.02227075757141E-12i</v>
      </c>
      <c r="AZ228" s="223" t="str">
        <f t="shared" ca="1" si="223"/>
        <v>-4.49057390758848-1.59977460420104E-12i</v>
      </c>
      <c r="BA228" s="223" t="str">
        <f t="shared" ca="1" si="224"/>
        <v>4.49057390758848+6.27147641993094E-13i</v>
      </c>
      <c r="BB228" s="223" t="str">
        <f t="shared" ca="1" si="225"/>
        <v>-4.49057390758848+2.81664426826244E-13i</v>
      </c>
      <c r="BC228" s="223" t="str">
        <f t="shared" ca="1" si="226"/>
        <v>4.49057390758848-1.19047649564558E-12i</v>
      </c>
      <c r="BD228" s="223" t="str">
        <f t="shared" ca="1" si="227"/>
        <v>-4.49057390758848+2.09928856446492E-12i</v>
      </c>
      <c r="BE228" s="223" t="str">
        <f t="shared" ca="1" si="228"/>
        <v>4.49057390758848+1.39512701053031E-12i</v>
      </c>
      <c r="BF228" s="223" t="str">
        <f t="shared" ca="1" si="229"/>
        <v>-4.49057390758848-5.50129835099592E-13i</v>
      </c>
      <c r="BG228" s="223" t="str">
        <f t="shared" ca="1" si="230"/>
        <v>4.49057390758848-4.22497127108364E-13i</v>
      </c>
      <c r="BH228" s="223" t="str">
        <f t="shared" ca="1" si="231"/>
        <v>-4.49057390758848+1.39512408931632E-12i</v>
      </c>
      <c r="BI228" s="223" t="str">
        <f t="shared" ca="1" si="232"/>
        <v>4.49057390758848+2.22692127245614E-12i</v>
      </c>
      <c r="BJ228" s="223" t="str">
        <f t="shared" ca="1" si="233"/>
        <v>-4.49057390758848-1.25429431024819E-12i</v>
      </c>
      <c r="BK228" s="223" t="str">
        <f t="shared" ca="1" si="234"/>
        <v>4.49057390758848+2.81667348040236E-13i</v>
      </c>
      <c r="BL228" s="223" t="str">
        <f t="shared" ca="1" si="235"/>
        <v>-4.49057390758848+5.63329827390483E-13i</v>
      </c>
      <c r="BM228" s="223" t="str">
        <f t="shared" ca="1" si="236"/>
        <v>4.49057390758848-1.53595678959844E-12i</v>
      </c>
      <c r="BN228" s="223" t="str">
        <f t="shared" ca="1" si="237"/>
        <v>-4.49057390758848-2.08608857217402E-12i</v>
      </c>
      <c r="BO228" s="223" t="str">
        <f t="shared" ca="1" si="238"/>
        <v>4.49057390758848+1.11346160996607E-12i</v>
      </c>
      <c r="BP228" s="223" t="str">
        <f t="shared" ca="1" si="239"/>
        <v>-4.49057390758848-1.40834647758115E-13i</v>
      </c>
      <c r="BQ228" s="223" t="str">
        <f t="shared" ca="1" si="240"/>
        <v>4.49057390758848-7.04162527672603E-13i</v>
      </c>
      <c r="BR228" s="223" t="str">
        <f t="shared" ca="1" si="241"/>
        <v>-4.49057390758848+1.67678948988056E-12i</v>
      </c>
      <c r="BS228" s="223" t="str">
        <f t="shared" ca="1" si="242"/>
        <v>4.49057390758848+1.9452558718919E-12i</v>
      </c>
      <c r="BT228" s="223" t="str">
        <f t="shared" ca="1" si="243"/>
        <v>-4.49057390758848-9.7262890968395E-13i</v>
      </c>
      <c r="BU228" s="223" t="str">
        <f t="shared" ca="1" si="244"/>
        <v>4.49057390758848+1.94747599452566E-18i</v>
      </c>
      <c r="BV228" s="223" t="str">
        <f t="shared" ca="1" si="245"/>
        <v>-4.49057390758848+8.44995227954727E-13i</v>
      </c>
      <c r="BW228" s="223" t="str">
        <f t="shared" ca="1" si="246"/>
        <v>4.49057390758848-1.81762219016268E-12i</v>
      </c>
      <c r="BX228" s="223" t="str">
        <f t="shared" ca="1" si="247"/>
        <v>-4.49057390758848-1.67679338483255E-12i</v>
      </c>
      <c r="BY228" s="223" t="str">
        <f t="shared" ca="1" si="248"/>
        <v>4.49057390758848+8.31796209401826E-13i</v>
      </c>
      <c r="BZ228" s="223" t="str">
        <f t="shared" ca="1" si="249"/>
        <v>-4.49057390758848+1.40830752806126E-13i</v>
      </c>
      <c r="CA228" s="223" t="str">
        <f t="shared" ca="1" si="250"/>
        <v>4.49057390758848-9.85827928236847E-13i</v>
      </c>
      <c r="CB228" s="223" t="str">
        <f t="shared" ca="1" si="251"/>
        <v>-4.49057390758848+1.9584548904448E-12i</v>
      </c>
      <c r="CC228" s="223" t="str">
        <f t="shared" ca="1" si="252"/>
        <v>4.49057390758848+1.53596068455043E-12i</v>
      </c>
      <c r="CD228" s="223" t="str">
        <f t="shared" ca="1" si="253"/>
        <v>-4.49057390758848-6.90963509119706E-13i</v>
      </c>
      <c r="CE228" s="223" t="str">
        <f t="shared" ca="1" si="254"/>
        <v>4.49057390758848-2.81663453088246E-13i</v>
      </c>
      <c r="CF228" s="223" t="str">
        <f t="shared" ca="1" si="255"/>
        <v>-4.49057390758848+1.2542904152962E-12i</v>
      </c>
      <c r="CG228" s="223" t="str">
        <f t="shared" ca="1" si="256"/>
        <v>4.49057390758848-2.09928759072692E-12i</v>
      </c>
      <c r="CH228" s="223" t="str">
        <f t="shared" ca="1" si="257"/>
        <v>-4.49057390758848-1.39512798426831E-12i</v>
      </c>
      <c r="CI228" s="223" t="str">
        <f t="shared" ca="1" si="258"/>
        <v>4.49057390758848+5.50130808837587E-13i</v>
      </c>
      <c r="CJ228" s="223" t="str">
        <f t="shared" ca="1" si="259"/>
        <v>-4.49057390758848+4.22496153370367E-13i</v>
      </c>
      <c r="CK228" s="223" t="str">
        <f t="shared" ca="1" si="260"/>
        <v>4.49057390758848-1.39512311557832E-12i</v>
      </c>
      <c r="CL228" s="223" t="str">
        <f t="shared" ca="1" si="261"/>
        <v>-4.49057390758848-2.22692224619414E-12i</v>
      </c>
      <c r="CM228" s="223" t="str">
        <f t="shared" ca="1" si="262"/>
        <v>4.49057390758848+1.25429528398619E-12i</v>
      </c>
      <c r="CN228" s="223" t="str">
        <f t="shared" ca="1" si="263"/>
        <v>-4.49057390758848-4.09298108555467E-13i</v>
      </c>
      <c r="CO228" s="223" t="str">
        <f t="shared" ca="1" si="264"/>
        <v>4.49057390758848-5.63328853652488E-13i</v>
      </c>
      <c r="CP228" s="223" t="str">
        <f t="shared" ca="1" si="265"/>
        <v>-4.49057390758848+1.53595581586044E-12i</v>
      </c>
      <c r="CQ228" s="223" t="str">
        <f t="shared" ca="1" si="266"/>
        <v>4.49057390758848+2.08608954591202E-12i</v>
      </c>
      <c r="CR228" s="223" t="str">
        <f t="shared" ca="1" si="267"/>
        <v>-4.49057390758848-1.11346258370406E-12i</v>
      </c>
      <c r="CS228" s="223" t="str">
        <f t="shared" ca="1" si="268"/>
        <v>4.49057390758848+1.40835621496112E-13i</v>
      </c>
      <c r="CT228" s="223" t="str">
        <f t="shared" ca="1" si="269"/>
        <v>-4.49057390758848+8.31791340711842E-13i</v>
      </c>
      <c r="CU228" s="223" t="str">
        <f t="shared" ca="1" si="270"/>
        <v>4.49057390758848-1.54915872936533E-12i</v>
      </c>
      <c r="CV228" s="223" t="str">
        <f t="shared" ca="1" si="271"/>
        <v>-4.49057390758848-1.81762705885267E-12i</v>
      </c>
      <c r="CW228" s="223" t="str">
        <f t="shared" ca="1" si="272"/>
        <v>4.49057390758848+1.10025967019918E-12i</v>
      </c>
      <c r="CX228" s="223" t="str">
        <f t="shared" ca="1" si="273"/>
        <v>-4.49057390758848-1.27632707991226E-13i</v>
      </c>
      <c r="CY228" s="223" t="str">
        <f t="shared" ca="1" si="274"/>
        <v>4.49057390758848-8.44994254216728E-13i</v>
      </c>
      <c r="CZ228" s="223" t="str">
        <f t="shared" ca="1" si="275"/>
        <v>-4.49057390758848+1.81762121642468E-12i</v>
      </c>
      <c r="DA228" s="223" t="str">
        <f t="shared" ca="1" si="276"/>
        <v>4.49057390758848+1.80442414534778E-12i</v>
      </c>
      <c r="DB228" s="223" t="str">
        <f t="shared" ca="1" si="277"/>
        <v>-4.49057390758848-8.31797183139825E-13i</v>
      </c>
      <c r="DC228" s="223" t="str">
        <f t="shared" ca="1" si="278"/>
        <v>4.49057390758848-1.40829779068129E-13i</v>
      </c>
      <c r="DD228" s="223" t="str">
        <f t="shared" ca="1" si="279"/>
        <v>-4.49057390758848+1.11345674127608E-12i</v>
      </c>
      <c r="DE228" s="223" t="str">
        <f t="shared" ca="1" si="280"/>
        <v>4.49057390758848-1.83082412992957E-12i</v>
      </c>
      <c r="DF228" s="223" t="str">
        <f t="shared" ca="1" si="281"/>
        <v>-4.49057390758848-1.53596165828842E-12i</v>
      </c>
      <c r="DG228" s="223" t="str">
        <f t="shared" ca="1" si="282"/>
        <v>4.49057390758848+5.63334696080472E-13i</v>
      </c>
      <c r="DH228" s="223" t="str">
        <f t="shared" ca="1" si="283"/>
        <v>-4.49057390758848+1.54032692573015E-13i</v>
      </c>
      <c r="DI228" s="223" t="str">
        <f t="shared" ca="1" si="284"/>
        <v>4.49057390758848-1.12665965478097E-12i</v>
      </c>
      <c r="DJ228" s="223" t="str">
        <f t="shared" ca="1" si="285"/>
        <v>-4.49057390758848+2.09928661698892E-12i</v>
      </c>
      <c r="DK228" s="223" t="str">
        <f t="shared" ca="1" si="286"/>
        <v>4.49057390758848+1.52275874478354E-12i</v>
      </c>
      <c r="DL228" s="223" t="str">
        <f t="shared" ca="1" si="287"/>
        <v>-4.49057390758848-5.50131782575586E-13i</v>
      </c>
      <c r="DM228" s="223" t="str">
        <f t="shared" ca="1" si="288"/>
        <v>4.49057390758848-4.2249517963237E-13i</v>
      </c>
      <c r="DN228" s="223" t="str">
        <f t="shared" ca="1" si="289"/>
        <v>-4.49057390758848+1.39512214184032E-12i</v>
      </c>
      <c r="DO228" s="223" t="str">
        <f t="shared" ca="1" si="290"/>
        <v>4.49057390758848-2.36774910404828E-12i</v>
      </c>
      <c r="DP228" s="223" t="str">
        <f t="shared" ca="1" si="291"/>
        <v>-4.49057390758848-1.25429625772418E-12i</v>
      </c>
      <c r="DQ228" s="223" t="str">
        <f t="shared" ca="1" si="292"/>
        <v>4.49057390758848+2.8166929551623E-13i</v>
      </c>
      <c r="DR228" s="223" t="str">
        <f t="shared" ca="1" si="293"/>
        <v>-4.49057390758848+4.35698093137256E-13i</v>
      </c>
      <c r="DS228" s="223" t="str">
        <f t="shared" ca="1" si="294"/>
        <v>4.49057390758848-1.40832505534521E-12i</v>
      </c>
      <c r="DT228" s="223" t="str">
        <f t="shared" ca="1" si="295"/>
        <v>-4.49057390758848-1.95846073287279E-12i</v>
      </c>
      <c r="DU228" s="223" t="str">
        <f t="shared" ca="1" si="296"/>
        <v>4.49057390758848+1.2410933442193E-12i</v>
      </c>
      <c r="DV228" s="223" t="str">
        <f t="shared" ca="1" si="297"/>
        <v>-4.49057390758848-2.68466382011343E-13i</v>
      </c>
      <c r="DW228" s="223" t="str">
        <f t="shared" ca="1" si="298"/>
        <v>4.49057390758848-7.04160580196613E-13i</v>
      </c>
      <c r="DX228" s="223" t="str">
        <f t="shared" ca="1" si="299"/>
        <v>-4.49057390758848+1.67678754240456E-12i</v>
      </c>
      <c r="DY228" s="223" t="str">
        <f t="shared" ca="1" si="300"/>
        <v>4.49057390758848+1.9452578193679E-12i</v>
      </c>
      <c r="DZ228" s="223" t="str">
        <f t="shared" ca="1" si="301"/>
        <v>-4.49057390758848-9.72630857159944E-13i</v>
      </c>
      <c r="EA228" s="223" t="str">
        <f t="shared" ca="1" si="302"/>
        <v>4.49057390758848+3.89495198905132E-18i</v>
      </c>
      <c r="EB228" s="223" t="str">
        <f t="shared" ca="1" si="303"/>
        <v>-4.49057390758848+9.72623067255966E-13i</v>
      </c>
      <c r="EC228" s="223" t="str">
        <f t="shared" ca="1" si="304"/>
        <v>4.49057390758848-1.68999045590945E-12i</v>
      </c>
      <c r="ED228" s="223" t="str">
        <f t="shared" ca="1" si="305"/>
        <v>-4.49057390758848-1.67679533230854E-12i</v>
      </c>
      <c r="EE228" s="223" t="str">
        <f t="shared" ca="1" si="306"/>
        <v>4.49057390758848+9.59427943655054E-13i</v>
      </c>
      <c r="EF228" s="223" t="str">
        <f t="shared" ca="1" si="307"/>
        <v>-4.49057390758848+1.31990185528977E-14i</v>
      </c>
      <c r="EG228" s="223" t="str">
        <f t="shared" ca="1" si="308"/>
        <v>4.49057390758848-9.85825980760852E-13i</v>
      </c>
      <c r="EH228" s="223" t="str">
        <f t="shared" ca="1" si="309"/>
        <v>-4.49057390758848+1.95845294296881E-12i</v>
      </c>
      <c r="EI228" s="223" t="str">
        <f t="shared" ca="1" si="310"/>
        <v>4.49057390758848+1.66359241880366E-12i</v>
      </c>
      <c r="EJ228" s="223" t="str">
        <f t="shared" ca="1" si="311"/>
        <v>-4.49057390758848-6.90965456595701E-13i</v>
      </c>
      <c r="EK228" s="223" t="str">
        <f t="shared" ca="1" si="312"/>
        <v>4.49057390758848-2.81661505612252E-13i</v>
      </c>
      <c r="EL228" s="223" t="str">
        <f t="shared" ca="1" si="313"/>
        <v>-4.49057390758848+1.25428846782021E-12i</v>
      </c>
      <c r="EM228" s="223" t="str">
        <f t="shared" ca="1" si="314"/>
        <v>4.49057390758848-1.97165585647369E-12i</v>
      </c>
      <c r="EN228" s="223"/>
      <c r="EO228" s="223"/>
      <c r="EP228" s="223"/>
    </row>
    <row r="229" spans="1:146" ht="17.2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-0.0104805618541257-0.0321887408074177i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0.00201351034896242-0.00327591387679629i</v>
      </c>
      <c r="I229" s="229" t="str">
        <f t="shared" si="317"/>
        <v>-0.00261450883138671+0.00348847763933503i</v>
      </c>
      <c r="J229" s="255" t="str">
        <f ca="1">IMPRODUCT(1/N_FFT2,ED100)</f>
        <v>0.0207026839072004+0.00161502842334062i</v>
      </c>
      <c r="K229" s="254" t="str">
        <f t="shared" ca="1" si="318"/>
        <v>-0.0000597613404504972+0.0000679983438087252i</v>
      </c>
      <c r="N229" s="246">
        <f t="shared" ref="N229:N292" ca="1" si="327">Ioutput2+O229</f>
        <v>17.490567721670551</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4.4905677216705531</v>
      </c>
      <c r="P229" s="223" t="str">
        <f t="shared" ref="P229:P292" ca="1" si="329">IMPRODUCT(O229,IMEXP(COMPLEX(0,-2*PI()*1*B229/Nt_load2)))</f>
        <v>-4.48921524662936+0.110204048655116i</v>
      </c>
      <c r="Q229" s="223" t="str">
        <f t="shared" ref="Q229:Q292" ca="1" si="330">IMPRODUCT(O229,IMEXP(COMPLEX(0,-2*PI()*2*B229/Nt_load2)))</f>
        <v>4.48515863618616-0.220341714512161i</v>
      </c>
      <c r="R229" s="223" t="str">
        <f t="shared" ref="R229:R292" ca="1" si="331">IMPRODUCT(O229,IMEXP(COMPLEX(0,-2*PI()*3*B229/Nt_load2)))</f>
        <v>-4.47840033389141+0.330346654759448i</v>
      </c>
      <c r="S229" s="223" t="str">
        <f t="shared" ref="S229:S292" ca="1" si="332">IMPRODUCT(O229,IMEXP(COMPLEX(0,-2*PI()*4*B229/Nt_load2)))</f>
        <v>4.46894441069368-0.44015260653458i</v>
      </c>
      <c r="T229" s="223" t="str">
        <f t="shared" ref="T229:T292" ca="1" si="333">IMPRODUCT(O229,IMEXP(COMPLEX(0,-2*PI()*5*B229/Nt_load2)))</f>
        <v>-4.45679656248759+0.549693426837417i</v>
      </c>
      <c r="U229" s="223" t="str">
        <f t="shared" ref="U229:U292" ca="1" si="334">IMPRODUCT(O229,IMEXP(COMPLEX(0,-2*PI()*6*B229/Nt_load2)))</f>
        <v>4.44196410668256-0.658903132374735i</v>
      </c>
      <c r="V229" s="223" t="str">
        <f t="shared" ref="V229:V292" ca="1" si="335">IMPRODUCT(O229,IMEXP(COMPLEX(0,-2*PI()*7*B229/Nt_load2)))</f>
        <v>-4.42445597779548+0.767715939302651i</v>
      </c>
      <c r="W229" s="223" t="str">
        <f t="shared" ref="W229:W292" ca="1" si="336">IMPRODUCT(O229,IMEXP(COMPLEX(0,-2*PI()*8*B229/Nt_load2)))</f>
        <v>4.40428272206836-0.876066302855903i</v>
      </c>
      <c r="X229" s="223" t="str">
        <f t="shared" ref="X229:X292" ca="1" si="337">IMPRODUCT(O229,IMEXP(COMPLEX(0,-2*PI()*9*B229/Nt_load2)))</f>
        <v>-4.38145649111619+0.983888956826554i</v>
      </c>
      <c r="Y229" s="223" t="str">
        <f t="shared" ref="Y229:Y292" ca="1" si="338">IMPRODUCT(O229,IMEXP(COMPLEX(0,-2*PI()*10*B229/Nt_load2)))</f>
        <v>4.3559910346071-1.09111895287914i</v>
      </c>
      <c r="Z229" s="223" t="str">
        <f t="shared" ref="Z229:Z292" ca="1" si="339">IMPRODUCT(O229,IMEXP(COMPLEX(0,-2*PI()*11*B229/Nt_load2)))</f>
        <v>-4.32790169197963+1.19769169967453i</v>
      </c>
      <c r="AA229" s="223" t="str">
        <f t="shared" ref="AA229:AA292" ca="1" si="340">IMPRODUCT(O229,IMEXP(COMPLEX(0,-2*PI()*12*B229/Nt_load2)))</f>
        <v>4.29720538320359-1.3035430017746i</v>
      </c>
      <c r="AB229" s="223" t="str">
        <f t="shared" ref="AB229:AB292" ca="1" si="341">IMPRODUCT(O229,IMEXP(COMPLEX(0,-2*PI()*13*B229/Nt_load2)))</f>
        <v>-4.2639205985877+1.40860909831258i</v>
      </c>
      <c r="AC229" s="223" t="str">
        <f t="shared" ref="AC229:AC292" ca="1" si="342">IMPRODUCT(O229,IMEXP(COMPLEX(0,-2*PI()*14*B229/Nt_load2)))</f>
        <v>4.22806738764133-1.51282670140148i</v>
      </c>
      <c r="AD229" s="223" t="str">
        <f t="shared" ref="AD229:AD292" ca="1" si="343">IMPRODUCT(O229,IMEXP(COMPLEX(0,-2*PI()*15*B229/Nt_load2)))</f>
        <v>-4.18966734699827+1.61613303425366i</v>
      </c>
      <c r="AE229" s="223" t="str">
        <f t="shared" ref="AE229:AE292" ca="1" si="344">IMPRODUCT(O229,IMEXP(COMPLEX(0,-2*PI()*16*B229/Nt_load2)))</f>
        <v>4.1487436074073-1.7184658689967i</v>
      </c>
      <c r="AF229" s="223" t="str">
        <f t="shared" ref="AF229:AF292" ca="1" si="345">IMPRODUCT(O229,IMEXP(COMPLEX(0,-2*PI()*17*B229/Nt_load2)))</f>
        <v>-4.10532081979855+1.81976356415827i</v>
      </c>
      <c r="AG229" s="223" t="str">
        <f t="shared" ref="AG229:AG292" ca="1" si="346">IMPRODUCT(O229,IMEXP(COMPLEX(0,-2*PI()*18*B229/Nt_load2)))</f>
        <v>4.05942514043599-1.9199651017937i</v>
      </c>
      <c r="AH229" s="223" t="str">
        <f t="shared" ref="AH229:AH292" ca="1" si="347">IMPRODUCT(O229,IMEXP(COMPLEX(0,-2*PI()*19*B229/Nt_load2)))</f>
        <v>-4.01108421516033+2.01901012424433i</v>
      </c>
      <c r="AI229" s="223" t="str">
        <f t="shared" ref="AI229:AI292" ca="1" si="348">IMPRODUCT(O229,IMEXP(COMPLEX(0,-2*PI()*20*B229/Nt_load2)))</f>
        <v>3.96032716273755-2.11683897049176i</v>
      </c>
      <c r="AJ229" s="223" t="str">
        <f t="shared" ref="AJ229:AJ292" ca="1" si="349">IMPRODUCT(O229,IMEXP(COMPLEX(0,-2*PI()*21*B229/Nt_load2)))</f>
        <v>-3.9071845573183+2.21339271209672i</v>
      </c>
      <c r="AK229" s="223" t="str">
        <f t="shared" ref="AK229:AK292" ca="1" si="350">IMPRODUCT(O229,IMEXP(COMPLEX(0,-2*PI()*22*B229/Nt_load2)))</f>
        <v>3.85168841002056-2.30861318869635i</v>
      </c>
      <c r="AL229" s="223" t="str">
        <f t="shared" ref="AL229:AL292" ca="1" si="351">IMPRODUCT(O229,IMEXP(COMPLEX(0,-2*PI()*23*B229/Nt_load2)))</f>
        <v>-3.79387214964853+2.40244304303572i</v>
      </c>
      <c r="AM229" s="223" t="str">
        <f t="shared" ref="AM229:AM292" ca="1" si="352">IMPRODUCT(O229,IMEXP(COMPLEX(0,-2*PI()*24*B229/Nt_load2)))</f>
        <v>3.73377060255581-2.49482575551871i</v>
      </c>
      <c r="AN229" s="223" t="str">
        <f t="shared" ref="AN229:AN292" ca="1" si="353">IMPRODUCT(O229,IMEXP(COMPLEX(0,-2*PI()*25*B229/Nt_load2)))</f>
        <v>-3.67141997166653+2.58570567825451i</v>
      </c>
      <c r="AO229" s="223" t="str">
        <f t="shared" ref="AO229:AO292" ca="1" si="354">IMPRODUCT(O229,IMEXP(COMPLEX(0,-2*PI()*26*B229/Nt_load2)))</f>
        <v>3.60685781466956-2.67502806857548i</v>
      </c>
      <c r="AP229" s="223" t="str">
        <f t="shared" ref="AP229:AP292" ca="1" si="355">IMPRODUCT(O229,IMEXP(COMPLEX(0,-2*PI()*27*B229/Nt_load2)))</f>
        <v>-3.54012302139435+2.76273912201337i</v>
      </c>
      <c r="AQ229" s="223" t="str">
        <f t="shared" ref="AQ229:AQ292" ca="1" si="356">IMPRODUCT(O229,IMEXP(COMPLEX(0,-2*PI()*28*B229/Nt_load2)))</f>
        <v>3.47125579038455-2.84878600470993i</v>
      </c>
      <c r="AR229" s="223" t="str">
        <f t="shared" ref="AR229:AR292" ca="1" si="357">IMPRODUCT(O229,IMEXP(COMPLEX(0,-2*PI()*28*B229/Nt_load2)))</f>
        <v>3.47125579038455-2.84878600470993i</v>
      </c>
      <c r="AS229" s="223" t="str">
        <f t="shared" ref="AS229:AS292" ca="1" si="358">IMPRODUCT(O229,IMEXP(COMPLEX(0,-2*PI()*30*B229/Nt_load2)))</f>
        <v>3.32729120685446-3.01568096583482i</v>
      </c>
      <c r="AT229" s="223" t="str">
        <f t="shared" ref="AT229:AT292" ca="1" si="359">IMPRODUCT(O229,IMEXP(COMPLEX(0,-2*PI()*31*B229/Nt_load2)))</f>
        <v>-3.25228057321582+3.0964285129795i</v>
      </c>
      <c r="AU229" s="223" t="str">
        <f t="shared" ref="AU229:AU292" ca="1" si="360">IMPRODUCT(O229,IMEXP(COMPLEX(0,-2*PI()*32*B229/Nt_load2)))</f>
        <v>3.17531088737015-3.17531088737119i</v>
      </c>
      <c r="AV229" s="223" t="str">
        <f t="shared" ref="AV229:AV292" ca="1" si="361">IMPRODUCT(O229,IMEXP(COMPLEX(0,-2*PI()*33*B229/Nt_load2)))</f>
        <v>-3.09642851297876+3.25228057321653i</v>
      </c>
      <c r="AW229" s="223" t="str">
        <f t="shared" ref="AW229:AW292" ca="1" si="362">IMPRODUCT(O229,IMEXP(COMPLEX(0,-2*PI()*34*B229/Nt_load2)))</f>
        <v>3.01568096583401-3.3272912068552i</v>
      </c>
      <c r="AX229" s="223" t="str">
        <f t="shared" ref="AX229:AX292" ca="1" si="363">IMPRODUCT(O229,IMEXP(COMPLEX(0,-2*PI()*35*B229/Nt_load2)))</f>
        <v>-2.93311688523906+3.40029760468624i</v>
      </c>
      <c r="AY229" s="223" t="str">
        <f t="shared" ref="AY229:AY292" ca="1" si="364">IMPRODUCT(O229,IMEXP(COMPLEX(0,-2*PI()*36*B229/Nt_load2)))</f>
        <v>2.84878600470874-3.47125579038553i</v>
      </c>
      <c r="AZ229" s="223" t="str">
        <f t="shared" ref="AZ229:AZ292" ca="1" si="365">IMPRODUCT(O229,IMEXP(COMPLEX(0,-2*PI()*37*B229/Nt_load2)))</f>
        <v>-2.76273912201216+3.5401230213953i</v>
      </c>
      <c r="BA229" s="223" t="str">
        <f t="shared" ref="BA229:BA292" ca="1" si="366">IMPRODUCT(O229,IMEXP(COMPLEX(0,-2*PI()*38*B229/Nt_load2)))</f>
        <v>2.67502806857393-3.6068578146707i</v>
      </c>
      <c r="BB229" s="223" t="str">
        <f t="shared" ref="BB229:BB292" ca="1" si="367">IMPRODUCT(O229,IMEXP(COMPLEX(0,-2*PI()*39*B229/Nt_load2)))</f>
        <v>-2.58570567825294+3.67141997166764i</v>
      </c>
      <c r="BC229" s="223" t="str">
        <f t="shared" ref="BC229:BC292" ca="1" si="368">IMPRODUCT(O229,IMEXP(COMPLEX(0,-2*PI()*40*B229/Nt_load2)))</f>
        <v>2.49482575551712-3.73377060255687i</v>
      </c>
      <c r="BD229" s="223" t="str">
        <f t="shared" ref="BD229:BD292" ca="1" si="369">IMPRODUCT(O229,IMEXP(COMPLEX(0,-2*PI()*41*B229/Nt_load2)))</f>
        <v>-2.40244304303744+3.79387214964744i</v>
      </c>
      <c r="BE229" s="223" t="str">
        <f t="shared" ref="BE229:BE292" ca="1" si="370">IMPRODUCT(O229,IMEXP(COMPLEX(0,-2*PI()*42*B229/Nt_load2)))</f>
        <v>2.3086131886981-3.85168841001952i</v>
      </c>
      <c r="BF229" s="223" t="str">
        <f t="shared" ref="BF229:BF292" ca="1" si="371">IMPRODUCT(O229,IMEXP(COMPLEX(0,-2*PI()*43*B229/Nt_load2)))</f>
        <v>-2.21339271209849+3.9071845573173i</v>
      </c>
      <c r="BG229" s="223" t="str">
        <f t="shared" ref="BG229:BG292" ca="1" si="372">IMPRODUCT(O229,IMEXP(COMPLEX(0,-2*PI()*44*B229/Nt_load2)))</f>
        <v>2.1168389704932-3.96032716273678i</v>
      </c>
      <c r="BH229" s="223" t="str">
        <f t="shared" ref="BH229:BH292" ca="1" si="373">IMPRODUCT(O229,IMEXP(COMPLEX(0,-2*PI()*45*B229/Nt_load2)))</f>
        <v>-2.01901012424578+4.0110842151596i</v>
      </c>
      <c r="BI229" s="223" t="str">
        <f t="shared" ref="BI229:BI292" ca="1" si="374">IMPRODUCT(O229,IMEXP(COMPLEX(0,-2*PI()*46*B229/Nt_load2)))</f>
        <v>1.91996510179516-4.0594251404353i</v>
      </c>
      <c r="BJ229" s="223" t="str">
        <f t="shared" ref="BJ229:BJ292" ca="1" si="375">IMPRODUCT(O229,IMEXP(COMPLEX(0,-2*PI()*47*B229/Nt_load2)))</f>
        <v>-1.81976356415934+4.10532081979808i</v>
      </c>
      <c r="BK229" s="223" t="str">
        <f t="shared" ref="BK229:BK292" ca="1" si="376">IMPRODUCT(O229,IMEXP(COMPLEX(0,-2*PI()*48*B229/Nt_load2)))</f>
        <v>1.71846586899781-4.14874360740683i</v>
      </c>
      <c r="BL229" s="223" t="str">
        <f t="shared" ref="BL229:BL292" ca="1" si="377">IMPRODUCT(O229,IMEXP(COMPLEX(0,-2*PI()*49*B229/Nt_load2)))</f>
        <v>-1.61613303425437+4.189667346998i</v>
      </c>
      <c r="BM229" s="223" t="str">
        <f t="shared" ref="BM229:BM292" ca="1" si="378">IMPRODUCT(O229,IMEXP(COMPLEX(0,-2*PI()*50*B229/Nt_load2)))</f>
        <v>1.5128267014022-4.22806738764107i</v>
      </c>
      <c r="BN229" s="223" t="str">
        <f t="shared" ref="BN229:BN292" ca="1" si="379">IMPRODUCT(O229,IMEXP(COMPLEX(0,-2*PI()*51*B229/Nt_load2)))</f>
        <v>-1.40860909831334+4.26392059858745i</v>
      </c>
      <c r="BO229" s="223" t="str">
        <f t="shared" ref="BO229:BO292" ca="1" si="380">IMPRODUCT(O229,IMEXP(COMPLEX(0,-2*PI()*52*B229/Nt_load2)))</f>
        <v>1.30354300177493-4.29720538320349i</v>
      </c>
      <c r="BP229" s="223" t="str">
        <f t="shared" ref="BP229:BP292" ca="1" si="381">IMPRODUCT(O229,IMEXP(COMPLEX(0,-2*PI()*53*B229/Nt_load2)))</f>
        <v>-1.19769169967487+4.32790169197954i</v>
      </c>
      <c r="BQ229" s="223" t="str">
        <f t="shared" ref="BQ229:BQ292" ca="1" si="382">IMPRODUCT(O229,IMEXP(COMPLEX(0,-2*PI()*54*B229/Nt_load2)))</f>
        <v>1.09111895287937-4.35599103460704i</v>
      </c>
      <c r="BR229" s="223" t="str">
        <f t="shared" ref="BR229:BR292" ca="1" si="383">IMPRODUCT(O229,IMEXP(COMPLEX(0,-2*PI()*55*B229/Nt_load2)))</f>
        <v>-0.983888956826348+4.38145649111624i</v>
      </c>
      <c r="BS229" s="223" t="str">
        <f t="shared" ref="BS229:BS292" ca="1" si="384">IMPRODUCT(O229,IMEXP(COMPLEX(0,-2*PI()*56*B229/Nt_load2)))</f>
        <v>0.87606630285571-4.4042827220684i</v>
      </c>
      <c r="BT229" s="223" t="str">
        <f t="shared" ref="BT229:BT292" ca="1" si="385">IMPRODUCT(O229,IMEXP(COMPLEX(0,-2*PI()*57*B229/Nt_load2)))</f>
        <v>-0.767715939302458+4.42445597779551i</v>
      </c>
      <c r="BU229" s="223" t="str">
        <f t="shared" ref="BU229:BU292" ca="1" si="386">IMPRODUCT(O229,IMEXP(COMPLEX(0,-2*PI()*58*B229/Nt_load2)))</f>
        <v>0.658903132374115-4.44196410668266i</v>
      </c>
      <c r="BV229" s="223" t="str">
        <f t="shared" ref="BV229:BV292" ca="1" si="387">IMPRODUCT(O229,IMEXP(COMPLEX(0,-2*PI()*59*B229/Nt_load2)))</f>
        <v>-0.549693426836806+4.45679656248767i</v>
      </c>
      <c r="BW229" s="223" t="str">
        <f t="shared" ref="BW229:BW292" ca="1" si="388">IMPRODUCT(O229,IMEXP(COMPLEX(0,-2*PI()*60*B229/Nt_load2)))</f>
        <v>0.440152606533528-4.46894441069378i</v>
      </c>
      <c r="BX229" s="223" t="str">
        <f t="shared" ref="BX229:BX292" ca="1" si="389">IMPRODUCT(O229,IMEXP(COMPLEX(0,-2*PI()*61*B229/Nt_load2)))</f>
        <v>-0.330346654758441+4.47840033389149i</v>
      </c>
      <c r="BY229" s="223" t="str">
        <f t="shared" ref="BY229:BY292" ca="1" si="390">IMPRODUCT(O229,IMEXP(COMPLEX(0,-2*PI()*62*B229/Nt_load2)))</f>
        <v>0.220341714510985-4.48515863618622i</v>
      </c>
      <c r="BZ229" s="223" t="str">
        <f t="shared" ref="BZ229:BZ292" ca="1" si="391">IMPRODUCT(O229,IMEXP(COMPLEX(0,-2*PI()*63*B229/Nt_load2)))</f>
        <v>-0.110204048653814+4.48921524662939i</v>
      </c>
      <c r="CA229" s="223" t="str">
        <f t="shared" ref="CA229:CA292" ca="1" si="392">IMPRODUCT(O229,IMEXP(COMPLEX(0,-2*PI()*64*B229/Nt_load2)))</f>
        <v>-1.47213938141608E-12-4.49056772167055i</v>
      </c>
      <c r="CB229" s="223" t="str">
        <f t="shared" ref="CB229:CB292" ca="1" si="393">IMPRODUCT(O229,IMEXP(COMPLEX(0,-2*PI()*65*B229/Nt_load2)))</f>
        <v>0.110204048656757+4.48921524662932i</v>
      </c>
      <c r="CC229" s="223" t="str">
        <f t="shared" ref="CC229:CC292" ca="1" si="394">IMPRODUCT(O229,IMEXP(COMPLEX(0,-2*PI()*66*B229/Nt_load2)))</f>
        <v>-0.220341714513925-4.48515863618607i</v>
      </c>
      <c r="CD229" s="223" t="str">
        <f t="shared" ref="CD229:CD292" ca="1" si="395">IMPRODUCT(O229,IMEXP(COMPLEX(0,-2*PI()*67*B229/Nt_load2)))</f>
        <v>0.330346654761505+4.47840033389126i</v>
      </c>
      <c r="CE229" s="223" t="str">
        <f t="shared" ref="CE229:CE292" ca="1" si="396">IMPRODUCT(O229,IMEXP(COMPLEX(0,-2*PI()*68*B229/Nt_load2)))</f>
        <v>-0.440152606536585-4.46894441069348i</v>
      </c>
      <c r="CF229" s="223" t="str">
        <f t="shared" ref="CF229:CF292" ca="1" si="397">IMPRODUCT(O229,IMEXP(COMPLEX(0,-2*PI()*69*B229/Nt_load2)))</f>
        <v>0.549693426835293+4.45679656248785i</v>
      </c>
      <c r="CG229" s="223" t="str">
        <f t="shared" ref="CG229:CG292" ca="1" si="398">IMPRODUCT(O229,IMEXP(COMPLEX(0,-2*PI()*70*B229/Nt_load2)))</f>
        <v>-0.658903132372737-4.44196410668286i</v>
      </c>
      <c r="CH229" s="223" t="str">
        <f t="shared" ref="CH229:CH292" ca="1" si="399">IMPRODUCT(O229,IMEXP(COMPLEX(0,-2*PI()*71*B229/Nt_load2)))</f>
        <v>0.767715939301084+4.42445597779575i</v>
      </c>
      <c r="CI229" s="223" t="str">
        <f t="shared" ref="CI229:CI292" ca="1" si="400">IMPRODUCT(O229,IMEXP(COMPLEX(0,-2*PI()*72*B229/Nt_load2)))</f>
        <v>-0.87606630285434-4.40428272206867i</v>
      </c>
      <c r="CJ229" s="223" t="str">
        <f t="shared" ref="CJ229:CJ292" ca="1" si="401">IMPRODUCT(O229,IMEXP(COMPLEX(0,-2*PI()*73*B229/Nt_load2)))</f>
        <v>0.983888956824987+4.38145649111655i</v>
      </c>
      <c r="CK229" s="223" t="str">
        <f t="shared" ref="CK229:CK292" ca="1" si="402">IMPRODUCT(O229,IMEXP(COMPLEX(0,-2*PI()*74*B229/Nt_load2)))</f>
        <v>-1.09111895287802-4.35599103460737i</v>
      </c>
      <c r="CL229" s="223" t="str">
        <f t="shared" ref="CL229:CL292" ca="1" si="403">IMPRODUCT(O229,IMEXP(COMPLEX(0,-2*PI()*75*B229/Nt_load2)))</f>
        <v>1.1976916996734+4.32790169197995i</v>
      </c>
      <c r="CM229" s="223" t="str">
        <f t="shared" ref="CM229:CM292" ca="1" si="404">IMPRODUCT(O229,IMEXP(COMPLEX(0,-2*PI()*76*B229/Nt_load2)))</f>
        <v>-1.30354300177348-4.29720538320393i</v>
      </c>
      <c r="CN229" s="223" t="str">
        <f t="shared" ref="CN229:CN292" ca="1" si="405">IMPRODUCT(O229,IMEXP(COMPLEX(0,-2*PI()*77*B229/Nt_load2)))</f>
        <v>1.40860909831189+4.26392059858793i</v>
      </c>
      <c r="CO229" s="223" t="str">
        <f t="shared" ref="CO229:CO292" ca="1" si="406">IMPRODUCT(O229,IMEXP(COMPLEX(0,-2*PI()*78*B229/Nt_load2)))</f>
        <v>-1.51282670140077-4.22806738764159i</v>
      </c>
      <c r="CP229" s="223" t="str">
        <f t="shared" ref="CP229:CP292" ca="1" si="407">IMPRODUCT(O229,IMEXP(COMPLEX(0,-2*PI()*79*B229/Nt_load2)))</f>
        <v>1.61613303425295+4.18966734699854i</v>
      </c>
      <c r="CQ229" s="223" t="str">
        <f t="shared" ref="CQ229:CQ292" ca="1" si="408">IMPRODUCT(O229,IMEXP(COMPLEX(0,-2*PI()*80*B229/Nt_load2)))</f>
        <v>-1.71846586899641-4.14874360740741i</v>
      </c>
      <c r="CR229" s="223" t="str">
        <f t="shared" ref="CR229:CR292" ca="1" si="409">IMPRODUCT(O229,IMEXP(COMPLEX(0,-2*PI()*81*B229/Nt_load2)))</f>
        <v>1.81976356415807+4.10532081979864i</v>
      </c>
      <c r="CS229" s="223" t="str">
        <f t="shared" ref="CS229:CS292" ca="1" si="410">IMPRODUCT(O229,IMEXP(COMPLEX(0,-2*PI()*82*B229/Nt_load2)))</f>
        <v>-1.91996510179379-4.05942514043595i</v>
      </c>
      <c r="CT229" s="223" t="str">
        <f t="shared" ref="CT229:CT292" ca="1" si="411">IMPRODUCT(O229,IMEXP(COMPLEX(0,-2*PI()*83*B229/Nt_load2)))</f>
        <v>2.01901012424453+4.01108421516023i</v>
      </c>
      <c r="CU229" s="223" t="str">
        <f t="shared" ref="CU229:CU292" ca="1" si="412">IMPRODUCT(O229,IMEXP(COMPLEX(0,-2*PI()*84*B229/Nt_load2)))</f>
        <v>-2.11683897049185-3.9603271627375i</v>
      </c>
      <c r="CV229" s="223" t="str">
        <f t="shared" ref="CV229:CV292" ca="1" si="413">IMPRODUCT(O229,IMEXP(COMPLEX(0,-2*PI()*85*B229/Nt_load2)))</f>
        <v>2.21339271209728+3.90718455731798i</v>
      </c>
      <c r="CW229" s="223" t="str">
        <f t="shared" ref="CW229:CW292" ca="1" si="414">IMPRODUCT(O229,IMEXP(COMPLEX(0,-2*PI()*86*B229/Nt_load2)))</f>
        <v>-2.30861318869679-3.8516884100203i</v>
      </c>
      <c r="CX229" s="223" t="str">
        <f t="shared" ref="CX229:CX292" ca="1" si="415">IMPRODUCT(O229,IMEXP(COMPLEX(0,-2*PI()*87*B229/Nt_load2)))</f>
        <v>2.40244304303626+3.79387214964818i</v>
      </c>
      <c r="CY229" s="223" t="str">
        <f t="shared" ref="CY229:CY292" ca="1" si="416">IMPRODUCT(O229,IMEXP(COMPLEX(0,-2*PI()*88*B229/Nt_load2)))</f>
        <v>-2.49482575551951-3.73377060255527i</v>
      </c>
      <c r="CZ229" s="223" t="str">
        <f t="shared" ref="CZ229:CZ292" ca="1" si="417">IMPRODUCT(O229,IMEXP(COMPLEX(0,-2*PI()*89*B229/Nt_load2)))</f>
        <v>2.58570567825539+3.6714199716659i</v>
      </c>
      <c r="DA229" s="223" t="str">
        <f t="shared" ref="DA229:DA292" ca="1" si="418">IMPRODUCT(O229,IMEXP(COMPLEX(0,-2*PI()*90*B229/Nt_load2)))</f>
        <v>-2.67502806857645-3.60685781466883i</v>
      </c>
      <c r="DB229" s="223" t="str">
        <f t="shared" ref="DB229:DB292" ca="1" si="419">IMPRODUCT(O229,IMEXP(COMPLEX(0,-2*PI()*91*B229/Nt_load2)))</f>
        <v>2.76273912201453+3.54012302139345i</v>
      </c>
      <c r="DC229" s="223" t="str">
        <f t="shared" ref="DC229:DC292" ca="1" si="420">IMPRODUCT(O229,IMEXP(COMPLEX(0,-2*PI()*92*B229/Nt_load2)))</f>
        <v>-2.84878600471117-3.47125579038354i</v>
      </c>
      <c r="DD229" s="223" t="str">
        <f t="shared" ref="DD229:DD292" ca="1" si="421">IMPRODUCT(O229,IMEXP(COMPLEX(0,-2*PI()*93*B229/Nt_load2)))</f>
        <v>2.93311688524134+3.40029760468427i</v>
      </c>
      <c r="DE229" s="223" t="str">
        <f t="shared" ref="DE229:DE292" ca="1" si="422">IMPRODUCT(O229,IMEXP(COMPLEX(0,-2*PI()*94*B229/Nt_load2)))</f>
        <v>-3.01568096583634-3.32729120685309i</v>
      </c>
      <c r="DF229" s="223" t="str">
        <f t="shared" ref="DF229:DF292" ca="1" si="423">IMPRODUCT(O229,IMEXP(COMPLEX(0,-2*PI()*95*B229/Nt_load2)))</f>
        <v>3.09642851298089+3.2522805732145i</v>
      </c>
      <c r="DG229" s="223" t="str">
        <f t="shared" ref="DG229:DG292" ca="1" si="424">IMPRODUCT(O229,IMEXP(COMPLEX(0,-2*PI()*96*B229/Nt_load2)))</f>
        <v>-3.17531088737232-3.17531088736902i</v>
      </c>
      <c r="DH229" s="223" t="str">
        <f t="shared" ref="DH229:DH292" ca="1" si="425">IMPRODUCT(O229,IMEXP(COMPLEX(0,-2*PI()*97*B229/Nt_load2)))</f>
        <v>3.25228057321455+3.09642851298084i</v>
      </c>
      <c r="DI229" s="223" t="str">
        <f t="shared" ref="DI229:DI292" ca="1" si="426">IMPRODUCT(O229,IMEXP(COMPLEX(0,-2*PI()*98*B229/Nt_load2)))</f>
        <v>-3.32729120685314-3.01568096583628i</v>
      </c>
      <c r="DJ229" s="223" t="str">
        <f t="shared" ref="DJ229:DJ292" ca="1" si="427">IMPRODUCT(O229,IMEXP(COMPLEX(0,-2*PI()*99*B229/Nt_load2)))</f>
        <v>3.40029760468432+2.93311688524128i</v>
      </c>
      <c r="DK229" s="223" t="str">
        <f t="shared" ref="DK229:DK292" ca="1" si="428">IMPRODUCT(O229,IMEXP(COMPLEX(0,-2*PI()*100*B229/Nt_load2)))</f>
        <v>-3.47125579038359-2.84878600471111i</v>
      </c>
      <c r="DL229" s="223" t="str">
        <f t="shared" ref="DL229:DL292" ca="1" si="429">IMPRODUCT(O229,IMEXP(COMPLEX(0,-2*PI()*101*B229/Nt_load2)))</f>
        <v>3.54012302139349+2.76273912201447i</v>
      </c>
      <c r="DM229" s="223" t="str">
        <f t="shared" ref="DM229:DM292" ca="1" si="430">IMPRODUCT(O229,IMEXP(COMPLEX(0,-2*PI()*102*B229/Nt_load2)))</f>
        <v>-3.60685781466887-2.67502806857639i</v>
      </c>
      <c r="DN229" s="223" t="str">
        <f t="shared" ref="DN229:DN292" ca="1" si="431">IMPRODUCT(O229,IMEXP(COMPLEX(0,-2*PI()*103*B229/Nt_load2)))</f>
        <v>3.67141997166595+2.58570567825533i</v>
      </c>
      <c r="DO229" s="223" t="str">
        <f t="shared" ref="DO229:DO292" ca="1" si="432">IMPRODUCT(O229,IMEXP(COMPLEX(0,-2*PI()*104*B229/Nt_load2)))</f>
        <v>-3.73377060255517-2.49482575551966i</v>
      </c>
      <c r="DP229" s="223" t="str">
        <f t="shared" ref="DP229:DP292" ca="1" si="433">IMPRODUCT(O229,IMEXP(COMPLEX(0,-2*PI()*105*B229/Nt_load2)))</f>
        <v>3.79387214964823+2.40244304303619i</v>
      </c>
      <c r="DQ229" s="223" t="str">
        <f t="shared" ref="DQ229:DQ292" ca="1" si="434">IMPRODUCT(O229,IMEXP(COMPLEX(0,-2*PI()*106*B229/Nt_load2)))</f>
        <v>-3.85168841002021-2.30861318869695i</v>
      </c>
      <c r="DR229" s="223" t="str">
        <f t="shared" ref="DR229:DR292" ca="1" si="435">IMPRODUCT(O229,IMEXP(COMPLEX(0,-2*PI()*107*B229/Nt_load2)))</f>
        <v>3.90718455731802+2.21339271209721i</v>
      </c>
      <c r="DS229" s="223" t="str">
        <f t="shared" ref="DS229:DS292" ca="1" si="436">IMPRODUCT(O229,IMEXP(COMPLEX(0,-2*PI()*108*B229/Nt_load2)))</f>
        <v>-3.96032716273754-2.11683897049179i</v>
      </c>
      <c r="DT229" s="223" t="str">
        <f t="shared" ref="DT229:DT292" ca="1" si="437">IMPRODUCT(O229,IMEXP(COMPLEX(0,-2*PI()*109*B229/Nt_load2)))</f>
        <v>4.01108421516026+2.01901012424446i</v>
      </c>
      <c r="DU229" s="223" t="str">
        <f t="shared" ref="DU229:DU292" ca="1" si="438">IMPRODUCT(O229,IMEXP(COMPLEX(0,-2*PI()*110*B229/Nt_load2)))</f>
        <v>-4.05942514043598-1.91996510179372i</v>
      </c>
      <c r="DV229" s="223" t="str">
        <f t="shared" ref="DV229:DV292" ca="1" si="439">IMPRODUCT(O229,IMEXP(COMPLEX(0,-2*PI()*111*B229/Nt_load2)))</f>
        <v>4.10532081979867+1.819763564158i</v>
      </c>
      <c r="DW229" s="223" t="str">
        <f t="shared" ref="DW229:DW292" ca="1" si="440">IMPRODUCT(O229,IMEXP(COMPLEX(0,-2*PI()*112*B229/Nt_load2)))</f>
        <v>-4.14874360740745-1.71846586899633i</v>
      </c>
      <c r="DX229" s="223" t="str">
        <f t="shared" ref="DX229:DX292" ca="1" si="441">IMPRODUCT(O229,IMEXP(COMPLEX(0,-2*PI()*113*B229/Nt_load2)))</f>
        <v>4.18966734699853+1.616133034253i</v>
      </c>
      <c r="DY229" s="223" t="str">
        <f t="shared" ref="DY229:DY292" ca="1" si="442">IMPRODUCT(O229,IMEXP(COMPLEX(0,-2*PI()*114*B229/Nt_load2)))</f>
        <v>-4.22806738764161-1.5128267014007i</v>
      </c>
      <c r="DZ229" s="223" t="str">
        <f t="shared" ref="DZ229:DZ292" ca="1" si="443">IMPRODUCT(O229,IMEXP(COMPLEX(0,-2*PI()*115*B229/Nt_load2)))</f>
        <v>4.26392059858791+1.40860909831194i</v>
      </c>
      <c r="EA229" s="223" t="str">
        <f t="shared" ref="EA229:EA292" ca="1" si="444">IMPRODUCT(O229,IMEXP(COMPLEX(0,-2*PI()*116*B229/Nt_load2)))</f>
        <v>-4.29720538320395-1.3035430017734i</v>
      </c>
      <c r="EB229" s="223" t="str">
        <f t="shared" ref="EB229:EB292" ca="1" si="445">IMPRODUCT(O229,IMEXP(COMPLEX(0,-2*PI()*117*B229/Nt_load2)))</f>
        <v>4.32790169197993+1.19769169967345i</v>
      </c>
      <c r="EC229" s="223" t="str">
        <f t="shared" ref="EC229:EC292" ca="1" si="446">IMPRODUCT(O229,IMEXP(COMPLEX(0,-2*PI()*118*B229/Nt_load2)))</f>
        <v>-4.3559910346074-1.09111895287795i</v>
      </c>
      <c r="ED229" s="223" t="str">
        <f t="shared" ref="ED229:ED292" ca="1" si="447">IMPRODUCT(O229,IMEXP(COMPLEX(0,-2*PI()*119*B229/Nt_load2)))</f>
        <v>4.38145649111653+0.983888956825036i</v>
      </c>
      <c r="EE229" s="223" t="str">
        <f t="shared" ref="EE229:EE292" ca="1" si="448">IMPRODUCT(O229,IMEXP(COMPLEX(0,-2*PI()*120*B229/Nt_load2)))</f>
        <v>-4.40428272206868-0.876066302854263i</v>
      </c>
      <c r="EF229" s="223" t="str">
        <f t="shared" ref="EF229:EF292" ca="1" si="449">IMPRODUCT(O229,IMEXP(COMPLEX(0,-2*PI()*121*B229/Nt_load2)))</f>
        <v>4.42445597779578+0.767715939300882i</v>
      </c>
      <c r="EG229" s="223" t="str">
        <f t="shared" ref="EG229:EG292" ca="1" si="450">IMPRODUCT(O229,IMEXP(COMPLEX(0,-2*PI()*122*B229/Nt_load2)))</f>
        <v>-4.44196410668287-0.65890313237266i</v>
      </c>
      <c r="EH229" s="223" t="str">
        <f t="shared" ref="EH229:EH292" ca="1" si="451">IMPRODUCT(O229,IMEXP(COMPLEX(0,-2*PI()*123*B229/Nt_load2)))</f>
        <v>4.45679656248786+0.549693426835216i</v>
      </c>
      <c r="EI229" s="223" t="str">
        <f t="shared" ref="EI229:EI292" ca="1" si="452">IMPRODUCT(O229,IMEXP(COMPLEX(0,-2*PI()*124*B229/Nt_load2)))</f>
        <v>-4.4689444106935-0.440152606536382i</v>
      </c>
      <c r="EJ229" s="223" t="str">
        <f t="shared" ref="EJ229:EJ292" ca="1" si="453">IMPRODUCT(O229,IMEXP(COMPLEX(0,-2*PI()*125*B229/Nt_load2)))</f>
        <v>4.47840033389127+0.330346654761428i</v>
      </c>
      <c r="EK229" s="223" t="str">
        <f t="shared" ref="EK229:EK292" ca="1" si="454">IMPRODUCT(O229,IMEXP(COMPLEX(0,-2*PI()*126*B229/Nt_load2)))</f>
        <v>-4.48515863618608-0.220341714513849i</v>
      </c>
      <c r="EL229" s="223" t="str">
        <f t="shared" ref="EL229:EL292" ca="1" si="455">IMPRODUCT(O229,IMEXP(COMPLEX(0,-2*PI()*127*B229/Nt_load2)))</f>
        <v>4.48921524662932+0.110204048656807i</v>
      </c>
      <c r="EM229" s="223" t="str">
        <f t="shared" ref="EM229:EM292" ca="1" si="456">IMPRODUCT(O229,IMEXP(COMPLEX(0,-2*PI()*128*B229/Nt_load2)))</f>
        <v>-4.49056772167055-1.39512800990548E-12i</v>
      </c>
      <c r="EN229" s="223"/>
      <c r="EO229" s="223"/>
      <c r="EP229" s="223"/>
    </row>
    <row r="230" spans="1:146" ht="17.2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-0.0103880202519148-0.0318602728245289i</v>
      </c>
      <c r="G230" s="229" t="str">
        <f t="shared" si="326"/>
        <v>-3.36365710242147+2.68467103579114i</v>
      </c>
      <c r="H230" s="229" t="str">
        <f t="shared" si="322"/>
        <v>0.00201327133676793-0.00325069850047151i</v>
      </c>
      <c r="I230" s="229" t="str">
        <f t="shared" ref="I230:I237" si="459">IMDIV(IMPRODUCT(-1,H230),IMSUM(1,IMPRODUCT(F230,G230,-1)))</f>
        <v>-0.00260106161333074+0.00346152037533609i</v>
      </c>
      <c r="J230" s="255" t="str">
        <f ca="1">IMPRODUCT(1/N_FFT2,EE100)</f>
        <v>0.020763060536868-7.29989773591738E-06i</v>
      </c>
      <c r="K230" s="254" t="str">
        <f t="shared" ref="K230:K237" ca="1" si="460">IMPRODUCT(I230,J230)</f>
        <v>-0.000053980730992959+0.0000718907445864874i</v>
      </c>
      <c r="N230" s="246">
        <f t="shared" ca="1" si="327"/>
        <v>17.490554873684442</v>
      </c>
      <c r="O230" s="223">
        <f t="shared" ca="1" si="328"/>
        <v>4.4905548736844416</v>
      </c>
      <c r="P230" s="223" t="str">
        <f t="shared" ca="1" si="329"/>
        <v>-4.48514580367601+0.220341084091331i</v>
      </c>
      <c r="Q230" s="223" t="str">
        <f t="shared" ca="1" si="330"/>
        <v>4.46893162457415-0.44015134721153i</v>
      </c>
      <c r="R230" s="223" t="str">
        <f t="shared" ca="1" si="331"/>
        <v>-4.44195139775651+0.658901247183552i</v>
      </c>
      <c r="S230" s="223" t="str">
        <f t="shared" ca="1" si="332"/>
        <v>4.40427012095272-0.876063796338038i</v>
      </c>
      <c r="T230" s="223" t="str">
        <f t="shared" ca="1" si="333"/>
        <v>-4.35597857165895+1.09111583107345i</v>
      </c>
      <c r="U230" s="223" t="str">
        <f t="shared" ca="1" si="334"/>
        <v>4.2971930884475-1.30353927220093i</v>
      </c>
      <c r="V230" s="223" t="str">
        <f t="shared" ca="1" si="335"/>
        <v>-4.22805529069633+1.51282237304512i</v>
      </c>
      <c r="W230" s="223" t="str">
        <f t="shared" ca="1" si="336"/>
        <v>4.14873173741581-1.71846095228547i</v>
      </c>
      <c r="X230" s="223" t="str">
        <f t="shared" ca="1" si="337"/>
        <v>-4.05941352599404+1.91995960857194i</v>
      </c>
      <c r="Y230" s="223" t="str">
        <f t="shared" ca="1" si="338"/>
        <v>3.96031583182553-2.11683291399277i</v>
      </c>
      <c r="Z230" s="223" t="str">
        <f t="shared" ca="1" si="339"/>
        <v>-3.85167738993523+2.30860658351154i</v>
      </c>
      <c r="AA230" s="223" t="str">
        <f t="shared" ca="1" si="340"/>
        <v>3.73375991984572-2.49481861756016i</v>
      </c>
      <c r="AB230" s="223" t="str">
        <f t="shared" ca="1" si="341"/>
        <v>-3.60684749507056+2.67502041503879i</v>
      </c>
      <c r="AC230" s="223" t="str">
        <f t="shared" ca="1" si="342"/>
        <v>3.47124585875698-2.84877785403383i</v>
      </c>
      <c r="AD230" s="223" t="str">
        <f t="shared" ca="1" si="343"/>
        <v>-3.3272816871247+3.01567233765469i</v>
      </c>
      <c r="AE230" s="223" t="str">
        <f t="shared" ca="1" si="344"/>
        <v>3.1753018024727-3.17530180247244i</v>
      </c>
      <c r="AF230" s="223" t="str">
        <f t="shared" ca="1" si="345"/>
        <v>-3.01567233765463+3.32728168712476i</v>
      </c>
      <c r="AG230" s="223" t="str">
        <f t="shared" ca="1" si="346"/>
        <v>2.84877785403377-3.47124585875703i</v>
      </c>
      <c r="AH230" s="223" t="str">
        <f t="shared" ca="1" si="347"/>
        <v>-2.67502041503908+3.60684749507034i</v>
      </c>
      <c r="AI230" s="223" t="str">
        <f t="shared" ca="1" si="348"/>
        <v>2.49481861756009-3.73375991984576i</v>
      </c>
      <c r="AJ230" s="223" t="str">
        <f t="shared" ca="1" si="349"/>
        <v>-2.30860658351143+3.85167738993529i</v>
      </c>
      <c r="AK230" s="223" t="str">
        <f t="shared" ca="1" si="350"/>
        <v>2.11683291399308-3.96031583182537i</v>
      </c>
      <c r="AL230" s="223" t="str">
        <f t="shared" ca="1" si="351"/>
        <v>-1.91995960857185+4.05941352599408i</v>
      </c>
      <c r="AM230" s="223" t="str">
        <f t="shared" ca="1" si="352"/>
        <v>1.71846095228537-4.14873173741585i</v>
      </c>
      <c r="AN230" s="223" t="str">
        <f t="shared" ca="1" si="353"/>
        <v>-1.51282237304545+4.22805529069621i</v>
      </c>
      <c r="AO230" s="223" t="str">
        <f t="shared" ca="1" si="354"/>
        <v>1.30353927220084-4.29719308844753i</v>
      </c>
      <c r="AP230" s="223" t="str">
        <f t="shared" ca="1" si="355"/>
        <v>-1.09111583107337+4.35597857165898i</v>
      </c>
      <c r="AQ230" s="223" t="str">
        <f t="shared" ca="1" si="356"/>
        <v>0.876063796338384-4.40427012095265i</v>
      </c>
      <c r="AR230" s="223" t="str">
        <f t="shared" ca="1" si="357"/>
        <v>0.876063796338384-4.40427012095265i</v>
      </c>
      <c r="AS230" s="223" t="str">
        <f t="shared" ca="1" si="358"/>
        <v>0.440151347211575-4.46893162457415i</v>
      </c>
      <c r="AT230" s="223" t="str">
        <f t="shared" ca="1" si="359"/>
        <v>-0.220341084091556+4.485145803676i</v>
      </c>
      <c r="AU230" s="223" t="str">
        <f t="shared" ca="1" si="360"/>
        <v>1.25428850688541E-12-4.49055487368444i</v>
      </c>
      <c r="AV230" s="223" t="str">
        <f t="shared" ca="1" si="361"/>
        <v>0.220341084089496+4.48514580367611i</v>
      </c>
      <c r="AW230" s="223" t="str">
        <f t="shared" ca="1" si="362"/>
        <v>-0.440151347213524-4.46893162457396i</v>
      </c>
      <c r="AX230" s="223" t="str">
        <f t="shared" ca="1" si="363"/>
        <v>0.658901247184953+4.44195139775631i</v>
      </c>
      <c r="AY230" s="223" t="str">
        <f t="shared" ca="1" si="364"/>
        <v>-0.87606379633899-4.40427012095253i</v>
      </c>
      <c r="AZ230" s="223" t="str">
        <f t="shared" ca="1" si="365"/>
        <v>1.09111583107353+4.35597857165893i</v>
      </c>
      <c r="BA230" s="223" t="str">
        <f t="shared" ca="1" si="366"/>
        <v>-1.30353927220057-4.29719308844761i</v>
      </c>
      <c r="BB230" s="223" t="str">
        <f t="shared" ca="1" si="367"/>
        <v>1.51282237304435+4.22805529069661i</v>
      </c>
      <c r="BC230" s="223" t="str">
        <f t="shared" ca="1" si="368"/>
        <v>-1.71846095228388-4.14873173741647i</v>
      </c>
      <c r="BD230" s="223" t="str">
        <f t="shared" ca="1" si="369"/>
        <v>1.91995960856999+4.05941352599496i</v>
      </c>
      <c r="BE230" s="223" t="str">
        <f t="shared" ca="1" si="370"/>
        <v>-2.11683291399447-3.96031583182463i</v>
      </c>
      <c r="BF230" s="223" t="str">
        <f t="shared" ca="1" si="371"/>
        <v>2.30860658351235+3.85167738993475i</v>
      </c>
      <c r="BG230" s="223" t="str">
        <f t="shared" ca="1" si="372"/>
        <v>-2.49481861756063-3.7337599198454i</v>
      </c>
      <c r="BH230" s="223" t="str">
        <f t="shared" ca="1" si="373"/>
        <v>2.67502041503884+3.60684749507053i</v>
      </c>
      <c r="BI230" s="223" t="str">
        <f t="shared" ca="1" si="374"/>
        <v>-2.84877785403324-3.47124585875747i</v>
      </c>
      <c r="BJ230" s="223" t="str">
        <f t="shared" ca="1" si="375"/>
        <v>3.01567233765374+3.32728168712557i</v>
      </c>
      <c r="BK230" s="223" t="str">
        <f t="shared" ca="1" si="376"/>
        <v>-3.17530180247126-3.17530180247388i</v>
      </c>
      <c r="BL230" s="223" t="str">
        <f t="shared" ca="1" si="377"/>
        <v>3.32728168712599+3.01567233765326i</v>
      </c>
      <c r="BM230" s="223" t="str">
        <f t="shared" ca="1" si="378"/>
        <v>-3.47124585875796-2.84877785403264i</v>
      </c>
      <c r="BN230" s="223" t="str">
        <f t="shared" ca="1" si="379"/>
        <v>3.60684749507091+2.67502041503832i</v>
      </c>
      <c r="BO230" s="223" t="str">
        <f t="shared" ca="1" si="380"/>
        <v>-3.73375991984583-2.49481861756i</v>
      </c>
      <c r="BP230" s="223" t="str">
        <f t="shared" ca="1" si="381"/>
        <v>3.85167738993507+2.3086065835118i</v>
      </c>
      <c r="BQ230" s="223" t="str">
        <f t="shared" ca="1" si="382"/>
        <v>-3.96031583182499-2.11683291399379i</v>
      </c>
      <c r="BR230" s="223" t="str">
        <f t="shared" ca="1" si="383"/>
        <v>4.05941352599333+1.91995960857345i</v>
      </c>
      <c r="BS230" s="223" t="str">
        <f t="shared" ca="1" si="384"/>
        <v>-4.14873173741503-1.71846095228736i</v>
      </c>
      <c r="BT230" s="223" t="str">
        <f t="shared" ca="1" si="385"/>
        <v>4.22805529069682+1.51282237304374i</v>
      </c>
      <c r="BU230" s="223" t="str">
        <f t="shared" ca="1" si="386"/>
        <v>-4.29719308844781-1.3035392721999i</v>
      </c>
      <c r="BV230" s="223" t="str">
        <f t="shared" ca="1" si="387"/>
        <v>4.35597857165909+1.09111583107291i</v>
      </c>
      <c r="BW230" s="223" t="str">
        <f t="shared" ca="1" si="388"/>
        <v>-4.40427012095267-0.876063796338299i</v>
      </c>
      <c r="BX230" s="223" t="str">
        <f t="shared" ca="1" si="389"/>
        <v>4.4419513977564+0.65890124718432i</v>
      </c>
      <c r="BY230" s="223" t="str">
        <f t="shared" ca="1" si="390"/>
        <v>-4.46893162457402-0.440151347212823i</v>
      </c>
      <c r="BZ230" s="223" t="str">
        <f t="shared" ca="1" si="391"/>
        <v>4.48514580367592+0.220341084093318i</v>
      </c>
      <c r="CA230" s="223" t="str">
        <f t="shared" ca="1" si="392"/>
        <v>-4.49055487368444+1.95844658926922E-12i</v>
      </c>
      <c r="CB230" s="223" t="str">
        <f t="shared" ca="1" si="393"/>
        <v>4.48514580367594-0.220341084092769i</v>
      </c>
      <c r="CC230" s="223" t="str">
        <f t="shared" ca="1" si="394"/>
        <v>-4.46893162457408+0.440151347212276i</v>
      </c>
      <c r="CD230" s="223" t="str">
        <f t="shared" ca="1" si="395"/>
        <v>4.44195139775648-0.658901247183776i</v>
      </c>
      <c r="CE230" s="223" t="str">
        <f t="shared" ca="1" si="396"/>
        <v>-4.40427012095278+0.87606379633776i</v>
      </c>
      <c r="CF230" s="223" t="str">
        <f t="shared" ca="1" si="397"/>
        <v>4.35597857165922-1.09111583107238i</v>
      </c>
      <c r="CG230" s="223" t="str">
        <f t="shared" ca="1" si="398"/>
        <v>-4.29719308844797+1.30353927219937i</v>
      </c>
      <c r="CH230" s="223" t="str">
        <f t="shared" ca="1" si="399"/>
        <v>4.22805529069701-1.51282237304322i</v>
      </c>
      <c r="CI230" s="223" t="str">
        <f t="shared" ca="1" si="400"/>
        <v>-4.14873173741524+1.71846095228685i</v>
      </c>
      <c r="CJ230" s="223" t="str">
        <f t="shared" ca="1" si="401"/>
        <v>4.05941352599356-1.91995960857295i</v>
      </c>
      <c r="CK230" s="223" t="str">
        <f t="shared" ca="1" si="402"/>
        <v>-3.96031583182525+2.1168329139933i</v>
      </c>
      <c r="CL230" s="223" t="str">
        <f t="shared" ca="1" si="403"/>
        <v>3.85167738993536-2.30860658351132i</v>
      </c>
      <c r="CM230" s="223" t="str">
        <f t="shared" ca="1" si="404"/>
        <v>-3.73375991984613+2.49481861755954i</v>
      </c>
      <c r="CN230" s="223" t="str">
        <f t="shared" ca="1" si="405"/>
        <v>3.60684749507124-2.67502041503788i</v>
      </c>
      <c r="CO230" s="223" t="str">
        <f t="shared" ca="1" si="406"/>
        <v>-3.47124585875831+2.84877785403222i</v>
      </c>
      <c r="CP230" s="223" t="str">
        <f t="shared" ca="1" si="407"/>
        <v>3.32728168712337-3.01567233765616i</v>
      </c>
      <c r="CQ230" s="223" t="str">
        <f t="shared" ca="1" si="408"/>
        <v>-3.17530180247165+3.17530180247349i</v>
      </c>
      <c r="CR230" s="223" t="str">
        <f t="shared" ca="1" si="409"/>
        <v>3.01567233765423-3.32728168712511i</v>
      </c>
      <c r="CS230" s="223" t="str">
        <f t="shared" ca="1" si="410"/>
        <v>-2.84877785403356+3.4712458587572i</v>
      </c>
      <c r="CT230" s="223" t="str">
        <f t="shared" ca="1" si="411"/>
        <v>2.67502041503928-3.6068474950702i</v>
      </c>
      <c r="CU230" s="223" t="str">
        <f t="shared" ca="1" si="412"/>
        <v>-2.49481861756109+3.7337599198451i</v>
      </c>
      <c r="CV230" s="223" t="str">
        <f t="shared" ca="1" si="413"/>
        <v>2.30860658351293-3.8516773899344i</v>
      </c>
      <c r="CW230" s="223" t="str">
        <f t="shared" ca="1" si="414"/>
        <v>-2.11683291399484+3.96031583182443i</v>
      </c>
      <c r="CX230" s="223" t="str">
        <f t="shared" ca="1" si="415"/>
        <v>1.9199596085706-4.05941352599468i</v>
      </c>
      <c r="CY230" s="223" t="str">
        <f t="shared" ca="1" si="416"/>
        <v>-1.71846095228433+4.14873173741628i</v>
      </c>
      <c r="CZ230" s="223" t="str">
        <f t="shared" ca="1" si="417"/>
        <v>1.51282237304486-4.22805529069642i</v>
      </c>
      <c r="DA230" s="223" t="str">
        <f t="shared" ca="1" si="418"/>
        <v>-1.30353927220116+4.29719308844743i</v>
      </c>
      <c r="DB230" s="223" t="str">
        <f t="shared" ca="1" si="419"/>
        <v>1.09111583107419-4.35597857165877i</v>
      </c>
      <c r="DC230" s="223" t="str">
        <f t="shared" ca="1" si="420"/>
        <v>-0.876063796339466+4.40427012095244i</v>
      </c>
      <c r="DD230" s="223" t="str">
        <f t="shared" ca="1" si="421"/>
        <v>0.658901247185496-4.44195139775623i</v>
      </c>
      <c r="DE230" s="223" t="str">
        <f t="shared" ca="1" si="422"/>
        <v>-0.440151347209563+4.46893162457435i</v>
      </c>
      <c r="DF230" s="223" t="str">
        <f t="shared" ca="1" si="423"/>
        <v>0.220341084090046-4.48514580367608i</v>
      </c>
      <c r="DG230" s="223" t="str">
        <f t="shared" ca="1" si="424"/>
        <v>6.40343459483246E-13+4.49055487368444i</v>
      </c>
      <c r="DH230" s="223" t="str">
        <f t="shared" ca="1" si="425"/>
        <v>-0.22034108409158-4.485145803676i</v>
      </c>
      <c r="DI230" s="223" t="str">
        <f t="shared" ca="1" si="426"/>
        <v>0.440151347211091+4.46893162457419i</v>
      </c>
      <c r="DJ230" s="223" t="str">
        <f t="shared" ca="1" si="427"/>
        <v>-0.658901247182474-4.44195139775668i</v>
      </c>
      <c r="DK230" s="223" t="str">
        <f t="shared" ca="1" si="428"/>
        <v>0.876063796336466+4.40427012095303i</v>
      </c>
      <c r="DL230" s="223" t="str">
        <f t="shared" ca="1" si="429"/>
        <v>-1.09111583107122-4.35597857165951i</v>
      </c>
      <c r="DM230" s="223" t="str">
        <f t="shared" ca="1" si="430"/>
        <v>1.30353927220239+4.29719308844706i</v>
      </c>
      <c r="DN230" s="223" t="str">
        <f t="shared" ca="1" si="431"/>
        <v>-1.51282237304631-4.2280552906959i</v>
      </c>
      <c r="DO230" s="223" t="str">
        <f t="shared" ca="1" si="432"/>
        <v>1.71846095228575+4.14873173741569i</v>
      </c>
      <c r="DP230" s="223" t="str">
        <f t="shared" ca="1" si="433"/>
        <v>-1.91995960857176-4.05941352599413i</v>
      </c>
      <c r="DQ230" s="223" t="str">
        <f t="shared" ca="1" si="434"/>
        <v>2.11683291399214+3.96031583182587i</v>
      </c>
      <c r="DR230" s="223" t="str">
        <f t="shared" ca="1" si="435"/>
        <v>-2.30860658351031-3.85167738993597i</v>
      </c>
      <c r="DS230" s="223" t="str">
        <f t="shared" ca="1" si="436"/>
        <v>2.49481861755854+3.7337599198468i</v>
      </c>
      <c r="DT230" s="223" t="str">
        <f t="shared" ca="1" si="437"/>
        <v>-2.67502041504051-3.60684749506928i</v>
      </c>
      <c r="DU230" s="223" t="str">
        <f t="shared" ca="1" si="438"/>
        <v>2.84877785403475+3.47124585875623i</v>
      </c>
      <c r="DV230" s="223" t="str">
        <f t="shared" ca="1" si="439"/>
        <v>-3.01567233765519-3.32728168712425i</v>
      </c>
      <c r="DW230" s="223" t="str">
        <f t="shared" ca="1" si="440"/>
        <v>3.17530180247256+3.17530180247258i</v>
      </c>
      <c r="DX230" s="223" t="str">
        <f t="shared" ca="1" si="441"/>
        <v>-3.3272816871244-3.01567233765503i</v>
      </c>
      <c r="DY230" s="223" t="str">
        <f t="shared" ca="1" si="442"/>
        <v>3.47124585875637+2.84877785403458i</v>
      </c>
      <c r="DZ230" s="223" t="str">
        <f t="shared" ca="1" si="443"/>
        <v>-3.60684749506941-2.67502041504034i</v>
      </c>
      <c r="EA230" s="223" t="str">
        <f t="shared" ca="1" si="444"/>
        <v>3.73375991984436+2.49481861756219i</v>
      </c>
      <c r="EB230" s="223" t="str">
        <f t="shared" ca="1" si="445"/>
        <v>-3.85167738993608-2.30860658351012i</v>
      </c>
      <c r="EC230" s="223" t="str">
        <f t="shared" ca="1" si="446"/>
        <v>3.96031583182585+2.11683291399218i</v>
      </c>
      <c r="ED230" s="223" t="str">
        <f t="shared" ca="1" si="447"/>
        <v>-4.05941352599422-1.91995960857156i</v>
      </c>
      <c r="EE230" s="223" t="str">
        <f t="shared" ca="1" si="448"/>
        <v>4.14873173741578+1.71846095228555i</v>
      </c>
      <c r="EF230" s="223" t="str">
        <f t="shared" ca="1" si="449"/>
        <v>-4.22805529069598-1.5128223730461i</v>
      </c>
      <c r="EG230" s="223" t="str">
        <f t="shared" ca="1" si="450"/>
        <v>4.29719308844705+1.30353927220242i</v>
      </c>
      <c r="EH230" s="223" t="str">
        <f t="shared" ca="1" si="451"/>
        <v>-4.35597857165851-1.09111583107522i</v>
      </c>
      <c r="EI230" s="223" t="str">
        <f t="shared" ca="1" si="452"/>
        <v>4.40427012095307+0.876063796336255i</v>
      </c>
      <c r="EJ230" s="223" t="str">
        <f t="shared" ca="1" si="453"/>
        <v>-4.44195139775671-0.658901247182259i</v>
      </c>
      <c r="EK230" s="223" t="str">
        <f t="shared" ca="1" si="454"/>
        <v>4.46893162457422+0.440151347210874i</v>
      </c>
      <c r="EL230" s="223" t="str">
        <f t="shared" ca="1" si="455"/>
        <v>-4.48514580367601-0.220341084091362i</v>
      </c>
      <c r="EM230" s="223" t="str">
        <f t="shared" ca="1" si="456"/>
        <v>4.49055487368444+4.22501178700445E-13i</v>
      </c>
      <c r="EN230" s="223"/>
      <c r="EO230" s="223"/>
      <c r="EP230" s="223"/>
    </row>
    <row r="231" spans="1:146" ht="17.25" thickBot="1">
      <c r="A231" s="257">
        <f t="shared" si="323"/>
        <v>2.5585937500000018E-3</v>
      </c>
      <c r="B231" s="256">
        <v>131</v>
      </c>
      <c r="C231" s="230">
        <f t="shared" si="324"/>
        <v>26200</v>
      </c>
      <c r="D231" s="229">
        <f t="shared" si="457"/>
        <v>164619.45504810516</v>
      </c>
      <c r="E231" s="229" t="str">
        <f t="shared" si="458"/>
        <v>164619.455048105i</v>
      </c>
      <c r="F231" s="229" t="str">
        <f t="shared" si="325"/>
        <v>-0.010296383984173-0.0315376430496744i</v>
      </c>
      <c r="G231" s="229" t="str">
        <f t="shared" si="326"/>
        <v>-3.33719532010561+2.69215400298947i</v>
      </c>
      <c r="H231" s="229" t="str">
        <f t="shared" si="322"/>
        <v>0.00201303803598373-0.00322586823851432i</v>
      </c>
      <c r="I231" s="229" t="str">
        <f t="shared" si="459"/>
        <v>-0.00258799542883175+0.00343488949339195i</v>
      </c>
      <c r="J231" s="255" t="str">
        <f ca="1">IMPRODUCT(1/N_FFT2,EF100)</f>
        <v>0.0150649307828146-0.00161503804836747i</v>
      </c>
      <c r="K231" s="254" t="str">
        <f t="shared" ca="1" si="460"/>
        <v>-0.0000334404947778252+0.0000559260835511312i</v>
      </c>
      <c r="N231" s="246">
        <f t="shared" ca="1" si="327"/>
        <v>17.490535330027676</v>
      </c>
      <c r="O231" s="223">
        <f t="shared" ca="1" si="328"/>
        <v>4.4905353300276749</v>
      </c>
      <c r="P231" s="223" t="str">
        <f t="shared" ca="1" si="329"/>
        <v>-4.4783680300151+0.330344271882357i</v>
      </c>
      <c r="Q231" s="223" t="str">
        <f t="shared" ca="1" si="330"/>
        <v>4.44193206563032-0.658898379533535i</v>
      </c>
      <c r="R231" s="223" t="str">
        <f t="shared" ca="1" si="331"/>
        <v>-4.38142488652127+0.983881859777294i</v>
      </c>
      <c r="S231" s="223" t="str">
        <f t="shared" ca="1" si="332"/>
        <v>4.29717438633405-1.30353359897678i</v>
      </c>
      <c r="T231" s="223" t="str">
        <f t="shared" ca="1" si="333"/>
        <v>-4.18963712582883+1.61612137666189i</v>
      </c>
      <c r="U231" s="223" t="str">
        <f t="shared" ca="1" si="334"/>
        <v>4.05939585873761-1.91995125258186i</v>
      </c>
      <c r="V231" s="223" t="str">
        <f t="shared" ca="1" si="335"/>
        <v>-3.90715637377121+2.21337674631451i</v>
      </c>
      <c r="W231" s="223" t="str">
        <f t="shared" ca="1" si="336"/>
        <v>3.73374366988907-2.49480775968611i</v>
      </c>
      <c r="X231" s="223" t="str">
        <f t="shared" ca="1" si="337"/>
        <v>-3.54009748555847+2.76271919365131i</v>
      </c>
      <c r="Y231" s="223" t="str">
        <f t="shared" ca="1" si="338"/>
        <v>3.32726720623032-3.01565921293687i</v>
      </c>
      <c r="Z231" s="223" t="str">
        <f t="shared" ca="1" si="339"/>
        <v>-3.09640617762848+3.2522571136629i</v>
      </c>
      <c r="AA231" s="223" t="str">
        <f t="shared" ca="1" si="340"/>
        <v>2.84876545566931-3.47123075130594i</v>
      </c>
      <c r="AB231" s="223" t="str">
        <f t="shared" ca="1" si="341"/>
        <v>-2.58568702688101+3.67139348875138i</v>
      </c>
      <c r="AC231" s="223" t="str">
        <f t="shared" ca="1" si="342"/>
        <v>2.30859653606368-3.85166062678185i</v>
      </c>
      <c r="AD231" s="223" t="str">
        <f t="shared" ca="1" si="343"/>
        <v>-2.01899556059457+4.01105528215782i</v>
      </c>
      <c r="AE231" s="223" t="str">
        <f t="shared" ca="1" si="344"/>
        <v>1.71845347325154-4.14871368143145i</v>
      </c>
      <c r="AF231" s="223" t="str">
        <f t="shared" ca="1" si="345"/>
        <v>-1.40859893764565+4.26388984180998i</v>
      </c>
      <c r="AG231" s="223" t="str">
        <f t="shared" ca="1" si="346"/>
        <v>1.09111108235195-4.35595961370115i</v>
      </c>
      <c r="AH231" s="223" t="str">
        <f t="shared" ca="1" si="347"/>
        <v>-0.767710401566303+4.42442406303393i</v>
      </c>
      <c r="AI231" s="223" t="str">
        <f t="shared" ca="1" si="348"/>
        <v>0.440149431598063-4.46891217502544i</v>
      </c>
      <c r="AJ231" s="223" t="str">
        <f t="shared" ca="1" si="349"/>
        <v>-0.110203253724324+4.48918286474224i</v>
      </c>
      <c r="AK231" s="223" t="str">
        <f t="shared" ca="1" si="350"/>
        <v>-0.220340125129645-4.48512628356043i</v>
      </c>
      <c r="AL231" s="223" t="str">
        <f t="shared" ca="1" si="351"/>
        <v>0.549689461754626+4.45676441444493i</v>
      </c>
      <c r="AM231" s="223" t="str">
        <f t="shared" ca="1" si="352"/>
        <v>-0.87605998355989-4.40425095282181i</v>
      </c>
      <c r="AN231" s="223" t="str">
        <f t="shared" ca="1" si="353"/>
        <v>1.19768306041011+4.3278704736895i</v>
      </c>
      <c r="AO231" s="223" t="str">
        <f t="shared" ca="1" si="354"/>
        <v>-1.51281578898558-4.22803688948224i</v>
      </c>
      <c r="AP231" s="223" t="str">
        <f t="shared" ca="1" si="355"/>
        <v>1.8197504377262+4.10529120704269i</v>
      </c>
      <c r="AQ231" s="223" t="str">
        <f t="shared" ca="1" si="356"/>
        <v>-2.11682370117684-3.960298595859i</v>
      </c>
      <c r="AR231" s="223" t="str">
        <f t="shared" ca="1" si="357"/>
        <v>-2.11682370117684-3.960298595859i</v>
      </c>
      <c r="AS231" s="223" t="str">
        <f t="shared" ca="1" si="358"/>
        <v>-2.67500877289611-3.60683179745821i</v>
      </c>
      <c r="AT231" s="223" t="str">
        <f t="shared" ca="1" si="359"/>
        <v>2.93309572789847+3.40027307744694i</v>
      </c>
      <c r="AU231" s="223" t="str">
        <f t="shared" ca="1" si="360"/>
        <v>-3.1752879830212-3.17528798301948i</v>
      </c>
      <c r="AV231" s="223" t="str">
        <f t="shared" ca="1" si="361"/>
        <v>3.40027307744678+2.93309572789865i</v>
      </c>
      <c r="AW231" s="223" t="str">
        <f t="shared" ca="1" si="362"/>
        <v>-3.60683179745727-2.67500877289738i</v>
      </c>
      <c r="AX231" s="223" t="str">
        <f t="shared" ca="1" si="363"/>
        <v>3.79384478345452+2.40242571358235i</v>
      </c>
      <c r="AY231" s="223" t="str">
        <f t="shared" ca="1" si="364"/>
        <v>-3.96029859585909-2.11682370117666i</v>
      </c>
      <c r="AZ231" s="223" t="str">
        <f t="shared" ca="1" si="365"/>
        <v>4.10529120704221+1.81975043772729i</v>
      </c>
      <c r="BA231" s="223" t="str">
        <f t="shared" ca="1" si="366"/>
        <v>-4.22803688948292-1.51281578898369i</v>
      </c>
      <c r="BB231" s="223" t="str">
        <f t="shared" ca="1" si="367"/>
        <v>4.32787047368966+1.19768306040954i</v>
      </c>
      <c r="BC231" s="223" t="str">
        <f t="shared" ca="1" si="368"/>
        <v>-4.40425095282167-0.876059983560559i</v>
      </c>
      <c r="BD231" s="223" t="str">
        <f t="shared" ca="1" si="369"/>
        <v>4.45676441444468+0.549689461756634i</v>
      </c>
      <c r="BE231" s="223" t="str">
        <f t="shared" ca="1" si="370"/>
        <v>-4.48512628356049-0.220340125128478i</v>
      </c>
      <c r="BF231" s="223" t="str">
        <f t="shared" ca="1" si="371"/>
        <v>4.48918286474224-0.110203253724153i</v>
      </c>
      <c r="BG231" s="223" t="str">
        <f t="shared" ca="1" si="372"/>
        <v>-4.46891217502561+0.440149431596431i</v>
      </c>
      <c r="BH231" s="223" t="str">
        <f t="shared" ca="1" si="373"/>
        <v>4.42442406303366-0.767710401567866i</v>
      </c>
      <c r="BI231" s="223" t="str">
        <f t="shared" ca="1" si="374"/>
        <v>-4.35595961370112+1.0911110823521i</v>
      </c>
      <c r="BJ231" s="223" t="str">
        <f t="shared" ca="1" si="375"/>
        <v>4.26388984181035-1.40859893764451i</v>
      </c>
      <c r="BK231" s="223" t="str">
        <f t="shared" ca="1" si="376"/>
        <v>-4.14871368143071+1.71845347325333i</v>
      </c>
      <c r="BL231" s="223" t="str">
        <f t="shared" ca="1" si="377"/>
        <v>4.01105528215756-2.0189955605951i</v>
      </c>
      <c r="BM231" s="223" t="str">
        <f t="shared" ca="1" si="378"/>
        <v>-3.85166062678223+2.30859653606304i</v>
      </c>
      <c r="BN231" s="223" t="str">
        <f t="shared" ca="1" si="379"/>
        <v>3.67139348875001-2.58568702688295i</v>
      </c>
      <c r="BO231" s="223" t="str">
        <f t="shared" ca="1" si="380"/>
        <v>-3.47123075130556+2.84876545566977i</v>
      </c>
      <c r="BP231" s="223" t="str">
        <f t="shared" ca="1" si="381"/>
        <v>3.25225711366342-3.09640617762794i</v>
      </c>
      <c r="BQ231" s="223" t="str">
        <f t="shared" ca="1" si="382"/>
        <v>-3.0156592129384+3.32726720622894i</v>
      </c>
      <c r="BR231" s="223" t="str">
        <f t="shared" ca="1" si="383"/>
        <v>2.76271919365046-3.54009748555913i</v>
      </c>
      <c r="BS231" s="223" t="str">
        <f t="shared" ca="1" si="384"/>
        <v>-2.49480775968634+3.73374366988892i</v>
      </c>
      <c r="BT231" s="223" t="str">
        <f t="shared" ca="1" si="385"/>
        <v>2.21337674631591-3.90715637377041i</v>
      </c>
      <c r="BU231" s="223" t="str">
        <f t="shared" ca="1" si="386"/>
        <v>-1.91995125258049+4.05939585873826i</v>
      </c>
      <c r="BV231" s="223" t="str">
        <f t="shared" ca="1" si="387"/>
        <v>1.6161213766617-4.1896371258289i</v>
      </c>
      <c r="BW231" s="223" t="str">
        <f t="shared" ca="1" si="388"/>
        <v>-1.30353359897787+4.29717438633371i</v>
      </c>
      <c r="BX231" s="223" t="str">
        <f t="shared" ca="1" si="389"/>
        <v>0.983881859775314-4.38142488652172i</v>
      </c>
      <c r="BY231" s="223" t="str">
        <f t="shared" ca="1" si="390"/>
        <v>-0.658898379532848+4.44193206563042i</v>
      </c>
      <c r="BZ231" s="223" t="str">
        <f t="shared" ca="1" si="391"/>
        <v>0.330344271883041-4.47836803001504i</v>
      </c>
      <c r="CA231" s="223" t="str">
        <f t="shared" ca="1" si="392"/>
        <v>-2.02225679272921E-12+4.49053533002767i</v>
      </c>
      <c r="CB231" s="223" t="str">
        <f t="shared" ca="1" si="393"/>
        <v>-0.330344271883462-4.47836803001501i</v>
      </c>
      <c r="CC231" s="223" t="str">
        <f t="shared" ca="1" si="394"/>
        <v>0.658898379533266+4.44193206563036i</v>
      </c>
      <c r="CD231" s="223" t="str">
        <f t="shared" ca="1" si="395"/>
        <v>-0.983881859775727-4.38142488652162i</v>
      </c>
      <c r="CE231" s="223" t="str">
        <f t="shared" ca="1" si="396"/>
        <v>1.30353359897828+4.29717438633359i</v>
      </c>
      <c r="CF231" s="223" t="str">
        <f t="shared" ca="1" si="397"/>
        <v>-1.6161213766621-4.18963712582875i</v>
      </c>
      <c r="CG231" s="223" t="str">
        <f t="shared" ca="1" si="398"/>
        <v>1.91995125258087+4.05939585873809i</v>
      </c>
      <c r="CH231" s="223" t="str">
        <f t="shared" ca="1" si="399"/>
        <v>-2.21337674631627-3.90715637377021i</v>
      </c>
      <c r="CI231" s="223" t="str">
        <f t="shared" ca="1" si="400"/>
        <v>2.49480775968669+3.73374366988869i</v>
      </c>
      <c r="CJ231" s="223" t="str">
        <f t="shared" ca="1" si="401"/>
        <v>-2.76271919365079-3.54009748555888i</v>
      </c>
      <c r="CK231" s="223" t="str">
        <f t="shared" ca="1" si="402"/>
        <v>3.0156592129353+3.32726720623174i</v>
      </c>
      <c r="CL231" s="223" t="str">
        <f t="shared" ca="1" si="403"/>
        <v>-3.2522571136637-3.09640617762764i</v>
      </c>
      <c r="CM231" s="223" t="str">
        <f t="shared" ca="1" si="404"/>
        <v>3.47123075130574+2.84876545566954i</v>
      </c>
      <c r="CN231" s="223" t="str">
        <f t="shared" ca="1" si="405"/>
        <v>-3.67139348875018-2.58568702688271i</v>
      </c>
      <c r="CO231" s="223" t="str">
        <f t="shared" ca="1" si="406"/>
        <v>3.85166062678238+2.30859653606278i</v>
      </c>
      <c r="CP231" s="223" t="str">
        <f t="shared" ca="1" si="407"/>
        <v>-4.01105528215769-2.01899556059484i</v>
      </c>
      <c r="CQ231" s="223" t="str">
        <f t="shared" ca="1" si="408"/>
        <v>4.14871368143087+1.71845347325294i</v>
      </c>
      <c r="CR231" s="223" t="str">
        <f t="shared" ca="1" si="409"/>
        <v>-4.26388984181044-1.40859893764424i</v>
      </c>
      <c r="CS231" s="223" t="str">
        <f t="shared" ca="1" si="410"/>
        <v>4.35595961370119+1.09111108235181i</v>
      </c>
      <c r="CT231" s="223" t="str">
        <f t="shared" ca="1" si="411"/>
        <v>-4.42442406303373-0.767710401567448i</v>
      </c>
      <c r="CU231" s="223" t="str">
        <f t="shared" ca="1" si="412"/>
        <v>4.46891217502565+0.440149431596011i</v>
      </c>
      <c r="CV231" s="223" t="str">
        <f t="shared" ca="1" si="413"/>
        <v>-4.48918286474226-0.110203253723603i</v>
      </c>
      <c r="CW231" s="223" t="str">
        <f t="shared" ca="1" si="414"/>
        <v>4.48512628356046-0.220340125129028i</v>
      </c>
      <c r="CX231" s="223" t="str">
        <f t="shared" ca="1" si="415"/>
        <v>-4.45676441444519+0.549689461752493i</v>
      </c>
      <c r="CY231" s="223" t="str">
        <f t="shared" ca="1" si="416"/>
        <v>4.40425095282159-0.876059983560976i</v>
      </c>
      <c r="CZ231" s="223" t="str">
        <f t="shared" ca="1" si="417"/>
        <v>-4.32787047368957+1.19768306040989i</v>
      </c>
      <c r="DA231" s="223" t="str">
        <f t="shared" ca="1" si="418"/>
        <v>4.22803688948278-1.51281578898409i</v>
      </c>
      <c r="DB231" s="223" t="str">
        <f t="shared" ca="1" si="419"/>
        <v>-4.10529120704212+1.8197504377275i</v>
      </c>
      <c r="DC231" s="223" t="str">
        <f t="shared" ca="1" si="420"/>
        <v>3.96029859585896-2.11682370117692i</v>
      </c>
      <c r="DD231" s="223" t="str">
        <f t="shared" ca="1" si="421"/>
        <v>-3.79384478345436+2.4024257135826i</v>
      </c>
      <c r="DE231" s="223" t="str">
        <f t="shared" ca="1" si="422"/>
        <v>3.60683179745702-2.67500877289772i</v>
      </c>
      <c r="DF231" s="223" t="str">
        <f t="shared" ca="1" si="423"/>
        <v>-3.40027307744651+2.93309572789897i</v>
      </c>
      <c r="DG231" s="223" t="str">
        <f t="shared" ca="1" si="424"/>
        <v>3.1752879830209-3.17528798301978i</v>
      </c>
      <c r="DH231" s="223" t="str">
        <f t="shared" ca="1" si="425"/>
        <v>-2.93309572790018+3.40027307744546i</v>
      </c>
      <c r="DI231" s="223" t="str">
        <f t="shared" ca="1" si="426"/>
        <v>2.67500877289552-3.60683179745865i</v>
      </c>
      <c r="DJ231" s="223" t="str">
        <f t="shared" ca="1" si="427"/>
        <v>-2.40242571358417+3.79384478345337i</v>
      </c>
      <c r="DK231" s="223" t="str">
        <f t="shared" ca="1" si="428"/>
        <v>2.11682370117855-3.96029859585808i</v>
      </c>
      <c r="DL231" s="223" t="str">
        <f t="shared" ca="1" si="429"/>
        <v>-1.819750437725+4.10529120704323i</v>
      </c>
      <c r="DM231" s="223" t="str">
        <f t="shared" ca="1" si="430"/>
        <v>1.5128157889856-4.22803688948224i</v>
      </c>
      <c r="DN231" s="223" t="str">
        <f t="shared" ca="1" si="431"/>
        <v>-1.19768306041143+4.32787047368914i</v>
      </c>
      <c r="DO231" s="223" t="str">
        <f t="shared" ca="1" si="432"/>
        <v>0.876059983558287-4.40425095282213i</v>
      </c>
      <c r="DP231" s="223" t="str">
        <f t="shared" ca="1" si="433"/>
        <v>-0.549689461754335+4.45676441444497i</v>
      </c>
      <c r="DQ231" s="223" t="str">
        <f t="shared" ca="1" si="434"/>
        <v>0.220340125130625-4.48512628356038i</v>
      </c>
      <c r="DR231" s="223" t="str">
        <f t="shared" ca="1" si="435"/>
        <v>0.110203253726597+4.48918286474218i</v>
      </c>
      <c r="DS231" s="223" t="str">
        <f t="shared" ca="1" si="436"/>
        <v>-0.440149431598991-4.46891217502535i</v>
      </c>
      <c r="DT231" s="223" t="str">
        <f t="shared" ca="1" si="437"/>
        <v>0.767710401565872+4.424424063034i</v>
      </c>
      <c r="DU231" s="223" t="str">
        <f t="shared" ca="1" si="438"/>
        <v>-1.09111108235026-4.35595961370158i</v>
      </c>
      <c r="DV231" s="223" t="str">
        <f t="shared" ca="1" si="439"/>
        <v>1.40859893764684+4.26388984180959i</v>
      </c>
      <c r="DW231" s="223" t="str">
        <f t="shared" ca="1" si="440"/>
        <v>-1.71845347325146-4.14871368143148i</v>
      </c>
      <c r="DX231" s="223" t="str">
        <f t="shared" ca="1" si="441"/>
        <v>2.0189955605933+4.01105528215846i</v>
      </c>
      <c r="DY231" s="223" t="str">
        <f t="shared" ca="1" si="442"/>
        <v>-2.30859653606524-3.85166062678091i</v>
      </c>
      <c r="DZ231" s="223" t="str">
        <f t="shared" ca="1" si="443"/>
        <v>2.5856870268814+3.6713934887511i</v>
      </c>
      <c r="EA231" s="223" t="str">
        <f t="shared" ca="1" si="444"/>
        <v>-2.84876545566831-3.47123075130676i</v>
      </c>
      <c r="EB231" s="223" t="str">
        <f t="shared" ca="1" si="445"/>
        <v>3.09640617762971+3.25225711366173i</v>
      </c>
      <c r="EC231" s="223" t="str">
        <f t="shared" ca="1" si="446"/>
        <v>-3.32726720623059-3.01565921293658i</v>
      </c>
      <c r="ED231" s="223" t="str">
        <f t="shared" ca="1" si="447"/>
        <v>3.54009748555789+2.76271919365205i</v>
      </c>
      <c r="EE231" s="223" t="str">
        <f t="shared" ca="1" si="448"/>
        <v>-3.7337436698878-2.49480775968802i</v>
      </c>
      <c r="EF231" s="223" t="str">
        <f t="shared" ca="1" si="449"/>
        <v>3.90715637377156+2.21337674631389i</v>
      </c>
      <c r="EG231" s="223" t="str">
        <f t="shared" ca="1" si="450"/>
        <v>-4.05939585873734-1.91995125258243i</v>
      </c>
      <c r="EH231" s="223" t="str">
        <f t="shared" ca="1" si="451"/>
        <v>4.18963712582813+1.61612137666371i</v>
      </c>
      <c r="EI231" s="223" t="str">
        <f t="shared" ca="1" si="452"/>
        <v>-4.29717438633442-1.30353359897553i</v>
      </c>
      <c r="EJ231" s="223" t="str">
        <f t="shared" ca="1" si="453"/>
        <v>4.38142488652127+0.983881859777285i</v>
      </c>
      <c r="EK231" s="223" t="str">
        <f t="shared" ca="1" si="454"/>
        <v>-4.44193206563012-0.658898379534847i</v>
      </c>
      <c r="EL231" s="223" t="str">
        <f t="shared" ca="1" si="455"/>
        <v>4.47836803001521+0.33034427188073i</v>
      </c>
      <c r="EM231" s="223" t="str">
        <f t="shared" ca="1" si="456"/>
        <v>-4.49053533002767+2.94861885999926E-13i</v>
      </c>
      <c r="EN231" s="223"/>
      <c r="EO231" s="223"/>
      <c r="EP231" s="223"/>
    </row>
    <row r="232" spans="1:146" ht="17.25" thickBot="1">
      <c r="A232" s="257">
        <f t="shared" si="323"/>
        <v>2.5781250000000019E-3</v>
      </c>
      <c r="B232" s="256">
        <v>132</v>
      </c>
      <c r="C232" s="230">
        <f t="shared" si="324"/>
        <v>26400</v>
      </c>
      <c r="D232" s="229">
        <f t="shared" si="457"/>
        <v>165876.09210954109</v>
      </c>
      <c r="E232" s="229" t="str">
        <f t="shared" si="458"/>
        <v>165876.092109541i</v>
      </c>
      <c r="F232" s="229" t="str">
        <f t="shared" si="325"/>
        <v>-0.0102056486356488-0.031220713122507i</v>
      </c>
      <c r="G232" s="229" t="str">
        <f t="shared" si="326"/>
        <v>-3.31088740453684+2.69928115999964i</v>
      </c>
      <c r="H232" s="229" t="str">
        <f t="shared" si="322"/>
        <v>0.00201281026928044-0.00320141433800732i</v>
      </c>
      <c r="I232" s="229" t="str">
        <f t="shared" si="459"/>
        <v>-0.00257529824382631+0.00340858261664152i</v>
      </c>
      <c r="J232" s="255" t="str">
        <f ca="1">IMPRODUCT(1/N_FFT2,EG100)</f>
        <v>0.0142944036900325+5.47493554912047E-06i</v>
      </c>
      <c r="K232" s="254" t="str">
        <f t="shared" ca="1" si="460"/>
        <v>-0.000036831014489625+0.0000487095563411965i</v>
      </c>
      <c r="N232" s="246">
        <f t="shared" ca="1" si="327"/>
        <v>17.490509036725527</v>
      </c>
      <c r="O232" s="223">
        <f t="shared" ca="1" si="328"/>
        <v>4.4905090367255269</v>
      </c>
      <c r="P232" s="223" t="str">
        <f t="shared" ca="1" si="329"/>
        <v>-4.46888600833272+0.440146854403866i</v>
      </c>
      <c r="Q232" s="223" t="str">
        <f t="shared" ca="1" si="330"/>
        <v>4.40422516473808-0.876054853991125i</v>
      </c>
      <c r="R232" s="223" t="str">
        <f t="shared" ca="1" si="331"/>
        <v>-4.29714922521265+1.3035259664341i</v>
      </c>
      <c r="S232" s="223" t="str">
        <f t="shared" ca="1" si="332"/>
        <v>4.14868938958768-1.71844341124059i</v>
      </c>
      <c r="T232" s="223" t="str">
        <f t="shared" ca="1" si="333"/>
        <v>-3.96027540723663+2.11681130660019i</v>
      </c>
      <c r="U232" s="223" t="str">
        <f t="shared" ca="1" si="334"/>
        <v>3.73372180780736-2.49479315191006i</v>
      </c>
      <c r="V232" s="223" t="str">
        <f t="shared" ca="1" si="335"/>
        <v>-3.47121042630873+2.84874877537476i</v>
      </c>
      <c r="W232" s="223" t="str">
        <f t="shared" ca="1" si="336"/>
        <v>3.17526939084807-3.17526939084811i</v>
      </c>
      <c r="X232" s="223" t="str">
        <f t="shared" ca="1" si="337"/>
        <v>-2.84874877537472+3.47121042630876i</v>
      </c>
      <c r="Y232" s="223" t="str">
        <f t="shared" ca="1" si="338"/>
        <v>2.49479315191038-3.73372180780715i</v>
      </c>
      <c r="Z232" s="223" t="str">
        <f t="shared" ca="1" si="339"/>
        <v>-2.11681130660015+3.96027540723665i</v>
      </c>
      <c r="AA232" s="223" t="str">
        <f t="shared" ca="1" si="340"/>
        <v>1.71844341124054-4.1486893895877i</v>
      </c>
      <c r="AB232" s="223" t="str">
        <f t="shared" ca="1" si="341"/>
        <v>-1.30352596643396+4.29714922521269i</v>
      </c>
      <c r="AC232" s="223" t="str">
        <f t="shared" ca="1" si="342"/>
        <v>0.8760548539913-4.40422516473805i</v>
      </c>
      <c r="AD232" s="223" t="str">
        <f t="shared" ca="1" si="343"/>
        <v>-0.440146854403948+4.46888600833272i</v>
      </c>
      <c r="AE232" s="223" t="str">
        <f t="shared" ca="1" si="344"/>
        <v>-6.27131766146232E-14-4.49050903672553i</v>
      </c>
      <c r="AF232" s="223" t="str">
        <f t="shared" ca="1" si="345"/>
        <v>0.440146854404042+4.46888600833271i</v>
      </c>
      <c r="AG232" s="223" t="str">
        <f t="shared" ca="1" si="346"/>
        <v>-0.876054853990954-4.40422516473812i</v>
      </c>
      <c r="AH232" s="223" t="str">
        <f t="shared" ca="1" si="347"/>
        <v>1.30352596643408+4.29714922521265i</v>
      </c>
      <c r="AI232" s="223" t="str">
        <f t="shared" ca="1" si="348"/>
        <v>-1.71844341124066-4.14868938958765i</v>
      </c>
      <c r="AJ232" s="223" t="str">
        <f t="shared" ca="1" si="349"/>
        <v>2.11681130660025+3.96027540723659i</v>
      </c>
      <c r="AK232" s="223" t="str">
        <f t="shared" ca="1" si="350"/>
        <v>-2.49479315191009-3.73372180780735i</v>
      </c>
      <c r="AL232" s="223" t="str">
        <f t="shared" ca="1" si="351"/>
        <v>2.8487487753748+3.4712104263087i</v>
      </c>
      <c r="AM232" s="223" t="str">
        <f t="shared" ca="1" si="352"/>
        <v>-3.17526939084815-3.17526939084804i</v>
      </c>
      <c r="AN232" s="223" t="str">
        <f t="shared" ca="1" si="353"/>
        <v>3.4712104263088+2.84874877537468i</v>
      </c>
      <c r="AO232" s="223" t="str">
        <f t="shared" ca="1" si="354"/>
        <v>-3.73372180780719-2.49479315191033i</v>
      </c>
      <c r="AP232" s="223" t="str">
        <f t="shared" ca="1" si="355"/>
        <v>3.96027540723666+2.11681130660012i</v>
      </c>
      <c r="AQ232" s="223" t="str">
        <f t="shared" ca="1" si="356"/>
        <v>-4.14868938958772-1.71844341124051i</v>
      </c>
      <c r="AR232" s="223" t="str">
        <f t="shared" ca="1" si="357"/>
        <v>-4.14868938958772-1.71844341124051i</v>
      </c>
      <c r="AS232" s="223" t="str">
        <f t="shared" ca="1" si="358"/>
        <v>-4.40422516473806-0.876054853991242i</v>
      </c>
      <c r="AT232" s="223" t="str">
        <f t="shared" ca="1" si="359"/>
        <v>4.46888600833285+0.440146854402552i</v>
      </c>
      <c r="AU232" s="223" t="str">
        <f t="shared" ca="1" si="360"/>
        <v>-4.49050903672553-7.67969248025668E-13i</v>
      </c>
      <c r="AV232" s="223" t="str">
        <f t="shared" ca="1" si="361"/>
        <v>4.46888600833257-0.440146854405469i</v>
      </c>
      <c r="AW232" s="223" t="str">
        <f t="shared" ca="1" si="362"/>
        <v>-4.4042251647382+0.876054853990546i</v>
      </c>
      <c r="AX232" s="223" t="str">
        <f t="shared" ca="1" si="363"/>
        <v>4.29714922521213-1.30352596643582i</v>
      </c>
      <c r="AY232" s="223" t="str">
        <f t="shared" ca="1" si="364"/>
        <v>-4.14868938958782+1.71844341124027i</v>
      </c>
      <c r="AZ232" s="223" t="str">
        <f t="shared" ca="1" si="365"/>
        <v>3.96027540723573-2.11681130660186i</v>
      </c>
      <c r="BA232" s="223" t="str">
        <f t="shared" ca="1" si="366"/>
        <v>-3.73372180780729+2.49479315191017i</v>
      </c>
      <c r="BB232" s="223" t="str">
        <f t="shared" ca="1" si="367"/>
        <v>3.47121042631009-2.8487487753731i</v>
      </c>
      <c r="BC232" s="223" t="str">
        <f t="shared" ca="1" si="368"/>
        <v>-3.17526939084797+3.17526939084821i</v>
      </c>
      <c r="BD232" s="223" t="str">
        <f t="shared" ca="1" si="369"/>
        <v>2.84874877537638-3.4712104263074i</v>
      </c>
      <c r="BE232" s="223" t="str">
        <f t="shared" ca="1" si="370"/>
        <v>-2.49479315190988+3.73372180780749i</v>
      </c>
      <c r="BF232" s="223" t="str">
        <f t="shared" ca="1" si="371"/>
        <v>2.11681130660161-3.96027540723587i</v>
      </c>
      <c r="BG232" s="223" t="str">
        <f t="shared" ca="1" si="372"/>
        <v>-1.71844341124007+4.1486893895879i</v>
      </c>
      <c r="BH232" s="223" t="str">
        <f t="shared" ca="1" si="373"/>
        <v>1.30352596643555-4.29714922521221i</v>
      </c>
      <c r="BI232" s="223" t="str">
        <f t="shared" ca="1" si="374"/>
        <v>-0.876054853990334+4.40422516473824i</v>
      </c>
      <c r="BJ232" s="223" t="str">
        <f t="shared" ca="1" si="375"/>
        <v>0.440146854405126-4.4688860083326i</v>
      </c>
      <c r="BK232" s="223" t="str">
        <f t="shared" ca="1" si="376"/>
        <v>1.04962814533968E-12+4.49050903672553i</v>
      </c>
      <c r="BL232" s="223" t="str">
        <f t="shared" ca="1" si="377"/>
        <v>-0.440146854402769-4.46888600833283i</v>
      </c>
      <c r="BM232" s="223" t="str">
        <f t="shared" ca="1" si="378"/>
        <v>0.876054853992391+4.40422516473783i</v>
      </c>
      <c r="BN232" s="223" t="str">
        <f t="shared" ca="1" si="379"/>
        <v>-1.30352596643328-4.2971492252129i</v>
      </c>
      <c r="BO232" s="223" t="str">
        <f t="shared" ca="1" si="380"/>
        <v>1.71844341124201+4.1486893895871i</v>
      </c>
      <c r="BP232" s="223" t="str">
        <f t="shared" ca="1" si="381"/>
        <v>-2.11681130659952-3.96027540723698i</v>
      </c>
      <c r="BQ232" s="223" t="str">
        <f t="shared" ca="1" si="382"/>
        <v>2.49479315191173+3.73372180780625i</v>
      </c>
      <c r="BR232" s="223" t="str">
        <f t="shared" ca="1" si="383"/>
        <v>-2.84874877537455-3.4712104263089i</v>
      </c>
      <c r="BS232" s="223" t="str">
        <f t="shared" ca="1" si="384"/>
        <v>3.17526939084945+3.17526939084673i</v>
      </c>
      <c r="BT232" s="223" t="str">
        <f t="shared" ca="1" si="385"/>
        <v>-3.47121042630859-2.84874877537493i</v>
      </c>
      <c r="BU232" s="223" t="str">
        <f t="shared" ca="1" si="386"/>
        <v>3.73372180780846+2.49479315190842i</v>
      </c>
      <c r="BV232" s="223" t="str">
        <f t="shared" ca="1" si="387"/>
        <v>-3.96027540723675-2.11681130659995i</v>
      </c>
      <c r="BW232" s="223" t="str">
        <f t="shared" ca="1" si="388"/>
        <v>4.14868938958691+1.71844341124246i</v>
      </c>
      <c r="BX232" s="223" t="str">
        <f t="shared" ca="1" si="389"/>
        <v>-4.29714922521272-1.30352596643387i</v>
      </c>
      <c r="BY232" s="223" t="str">
        <f t="shared" ca="1" si="390"/>
        <v>4.40422516473774+0.876054853992872i</v>
      </c>
      <c r="BZ232" s="223" t="str">
        <f t="shared" ca="1" si="391"/>
        <v>-4.46888600833277-0.44014685440338i</v>
      </c>
      <c r="CA232" s="223" t="str">
        <f t="shared" ca="1" si="392"/>
        <v>4.49050903672553+1.53593849605134E-12i</v>
      </c>
      <c r="CB232" s="223" t="str">
        <f t="shared" ca="1" si="393"/>
        <v>-4.46888600833265+0.440146854404642i</v>
      </c>
      <c r="CC232" s="223" t="str">
        <f t="shared" ca="1" si="394"/>
        <v>4.40422516473836-0.876054853989733i</v>
      </c>
      <c r="CD232" s="223" t="str">
        <f t="shared" ca="1" si="395"/>
        <v>-4.29714922521235+1.30352596643508i</v>
      </c>
      <c r="CE232" s="223" t="str">
        <f t="shared" ca="1" si="396"/>
        <v>4.14868938958813-1.71844341123951i</v>
      </c>
      <c r="CF232" s="223" t="str">
        <f t="shared" ca="1" si="397"/>
        <v>-3.9602754072361+2.11681130660118i</v>
      </c>
      <c r="CG232" s="223" t="str">
        <f t="shared" ca="1" si="398"/>
        <v>3.73372180780776-2.49479315190947i</v>
      </c>
      <c r="CH232" s="223" t="str">
        <f t="shared" ca="1" si="399"/>
        <v>-3.47121042630771+2.848748775376i</v>
      </c>
      <c r="CI232" s="223" t="str">
        <f t="shared" ca="1" si="400"/>
        <v>3.17526939084856-3.17526939084763i</v>
      </c>
      <c r="CJ232" s="223" t="str">
        <f t="shared" ca="1" si="401"/>
        <v>-2.84874877537357+3.4712104263097i</v>
      </c>
      <c r="CK232" s="223" t="str">
        <f t="shared" ca="1" si="402"/>
        <v>2.49479315191057-3.73372180780702i</v>
      </c>
      <c r="CL232" s="223" t="str">
        <f t="shared" ca="1" si="403"/>
        <v>-2.1168113065984+3.96027540723758i</v>
      </c>
      <c r="CM232" s="223" t="str">
        <f t="shared" ca="1" si="404"/>
        <v>1.71844341124072-4.14868938958763i</v>
      </c>
      <c r="CN232" s="223" t="str">
        <f t="shared" ca="1" si="405"/>
        <v>-1.30352596643207+4.29714922521326i</v>
      </c>
      <c r="CO232" s="223" t="str">
        <f t="shared" ca="1" si="406"/>
        <v>0.876054853991152-4.40422516473808i</v>
      </c>
      <c r="CP232" s="223" t="str">
        <f t="shared" ca="1" si="407"/>
        <v>-0.440146854405953+4.46888600833252i</v>
      </c>
      <c r="CQ232" s="223" t="str">
        <f t="shared" ca="1" si="408"/>
        <v>-3.45472868832221E-13-4.49050903672553i</v>
      </c>
      <c r="CR232" s="223" t="str">
        <f t="shared" ca="1" si="409"/>
        <v>0.440146854401942+4.46888600833292i</v>
      </c>
      <c r="CS232" s="223" t="str">
        <f t="shared" ca="1" si="410"/>
        <v>-0.876054853991704-4.40422516473797i</v>
      </c>
      <c r="CT232" s="223" t="str">
        <f t="shared" ca="1" si="411"/>
        <v>1.30352596643249+4.29714922521314i</v>
      </c>
      <c r="CU232" s="223" t="str">
        <f t="shared" ca="1" si="412"/>
        <v>-1.71844341124136-4.14868938958736i</v>
      </c>
      <c r="CV232" s="223" t="str">
        <f t="shared" ca="1" si="413"/>
        <v>2.11681130659879+3.96027540723737i</v>
      </c>
      <c r="CW232" s="223" t="str">
        <f t="shared" ca="1" si="414"/>
        <v>-2.49479315191093-3.73372180780678i</v>
      </c>
      <c r="CX232" s="223" t="str">
        <f t="shared" ca="1" si="415"/>
        <v>2.84874877537391+3.47121042630943i</v>
      </c>
      <c r="CY232" s="223" t="str">
        <f t="shared" ca="1" si="416"/>
        <v>-3.17526939084887-3.17526939084732i</v>
      </c>
      <c r="CZ232" s="223" t="str">
        <f t="shared" ca="1" si="417"/>
        <v>3.47121042630807+2.84874877537557i</v>
      </c>
      <c r="DA232" s="223" t="str">
        <f t="shared" ca="1" si="418"/>
        <v>-3.733721807808-2.49479315190911i</v>
      </c>
      <c r="DB232" s="223" t="str">
        <f t="shared" ca="1" si="419"/>
        <v>3.96027540723636+2.11681130660068i</v>
      </c>
      <c r="DC232" s="223" t="str">
        <f t="shared" ca="1" si="420"/>
        <v>-4.1486893895883-1.7184434112391i</v>
      </c>
      <c r="DD232" s="223" t="str">
        <f t="shared" ca="1" si="421"/>
        <v>4.29714922521251+1.30352596643455i</v>
      </c>
      <c r="DE232" s="223" t="str">
        <f t="shared" ca="1" si="422"/>
        <v>-4.40422516473845-0.876054853989306i</v>
      </c>
      <c r="DF232" s="223" t="str">
        <f t="shared" ca="1" si="423"/>
        <v>4.46888600833271+0.440146854404081i</v>
      </c>
      <c r="DG232" s="223" t="str">
        <f t="shared" ca="1" si="424"/>
        <v>-4.49050903672553+2.09925629067936E-12i</v>
      </c>
      <c r="DH232" s="223" t="str">
        <f t="shared" ca="1" si="425"/>
        <v>4.46888600833272-0.440146854403941i</v>
      </c>
      <c r="DI232" s="223" t="str">
        <f t="shared" ca="1" si="426"/>
        <v>-4.40422516473852+0.876054853988915i</v>
      </c>
      <c r="DJ232" s="223" t="str">
        <f t="shared" ca="1" si="427"/>
        <v>4.29714922521255-1.30352596643441i</v>
      </c>
      <c r="DK232" s="223" t="str">
        <f t="shared" ca="1" si="428"/>
        <v>-4.14868938958845+1.71844341123874i</v>
      </c>
      <c r="DL232" s="223" t="str">
        <f t="shared" ca="1" si="429"/>
        <v>3.96027540723643-2.11681130660056i</v>
      </c>
      <c r="DM232" s="223" t="str">
        <f t="shared" ca="1" si="430"/>
        <v>-3.73372180780822+2.49479315190878i</v>
      </c>
      <c r="DN232" s="223" t="str">
        <f t="shared" ca="1" si="431"/>
        <v>3.47121042630832-2.84874877537526i</v>
      </c>
      <c r="DO232" s="223" t="str">
        <f t="shared" ca="1" si="432"/>
        <v>-3.17526939084914+3.17526939084704i</v>
      </c>
      <c r="DP232" s="223" t="str">
        <f t="shared" ca="1" si="433"/>
        <v>2.84874877537421-3.47121042630918i</v>
      </c>
      <c r="DQ232" s="223" t="str">
        <f t="shared" ca="1" si="434"/>
        <v>-2.49479315191126+3.73372180780656i</v>
      </c>
      <c r="DR232" s="223" t="str">
        <f t="shared" ca="1" si="435"/>
        <v>2.11681130659913-3.96027540723719i</v>
      </c>
      <c r="DS232" s="223" t="str">
        <f t="shared" ca="1" si="436"/>
        <v>-1.71844341124149+4.14868938958731i</v>
      </c>
      <c r="DT232" s="223" t="str">
        <f t="shared" ca="1" si="437"/>
        <v>1.30352596643287-4.29714922521302i</v>
      </c>
      <c r="DU232" s="223" t="str">
        <f t="shared" ca="1" si="438"/>
        <v>-0.876054853991839+4.40422516473794i</v>
      </c>
      <c r="DV232" s="223" t="str">
        <f t="shared" ca="1" si="439"/>
        <v>0.440146854402336-4.46888600833288i</v>
      </c>
      <c r="DW232" s="223" t="str">
        <f t="shared" ca="1" si="440"/>
        <v>-4.86310350711656E-13+4.49050903672553i</v>
      </c>
      <c r="DX232" s="223" t="str">
        <f t="shared" ca="1" si="441"/>
        <v>-0.440146854405686-4.46888600833254i</v>
      </c>
      <c r="DY232" s="223" t="str">
        <f t="shared" ca="1" si="442"/>
        <v>0.876054853990887+4.40422516473813i</v>
      </c>
      <c r="DZ232" s="223" t="str">
        <f t="shared" ca="1" si="443"/>
        <v>-1.30352596643609-4.29714922521205i</v>
      </c>
      <c r="EA232" s="223" t="str">
        <f t="shared" ca="1" si="444"/>
        <v>1.71844341124059+4.14868938958768i</v>
      </c>
      <c r="EB232" s="223" t="str">
        <f t="shared" ca="1" si="445"/>
        <v>-2.11681130659805-3.96027540723777i</v>
      </c>
      <c r="EC232" s="223" t="str">
        <f t="shared" ca="1" si="446"/>
        <v>2.49479315191045+3.7337218078071i</v>
      </c>
      <c r="ED232" s="223" t="str">
        <f t="shared" ca="1" si="447"/>
        <v>-2.84874877537327-3.47121042630996i</v>
      </c>
      <c r="EE232" s="223" t="str">
        <f t="shared" ca="1" si="448"/>
        <v>3.17526939084828+3.17526939084791i</v>
      </c>
      <c r="EF232" s="223" t="str">
        <f t="shared" ca="1" si="449"/>
        <v>-3.47121042630754-2.84874877537621i</v>
      </c>
      <c r="EG232" s="223" t="str">
        <f t="shared" ca="1" si="450"/>
        <v>3.73372180780754+2.4947931519098i</v>
      </c>
      <c r="EH232" s="223" t="str">
        <f t="shared" ca="1" si="451"/>
        <v>-3.96027540723597-2.11681130660142i</v>
      </c>
      <c r="EI232" s="223" t="str">
        <f t="shared" ca="1" si="452"/>
        <v>4.14868938958798+1.71844341123987i</v>
      </c>
      <c r="EJ232" s="223" t="str">
        <f t="shared" ca="1" si="453"/>
        <v>-4.29714922521227-1.30352596643534i</v>
      </c>
      <c r="EK232" s="223" t="str">
        <f t="shared" ca="1" si="454"/>
        <v>4.40422516473829+0.876054853990119i</v>
      </c>
      <c r="EL232" s="223" t="str">
        <f t="shared" ca="1" si="455"/>
        <v>-4.46888600833262-0.440146854404909i</v>
      </c>
      <c r="EM232" s="223" t="str">
        <f t="shared" ca="1" si="456"/>
        <v>4.49050903672553-1.26747307113548E-12i</v>
      </c>
      <c r="EN232" s="223"/>
      <c r="EO232" s="223"/>
      <c r="EP232" s="223"/>
    </row>
    <row r="233" spans="1:146" ht="17.25" thickBot="1">
      <c r="A233" s="257">
        <f t="shared" si="323"/>
        <v>2.5976562500000019E-3</v>
      </c>
      <c r="B233" s="256">
        <v>133</v>
      </c>
      <c r="C233" s="230">
        <f t="shared" si="324"/>
        <v>26600</v>
      </c>
      <c r="D233" s="229">
        <f t="shared" si="457"/>
        <v>167132.72917097699</v>
      </c>
      <c r="E233" s="229" t="str">
        <f t="shared" si="458"/>
        <v>167132.729170977i</v>
      </c>
      <c r="F233" s="229" t="str">
        <f t="shared" si="325"/>
        <v>-0.0101158095456677-0.030909348716827i</v>
      </c>
      <c r="G233" s="229" t="str">
        <f t="shared" si="326"/>
        <v>-3.28473635601091+2.70606031841069i</v>
      </c>
      <c r="H233" s="229" t="str">
        <f t="shared" si="322"/>
        <v>0.00201258786605782-0.00317732830921791i</v>
      </c>
      <c r="I233" s="229" t="str">
        <f t="shared" si="459"/>
        <v>-0.00256295839180035+0.00338259719727392i</v>
      </c>
      <c r="J233" s="255" t="str">
        <f ca="1">IMPRODUCT(1/N_FFT2,EH100)</f>
        <v>0.0192860255397292+0.00161504526727422i</v>
      </c>
      <c r="K233" s="254" t="str">
        <f t="shared" ca="1" si="460"/>
        <v>-0.0000548923285960771+0.0000610975621163433i</v>
      </c>
      <c r="N233" s="246">
        <f t="shared" ca="1" si="327"/>
        <v>17.490475919039408</v>
      </c>
      <c r="O233" s="223">
        <f t="shared" ca="1" si="328"/>
        <v>4.4904759190394072</v>
      </c>
      <c r="P233" s="223" t="str">
        <f t="shared" ca="1" si="329"/>
        <v>-4.45670545025495+0.549682189215416i</v>
      </c>
      <c r="Q233" s="223" t="str">
        <f t="shared" ca="1" si="330"/>
        <v>4.35590198318572-1.09109664665947i</v>
      </c>
      <c r="R233" s="223" t="str">
        <f t="shared" ca="1" si="331"/>
        <v>-4.18958169580458+1.61609999494215i</v>
      </c>
      <c r="S233" s="223" t="str">
        <f t="shared" ca="1" si="332"/>
        <v>3.96024620004503-2.11679569503099i</v>
      </c>
      <c r="T233" s="223" t="str">
        <f t="shared" ca="1" si="333"/>
        <v>-3.67134491522958+2.58565281754739i</v>
      </c>
      <c r="U233" s="223" t="str">
        <f t="shared" ca="1" si="334"/>
        <v>3.32722318559149-3.01561931495592i</v>
      </c>
      <c r="V233" s="223" t="str">
        <f t="shared" ca="1" si="335"/>
        <v>-2.93305692225448+3.40022809092095i</v>
      </c>
      <c r="W233" s="223" t="str">
        <f t="shared" ca="1" si="336"/>
        <v>2.49477475270946-3.73369427145772i</v>
      </c>
      <c r="X233" s="223" t="str">
        <f t="shared" ca="1" si="337"/>
        <v>-2.01896884874131+4.01100221481926i</v>
      </c>
      <c r="Y233" s="223" t="str">
        <f t="shared" ca="1" si="338"/>
        <v>1.51279577402666-4.22798095141876i</v>
      </c>
      <c r="Z233" s="223" t="str">
        <f t="shared" ca="1" si="339"/>
        <v>-0.983868842756054+4.38136691909348i</v>
      </c>
      <c r="AA233" s="223" t="str">
        <f t="shared" ca="1" si="340"/>
        <v>0.440143608303138-4.4688530501173i</v>
      </c>
      <c r="AB233" s="223" t="str">
        <f t="shared" ca="1" si="341"/>
        <v>0.110201795705872+4.48912347164745i</v>
      </c>
      <c r="AC233" s="223" t="str">
        <f t="shared" ca="1" si="342"/>
        <v>-0.65888966213094-4.44187329767631i</v>
      </c>
      <c r="AD233" s="223" t="str">
        <f t="shared" ca="1" si="343"/>
        <v>1.19766721474177+4.32781321480092i</v>
      </c>
      <c r="AE233" s="223" t="str">
        <f t="shared" ca="1" si="344"/>
        <v>-1.71843073765072-4.14865879283535i</v>
      </c>
      <c r="AF233" s="223" t="str">
        <f t="shared" ca="1" si="345"/>
        <v>2.21334746274607+3.90710468104303i</v>
      </c>
      <c r="AG233" s="223" t="str">
        <f t="shared" ca="1" si="346"/>
        <v>-2.67497338181178-3.60678407810494i</v>
      </c>
      <c r="AH233" s="223" t="str">
        <f t="shared" ca="1" si="347"/>
        <v>3.09636521134297+3.25221408542824i</v>
      </c>
      <c r="AI233" s="223" t="str">
        <f t="shared" ca="1" si="348"/>
        <v>-3.47118482599115-2.84872776573713i</v>
      </c>
      <c r="AJ233" s="223" t="str">
        <f t="shared" ca="1" si="349"/>
        <v>3.7937945898683+2.40239392884656i</v>
      </c>
      <c r="AK233" s="223" t="str">
        <f t="shared" ca="1" si="350"/>
        <v>-4.05934215184031-1.91992585111125i</v>
      </c>
      <c r="AL233" s="223" t="str">
        <f t="shared" ca="1" si="351"/>
        <v>4.2638334294023+1.40858030150369i</v>
      </c>
      <c r="AM233" s="223" t="str">
        <f t="shared" ca="1" si="352"/>
        <v>-4.40419268339905-0.876048393050905i</v>
      </c>
      <c r="AN233" s="223" t="str">
        <f t="shared" ca="1" si="353"/>
        <v>4.47830878000347+0.33033990133903i</v>
      </c>
      <c r="AO233" s="223" t="str">
        <f t="shared" ca="1" si="354"/>
        <v>-4.4850669441353+0.220337209970722i</v>
      </c>
      <c r="AP233" s="223" t="str">
        <f t="shared" ca="1" si="355"/>
        <v>4.42436552671546-0.76770024455163i</v>
      </c>
      <c r="AQ233" s="223" t="str">
        <f t="shared" ca="1" si="356"/>
        <v>-4.29711753356302+1.30351635287712i</v>
      </c>
      <c r="AR233" s="223" t="str">
        <f t="shared" ca="1" si="357"/>
        <v>-4.29711753356302+1.30351635287712i</v>
      </c>
      <c r="AS233" s="223" t="str">
        <f t="shared" ca="1" si="358"/>
        <v>-3.85160966827745+2.3085659927116i</v>
      </c>
      <c r="AT233" s="223" t="str">
        <f t="shared" ca="1" si="359"/>
        <v>3.54005064911795-2.7626826421347i</v>
      </c>
      <c r="AU233" s="223" t="str">
        <f t="shared" ca="1" si="360"/>
        <v>-3.17524597310645+3.17524597310887i</v>
      </c>
      <c r="AV233" s="223" t="str">
        <f t="shared" ca="1" si="361"/>
        <v>2.76268264213558-3.54005064911727i</v>
      </c>
      <c r="AW233" s="223" t="str">
        <f t="shared" ca="1" si="362"/>
        <v>-2.30856599271141+3.85160966827756i</v>
      </c>
      <c r="AX233" s="223" t="str">
        <f t="shared" ca="1" si="363"/>
        <v>1.81972636193747-4.10523689293841i</v>
      </c>
      <c r="AY233" s="223" t="str">
        <f t="shared" ca="1" si="364"/>
        <v>-1.30351635287818+4.2971175335627i</v>
      </c>
      <c r="AZ233" s="223" t="str">
        <f t="shared" ca="1" si="365"/>
        <v>0.767700244550965-4.42436552671558i</v>
      </c>
      <c r="BA233" s="223" t="str">
        <f t="shared" ca="1" si="366"/>
        <v>-0.220337209972727+4.4850669441352i</v>
      </c>
      <c r="BB233" s="223" t="str">
        <f t="shared" ca="1" si="367"/>
        <v>-0.330339901338365-4.47830878000352i</v>
      </c>
      <c r="BC233" s="223" t="str">
        <f t="shared" ca="1" si="368"/>
        <v>0.876048393052068+4.40419268339882i</v>
      </c>
      <c r="BD233" s="223" t="str">
        <f t="shared" ca="1" si="369"/>
        <v>-1.40858030150172-4.26383342940295i</v>
      </c>
      <c r="BE233" s="223" t="str">
        <f t="shared" ca="1" si="370"/>
        <v>1.91992585111099+4.05934215184043i</v>
      </c>
      <c r="BF233" s="223" t="str">
        <f t="shared" ca="1" si="371"/>
        <v>-2.40239392884745-3.79379458986773i</v>
      </c>
      <c r="BG233" s="223" t="str">
        <f t="shared" ca="1" si="372"/>
        <v>2.84872776573592+3.47118482599213i</v>
      </c>
      <c r="BH233" s="223" t="str">
        <f t="shared" ca="1" si="373"/>
        <v>-3.25221408542808-3.09636521134313i</v>
      </c>
      <c r="BI233" s="223" t="str">
        <f t="shared" ca="1" si="374"/>
        <v>3.60678407810587+2.67497338181052i</v>
      </c>
      <c r="BJ233" s="223" t="str">
        <f t="shared" ca="1" si="375"/>
        <v>-3.90710468104249-2.21334746274701i</v>
      </c>
      <c r="BK233" s="223" t="str">
        <f t="shared" ca="1" si="376"/>
        <v>4.14865879283545+1.71843073765048i</v>
      </c>
      <c r="BL233" s="223" t="str">
        <f t="shared" ca="1" si="377"/>
        <v>-4.32781321480148-1.19766721473976i</v>
      </c>
      <c r="BM233" s="223" t="str">
        <f t="shared" ca="1" si="378"/>
        <v>4.44187329767614+0.658889662132072i</v>
      </c>
      <c r="BN233" s="223" t="str">
        <f t="shared" ca="1" si="379"/>
        <v>-4.48912347164746-0.110201795705231i</v>
      </c>
      <c r="BO233" s="223" t="str">
        <f t="shared" ca="1" si="380"/>
        <v>4.4688530501171-0.440143608305142i</v>
      </c>
      <c r="BP233" s="223" t="str">
        <f t="shared" ca="1" si="381"/>
        <v>-4.38136691909362+0.983868842755403i</v>
      </c>
      <c r="BQ233" s="223" t="str">
        <f t="shared" ca="1" si="382"/>
        <v>4.22798095141852-1.51279577402732i</v>
      </c>
      <c r="BR233" s="223" t="str">
        <f t="shared" ca="1" si="383"/>
        <v>-4.01100221482015+2.01896884873955i</v>
      </c>
      <c r="BS233" s="223" t="str">
        <f t="shared" ca="1" si="384"/>
        <v>3.73369427145781-2.49477475270934i</v>
      </c>
      <c r="BT233" s="223" t="str">
        <f t="shared" ca="1" si="385"/>
        <v>-3.40022809092025+2.93305692225529i</v>
      </c>
      <c r="BU233" s="223" t="str">
        <f t="shared" ca="1" si="386"/>
        <v>3.0156193149571-3.32722318559042i</v>
      </c>
      <c r="BV233" s="223" t="str">
        <f t="shared" ca="1" si="387"/>
        <v>-2.58565281754758+3.67134491522944i</v>
      </c>
      <c r="BW233" s="223" t="str">
        <f t="shared" ca="1" si="388"/>
        <v>2.11679569502961-3.96024620004577i</v>
      </c>
      <c r="BX233" s="223" t="str">
        <f t="shared" ca="1" si="389"/>
        <v>-1.61609999494347+4.18958169580407i</v>
      </c>
      <c r="BY233" s="223" t="str">
        <f t="shared" ca="1" si="390"/>
        <v>1.09109664665927-4.35590198318577i</v>
      </c>
      <c r="BZ233" s="223" t="str">
        <f t="shared" ca="1" si="391"/>
        <v>-0.549682189213638+4.45670545025517i</v>
      </c>
      <c r="CA233" s="223" t="str">
        <f t="shared" ca="1" si="392"/>
        <v>1.17725130093173E-12-4.49047591903941i</v>
      </c>
      <c r="CB233" s="223" t="str">
        <f t="shared" ca="1" si="393"/>
        <v>0.54968218921586+4.45670545025489i</v>
      </c>
      <c r="CC233" s="223" t="str">
        <f t="shared" ca="1" si="394"/>
        <v>-1.09109664666144-4.35590198318522i</v>
      </c>
      <c r="CD233" s="223" t="str">
        <f t="shared" ca="1" si="395"/>
        <v>1.6160999949414+4.18958169580487i</v>
      </c>
      <c r="CE233" s="223" t="str">
        <f t="shared" ca="1" si="396"/>
        <v>-2.11679569503158-3.96024620004471i</v>
      </c>
      <c r="CF233" s="223" t="str">
        <f t="shared" ca="1" si="397"/>
        <v>2.58565281754576+3.67134491523072i</v>
      </c>
      <c r="CG233" s="223" t="str">
        <f t="shared" ca="1" si="398"/>
        <v>-3.01561931495545-3.32722318559192i</v>
      </c>
      <c r="CH233" s="223" t="str">
        <f t="shared" ca="1" si="399"/>
        <v>3.40022809092171+2.93305692225359i</v>
      </c>
      <c r="CI233" s="223" t="str">
        <f t="shared" ca="1" si="400"/>
        <v>-3.73369427145657-2.49477475271119i</v>
      </c>
      <c r="CJ233" s="223" t="str">
        <f t="shared" ca="1" si="401"/>
        <v>4.01100221481915+2.01896884874153i</v>
      </c>
      <c r="CK233" s="223" t="str">
        <f t="shared" ca="1" si="402"/>
        <v>-4.22798095141928-1.51279577402521i</v>
      </c>
      <c r="CL233" s="223" t="str">
        <f t="shared" ca="1" si="403"/>
        <v>4.38136691909313+0.983868842757577i</v>
      </c>
      <c r="CM233" s="223" t="str">
        <f t="shared" ca="1" si="404"/>
        <v>-4.46885305011732-0.440143608302913i</v>
      </c>
      <c r="CN233" s="223" t="str">
        <f t="shared" ca="1" si="405"/>
        <v>4.48912347164741-0.110201795707471i</v>
      </c>
      <c r="CO233" s="223" t="str">
        <f t="shared" ca="1" si="406"/>
        <v>-4.44187329767646+0.658889662129871i</v>
      </c>
      <c r="CP233" s="223" t="str">
        <f t="shared" ca="1" si="407"/>
        <v>4.32781321480085-1.19766721474204i</v>
      </c>
      <c r="CQ233" s="223" t="str">
        <f t="shared" ca="1" si="408"/>
        <v>-4.14865879283454+1.71843073765266i</v>
      </c>
      <c r="CR233" s="223" t="str">
        <f t="shared" ca="1" si="409"/>
        <v>3.90710468104359-2.21334746274508i</v>
      </c>
      <c r="CS233" s="223" t="str">
        <f t="shared" ca="1" si="410"/>
        <v>-3.60678407810453+2.67497338181232i</v>
      </c>
      <c r="CT233" s="223" t="str">
        <f t="shared" ca="1" si="411"/>
        <v>3.25221408542971-3.09636521134142i</v>
      </c>
      <c r="CU233" s="223" t="str">
        <f t="shared" ca="1" si="412"/>
        <v>-2.84872776573774+3.47118482599064i</v>
      </c>
      <c r="CV233" s="223" t="str">
        <f t="shared" ca="1" si="413"/>
        <v>2.40239392884567-3.79379458986886i</v>
      </c>
      <c r="CW233" s="223" t="str">
        <f t="shared" ca="1" si="414"/>
        <v>-1.91992585111301+4.05934215183948i</v>
      </c>
      <c r="CX233" s="223" t="str">
        <f t="shared" ca="1" si="415"/>
        <v>1.40858030150384-4.26383342940225i</v>
      </c>
      <c r="CY233" s="223" t="str">
        <f t="shared" ca="1" si="416"/>
        <v>-0.876048393049746+4.40419268339928i</v>
      </c>
      <c r="CZ233" s="223" t="str">
        <f t="shared" ca="1" si="417"/>
        <v>0.330339901340586-4.47830878000335i</v>
      </c>
      <c r="DA233" s="223" t="str">
        <f t="shared" ca="1" si="418"/>
        <v>0.220337209970503+4.48506694413531i</v>
      </c>
      <c r="DB233" s="223" t="str">
        <f t="shared" ca="1" si="419"/>
        <v>-0.76770024455317-4.42436552671519i</v>
      </c>
      <c r="DC233" s="223" t="str">
        <f t="shared" ca="1" si="420"/>
        <v>1.30351635287593+4.29711753356338i</v>
      </c>
      <c r="DD233" s="223" t="str">
        <f t="shared" ca="1" si="421"/>
        <v>-1.81972636193946-4.10523689293753i</v>
      </c>
      <c r="DE233" s="223" t="str">
        <f t="shared" ca="1" si="422"/>
        <v>2.30856599271327+3.85160966827644i</v>
      </c>
      <c r="DF233" s="223" t="str">
        <f t="shared" ca="1" si="423"/>
        <v>-2.76268264213387-3.5400506491186i</v>
      </c>
      <c r="DG233" s="223" t="str">
        <f t="shared" ca="1" si="424"/>
        <v>3.17524597310812+3.17524597310719i</v>
      </c>
      <c r="DH233" s="223" t="str">
        <f t="shared" ca="1" si="425"/>
        <v>-3.54005064911941-2.76268264213283i</v>
      </c>
      <c r="DI233" s="223" t="str">
        <f t="shared" ca="1" si="426"/>
        <v>3.85160966827699+2.30856599271236i</v>
      </c>
      <c r="DJ233" s="223" t="str">
        <f t="shared" ca="1" si="427"/>
        <v>-4.10523689293796-1.81972636193849i</v>
      </c>
      <c r="DK233" s="223" t="str">
        <f t="shared" ca="1" si="428"/>
        <v>4.29711753356236+1.30351635287931i</v>
      </c>
      <c r="DL233" s="223" t="str">
        <f t="shared" ca="1" si="429"/>
        <v>-4.42436552671538-0.767700244552124i</v>
      </c>
      <c r="DM233" s="223" t="str">
        <f t="shared" ca="1" si="430"/>
        <v>4.48506694413536+0.220337209969441i</v>
      </c>
      <c r="DN233" s="223" t="str">
        <f t="shared" ca="1" si="431"/>
        <v>-4.47830878000359+0.330339901337318i</v>
      </c>
      <c r="DO233" s="223" t="str">
        <f t="shared" ca="1" si="432"/>
        <v>4.40419268339903-0.876048393051039i</v>
      </c>
      <c r="DP233" s="223" t="str">
        <f t="shared" ca="1" si="433"/>
        <v>-4.26383342940184+1.40858030150509i</v>
      </c>
      <c r="DQ233" s="223" t="str">
        <f t="shared" ca="1" si="434"/>
        <v>4.05934215184088-1.91992585111005i</v>
      </c>
      <c r="DR233" s="223" t="str">
        <f t="shared" ca="1" si="435"/>
        <v>-3.79379458986829+2.40239392884657i</v>
      </c>
      <c r="DS233" s="223" t="str">
        <f t="shared" ca="1" si="436"/>
        <v>3.47118482598996-2.84872776573856i</v>
      </c>
      <c r="DT233" s="223" t="str">
        <f t="shared" ca="1" si="437"/>
        <v>-3.09636521134398+3.25221408542727i</v>
      </c>
      <c r="DU233" s="223" t="str">
        <f t="shared" ca="1" si="438"/>
        <v>2.67497338181147-3.60678407810517i</v>
      </c>
      <c r="DV233" s="223" t="str">
        <f t="shared" ca="1" si="439"/>
        <v>-2.21334746274415+3.90710468104412i</v>
      </c>
      <c r="DW233" s="223" t="str">
        <f t="shared" ca="1" si="440"/>
        <v>1.71843073765145-4.14865879283504i</v>
      </c>
      <c r="DX233" s="223" t="str">
        <f t="shared" ca="1" si="441"/>
        <v>-1.19766721474102+4.32781321480113i</v>
      </c>
      <c r="DY233" s="223" t="str">
        <f t="shared" ca="1" si="442"/>
        <v>0.658889662133109-4.44187329767598i</v>
      </c>
      <c r="DZ233" s="223" t="str">
        <f t="shared" ca="1" si="443"/>
        <v>-0.110201795706281+4.48912347164743i</v>
      </c>
      <c r="EA233" s="223" t="str">
        <f t="shared" ca="1" si="444"/>
        <v>-0.440143608304097-4.46885305011721i</v>
      </c>
      <c r="EB233" s="223" t="str">
        <f t="shared" ca="1" si="445"/>
        <v>0.983868842754254+4.38136691909388i</v>
      </c>
      <c r="EC233" s="223" t="str">
        <f t="shared" ca="1" si="446"/>
        <v>-1.51279577402622-4.22798095141892i</v>
      </c>
      <c r="ED233" s="223" t="str">
        <f t="shared" ca="1" si="447"/>
        <v>2.01896884874248+4.01100221481867i</v>
      </c>
      <c r="EE233" s="223" t="str">
        <f t="shared" ca="1" si="448"/>
        <v>-2.49477475270825-3.73369427145854i</v>
      </c>
      <c r="EF233" s="223" t="str">
        <f t="shared" ca="1" si="449"/>
        <v>2.9330569222544+3.40022809092101i</v>
      </c>
      <c r="EG233" s="223" t="str">
        <f t="shared" ca="1" si="450"/>
        <v>-3.32722318559263-3.01561931495467i</v>
      </c>
      <c r="EH233" s="223" t="str">
        <f t="shared" ca="1" si="451"/>
        <v>3.67134491522883+2.58565281754844i</v>
      </c>
      <c r="EI233" s="223" t="str">
        <f t="shared" ca="1" si="452"/>
        <v>-3.96024620004527-2.11679569503053i</v>
      </c>
      <c r="EJ233" s="223" t="str">
        <f t="shared" ca="1" si="453"/>
        <v>4.1895816958053+1.61609999494029i</v>
      </c>
      <c r="EK233" s="223" t="str">
        <f t="shared" ca="1" si="454"/>
        <v>-4.35590198318548-1.09109664666041i</v>
      </c>
      <c r="EL233" s="223" t="str">
        <f t="shared" ca="1" si="455"/>
        <v>4.45670545025502+0.549682189214805i</v>
      </c>
      <c r="EM233" s="223" t="str">
        <f t="shared" ca="1" si="456"/>
        <v>-4.49047591903941-2.35450260186347E-12i</v>
      </c>
      <c r="EN233" s="223"/>
      <c r="EO233" s="223"/>
      <c r="EP233" s="223"/>
    </row>
    <row r="234" spans="1:146" ht="17.25" thickBot="1">
      <c r="A234" s="257">
        <f t="shared" si="323"/>
        <v>2.6171875000000019E-3</v>
      </c>
      <c r="B234" s="256">
        <v>134</v>
      </c>
      <c r="C234" s="230">
        <f t="shared" si="324"/>
        <v>26800</v>
      </c>
      <c r="D234" s="229">
        <f t="shared" si="457"/>
        <v>168389.36623241293</v>
      </c>
      <c r="E234" s="229" t="str">
        <f t="shared" si="458"/>
        <v>168389.366232413i</v>
      </c>
      <c r="F234" s="229" t="str">
        <f t="shared" si="325"/>
        <v>-0.0100268618236644-0.0306034193994228i</v>
      </c>
      <c r="G234" s="229" t="str">
        <f t="shared" si="326"/>
        <v>-3.25874497376037+2.71249917235239i</v>
      </c>
      <c r="H234" s="229" t="str">
        <f t="shared" si="322"/>
        <v>0.00201237066214373-0.00315360191578158i</v>
      </c>
      <c r="I234" s="229" t="str">
        <f t="shared" si="459"/>
        <v>-0.00255096456646679+0.00335693053301363i</v>
      </c>
      <c r="J234" s="255" t="str">
        <f ca="1">IMPRODUCT(1/N_FFT2,EI100)</f>
        <v>0.0207630770444669-3.64996288275605E-06i</v>
      </c>
      <c r="K234" s="254" t="str">
        <f t="shared" ca="1" si="460"/>
        <v>-0.0000529536211594096+0.0000697095182158682i</v>
      </c>
      <c r="N234" s="246">
        <f t="shared" ca="1" si="327"/>
        <v>17.490435880918405</v>
      </c>
      <c r="O234" s="223">
        <f t="shared" ca="1" si="328"/>
        <v>4.4904358809184028</v>
      </c>
      <c r="P234" s="223" t="str">
        <f t="shared" ca="1" si="329"/>
        <v>-4.4418336929075+0.658883787318516i</v>
      </c>
      <c r="Q234" s="223" t="str">
        <f t="shared" ca="1" si="330"/>
        <v>4.29707921947001-1.30350473042426i</v>
      </c>
      <c r="R234" s="223" t="str">
        <f t="shared" ca="1" si="331"/>
        <v>-4.05930595780758+1.91990873260874i</v>
      </c>
      <c r="S234" s="223" t="str">
        <f t="shared" ca="1" si="332"/>
        <v>3.73366098097656-2.49475250872157i</v>
      </c>
      <c r="T234" s="223" t="str">
        <f t="shared" ca="1" si="333"/>
        <v>-3.3271935193007+3.0155924269972i</v>
      </c>
      <c r="U234" s="223" t="str">
        <f t="shared" ca="1" si="334"/>
        <v>2.84870236582206-3.47115387610507i</v>
      </c>
      <c r="V234" s="223" t="str">
        <f t="shared" ca="1" si="335"/>
        <v>-2.30854540900387+3.85157532643548i</v>
      </c>
      <c r="W234" s="223" t="str">
        <f t="shared" ca="1" si="336"/>
        <v>1.71841541572529-4.14862180243477i</v>
      </c>
      <c r="X234" s="223" t="str">
        <f t="shared" ca="1" si="337"/>
        <v>-1.09108691818976+4.35586314495699i</v>
      </c>
      <c r="Y234" s="223" t="str">
        <f t="shared" ca="1" si="338"/>
        <v>0.440139683881076-4.46881320479078i</v>
      </c>
      <c r="Z234" s="223" t="str">
        <f t="shared" ca="1" si="339"/>
        <v>0.220335245393225+4.48502695424196i</v>
      </c>
      <c r="AA234" s="223" t="str">
        <f t="shared" ca="1" si="340"/>
        <v>-0.876040582001241-4.40415341459926i</v>
      </c>
      <c r="AB234" s="223" t="str">
        <f t="shared" ca="1" si="341"/>
        <v>1.51278228558978+4.2279432537636i</v>
      </c>
      <c r="AC234" s="223" t="str">
        <f t="shared" ca="1" si="342"/>
        <v>-2.11677682119129-3.96021088957479i</v>
      </c>
      <c r="AD234" s="223" t="str">
        <f t="shared" ca="1" si="343"/>
        <v>2.67494953113088+3.60675191918464i</v>
      </c>
      <c r="AE234" s="223" t="str">
        <f t="shared" ca="1" si="344"/>
        <v>-3.17521766188067-3.17521766188091i</v>
      </c>
      <c r="AF234" s="223" t="str">
        <f t="shared" ca="1" si="345"/>
        <v>3.60675191918473+2.67494953113077i</v>
      </c>
      <c r="AG234" s="223" t="str">
        <f t="shared" ca="1" si="346"/>
        <v>-3.96021088957485-2.11677682119117i</v>
      </c>
      <c r="AH234" s="223" t="str">
        <f t="shared" ca="1" si="347"/>
        <v>4.22794325376364+1.51278228558969i</v>
      </c>
      <c r="AI234" s="223" t="str">
        <f t="shared" ca="1" si="348"/>
        <v>-4.40415341459929-0.876040582001111i</v>
      </c>
      <c r="AJ234" s="223" t="str">
        <f t="shared" ca="1" si="349"/>
        <v>4.48502695424197+0.220335245393124i</v>
      </c>
      <c r="AK234" s="223" t="str">
        <f t="shared" ca="1" si="350"/>
        <v>-4.46881320479082+0.440139683880764i</v>
      </c>
      <c r="AL234" s="223" t="str">
        <f t="shared" ca="1" si="351"/>
        <v>4.35586314495706-1.09108691818948i</v>
      </c>
      <c r="AM234" s="223" t="str">
        <f t="shared" ca="1" si="352"/>
        <v>-4.14862180243473+1.71841541572538i</v>
      </c>
      <c r="AN234" s="223" t="str">
        <f t="shared" ca="1" si="353"/>
        <v>3.85157532643541-2.30854540900398i</v>
      </c>
      <c r="AO234" s="223" t="str">
        <f t="shared" ca="1" si="354"/>
        <v>-3.47115387610501+2.84870236582213i</v>
      </c>
      <c r="AP234" s="223" t="str">
        <f t="shared" ca="1" si="355"/>
        <v>3.01559242699712-3.32719351930077i</v>
      </c>
      <c r="AQ234" s="223" t="str">
        <f t="shared" ca="1" si="356"/>
        <v>-2.49475250872146+3.73366098097663i</v>
      </c>
      <c r="AR234" s="223" t="str">
        <f t="shared" ca="1" si="357"/>
        <v>-2.49475250872146+3.73366098097663i</v>
      </c>
      <c r="AS234" s="223" t="str">
        <f t="shared" ca="1" si="358"/>
        <v>-1.30350473042444+4.29707921946996i</v>
      </c>
      <c r="AT234" s="223" t="str">
        <f t="shared" ca="1" si="359"/>
        <v>0.658883787319657-4.44183369290733i</v>
      </c>
      <c r="AU234" s="223" t="str">
        <f t="shared" ca="1" si="360"/>
        <v>-3.45471135494866E-13+4.4904358809184i</v>
      </c>
      <c r="AV234" s="223" t="str">
        <f t="shared" ca="1" si="361"/>
        <v>-0.658883787319037-4.44183369290742i</v>
      </c>
      <c r="AW234" s="223" t="str">
        <f t="shared" ca="1" si="362"/>
        <v>1.30350473042555+4.29707921946962i</v>
      </c>
      <c r="AX234" s="223" t="str">
        <f t="shared" ca="1" si="363"/>
        <v>-1.91990873261069-4.05930595780666i</v>
      </c>
      <c r="AY234" s="223" t="str">
        <f t="shared" ca="1" si="364"/>
        <v>2.49475250872019+3.73366098097748i</v>
      </c>
      <c r="AZ234" s="223" t="str">
        <f t="shared" ca="1" si="365"/>
        <v>-3.0155924269966-3.32719351930124i</v>
      </c>
      <c r="BA234" s="223" t="str">
        <f t="shared" ca="1" si="366"/>
        <v>3.47115387610514+2.84870236582197i</v>
      </c>
      <c r="BB234" s="223" t="str">
        <f t="shared" ca="1" si="367"/>
        <v>-3.85157532643598-2.30854540900304i</v>
      </c>
      <c r="BC234" s="223" t="str">
        <f t="shared" ca="1" si="368"/>
        <v>4.14862180243552+1.71841541572349i</v>
      </c>
      <c r="BD234" s="223" t="str">
        <f t="shared" ca="1" si="369"/>
        <v>-4.35586314495658-1.09108691819139i</v>
      </c>
      <c r="BE234" s="223" t="str">
        <f t="shared" ca="1" si="370"/>
        <v>4.46881320479071+0.440139683881896i</v>
      </c>
      <c r="BF234" s="223" t="str">
        <f t="shared" ca="1" si="371"/>
        <v>-4.48502695424198+0.220335245392943i</v>
      </c>
      <c r="BG234" s="223" t="str">
        <f t="shared" ca="1" si="372"/>
        <v>4.40415341459915-0.876040582001807i</v>
      </c>
      <c r="BH234" s="223" t="str">
        <f t="shared" ca="1" si="373"/>
        <v>-4.22794325376312+1.51278228559114i</v>
      </c>
      <c r="BI234" s="223" t="str">
        <f t="shared" ca="1" si="374"/>
        <v>3.96021088957582-2.11677682118935i</v>
      </c>
      <c r="BJ234" s="223" t="str">
        <f t="shared" ca="1" si="375"/>
        <v>-3.60675191918536+2.67494953112991i</v>
      </c>
      <c r="BK234" s="223" t="str">
        <f t="shared" ca="1" si="376"/>
        <v>3.17521766188116-3.17521766188042i</v>
      </c>
      <c r="BL234" s="223" t="str">
        <f t="shared" ca="1" si="377"/>
        <v>-2.67494953113064+3.60675191918482i</v>
      </c>
      <c r="BM234" s="223" t="str">
        <f t="shared" ca="1" si="378"/>
        <v>2.11677682119026-3.96021088957533i</v>
      </c>
      <c r="BN234" s="223" t="str">
        <f t="shared" ca="1" si="379"/>
        <v>-1.51278228558791+4.22794325376428i</v>
      </c>
      <c r="BO234" s="223" t="str">
        <f t="shared" ca="1" si="380"/>
        <v>0.876040582002826-4.40415341459895i</v>
      </c>
      <c r="BP234" s="223" t="str">
        <f t="shared" ca="1" si="381"/>
        <v>-0.220335245393851+4.48502695424193i</v>
      </c>
      <c r="BQ234" s="223" t="str">
        <f t="shared" ca="1" si="382"/>
        <v>-0.440139683880865-4.46881320479081i</v>
      </c>
      <c r="BR234" s="223" t="str">
        <f t="shared" ca="1" si="383"/>
        <v>1.09108691819038+4.35586314495684i</v>
      </c>
      <c r="BS234" s="223" t="str">
        <f t="shared" ca="1" si="384"/>
        <v>-1.71841541572677-4.14862180243416i</v>
      </c>
      <c r="BT234" s="223" t="str">
        <f t="shared" ca="1" si="385"/>
        <v>2.30854540900215+3.85157532643651i</v>
      </c>
      <c r="BU234" s="223" t="str">
        <f t="shared" ca="1" si="386"/>
        <v>-2.84870236582117-3.4711538761058i</v>
      </c>
      <c r="BV234" s="223" t="str">
        <f t="shared" ca="1" si="387"/>
        <v>3.32719351930058+3.01559242699733i</v>
      </c>
      <c r="BW234" s="223" t="str">
        <f t="shared" ca="1" si="388"/>
        <v>-3.73366098097694-2.494752508721i</v>
      </c>
      <c r="BX234" s="223" t="str">
        <f t="shared" ca="1" si="389"/>
        <v>4.05930595780812+1.9199087326076i</v>
      </c>
      <c r="BY234" s="223" t="str">
        <f t="shared" ca="1" si="390"/>
        <v>-4.29707921946935-1.30350473042642i</v>
      </c>
      <c r="BZ234" s="223" t="str">
        <f t="shared" ca="1" si="391"/>
        <v>4.44183369290728+0.658883787319998i</v>
      </c>
      <c r="CA234" s="223" t="str">
        <f t="shared" ca="1" si="392"/>
        <v>-4.4904358809184-6.90942270989731E-13i</v>
      </c>
      <c r="CB234" s="223" t="str">
        <f t="shared" ca="1" si="393"/>
        <v>4.44183369290746-0.658883787318759i</v>
      </c>
      <c r="CC234" s="223" t="str">
        <f t="shared" ca="1" si="394"/>
        <v>-4.29707921946972+1.30350473042522i</v>
      </c>
      <c r="CD234" s="223" t="str">
        <f t="shared" ca="1" si="395"/>
        <v>4.0593059578068-1.91990873261038i</v>
      </c>
      <c r="CE234" s="223" t="str">
        <f t="shared" ca="1" si="396"/>
        <v>-3.73366098097771+2.49475250871986i</v>
      </c>
      <c r="CF234" s="223" t="str">
        <f t="shared" ca="1" si="397"/>
        <v>3.32719351930143-3.0155924269964i</v>
      </c>
      <c r="CG234" s="223" t="str">
        <f t="shared" ca="1" si="398"/>
        <v>-2.84870236582224+3.47115387610492i</v>
      </c>
      <c r="CH234" s="223" t="str">
        <f t="shared" ca="1" si="399"/>
        <v>2.30854540900323-3.85157532643587i</v>
      </c>
      <c r="CI234" s="223" t="str">
        <f t="shared" ca="1" si="400"/>
        <v>-1.71841541572381+4.14862180243538i</v>
      </c>
      <c r="CJ234" s="223" t="str">
        <f t="shared" ca="1" si="401"/>
        <v>1.09108691819172-4.3558631449565i</v>
      </c>
      <c r="CK234" s="223" t="str">
        <f t="shared" ca="1" si="402"/>
        <v>-0.44013968388224+4.46881320479067i</v>
      </c>
      <c r="CL234" s="223" t="str">
        <f t="shared" ca="1" si="403"/>
        <v>-0.220335245392599-4.48502695424199i</v>
      </c>
      <c r="CM234" s="223" t="str">
        <f t="shared" ca="1" si="404"/>
        <v>0.87604058200147+4.40415341459922i</v>
      </c>
      <c r="CN234" s="223" t="str">
        <f t="shared" ca="1" si="405"/>
        <v>-1.51278228559082-4.22794325376324i</v>
      </c>
      <c r="CO234" s="223" t="str">
        <f t="shared" ca="1" si="406"/>
        <v>2.11677682119299+3.96021088957388i</v>
      </c>
      <c r="CP234" s="223" t="str">
        <f t="shared" ca="1" si="407"/>
        <v>-2.67494953112953-3.60675191918565i</v>
      </c>
      <c r="CQ234" s="223" t="str">
        <f t="shared" ca="1" si="408"/>
        <v>3.17521766188018+3.1752176618814i</v>
      </c>
      <c r="CR234" s="223" t="str">
        <f t="shared" ca="1" si="409"/>
        <v>-3.60675191918462-2.67494953113092i</v>
      </c>
      <c r="CS234" s="223" t="str">
        <f t="shared" ca="1" si="410"/>
        <v>3.96021088957523+2.11677682119046i</v>
      </c>
      <c r="CT234" s="223" t="str">
        <f t="shared" ca="1" si="411"/>
        <v>-4.22794325376416-1.51278228558823i</v>
      </c>
      <c r="CU234" s="223" t="str">
        <f t="shared" ca="1" si="412"/>
        <v>4.40415341459888+0.876040582003163i</v>
      </c>
      <c r="CV234" s="223" t="str">
        <f t="shared" ca="1" si="413"/>
        <v>-4.48502695424192-0.220335245394196i</v>
      </c>
      <c r="CW234" s="223" t="str">
        <f t="shared" ca="1" si="414"/>
        <v>4.46881320479083-0.440139683880648i</v>
      </c>
      <c r="CX234" s="223" t="str">
        <f t="shared" ca="1" si="415"/>
        <v>-4.35586314495692+1.09108691819004i</v>
      </c>
      <c r="CY234" s="223" t="str">
        <f t="shared" ca="1" si="416"/>
        <v>4.14862180243429-1.71841541572645i</v>
      </c>
      <c r="CZ234" s="223" t="str">
        <f t="shared" ca="1" si="417"/>
        <v>-3.85157532643433+2.3085454090058i</v>
      </c>
      <c r="DA234" s="223" t="str">
        <f t="shared" ca="1" si="418"/>
        <v>3.47115387610593-2.848702365821i</v>
      </c>
      <c r="DB234" s="223" t="str">
        <f t="shared" ca="1" si="419"/>
        <v>-3.01559242699768+3.32719351930027i</v>
      </c>
      <c r="DC234" s="223" t="str">
        <f t="shared" ca="1" si="420"/>
        <v>2.49475250872129-3.73366098097675i</v>
      </c>
      <c r="DD234" s="223" t="str">
        <f t="shared" ca="1" si="421"/>
        <v>-1.91990873260779+4.05930595780803i</v>
      </c>
      <c r="DE234" s="223" t="str">
        <f t="shared" ca="1" si="422"/>
        <v>1.3035047304226-4.29707921947052i</v>
      </c>
      <c r="DF234" s="223" t="str">
        <f t="shared" ca="1" si="423"/>
        <v>-0.658883787320214+4.44183369290725i</v>
      </c>
      <c r="DG234" s="223" t="str">
        <f t="shared" ca="1" si="424"/>
        <v>1.0364134064846E-12-4.4904358809184i</v>
      </c>
      <c r="DH234" s="223" t="str">
        <f t="shared" ca="1" si="425"/>
        <v>0.658883787318417+4.44183369290751i</v>
      </c>
      <c r="DI234" s="223" t="str">
        <f t="shared" ca="1" si="426"/>
        <v>-1.30350473042501-4.29707921946978i</v>
      </c>
      <c r="DJ234" s="223" t="str">
        <f t="shared" ca="1" si="427"/>
        <v>1.91990873261007+4.05930595780695i</v>
      </c>
      <c r="DK234" s="223" t="str">
        <f t="shared" ca="1" si="428"/>
        <v>-2.49475250871957-3.7336609809779i</v>
      </c>
      <c r="DL234" s="223" t="str">
        <f t="shared" ca="1" si="429"/>
        <v>3.01559242699614+3.32719351930166i</v>
      </c>
      <c r="DM234" s="223" t="str">
        <f t="shared" ca="1" si="430"/>
        <v>-3.47115387610478-2.84870236582241i</v>
      </c>
      <c r="DN234" s="223" t="str">
        <f t="shared" ca="1" si="431"/>
        <v>3.85157532643562+2.30854540900363i</v>
      </c>
      <c r="DO234" s="223" t="str">
        <f t="shared" ca="1" si="432"/>
        <v>-4.14862180243525-1.71841541572412i</v>
      </c>
      <c r="DP234" s="223" t="str">
        <f t="shared" ca="1" si="433"/>
        <v>4.35586314495753+1.0910869181876i</v>
      </c>
      <c r="DQ234" s="223" t="str">
        <f t="shared" ca="1" si="434"/>
        <v>-4.46881320479065-0.440139683882457i</v>
      </c>
      <c r="DR234" s="223" t="str">
        <f t="shared" ca="1" si="435"/>
        <v>4.48502695424202-0.220335245392126i</v>
      </c>
      <c r="DS234" s="223" t="str">
        <f t="shared" ca="1" si="436"/>
        <v>-4.40415341459929+0.876040582001129i</v>
      </c>
      <c r="DT234" s="223" t="str">
        <f t="shared" ca="1" si="437"/>
        <v>4.22794325376331-1.51278228559061i</v>
      </c>
      <c r="DU234" s="223" t="str">
        <f t="shared" ca="1" si="438"/>
        <v>-3.96021088957405+2.11677682119268i</v>
      </c>
      <c r="DV234" s="223" t="str">
        <f t="shared" ca="1" si="439"/>
        <v>3.6067519191857-2.67494953112946i</v>
      </c>
      <c r="DW234" s="223" t="str">
        <f t="shared" ca="1" si="440"/>
        <v>-3.17521766188165+3.17521766187994i</v>
      </c>
      <c r="DX234" s="223" t="str">
        <f t="shared" ca="1" si="441"/>
        <v>2.6749495311312-3.60675191918441i</v>
      </c>
      <c r="DY234" s="223" t="str">
        <f t="shared" ca="1" si="442"/>
        <v>-2.11677682119076+3.96021088957507i</v>
      </c>
      <c r="DZ234" s="223" t="str">
        <f t="shared" ca="1" si="443"/>
        <v>1.51278228558856-4.22794325376404i</v>
      </c>
      <c r="EA234" s="223" t="str">
        <f t="shared" ca="1" si="444"/>
        <v>-0.876040582003504+4.40415341459881i</v>
      </c>
      <c r="EB234" s="223" t="str">
        <f t="shared" ca="1" si="445"/>
        <v>0.220335245394541-4.4850269542419i</v>
      </c>
      <c r="EC234" s="223" t="str">
        <f t="shared" ca="1" si="446"/>
        <v>0.440139683880304+4.46881320479086i</v>
      </c>
      <c r="ED234" s="223" t="str">
        <f t="shared" ca="1" si="447"/>
        <v>-1.09108691818971-4.355863144957i</v>
      </c>
      <c r="EE234" s="223" t="str">
        <f t="shared" ca="1" si="448"/>
        <v>1.71841541572614+4.14862180243442i</v>
      </c>
      <c r="EF234" s="223" t="str">
        <f t="shared" ca="1" si="449"/>
        <v>-2.3085454090055-3.85157532643451i</v>
      </c>
      <c r="EG234" s="223" t="str">
        <f t="shared" ca="1" si="450"/>
        <v>2.84870236582073+3.47115387610615i</v>
      </c>
      <c r="EH234" s="223" t="str">
        <f t="shared" ca="1" si="451"/>
        <v>-3.32719351930004-3.01559242699793i</v>
      </c>
      <c r="EI234" s="223" t="str">
        <f t="shared" ca="1" si="452"/>
        <v>3.73366098097656+2.49475250872158i</v>
      </c>
      <c r="EJ234" s="223" t="str">
        <f t="shared" ca="1" si="453"/>
        <v>-4.05930595780788-1.9199087326081i</v>
      </c>
      <c r="EK234" s="223" t="str">
        <f t="shared" ca="1" si="454"/>
        <v>4.29707921947041+1.30350473042293i</v>
      </c>
      <c r="EL234" s="223" t="str">
        <f t="shared" ca="1" si="455"/>
        <v>-4.44183369290719-0.658883787320555i</v>
      </c>
      <c r="EM234" s="223" t="str">
        <f t="shared" ca="1" si="456"/>
        <v>4.4904358809184+1.38188454197947E-12i</v>
      </c>
      <c r="EN234" s="223"/>
      <c r="EO234" s="223"/>
      <c r="EP234" s="223"/>
    </row>
    <row r="235" spans="1:146" ht="17.25" thickBot="1">
      <c r="A235" s="257">
        <f t="shared" si="323"/>
        <v>2.6367187500000019E-3</v>
      </c>
      <c r="B235" s="256">
        <v>135</v>
      </c>
      <c r="C235" s="230">
        <f t="shared" si="324"/>
        <v>27000</v>
      </c>
      <c r="D235" s="229">
        <f t="shared" si="457"/>
        <v>169646.00329384883</v>
      </c>
      <c r="E235" s="229" t="str">
        <f t="shared" si="458"/>
        <v>169646.003293849i</v>
      </c>
      <c r="F235" s="229" t="str">
        <f t="shared" si="325"/>
        <v>-0.00993880036404221-0.0303027984948125i</v>
      </c>
      <c r="G235" s="229" t="str">
        <f t="shared" si="326"/>
        <v>-3.23291586361862+2.71860529797979i</v>
      </c>
      <c r="H235" s="229" t="str">
        <f t="shared" si="322"/>
        <v>0.00201215849950855-0.00313022716532114i</v>
      </c>
      <c r="I235" s="229" t="str">
        <f t="shared" si="459"/>
        <v>-0.00253930581412253+0.0033315797825903i</v>
      </c>
      <c r="J235" s="255" t="str">
        <f ca="1">IMPRODUCT(1/N_FFT2,EJ100)</f>
        <v>0.0164753904154934-0.00161505007985151i</v>
      </c>
      <c r="K235" s="254" t="str">
        <f t="shared" ca="1" si="460"/>
        <v>-0.0000364553864780969+0.0000589901836764058i</v>
      </c>
      <c r="N235" s="246">
        <f t="shared" ca="1" si="327"/>
        <v>17.49038880428575</v>
      </c>
      <c r="O235" s="223">
        <f t="shared" ca="1" si="328"/>
        <v>4.4903888042857503</v>
      </c>
      <c r="P235" s="223" t="str">
        <f t="shared" ca="1" si="329"/>
        <v>-4.42427969449636+0.767685351248779i</v>
      </c>
      <c r="Q235" s="223" t="str">
        <f t="shared" ca="1" si="330"/>
        <v>4.22789892903953-1.51276642594989i</v>
      </c>
      <c r="R235" s="223" t="str">
        <f t="shared" ca="1" si="331"/>
        <v>-3.90702888362924+2.21330452404129i</v>
      </c>
      <c r="S235" s="223" t="str">
        <f t="shared" ca="1" si="332"/>
        <v>3.471117485376-2.84867250072236i</v>
      </c>
      <c r="T235" s="223" t="str">
        <f t="shared" ca="1" si="333"/>
        <v>-2.93300002126322+3.40016212685878i</v>
      </c>
      <c r="U235" s="223" t="str">
        <f t="shared" ca="1" si="334"/>
        <v>2.30852120677786-3.85153494746078i</v>
      </c>
      <c r="V235" s="223" t="str">
        <f t="shared" ca="1" si="335"/>
        <v>-1.6160686427747+4.18950041836675i</v>
      </c>
      <c r="W235" s="223" t="str">
        <f t="shared" ca="1" si="336"/>
        <v>0.876031397805638-4.40410724253094i</v>
      </c>
      <c r="X235" s="223" t="str">
        <f t="shared" ca="1" si="337"/>
        <v>-0.110199657802553+4.48903638313113i</v>
      </c>
      <c r="Y235" s="223" t="str">
        <f t="shared" ca="1" si="338"/>
        <v>-0.658876879742123-4.44178712580827i</v>
      </c>
      <c r="Z235" s="223" t="str">
        <f t="shared" ca="1" si="339"/>
        <v>1.40855297519591+4.26375071148884i</v>
      </c>
      <c r="AA235" s="223" t="str">
        <f t="shared" ca="1" si="340"/>
        <v>-2.11675462942022-3.96016937169143i</v>
      </c>
      <c r="AB235" s="223" t="str">
        <f t="shared" ca="1" si="341"/>
        <v>2.76262904638614+3.53998197251319i</v>
      </c>
      <c r="AC235" s="223" t="str">
        <f t="shared" ca="1" si="342"/>
        <v>-3.32715863781687-3.01556081226286i</v>
      </c>
      <c r="AD235" s="223" t="str">
        <f t="shared" ca="1" si="343"/>
        <v>3.79372099065824+2.40234732266045i</v>
      </c>
      <c r="AE235" s="223" t="str">
        <f t="shared" ca="1" si="344"/>
        <v>-4.1485783092975-1.71839740027768i</v>
      </c>
      <c r="AF235" s="223" t="str">
        <f t="shared" ca="1" si="345"/>
        <v>4.38128192104272+0.983849755805735i</v>
      </c>
      <c r="AG235" s="223" t="str">
        <f t="shared" ca="1" si="346"/>
        <v>-4.48497993431518-0.220332935452322i</v>
      </c>
      <c r="AH235" s="223" t="str">
        <f t="shared" ca="1" si="347"/>
        <v>4.45661899064479-0.549671525439538i</v>
      </c>
      <c r="AI235" s="223" t="str">
        <f t="shared" ca="1" si="348"/>
        <v>-4.29703416994135+1.30349106479916i</v>
      </c>
      <c r="AJ235" s="223" t="str">
        <f t="shared" ca="1" si="349"/>
        <v>4.01092440180428-2.01892968096112i</v>
      </c>
      <c r="AK235" s="223" t="str">
        <f t="shared" ca="1" si="350"/>
        <v>-3.6067141068786+2.67492148761375i</v>
      </c>
      <c r="AL235" s="223" t="str">
        <f t="shared" ca="1" si="351"/>
        <v>3.09630514218829-3.252150992822i</v>
      </c>
      <c r="AM235" s="223" t="str">
        <f t="shared" ca="1" si="352"/>
        <v>-2.49472635434579+3.73362183818707i</v>
      </c>
      <c r="AN235" s="223" t="str">
        <f t="shared" ca="1" si="353"/>
        <v>1.81969105944218-4.10515725177989i</v>
      </c>
      <c r="AO235" s="223" t="str">
        <f t="shared" ca="1" si="354"/>
        <v>-1.09107547950099+4.35581747915205i</v>
      </c>
      <c r="AP235" s="223" t="str">
        <f t="shared" ca="1" si="355"/>
        <v>0.330333492780124-4.47822190129101i</v>
      </c>
      <c r="AQ235" s="223" t="str">
        <f t="shared" ca="1" si="356"/>
        <v>0.44013506956405+4.468766354845i</v>
      </c>
      <c r="AR235" s="223" t="str">
        <f t="shared" ca="1" si="357"/>
        <v>0.44013506956405+4.468766354845i</v>
      </c>
      <c r="AS235" s="223" t="str">
        <f t="shared" ca="1" si="358"/>
        <v>1.91988860475448+4.0592634010358i</v>
      </c>
      <c r="AT235" s="223" t="str">
        <f t="shared" ca="1" si="359"/>
        <v>-2.58560265616043-3.67127369152872i</v>
      </c>
      <c r="AU235" s="223" t="str">
        <f t="shared" ca="1" si="360"/>
        <v>3.17518437367611+3.1751843736731i</v>
      </c>
      <c r="AV235" s="223" t="str">
        <f t="shared" ca="1" si="361"/>
        <v>-3.67127369153121-2.5856026561569i</v>
      </c>
      <c r="AW235" s="223" t="str">
        <f t="shared" ca="1" si="362"/>
        <v>4.05926340103475+1.91988860475668i</v>
      </c>
      <c r="AX235" s="223" t="str">
        <f t="shared" ca="1" si="363"/>
        <v>-4.32772925568584-1.1976439801275i</v>
      </c>
      <c r="AY235" s="223" t="str">
        <f t="shared" ca="1" si="364"/>
        <v>4.46876635484481+0.440135069566032i</v>
      </c>
      <c r="AZ235" s="223" t="str">
        <f t="shared" ca="1" si="365"/>
        <v>-4.47822190129116+0.330333492778138i</v>
      </c>
      <c r="BA235" s="223" t="str">
        <f t="shared" ca="1" si="366"/>
        <v>4.35581747915253-1.09107547949906i</v>
      </c>
      <c r="BB235" s="223" t="str">
        <f t="shared" ca="1" si="367"/>
        <v>-4.1051572517807+1.81969105944036i</v>
      </c>
      <c r="BC235" s="223" t="str">
        <f t="shared" ca="1" si="368"/>
        <v>3.73362183818814-2.49472635434419i</v>
      </c>
      <c r="BD235" s="223" t="str">
        <f t="shared" ca="1" si="369"/>
        <v>-3.25215099282311+3.09630514218713i</v>
      </c>
      <c r="BE235" s="223" t="str">
        <f t="shared" ca="1" si="370"/>
        <v>2.67492148761499-3.60671410687768i</v>
      </c>
      <c r="BF235" s="223" t="str">
        <f t="shared" ca="1" si="371"/>
        <v>-2.0189296809625+4.01092440180359i</v>
      </c>
      <c r="BG235" s="223" t="str">
        <f t="shared" ca="1" si="372"/>
        <v>1.30349106480057-4.29703416994092i</v>
      </c>
      <c r="BH235" s="223" t="str">
        <f t="shared" ca="1" si="373"/>
        <v>-0.549671525441137+4.45661899064459i</v>
      </c>
      <c r="BI235" s="223" t="str">
        <f t="shared" ca="1" si="374"/>
        <v>-0.220332935450748-4.48497993431525i</v>
      </c>
      <c r="BJ235" s="223" t="str">
        <f t="shared" ca="1" si="375"/>
        <v>0.98384975580423+4.38128192104306i</v>
      </c>
      <c r="BK235" s="223" t="str">
        <f t="shared" ca="1" si="376"/>
        <v>-1.7183974002767-4.14857830929791i</v>
      </c>
      <c r="BL235" s="223" t="str">
        <f t="shared" ca="1" si="377"/>
        <v>2.40234732265958+3.7937209906588i</v>
      </c>
      <c r="BM235" s="223" t="str">
        <f t="shared" ca="1" si="378"/>
        <v>-3.01556081226202-3.32715863781763i</v>
      </c>
      <c r="BN235" s="223" t="str">
        <f t="shared" ca="1" si="379"/>
        <v>3.53998197251252+2.76262904638701i</v>
      </c>
      <c r="BO235" s="223" t="str">
        <f t="shared" ca="1" si="380"/>
        <v>-3.96016937169092-2.11675462942116i</v>
      </c>
      <c r="BP235" s="223" t="str">
        <f t="shared" ca="1" si="381"/>
        <v>4.26375071148851+1.40855297519689i</v>
      </c>
      <c r="BQ235" s="223" t="str">
        <f t="shared" ca="1" si="382"/>
        <v>-4.44178712580817-0.658876879742796i</v>
      </c>
      <c r="BR235" s="223" t="str">
        <f t="shared" ca="1" si="383"/>
        <v>4.48903638313115-0.110199657801886i</v>
      </c>
      <c r="BS235" s="223" t="str">
        <f t="shared" ca="1" si="384"/>
        <v>-4.40410724253107+0.876031397805018i</v>
      </c>
      <c r="BT235" s="223" t="str">
        <f t="shared" ca="1" si="385"/>
        <v>4.18950041836696-1.61606864277414i</v>
      </c>
      <c r="BU235" s="223" t="str">
        <f t="shared" ca="1" si="386"/>
        <v>-3.85153494746114+2.30852120677726i</v>
      </c>
      <c r="BV235" s="223" t="str">
        <f t="shared" ca="1" si="387"/>
        <v>3.40016212685921-2.93300002126271i</v>
      </c>
      <c r="BW235" s="223" t="str">
        <f t="shared" ca="1" si="388"/>
        <v>-2.84867250072286+3.47111748537559i</v>
      </c>
      <c r="BX235" s="223" t="str">
        <f t="shared" ca="1" si="389"/>
        <v>2.21330452404163-3.90702888362905i</v>
      </c>
      <c r="BY235" s="223" t="str">
        <f t="shared" ca="1" si="390"/>
        <v>-1.51276642595015+4.22789892903944i</v>
      </c>
      <c r="BZ235" s="223" t="str">
        <f t="shared" ca="1" si="391"/>
        <v>0.767685351249098-4.42427969449631i</v>
      </c>
      <c r="CA235" s="223" t="str">
        <f t="shared" ca="1" si="392"/>
        <v>-2.04641592257435E-13+4.49038880428575i</v>
      </c>
      <c r="CB235" s="223" t="str">
        <f t="shared" ca="1" si="393"/>
        <v>-0.767685351248694-4.42427969449638i</v>
      </c>
      <c r="CC235" s="223" t="str">
        <f t="shared" ca="1" si="394"/>
        <v>1.51276642594988+4.22789892903953i</v>
      </c>
      <c r="CD235" s="223" t="str">
        <f t="shared" ca="1" si="395"/>
        <v>-2.21330452404127-3.90702888362925i</v>
      </c>
      <c r="CE235" s="223" t="str">
        <f t="shared" ca="1" si="396"/>
        <v>2.84867250072255+3.47111748537585i</v>
      </c>
      <c r="CF235" s="223" t="str">
        <f t="shared" ca="1" si="397"/>
        <v>-3.40016212685894-2.93300002126302i</v>
      </c>
      <c r="CG235" s="223" t="str">
        <f t="shared" ca="1" si="398"/>
        <v>3.85153494746093+2.30852120677761i</v>
      </c>
      <c r="CH235" s="223" t="str">
        <f t="shared" ca="1" si="399"/>
        <v>-4.18950041836682-1.61606864277452i</v>
      </c>
      <c r="CI235" s="223" t="str">
        <f t="shared" ca="1" si="400"/>
        <v>4.40410724253099+0.876031397805418i</v>
      </c>
      <c r="CJ235" s="223" t="str">
        <f t="shared" ca="1" si="401"/>
        <v>-4.48903638313113-0.110199657802295i</v>
      </c>
      <c r="CK235" s="223" t="str">
        <f t="shared" ca="1" si="402"/>
        <v>4.44178712580823-0.658876879742392i</v>
      </c>
      <c r="CL235" s="223" t="str">
        <f t="shared" ca="1" si="403"/>
        <v>-4.2637507114886+1.40855297519662i</v>
      </c>
      <c r="CM235" s="223" t="str">
        <f t="shared" ca="1" si="404"/>
        <v>3.96016937169112-2.1167546294208i</v>
      </c>
      <c r="CN235" s="223" t="str">
        <f t="shared" ca="1" si="405"/>
        <v>-3.53998197251277+2.76262904638669i</v>
      </c>
      <c r="CO235" s="223" t="str">
        <f t="shared" ca="1" si="406"/>
        <v>3.01556081226242-3.32715863781726i</v>
      </c>
      <c r="CP235" s="223" t="str">
        <f t="shared" ca="1" si="407"/>
        <v>-2.40234732265982+3.79372099065865i</v>
      </c>
      <c r="CQ235" s="223" t="str">
        <f t="shared" ca="1" si="408"/>
        <v>1.71839740027708-4.14857830929775i</v>
      </c>
      <c r="CR235" s="223" t="str">
        <f t="shared" ca="1" si="409"/>
        <v>-0.983849755804504+4.381281921043i</v>
      </c>
      <c r="CS235" s="223" t="str">
        <f t="shared" ca="1" si="410"/>
        <v>0.220332935451156-4.48497993431524i</v>
      </c>
      <c r="CT235" s="223" t="str">
        <f t="shared" ca="1" si="411"/>
        <v>0.549671525440602+4.45661899064466i</v>
      </c>
      <c r="CU235" s="223" t="str">
        <f t="shared" ca="1" si="412"/>
        <v>-1.3034910648003-4.297034169941i</v>
      </c>
      <c r="CV235" s="223" t="str">
        <f t="shared" ca="1" si="413"/>
        <v>2.01892968096213+4.01092440180377i</v>
      </c>
      <c r="CW235" s="223" t="str">
        <f t="shared" ca="1" si="414"/>
        <v>-2.67492148761476-3.60671410687784i</v>
      </c>
      <c r="CX235" s="223" t="str">
        <f t="shared" ca="1" si="415"/>
        <v>3.25215099282283+3.09630514218743i</v>
      </c>
      <c r="CY235" s="223" t="str">
        <f t="shared" ca="1" si="416"/>
        <v>-3.73362183818791-2.49472635434453i</v>
      </c>
      <c r="CZ235" s="223" t="str">
        <f t="shared" ca="1" si="417"/>
        <v>4.10515725178058+1.81969105944062i</v>
      </c>
      <c r="DA235" s="223" t="str">
        <f t="shared" ca="1" si="418"/>
        <v>-4.35581747915243-1.09107547949946i</v>
      </c>
      <c r="DB235" s="223" t="str">
        <f t="shared" ca="1" si="419"/>
        <v>4.47822190129112+0.33033349277861i</v>
      </c>
      <c r="DC235" s="223" t="str">
        <f t="shared" ca="1" si="420"/>
        <v>-4.46876635484484+0.440135069565688i</v>
      </c>
      <c r="DD235" s="223" t="str">
        <f t="shared" ca="1" si="421"/>
        <v>4.32772925568596-1.1976439801271i</v>
      </c>
      <c r="DE235" s="223" t="str">
        <f t="shared" ca="1" si="422"/>
        <v>-4.05926340103488+1.91988860475643i</v>
      </c>
      <c r="DF235" s="223" t="str">
        <f t="shared" ca="1" si="423"/>
        <v>3.67127369152884-2.58560265616027i</v>
      </c>
      <c r="DG235" s="223" t="str">
        <f t="shared" ca="1" si="424"/>
        <v>-3.17518437367329+3.17518437367592i</v>
      </c>
      <c r="DH235" s="223" t="str">
        <f t="shared" ca="1" si="425"/>
        <v>2.58560265615701-3.67127369153113i</v>
      </c>
      <c r="DI235" s="223" t="str">
        <f t="shared" ca="1" si="426"/>
        <v>-1.91988860475675+4.05926340103472i</v>
      </c>
      <c r="DJ235" s="223" t="str">
        <f t="shared" ca="1" si="427"/>
        <v>1.19764398012327-4.32772925568702i</v>
      </c>
      <c r="DK235" s="223" t="str">
        <f t="shared" ca="1" si="428"/>
        <v>-0.440135069566299+4.46876635484478i</v>
      </c>
      <c r="DL235" s="223" t="str">
        <f t="shared" ca="1" si="429"/>
        <v>-0.330333492777998-4.47822190129117i</v>
      </c>
      <c r="DM235" s="223" t="str">
        <f t="shared" ca="1" si="430"/>
        <v>1.09107547949887+4.35581747915258i</v>
      </c>
      <c r="DN235" s="223" t="str">
        <f t="shared" ca="1" si="431"/>
        <v>-1.81969105944006-4.10515725178083i</v>
      </c>
      <c r="DO235" s="223" t="str">
        <f t="shared" ca="1" si="432"/>
        <v>2.49472635434402+3.73362183818825i</v>
      </c>
      <c r="DP235" s="223" t="str">
        <f t="shared" ca="1" si="433"/>
        <v>-3.09630514218698-3.25215099282325i</v>
      </c>
      <c r="DQ235" s="223" t="str">
        <f t="shared" ca="1" si="434"/>
        <v>3.60671410687763+2.67492148761505i</v>
      </c>
      <c r="DR235" s="223" t="str">
        <f t="shared" ca="1" si="435"/>
        <v>-4.0109244018035-2.01892968096268i</v>
      </c>
      <c r="DS235" s="223" t="str">
        <f t="shared" ca="1" si="436"/>
        <v>4.29703416994083+1.30349106480089i</v>
      </c>
      <c r="DT235" s="223" t="str">
        <f t="shared" ca="1" si="437"/>
        <v>-4.45661899064458-0.549671525441213i</v>
      </c>
      <c r="DU235" s="223" t="str">
        <f t="shared" ca="1" si="438"/>
        <v>4.48497993431526-0.220332935450543i</v>
      </c>
      <c r="DV235" s="223" t="str">
        <f t="shared" ca="1" si="439"/>
        <v>-4.38128192104308+0.983849755804154i</v>
      </c>
      <c r="DW235" s="223" t="str">
        <f t="shared" ca="1" si="440"/>
        <v>4.14857830929799-1.71839740027651i</v>
      </c>
      <c r="DX235" s="223" t="str">
        <f t="shared" ca="1" si="441"/>
        <v>-3.79372099065898+2.4023473226593i</v>
      </c>
      <c r="DY235" s="223" t="str">
        <f t="shared" ca="1" si="442"/>
        <v>3.32715863781767-3.01556081226196i</v>
      </c>
      <c r="DZ235" s="223" t="str">
        <f t="shared" ca="1" si="443"/>
        <v>-2.76262904638717+3.53998197251239i</v>
      </c>
      <c r="EA235" s="223" t="str">
        <f t="shared" ca="1" si="444"/>
        <v>2.11675462942145-3.96016937169077i</v>
      </c>
      <c r="EB235" s="223" t="str">
        <f t="shared" ca="1" si="445"/>
        <v>-1.40855297519709+4.26375071148845i</v>
      </c>
      <c r="EC235" s="223" t="str">
        <f t="shared" ca="1" si="446"/>
        <v>0.658876879742998-4.44178712580814i</v>
      </c>
      <c r="ED235" s="223" t="str">
        <f t="shared" ca="1" si="447"/>
        <v>0.110199657801809+4.48903638313115i</v>
      </c>
      <c r="EE235" s="223" t="str">
        <f t="shared" ca="1" si="448"/>
        <v>-0.876031397804816-4.40410724253111i</v>
      </c>
      <c r="EF235" s="223" t="str">
        <f t="shared" ca="1" si="449"/>
        <v>1.61606864277383+4.18950041836708i</v>
      </c>
      <c r="EG235" s="223" t="str">
        <f t="shared" ca="1" si="450"/>
        <v>-2.3085212067772-3.85153494746118i</v>
      </c>
      <c r="EH235" s="223" t="str">
        <f t="shared" ca="1" si="451"/>
        <v>2.93300002126256+3.40016212685935i</v>
      </c>
      <c r="EI235" s="223" t="str">
        <f t="shared" ca="1" si="452"/>
        <v>-3.47111748537555-2.84867250072292i</v>
      </c>
      <c r="EJ235" s="223" t="str">
        <f t="shared" ca="1" si="453"/>
        <v>3.90702888362895+2.21330452404181i</v>
      </c>
      <c r="EK235" s="223" t="str">
        <f t="shared" ca="1" si="454"/>
        <v>-4.22789892903933-1.51276642595046i</v>
      </c>
      <c r="EL235" s="223" t="str">
        <f t="shared" ca="1" si="455"/>
        <v>4.4242796944963+0.767685351249174i</v>
      </c>
      <c r="EM235" s="223" t="str">
        <f t="shared" ca="1" si="456"/>
        <v>-4.49038880428575-4.09283184514871E-13i</v>
      </c>
      <c r="EN235" s="223"/>
      <c r="EO235" s="223"/>
      <c r="EP235" s="223"/>
    </row>
    <row r="236" spans="1:146" ht="17.25" thickBot="1">
      <c r="A236" s="257">
        <f t="shared" si="323"/>
        <v>2.6562500000000019E-3</v>
      </c>
      <c r="B236" s="256">
        <v>136</v>
      </c>
      <c r="C236" s="230">
        <f t="shared" si="324"/>
        <v>27200</v>
      </c>
      <c r="D236" s="229">
        <f t="shared" si="457"/>
        <v>170902.64035528473</v>
      </c>
      <c r="E236" s="229" t="str">
        <f t="shared" si="458"/>
        <v>170902.640355285i</v>
      </c>
      <c r="F236" s="229" t="str">
        <f t="shared" si="325"/>
        <v>-0.00985161986039136-0.0300073629555925i</v>
      </c>
      <c r="G236" s="229" t="str">
        <f t="shared" si="326"/>
        <v>-3.20725144544553+2.72438615311832i</v>
      </c>
      <c r="H236" s="229" t="str">
        <f t="shared" si="322"/>
        <v>0.00201195122599412-0.00310719630047982i</v>
      </c>
      <c r="I236" s="229" t="str">
        <f t="shared" si="459"/>
        <v>-0.00252797152574878+0.00330654198023736i</v>
      </c>
      <c r="J236" s="255" t="str">
        <f ca="1">IMPRODUCT(1/N_FFT2,EL100)</f>
        <v>0.0178796815741201+0.00161505248607609i</v>
      </c>
      <c r="K236" s="254" t="str">
        <f t="shared" ca="1" si="460"/>
        <v>-0.000050539564754328+0.0000550371110207144i</v>
      </c>
      <c r="N236" s="246">
        <f t="shared" ca="1" si="327"/>
        <v>17.490334548150045</v>
      </c>
      <c r="O236" s="223">
        <f t="shared" ca="1" si="328"/>
        <v>4.4903345481500452</v>
      </c>
      <c r="P236" s="223" t="str">
        <f t="shared" ca="1" si="329"/>
        <v>-4.40405402891165+0.876020812958759i</v>
      </c>
      <c r="Q236" s="223" t="str">
        <f t="shared" ca="1" si="330"/>
        <v>4.14852818316414-1.7183766373536i</v>
      </c>
      <c r="R236" s="223" t="str">
        <f t="shared" ca="1" si="331"/>
        <v>-3.73357672585896+2.49469621125182i</v>
      </c>
      <c r="S236" s="223" t="str">
        <f t="shared" ca="1" si="332"/>
        <v>3.17514600879319-3.17514600879306i</v>
      </c>
      <c r="T236" s="223" t="str">
        <f t="shared" ca="1" si="333"/>
        <v>-2.4946962112516+3.7335767258591i</v>
      </c>
      <c r="U236" s="223" t="str">
        <f t="shared" ca="1" si="334"/>
        <v>1.71837663735374-4.14852818316409i</v>
      </c>
      <c r="V236" s="223" t="str">
        <f t="shared" ca="1" si="335"/>
        <v>-0.876020812958683+4.40405402891167i</v>
      </c>
      <c r="W236" s="223" t="str">
        <f t="shared" ca="1" si="336"/>
        <v>1.88134166642072E-13-4.49033454815005i</v>
      </c>
      <c r="X236" s="223" t="str">
        <f t="shared" ca="1" si="337"/>
        <v>0.876020812958755+4.40405402891165i</v>
      </c>
      <c r="Y236" s="223" t="str">
        <f t="shared" ca="1" si="338"/>
        <v>-1.71837663735381-4.14852818316406i</v>
      </c>
      <c r="Z236" s="223" t="str">
        <f t="shared" ca="1" si="339"/>
        <v>2.49469621125167+3.73357672585906i</v>
      </c>
      <c r="AA236" s="223" t="str">
        <f t="shared" ca="1" si="340"/>
        <v>-3.17514600879323-3.17514600879302i</v>
      </c>
      <c r="AB236" s="223" t="str">
        <f t="shared" ca="1" si="341"/>
        <v>3.73357672585899+2.49469621125177i</v>
      </c>
      <c r="AC236" s="223" t="str">
        <f t="shared" ca="1" si="342"/>
        <v>-4.14852818316418-1.7183766373535i</v>
      </c>
      <c r="AD236" s="223" t="str">
        <f t="shared" ca="1" si="343"/>
        <v>4.40405402891163+0.876020812958867i</v>
      </c>
      <c r="AE236" s="223" t="str">
        <f t="shared" ca="1" si="344"/>
        <v>-4.49033454815005+7.04121099207449E-14i</v>
      </c>
      <c r="AF236" s="223" t="str">
        <f t="shared" ca="1" si="345"/>
        <v>4.40405402891169-0.876020812958571i</v>
      </c>
      <c r="AG236" s="223" t="str">
        <f t="shared" ca="1" si="346"/>
        <v>-4.14852818316413+1.71837663735363i</v>
      </c>
      <c r="AH236" s="223" t="str">
        <f t="shared" ca="1" si="347"/>
        <v>3.73357672585918-2.49469621125149i</v>
      </c>
      <c r="AI236" s="223" t="str">
        <f t="shared" ca="1" si="348"/>
        <v>-3.17514600879314+3.17514600879312i</v>
      </c>
      <c r="AJ236" s="223" t="str">
        <f t="shared" ca="1" si="349"/>
        <v>2.49469621125156-3.73357672585914i</v>
      </c>
      <c r="AK236" s="223" t="str">
        <f t="shared" ca="1" si="350"/>
        <v>-1.71837663735365+4.14852818316413i</v>
      </c>
      <c r="AL236" s="223" t="str">
        <f t="shared" ca="1" si="351"/>
        <v>0.876020812958616-4.40405402891168i</v>
      </c>
      <c r="AM236" s="223" t="str">
        <f t="shared" ca="1" si="352"/>
        <v>-1.49627802664533E-13+4.49033454815005i</v>
      </c>
      <c r="AN236" s="223" t="str">
        <f t="shared" ca="1" si="353"/>
        <v>-0.876020812958822-4.40405402891164i</v>
      </c>
      <c r="AO236" s="223" t="str">
        <f t="shared" ca="1" si="354"/>
        <v>1.71837663735343+4.14852818316422i</v>
      </c>
      <c r="AP236" s="223" t="str">
        <f t="shared" ca="1" si="355"/>
        <v>-2.49469621125173-3.73357672585901i</v>
      </c>
      <c r="AQ236" s="223" t="str">
        <f t="shared" ca="1" si="356"/>
        <v>3.17514600879297+3.17514600879329i</v>
      </c>
      <c r="AR236" s="223" t="str">
        <f t="shared" ca="1" si="357"/>
        <v>3.17514600879297+3.17514600879329i</v>
      </c>
      <c r="AS236" s="223" t="str">
        <f t="shared" ca="1" si="358"/>
        <v>4.14852818316472+1.7183766373522i</v>
      </c>
      <c r="AT236" s="223" t="str">
        <f t="shared" ca="1" si="359"/>
        <v>-4.40405402891182-0.876020812957893i</v>
      </c>
      <c r="AU236" s="223" t="str">
        <f t="shared" ca="1" si="360"/>
        <v>4.49033454815005-1.40824219841489E-13i</v>
      </c>
      <c r="AV236" s="223" t="str">
        <f t="shared" ca="1" si="361"/>
        <v>-4.40405402891177+0.876020812958167i</v>
      </c>
      <c r="AW236" s="223" t="str">
        <f t="shared" ca="1" si="362"/>
        <v>4.14852818316462-1.71837663735246i</v>
      </c>
      <c r="AX236" s="223" t="str">
        <f t="shared" ca="1" si="363"/>
        <v>-3.73357672586013+2.49469621125006i</v>
      </c>
      <c r="AY236" s="223" t="str">
        <f t="shared" ca="1" si="364"/>
        <v>3.17514600879182-3.17514600879444i</v>
      </c>
      <c r="AZ236" s="223" t="str">
        <f t="shared" ca="1" si="365"/>
        <v>-2.49469621125075+3.73357672585967i</v>
      </c>
      <c r="BA236" s="223" t="str">
        <f t="shared" ca="1" si="366"/>
        <v>1.71837663735317-4.14852818316432i</v>
      </c>
      <c r="BB236" s="223" t="str">
        <f t="shared" ca="1" si="367"/>
        <v>-0.876020812959047+4.40405402891159i</v>
      </c>
      <c r="BC236" s="223" t="str">
        <f t="shared" ca="1" si="368"/>
        <v>9.08765087267149E-13-4.49033454815005i</v>
      </c>
      <c r="BD236" s="223" t="str">
        <f t="shared" ca="1" si="369"/>
        <v>0.876020812957138+4.40405402891197i</v>
      </c>
      <c r="BE236" s="223" t="str">
        <f t="shared" ca="1" si="370"/>
        <v>-1.71837663735556-4.14852818316334i</v>
      </c>
      <c r="BF236" s="223" t="str">
        <f t="shared" ca="1" si="371"/>
        <v>2.49469621125285+3.73357672585827i</v>
      </c>
      <c r="BG236" s="223" t="str">
        <f t="shared" ca="1" si="372"/>
        <v>-3.17514600879369-3.17514600879257i</v>
      </c>
      <c r="BH236" s="223" t="str">
        <f t="shared" ca="1" si="373"/>
        <v>3.73357672585909+2.49469621125163i</v>
      </c>
      <c r="BI236" s="223" t="str">
        <f t="shared" ca="1" si="374"/>
        <v>-4.1485281831639-1.7183766373542i</v>
      </c>
      <c r="BJ236" s="223" t="str">
        <f t="shared" ca="1" si="375"/>
        <v>4.40405402891139+0.876020812960075i</v>
      </c>
      <c r="BK236" s="223" t="str">
        <f t="shared" ca="1" si="376"/>
        <v>-4.49033454815005-2.08597737814862E-12i</v>
      </c>
      <c r="BL236" s="223" t="str">
        <f t="shared" ca="1" si="377"/>
        <v>4.40405402891131-0.876020812960493i</v>
      </c>
      <c r="BM236" s="223" t="str">
        <f t="shared" ca="1" si="378"/>
        <v>-4.14852818316374+1.71837663735459i</v>
      </c>
      <c r="BN236" s="223" t="str">
        <f t="shared" ca="1" si="379"/>
        <v>3.73357672585885-2.49469621125198i</v>
      </c>
      <c r="BO236" s="223" t="str">
        <f t="shared" ca="1" si="380"/>
        <v>-3.1751460087934+3.17514600879286i</v>
      </c>
      <c r="BP236" s="223" t="str">
        <f t="shared" ca="1" si="381"/>
        <v>2.49469621125261-3.73357672585843i</v>
      </c>
      <c r="BQ236" s="223" t="str">
        <f t="shared" ca="1" si="382"/>
        <v>-1.71837663735517+4.1485281831635i</v>
      </c>
      <c r="BR236" s="223" t="str">
        <f t="shared" ca="1" si="383"/>
        <v>0.876020812956725-4.40405402891206i</v>
      </c>
      <c r="BS236" s="223" t="str">
        <f t="shared" ca="1" si="384"/>
        <v>1.33123774679162E-12+4.49033454815005i</v>
      </c>
      <c r="BT236" s="223" t="str">
        <f t="shared" ca="1" si="385"/>
        <v>-0.876020812959334-4.40405402891154i</v>
      </c>
      <c r="BU236" s="223" t="str">
        <f t="shared" ca="1" si="386"/>
        <v>1.71837663735362+4.14852818316414i</v>
      </c>
      <c r="BV236" s="223" t="str">
        <f t="shared" ca="1" si="387"/>
        <v>-2.49469621125111-3.73357672585943i</v>
      </c>
      <c r="BW236" s="223" t="str">
        <f t="shared" ca="1" si="388"/>
        <v>3.17514600879212+3.17514600879414i</v>
      </c>
      <c r="BX236" s="223" t="str">
        <f t="shared" ca="1" si="389"/>
        <v>-3.73357672585785-2.49469621125348i</v>
      </c>
      <c r="BY236" s="223" t="str">
        <f t="shared" ca="1" si="390"/>
        <v>4.1485281831648+1.71837663735201i</v>
      </c>
      <c r="BZ236" s="223" t="str">
        <f t="shared" ca="1" si="391"/>
        <v>-4.40405402891185-0.876020812957754i</v>
      </c>
      <c r="CA236" s="223" t="str">
        <f t="shared" ca="1" si="392"/>
        <v>4.49033454815005-2.81648439682979E-13i</v>
      </c>
      <c r="CB236" s="223" t="str">
        <f t="shared" ca="1" si="393"/>
        <v>-4.40405402891174+0.876020812958306i</v>
      </c>
      <c r="CC236" s="223" t="str">
        <f t="shared" ca="1" si="394"/>
        <v>4.14852818316459-1.71837663735253i</v>
      </c>
      <c r="CD236" s="223" t="str">
        <f t="shared" ca="1" si="395"/>
        <v>-3.73357672586009+2.49469621125013i</v>
      </c>
      <c r="CE236" s="223" t="str">
        <f t="shared" ca="1" si="396"/>
        <v>3.17514600879172-3.17514600879454i</v>
      </c>
      <c r="CF236" s="223" t="str">
        <f t="shared" ca="1" si="397"/>
        <v>-2.49469621125063+3.73357672585975i</v>
      </c>
      <c r="CG236" s="223" t="str">
        <f t="shared" ca="1" si="398"/>
        <v>1.7183766373531-4.14852818316435i</v>
      </c>
      <c r="CH236" s="223" t="str">
        <f t="shared" ca="1" si="399"/>
        <v>-0.876020812958908+4.40405402891162i</v>
      </c>
      <c r="CI236" s="223" t="str">
        <f t="shared" ca="1" si="400"/>
        <v>7.67940867425663E-13-4.49033454815005i</v>
      </c>
      <c r="CJ236" s="223" t="str">
        <f t="shared" ca="1" si="401"/>
        <v>0.876020812957278+4.40405402891195i</v>
      </c>
      <c r="CK236" s="223" t="str">
        <f t="shared" ca="1" si="402"/>
        <v>-1.71837663735156-4.14852818316499i</v>
      </c>
      <c r="CL236" s="223" t="str">
        <f t="shared" ca="1" si="403"/>
        <v>2.49469621125296+3.73357672585819i</v>
      </c>
      <c r="CM236" s="223" t="str">
        <f t="shared" ca="1" si="404"/>
        <v>-3.1751460087938-3.17514600879246i</v>
      </c>
      <c r="CN236" s="223" t="str">
        <f t="shared" ca="1" si="405"/>
        <v>3.7335767258591+2.49469621125161i</v>
      </c>
      <c r="CO236" s="223" t="str">
        <f t="shared" ca="1" si="406"/>
        <v>-4.1485281831639-1.71837663735418i</v>
      </c>
      <c r="CP236" s="223" t="str">
        <f t="shared" ca="1" si="407"/>
        <v>4.40405402891144+0.876020812959815i</v>
      </c>
      <c r="CQ236" s="223" t="str">
        <f t="shared" ca="1" si="408"/>
        <v>-4.49033454815005-1.8175301745343E-12i</v>
      </c>
      <c r="CR236" s="223" t="str">
        <f t="shared" ca="1" si="409"/>
        <v>4.4040540289113-0.876020812960502i</v>
      </c>
      <c r="CS236" s="223" t="str">
        <f t="shared" ca="1" si="410"/>
        <v>-4.14852818316373+1.7183766373546i</v>
      </c>
      <c r="CT236" s="223" t="str">
        <f t="shared" ca="1" si="411"/>
        <v>3.7335767258587-2.4946962112522i</v>
      </c>
      <c r="CU236" s="223" t="str">
        <f t="shared" ca="1" si="412"/>
        <v>-3.17514600879321+3.17514600879305i</v>
      </c>
      <c r="CV236" s="223" t="str">
        <f t="shared" ca="1" si="413"/>
        <v>2.49469621125238-3.73357672585858i</v>
      </c>
      <c r="CW236" s="223" t="str">
        <f t="shared" ca="1" si="414"/>
        <v>-1.71837663735504+4.14852818316355i</v>
      </c>
      <c r="CX236" s="223" t="str">
        <f t="shared" ca="1" si="415"/>
        <v>0.876020812960969-4.40405402891121i</v>
      </c>
      <c r="CY236" s="223" t="str">
        <f t="shared" ca="1" si="416"/>
        <v>1.59968495040593E-12+4.49033454815005i</v>
      </c>
      <c r="CZ236" s="223" t="str">
        <f t="shared" ca="1" si="417"/>
        <v>-0.876020812959599-4.40405402891148i</v>
      </c>
      <c r="DA236" s="223" t="str">
        <f t="shared" ca="1" si="418"/>
        <v>1.71837663735375+4.14852818316408i</v>
      </c>
      <c r="DB236" s="223" t="str">
        <f t="shared" ca="1" si="419"/>
        <v>-2.49469621125122-3.73357672585936i</v>
      </c>
      <c r="DC236" s="223" t="str">
        <f t="shared" ca="1" si="420"/>
        <v>3.17514600879222+3.17514600879404i</v>
      </c>
      <c r="DD236" s="223" t="str">
        <f t="shared" ca="1" si="421"/>
        <v>-3.73357672585793-2.49469621125336i</v>
      </c>
      <c r="DE236" s="223" t="str">
        <f t="shared" ca="1" si="422"/>
        <v>4.14852818316486+1.71837663735188i</v>
      </c>
      <c r="DF236" s="223" t="str">
        <f t="shared" ca="1" si="423"/>
        <v>-4.40405402891188-0.876020812957614i</v>
      </c>
      <c r="DG236" s="223" t="str">
        <f t="shared" ca="1" si="424"/>
        <v>4.49033454815005-4.22472659524468E-13i</v>
      </c>
      <c r="DH236" s="223" t="str">
        <f t="shared" ca="1" si="425"/>
        <v>-4.40405402891171+0.876020812958445i</v>
      </c>
      <c r="DI236" s="223" t="str">
        <f t="shared" ca="1" si="426"/>
        <v>4.14852818316454-1.71837663735266i</v>
      </c>
      <c r="DJ236" s="223" t="str">
        <f t="shared" ca="1" si="427"/>
        <v>-3.73357672586001+2.49469621125024i</v>
      </c>
      <c r="DK236" s="223" t="str">
        <f t="shared" ca="1" si="428"/>
        <v>3.17514600879162-3.17514600879464i</v>
      </c>
      <c r="DL236" s="223" t="str">
        <f t="shared" ca="1" si="429"/>
        <v>-2.49469621125052+3.73357672585983i</v>
      </c>
      <c r="DM236" s="223" t="str">
        <f t="shared" ca="1" si="430"/>
        <v>1.71837663735297-4.14852818316441i</v>
      </c>
      <c r="DN236" s="223" t="str">
        <f t="shared" ca="1" si="431"/>
        <v>-0.876020812958773+4.40405402891165i</v>
      </c>
      <c r="DO236" s="223" t="str">
        <f t="shared" ca="1" si="432"/>
        <v>7.54739631356998E-13-4.49033454815005i</v>
      </c>
      <c r="DP236" s="223" t="str">
        <f t="shared" ca="1" si="433"/>
        <v>0.876020812957291+4.40405402891195i</v>
      </c>
      <c r="DQ236" s="223" t="str">
        <f t="shared" ca="1" si="434"/>
        <v>-1.71837663735157-4.14852818316498i</v>
      </c>
      <c r="DR236" s="223" t="str">
        <f t="shared" ca="1" si="435"/>
        <v>2.49469621125308+3.73357672585811i</v>
      </c>
      <c r="DS236" s="223" t="str">
        <f t="shared" ca="1" si="436"/>
        <v>-3.1751460087938-3.17514600879245i</v>
      </c>
      <c r="DT236" s="223" t="str">
        <f t="shared" ca="1" si="437"/>
        <v>3.73357672585917+2.4946962112515i</v>
      </c>
      <c r="DU236" s="223" t="str">
        <f t="shared" ca="1" si="438"/>
        <v>-4.14852818316396-1.71837663735405i</v>
      </c>
      <c r="DV236" s="223" t="str">
        <f t="shared" ca="1" si="439"/>
        <v>4.40405402891147+0.876020812959675i</v>
      </c>
      <c r="DW236" s="223" t="str">
        <f t="shared" ca="1" si="440"/>
        <v>-4.49033454815005-1.67670595469281E-12i</v>
      </c>
      <c r="DX236" s="223" t="str">
        <f t="shared" ca="1" si="441"/>
        <v>4.40405402891128-0.876020812960641i</v>
      </c>
      <c r="DY236" s="223" t="str">
        <f t="shared" ca="1" si="442"/>
        <v>-4.14852818316368+1.71837663735473i</v>
      </c>
      <c r="DZ236" s="223" t="str">
        <f t="shared" ca="1" si="443"/>
        <v>3.73357672585877-2.4946962112521i</v>
      </c>
      <c r="EA236" s="223" t="str">
        <f t="shared" ca="1" si="444"/>
        <v>-3.1751460087931+3.17514600879315i</v>
      </c>
      <c r="EB236" s="223" t="str">
        <f t="shared" ca="1" si="445"/>
        <v>2.49469621125226-3.73357672585866i</v>
      </c>
      <c r="EC236" s="223" t="str">
        <f t="shared" ca="1" si="446"/>
        <v>-1.71837663735491+4.14852818316361i</v>
      </c>
      <c r="ED236" s="223" t="str">
        <f t="shared" ca="1" si="447"/>
        <v>0.876020812960829-4.40405402891124i</v>
      </c>
      <c r="EE236" s="223" t="str">
        <f t="shared" ca="1" si="448"/>
        <v>1.74050917024742E-12+4.49033454815005i</v>
      </c>
      <c r="EF236" s="223" t="str">
        <f t="shared" ca="1" si="449"/>
        <v>-0.876020812959738-4.40405402891146i</v>
      </c>
      <c r="EG236" s="223" t="str">
        <f t="shared" ca="1" si="450"/>
        <v>1.71837663735388+4.14852818316403i</v>
      </c>
      <c r="EH236" s="223" t="str">
        <f t="shared" ca="1" si="451"/>
        <v>-2.49469621125134-3.73357672585928i</v>
      </c>
      <c r="EI236" s="223" t="str">
        <f t="shared" ca="1" si="452"/>
        <v>3.17514600879232+3.17514600879394i</v>
      </c>
      <c r="EJ236" s="223" t="str">
        <f t="shared" ca="1" si="453"/>
        <v>-3.733576725858-2.49469621125324i</v>
      </c>
      <c r="EK236" s="223" t="str">
        <f t="shared" ca="1" si="454"/>
        <v>4.14852818316491+1.71837663735175i</v>
      </c>
      <c r="EL236" s="223" t="str">
        <f t="shared" ca="1" si="455"/>
        <v>-4.40405402891191-0.87602081295748i</v>
      </c>
      <c r="EM236" s="223" t="str">
        <f t="shared" ca="1" si="456"/>
        <v>4.49033454815005-5.63296879365958E-13i</v>
      </c>
      <c r="EN236" s="223"/>
      <c r="EO236" s="223"/>
      <c r="EP236" s="223"/>
    </row>
    <row r="237" spans="1:146" ht="17.25" thickBot="1">
      <c r="A237" s="257">
        <f t="shared" si="323"/>
        <v>2.6757812500000019E-3</v>
      </c>
      <c r="B237" s="256">
        <v>137</v>
      </c>
      <c r="C237" s="230">
        <f t="shared" si="324"/>
        <v>27400</v>
      </c>
      <c r="D237" s="229">
        <f t="shared" si="457"/>
        <v>172159.27741672067</v>
      </c>
      <c r="E237" s="229" t="str">
        <f t="shared" si="458"/>
        <v>172159.277416721i</v>
      </c>
      <c r="F237" s="229" t="str">
        <f t="shared" si="325"/>
        <v>-0.00976531481908315-0.0297169932381169i</v>
      </c>
      <c r="G237" s="229" t="str">
        <f t="shared" si="326"/>
        <v>-3.18175396032082+2.72984907705889i</v>
      </c>
      <c r="H237" s="229" t="str">
        <f t="shared" si="322"/>
        <v>0.00201174869505656-0.00308450179034675i</v>
      </c>
      <c r="I237" s="229" t="str">
        <f t="shared" si="459"/>
        <v>-0.00251695142891269+0.00328181404926236i</v>
      </c>
      <c r="J237" s="255" t="str">
        <f ca="1">IMPRODUCT(1/N_FFT2,EM100)</f>
        <v>0.0207630825470345-1.45314836271189E-14i</v>
      </c>
      <c r="K237" s="254" t="str">
        <f t="shared" ca="1" si="460"/>
        <v>-0.0000522596702853429+0.0000681405760088885i</v>
      </c>
      <c r="N237" s="246">
        <f t="shared" ca="1" si="327"/>
        <v>17.490272947529224</v>
      </c>
      <c r="O237" s="223">
        <f t="shared" ca="1" si="328"/>
        <v>4.4902729475292231</v>
      </c>
      <c r="P237" s="223" t="str">
        <f t="shared" ca="1" si="329"/>
        <v>-4.38116887935864+0.983824371446515i</v>
      </c>
      <c r="Q237" s="223" t="str">
        <f t="shared" ca="1" si="330"/>
        <v>4.05915866776827-1.91983906960832i</v>
      </c>
      <c r="R237" s="223" t="str">
        <f t="shared" ca="1" si="331"/>
        <v>-3.53989063725299+2.76255776764965i</v>
      </c>
      <c r="S237" s="223" t="str">
        <f t="shared" ca="1" si="332"/>
        <v>2.84859900197424-3.47102792689199i</v>
      </c>
      <c r="T237" s="223" t="str">
        <f t="shared" ca="1" si="333"/>
        <v>-2.01887759045083+4.01082091573386i</v>
      </c>
      <c r="U237" s="223" t="str">
        <f t="shared" ca="1" si="334"/>
        <v>1.09104732860521-4.35570509447738i</v>
      </c>
      <c r="V237" s="223" t="str">
        <f t="shared" ca="1" si="335"/>
        <v>-0.110196814535478+4.48892056126849i</v>
      </c>
      <c r="W237" s="223" t="str">
        <f t="shared" ca="1" si="336"/>
        <v>-0.876008795273771-4.40399361192949i</v>
      </c>
      <c r="X237" s="223" t="str">
        <f t="shared" ca="1" si="337"/>
        <v>1.81964410949768+4.10505133440292i</v>
      </c>
      <c r="Y237" s="223" t="str">
        <f t="shared" ca="1" si="338"/>
        <v>-2.67485247182452-3.60662104985914i</v>
      </c>
      <c r="Z237" s="223" t="str">
        <f t="shared" ca="1" si="339"/>
        <v>3.40007439909792+2.93292434677604i</v>
      </c>
      <c r="AA237" s="223" t="str">
        <f t="shared" ca="1" si="340"/>
        <v>-3.96006719515417-2.11670001492336i</v>
      </c>
      <c r="AB237" s="223" t="str">
        <f t="shared" ca="1" si="341"/>
        <v>4.32761759571737+1.19761307965059i</v>
      </c>
      <c r="AC237" s="223" t="str">
        <f t="shared" ca="1" si="342"/>
        <v>-4.4848642171132-0.220327250630404i</v>
      </c>
      <c r="AD237" s="223" t="str">
        <f t="shared" ca="1" si="343"/>
        <v>4.42416554342442-0.767665544158952i</v>
      </c>
      <c r="AE237" s="223" t="str">
        <f t="shared" ca="1" si="344"/>
        <v>-4.14847127161139+1.71835306381656i</v>
      </c>
      <c r="AF237" s="223" t="str">
        <f t="shared" ca="1" si="345"/>
        <v>3.67117896880539-2.58553594488914i</v>
      </c>
      <c r="AG237" s="223" t="str">
        <f t="shared" ca="1" si="346"/>
        <v>-3.01548300762043+3.32707279362282i</v>
      </c>
      <c r="AH237" s="223" t="str">
        <f t="shared" ca="1" si="347"/>
        <v>2.21324741845539-3.90692807817258i</v>
      </c>
      <c r="AI237" s="223" t="str">
        <f t="shared" ca="1" si="348"/>
        <v>-1.30345743335799+4.29692330193786i</v>
      </c>
      <c r="AJ237" s="223" t="str">
        <f t="shared" ca="1" si="349"/>
        <v>0.330324969828546-4.47810635845337i</v>
      </c>
      <c r="AK237" s="223" t="str">
        <f t="shared" ca="1" si="350"/>
        <v>0.658859880025183+4.44167252302621i</v>
      </c>
      <c r="AL237" s="223" t="str">
        <f t="shared" ca="1" si="351"/>
        <v>-1.61602694650317-4.18939232484718i</v>
      </c>
      <c r="AM237" s="223" t="str">
        <f t="shared" ca="1" si="352"/>
        <v>2.49466198778038+3.73352550681477i</v>
      </c>
      <c r="AN237" s="223" t="str">
        <f t="shared" ca="1" si="353"/>
        <v>-3.25206708390379-3.09622525425756i</v>
      </c>
      <c r="AO237" s="223" t="str">
        <f t="shared" ca="1" si="354"/>
        <v>3.85143557380615+2.30846164450121i</v>
      </c>
      <c r="AP237" s="223" t="str">
        <f t="shared" ca="1" si="355"/>
        <v>-4.26364070223357-1.40851663304699i</v>
      </c>
      <c r="AQ237" s="223" t="str">
        <f t="shared" ca="1" si="356"/>
        <v>4.46865105597042+0.440123713616096i</v>
      </c>
      <c r="AR237" s="223" t="str">
        <f t="shared" ca="1" si="357"/>
        <v>4.46865105597042+0.440123713616096i</v>
      </c>
      <c r="AS237" s="223" t="str">
        <f t="shared" ca="1" si="358"/>
        <v>4.22778984479766-1.51272739498515i</v>
      </c>
      <c r="AT237" s="223" t="str">
        <f t="shared" ca="1" si="359"/>
        <v>-3.79362310866461+2.40228533957119i</v>
      </c>
      <c r="AU237" s="223" t="str">
        <f t="shared" ca="1" si="360"/>
        <v>3.17510245057773-3.17510245057511i</v>
      </c>
      <c r="AV237" s="223" t="str">
        <f t="shared" ca="1" si="361"/>
        <v>-2.40228533957059+3.79362310866499i</v>
      </c>
      <c r="AW237" s="223" t="str">
        <f t="shared" ca="1" si="362"/>
        <v>1.51272739498449-4.2277898447979i</v>
      </c>
      <c r="AX237" s="223" t="str">
        <f t="shared" ca="1" si="363"/>
        <v>-0.549657343337559+4.45650400518477i</v>
      </c>
      <c r="AY237" s="223" t="str">
        <f t="shared" ca="1" si="364"/>
        <v>-0.440123713617241-4.46865105597031i</v>
      </c>
      <c r="AZ237" s="223" t="str">
        <f t="shared" ca="1" si="365"/>
        <v>1.40851663304681+4.26364070223363i</v>
      </c>
      <c r="BA237" s="223" t="str">
        <f t="shared" ca="1" si="366"/>
        <v>-2.30846164449995-3.85143557380691i</v>
      </c>
      <c r="BB237" s="223" t="str">
        <f t="shared" ca="1" si="367"/>
        <v>3.09622525425839+3.252067083903i</v>
      </c>
      <c r="BC237" s="223" t="str">
        <f t="shared" ca="1" si="368"/>
        <v>-3.73352550681469-2.49466198778048i</v>
      </c>
      <c r="BD237" s="223" t="str">
        <f t="shared" ca="1" si="369"/>
        <v>4.18939232484663+1.61602694650459i</v>
      </c>
      <c r="BE237" s="223" t="str">
        <f t="shared" ca="1" si="370"/>
        <v>-4.44167252302644-0.658859880023603i</v>
      </c>
      <c r="BF237" s="223" t="str">
        <f t="shared" ca="1" si="371"/>
        <v>4.47810635845339-0.330324969828421i</v>
      </c>
      <c r="BG237" s="223" t="str">
        <f t="shared" ca="1" si="372"/>
        <v>-4.29692330193831+1.30345743335653i</v>
      </c>
      <c r="BH237" s="223" t="str">
        <f t="shared" ca="1" si="373"/>
        <v>3.90692807817178-2.21324741845681i</v>
      </c>
      <c r="BI237" s="223" t="str">
        <f t="shared" ca="1" si="374"/>
        <v>-3.32707279362261+3.01548300762067i</v>
      </c>
      <c r="BJ237" s="223" t="str">
        <f t="shared" ca="1" si="375"/>
        <v>2.58553594489042-3.67117896880449i</v>
      </c>
      <c r="BK237" s="223" t="str">
        <f t="shared" ca="1" si="376"/>
        <v>-1.71835306381506+4.14847127161201i</v>
      </c>
      <c r="BL237" s="223" t="str">
        <f t="shared" ca="1" si="377"/>
        <v>0.767665544158638-4.42416554342448i</v>
      </c>
      <c r="BM237" s="223" t="str">
        <f t="shared" ca="1" si="378"/>
        <v>0.220327250629291+4.48486421711326i</v>
      </c>
      <c r="BN237" s="223" t="str">
        <f t="shared" ca="1" si="379"/>
        <v>-1.19761307965216-4.32761759571694i</v>
      </c>
      <c r="BO237" s="223" t="str">
        <f t="shared" ca="1" si="380"/>
        <v>2.11670001492364+3.96006719515402i</v>
      </c>
      <c r="BP237" s="223" t="str">
        <f t="shared" ca="1" si="381"/>
        <v>-2.9329243467752-3.40007439909865i</v>
      </c>
      <c r="BQ237" s="223" t="str">
        <f t="shared" ca="1" si="382"/>
        <v>3.60662104986038+2.67485247182285i</v>
      </c>
      <c r="BR237" s="223" t="str">
        <f t="shared" ca="1" si="383"/>
        <v>-4.10505133440305-1.81964410949738i</v>
      </c>
      <c r="BS237" s="223" t="str">
        <f t="shared" ca="1" si="384"/>
        <v>4.40399361192928+0.876008795274849i</v>
      </c>
      <c r="BT237" s="223" t="str">
        <f t="shared" ca="1" si="385"/>
        <v>-4.48892056126844+0.110196814537537i</v>
      </c>
      <c r="BU237" s="223" t="str">
        <f t="shared" ca="1" si="386"/>
        <v>4.3557050944772-1.09104732860595i</v>
      </c>
      <c r="BV237" s="223" t="str">
        <f t="shared" ca="1" si="387"/>
        <v>-4.01082091573436+2.01887759044985i</v>
      </c>
      <c r="BW237" s="223" t="str">
        <f t="shared" ca="1" si="388"/>
        <v>3.47102792689068-2.84859900197584i</v>
      </c>
      <c r="BX237" s="223" t="str">
        <f t="shared" ca="1" si="389"/>
        <v>-2.76255776764904+3.53989063725346i</v>
      </c>
      <c r="BY237" s="223" t="str">
        <f t="shared" ca="1" si="390"/>
        <v>1.91983906960911-4.05915866776789i</v>
      </c>
      <c r="BZ237" s="223" t="str">
        <f t="shared" ca="1" si="391"/>
        <v>-0.983824371444369+4.38116887935912i</v>
      </c>
      <c r="CA237" s="223" t="str">
        <f t="shared" ca="1" si="392"/>
        <v>-7.67925464070946E-13-4.49027294752922i</v>
      </c>
      <c r="CB237" s="223" t="str">
        <f t="shared" ca="1" si="393"/>
        <v>0.983824371445742+4.38116887935881i</v>
      </c>
      <c r="CC237" s="223" t="str">
        <f t="shared" ca="1" si="394"/>
        <v>-1.91983906960635-4.05915866776919i</v>
      </c>
      <c r="CD237" s="223" t="str">
        <f t="shared" ca="1" si="395"/>
        <v>2.76255776765025+3.53989063725252i</v>
      </c>
      <c r="CE237" s="223" t="str">
        <f t="shared" ca="1" si="396"/>
        <v>-3.47102792689158-2.84859900197475i</v>
      </c>
      <c r="CF237" s="223" t="str">
        <f t="shared" ca="1" si="397"/>
        <v>4.01082091573298+2.01887759045258i</v>
      </c>
      <c r="CG237" s="223" t="str">
        <f t="shared" ca="1" si="398"/>
        <v>-4.35570509447757-1.09104732860446i</v>
      </c>
      <c r="CH237" s="223" t="str">
        <f t="shared" ca="1" si="399"/>
        <v>4.48892056126847+0.110196814536129i</v>
      </c>
      <c r="CI237" s="223" t="str">
        <f t="shared" ca="1" si="400"/>
        <v>-4.40399361192987+0.876008795271849i</v>
      </c>
      <c r="CJ237" s="223" t="str">
        <f t="shared" ca="1" si="401"/>
        <v>4.10505133440243-1.81964410949879i</v>
      </c>
      <c r="CK237" s="223" t="str">
        <f t="shared" ca="1" si="402"/>
        <v>-3.60662104985954+2.67485247182398i</v>
      </c>
      <c r="CL237" s="223" t="str">
        <f t="shared" ca="1" si="403"/>
        <v>2.93292434677751-3.40007439909665i</v>
      </c>
      <c r="CM237" s="223" t="str">
        <f t="shared" ca="1" si="404"/>
        <v>-2.11670001492229+3.96006719515474i</v>
      </c>
      <c r="CN237" s="223" t="str">
        <f t="shared" ca="1" si="405"/>
        <v>1.19761307965068-4.32761759571735i</v>
      </c>
      <c r="CO237" s="223" t="str">
        <f t="shared" ca="1" si="406"/>
        <v>-0.220327250632473+4.4848642171131i</v>
      </c>
      <c r="CP237" s="223" t="str">
        <f t="shared" ca="1" si="407"/>
        <v>-0.767665544160151-4.42416554342421i</v>
      </c>
      <c r="CQ237" s="223" t="str">
        <f t="shared" ca="1" si="408"/>
        <v>1.71835306381648+4.14847127161142i</v>
      </c>
      <c r="CR237" s="223" t="str">
        <f t="shared" ca="1" si="409"/>
        <v>-2.58553594488781-3.67117896880632i</v>
      </c>
      <c r="CS237" s="223" t="str">
        <f t="shared" ca="1" si="410"/>
        <v>3.32707279362364+3.01548300761954i</v>
      </c>
      <c r="CT237" s="223" t="str">
        <f t="shared" ca="1" si="411"/>
        <v>-3.90692807817254-2.21324741845548i</v>
      </c>
      <c r="CU237" s="223" t="str">
        <f t="shared" ca="1" si="412"/>
        <v>4.29692330193738+1.30345743335958i</v>
      </c>
      <c r="CV237" s="223" t="str">
        <f t="shared" ca="1" si="413"/>
        <v>-4.4781063584535-0.330324969826889i</v>
      </c>
      <c r="CW237" s="223" t="str">
        <f t="shared" ca="1" si="414"/>
        <v>4.44167252302621-0.658859880025121i</v>
      </c>
      <c r="CX237" s="223" t="str">
        <f t="shared" ca="1" si="415"/>
        <v>-4.18939232484777+1.61602694650162i</v>
      </c>
      <c r="CY237" s="223" t="str">
        <f t="shared" ca="1" si="416"/>
        <v>3.73352550681384-2.49466198778175i</v>
      </c>
      <c r="CZ237" s="223" t="str">
        <f t="shared" ca="1" si="417"/>
        <v>-3.09622525425728+3.25206708390406i</v>
      </c>
      <c r="DA237" s="223" t="str">
        <f t="shared" ca="1" si="418"/>
        <v>2.30846164450263-3.85143557380531i</v>
      </c>
      <c r="DB237" s="223" t="str">
        <f t="shared" ca="1" si="419"/>
        <v>-1.40851663304541+4.26364070223409i</v>
      </c>
      <c r="DC237" s="223" t="str">
        <f t="shared" ca="1" si="420"/>
        <v>0.440123713615713-4.46865105597046i</v>
      </c>
      <c r="DD237" s="223" t="str">
        <f t="shared" ca="1" si="421"/>
        <v>0.549657343334461+4.45650400518515i</v>
      </c>
      <c r="DE237" s="223" t="str">
        <f t="shared" ca="1" si="422"/>
        <v>-1.51272739498587-4.2277898447974i</v>
      </c>
      <c r="DF237" s="223" t="str">
        <f t="shared" ca="1" si="423"/>
        <v>2.40228533957189+3.79362310866416i</v>
      </c>
      <c r="DG237" s="223" t="str">
        <f t="shared" ca="1" si="424"/>
        <v>-3.17510245057552-3.17510245057732i</v>
      </c>
      <c r="DH237" s="223" t="str">
        <f t="shared" ca="1" si="425"/>
        <v>3.7936231086654+2.40228533956994i</v>
      </c>
      <c r="DI237" s="223" t="str">
        <f t="shared" ca="1" si="426"/>
        <v>-4.22778984479818-1.5127273949837i</v>
      </c>
      <c r="DJ237" s="223" t="str">
        <f t="shared" ca="1" si="427"/>
        <v>4.45650400518484+0.549657343336989i</v>
      </c>
      <c r="DK237" s="223" t="str">
        <f t="shared" ca="1" si="428"/>
        <v>-4.46865105597023+0.440123713618005i</v>
      </c>
      <c r="DL237" s="223" t="str">
        <f t="shared" ca="1" si="429"/>
        <v>4.26364070223337-1.4085166330476i</v>
      </c>
      <c r="DM237" s="223" t="str">
        <f t="shared" ca="1" si="430"/>
        <v>-3.85143557380648+2.30846164450067i</v>
      </c>
      <c r="DN237" s="223" t="str">
        <f t="shared" ca="1" si="431"/>
        <v>3.25206708390563-3.09622525425562i</v>
      </c>
      <c r="DO237" s="223" t="str">
        <f t="shared" ca="1" si="432"/>
        <v>-2.49466198777984+3.73352550681512i</v>
      </c>
      <c r="DP237" s="223" t="str">
        <f t="shared" ca="1" si="433"/>
        <v>1.61602694650376-4.18939232484695i</v>
      </c>
      <c r="DQ237" s="223" t="str">
        <f t="shared" ca="1" si="434"/>
        <v>-0.658859880027388+4.44167252302588i</v>
      </c>
      <c r="DR237" s="223" t="str">
        <f t="shared" ca="1" si="435"/>
        <v>-0.330324969829187-4.47810635845333i</v>
      </c>
      <c r="DS237" s="223" t="str">
        <f t="shared" ca="1" si="436"/>
        <v>1.30345743335739+4.29692330193805i</v>
      </c>
      <c r="DT237" s="223" t="str">
        <f t="shared" ca="1" si="437"/>
        <v>-2.21324741845348-3.90692807817367i</v>
      </c>
      <c r="DU237" s="223" t="str">
        <f t="shared" ca="1" si="438"/>
        <v>3.01548300762124+3.3270727936221i</v>
      </c>
      <c r="DV237" s="223" t="str">
        <f t="shared" ca="1" si="439"/>
        <v>-3.671178968805-2.58553594488969i</v>
      </c>
      <c r="DW237" s="223" t="str">
        <f t="shared" ca="1" si="440"/>
        <v>4.14847127161055+1.71835306381859i</v>
      </c>
      <c r="DX237" s="223" t="str">
        <f t="shared" ca="1" si="441"/>
        <v>-4.42416554342461-0.767665544157879i</v>
      </c>
      <c r="DY237" s="223" t="str">
        <f t="shared" ca="1" si="442"/>
        <v>4.48486421711322-0.220327250630185i</v>
      </c>
      <c r="DZ237" s="223" t="str">
        <f t="shared" ca="1" si="443"/>
        <v>-4.32761759571796+1.19761307964847i</v>
      </c>
      <c r="EA237" s="223" t="str">
        <f t="shared" ca="1" si="444"/>
        <v>3.96006719515366-2.11670001492432i</v>
      </c>
      <c r="EB237" s="223" t="str">
        <f t="shared" ca="1" si="445"/>
        <v>-3.40007439909807+2.93292434677588i</v>
      </c>
      <c r="EC237" s="223" t="str">
        <f t="shared" ca="1" si="446"/>
        <v>2.67485247182592-3.6066210498581i</v>
      </c>
      <c r="ED237" s="223" t="str">
        <f t="shared" ca="1" si="447"/>
        <v>-1.81964410949668+4.10505133440336i</v>
      </c>
      <c r="EE237" s="223" t="str">
        <f t="shared" ca="1" si="448"/>
        <v>0.876008795273968-4.40399361192945i</v>
      </c>
      <c r="EF237" s="223" t="str">
        <f t="shared" ca="1" si="449"/>
        <v>0.110196814533712+4.48892056126853i</v>
      </c>
      <c r="EG237" s="223" t="str">
        <f t="shared" ca="1" si="450"/>
        <v>-1.0910473286067-4.35570509447701i</v>
      </c>
      <c r="EH237" s="223" t="str">
        <f t="shared" ca="1" si="451"/>
        <v>2.01887759045065+4.01082091573396i</v>
      </c>
      <c r="EI237" s="223" t="str">
        <f t="shared" ca="1" si="452"/>
        <v>-2.84859900197288-3.47102792689311i</v>
      </c>
      <c r="EJ237" s="223" t="str">
        <f t="shared" ca="1" si="453"/>
        <v>3.53989063725394+2.76255776764843i</v>
      </c>
      <c r="EK237" s="223" t="str">
        <f t="shared" ca="1" si="454"/>
        <v>-4.05915866776827-1.91983906960831i</v>
      </c>
      <c r="EL237" s="223" t="str">
        <f t="shared" ca="1" si="455"/>
        <v>4.38116887935828+0.983824371448104i</v>
      </c>
      <c r="EM237" s="223" t="str">
        <f t="shared" ca="1" si="456"/>
        <v>-4.49027294752922+1.53585092814189E-12i</v>
      </c>
      <c r="EN237" s="223"/>
      <c r="EO237" s="223"/>
      <c r="EP237" s="223"/>
    </row>
    <row r="238" spans="1:146" s="250" customFormat="1">
      <c r="A238" s="253">
        <f t="shared" si="323"/>
        <v>2.695312500000002E-3</v>
      </c>
      <c r="B238" s="252">
        <v>138</v>
      </c>
      <c r="C238" s="251">
        <f t="shared" si="324"/>
        <v>27600</v>
      </c>
      <c r="N238" s="246">
        <f t="shared" ca="1" si="327"/>
        <v>17.490203812170975</v>
      </c>
      <c r="O238" s="250">
        <f t="shared" ca="1" si="328"/>
        <v>4.4902038121709769</v>
      </c>
      <c r="P238" s="250" t="str">
        <f t="shared" ca="1" si="329"/>
        <v>-4.35563803101913+1.09103053008364i</v>
      </c>
      <c r="Q238" s="250" t="str">
        <f t="shared" ca="1" si="330"/>
        <v>3.96000622321164-2.11666742474105i</v>
      </c>
      <c r="R238" s="250" t="str">
        <f t="shared" ca="1" si="331"/>
        <v>-3.32702156770117+3.01543657915168i</v>
      </c>
      <c r="S238" s="250" t="str">
        <f t="shared" ca="1" si="332"/>
        <v>2.49462357823327-3.73346802286526i</v>
      </c>
      <c r="T238" s="250" t="str">
        <f t="shared" ca="1" si="333"/>
        <v>-1.51270410398338+4.22772475081179i</v>
      </c>
      <c r="U238" s="250" t="str">
        <f t="shared" ca="1" si="334"/>
        <v>0.440116937165773-4.46858225351784i</v>
      </c>
      <c r="V238" s="250" t="str">
        <f t="shared" ca="1" si="335"/>
        <v>0.658849735761257+4.44160413595382i</v>
      </c>
      <c r="W238" s="250" t="str">
        <f t="shared" ca="1" si="336"/>
        <v>-1.71832660686054-4.14840739886886i</v>
      </c>
      <c r="X238" s="250" t="str">
        <f t="shared" ca="1" si="337"/>
        <v>2.67481128793965+3.60656551981874i</v>
      </c>
      <c r="Y238" s="250" t="str">
        <f t="shared" ca="1" si="338"/>
        <v>-3.4709744845375-2.84855514296712i</v>
      </c>
      <c r="Z238" s="250" t="str">
        <f t="shared" ca="1" si="339"/>
        <v>4.05909617014453+1.91980951043399i</v>
      </c>
      <c r="AA238" s="250" t="str">
        <f t="shared" ca="1" si="340"/>
        <v>-4.40392580498772-0.875995307634688i</v>
      </c>
      <c r="AB238" s="250" t="str">
        <f t="shared" ca="1" si="341"/>
        <v>4.48479516503153-0.220323858319129i</v>
      </c>
      <c r="AC238" s="250" t="str">
        <f t="shared" ca="1" si="342"/>
        <v>-4.29685714352499+1.30343736442265i</v>
      </c>
      <c r="AD238" s="250" t="str">
        <f t="shared" ca="1" si="343"/>
        <v>3.85137627443142-2.30842610182382i</v>
      </c>
      <c r="AE238" s="250" t="str">
        <f t="shared" ca="1" si="344"/>
        <v>-3.1750535644959+3.17505356449567i</v>
      </c>
      <c r="AF238" s="250" t="str">
        <f t="shared" ca="1" si="345"/>
        <v>2.30842610182407-3.85137627443127i</v>
      </c>
      <c r="AG238" s="250" t="str">
        <f t="shared" ca="1" si="346"/>
        <v>-1.30343736442293+4.2968571435249i</v>
      </c>
      <c r="AH238" s="250" t="str">
        <f t="shared" ca="1" si="347"/>
        <v>0.220323858319458-4.48479516503151i</v>
      </c>
      <c r="AI238" s="250" t="str">
        <f t="shared" ca="1" si="348"/>
        <v>0.875995307634428+4.40392580498778i</v>
      </c>
      <c r="AJ238" s="250" t="str">
        <f t="shared" ca="1" si="349"/>
        <v>-1.91980951043373-4.05909617014465i</v>
      </c>
      <c r="AK238" s="250" t="str">
        <f t="shared" ca="1" si="350"/>
        <v>2.84855514296723+3.47097448453741i</v>
      </c>
      <c r="AL238" s="250" t="str">
        <f t="shared" ca="1" si="351"/>
        <v>-3.6065655198188-2.67481128793956i</v>
      </c>
      <c r="AM238" s="250" t="str">
        <f t="shared" ca="1" si="352"/>
        <v>4.14840739886893+1.71832660686038i</v>
      </c>
      <c r="AN238" s="250" t="str">
        <f t="shared" ca="1" si="353"/>
        <v>-4.44160413595385-0.658849735761096i</v>
      </c>
      <c r="AO238" s="250" t="str">
        <f t="shared" ca="1" si="354"/>
        <v>4.46858225351783-0.440116937165922i</v>
      </c>
      <c r="AP238" s="250" t="str">
        <f t="shared" ca="1" si="355"/>
        <v>-4.22772475081175+1.5127041039835i</v>
      </c>
      <c r="AQ238" s="250" t="str">
        <f t="shared" ca="1" si="356"/>
        <v>3.73346802286516-2.49462357823342i</v>
      </c>
      <c r="AR238" s="250" t="str">
        <f t="shared" ca="1" si="357"/>
        <v>3.73346802286516-2.49462357823342i</v>
      </c>
      <c r="AS238" s="250" t="str">
        <f t="shared" ca="1" si="358"/>
        <v>2.11666742474056-3.96000622321189i</v>
      </c>
      <c r="AT238" s="250" t="str">
        <f t="shared" ca="1" si="359"/>
        <v>-1.09103053008525+4.35563803101872i</v>
      </c>
      <c r="AU238" s="250" t="str">
        <f t="shared" ca="1" si="360"/>
        <v>-6.27093520809796E-13-4.49020381217098i</v>
      </c>
      <c r="AV238" s="250" t="str">
        <f t="shared" ca="1" si="361"/>
        <v>1.09103053008207+4.35563803101952i</v>
      </c>
      <c r="AW238" s="250" t="str">
        <f t="shared" ca="1" si="362"/>
        <v>-2.11666742474161-3.96000622321133i</v>
      </c>
      <c r="AX238" s="250" t="str">
        <f t="shared" ca="1" si="363"/>
        <v>3.01543657915046+3.32702156770229i</v>
      </c>
      <c r="AY238" s="250" t="str">
        <f t="shared" ca="1" si="364"/>
        <v>-3.73346802286557-2.4946235782328i</v>
      </c>
      <c r="AZ238" s="250" t="str">
        <f t="shared" ca="1" si="365"/>
        <v>4.22772475081124+1.5127041039849i</v>
      </c>
      <c r="BA238" s="250" t="str">
        <f t="shared" ca="1" si="366"/>
        <v>-4.46858225351789-0.440116937165245i</v>
      </c>
      <c r="BB238" s="250" t="str">
        <f t="shared" ca="1" si="367"/>
        <v>4.44160413595405-0.658849735759686i</v>
      </c>
      <c r="BC238" s="250" t="str">
        <f t="shared" ca="1" si="368"/>
        <v>-4.14840739886862+1.71832660686112i</v>
      </c>
      <c r="BD238" s="250" t="str">
        <f t="shared" ca="1" si="369"/>
        <v>3.60656551981969-2.67481128793836i</v>
      </c>
      <c r="BE238" s="250" t="str">
        <f t="shared" ca="1" si="370"/>
        <v>-2.84855514296665+3.47097448453788i</v>
      </c>
      <c r="BF238" s="250" t="str">
        <f t="shared" ca="1" si="371"/>
        <v>1.91980951043507-4.05909617014402i</v>
      </c>
      <c r="BG238" s="250" t="str">
        <f t="shared" ca="1" si="372"/>
        <v>-0.8759953076337+4.40392580498792i</v>
      </c>
      <c r="BH238" s="250" t="str">
        <f t="shared" ca="1" si="373"/>
        <v>-0.220323858317907-4.48479516503158i</v>
      </c>
      <c r="BI238" s="250" t="str">
        <f t="shared" ca="1" si="374"/>
        <v>1.30343736442358+4.29685714352471i</v>
      </c>
      <c r="BJ238" s="250" t="str">
        <f t="shared" ca="1" si="375"/>
        <v>-2.30842610182274-3.85137627443207i</v>
      </c>
      <c r="BK238" s="250" t="str">
        <f t="shared" ca="1" si="376"/>
        <v>3.17505356449645+3.17505356449512i</v>
      </c>
      <c r="BL238" s="250" t="str">
        <f t="shared" ca="1" si="377"/>
        <v>-3.85137627443067-2.30842610182507i</v>
      </c>
      <c r="BM238" s="250" t="str">
        <f t="shared" ca="1" si="378"/>
        <v>4.29685714352521+1.3034373644219i</v>
      </c>
      <c r="BN238" s="250" t="str">
        <f t="shared" ca="1" si="379"/>
        <v>-4.48479516503145-0.220323858320616i</v>
      </c>
      <c r="BO238" s="250" t="str">
        <f t="shared" ca="1" si="380"/>
        <v>4.40392580498758-0.87599530763542i</v>
      </c>
      <c r="BP238" s="250" t="str">
        <f t="shared" ca="1" si="381"/>
        <v>-4.05909617014518+1.91980951043262i</v>
      </c>
      <c r="BQ238" s="250" t="str">
        <f t="shared" ca="1" si="382"/>
        <v>3.47097448453677-2.84855514296801i</v>
      </c>
      <c r="BR238" s="250" t="str">
        <f t="shared" ca="1" si="383"/>
        <v>-2.67481128794054+3.60656551981808i</v>
      </c>
      <c r="BS238" s="250" t="str">
        <f t="shared" ca="1" si="384"/>
        <v>1.71832660685939-4.14840739886934i</v>
      </c>
      <c r="BT238" s="250" t="str">
        <f t="shared" ca="1" si="385"/>
        <v>-0.658849735762241+4.44160413595368i</v>
      </c>
      <c r="BU238" s="250" t="str">
        <f t="shared" ca="1" si="386"/>
        <v>-0.44011693716699-4.46858225351772i</v>
      </c>
      <c r="BV238" s="250" t="str">
        <f t="shared" ca="1" si="387"/>
        <v>1.51270410398241+4.22772475081214i</v>
      </c>
      <c r="BW238" s="250" t="str">
        <f t="shared" ca="1" si="388"/>
        <v>-2.49462357823426-3.7334680228646i</v>
      </c>
      <c r="BX238" s="250" t="str">
        <f t="shared" ca="1" si="389"/>
        <v>3.32702156770046+3.01543657915247i</v>
      </c>
      <c r="BY238" s="250" t="str">
        <f t="shared" ca="1" si="390"/>
        <v>-3.96000622321216-2.11666742474007i</v>
      </c>
      <c r="BZ238" s="250" t="str">
        <f t="shared" ca="1" si="391"/>
        <v>4.35563803101886+1.0910305300847i</v>
      </c>
      <c r="CA238" s="250" t="str">
        <f t="shared" ca="1" si="392"/>
        <v>-4.49020381217098+1.25418704161959E-12i</v>
      </c>
      <c r="CB238" s="250" t="str">
        <f t="shared" ca="1" si="393"/>
        <v>4.35563803101937-1.09103053008268i</v>
      </c>
      <c r="CC238" s="250" t="str">
        <f t="shared" ca="1" si="394"/>
        <v>-3.96000622321104+2.11666742474216i</v>
      </c>
      <c r="CD238" s="250" t="str">
        <f t="shared" ca="1" si="395"/>
        <v>3.32702156770186-3.01543657915092i</v>
      </c>
      <c r="CE238" s="250" t="str">
        <f t="shared" ca="1" si="396"/>
        <v>-2.49462357823228+3.73346802286592i</v>
      </c>
      <c r="CF238" s="250" t="str">
        <f t="shared" ca="1" si="397"/>
        <v>1.51270410398437-4.22772475081144i</v>
      </c>
      <c r="CG238" s="250" t="str">
        <f t="shared" ca="1" si="398"/>
        <v>-0.440116937164621+4.46858225351796i</v>
      </c>
      <c r="CH238" s="250" t="str">
        <f t="shared" ca="1" si="399"/>
        <v>-0.65884973576018-4.44160413595398i</v>
      </c>
      <c r="CI238" s="250" t="str">
        <f t="shared" ca="1" si="400"/>
        <v>1.71832660686159+4.14840739886843i</v>
      </c>
      <c r="CJ238" s="250" t="str">
        <f t="shared" ca="1" si="401"/>
        <v>-2.67481128793887-3.60656551981932i</v>
      </c>
      <c r="CK238" s="250" t="str">
        <f t="shared" ca="1" si="402"/>
        <v>3.47097448453827+2.84855514296617i</v>
      </c>
      <c r="CL238" s="250" t="str">
        <f t="shared" ca="1" si="403"/>
        <v>-4.05909617014428-1.9198095104345i</v>
      </c>
      <c r="CM238" s="250" t="str">
        <f t="shared" ca="1" si="404"/>
        <v>4.40392580498802+0.875995307633211i</v>
      </c>
      <c r="CN238" s="250" t="str">
        <f t="shared" ca="1" si="405"/>
        <v>-4.48479516503155+0.220323858318533i</v>
      </c>
      <c r="CO238" s="250" t="str">
        <f t="shared" ca="1" si="406"/>
        <v>4.29685714352452-1.30343736442418i</v>
      </c>
      <c r="CP238" s="250" t="str">
        <f t="shared" ca="1" si="407"/>
        <v>-3.85137627443168+2.30842610182339i</v>
      </c>
      <c r="CQ238" s="250" t="str">
        <f t="shared" ca="1" si="408"/>
        <v>3.17505356449468-3.17505356449689i</v>
      </c>
      <c r="CR238" s="250" t="str">
        <f t="shared" ca="1" si="409"/>
        <v>-2.30842610182464+3.85137627443093i</v>
      </c>
      <c r="CS238" s="250" t="str">
        <f t="shared" ca="1" si="410"/>
        <v>1.30343736442142-4.29685714352536i</v>
      </c>
      <c r="CT238" s="250" t="str">
        <f t="shared" ca="1" si="411"/>
        <v>-0.22032385831999+4.48479516503148i</v>
      </c>
      <c r="CU238" s="250" t="str">
        <f t="shared" ca="1" si="412"/>
        <v>-0.875995307636035-4.40392580498746i</v>
      </c>
      <c r="CV238" s="250" t="str">
        <f t="shared" ca="1" si="413"/>
        <v>1.91980951043307+4.05909617014496i</v>
      </c>
      <c r="CW238" s="250" t="str">
        <f t="shared" ca="1" si="414"/>
        <v>-2.84855514296859-3.47097448453629i</v>
      </c>
      <c r="CX238" s="250" t="str">
        <f t="shared" ca="1" si="415"/>
        <v>3.60656551981845+2.67481128794004i</v>
      </c>
      <c r="CY238" s="250" t="str">
        <f t="shared" ca="1" si="416"/>
        <v>-4.14840739886953-1.71832660685892i</v>
      </c>
      <c r="CZ238" s="250" t="str">
        <f t="shared" ca="1" si="417"/>
        <v>4.44160413595377+0.658849735761621i</v>
      </c>
      <c r="DA238" s="250" t="str">
        <f t="shared" ca="1" si="418"/>
        <v>-4.46858225351766+0.440116937167614i</v>
      </c>
      <c r="DB238" s="250" t="str">
        <f t="shared" ca="1" si="419"/>
        <v>4.22772475081197-1.51270410398288i</v>
      </c>
      <c r="DC238" s="250" t="str">
        <f t="shared" ca="1" si="420"/>
        <v>-3.73346802286432+2.49462357823468i</v>
      </c>
      <c r="DD238" s="250" t="str">
        <f t="shared" ca="1" si="421"/>
        <v>3.015436579152-3.32702156770088i</v>
      </c>
      <c r="DE238" s="250" t="str">
        <f t="shared" ca="1" si="422"/>
        <v>-2.11666742473951+3.96000622321245i</v>
      </c>
      <c r="DF238" s="250" t="str">
        <f t="shared" ca="1" si="423"/>
        <v>1.09103053008397-4.35563803101905i</v>
      </c>
      <c r="DG238" s="250" t="str">
        <f t="shared" ca="1" si="424"/>
        <v>1.88128056242938E-12+4.49020381217098i</v>
      </c>
      <c r="DH238" s="250" t="str">
        <f t="shared" ca="1" si="425"/>
        <v>-1.09103053008316-4.35563803101925i</v>
      </c>
      <c r="DI238" s="250" t="str">
        <f t="shared" ca="1" si="426"/>
        <v>2.11666742474261+3.9600062232108i</v>
      </c>
      <c r="DJ238" s="250" t="str">
        <f t="shared" ca="1" si="427"/>
        <v>-3.01543657915139-3.32702156770144i</v>
      </c>
      <c r="DK238" s="250" t="str">
        <f t="shared" ca="1" si="428"/>
        <v>3.73346802286627+2.49462357823176i</v>
      </c>
      <c r="DL238" s="250" t="str">
        <f t="shared" ca="1" si="429"/>
        <v>-4.2277247508116-1.5127041039839i</v>
      </c>
      <c r="DM238" s="250" t="str">
        <f t="shared" ca="1" si="430"/>
        <v>4.46858225351803+0.44011693716387i</v>
      </c>
      <c r="DN238" s="250" t="str">
        <f t="shared" ca="1" si="431"/>
        <v>-4.44160413595389+0.658849735760799i</v>
      </c>
      <c r="DO238" s="250" t="str">
        <f t="shared" ca="1" si="432"/>
        <v>4.14840739886819-1.71832660686217i</v>
      </c>
      <c r="DP238" s="250" t="str">
        <f t="shared" ca="1" si="433"/>
        <v>-3.60656551981894+2.67481128793937i</v>
      </c>
      <c r="DQ238" s="250" t="str">
        <f t="shared" ca="1" si="434"/>
        <v>2.84855514296568-3.47097448453867i</v>
      </c>
      <c r="DR238" s="250" t="str">
        <f t="shared" ca="1" si="435"/>
        <v>-1.91980951043405+4.0590961701445i</v>
      </c>
      <c r="DS238" s="250" t="str">
        <f t="shared" ca="1" si="436"/>
        <v>0.875995307632595-4.40392580498814i</v>
      </c>
      <c r="DT238" s="250" t="str">
        <f t="shared" ca="1" si="437"/>
        <v>0.220323858319159+4.48479516503152i</v>
      </c>
      <c r="DU238" s="250" t="str">
        <f t="shared" ca="1" si="438"/>
        <v>-1.30343736442478-4.29685714352434i</v>
      </c>
      <c r="DV238" s="250" t="str">
        <f t="shared" ca="1" si="439"/>
        <v>2.30842610182393+3.85137627443136i</v>
      </c>
      <c r="DW238" s="250" t="str">
        <f t="shared" ca="1" si="440"/>
        <v>-3.17505356449734-3.17505356449423i</v>
      </c>
      <c r="DX238" s="250" t="str">
        <f t="shared" ca="1" si="441"/>
        <v>3.85137627443125+2.30842610182411i</v>
      </c>
      <c r="DY238" s="250" t="str">
        <f t="shared" ca="1" si="442"/>
        <v>-4.29685714352428-1.30343736442498i</v>
      </c>
      <c r="DZ238" s="250" t="str">
        <f t="shared" ca="1" si="443"/>
        <v>4.48479516503151+0.220323858319364i</v>
      </c>
      <c r="EA238" s="250" t="str">
        <f t="shared" ca="1" si="444"/>
        <v>-4.40392580498823+0.875995307632142i</v>
      </c>
      <c r="EB238" s="250" t="str">
        <f t="shared" ca="1" si="445"/>
        <v>4.05909617014469-1.91980951043364i</v>
      </c>
      <c r="EC238" s="250" t="str">
        <f t="shared" ca="1" si="446"/>
        <v>-3.4709744845388+2.84855514296553i</v>
      </c>
      <c r="ED238" s="250" t="str">
        <f t="shared" ca="1" si="447"/>
        <v>2.67481128793954-3.60656551981882i</v>
      </c>
      <c r="EE238" s="250" t="str">
        <f t="shared" ca="1" si="448"/>
        <v>-1.71832660686259+4.14840739886801i</v>
      </c>
      <c r="EF238" s="250" t="str">
        <f t="shared" ca="1" si="449"/>
        <v>0.658849735761001-4.44160413595386i</v>
      </c>
      <c r="EG238" s="250" t="str">
        <f t="shared" ca="1" si="450"/>
        <v>0.440116937168238+4.4685822535176i</v>
      </c>
      <c r="EH238" s="250" t="str">
        <f t="shared" ca="1" si="451"/>
        <v>-1.51270410398347-4.22772475081176i</v>
      </c>
      <c r="EI238" s="250" t="str">
        <f t="shared" ca="1" si="452"/>
        <v>2.49462357823159+3.73346802286638i</v>
      </c>
      <c r="EJ238" s="250" t="str">
        <f t="shared" ca="1" si="453"/>
        <v>-3.32702156770131-3.01543657915154i</v>
      </c>
      <c r="EK238" s="250" t="str">
        <f t="shared" ca="1" si="454"/>
        <v>3.96000622321059+2.11666742474301i</v>
      </c>
      <c r="EL238" s="250" t="str">
        <f t="shared" ca="1" si="455"/>
        <v>-4.35563803101914-1.09103053008361i</v>
      </c>
      <c r="EM238" s="250" t="str">
        <f t="shared" ca="1" si="456"/>
        <v>4.49020381217098+2.08591956594219E-12i</v>
      </c>
    </row>
    <row r="239" spans="1:146">
      <c r="A239" s="249">
        <f t="shared" si="323"/>
        <v>2.714843750000002E-3</v>
      </c>
      <c r="B239" s="248">
        <v>139</v>
      </c>
      <c r="C239" s="247">
        <f t="shared" si="324"/>
        <v>27800</v>
      </c>
      <c r="N239" s="246">
        <f t="shared" ca="1" si="327"/>
        <v>17.49012692505115</v>
      </c>
      <c r="O239" s="223">
        <f t="shared" ca="1" si="328"/>
        <v>4.4901269250511522</v>
      </c>
      <c r="P239" s="223" t="str">
        <f t="shared" ca="1" si="329"/>
        <v>-4.32747686274797+1.1975741335927i</v>
      </c>
      <c r="Q239" s="223" t="str">
        <f t="shared" ca="1" si="330"/>
        <v>3.85131032614892-2.30838657394466i</v>
      </c>
      <c r="R239" s="223" t="str">
        <f t="shared" ca="1" si="331"/>
        <v>-3.09612456583834+3.25196132755014i</v>
      </c>
      <c r="S239" s="223" t="str">
        <f t="shared" ca="1" si="332"/>
        <v>2.11663118040353-3.95993841482578i</v>
      </c>
      <c r="T239" s="223" t="str">
        <f t="shared" ca="1" si="333"/>
        <v>-0.983792377740586+4.38102640491573i</v>
      </c>
      <c r="U239" s="223" t="str">
        <f t="shared" ca="1" si="334"/>
        <v>-0.220320085647192-4.48471837052559i</v>
      </c>
      <c r="V239" s="223" t="str">
        <f t="shared" ca="1" si="335"/>
        <v>1.40847082846213+4.26350204977557i</v>
      </c>
      <c r="W239" s="223" t="str">
        <f t="shared" ca="1" si="336"/>
        <v>-2.49458086203815-3.73340409356158i</v>
      </c>
      <c r="X239" s="223" t="str">
        <f t="shared" ca="1" si="337"/>
        <v>3.39996382958571+2.93282896885894i</v>
      </c>
      <c r="Y239" s="223" t="str">
        <f t="shared" ca="1" si="338"/>
        <v>-4.05902666501161-1.9197766369539i</v>
      </c>
      <c r="Z239" s="223" t="str">
        <f t="shared" ca="1" si="339"/>
        <v>4.42402167074149+0.767640579880344i</v>
      </c>
      <c r="AA239" s="223" t="str">
        <f t="shared" ca="1" si="340"/>
        <v>-4.4685057366305+0.440109400910301i</v>
      </c>
      <c r="AB239" s="223" t="str">
        <f t="shared" ca="1" si="341"/>
        <v>4.18925608692662-1.6159743937382i</v>
      </c>
      <c r="AC239" s="223" t="str">
        <f t="shared" ca="1" si="342"/>
        <v>-3.60650376350518+2.67476548633563i</v>
      </c>
      <c r="AD239" s="223" t="str">
        <f t="shared" ca="1" si="343"/>
        <v>2.76246793000809-3.53977552095414i</v>
      </c>
      <c r="AE239" s="223" t="str">
        <f t="shared" ca="1" si="344"/>
        <v>-1.71829718343332+4.14833636443267i</v>
      </c>
      <c r="AF239" s="223" t="str">
        <f t="shared" ca="1" si="345"/>
        <v>0.549639468625785-4.4563590808639i</v>
      </c>
      <c r="AG239" s="223" t="str">
        <f t="shared" ca="1" si="346"/>
        <v>0.658838454077601+4.44152808102098i</v>
      </c>
      <c r="AH239" s="223" t="str">
        <f t="shared" ca="1" si="347"/>
        <v>-1.81958493515671-4.10491783922895i</v>
      </c>
      <c r="AI239" s="223" t="str">
        <f t="shared" ca="1" si="348"/>
        <v>2.84850636629475+3.47091504999007i</v>
      </c>
      <c r="AJ239" s="223" t="str">
        <f t="shared" ca="1" si="349"/>
        <v>-3.67105958304488-2.58545186395022i</v>
      </c>
      <c r="AK239" s="223" t="str">
        <f t="shared" ca="1" si="350"/>
        <v>4.22765235820032+1.51267820149317i</v>
      </c>
      <c r="AL239" s="223" t="str">
        <f t="shared" ca="1" si="351"/>
        <v>-4.47796073162954-0.330314227748601i</v>
      </c>
      <c r="AM239" s="223" t="str">
        <f t="shared" ca="1" si="352"/>
        <v>4.40385039523238-0.875980307701561i</v>
      </c>
      <c r="AN239" s="223" t="str">
        <f t="shared" ca="1" si="353"/>
        <v>-4.0106904849079+2.01881193709037i</v>
      </c>
      <c r="AO239" s="223" t="str">
        <f t="shared" ca="1" si="354"/>
        <v>3.32696459810333-3.01538494491772i</v>
      </c>
      <c r="AP239" s="223" t="str">
        <f t="shared" ca="1" si="355"/>
        <v>-2.40220721789326+3.79349974105322i</v>
      </c>
      <c r="AQ239" s="223" t="str">
        <f t="shared" ca="1" si="356"/>
        <v>1.30341504527025-4.29678356713862i</v>
      </c>
      <c r="AR239" s="223" t="str">
        <f t="shared" ca="1" si="357"/>
        <v>1.30341504527025-4.29678356713862i</v>
      </c>
      <c r="AS239" s="223" t="str">
        <f t="shared" ca="1" si="358"/>
        <v>-1.09101184803749-4.35556344810992i</v>
      </c>
      <c r="AT239" s="223" t="str">
        <f t="shared" ca="1" si="359"/>
        <v>2.21317544424135+3.9068010259132i</v>
      </c>
      <c r="AU239" s="223" t="str">
        <f t="shared" ca="1" si="360"/>
        <v>-3.17499919709096-3.17499919709298i</v>
      </c>
      <c r="AV239" s="223" t="str">
        <f t="shared" ca="1" si="361"/>
        <v>3.906801025914+2.21317544423994i</v>
      </c>
      <c r="AW239" s="223" t="str">
        <f t="shared" ca="1" si="362"/>
        <v>-4.35556344811032-1.09101184803587i</v>
      </c>
      <c r="AX239" s="223" t="str">
        <f t="shared" ca="1" si="363"/>
        <v>4.48877458276969-0.110193230963181i</v>
      </c>
      <c r="AY239" s="223" t="str">
        <f t="shared" ca="1" si="364"/>
        <v>-4.29678356713865+1.30341504527014i</v>
      </c>
      <c r="AZ239" s="223" t="str">
        <f t="shared" ca="1" si="365"/>
        <v>3.79349974105232-2.40220721789467i</v>
      </c>
      <c r="BA239" s="223" t="str">
        <f t="shared" ca="1" si="366"/>
        <v>-3.0153849449188+3.32696459810236i</v>
      </c>
      <c r="BB239" s="223" t="str">
        <f t="shared" ca="1" si="367"/>
        <v>2.01881193709012-4.01069048490802i</v>
      </c>
      <c r="BC239" s="223" t="str">
        <f t="shared" ca="1" si="368"/>
        <v>-0.875980307699917+4.40385039523271i</v>
      </c>
      <c r="BD239" s="223" t="str">
        <f t="shared" ca="1" si="369"/>
        <v>-0.330314227747091-4.47796073162965i</v>
      </c>
      <c r="BE239" s="223" t="str">
        <f t="shared" ca="1" si="370"/>
        <v>1.51267820149306+4.22765235820035i</v>
      </c>
      <c r="BF239" s="223" t="str">
        <f t="shared" ca="1" si="371"/>
        <v>-2.58545186395154-3.67105958304395i</v>
      </c>
      <c r="BG239" s="223" t="str">
        <f t="shared" ca="1" si="372"/>
        <v>3.47091504998915+2.84850636629587i</v>
      </c>
      <c r="BH239" s="223" t="str">
        <f t="shared" ca="1" si="373"/>
        <v>-4.10491783922893-1.81958493515675i</v>
      </c>
      <c r="BI239" s="223" t="str">
        <f t="shared" ca="1" si="374"/>
        <v>4.44152808102123+0.658838454075975i</v>
      </c>
      <c r="BJ239" s="223" t="str">
        <f t="shared" ca="1" si="375"/>
        <v>-4.45635908086407+0.549639468624376i</v>
      </c>
      <c r="BK239" s="223" t="str">
        <f t="shared" ca="1" si="376"/>
        <v>4.14833636443256-1.71829718343357i</v>
      </c>
      <c r="BL239" s="223" t="str">
        <f t="shared" ca="1" si="377"/>
        <v>-3.53977552095311+2.76246793000941i</v>
      </c>
      <c r="BM239" s="223" t="str">
        <f t="shared" ca="1" si="378"/>
        <v>2.67476548633685-3.60650376350428i</v>
      </c>
      <c r="BN239" s="223" t="str">
        <f t="shared" ca="1" si="379"/>
        <v>-1.61597439373789+4.18925608692674i</v>
      </c>
      <c r="BO239" s="223" t="str">
        <f t="shared" ca="1" si="380"/>
        <v>0.4401094009086-4.46850573663067i</v>
      </c>
      <c r="BP239" s="223" t="str">
        <f t="shared" ca="1" si="381"/>
        <v>0.767640579878885+4.42402167074174i</v>
      </c>
      <c r="BQ239" s="223" t="str">
        <f t="shared" ca="1" si="382"/>
        <v>-1.91977663695424-4.05902666501145i</v>
      </c>
      <c r="BR239" s="223" t="str">
        <f t="shared" ca="1" si="383"/>
        <v>2.93282896886017+3.39996382958464i</v>
      </c>
      <c r="BS239" s="223" t="str">
        <f t="shared" ca="1" si="384"/>
        <v>-3.73340409356077-2.49458086203935i</v>
      </c>
      <c r="BT239" s="223" t="str">
        <f t="shared" ca="1" si="385"/>
        <v>4.26350204977566+1.40847082846187i</v>
      </c>
      <c r="BU239" s="223" t="str">
        <f t="shared" ca="1" si="386"/>
        <v>-4.48471837052567-0.220320085645534i</v>
      </c>
      <c r="BV239" s="223" t="str">
        <f t="shared" ca="1" si="387"/>
        <v>4.38102640491606-0.983792377739096i</v>
      </c>
      <c r="BW239" s="223" t="str">
        <f t="shared" ca="1" si="388"/>
        <v>-3.95993841482564+2.1166311804038i</v>
      </c>
      <c r="BX239" s="223" t="str">
        <f t="shared" ca="1" si="389"/>
        <v>3.25196132754897-3.09612456583957i</v>
      </c>
      <c r="BY239" s="223" t="str">
        <f t="shared" ca="1" si="390"/>
        <v>-2.30838657394583+3.85131032614822i</v>
      </c>
      <c r="BZ239" s="223" t="str">
        <f t="shared" ca="1" si="391"/>
        <v>1.19757413359249-4.32747686274803i</v>
      </c>
      <c r="CA239" s="223" t="str">
        <f t="shared" ca="1" si="392"/>
        <v>1.61281355748083E-12+4.49012692505115i</v>
      </c>
      <c r="CB239" s="223" t="str">
        <f t="shared" ca="1" si="393"/>
        <v>-1.19757413359142-4.32747686274833i</v>
      </c>
      <c r="CC239" s="223" t="str">
        <f t="shared" ca="1" si="394"/>
        <v>2.30838657394477+3.85131032614886i</v>
      </c>
      <c r="CD239" s="223" t="str">
        <f t="shared" ca="1" si="395"/>
        <v>-3.25196132755128-3.09612456583714i</v>
      </c>
      <c r="CE239" s="223" t="str">
        <f t="shared" ca="1" si="396"/>
        <v>3.95993841482511+2.11663118040477i</v>
      </c>
      <c r="CF239" s="223" t="str">
        <f t="shared" ca="1" si="397"/>
        <v>-4.38102640491579-0.983792377740308i</v>
      </c>
      <c r="CG239" s="223" t="str">
        <f t="shared" ca="1" si="398"/>
        <v>4.48471837052551-0.220320085648883i</v>
      </c>
      <c r="CH239" s="223" t="str">
        <f t="shared" ca="1" si="399"/>
        <v>-4.26350204977605+1.40847082846069i</v>
      </c>
      <c r="CI239" s="223" t="str">
        <f t="shared" ca="1" si="400"/>
        <v>3.73340409356139-2.49458086203843i</v>
      </c>
      <c r="CJ239" s="223" t="str">
        <f t="shared" ca="1" si="401"/>
        <v>-2.93282896885773+3.39996382958675i</v>
      </c>
      <c r="CK239" s="223" t="str">
        <f t="shared" ca="1" si="402"/>
        <v>1.91977663695524-4.05902666501098i</v>
      </c>
      <c r="CL239" s="223" t="str">
        <f t="shared" ca="1" si="403"/>
        <v>-0.767640579879985+4.42402167074155i</v>
      </c>
      <c r="CM239" s="223" t="str">
        <f t="shared" ca="1" si="404"/>
        <v>-0.440109400911937-4.46850573663034i</v>
      </c>
      <c r="CN239" s="223" t="str">
        <f t="shared" ca="1" si="405"/>
        <v>1.61597439373673+4.18925608692719i</v>
      </c>
      <c r="CO239" s="223" t="str">
        <f t="shared" ca="1" si="406"/>
        <v>-2.67476548633585-3.60650376350502i</v>
      </c>
      <c r="CP239" s="223" t="str">
        <f t="shared" ca="1" si="407"/>
        <v>3.53977552095517+2.76246793000677i</v>
      </c>
      <c r="CQ239" s="223" t="str">
        <f t="shared" ca="1" si="408"/>
        <v>-4.14833636443209-1.71829718343471i</v>
      </c>
      <c r="CR239" s="223" t="str">
        <f t="shared" ca="1" si="409"/>
        <v>4.45635908086393+0.54963946862548i</v>
      </c>
      <c r="CS239" s="223" t="str">
        <f t="shared" ca="1" si="410"/>
        <v>-4.44152808102074+0.658838454079289i</v>
      </c>
      <c r="CT239" s="223" t="str">
        <f t="shared" ca="1" si="411"/>
        <v>4.10491783922938-1.81958493515574i</v>
      </c>
      <c r="CU239" s="223" t="str">
        <f t="shared" ca="1" si="412"/>
        <v>-3.47091504998986+2.84850636629501i</v>
      </c>
      <c r="CV239" s="223" t="str">
        <f t="shared" ca="1" si="413"/>
        <v>2.5854518639488-3.67105958304588i</v>
      </c>
      <c r="CW239" s="223" t="str">
        <f t="shared" ca="1" si="414"/>
        <v>-1.51267820149411+4.22765235819998i</v>
      </c>
      <c r="CX239" s="223" t="str">
        <f t="shared" ca="1" si="415"/>
        <v>0.330314227748201-4.47796073162957i</v>
      </c>
      <c r="CY239" s="223" t="str">
        <f t="shared" ca="1" si="416"/>
        <v>0.875980307703083+4.40385039523208i</v>
      </c>
      <c r="CZ239" s="223" t="str">
        <f t="shared" ca="1" si="417"/>
        <v>-2.01881193708913-4.01069048490852i</v>
      </c>
      <c r="DA239" s="223" t="str">
        <f t="shared" ca="1" si="418"/>
        <v>3.01538494491807+3.32696459810302i</v>
      </c>
      <c r="DB239" s="223" t="str">
        <f t="shared" ca="1" si="419"/>
        <v>-3.79349974105405-2.40220721789195i</v>
      </c>
      <c r="DC239" s="223" t="str">
        <f t="shared" ca="1" si="420"/>
        <v>4.29678356713834+1.30341504527115i</v>
      </c>
      <c r="DD239" s="223" t="str">
        <f t="shared" ca="1" si="421"/>
        <v>-4.48877458276966-0.110193230964422i</v>
      </c>
      <c r="DE239" s="223" t="str">
        <f t="shared" ca="1" si="422"/>
        <v>4.35556344810952-1.09101184803905i</v>
      </c>
      <c r="DF239" s="223" t="str">
        <f t="shared" ca="1" si="423"/>
        <v>-3.90680102591464+2.21317544423881i</v>
      </c>
      <c r="DG239" s="223" t="str">
        <f t="shared" ca="1" si="424"/>
        <v>3.17499919709184-3.1749991970921i</v>
      </c>
      <c r="DH239" s="223" t="str">
        <f t="shared" ca="1" si="425"/>
        <v>-2.21317544423848+3.90680102591482i</v>
      </c>
      <c r="DI239" s="223" t="str">
        <f t="shared" ca="1" si="426"/>
        <v>1.09101184803869-4.35556344810962i</v>
      </c>
      <c r="DJ239" s="223" t="str">
        <f t="shared" ca="1" si="427"/>
        <v>0.110193230964794+4.48877458276965i</v>
      </c>
      <c r="DK239" s="223" t="str">
        <f t="shared" ca="1" si="428"/>
        <v>-1.30341504527175-4.29678356713816i</v>
      </c>
      <c r="DL239" s="223" t="str">
        <f t="shared" ca="1" si="429"/>
        <v>2.40220721789226+3.79349974105385i</v>
      </c>
      <c r="DM239" s="223" t="str">
        <f t="shared" ca="1" si="430"/>
        <v>-3.32696459810344-3.0153849449176i</v>
      </c>
      <c r="DN239" s="223" t="str">
        <f t="shared" ca="1" si="431"/>
        <v>4.0106904849088+2.01881193708857i</v>
      </c>
      <c r="DO239" s="223" t="str">
        <f t="shared" ca="1" si="432"/>
        <v>-4.40385039523215-0.875980307702719i</v>
      </c>
      <c r="DP239" s="223" t="str">
        <f t="shared" ca="1" si="433"/>
        <v>4.47796073162952-0.330314227748827i</v>
      </c>
      <c r="DQ239" s="223" t="str">
        <f t="shared" ca="1" si="434"/>
        <v>-4.22765235819977+1.5126782014947i</v>
      </c>
      <c r="DR239" s="223" t="str">
        <f t="shared" ca="1" si="435"/>
        <v>3.67105958304552-2.58545186394931i</v>
      </c>
      <c r="DS239" s="223" t="str">
        <f t="shared" ca="1" si="436"/>
        <v>-2.84850636629453+3.47091504999026i</v>
      </c>
      <c r="DT239" s="223" t="str">
        <f t="shared" ca="1" si="437"/>
        <v>1.8195849351554-4.10491783922953i</v>
      </c>
      <c r="DU239" s="223" t="str">
        <f t="shared" ca="1" si="438"/>
        <v>-0.658838454078669+4.44152808102083i</v>
      </c>
      <c r="DV239" s="223" t="str">
        <f t="shared" ca="1" si="439"/>
        <v>-0.549639468625848-4.45635908086389i</v>
      </c>
      <c r="DW239" s="223" t="str">
        <f t="shared" ca="1" si="440"/>
        <v>1.71829718343506+4.14833636443195i</v>
      </c>
      <c r="DX239" s="223" t="str">
        <f t="shared" ca="1" si="441"/>
        <v>-2.76246793000726-3.53977552095478i</v>
      </c>
      <c r="DY239" s="223" t="str">
        <f t="shared" ca="1" si="442"/>
        <v>3.60650376350524+2.67476548633556i</v>
      </c>
      <c r="DZ239" s="223" t="str">
        <f t="shared" ca="1" si="443"/>
        <v>-4.18925608692732-1.61597439373638i</v>
      </c>
      <c r="EA239" s="223" t="str">
        <f t="shared" ca="1" si="444"/>
        <v>4.46850573663038+0.440109400911567i</v>
      </c>
      <c r="EB239" s="223" t="str">
        <f t="shared" ca="1" si="445"/>
        <v>-4.42402167074146+0.767640579880474i</v>
      </c>
      <c r="EC239" s="223" t="str">
        <f t="shared" ca="1" si="446"/>
        <v>4.05902666501076-1.9197766369557i</v>
      </c>
      <c r="ED239" s="223" t="str">
        <f t="shared" ca="1" si="447"/>
        <v>-3.39996382958651+2.93282896885801i</v>
      </c>
      <c r="EE239" s="223" t="str">
        <f t="shared" ca="1" si="448"/>
        <v>2.49458086203801-3.73340409356167i</v>
      </c>
      <c r="EF239" s="223" t="str">
        <f t="shared" ca="1" si="449"/>
        <v>-1.40847082846022+4.2635020497762i</v>
      </c>
      <c r="EG239" s="223" t="str">
        <f t="shared" ca="1" si="450"/>
        <v>0.220320085648384-4.48471837052553i</v>
      </c>
      <c r="EH239" s="223" t="str">
        <f t="shared" ca="1" si="451"/>
        <v>0.983792377740793+4.38102640491568i</v>
      </c>
      <c r="EI239" s="223" t="str">
        <f t="shared" ca="1" si="452"/>
        <v>-2.11663118040533-3.95993841482481i</v>
      </c>
      <c r="EJ239" s="223" t="str">
        <f t="shared" ca="1" si="453"/>
        <v>3.0961245658375+3.25196132755094i</v>
      </c>
      <c r="EK239" s="223" t="str">
        <f t="shared" ca="1" si="454"/>
        <v>-3.85131032614912-2.30838657394434i</v>
      </c>
      <c r="EL239" s="223" t="str">
        <f t="shared" ca="1" si="455"/>
        <v>4.32747686274849+1.19757413359081i</v>
      </c>
      <c r="EM239" s="223" t="str">
        <f t="shared" ca="1" si="456"/>
        <v>-4.49012692505115-1.1133536991992E-12i</v>
      </c>
      <c r="EN239" s="223"/>
      <c r="EO239" s="223"/>
      <c r="EP239" s="223"/>
    </row>
    <row r="240" spans="1:146">
      <c r="A240" s="249">
        <f t="shared" si="323"/>
        <v>2.734375000000002E-3</v>
      </c>
      <c r="B240" s="248">
        <v>140</v>
      </c>
      <c r="C240" s="247">
        <f t="shared" si="324"/>
        <v>28000</v>
      </c>
      <c r="N240" s="246">
        <f t="shared" ca="1" si="327"/>
        <v>17.490042040627579</v>
      </c>
      <c r="O240" s="223">
        <f t="shared" ca="1" si="328"/>
        <v>4.4900420406275767</v>
      </c>
      <c r="P240" s="223" t="str">
        <f t="shared" ca="1" si="329"/>
        <v>-4.29670233780988+1.30339040462256i</v>
      </c>
      <c r="Q240" s="223" t="str">
        <f t="shared" ca="1" si="330"/>
        <v>3.73333351474274-2.49453370277926i</v>
      </c>
      <c r="R240" s="223" t="str">
        <f t="shared" ca="1" si="331"/>
        <v>-2.84845251618659+3.47084943344324i</v>
      </c>
      <c r="S240" s="223" t="str">
        <f t="shared" ca="1" si="332"/>
        <v>1.7182646995711-4.14825794145095i</v>
      </c>
      <c r="T240" s="223" t="str">
        <f t="shared" ca="1" si="333"/>
        <v>-0.440101080781734+4.46842126094864i</v>
      </c>
      <c r="U240" s="223" t="str">
        <f t="shared" ca="1" si="334"/>
        <v>-0.87596374757191-4.40376714183923i</v>
      </c>
      <c r="V240" s="223" t="str">
        <f t="shared" ca="1" si="335"/>
        <v>2.11659116616356+3.95986355344745i</v>
      </c>
      <c r="W240" s="223" t="str">
        <f t="shared" ca="1" si="336"/>
        <v>-3.17493917474047-3.17493917474041i</v>
      </c>
      <c r="X240" s="223" t="str">
        <f t="shared" ca="1" si="337"/>
        <v>3.95986355344748+2.11659116616349i</v>
      </c>
      <c r="Y240" s="223" t="str">
        <f t="shared" ca="1" si="338"/>
        <v>-4.40376714183924-0.87596374757182i</v>
      </c>
      <c r="Z240" s="223" t="str">
        <f t="shared" ca="1" si="339"/>
        <v>4.46842126094863-0.440101080781827i</v>
      </c>
      <c r="AA240" s="223" t="str">
        <f t="shared" ca="1" si="340"/>
        <v>-4.14825794145109+1.71826469957077i</v>
      </c>
      <c r="AB240" s="223" t="str">
        <f t="shared" ca="1" si="341"/>
        <v>3.47084943344319-2.84845251618666i</v>
      </c>
      <c r="AC240" s="223" t="str">
        <f t="shared" ca="1" si="342"/>
        <v>-2.49453370277931+3.73333351474272i</v>
      </c>
      <c r="AD240" s="223" t="str">
        <f t="shared" ca="1" si="343"/>
        <v>1.30339040462274-4.29670233780983i</v>
      </c>
      <c r="AE240" s="223" t="str">
        <f t="shared" ca="1" si="344"/>
        <v>7.81083916487363E-14+4.49004204062758i</v>
      </c>
      <c r="AF240" s="223" t="str">
        <f t="shared" ca="1" si="345"/>
        <v>-1.30339040462246-4.29670233780991i</v>
      </c>
      <c r="AG240" s="223" t="str">
        <f t="shared" ca="1" si="346"/>
        <v>2.49453370277943+3.73333351474263i</v>
      </c>
      <c r="AH240" s="223" t="str">
        <f t="shared" ca="1" si="347"/>
        <v>-3.47084943344331-2.84845251618652i</v>
      </c>
      <c r="AI240" s="223" t="str">
        <f t="shared" ca="1" si="348"/>
        <v>4.14825794145099+1.71826469957101i</v>
      </c>
      <c r="AJ240" s="223" t="str">
        <f t="shared" ca="1" si="349"/>
        <v>-4.46842126094865-0.44010108078164i</v>
      </c>
      <c r="AK240" s="223" t="str">
        <f t="shared" ca="1" si="350"/>
        <v>4.40376714183921-0.875963747572004i</v>
      </c>
      <c r="AL240" s="223" t="str">
        <f t="shared" ca="1" si="351"/>
        <v>-3.95986355344761+2.11659116616325i</v>
      </c>
      <c r="AM240" s="223" t="str">
        <f t="shared" ca="1" si="352"/>
        <v>3.17493917474035-3.17493917474054i</v>
      </c>
      <c r="AN240" s="223" t="str">
        <f t="shared" ca="1" si="353"/>
        <v>-2.11659116616341+3.95986355344753i</v>
      </c>
      <c r="AO240" s="223" t="str">
        <f t="shared" ca="1" si="354"/>
        <v>0.875963747572179-4.40376714183917i</v>
      </c>
      <c r="AP240" s="223" t="str">
        <f t="shared" ca="1" si="355"/>
        <v>0.440101080781906+4.46842126094862i</v>
      </c>
      <c r="AQ240" s="223" t="str">
        <f t="shared" ca="1" si="356"/>
        <v>-1.71826469957084-4.14825794145106i</v>
      </c>
      <c r="AR240" s="223" t="str">
        <f t="shared" ca="1" si="357"/>
        <v>-1.71826469957084-4.14825794145106i</v>
      </c>
      <c r="AS240" s="223" t="str">
        <f t="shared" ca="1" si="358"/>
        <v>-3.73333351474251-2.49453370277961i</v>
      </c>
      <c r="AT240" s="223" t="str">
        <f t="shared" ca="1" si="359"/>
        <v>4.29670233780998+1.30339040462224i</v>
      </c>
      <c r="AU240" s="223" t="str">
        <f t="shared" ca="1" si="360"/>
        <v>-4.49004204062758+1.04951947476058E-12i</v>
      </c>
      <c r="AV240" s="223" t="str">
        <f t="shared" ca="1" si="361"/>
        <v>4.29670233780937-1.30339040462424i</v>
      </c>
      <c r="AW240" s="223" t="str">
        <f t="shared" ca="1" si="362"/>
        <v>-3.73333351474383+2.49453370277764i</v>
      </c>
      <c r="AX240" s="223" t="str">
        <f t="shared" ca="1" si="363"/>
        <v>2.84845251618751-3.47084943344249i</v>
      </c>
      <c r="AY240" s="223" t="str">
        <f t="shared" ca="1" si="364"/>
        <v>-1.71826469957138+4.14825794145084i</v>
      </c>
      <c r="AZ240" s="223" t="str">
        <f t="shared" ca="1" si="365"/>
        <v>0.440101080781594-4.46842126094865i</v>
      </c>
      <c r="BA240" s="223" t="str">
        <f t="shared" ca="1" si="366"/>
        <v>0.875963747572988+4.40376714183901i</v>
      </c>
      <c r="BB240" s="223" t="str">
        <f t="shared" ca="1" si="367"/>
        <v>-2.11659116616492-3.95986355344672i</v>
      </c>
      <c r="BC240" s="223" t="str">
        <f t="shared" ca="1" si="368"/>
        <v>3.17493917473904+3.17493917474185i</v>
      </c>
      <c r="BD240" s="223" t="str">
        <f t="shared" ca="1" si="369"/>
        <v>-3.95986355344695-2.11659116616449i</v>
      </c>
      <c r="BE240" s="223" t="str">
        <f t="shared" ca="1" si="370"/>
        <v>4.40376714183911+0.875963747572512i</v>
      </c>
      <c r="BF240" s="223" t="str">
        <f t="shared" ca="1" si="371"/>
        <v>-4.46842126094861+0.440101080782015i</v>
      </c>
      <c r="BG240" s="223" t="str">
        <f t="shared" ca="1" si="372"/>
        <v>4.14825794145068-1.71826469957177i</v>
      </c>
      <c r="BH240" s="223" t="str">
        <f t="shared" ca="1" si="373"/>
        <v>-3.47084943344222+2.84845251618784i</v>
      </c>
      <c r="BI240" s="223" t="str">
        <f t="shared" ca="1" si="374"/>
        <v>2.49453370278101-3.73333351474158i</v>
      </c>
      <c r="BJ240" s="223" t="str">
        <f t="shared" ca="1" si="375"/>
        <v>-1.30339040462384+4.29670233780949i</v>
      </c>
      <c r="BK240" s="223" t="str">
        <f t="shared" ca="1" si="376"/>
        <v>6.27073848964644E-13-4.49004204062758i</v>
      </c>
      <c r="BL240" s="223" t="str">
        <f t="shared" ca="1" si="377"/>
        <v>1.30339040462264+4.29670233780985i</v>
      </c>
      <c r="BM240" s="223" t="str">
        <f t="shared" ca="1" si="378"/>
        <v>-2.49453370277996-3.73333351474228i</v>
      </c>
      <c r="BN240" s="223" t="str">
        <f t="shared" ca="1" si="379"/>
        <v>3.47084943344426+2.84845251618536i</v>
      </c>
      <c r="BO240" s="223" t="str">
        <f t="shared" ca="1" si="380"/>
        <v>-4.1482579414502-1.71826469957293i</v>
      </c>
      <c r="BP240" s="223" t="str">
        <f t="shared" ca="1" si="381"/>
        <v>4.46842126094848+0.440101080783263i</v>
      </c>
      <c r="BQ240" s="223" t="str">
        <f t="shared" ca="1" si="382"/>
        <v>-4.40376714183935+0.875963747571282i</v>
      </c>
      <c r="BR240" s="223" t="str">
        <f t="shared" ca="1" si="383"/>
        <v>3.95986355344754-2.11659116616339i</v>
      </c>
      <c r="BS240" s="223" t="str">
        <f t="shared" ca="1" si="384"/>
        <v>-3.17493917473992+3.17493917474096i</v>
      </c>
      <c r="BT240" s="223" t="str">
        <f t="shared" ca="1" si="385"/>
        <v>2.11659116616209-3.95986355344823i</v>
      </c>
      <c r="BU240" s="223" t="str">
        <f t="shared" ca="1" si="386"/>
        <v>-0.875963747569836+4.40376714183964i</v>
      </c>
      <c r="BV240" s="223" t="str">
        <f t="shared" ca="1" si="387"/>
        <v>-0.440101080780283-4.46842126094878i</v>
      </c>
      <c r="BW240" s="223" t="str">
        <f t="shared" ca="1" si="388"/>
        <v>1.71826469957016+4.14825794145134i</v>
      </c>
      <c r="BX240" s="223" t="str">
        <f t="shared" ca="1" si="389"/>
        <v>-2.8484525161865-3.47084943344333i</v>
      </c>
      <c r="BY240" s="223" t="str">
        <f t="shared" ca="1" si="390"/>
        <v>3.7333335147431+2.49453370277874i</v>
      </c>
      <c r="BZ240" s="223" t="str">
        <f t="shared" ca="1" si="391"/>
        <v>-4.29670233781028-1.30339040462123i</v>
      </c>
      <c r="CA240" s="223" t="str">
        <f t="shared" ca="1" si="392"/>
        <v>4.49004204062758-2.09903894952116E-12i</v>
      </c>
      <c r="CB240" s="223" t="str">
        <f t="shared" ca="1" si="393"/>
        <v>-4.29670233781036+1.30339040462097i</v>
      </c>
      <c r="CC240" s="223" t="str">
        <f t="shared" ca="1" si="394"/>
        <v>3.73333351474325-2.49453370277852i</v>
      </c>
      <c r="CD240" s="223" t="str">
        <f t="shared" ca="1" si="395"/>
        <v>-2.84845251618671+3.47084943344315i</v>
      </c>
      <c r="CE240" s="223" t="str">
        <f t="shared" ca="1" si="396"/>
        <v>1.71826469957041-4.14825794145124i</v>
      </c>
      <c r="CF240" s="223" t="str">
        <f t="shared" ca="1" si="397"/>
        <v>-0.44010108078055+4.46842126094875i</v>
      </c>
      <c r="CG240" s="223" t="str">
        <f t="shared" ca="1" si="398"/>
        <v>-0.875963747573953-4.40376714183882i</v>
      </c>
      <c r="CH240" s="223" t="str">
        <f t="shared" ca="1" si="399"/>
        <v>2.11659116616185+3.95986355344836i</v>
      </c>
      <c r="CI240" s="223" t="str">
        <f t="shared" ca="1" si="400"/>
        <v>-3.17493917473973-3.17493917474115i</v>
      </c>
      <c r="CJ240" s="223" t="str">
        <f t="shared" ca="1" si="401"/>
        <v>3.95986355344741+2.11659116616363i</v>
      </c>
      <c r="CK240" s="223" t="str">
        <f t="shared" ca="1" si="402"/>
        <v>-4.4037671418393-0.875963747571542i</v>
      </c>
      <c r="CL240" s="223" t="str">
        <f t="shared" ca="1" si="403"/>
        <v>4.46842126094851-0.440101080782996i</v>
      </c>
      <c r="CM240" s="223" t="str">
        <f t="shared" ca="1" si="404"/>
        <v>-4.14825794145025+1.7182646995728i</v>
      </c>
      <c r="CN240" s="223" t="str">
        <f t="shared" ca="1" si="405"/>
        <v>3.47084943344435-2.84845251618525i</v>
      </c>
      <c r="CO240" s="223" t="str">
        <f t="shared" ca="1" si="406"/>
        <v>-2.49453370278019+3.73333351474213i</v>
      </c>
      <c r="CP240" s="223" t="str">
        <f t="shared" ca="1" si="407"/>
        <v>1.30339040462278-4.29670233780981i</v>
      </c>
      <c r="CQ240" s="223" t="str">
        <f t="shared" ca="1" si="408"/>
        <v>3.58638290691427E-13+4.49004204062758i</v>
      </c>
      <c r="CR240" s="223" t="str">
        <f t="shared" ca="1" si="409"/>
        <v>-1.30339040462371-4.29670233780953i</v>
      </c>
      <c r="CS240" s="223" t="str">
        <f t="shared" ca="1" si="410"/>
        <v>2.49453370278078+3.73333351474173i</v>
      </c>
      <c r="CT240" s="223" t="str">
        <f t="shared" ca="1" si="411"/>
        <v>-3.47084943344205-2.84845251618805i</v>
      </c>
      <c r="CU240" s="223" t="str">
        <f t="shared" ca="1" si="412"/>
        <v>4.14825794145062+1.7182646995719i</v>
      </c>
      <c r="CV240" s="223" t="str">
        <f t="shared" ca="1" si="413"/>
        <v>-4.46842126094858-0.440101080782282i</v>
      </c>
      <c r="CW240" s="223" t="str">
        <f t="shared" ca="1" si="414"/>
        <v>4.40376714183913-0.875963747572373i</v>
      </c>
      <c r="CX240" s="223" t="str">
        <f t="shared" ca="1" si="415"/>
        <v>-3.95986355344707+2.11659116616426i</v>
      </c>
      <c r="CY240" s="223" t="str">
        <f t="shared" ca="1" si="416"/>
        <v>3.17493917473913-3.17493917474175i</v>
      </c>
      <c r="CZ240" s="223" t="str">
        <f t="shared" ca="1" si="417"/>
        <v>-2.11659116616505+3.95986355344665i</v>
      </c>
      <c r="DA240" s="223" t="str">
        <f t="shared" ca="1" si="418"/>
        <v>0.875963747573248-4.40376714183896i</v>
      </c>
      <c r="DB240" s="223" t="str">
        <f t="shared" ca="1" si="419"/>
        <v>0.440101080781391+4.46842126094867i</v>
      </c>
      <c r="DC240" s="223" t="str">
        <f t="shared" ca="1" si="420"/>
        <v>-1.71826469957107-4.14825794145096i</v>
      </c>
      <c r="DD240" s="223" t="str">
        <f t="shared" ca="1" si="421"/>
        <v>2.84845251618736+3.47084943344262i</v>
      </c>
      <c r="DE240" s="223" t="str">
        <f t="shared" ca="1" si="422"/>
        <v>-3.73333351474365-2.49453370277792i</v>
      </c>
      <c r="DF240" s="223" t="str">
        <f t="shared" ca="1" si="423"/>
        <v>4.29670233780927+1.30339040462456i</v>
      </c>
      <c r="DG240" s="223" t="str">
        <f t="shared" ca="1" si="424"/>
        <v>-4.49004204062758-1.25414769792929E-12i</v>
      </c>
      <c r="DH240" s="223" t="str">
        <f t="shared" ca="1" si="425"/>
        <v>4.29670233781007-1.30339040462192i</v>
      </c>
      <c r="DI240" s="223" t="str">
        <f t="shared" ca="1" si="426"/>
        <v>-3.73333351474263+2.49453370277944i</v>
      </c>
      <c r="DJ240" s="223" t="str">
        <f t="shared" ca="1" si="427"/>
        <v>2.84845251618594-3.47084943344378i</v>
      </c>
      <c r="DK240" s="223" t="str">
        <f t="shared" ca="1" si="428"/>
        <v>-1.71826469956938+4.14825794145166i</v>
      </c>
      <c r="DL240" s="223" t="str">
        <f t="shared" ca="1" si="429"/>
        <v>0.440101080783887-4.46842126094843i</v>
      </c>
      <c r="DM240" s="223" t="str">
        <f t="shared" ca="1" si="430"/>
        <v>0.875963747570541+4.4037671418395i</v>
      </c>
      <c r="DN240" s="223" t="str">
        <f t="shared" ca="1" si="431"/>
        <v>-2.11659116616284-3.95986355344783i</v>
      </c>
      <c r="DO240" s="223" t="str">
        <f t="shared" ca="1" si="432"/>
        <v>3.17493917474043+3.17493917474045i</v>
      </c>
      <c r="DP240" s="223" t="str">
        <f t="shared" ca="1" si="433"/>
        <v>-3.95986355344794-2.11659116616264i</v>
      </c>
      <c r="DQ240" s="223" t="str">
        <f t="shared" ca="1" si="434"/>
        <v>4.40376714183949+0.875963747570577i</v>
      </c>
      <c r="DR240" s="223" t="str">
        <f t="shared" ca="1" si="435"/>
        <v>-4.46842126094885+0.440101080779532i</v>
      </c>
      <c r="DS240" s="223" t="str">
        <f t="shared" ca="1" si="436"/>
        <v>4.14825794145158-1.71826469956958i</v>
      </c>
      <c r="DT240" s="223" t="str">
        <f t="shared" ca="1" si="437"/>
        <v>-3.47084943344381+2.84845251618592i</v>
      </c>
      <c r="DU240" s="223" t="str">
        <f t="shared" ca="1" si="438"/>
        <v>2.49453370277926-3.73333351474275i</v>
      </c>
      <c r="DV240" s="223" t="str">
        <f t="shared" ca="1" si="439"/>
        <v>-1.30339040462195+4.29670233781007i</v>
      </c>
      <c r="DW240" s="223" t="str">
        <f t="shared" ca="1" si="440"/>
        <v>-1.47196510055651E-12-4.49004204062758i</v>
      </c>
      <c r="DX240" s="223" t="str">
        <f t="shared" ca="1" si="441"/>
        <v>1.30339040462037+4.29670233781054i</v>
      </c>
      <c r="DY240" s="223" t="str">
        <f t="shared" ca="1" si="442"/>
        <v>-2.49453370277789-3.73333351474366i</v>
      </c>
      <c r="DZ240" s="223" t="str">
        <f t="shared" ca="1" si="443"/>
        <v>3.47084943344276+2.84845251618719i</v>
      </c>
      <c r="EA240" s="223" t="str">
        <f t="shared" ca="1" si="444"/>
        <v>-4.14825794145105-1.71826469957087i</v>
      </c>
      <c r="EB240" s="223" t="str">
        <f t="shared" ca="1" si="445"/>
        <v>4.46842126094869+0.440101080781174i</v>
      </c>
      <c r="EC240" s="223" t="str">
        <f t="shared" ca="1" si="446"/>
        <v>-4.40376714183892+0.875963747573464i</v>
      </c>
      <c r="ED240" s="223" t="str">
        <f t="shared" ca="1" si="447"/>
        <v>3.95986355344871-2.11659116616119i</v>
      </c>
      <c r="EE240" s="223" t="str">
        <f t="shared" ca="1" si="448"/>
        <v>-3.1749391747416+3.17493917473929i</v>
      </c>
      <c r="EF240" s="223" t="str">
        <f t="shared" ca="1" si="449"/>
        <v>2.11659116616407-3.95986355344718i</v>
      </c>
      <c r="EG240" s="223" t="str">
        <f t="shared" ca="1" si="450"/>
        <v>-0.875963747572157+4.40376714183918i</v>
      </c>
      <c r="EH240" s="223" t="str">
        <f t="shared" ca="1" si="451"/>
        <v>-0.440101080782499-4.46842126094856i</v>
      </c>
      <c r="EI240" s="223" t="str">
        <f t="shared" ca="1" si="452"/>
        <v>1.7182646995721+4.14825794145054i</v>
      </c>
      <c r="EJ240" s="223" t="str">
        <f t="shared" ca="1" si="453"/>
        <v>-2.84845251618822-3.47084943344192i</v>
      </c>
      <c r="EK240" s="223" t="str">
        <f t="shared" ca="1" si="454"/>
        <v>3.73333351474185+2.4945337027806i</v>
      </c>
      <c r="EL240" s="223" t="str">
        <f t="shared" ca="1" si="455"/>
        <v>-4.29670233780959-1.3033904046235i</v>
      </c>
      <c r="EM240" s="223" t="str">
        <f t="shared" ca="1" si="456"/>
        <v>4.49004204062758+1.40820888064202E-13i</v>
      </c>
      <c r="EN240" s="223"/>
      <c r="EO240" s="223"/>
      <c r="EP240" s="223"/>
    </row>
    <row r="241" spans="1:146">
      <c r="A241" s="249">
        <f t="shared" si="323"/>
        <v>2.753906250000002E-3</v>
      </c>
      <c r="B241" s="248">
        <v>141</v>
      </c>
      <c r="C241" s="247">
        <f t="shared" si="324"/>
        <v>28200</v>
      </c>
      <c r="N241" s="246">
        <f t="shared" ca="1" si="327"/>
        <v>17.489948882821736</v>
      </c>
      <c r="O241" s="223">
        <f t="shared" ca="1" si="328"/>
        <v>4.4899488828217367</v>
      </c>
      <c r="P241" s="223" t="str">
        <f t="shared" ca="1" si="329"/>
        <v>-4.26333299366146+1.4084149798656i</v>
      </c>
      <c r="Q241" s="223" t="str">
        <f t="shared" ca="1" si="330"/>
        <v>3.60636075864554-2.67465942670348i</v>
      </c>
      <c r="R241" s="223" t="str">
        <f t="shared" ca="1" si="331"/>
        <v>-2.58534934577623+3.67091401842192i</v>
      </c>
      <c r="S241" s="223" t="str">
        <f t="shared" ca="1" si="332"/>
        <v>1.30336336233905-4.29661319134785i</v>
      </c>
      <c r="T241" s="223" t="str">
        <f t="shared" ca="1" si="333"/>
        <v>0.11018886158938+4.48859659416324i</v>
      </c>
      <c r="U241" s="223" t="str">
        <f t="shared" ca="1" si="334"/>
        <v>-1.5126182208722-4.227484723596i</v>
      </c>
      <c r="V241" s="223" t="str">
        <f t="shared" ca="1" si="335"/>
        <v>2.76235839280396+3.53963516199872i</v>
      </c>
      <c r="W241" s="223" t="str">
        <f t="shared" ca="1" si="336"/>
        <v>-3.73325605685815-2.4944819470752i</v>
      </c>
      <c r="X241" s="223" t="str">
        <f t="shared" ca="1" si="337"/>
        <v>4.32730526990861+1.19752664745854i</v>
      </c>
      <c r="Y241" s="223" t="str">
        <f t="shared" ca="1" si="338"/>
        <v>-4.48454054275583+0.220311349529212i</v>
      </c>
      <c r="Z241" s="223" t="str">
        <f t="shared" ca="1" si="339"/>
        <v>4.18908997480871-1.61591031722348i</v>
      </c>
      <c r="AA241" s="223" t="str">
        <f t="shared" ca="1" si="340"/>
        <v>-3.4707774214855+2.84839341750023i</v>
      </c>
      <c r="AB241" s="223" t="str">
        <f t="shared" ca="1" si="341"/>
        <v>2.40211196572431-3.79334932144091i</v>
      </c>
      <c r="AC241" s="223" t="str">
        <f t="shared" ca="1" si="342"/>
        <v>-1.09096858730446+4.35539074158302i</v>
      </c>
      <c r="AD241" s="223" t="str">
        <f t="shared" ca="1" si="343"/>
        <v>-0.330301130149597-4.47778317181326i</v>
      </c>
      <c r="AE241" s="223" t="str">
        <f t="shared" ca="1" si="344"/>
        <v>1.718229049622+4.14817187486093i</v>
      </c>
      <c r="AF241" s="223" t="str">
        <f t="shared" ca="1" si="345"/>
        <v>-2.93271267650977-3.39982901443456i</v>
      </c>
      <c r="AG241" s="223" t="str">
        <f t="shared" ca="1" si="346"/>
        <v>3.85115761423493+2.30829504194601i</v>
      </c>
      <c r="AH241" s="223" t="str">
        <f t="shared" ca="1" si="347"/>
        <v>-4.38085268873326-0.983753368467294i</v>
      </c>
      <c r="AI241" s="223" t="str">
        <f t="shared" ca="1" si="348"/>
        <v>4.4683285517231-0.440091949719967i</v>
      </c>
      <c r="AJ241" s="223" t="str">
        <f t="shared" ca="1" si="349"/>
        <v>-4.10475507128586+1.81951278508978i</v>
      </c>
      <c r="AK241" s="223" t="str">
        <f t="shared" ca="1" si="350"/>
        <v>3.32683267751312-3.01526537906417i</v>
      </c>
      <c r="AL241" s="223" t="str">
        <f t="shared" ca="1" si="351"/>
        <v>-2.2130876875472+3.90664611368615i</v>
      </c>
      <c r="AM241" s="223" t="str">
        <f t="shared" ca="1" si="352"/>
        <v>0.875945573385494-4.40367577403452i</v>
      </c>
      <c r="AN241" s="223" t="str">
        <f t="shared" ca="1" si="353"/>
        <v>0.549617674356305+4.4561823775949i</v>
      </c>
      <c r="AO241" s="223" t="str">
        <f t="shared" ca="1" si="354"/>
        <v>-1.91970051409213-4.05886571674237i</v>
      </c>
      <c r="AP241" s="223" t="str">
        <f t="shared" ca="1" si="355"/>
        <v>3.09600179850254+3.25183238098479i</v>
      </c>
      <c r="AQ241" s="223" t="str">
        <f t="shared" ca="1" si="356"/>
        <v>-3.95978139559766-2.11654725187765i</v>
      </c>
      <c r="AR241" s="223" t="str">
        <f t="shared" ca="1" si="357"/>
        <v>-3.95978139559766-2.11654725187765i</v>
      </c>
      <c r="AS241" s="223" t="str">
        <f t="shared" ca="1" si="358"/>
        <v>-4.44135196583+0.658812329855876i</v>
      </c>
      <c r="AT241" s="223" t="str">
        <f t="shared" ca="1" si="359"/>
        <v>4.01053145326244-2.01873188728588i</v>
      </c>
      <c r="AU241" s="223" t="str">
        <f t="shared" ca="1" si="360"/>
        <v>-3.17487330222488+3.17487330222355i</v>
      </c>
      <c r="AV241" s="223" t="str">
        <f t="shared" ca="1" si="361"/>
        <v>2.01873188728756-4.0105314532616i</v>
      </c>
      <c r="AW241" s="223" t="str">
        <f t="shared" ca="1" si="362"/>
        <v>-0.658812329857735+4.44135196582973i</v>
      </c>
      <c r="AX241" s="223" t="str">
        <f t="shared" ca="1" si="363"/>
        <v>-0.767610141443406-4.42384624971363i</v>
      </c>
      <c r="AY241" s="223" t="str">
        <f t="shared" ca="1" si="364"/>
        <v>2.11654725187678+3.95978139559812i</v>
      </c>
      <c r="AZ241" s="223" t="str">
        <f t="shared" ca="1" si="365"/>
        <v>-3.25183238098406-3.0960017985033i</v>
      </c>
      <c r="BA241" s="223" t="str">
        <f t="shared" ca="1" si="366"/>
        <v>4.05886571674195+1.91970051409303i</v>
      </c>
      <c r="BB241" s="223" t="str">
        <f t="shared" ca="1" si="367"/>
        <v>-4.45618237759477-0.549617674357351i</v>
      </c>
      <c r="BC241" s="223" t="str">
        <f t="shared" ca="1" si="368"/>
        <v>4.40367577403471-0.875945573384524i</v>
      </c>
      <c r="BD241" s="223" t="str">
        <f t="shared" ca="1" si="369"/>
        <v>-3.90664611368689+2.2130876875459i</v>
      </c>
      <c r="BE241" s="223" t="str">
        <f t="shared" ca="1" si="370"/>
        <v>3.01526537906519-3.3268326775122i</v>
      </c>
      <c r="BF241" s="223" t="str">
        <f t="shared" ca="1" si="371"/>
        <v>-1.81951278509109+4.10475507128528i</v>
      </c>
      <c r="BG241" s="223" t="str">
        <f t="shared" ca="1" si="372"/>
        <v>0.440091949721332-4.46832855172296i</v>
      </c>
      <c r="BH241" s="223" t="str">
        <f t="shared" ca="1" si="373"/>
        <v>0.983753368465893+4.38085268873357i</v>
      </c>
      <c r="BI241" s="223" t="str">
        <f t="shared" ca="1" si="374"/>
        <v>-2.30829504194472-3.85115761423569i</v>
      </c>
      <c r="BJ241" s="223" t="str">
        <f t="shared" ca="1" si="375"/>
        <v>3.39982901443362+2.93271267651085i</v>
      </c>
      <c r="BK241" s="223" t="str">
        <f t="shared" ca="1" si="376"/>
        <v>-4.14817187486036-1.71822904962338i</v>
      </c>
      <c r="BL241" s="223" t="str">
        <f t="shared" ca="1" si="377"/>
        <v>4.47778317181316+0.330301130151028i</v>
      </c>
      <c r="BM241" s="223" t="str">
        <f t="shared" ca="1" si="378"/>
        <v>-4.35539074158338+1.090968587303i</v>
      </c>
      <c r="BN241" s="223" t="str">
        <f t="shared" ca="1" si="379"/>
        <v>3.79334932144168-2.4021119657231i</v>
      </c>
      <c r="BO241" s="223" t="str">
        <f t="shared" ca="1" si="380"/>
        <v>-2.84839341750139+3.47077742148454i</v>
      </c>
      <c r="BP241" s="223" t="str">
        <f t="shared" ca="1" si="381"/>
        <v>1.61591031722479-4.18908997480821i</v>
      </c>
      <c r="BQ241" s="223" t="str">
        <f t="shared" ca="1" si="382"/>
        <v>-0.220311349530677+4.48454054275576i</v>
      </c>
      <c r="BR241" s="223" t="str">
        <f t="shared" ca="1" si="383"/>
        <v>-1.19752664745719-4.32730526990899i</v>
      </c>
      <c r="BS241" s="223" t="str">
        <f t="shared" ca="1" si="384"/>
        <v>2.49448194707398+3.73325605685897i</v>
      </c>
      <c r="BT241" s="223" t="str">
        <f t="shared" ca="1" si="385"/>
        <v>-3.53963516199758-2.76235839280542i</v>
      </c>
      <c r="BU241" s="223" t="str">
        <f t="shared" ca="1" si="386"/>
        <v>4.22748472359536+1.51261822087401i</v>
      </c>
      <c r="BV241" s="223" t="str">
        <f t="shared" ca="1" si="387"/>
        <v>-4.48859659416319-0.110188861591213i</v>
      </c>
      <c r="BW241" s="223" t="str">
        <f t="shared" ca="1" si="388"/>
        <v>4.29661319134841-1.30336336233724i</v>
      </c>
      <c r="BX241" s="223" t="str">
        <f t="shared" ca="1" si="389"/>
        <v>-3.67091401842305+2.58534934577463i</v>
      </c>
      <c r="BY241" s="223" t="str">
        <f t="shared" ca="1" si="390"/>
        <v>2.67465942670496-3.60636075864444i</v>
      </c>
      <c r="BZ241" s="223" t="str">
        <f t="shared" ca="1" si="391"/>
        <v>-1.4084149798674+4.26333299366086i</v>
      </c>
      <c r="CA241" s="223" t="str">
        <f t="shared" ca="1" si="392"/>
        <v>1.88117959516655E-12-4.48994888282174i</v>
      </c>
      <c r="CB241" s="223" t="str">
        <f t="shared" ca="1" si="393"/>
        <v>1.40841497986371+4.26333299366208i</v>
      </c>
      <c r="CC241" s="223" t="str">
        <f t="shared" ca="1" si="394"/>
        <v>-2.67465942670194-3.60636075864668i</v>
      </c>
      <c r="CD241" s="223" t="str">
        <f t="shared" ca="1" si="395"/>
        <v>3.67091401842081+2.58534934577781i</v>
      </c>
      <c r="CE241" s="223" t="str">
        <f t="shared" ca="1" si="396"/>
        <v>-4.29661319134731-1.30336336234084i</v>
      </c>
      <c r="CF241" s="223" t="str">
        <f t="shared" ca="1" si="397"/>
        <v>4.48859659416329-0.110188861587451i</v>
      </c>
      <c r="CG241" s="223" t="str">
        <f t="shared" ca="1" si="398"/>
        <v>-4.22748472359662+1.51261822087046i</v>
      </c>
      <c r="CH241" s="223" t="str">
        <f t="shared" ca="1" si="399"/>
        <v>3.53963516199989-2.76235839280245i</v>
      </c>
      <c r="CI241" s="223" t="str">
        <f t="shared" ca="1" si="400"/>
        <v>-2.49448194707711+3.73325605685688i</v>
      </c>
      <c r="CJ241" s="223" t="str">
        <f t="shared" ca="1" si="401"/>
        <v>1.19752664746082-4.32730526990799i</v>
      </c>
      <c r="CK241" s="223" t="str">
        <f t="shared" ca="1" si="402"/>
        <v>0.220311349526791+4.48454054275595i</v>
      </c>
      <c r="CL241" s="223" t="str">
        <f t="shared" ca="1" si="403"/>
        <v>-1.61591031722116-4.18908997480961i</v>
      </c>
      <c r="CM241" s="223" t="str">
        <f t="shared" ca="1" si="404"/>
        <v>2.84839341749848+3.47077742148693i</v>
      </c>
      <c r="CN241" s="223" t="str">
        <f t="shared" ca="1" si="405"/>
        <v>-3.79334932144212-2.4021119657224i</v>
      </c>
      <c r="CO241" s="223" t="str">
        <f t="shared" ca="1" si="406"/>
        <v>4.35539074158356+1.09096858730232i</v>
      </c>
      <c r="CP241" s="223" t="str">
        <f t="shared" ca="1" si="407"/>
        <v>-4.47778317181311+0.33030113015173i</v>
      </c>
      <c r="CQ241" s="223" t="str">
        <f t="shared" ca="1" si="408"/>
        <v>4.14817187486014-1.71822904962392i</v>
      </c>
      <c r="CR241" s="223" t="str">
        <f t="shared" ca="1" si="409"/>
        <v>-3.39982901443324+2.93271267651129i</v>
      </c>
      <c r="CS241" s="223" t="str">
        <f t="shared" ca="1" si="410"/>
        <v>2.30829504194412-3.85115761423606i</v>
      </c>
      <c r="CT241" s="223" t="str">
        <f t="shared" ca="1" si="411"/>
        <v>-0.983753368465206+4.38085268873373i</v>
      </c>
      <c r="CU241" s="223" t="str">
        <f t="shared" ca="1" si="412"/>
        <v>-0.440091949722032-4.46832855172289i</v>
      </c>
      <c r="CV241" s="223" t="str">
        <f t="shared" ca="1" si="413"/>
        <v>1.81951278509162+4.10475507128505i</v>
      </c>
      <c r="CW241" s="223" t="str">
        <f t="shared" ca="1" si="414"/>
        <v>-3.01526537906581-3.32683267751165i</v>
      </c>
      <c r="CX241" s="223" t="str">
        <f t="shared" ca="1" si="415"/>
        <v>3.90664611368724+2.21308768754529i</v>
      </c>
      <c r="CY241" s="223" t="str">
        <f t="shared" ca="1" si="416"/>
        <v>-4.40367577403485-0.875945573383837i</v>
      </c>
      <c r="CZ241" s="223" t="str">
        <f t="shared" ca="1" si="417"/>
        <v>4.4561823775947-0.549617674357921i</v>
      </c>
      <c r="DA241" s="223" t="str">
        <f t="shared" ca="1" si="418"/>
        <v>-4.05886571674159+1.91970051409378i</v>
      </c>
      <c r="DB241" s="223" t="str">
        <f t="shared" ca="1" si="419"/>
        <v>3.25183238098357-3.09600179850381i</v>
      </c>
      <c r="DC241" s="223" t="str">
        <f t="shared" ca="1" si="420"/>
        <v>-2.11654725187616+3.95978139559845i</v>
      </c>
      <c r="DD241" s="223" t="str">
        <f t="shared" ca="1" si="421"/>
        <v>0.767610141442778-4.42384624971374i</v>
      </c>
      <c r="DE241" s="223" t="str">
        <f t="shared" ca="1" si="422"/>
        <v>0.658812329858557+4.4413519658296i</v>
      </c>
      <c r="DF241" s="223" t="str">
        <f t="shared" ca="1" si="423"/>
        <v>-2.01873188728825-4.01053145326125i</v>
      </c>
      <c r="DG241" s="223" t="str">
        <f t="shared" ca="1" si="424"/>
        <v>3.17487330222538+3.17487330222305i</v>
      </c>
      <c r="DH241" s="223" t="str">
        <f t="shared" ca="1" si="425"/>
        <v>-4.01053145326273-2.01873188728531i</v>
      </c>
      <c r="DI241" s="223" t="str">
        <f t="shared" ca="1" si="426"/>
        <v>4.44135196583009+0.658812329855306i</v>
      </c>
      <c r="DJ241" s="223" t="str">
        <f t="shared" ca="1" si="427"/>
        <v>-4.42384624971318+0.767610141446015i</v>
      </c>
      <c r="DK241" s="223" t="str">
        <f t="shared" ca="1" si="428"/>
        <v>3.9597813955969-2.11654725187906i</v>
      </c>
      <c r="DL241" s="223" t="str">
        <f t="shared" ca="1" si="429"/>
        <v>-3.09600179850143+3.25183238098584i</v>
      </c>
      <c r="DM241" s="223" t="str">
        <f t="shared" ca="1" si="430"/>
        <v>1.9197005140908-4.058865716743i</v>
      </c>
      <c r="DN241" s="223" t="str">
        <f t="shared" ca="1" si="431"/>
        <v>-0.549617674354657+4.4561823775951i</v>
      </c>
      <c r="DO241" s="223" t="str">
        <f t="shared" ca="1" si="432"/>
        <v>-0.875945573387061-4.40367577403421i</v>
      </c>
      <c r="DP241" s="223" t="str">
        <f t="shared" ca="1" si="433"/>
        <v>2.21308768754815+3.90664611368562i</v>
      </c>
      <c r="DQ241" s="223" t="str">
        <f t="shared" ca="1" si="434"/>
        <v>-3.32683267751386-3.01526537906337i</v>
      </c>
      <c r="DR241" s="223" t="str">
        <f t="shared" ca="1" si="435"/>
        <v>4.10475507128638+1.81951278508861i</v>
      </c>
      <c r="DS241" s="223" t="str">
        <f t="shared" ca="1" si="436"/>
        <v>-4.46832855172322-0.440091949718759i</v>
      </c>
      <c r="DT241" s="223" t="str">
        <f t="shared" ca="1" si="437"/>
        <v>4.38085268873301-0.983753368468417i</v>
      </c>
      <c r="DU241" s="223" t="str">
        <f t="shared" ca="1" si="438"/>
        <v>-3.85115761423437+2.30829504194694i</v>
      </c>
      <c r="DV241" s="223" t="str">
        <f t="shared" ca="1" si="439"/>
        <v>2.932712676509-3.39982901443523i</v>
      </c>
      <c r="DW241" s="223" t="str">
        <f t="shared" ca="1" si="440"/>
        <v>-1.71822904962088+4.14817187486139i</v>
      </c>
      <c r="DX241" s="223" t="str">
        <f t="shared" ca="1" si="441"/>
        <v>0.330301130148449-4.47778317181335i</v>
      </c>
      <c r="DY241" s="223" t="str">
        <f t="shared" ca="1" si="442"/>
        <v>1.09096858730551+4.35539074158276i</v>
      </c>
      <c r="DZ241" s="223" t="str">
        <f t="shared" ca="1" si="443"/>
        <v>-2.40211196572518-3.79334932144036i</v>
      </c>
      <c r="EA241" s="223" t="str">
        <f t="shared" ca="1" si="444"/>
        <v>3.47077742148627+2.84839341749929i</v>
      </c>
      <c r="EB241" s="223" t="str">
        <f t="shared" ca="1" si="445"/>
        <v>-4.18908997480914-1.61591031722238i</v>
      </c>
      <c r="EC241" s="223" t="str">
        <f t="shared" ca="1" si="446"/>
        <v>4.48454054275589+0.220311349528094i</v>
      </c>
      <c r="ED241" s="223" t="str">
        <f t="shared" ca="1" si="447"/>
        <v>-4.32730526990833+1.19752664745956i</v>
      </c>
      <c r="EE241" s="223" t="str">
        <f t="shared" ca="1" si="448"/>
        <v>3.73325605685746-2.49448194707624i</v>
      </c>
      <c r="EF241" s="223" t="str">
        <f t="shared" ca="1" si="449"/>
        <v>-2.76235839280338+3.53963516199917i</v>
      </c>
      <c r="EG241" s="223" t="str">
        <f t="shared" ca="1" si="450"/>
        <v>1.51261822087157-4.22748472359623i</v>
      </c>
      <c r="EH241" s="223" t="str">
        <f t="shared" ca="1" si="451"/>
        <v>-0.110188861588756+4.48859659416325i</v>
      </c>
      <c r="EI241" s="223" t="str">
        <f t="shared" ca="1" si="452"/>
        <v>-1.30336336233983-4.29661319134762i</v>
      </c>
      <c r="EJ241" s="223" t="str">
        <f t="shared" ca="1" si="453"/>
        <v>2.58534934577685+3.67091401842148i</v>
      </c>
      <c r="EK241" s="223" t="str">
        <f t="shared" ca="1" si="454"/>
        <v>-3.60636075864598-2.67465942670288i</v>
      </c>
      <c r="EL241" s="223" t="str">
        <f t="shared" ca="1" si="455"/>
        <v>4.26333299366167+1.40841497986495i</v>
      </c>
      <c r="EM241" s="223" t="str">
        <f t="shared" ca="1" si="456"/>
        <v>-4.48994888282174+5.76449574834399E-13i</v>
      </c>
      <c r="EN241" s="223"/>
      <c r="EO241" s="223"/>
      <c r="EP241" s="223"/>
    </row>
    <row r="242" spans="1:146">
      <c r="A242" s="249">
        <f t="shared" si="323"/>
        <v>2.773437500000002E-3</v>
      </c>
      <c r="B242" s="248">
        <v>142</v>
      </c>
      <c r="C242" s="247">
        <f t="shared" si="324"/>
        <v>28400</v>
      </c>
      <c r="N242" s="246">
        <f t="shared" ca="1" si="327"/>
        <v>17.489847142697194</v>
      </c>
      <c r="O242" s="223">
        <f t="shared" ca="1" si="328"/>
        <v>4.4898471426971938</v>
      </c>
      <c r="P242" s="223" t="str">
        <f t="shared" ca="1" si="329"/>
        <v>-4.22738893078548+1.51258394565675i</v>
      </c>
      <c r="Q242" s="223" t="str">
        <f t="shared" ca="1" si="330"/>
        <v>3.47069877530576-2.84832887424842i</v>
      </c>
      <c r="R242" s="223" t="str">
        <f t="shared" ca="1" si="331"/>
        <v>-2.30824273706884+3.85107034881929i</v>
      </c>
      <c r="S242" s="223" t="str">
        <f t="shared" ca="1" si="332"/>
        <v>0.875925724872019-4.4035759888179i</v>
      </c>
      <c r="T242" s="223" t="str">
        <f t="shared" ca="1" si="333"/>
        <v>0.658797401480083+4.44125132688854i</v>
      </c>
      <c r="U242" s="223" t="str">
        <f t="shared" ca="1" si="334"/>
        <v>-2.11649929191514-3.95969166881828i</v>
      </c>
      <c r="V242" s="223" t="str">
        <f t="shared" ca="1" si="335"/>
        <v>3.32675729305312+3.01519705457273i</v>
      </c>
      <c r="W242" s="223" t="str">
        <f t="shared" ca="1" si="336"/>
        <v>-4.14807787924219-1.71819011536201i</v>
      </c>
      <c r="X242" s="223" t="str">
        <f t="shared" ca="1" si="337"/>
        <v>4.48443892518174+0.220306357377719i</v>
      </c>
      <c r="Y242" s="223" t="str">
        <f t="shared" ca="1" si="338"/>
        <v>-4.29651583211891+1.30333382873987i</v>
      </c>
      <c r="Z242" s="223" t="str">
        <f t="shared" ca="1" si="339"/>
        <v>3.60627904021137-2.67459882018189i</v>
      </c>
      <c r="AA242" s="223" t="str">
        <f t="shared" ca="1" si="340"/>
        <v>-2.49442542329076+3.73317146303607i</v>
      </c>
      <c r="AB242" s="223" t="str">
        <f t="shared" ca="1" si="341"/>
        <v>1.09094386647071-4.35529205048251i</v>
      </c>
      <c r="AC242" s="223" t="str">
        <f t="shared" ca="1" si="342"/>
        <v>0.440081977444121+4.46822730150504i</v>
      </c>
      <c r="AD242" s="223" t="str">
        <f t="shared" ca="1" si="343"/>
        <v>-1.91965701458337-4.05877374475925i</v>
      </c>
      <c r="AE242" s="223" t="str">
        <f t="shared" ca="1" si="344"/>
        <v>3.17480136109214+3.17480136109232i</v>
      </c>
      <c r="AF242" s="223" t="str">
        <f t="shared" ca="1" si="345"/>
        <v>-4.05877374475913-1.91965701458362i</v>
      </c>
      <c r="AG242" s="223" t="str">
        <f t="shared" ca="1" si="346"/>
        <v>4.46822730150506+0.440081977443957i</v>
      </c>
      <c r="AH242" s="223" t="str">
        <f t="shared" ca="1" si="347"/>
        <v>-4.35529205048246+1.0909438664709i</v>
      </c>
      <c r="AI242" s="223" t="str">
        <f t="shared" ca="1" si="348"/>
        <v>3.73317146303621-2.49442542329055i</v>
      </c>
      <c r="AJ242" s="223" t="str">
        <f t="shared" ca="1" si="349"/>
        <v>-2.67459882018209+3.60627904021122i</v>
      </c>
      <c r="AK242" s="223" t="str">
        <f t="shared" ca="1" si="350"/>
        <v>1.30333382873971-4.29651583211896i</v>
      </c>
      <c r="AL242" s="223" t="str">
        <f t="shared" ca="1" si="351"/>
        <v>0.220306357377883+4.48443892518173i</v>
      </c>
      <c r="AM242" s="223" t="str">
        <f t="shared" ca="1" si="352"/>
        <v>-1.71819011536177-4.1480778792423i</v>
      </c>
      <c r="AN242" s="223" t="str">
        <f t="shared" ca="1" si="353"/>
        <v>3.01519705457253+3.3267572930533i</v>
      </c>
      <c r="AO242" s="223" t="str">
        <f t="shared" ca="1" si="354"/>
        <v>-3.95969166881837-2.11649929191497i</v>
      </c>
      <c r="AP242" s="223" t="str">
        <f t="shared" ca="1" si="355"/>
        <v>4.44125132688857+0.658797401479871i</v>
      </c>
      <c r="AQ242" s="223" t="str">
        <f t="shared" ca="1" si="356"/>
        <v>-4.40357598881787+0.875925724872172i</v>
      </c>
      <c r="AR242" s="223" t="str">
        <f t="shared" ca="1" si="357"/>
        <v>-4.40357598881787+0.875925724872172i</v>
      </c>
      <c r="AS242" s="223" t="str">
        <f t="shared" ca="1" si="358"/>
        <v>-2.84832887424949+3.47069877530488i</v>
      </c>
      <c r="AT242" s="223" t="str">
        <f t="shared" ca="1" si="359"/>
        <v>1.51258394565876-4.22738893078476i</v>
      </c>
      <c r="AU242" s="223" t="str">
        <f t="shared" ca="1" si="360"/>
        <v>1.53570869358114E-12+4.48984714269719i</v>
      </c>
      <c r="AV242" s="223" t="str">
        <f t="shared" ca="1" si="361"/>
        <v>-1.51258394565745-4.22738893078523i</v>
      </c>
      <c r="AW242" s="223" t="str">
        <f t="shared" ca="1" si="362"/>
        <v>2.84832887424836+3.4706987753058i</v>
      </c>
      <c r="AX242" s="223" t="str">
        <f t="shared" ca="1" si="363"/>
        <v>-3.85107034881891-2.30824273706946i</v>
      </c>
      <c r="AY242" s="223" t="str">
        <f t="shared" ca="1" si="364"/>
        <v>4.40357598881759+0.875925724873604i</v>
      </c>
      <c r="AZ242" s="223" t="str">
        <f t="shared" ca="1" si="365"/>
        <v>-4.44125132688825+0.658797401482027i</v>
      </c>
      <c r="BA242" s="223" t="str">
        <f t="shared" ca="1" si="366"/>
        <v>3.95969166881777-2.1164992919161i</v>
      </c>
      <c r="BB242" s="223" t="str">
        <f t="shared" ca="1" si="367"/>
        <v>-3.01519705457224+3.32675729305356i</v>
      </c>
      <c r="BC242" s="223" t="str">
        <f t="shared" ca="1" si="368"/>
        <v>1.71819011536223-4.1480778792421i</v>
      </c>
      <c r="BD242" s="223" t="str">
        <f t="shared" ca="1" si="369"/>
        <v>-0.22030635737883+4.48443892518168i</v>
      </c>
      <c r="BE242" s="223" t="str">
        <f t="shared" ca="1" si="370"/>
        <v>-1.30333382873783-4.29651583211953i</v>
      </c>
      <c r="BF242" s="223" t="str">
        <f t="shared" ca="1" si="371"/>
        <v>2.67459882018353+3.60627904021015i</v>
      </c>
      <c r="BG242" s="223" t="str">
        <f t="shared" ca="1" si="372"/>
        <v>-3.73317146303664-2.49442542328991i</v>
      </c>
      <c r="BH242" s="223" t="str">
        <f t="shared" ca="1" si="373"/>
        <v>4.35529205048254+1.09094386647058i</v>
      </c>
      <c r="BI242" s="223" t="str">
        <f t="shared" ca="1" si="374"/>
        <v>-4.46822730150511+0.440081977443395i</v>
      </c>
      <c r="BJ242" s="223" t="str">
        <f t="shared" ca="1" si="375"/>
        <v>4.05877374475975-1.9196570145823i</v>
      </c>
      <c r="BK242" s="223" t="str">
        <f t="shared" ca="1" si="376"/>
        <v>-3.17480136109378+3.17480136109068i</v>
      </c>
      <c r="BL242" s="223" t="str">
        <f t="shared" ca="1" si="377"/>
        <v>1.91965701458224-4.05877374475978i</v>
      </c>
      <c r="BM242" s="223" t="str">
        <f t="shared" ca="1" si="378"/>
        <v>-0.440081977443318+4.46822730150512i</v>
      </c>
      <c r="BN242" s="223" t="str">
        <f t="shared" ca="1" si="379"/>
        <v>-1.09094386647065-4.35529205048252i</v>
      </c>
      <c r="BO242" s="223" t="str">
        <f t="shared" ca="1" si="380"/>
        <v>2.49442542328997+3.7331714630366i</v>
      </c>
      <c r="BP242" s="223" t="str">
        <f t="shared" ca="1" si="381"/>
        <v>-3.60627904021027-2.67459882018336i</v>
      </c>
      <c r="BQ242" s="223" t="str">
        <f t="shared" ca="1" si="382"/>
        <v>4.29651583211955+1.30333382873775i</v>
      </c>
      <c r="BR242" s="223" t="str">
        <f t="shared" ca="1" si="383"/>
        <v>-4.48443892518167+0.220306357379034i</v>
      </c>
      <c r="BS242" s="223" t="str">
        <f t="shared" ca="1" si="384"/>
        <v>4.14807787924208-1.7181901153623i</v>
      </c>
      <c r="BT242" s="223" t="str">
        <f t="shared" ca="1" si="385"/>
        <v>-3.32675729305351+3.0151970545723i</v>
      </c>
      <c r="BU242" s="223" t="str">
        <f t="shared" ca="1" si="386"/>
        <v>2.11649929191603-3.9596916688178i</v>
      </c>
      <c r="BV242" s="223" t="str">
        <f t="shared" ca="1" si="387"/>
        <v>-0.65879740148195+4.44125132688827i</v>
      </c>
      <c r="BW242" s="223" t="str">
        <f t="shared" ca="1" si="388"/>
        <v>-0.87592572487368-4.40357598881758i</v>
      </c>
      <c r="BX242" s="223" t="str">
        <f t="shared" ca="1" si="389"/>
        <v>2.30824273706953+3.85107034881887i</v>
      </c>
      <c r="BY242" s="223" t="str">
        <f t="shared" ca="1" si="390"/>
        <v>-3.47069877530585-2.8483288742483i</v>
      </c>
      <c r="BZ242" s="223" t="str">
        <f t="shared" ca="1" si="391"/>
        <v>4.22738893078528+1.51258394565731i</v>
      </c>
      <c r="CA242" s="223" t="str">
        <f t="shared" ca="1" si="392"/>
        <v>-4.48984714269719-1.39490219352114E-12i</v>
      </c>
      <c r="CB242" s="223" t="str">
        <f t="shared" ca="1" si="393"/>
        <v>4.22738893078622-1.51258394565469i</v>
      </c>
      <c r="CC242" s="223" t="str">
        <f t="shared" ca="1" si="394"/>
        <v>-3.47069877530479+2.8483288742496i</v>
      </c>
      <c r="CD242" s="223" t="str">
        <f t="shared" ca="1" si="395"/>
        <v>2.3082427370681-3.85107034881973i</v>
      </c>
      <c r="CE242" s="223" t="str">
        <f t="shared" ca="1" si="396"/>
        <v>-0.875925724872158+4.40357598881788i</v>
      </c>
      <c r="CF242" s="223" t="str">
        <f t="shared" ca="1" si="397"/>
        <v>-0.658797401479068-4.44125132688869i</v>
      </c>
      <c r="CG242" s="223" t="str">
        <f t="shared" ca="1" si="398"/>
        <v>2.11649929191346+3.95969166881918i</v>
      </c>
      <c r="CH242" s="223" t="str">
        <f t="shared" ca="1" si="399"/>
        <v>-3.32675729305454-3.01519705457115i</v>
      </c>
      <c r="CI242" s="223" t="str">
        <f t="shared" ca="1" si="400"/>
        <v>4.14807787924267+1.71819011536087i</v>
      </c>
      <c r="CJ242" s="223" t="str">
        <f t="shared" ca="1" si="401"/>
        <v>-4.48443892518175-0.22030635737736i</v>
      </c>
      <c r="CK242" s="223" t="str">
        <f t="shared" ca="1" si="402"/>
        <v>4.2965158321191-1.30333382873923i</v>
      </c>
      <c r="CL242" s="223" t="str">
        <f t="shared" ca="1" si="403"/>
        <v>-3.60627904021201+2.67459882018102i</v>
      </c>
      <c r="CM242" s="223" t="str">
        <f t="shared" ca="1" si="404"/>
        <v>2.4944254232924-3.73317146303498i</v>
      </c>
      <c r="CN242" s="223" t="str">
        <f t="shared" ca="1" si="405"/>
        <v>-1.09094386646903+4.35529205048292i</v>
      </c>
      <c r="CO242" s="223" t="str">
        <f t="shared" ca="1" si="406"/>
        <v>-0.440081977444987-4.46822730150496i</v>
      </c>
      <c r="CP242" s="223" t="str">
        <f t="shared" ca="1" si="407"/>
        <v>1.91965701458375+4.05877374475907i</v>
      </c>
      <c r="CQ242" s="223" t="str">
        <f t="shared" ca="1" si="408"/>
        <v>-3.17480136109181-3.17480136109265i</v>
      </c>
      <c r="CR242" s="223" t="str">
        <f t="shared" ca="1" si="409"/>
        <v>4.05877374475856+1.91965701458483i</v>
      </c>
      <c r="CS242" s="223" t="str">
        <f t="shared" ca="1" si="410"/>
        <v>-4.46822730150484-0.440081977446171i</v>
      </c>
      <c r="CT242" s="223" t="str">
        <f t="shared" ca="1" si="411"/>
        <v>4.35529205048216-1.09094386647208i</v>
      </c>
      <c r="CU242" s="223" t="str">
        <f t="shared" ca="1" si="412"/>
        <v>-3.73317146303578+2.49442542329119i</v>
      </c>
      <c r="CV242" s="223" t="str">
        <f t="shared" ca="1" si="413"/>
        <v>2.67459882018218-3.60627904021115i</v>
      </c>
      <c r="CW242" s="223" t="str">
        <f t="shared" ca="1" si="414"/>
        <v>-1.30333382874062+4.29651583211868i</v>
      </c>
      <c r="CX242" s="223" t="str">
        <f t="shared" ca="1" si="415"/>
        <v>-0.220306357376044-4.48443892518182i</v>
      </c>
      <c r="CY242" s="223" t="str">
        <f t="shared" ca="1" si="416"/>
        <v>1.71819011536366+4.14807787924151i</v>
      </c>
      <c r="CZ242" s="223" t="str">
        <f t="shared" ca="1" si="417"/>
        <v>-3.01519705457339-3.32675729305251i</v>
      </c>
      <c r="DA242" s="223" t="str">
        <f t="shared" ca="1" si="418"/>
        <v>3.95969166881849+2.11649929191473i</v>
      </c>
      <c r="DB242" s="223" t="str">
        <f t="shared" ca="1" si="419"/>
        <v>-4.44125132688848-0.658797401480495i</v>
      </c>
      <c r="DC242" s="223" t="str">
        <f t="shared" ca="1" si="420"/>
        <v>4.40357598881816-0.875925724870744i</v>
      </c>
      <c r="DD242" s="223" t="str">
        <f t="shared" ca="1" si="421"/>
        <v>-3.85107034882041+2.30824273706696i</v>
      </c>
      <c r="DE242" s="223" t="str">
        <f t="shared" ca="1" si="422"/>
        <v>2.84832887424707-3.47069877530686i</v>
      </c>
      <c r="DF242" s="223" t="str">
        <f t="shared" ca="1" si="423"/>
        <v>-1.51258394565581+4.22738893078582i</v>
      </c>
      <c r="DG242" s="223" t="str">
        <f t="shared" ca="1" si="424"/>
        <v>-2.04611065498344E-13-4.48984714269719i</v>
      </c>
      <c r="DH242" s="223" t="str">
        <f t="shared" ca="1" si="425"/>
        <v>1.51258394565595+4.22738893078577i</v>
      </c>
      <c r="DI242" s="223" t="str">
        <f t="shared" ca="1" si="426"/>
        <v>-2.84832887424719-3.47069877530677i</v>
      </c>
      <c r="DJ242" s="223" t="str">
        <f t="shared" ca="1" si="427"/>
        <v>3.85107034882049+2.30824273706683i</v>
      </c>
      <c r="DK242" s="223" t="str">
        <f t="shared" ca="1" si="428"/>
        <v>-4.40357598881819-0.875925724870591i</v>
      </c>
      <c r="DL242" s="223" t="str">
        <f t="shared" ca="1" si="429"/>
        <v>4.44125132688846-0.658797401480648i</v>
      </c>
      <c r="DM242" s="223" t="str">
        <f t="shared" ca="1" si="430"/>
        <v>-3.95969166881842+2.11649929191487i</v>
      </c>
      <c r="DN242" s="223" t="str">
        <f t="shared" ca="1" si="431"/>
        <v>3.01519705457328-3.32675729305262i</v>
      </c>
      <c r="DO242" s="223" t="str">
        <f t="shared" ca="1" si="432"/>
        <v>-1.71819011536352+4.14807787924157i</v>
      </c>
      <c r="DP242" s="223" t="str">
        <f t="shared" ca="1" si="433"/>
        <v>0.22030635737589-4.48443892518183i</v>
      </c>
      <c r="DQ242" s="223" t="str">
        <f t="shared" ca="1" si="434"/>
        <v>1.30333382874076+4.29651583211864i</v>
      </c>
      <c r="DR242" s="223" t="str">
        <f t="shared" ca="1" si="435"/>
        <v>-2.6745988201823-3.60627904021106i</v>
      </c>
      <c r="DS242" s="223" t="str">
        <f t="shared" ca="1" si="436"/>
        <v>3.73317146303586+2.49442542329107i</v>
      </c>
      <c r="DT242" s="223" t="str">
        <f t="shared" ca="1" si="437"/>
        <v>-4.3552920504822-1.09094386647193i</v>
      </c>
      <c r="DU242" s="223" t="str">
        <f t="shared" ca="1" si="438"/>
        <v>4.46822730150525-0.440081977442007i</v>
      </c>
      <c r="DV242" s="223" t="str">
        <f t="shared" ca="1" si="439"/>
        <v>-4.0587737447585+1.91965701458497i</v>
      </c>
      <c r="DW242" s="223" t="str">
        <f t="shared" ca="1" si="440"/>
        <v>3.1748013610917-3.17480136109276i</v>
      </c>
      <c r="DX242" s="223" t="str">
        <f t="shared" ca="1" si="441"/>
        <v>-1.91965701458361+4.05877374475913i</v>
      </c>
      <c r="DY242" s="223" t="str">
        <f t="shared" ca="1" si="442"/>
        <v>0.440081977444833-4.46822730150497i</v>
      </c>
      <c r="DZ242" s="223" t="str">
        <f t="shared" ca="1" si="443"/>
        <v>1.09094386646918+4.35529205048289i</v>
      </c>
      <c r="EA242" s="223" t="str">
        <f t="shared" ca="1" si="444"/>
        <v>-2.49442542329252-3.73317146303489i</v>
      </c>
      <c r="EB242" s="223" t="str">
        <f t="shared" ca="1" si="445"/>
        <v>3.6062790402121+2.6745988201809i</v>
      </c>
      <c r="EC242" s="223" t="str">
        <f t="shared" ca="1" si="446"/>
        <v>-4.29651583211914-1.30333382873909i</v>
      </c>
      <c r="ED242" s="223" t="str">
        <f t="shared" ca="1" si="447"/>
        <v>4.48443892518174-0.220306357377641i</v>
      </c>
      <c r="EE242" s="223" t="str">
        <f t="shared" ca="1" si="448"/>
        <v>-4.14807787924256+1.71819011536113i</v>
      </c>
      <c r="EF242" s="223" t="str">
        <f t="shared" ca="1" si="449"/>
        <v>3.32675729305453-3.01519705457117i</v>
      </c>
      <c r="EG242" s="223" t="str">
        <f t="shared" ca="1" si="450"/>
        <v>-2.11649929191332+3.95969166881925i</v>
      </c>
      <c r="EH242" s="223" t="str">
        <f t="shared" ca="1" si="451"/>
        <v>0.658797401478915-4.44125132688872i</v>
      </c>
      <c r="EI242" s="223" t="str">
        <f t="shared" ca="1" si="452"/>
        <v>0.875925724872311+4.40357598881785i</v>
      </c>
      <c r="EJ242" s="223" t="str">
        <f t="shared" ca="1" si="453"/>
        <v>-2.30824273706834-3.85107034881959i</v>
      </c>
      <c r="EK242" s="223" t="str">
        <f t="shared" ca="1" si="454"/>
        <v>3.47069877530497+2.84832887424938i</v>
      </c>
      <c r="EL242" s="223" t="str">
        <f t="shared" ca="1" si="455"/>
        <v>-4.22738893078481-1.51258394565863i</v>
      </c>
      <c r="EM242" s="223" t="str">
        <f t="shared" ca="1" si="456"/>
        <v>4.48984714269719-1.54890606276449E-12i</v>
      </c>
      <c r="EN242" s="223"/>
      <c r="EO242" s="223"/>
      <c r="EP242" s="223"/>
    </row>
    <row r="243" spans="1:146">
      <c r="A243" s="249">
        <f t="shared" si="323"/>
        <v>2.792968750000002E-3</v>
      </c>
      <c r="B243" s="248">
        <v>143</v>
      </c>
      <c r="C243" s="247">
        <f t="shared" si="324"/>
        <v>28600</v>
      </c>
      <c r="N243" s="246">
        <f t="shared" ca="1" si="327"/>
        <v>17.489736475796196</v>
      </c>
      <c r="O243" s="223">
        <f t="shared" ca="1" si="328"/>
        <v>4.4897364757961951</v>
      </c>
      <c r="P243" s="223" t="str">
        <f t="shared" ca="1" si="329"/>
        <v>-4.18889180058351+1.61583387298915i</v>
      </c>
      <c r="Q243" s="223" t="str">
        <f t="shared" ca="1" si="330"/>
        <v>3.32667529428841-3.01512273522421i</v>
      </c>
      <c r="R243" s="223" t="str">
        <f t="shared" ca="1" si="331"/>
        <v>-2.01863638668168+4.01034172614499i</v>
      </c>
      <c r="S243" s="223" t="str">
        <f t="shared" ca="1" si="332"/>
        <v>0.440071130190808-4.46811716749543i</v>
      </c>
      <c r="T243" s="223" t="str">
        <f t="shared" ca="1" si="333"/>
        <v>1.19746999579509+4.32710055710118i</v>
      </c>
      <c r="U243" s="223" t="str">
        <f t="shared" ca="1" si="334"/>
        <v>-2.67453289598617-3.60619015172282i</v>
      </c>
      <c r="V243" s="223" t="str">
        <f t="shared" ca="1" si="335"/>
        <v>3.793169868608+2.40199832847136i</v>
      </c>
      <c r="W243" s="223" t="str">
        <f t="shared" ca="1" si="336"/>
        <v>-4.4034674483504-0.875904134830528i</v>
      </c>
      <c r="X243" s="223" t="str">
        <f t="shared" ca="1" si="337"/>
        <v>4.42363696982013-0.767573827938023i</v>
      </c>
      <c r="Y243" s="223" t="str">
        <f t="shared" ca="1" si="338"/>
        <v>-3.85097542665212+2.30818584291135i</v>
      </c>
      <c r="Z243" s="223" t="str">
        <f t="shared" ca="1" si="339"/>
        <v>2.76222771329202-3.53946771167874i</v>
      </c>
      <c r="AA243" s="223" t="str">
        <f t="shared" ca="1" si="340"/>
        <v>-1.30330170383393+4.2964099304976i</v>
      </c>
      <c r="AB243" s="223" t="str">
        <f t="shared" ca="1" si="341"/>
        <v>-0.330285504519395-4.47757134031376i</v>
      </c>
      <c r="AC243" s="223" t="str">
        <f t="shared" ca="1" si="342"/>
        <v>1.91960969838656+4.05867370306546i</v>
      </c>
      <c r="AD243" s="223" t="str">
        <f t="shared" ca="1" si="343"/>
        <v>-3.25167854581617-3.09585533524641i</v>
      </c>
      <c r="AE243" s="223" t="str">
        <f t="shared" ca="1" si="344"/>
        <v>4.14797563635755+1.71814776497223i</v>
      </c>
      <c r="AF243" s="223" t="str">
        <f t="shared" ca="1" si="345"/>
        <v>-4.48838425111071-0.110183648860175i</v>
      </c>
      <c r="AG243" s="223" t="str">
        <f t="shared" ca="1" si="346"/>
        <v>4.22728473302172-1.51254666310046i</v>
      </c>
      <c r="AH243" s="223" t="str">
        <f t="shared" ca="1" si="347"/>
        <v>-3.39966817795571+2.93257393800909i</v>
      </c>
      <c r="AI243" s="223" t="str">
        <f t="shared" ca="1" si="348"/>
        <v>2.11644712389914-3.95959406932503i</v>
      </c>
      <c r="AJ243" s="223" t="str">
        <f t="shared" ca="1" si="349"/>
        <v>-0.549591673468743+4.45597156796906i</v>
      </c>
      <c r="AK243" s="223" t="str">
        <f t="shared" ca="1" si="350"/>
        <v>-1.09091697660704-4.35518470012988i</v>
      </c>
      <c r="AL243" s="223" t="str">
        <f t="shared" ca="1" si="351"/>
        <v>2.585227040071+3.67074035766364i</v>
      </c>
      <c r="AM243" s="223" t="str">
        <f t="shared" ca="1" si="352"/>
        <v>-3.73307944687079-2.4943639400548i</v>
      </c>
      <c r="AN243" s="223" t="str">
        <f t="shared" ca="1" si="353"/>
        <v>4.38064544274604+0.983706829824409i</v>
      </c>
      <c r="AO243" s="223" t="str">
        <f t="shared" ca="1" si="354"/>
        <v>-4.44114185778967+0.658781163272999i</v>
      </c>
      <c r="AP243" s="223" t="str">
        <f t="shared" ca="1" si="355"/>
        <v>3.90646130109648-2.21298299250818i</v>
      </c>
      <c r="AQ243" s="223" t="str">
        <f t="shared" ca="1" si="356"/>
        <v>-2.84825866790971+3.47061322863439i</v>
      </c>
      <c r="AR243" s="223" t="str">
        <f t="shared" ca="1" si="357"/>
        <v>-2.84825866790971+3.47061322863439i</v>
      </c>
      <c r="AS243" s="223" t="str">
        <f t="shared" ca="1" si="358"/>
        <v>0.220300927208446+4.48432839158396i</v>
      </c>
      <c r="AT243" s="223" t="str">
        <f t="shared" ca="1" si="359"/>
        <v>-1.81942670898877-4.10456088671043i</v>
      </c>
      <c r="AU243" s="223" t="str">
        <f t="shared" ca="1" si="360"/>
        <v>3.17472310777576+3.1747231077764i</v>
      </c>
      <c r="AV243" s="223" t="str">
        <f t="shared" ca="1" si="361"/>
        <v>-4.10456088671004-1.81942670898966i</v>
      </c>
      <c r="AW243" s="223" t="str">
        <f t="shared" ca="1" si="362"/>
        <v>4.48432839158391+0.220300927209417i</v>
      </c>
      <c r="AX243" s="223" t="str">
        <f t="shared" ca="1" si="363"/>
        <v>-4.26313130720516+1.40834835165952i</v>
      </c>
      <c r="AY243" s="223" t="str">
        <f t="shared" ca="1" si="364"/>
        <v>3.47061322863586-2.84825866790792i</v>
      </c>
      <c r="AZ243" s="223" t="str">
        <f t="shared" ca="1" si="365"/>
        <v>-2.21298299250741+3.90646130109691i</v>
      </c>
      <c r="BA243" s="223" t="str">
        <f t="shared" ca="1" si="366"/>
        <v>0.65878116327396-4.44114185778953i</v>
      </c>
      <c r="BB243" s="223" t="str">
        <f t="shared" ca="1" si="367"/>
        <v>0.983706829826448+4.38064544274558i</v>
      </c>
      <c r="BC243" s="223" t="str">
        <f t="shared" ca="1" si="368"/>
        <v>-2.49436394005516-3.73307944687055i</v>
      </c>
      <c r="BD243" s="223" t="str">
        <f t="shared" ca="1" si="369"/>
        <v>3.67074035766308+2.58522704007179i</v>
      </c>
      <c r="BE243" s="223" t="str">
        <f t="shared" ca="1" si="370"/>
        <v>-4.35518470013031-1.09091697660532i</v>
      </c>
      <c r="BF243" s="223" t="str">
        <f t="shared" ca="1" si="371"/>
        <v>4.45597156796901-0.549591673469111i</v>
      </c>
      <c r="BG243" s="223" t="str">
        <f t="shared" ca="1" si="372"/>
        <v>-3.9595940693257+2.11644712389788i</v>
      </c>
      <c r="BH243" s="223" t="str">
        <f t="shared" ca="1" si="373"/>
        <v>2.93257393800775-3.39966817795687i</v>
      </c>
      <c r="BI243" s="223" t="str">
        <f t="shared" ca="1" si="374"/>
        <v>-1.51254666310054+4.22728473302169i</v>
      </c>
      <c r="BJ243" s="223" t="str">
        <f t="shared" ca="1" si="375"/>
        <v>-0.110183648858725-4.48838425111075i</v>
      </c>
      <c r="BK243" s="223" t="str">
        <f t="shared" ca="1" si="376"/>
        <v>1.71814776497386+4.14797563635687i</v>
      </c>
      <c r="BL243" s="223" t="str">
        <f t="shared" ca="1" si="377"/>
        <v>-3.09585533524636-3.25167854581623i</v>
      </c>
      <c r="BM243" s="223" t="str">
        <f t="shared" ca="1" si="378"/>
        <v>4.05867370306484+1.91960969838787i</v>
      </c>
      <c r="BN243" s="223" t="str">
        <f t="shared" ca="1" si="379"/>
        <v>-4.47757134031386-0.330285504518106i</v>
      </c>
      <c r="BO243" s="223" t="str">
        <f t="shared" ca="1" si="380"/>
        <v>4.29640993049763-1.30330170383385i</v>
      </c>
      <c r="BP243" s="223" t="str">
        <f t="shared" ca="1" si="381"/>
        <v>-3.53946771167993+2.7622277132905i</v>
      </c>
      <c r="BQ243" s="223" t="str">
        <f t="shared" ca="1" si="382"/>
        <v>2.30818584291024-3.85097542665278i</v>
      </c>
      <c r="BR243" s="223" t="str">
        <f t="shared" ca="1" si="383"/>
        <v>-0.76757382793857+4.42363696982003i</v>
      </c>
      <c r="BS243" s="223" t="str">
        <f t="shared" ca="1" si="384"/>
        <v>-0.875904134828763-4.40346744835075i</v>
      </c>
      <c r="BT243" s="223" t="str">
        <f t="shared" ca="1" si="385"/>
        <v>2.40199832847206+3.79316986860756i</v>
      </c>
      <c r="BU243" s="223" t="str">
        <f t="shared" ca="1" si="386"/>
        <v>-3.60619015172249-2.67453289598662i</v>
      </c>
      <c r="BV243" s="223" t="str">
        <f t="shared" ca="1" si="387"/>
        <v>4.32710055710058+1.19746999579727i</v>
      </c>
      <c r="BW243" s="223" t="str">
        <f t="shared" ca="1" si="388"/>
        <v>-4.46811716749535+0.440071130191618i</v>
      </c>
      <c r="BX243" s="223" t="str">
        <f t="shared" ca="1" si="389"/>
        <v>4.01034172614545-2.01863638668077i</v>
      </c>
      <c r="BY243" s="223" t="str">
        <f t="shared" ca="1" si="390"/>
        <v>-3.01512273522263+3.32667529428985i</v>
      </c>
      <c r="BZ243" s="223" t="str">
        <f t="shared" ca="1" si="391"/>
        <v>1.61583387298862-4.18889180058371i</v>
      </c>
      <c r="CA243" s="223" t="str">
        <f t="shared" ca="1" si="392"/>
        <v>-9.08645021451324E-13+4.4897364757962i</v>
      </c>
      <c r="CB243" s="223" t="str">
        <f t="shared" ca="1" si="393"/>
        <v>-1.61583387299097-4.1888918005828i</v>
      </c>
      <c r="CC243" s="223" t="str">
        <f t="shared" ca="1" si="394"/>
        <v>3.0151227352245+3.32667529428816i</v>
      </c>
      <c r="CD243" s="223" t="str">
        <f t="shared" ca="1" si="395"/>
        <v>-4.01034172614458-2.0186363866825i</v>
      </c>
      <c r="CE243" s="223" t="str">
        <f t="shared" ca="1" si="396"/>
        <v>4.4681171674956+0.440071130189109i</v>
      </c>
      <c r="CF243" s="223" t="str">
        <f t="shared" ca="1" si="397"/>
        <v>-4.3271005571011+1.1974699957954i</v>
      </c>
      <c r="CG243" s="223" t="str">
        <f t="shared" ca="1" si="398"/>
        <v>3.60619015172365-2.67453289598505i</v>
      </c>
      <c r="CH243" s="223" t="str">
        <f t="shared" ca="1" si="399"/>
        <v>-2.40199832846993+3.79316986860891i</v>
      </c>
      <c r="CI243" s="223" t="str">
        <f t="shared" ca="1" si="400"/>
        <v>0.875904134830671-4.40346744835038i</v>
      </c>
      <c r="CJ243" s="223" t="str">
        <f t="shared" ca="1" si="401"/>
        <v>0.767573827936528+4.42363696982039i</v>
      </c>
      <c r="CK243" s="223" t="str">
        <f t="shared" ca="1" si="402"/>
        <v>-2.30818584291251-3.85097542665142i</v>
      </c>
      <c r="CL243" s="223" t="str">
        <f t="shared" ca="1" si="403"/>
        <v>3.53946771167866+2.76222771329213i</v>
      </c>
      <c r="CM243" s="223" t="str">
        <f t="shared" ca="1" si="404"/>
        <v>-4.29640993049706-1.30330170383571i</v>
      </c>
      <c r="CN243" s="223" t="str">
        <f t="shared" ca="1" si="405"/>
        <v>4.47757134031367-0.33028550452062i</v>
      </c>
      <c r="CO243" s="223" t="str">
        <f t="shared" ca="1" si="406"/>
        <v>-4.05867370306567+1.91960969838611i</v>
      </c>
      <c r="CP243" s="223" t="str">
        <f t="shared" ca="1" si="407"/>
        <v>3.09585533524786-3.2516785458148i</v>
      </c>
      <c r="CQ243" s="223" t="str">
        <f t="shared" ca="1" si="408"/>
        <v>-1.71814776497142+4.14797563635788i</v>
      </c>
      <c r="CR243" s="223" t="str">
        <f t="shared" ca="1" si="409"/>
        <v>0.110183648860797-4.4883842511107i</v>
      </c>
      <c r="CS243" s="223" t="str">
        <f t="shared" ca="1" si="410"/>
        <v>1.51254666309871+4.22728473302234i</v>
      </c>
      <c r="CT243" s="223" t="str">
        <f t="shared" ca="1" si="411"/>
        <v>-2.93257393800966-3.39966817795522i</v>
      </c>
      <c r="CU243" s="223" t="str">
        <f t="shared" ca="1" si="412"/>
        <v>3.95959406932478+2.1164471238996i</v>
      </c>
      <c r="CV243" s="223" t="str">
        <f t="shared" ca="1" si="413"/>
        <v>-4.4559715679688-0.549591673470911i</v>
      </c>
      <c r="CW243" s="223" t="str">
        <f t="shared" ca="1" si="414"/>
        <v>4.35518470012967-1.09091697660788i</v>
      </c>
      <c r="CX243" s="223" t="str">
        <f t="shared" ca="1" si="415"/>
        <v>-3.67074035766427+2.5852270400701i</v>
      </c>
      <c r="CY243" s="223" t="str">
        <f t="shared" ca="1" si="416"/>
        <v>2.49436394005295-3.73307944687202i</v>
      </c>
      <c r="CZ243" s="223" t="str">
        <f t="shared" ca="1" si="417"/>
        <v>-0.983706829824113+4.38064544274611i</v>
      </c>
      <c r="DA243" s="223" t="str">
        <f t="shared" ca="1" si="418"/>
        <v>-0.658781163272039-4.44114185778982i</v>
      </c>
      <c r="DB243" s="223" t="str">
        <f t="shared" ca="1" si="419"/>
        <v>2.21298299250961+3.90646130109567i</v>
      </c>
      <c r="DC243" s="223" t="str">
        <f t="shared" ca="1" si="420"/>
        <v>-3.47061322863463-2.84825866790942i</v>
      </c>
      <c r="DD243" s="223" t="str">
        <f t="shared" ca="1" si="421"/>
        <v>4.26313130720459+1.40834835166124i</v>
      </c>
      <c r="DE243" s="223" t="str">
        <f t="shared" ca="1" si="422"/>
        <v>-4.48432839158378+0.220300927211999i</v>
      </c>
      <c r="DF243" s="223" t="str">
        <f t="shared" ca="1" si="423"/>
        <v>4.10456088671088-1.81942670898776i</v>
      </c>
      <c r="DG243" s="223" t="str">
        <f t="shared" ca="1" si="424"/>
        <v>-3.17472310777713+3.17472310777503i</v>
      </c>
      <c r="DH243" s="223" t="str">
        <f t="shared" ca="1" si="425"/>
        <v>1.81942670898652-4.10456088671143i</v>
      </c>
      <c r="DI243" s="223" t="str">
        <f t="shared" ca="1" si="426"/>
        <v>-0.220300927210388+4.48432839158386i</v>
      </c>
      <c r="DJ243" s="223" t="str">
        <f t="shared" ca="1" si="427"/>
        <v>-1.40834835165865-4.26313130720544i</v>
      </c>
      <c r="DK243" s="223" t="str">
        <f t="shared" ca="1" si="428"/>
        <v>2.84825866791067+3.4706132286336i</v>
      </c>
      <c r="DL243" s="223" t="str">
        <f t="shared" ca="1" si="429"/>
        <v>-3.90646130109646-2.21298299250821i</v>
      </c>
      <c r="DM243" s="223" t="str">
        <f t="shared" ca="1" si="430"/>
        <v>4.44114185778938+0.658781163274984i</v>
      </c>
      <c r="DN243" s="223" t="str">
        <f t="shared" ca="1" si="431"/>
        <v>-4.38064544274581+0.983706829825438i</v>
      </c>
      <c r="DO243" s="223" t="str">
        <f t="shared" ca="1" si="432"/>
        <v>3.73307944687113-2.49436394005429i</v>
      </c>
      <c r="DP243" s="223" t="str">
        <f t="shared" ca="1" si="433"/>
        <v>-2.58522704007254+3.67074035766256i</v>
      </c>
      <c r="DQ243" s="223" t="str">
        <f t="shared" ca="1" si="434"/>
        <v>1.09091697660632-4.35518470013006i</v>
      </c>
      <c r="DR243" s="223" t="str">
        <f t="shared" ca="1" si="435"/>
        <v>0.549591673468208+4.45597156796913i</v>
      </c>
      <c r="DS243" s="223" t="str">
        <f t="shared" ca="1" si="436"/>
        <v>-2.11644712389697-3.95959406932619i</v>
      </c>
      <c r="DT243" s="223" t="str">
        <f t="shared" ca="1" si="437"/>
        <v>3.39966817795628+2.93257393800843i</v>
      </c>
      <c r="DU243" s="223" t="str">
        <f t="shared" ca="1" si="438"/>
        <v>-4.22728473302134-1.51254666310151i</v>
      </c>
      <c r="DV243" s="223" t="str">
        <f t="shared" ca="1" si="439"/>
        <v>4.48838425111067-0.110183648862154i</v>
      </c>
      <c r="DW243" s="223" t="str">
        <f t="shared" ca="1" si="440"/>
        <v>-4.14797563635726+1.71814776497291i</v>
      </c>
      <c r="DX243" s="223" t="str">
        <f t="shared" ca="1" si="441"/>
        <v>3.25167854581685-3.0958553352457i</v>
      </c>
      <c r="DY243" s="223" t="str">
        <f t="shared" ca="1" si="442"/>
        <v>-1.91960969838466+4.05867370306636i</v>
      </c>
      <c r="DZ243" s="223" t="str">
        <f t="shared" ca="1" si="443"/>
        <v>0.330285504519012-4.4775713403138i</v>
      </c>
      <c r="EA243" s="223" t="str">
        <f t="shared" ca="1" si="444"/>
        <v>1.30330170383286+4.29640993049793i</v>
      </c>
      <c r="EB243" s="223" t="str">
        <f t="shared" ca="1" si="445"/>
        <v>-2.76222771329341-3.53946771167767i</v>
      </c>
      <c r="EC243" s="223" t="str">
        <f t="shared" ca="1" si="446"/>
        <v>3.85097542665225+2.30818584291113i</v>
      </c>
      <c r="ED243" s="223" t="str">
        <f t="shared" ca="1" si="447"/>
        <v>-4.42363696981988-0.767573827939468i</v>
      </c>
      <c r="EE243" s="223" t="str">
        <f t="shared" ca="1" si="448"/>
        <v>4.40346744835009-0.875904134832126i</v>
      </c>
      <c r="EF243" s="223" t="str">
        <f t="shared" ca="1" si="449"/>
        <v>-3.79316986860804+2.40199832847129i</v>
      </c>
      <c r="EG243" s="223" t="str">
        <f t="shared" ca="1" si="450"/>
        <v>2.67453289598745-3.60619015172187i</v>
      </c>
      <c r="EH243" s="223" t="str">
        <f t="shared" ca="1" si="451"/>
        <v>-1.19746999579384+4.32710055710153i</v>
      </c>
      <c r="EI243" s="223" t="str">
        <f t="shared" ca="1" si="452"/>
        <v>-0.440071130190587-4.46811716749546i</v>
      </c>
      <c r="EJ243" s="223" t="str">
        <f t="shared" ca="1" si="453"/>
        <v>2.01863638667995+4.01034172614586i</v>
      </c>
      <c r="EK243" s="223" t="str">
        <f t="shared" ca="1" si="454"/>
        <v>-3.32667529428915-3.0151227352234i</v>
      </c>
      <c r="EL243" s="223" t="str">
        <f t="shared" ca="1" si="455"/>
        <v>4.18889180058338+1.61583387298946i</v>
      </c>
      <c r="EM243" s="223" t="str">
        <f t="shared" ca="1" si="456"/>
        <v>-4.4897364757962-1.81729004290265E-12i</v>
      </c>
      <c r="EN243" s="223"/>
      <c r="EO243" s="223"/>
      <c r="EP243" s="223"/>
    </row>
    <row r="244" spans="1:146">
      <c r="A244" s="249">
        <f t="shared" si="323"/>
        <v>2.8125000000000021E-3</v>
      </c>
      <c r="B244" s="248">
        <v>144</v>
      </c>
      <c r="C244" s="247">
        <f t="shared" si="324"/>
        <v>28800</v>
      </c>
      <c r="N244" s="246">
        <f t="shared" ca="1" si="327"/>
        <v>17.489616499089976</v>
      </c>
      <c r="O244" s="223">
        <f t="shared" ca="1" si="328"/>
        <v>4.4896164990899754</v>
      </c>
      <c r="P244" s="223" t="str">
        <f t="shared" ca="1" si="329"/>
        <v>-4.1478647923342+1.7181018518747i</v>
      </c>
      <c r="Q244" s="223" t="str">
        <f t="shared" ca="1" si="330"/>
        <v>3.17463827143354-3.17463827143351i</v>
      </c>
      <c r="R244" s="223" t="str">
        <f t="shared" ca="1" si="331"/>
        <v>-1.71810185187449+4.14786479233429i</v>
      </c>
      <c r="S244" s="223" t="str">
        <f t="shared" ca="1" si="332"/>
        <v>-1.33102535542879E-13-4.48961649908998i</v>
      </c>
      <c r="T244" s="223" t="str">
        <f t="shared" ca="1" si="333"/>
        <v>1.71810185187475+4.14786479233418i</v>
      </c>
      <c r="U244" s="223" t="str">
        <f t="shared" ca="1" si="334"/>
        <v>-3.17463827143351-3.17463827143354i</v>
      </c>
      <c r="V244" s="223" t="str">
        <f t="shared" ca="1" si="335"/>
        <v>4.14786479233417+1.71810185187478i</v>
      </c>
      <c r="W244" s="223" t="str">
        <f t="shared" ca="1" si="336"/>
        <v>-4.48961649908998-1.80403943483032E-13i</v>
      </c>
      <c r="X244" s="223" t="str">
        <f t="shared" ca="1" si="337"/>
        <v>4.14786479233413-1.71810185187487i</v>
      </c>
      <c r="Y244" s="223" t="str">
        <f t="shared" ca="1" si="338"/>
        <v>-3.17463827143344+3.17463827143362i</v>
      </c>
      <c r="Z244" s="223" t="str">
        <f t="shared" ca="1" si="339"/>
        <v>1.71810185187465-4.14786479233422i</v>
      </c>
      <c r="AA244" s="223" t="str">
        <f t="shared" ca="1" si="340"/>
        <v>-4.73014079401531E-14+4.48961649908998i</v>
      </c>
      <c r="AB244" s="223" t="str">
        <f t="shared" ca="1" si="341"/>
        <v>-1.7181018518746-4.14786479233424i</v>
      </c>
      <c r="AC244" s="223" t="str">
        <f t="shared" ca="1" si="342"/>
        <v>3.1746382714334+3.17463827143366i</v>
      </c>
      <c r="AD244" s="223" t="str">
        <f t="shared" ca="1" si="343"/>
        <v>-4.14786479233427-1.71810185187453i</v>
      </c>
      <c r="AE244" s="223" t="str">
        <f t="shared" ca="1" si="344"/>
        <v>4.48961649908998-8.58011276027261E-14i</v>
      </c>
      <c r="AF244" s="223" t="str">
        <f t="shared" ca="1" si="345"/>
        <v>-4.14786479233419+1.71810185187472i</v>
      </c>
      <c r="AG244" s="223" t="str">
        <f t="shared" ca="1" si="346"/>
        <v>3.17463827143357-3.17463827143349i</v>
      </c>
      <c r="AH244" s="223" t="str">
        <f t="shared" ca="1" si="347"/>
        <v>-1.71810185187482+4.14786479233415i</v>
      </c>
      <c r="AI244" s="223" t="str">
        <f t="shared" ca="1" si="348"/>
        <v>1.95804707525415E-13-4.48961649908998i</v>
      </c>
      <c r="AJ244" s="223" t="str">
        <f t="shared" ca="1" si="349"/>
        <v>1.71810185187481+4.14786479233415i</v>
      </c>
      <c r="AK244" s="223" t="str">
        <f t="shared" ca="1" si="350"/>
        <v>-3.17463827143358-3.17463827143347i</v>
      </c>
      <c r="AL244" s="223" t="str">
        <f t="shared" ca="1" si="351"/>
        <v>4.14786479233422+1.71810185187467i</v>
      </c>
      <c r="AM244" s="223" t="str">
        <f t="shared" ca="1" si="352"/>
        <v>-4.48961649908998-9.46028158803063E-14i</v>
      </c>
      <c r="AN244" s="223" t="str">
        <f t="shared" ca="1" si="353"/>
        <v>4.14786479233427-1.71810185187455i</v>
      </c>
      <c r="AO244" s="223" t="str">
        <f t="shared" ca="1" si="354"/>
        <v>-3.17463827143367+3.17463827143338i</v>
      </c>
      <c r="AP244" s="223" t="str">
        <f t="shared" ca="1" si="355"/>
        <v>1.71810185187457-4.14786479233425i</v>
      </c>
      <c r="AQ244" s="223" t="str">
        <f t="shared" ca="1" si="356"/>
        <v>7.04003635603437E-14+4.48961649908998i</v>
      </c>
      <c r="AR244" s="223" t="str">
        <f t="shared" ca="1" si="357"/>
        <v>7.04003635603437E-14+4.48961649908998i</v>
      </c>
      <c r="AS244" s="223" t="str">
        <f t="shared" ca="1" si="358"/>
        <v>3.17463827143503+3.17463827143202i</v>
      </c>
      <c r="AT244" s="223" t="str">
        <f t="shared" ca="1" si="359"/>
        <v>-4.14786479233414-1.71810185187483i</v>
      </c>
      <c r="AU244" s="223" t="str">
        <f t="shared" ca="1" si="360"/>
        <v>4.48961649908998-2.02183960127615E-12i</v>
      </c>
      <c r="AV244" s="223" t="str">
        <f t="shared" ca="1" si="361"/>
        <v>-4.14786479233433+1.71810185187439i</v>
      </c>
      <c r="AW244" s="223" t="str">
        <f t="shared" ca="1" si="362"/>
        <v>3.17463827143222-3.17463827143484i</v>
      </c>
      <c r="AX244" s="223" t="str">
        <f t="shared" ca="1" si="363"/>
        <v>-1.71810185187515+4.14786479233401i</v>
      </c>
      <c r="AY244" s="223" t="str">
        <f t="shared" ca="1" si="364"/>
        <v>-1.67643247835247E-12-4.48961649908998i</v>
      </c>
      <c r="AZ244" s="223" t="str">
        <f t="shared" ca="1" si="365"/>
        <v>1.71810185187407+4.14786479233446i</v>
      </c>
      <c r="BA244" s="223" t="str">
        <f t="shared" ca="1" si="366"/>
        <v>-3.17463827143459-3.17463827143247i</v>
      </c>
      <c r="BB244" s="223" t="str">
        <f t="shared" ca="1" si="367"/>
        <v>4.14786479233391+1.71810185187541i</v>
      </c>
      <c r="BC244" s="223" t="str">
        <f t="shared" ca="1" si="368"/>
        <v>-4.48961649908998+1.39482664322433E-12i</v>
      </c>
      <c r="BD244" s="223" t="str">
        <f t="shared" ca="1" si="369"/>
        <v>4.1478647923346-1.71810185187375i</v>
      </c>
      <c r="BE244" s="223" t="str">
        <f t="shared" ca="1" si="370"/>
        <v>-3.17463827143271+3.17463827143435i</v>
      </c>
      <c r="BF244" s="223" t="str">
        <f t="shared" ca="1" si="371"/>
        <v>1.71810185187573-4.14786479233377i</v>
      </c>
      <c r="BG244" s="223" t="str">
        <f t="shared" ca="1" si="372"/>
        <v>1.04941952030065E-12+4.48961649908998i</v>
      </c>
      <c r="BH244" s="223" t="str">
        <f t="shared" ca="1" si="373"/>
        <v>-1.71810185187355-4.14786479233468i</v>
      </c>
      <c r="BI244" s="223" t="str">
        <f t="shared" ca="1" si="374"/>
        <v>3.1746382714342+3.17463827143286i</v>
      </c>
      <c r="BJ244" s="223" t="str">
        <f t="shared" ca="1" si="375"/>
        <v>-4.14786479233364-1.71810185187605i</v>
      </c>
      <c r="BK244" s="223" t="str">
        <f t="shared" ca="1" si="376"/>
        <v>4.48961649908998-7.04012397376966E-13i</v>
      </c>
      <c r="BL244" s="223" t="str">
        <f t="shared" ca="1" si="377"/>
        <v>-4.14786479233481+1.71810185187323i</v>
      </c>
      <c r="BM244" s="223" t="str">
        <f t="shared" ca="1" si="378"/>
        <v>3.17463827143311-3.17463827143395i</v>
      </c>
      <c r="BN244" s="223" t="str">
        <f t="shared" ca="1" si="379"/>
        <v>-1.71810185187625+4.14786479233356i</v>
      </c>
      <c r="BO244" s="223" t="str">
        <f t="shared" ca="1" si="380"/>
        <v>-4.8620785004437E-13-4.48961649908998i</v>
      </c>
      <c r="BP244" s="223" t="str">
        <f t="shared" ca="1" si="381"/>
        <v>1.71810185187291+4.14786479233494i</v>
      </c>
      <c r="BQ244" s="223" t="str">
        <f t="shared" ca="1" si="382"/>
        <v>-3.17463827143371-3.17463827143335i</v>
      </c>
      <c r="BR244" s="223" t="str">
        <f t="shared" ca="1" si="383"/>
        <v>4.14786479233343+1.71810185187657i</v>
      </c>
      <c r="BS244" s="223" t="str">
        <f t="shared" ca="1" si="384"/>
        <v>-4.48961649908998+1.40800727120687E-13i</v>
      </c>
      <c r="BT244" s="223" t="str">
        <f t="shared" ca="1" si="385"/>
        <v>4.14786479233503-1.71810185187271i</v>
      </c>
      <c r="BU244" s="223" t="str">
        <f t="shared" ca="1" si="386"/>
        <v>-3.1746382714336+3.17463827143346i</v>
      </c>
      <c r="BV244" s="223" t="str">
        <f t="shared" ca="1" si="387"/>
        <v>1.71810185187276-4.147864792335i</v>
      </c>
      <c r="BW244" s="223" t="str">
        <f t="shared" ca="1" si="388"/>
        <v>-2.04606395802994E-13+4.48961649908998i</v>
      </c>
      <c r="BX244" s="223" t="str">
        <f t="shared" ca="1" si="389"/>
        <v>-1.71810185187651-4.14786479233345i</v>
      </c>
      <c r="BY244" s="223" t="str">
        <f t="shared" ca="1" si="390"/>
        <v>3.17463827143331+3.17463827143375i</v>
      </c>
      <c r="BZ244" s="223" t="str">
        <f t="shared" ca="1" si="391"/>
        <v>-4.14786479233492-1.71810185187297i</v>
      </c>
      <c r="CA244" s="223" t="str">
        <f t="shared" ca="1" si="392"/>
        <v>4.48961649908998+5.50013518726676E-13i</v>
      </c>
      <c r="CB244" s="223" t="str">
        <f t="shared" ca="1" si="393"/>
        <v>-4.14786479233358+1.71810185187619i</v>
      </c>
      <c r="CC244" s="223" t="str">
        <f t="shared" ca="1" si="394"/>
        <v>3.17463827143399-3.17463827143306i</v>
      </c>
      <c r="CD244" s="223" t="str">
        <f t="shared" ca="1" si="395"/>
        <v>-1.71810185187329+4.14786479233479i</v>
      </c>
      <c r="CE244" s="223" t="str">
        <f t="shared" ca="1" si="396"/>
        <v>7.67818066059277E-13-4.48961649908998i</v>
      </c>
      <c r="CF244" s="223" t="str">
        <f t="shared" ca="1" si="397"/>
        <v>1.71810185187588+4.14786479233371i</v>
      </c>
      <c r="CG244" s="223" t="str">
        <f t="shared" ca="1" si="398"/>
        <v>-3.17463827143282-3.17463827143424i</v>
      </c>
      <c r="CH244" s="223" t="str">
        <f t="shared" ca="1" si="399"/>
        <v>4.14786479233466+1.7181018518736i</v>
      </c>
      <c r="CI244" s="223" t="str">
        <f t="shared" ca="1" si="400"/>
        <v>-4.48961649908998-1.11322518898296E-12i</v>
      </c>
      <c r="CJ244" s="223" t="str">
        <f t="shared" ca="1" si="401"/>
        <v>4.1478647923338-1.71810185187567i</v>
      </c>
      <c r="CK244" s="223" t="str">
        <f t="shared" ca="1" si="402"/>
        <v>-3.17463827143448+3.17463827143257i</v>
      </c>
      <c r="CL244" s="223" t="str">
        <f t="shared" ca="1" si="403"/>
        <v>1.71810185187392-4.14786479233452i</v>
      </c>
      <c r="CM244" s="223" t="str">
        <f t="shared" ca="1" si="404"/>
        <v>-1.33102973631556E-12+4.48961649908998i</v>
      </c>
      <c r="CN244" s="223" t="str">
        <f t="shared" ca="1" si="405"/>
        <v>-1.71810185187547-4.14786479233388i</v>
      </c>
      <c r="CO244" s="223" t="str">
        <f t="shared" ca="1" si="406"/>
        <v>3.17463827143242+3.17463827143464i</v>
      </c>
      <c r="CP244" s="223" t="str">
        <f t="shared" ca="1" si="407"/>
        <v>-4.14786479233444-1.71810185187413i</v>
      </c>
      <c r="CQ244" s="223" t="str">
        <f t="shared" ca="1" si="408"/>
        <v>4.48961649908998+1.80403943483032E-12i</v>
      </c>
      <c r="CR244" s="223" t="str">
        <f t="shared" ca="1" si="409"/>
        <v>-4.14786479233406+1.71810185187504i</v>
      </c>
      <c r="CS244" s="223" t="str">
        <f t="shared" ca="1" si="410"/>
        <v>3.17463827143497-3.17463827143209i</v>
      </c>
      <c r="CT244" s="223" t="str">
        <f t="shared" ca="1" si="411"/>
        <v>-1.71810185187456+4.14786479233426i</v>
      </c>
      <c r="CU244" s="223" t="str">
        <f t="shared" ca="1" si="412"/>
        <v>2.02184398216292E-12-4.48961649908998i</v>
      </c>
      <c r="CV244" s="223" t="str">
        <f t="shared" ca="1" si="413"/>
        <v>1.71810185187483+4.14786479233414i</v>
      </c>
      <c r="CW244" s="223" t="str">
        <f t="shared" ca="1" si="414"/>
        <v>-3.17463827143518-3.17463827143188i</v>
      </c>
      <c r="CX244" s="223" t="str">
        <f t="shared" ca="1" si="415"/>
        <v>4.14786479233418+1.71810185187476i</v>
      </c>
      <c r="CY244" s="223" t="str">
        <f t="shared" ca="1" si="416"/>
        <v>-4.48961649908998-2.49485368067769E-12i</v>
      </c>
      <c r="CZ244" s="223" t="str">
        <f t="shared" ca="1" si="417"/>
        <v>4.14786479233433-1.7181018518744i</v>
      </c>
      <c r="DA244" s="223" t="str">
        <f t="shared" ca="1" si="418"/>
        <v>-3.17463827143221+3.17463827143485i</v>
      </c>
      <c r="DB244" s="223" t="str">
        <f t="shared" ca="1" si="419"/>
        <v>1.71810185187496-4.14786479233409i</v>
      </c>
      <c r="DC244" s="223" t="str">
        <f t="shared" ca="1" si="420"/>
        <v>1.8810344932687E-12+4.48961649908998i</v>
      </c>
      <c r="DD244" s="223" t="str">
        <f t="shared" ca="1" si="421"/>
        <v>-1.7181018518742-4.14786479233441i</v>
      </c>
      <c r="DE244" s="223" t="str">
        <f t="shared" ca="1" si="422"/>
        <v>3.17463827143469+3.17463827143237i</v>
      </c>
      <c r="DF244" s="223" t="str">
        <f t="shared" ca="1" si="423"/>
        <v>-4.14786479233391-1.7181018518754i</v>
      </c>
      <c r="DG244" s="223" t="str">
        <f t="shared" ca="1" si="424"/>
        <v>4.48961649908998-1.40802479475394E-12i</v>
      </c>
      <c r="DH244" s="223" t="str">
        <f t="shared" ca="1" si="425"/>
        <v>-4.1478647923345+1.718101851874i</v>
      </c>
      <c r="DI244" s="223" t="str">
        <f t="shared" ca="1" si="426"/>
        <v>3.17463827143252-3.17463827143454i</v>
      </c>
      <c r="DJ244" s="223" t="str">
        <f t="shared" ca="1" si="427"/>
        <v>-1.7181018518756+4.14786479233383i</v>
      </c>
      <c r="DK244" s="223" t="str">
        <f t="shared" ca="1" si="428"/>
        <v>-1.19022024742134E-12-4.48961649908998i</v>
      </c>
      <c r="DL244" s="223" t="str">
        <f t="shared" ca="1" si="429"/>
        <v>1.71810185187356+4.14786479233467i</v>
      </c>
      <c r="DM244" s="223" t="str">
        <f t="shared" ca="1" si="430"/>
        <v>-3.1746382714342-3.17463827143285i</v>
      </c>
      <c r="DN244" s="223" t="str">
        <f t="shared" ca="1" si="431"/>
        <v>4.14786479233375+1.7181018518758i</v>
      </c>
      <c r="DO244" s="223" t="str">
        <f t="shared" ca="1" si="432"/>
        <v>-4.48961649908998+9.7241570008874E-13i</v>
      </c>
      <c r="DP244" s="223" t="str">
        <f t="shared" ca="1" si="433"/>
        <v>4.14786479233476-1.71810185187336i</v>
      </c>
      <c r="DQ244" s="223" t="str">
        <f t="shared" ca="1" si="434"/>
        <v>-3.17463827143301+3.17463827143405i</v>
      </c>
      <c r="DR244" s="223" t="str">
        <f t="shared" ca="1" si="435"/>
        <v>1.71810185187624-4.14786479233357i</v>
      </c>
      <c r="DS244" s="223" t="str">
        <f t="shared" ca="1" si="436"/>
        <v>4.99406001573974E-13+4.48961649908998i</v>
      </c>
      <c r="DT244" s="223" t="str">
        <f t="shared" ca="1" si="437"/>
        <v>-1.71810185187316-4.14786479233484i</v>
      </c>
      <c r="DU244" s="223" t="str">
        <f t="shared" ca="1" si="438"/>
        <v>3.17463827143371+3.17463827143334i</v>
      </c>
      <c r="DV244" s="223" t="str">
        <f t="shared" ca="1" si="439"/>
        <v>-4.14786479233348-1.71810185187644i</v>
      </c>
      <c r="DW244" s="223" t="str">
        <f t="shared" ca="1" si="440"/>
        <v>4.48961649908998-2.81601454241375E-13i</v>
      </c>
      <c r="DX244" s="223" t="str">
        <f t="shared" ca="1" si="441"/>
        <v>-4.14786479233502+1.71810185187272i</v>
      </c>
      <c r="DY244" s="223" t="str">
        <f t="shared" ca="1" si="442"/>
        <v>3.1746382714335-3.17463827143356i</v>
      </c>
      <c r="DZ244" s="223" t="str">
        <f t="shared" ca="1" si="443"/>
        <v>-1.71810185187688+4.1478647923333i</v>
      </c>
      <c r="EA244" s="223" t="str">
        <f t="shared" ca="1" si="444"/>
        <v>1.9140824427339E-13-4.48961649908998i</v>
      </c>
      <c r="EB244" s="223" t="str">
        <f t="shared" ca="1" si="445"/>
        <v>1.71810185187653+4.14786479233344i</v>
      </c>
      <c r="EC244" s="223" t="str">
        <f t="shared" ca="1" si="446"/>
        <v>-3.17463827143341-3.17463827143365i</v>
      </c>
      <c r="ED244" s="223" t="str">
        <f t="shared" ca="1" si="447"/>
        <v>4.14786479233498+1.71810185187284i</v>
      </c>
      <c r="EE244" s="223" t="str">
        <f t="shared" ca="1" si="448"/>
        <v>-4.48961649908998-4.09212791605989E-13i</v>
      </c>
      <c r="EF244" s="223" t="str">
        <f t="shared" ca="1" si="449"/>
        <v>4.14786479233353-1.71810185187632i</v>
      </c>
      <c r="EG244" s="223" t="str">
        <f t="shared" ca="1" si="450"/>
        <v>-3.17463827143398+3.17463827143307i</v>
      </c>
      <c r="EH244" s="223" t="str">
        <f t="shared" ca="1" si="451"/>
        <v>1.71810185187327-4.14786479233479i</v>
      </c>
      <c r="EI244" s="223" t="str">
        <f t="shared" ca="1" si="452"/>
        <v>-6.27017338938591E-13+4.48961649908998i</v>
      </c>
      <c r="EJ244" s="223" t="str">
        <f t="shared" ca="1" si="453"/>
        <v>-1.71810185187612-4.14786479233361i</v>
      </c>
      <c r="EK244" s="223" t="str">
        <f t="shared" ca="1" si="454"/>
        <v>3.17463827143292+3.17463827143414i</v>
      </c>
      <c r="EL244" s="223" t="str">
        <f t="shared" ca="1" si="455"/>
        <v>-4.14786479233471-1.71810185187347i</v>
      </c>
      <c r="EM244" s="223" t="str">
        <f t="shared" ca="1" si="456"/>
        <v>4.48961649908998+1.10002703745335E-12i</v>
      </c>
      <c r="EN244" s="223"/>
      <c r="EO244" s="223"/>
      <c r="EP244" s="223"/>
    </row>
    <row r="245" spans="1:146">
      <c r="A245" s="249">
        <f t="shared" si="323"/>
        <v>2.8320312500000021E-3</v>
      </c>
      <c r="B245" s="248">
        <v>145</v>
      </c>
      <c r="C245" s="247">
        <f t="shared" si="324"/>
        <v>29000</v>
      </c>
      <c r="N245" s="246">
        <f t="shared" ca="1" si="327"/>
        <v>17.489486787490307</v>
      </c>
      <c r="O245" s="223">
        <f t="shared" ca="1" si="328"/>
        <v>4.4894867874903062</v>
      </c>
      <c r="P245" s="223" t="str">
        <f t="shared" ca="1" si="329"/>
        <v>-4.10433261922574+1.81932552497062i</v>
      </c>
      <c r="Q245" s="223" t="str">
        <f t="shared" ca="1" si="330"/>
        <v>3.0149550548065-3.32649028745715i</v>
      </c>
      <c r="R245" s="223" t="str">
        <f t="shared" ca="1" si="331"/>
        <v>-1.40827002899763+4.2628942211222i</v>
      </c>
      <c r="S245" s="223" t="str">
        <f t="shared" ca="1" si="332"/>
        <v>-0.440046656456919-4.467868681507i</v>
      </c>
      <c r="T245" s="223" t="str">
        <f t="shared" ca="1" si="333"/>
        <v>2.21285992159333+3.90624405054984i</v>
      </c>
      <c r="U245" s="223" t="str">
        <f t="shared" ca="1" si="334"/>
        <v>-3.60598960019499-2.67438415683604i</v>
      </c>
      <c r="V245" s="223" t="str">
        <f t="shared" ca="1" si="335"/>
        <v>4.38040182133411+0.983652122807067i</v>
      </c>
      <c r="W245" s="223" t="str">
        <f t="shared" ca="1" si="336"/>
        <v>-4.40322255773528+0.875855423058631i</v>
      </c>
      <c r="X245" s="223" t="str">
        <f t="shared" ca="1" si="337"/>
        <v>3.67053621629673-2.58508326749915i</v>
      </c>
      <c r="Y245" s="223" t="str">
        <f t="shared" ca="1" si="338"/>
        <v>-2.30805747746788+3.85076126184871i</v>
      </c>
      <c r="Z245" s="223" t="str">
        <f t="shared" ca="1" si="339"/>
        <v>0.549561108954481-4.45572375743546i</v>
      </c>
      <c r="AA245" s="223" t="str">
        <f t="shared" ca="1" si="340"/>
        <v>1.30322922314501+4.29617099368623i</v>
      </c>
      <c r="AB245" s="223" t="str">
        <f t="shared" ca="1" si="341"/>
        <v>-2.93241084838833-3.39947911176175i</v>
      </c>
      <c r="AC245" s="223" t="str">
        <f t="shared" ca="1" si="342"/>
        <v>4.05844798751035+1.91950294287955i</v>
      </c>
      <c r="AD245" s="223" t="str">
        <f t="shared" ca="1" si="343"/>
        <v>-4.48813463800627-0.110177521202464i</v>
      </c>
      <c r="AE245" s="223" t="str">
        <f t="shared" ca="1" si="344"/>
        <v>4.14774495444215-1.7180522133945i</v>
      </c>
      <c r="AF245" s="223" t="str">
        <f t="shared" ca="1" si="345"/>
        <v>-3.0956831650359+3.25149770978903i</v>
      </c>
      <c r="AG245" s="223" t="str">
        <f t="shared" ca="1" si="346"/>
        <v>1.51246254564381-4.22704964047912i</v>
      </c>
      <c r="AH245" s="223" t="str">
        <f t="shared" ca="1" si="347"/>
        <v>0.330267136308339+4.47732232854914i</v>
      </c>
      <c r="AI245" s="223" t="str">
        <f t="shared" ca="1" si="348"/>
        <v>-2.11632942164617-3.95937386389879i</v>
      </c>
      <c r="AJ245" s="223" t="str">
        <f t="shared" ca="1" si="349"/>
        <v>3.53927087079471+2.76207409715853i</v>
      </c>
      <c r="AK245" s="223" t="str">
        <f t="shared" ca="1" si="350"/>
        <v>-4.35494249466954-1.09085630729783i</v>
      </c>
      <c r="AL245" s="223" t="str">
        <f t="shared" ca="1" si="351"/>
        <v>4.42339095751477-0.767531140753669i</v>
      </c>
      <c r="AM245" s="223" t="str">
        <f t="shared" ca="1" si="352"/>
        <v>-3.73287183863197+2.49422522066441i</v>
      </c>
      <c r="AN245" s="223" t="str">
        <f t="shared" ca="1" si="353"/>
        <v>2.40186474582187-3.79295891855265i</v>
      </c>
      <c r="AO245" s="223" t="str">
        <f t="shared" ca="1" si="354"/>
        <v>-0.658744526389433+4.44089487198267i</v>
      </c>
      <c r="AP245" s="223" t="str">
        <f t="shared" ca="1" si="355"/>
        <v>-1.19740340073878-4.32685991348798i</v>
      </c>
      <c r="AQ245" s="223" t="str">
        <f t="shared" ca="1" si="356"/>
        <v>2.84810026732542+3.47042021696377i</v>
      </c>
      <c r="AR245" s="223" t="str">
        <f t="shared" ca="1" si="357"/>
        <v>2.84810026732542+3.47042021696377i</v>
      </c>
      <c r="AS245" s="223" t="str">
        <f t="shared" ca="1" si="358"/>
        <v>4.48407900403855+0.220288675584174i</v>
      </c>
      <c r="AT245" s="223" t="str">
        <f t="shared" ca="1" si="359"/>
        <v>-4.18865884319266+1.61574401140587i</v>
      </c>
      <c r="AU245" s="223" t="str">
        <f t="shared" ca="1" si="360"/>
        <v>3.17454655148183-3.17454655148178i</v>
      </c>
      <c r="AV245" s="223" t="str">
        <f t="shared" ca="1" si="361"/>
        <v>-1.61574401140587+4.18865884319266i</v>
      </c>
      <c r="AW245" s="223" t="str">
        <f t="shared" ca="1" si="362"/>
        <v>-0.22028867558411-4.48407900403856i</v>
      </c>
      <c r="AX245" s="223" t="str">
        <f t="shared" ca="1" si="363"/>
        <v>2.01852412399005+4.01011869848266i</v>
      </c>
      <c r="AY245" s="223" t="str">
        <f t="shared" ca="1" si="364"/>
        <v>-3.47042021696462-2.84810026732439i</v>
      </c>
      <c r="AZ245" s="223" t="str">
        <f t="shared" ca="1" si="365"/>
        <v>4.32685991348749+1.19740340074056i</v>
      </c>
      <c r="BA245" s="223" t="str">
        <f t="shared" ca="1" si="366"/>
        <v>-4.44089487198275+0.65874452638893i</v>
      </c>
      <c r="BB245" s="223" t="str">
        <f t="shared" ca="1" si="367"/>
        <v>3.79295891855223-2.40186474582252i</v>
      </c>
      <c r="BC245" s="223" t="str">
        <f t="shared" ca="1" si="368"/>
        <v>-2.49422522066626+3.73287183863073i</v>
      </c>
      <c r="BD245" s="223" t="str">
        <f t="shared" ca="1" si="369"/>
        <v>0.767531140754612-4.4233909575146i</v>
      </c>
      <c r="BE245" s="223" t="str">
        <f t="shared" ca="1" si="370"/>
        <v>1.0908563072982+4.35494249466945i</v>
      </c>
      <c r="BF245" s="223" t="str">
        <f t="shared" ca="1" si="371"/>
        <v>-2.76207409715993-3.53927087079361i</v>
      </c>
      <c r="BG245" s="223" t="str">
        <f t="shared" ca="1" si="372"/>
        <v>3.95937386389816+2.11632942164735i</v>
      </c>
      <c r="BH245" s="223" t="str">
        <f t="shared" ca="1" si="373"/>
        <v>-4.47732232854917-0.330267136307958i</v>
      </c>
      <c r="BI245" s="223" t="str">
        <f t="shared" ca="1" si="374"/>
        <v>4.22704964047855-1.51246254564543i</v>
      </c>
      <c r="BJ245" s="223" t="str">
        <f t="shared" ca="1" si="375"/>
        <v>-3.25149770978995+3.09568316503493i</v>
      </c>
      <c r="BK245" s="223" t="str">
        <f t="shared" ca="1" si="376"/>
        <v>1.71805221339453-4.14774495444213i</v>
      </c>
      <c r="BL245" s="223" t="str">
        <f t="shared" ca="1" si="377"/>
        <v>0.110177521203739+4.48813463800624i</v>
      </c>
      <c r="BM245" s="223" t="str">
        <f t="shared" ca="1" si="378"/>
        <v>-1.91950294287785-4.05844798751115i</v>
      </c>
      <c r="BN245" s="223" t="str">
        <f t="shared" ca="1" si="379"/>
        <v>3.39947911176146+2.93241084838867i</v>
      </c>
      <c r="BO245" s="223" t="str">
        <f t="shared" ca="1" si="380"/>
        <v>-4.2961709936866-1.30322922314375i</v>
      </c>
      <c r="BP245" s="223" t="str">
        <f t="shared" ca="1" si="381"/>
        <v>4.45572375743568-0.549561108952645i</v>
      </c>
      <c r="BQ245" s="223" t="str">
        <f t="shared" ca="1" si="382"/>
        <v>-3.85076126184898+2.30805747746741i</v>
      </c>
      <c r="BR245" s="223" t="str">
        <f t="shared" ca="1" si="383"/>
        <v>2.58508326749843-3.67053621629724i</v>
      </c>
      <c r="BS245" s="223" t="str">
        <f t="shared" ca="1" si="384"/>
        <v>-0.875855423056485+4.40322255773571i</v>
      </c>
      <c r="BT245" s="223" t="str">
        <f t="shared" ca="1" si="385"/>
        <v>-0.983652122806119-4.38040182133432i</v>
      </c>
      <c r="BU245" s="223" t="str">
        <f t="shared" ca="1" si="386"/>
        <v>2.67438415683641+3.60598960019471i</v>
      </c>
      <c r="BV245" s="223" t="str">
        <f t="shared" ca="1" si="387"/>
        <v>-3.90624405055071-2.21285992159179i</v>
      </c>
      <c r="BW245" s="223" t="str">
        <f t="shared" ca="1" si="388"/>
        <v>4.46786868150686+0.440046656458308i</v>
      </c>
      <c r="BX245" s="223" t="str">
        <f t="shared" ca="1" si="389"/>
        <v>-4.26289422112209+1.40827002899797i</v>
      </c>
      <c r="BY245" s="223" t="str">
        <f t="shared" ca="1" si="390"/>
        <v>3.32649028745604-3.01495505480773i</v>
      </c>
      <c r="BZ245" s="223" t="str">
        <f t="shared" ca="1" si="391"/>
        <v>-1.81932552497191+4.10433261922516i</v>
      </c>
      <c r="CA245" s="223" t="str">
        <f t="shared" ca="1" si="392"/>
        <v>6.38018782385077E-14-4.48948678749031i</v>
      </c>
      <c r="CB245" s="223" t="str">
        <f t="shared" ca="1" si="393"/>
        <v>1.8193255249718+4.10433261922522i</v>
      </c>
      <c r="CC245" s="223" t="str">
        <f t="shared" ca="1" si="394"/>
        <v>-3.32649028745604-3.01495505480773i</v>
      </c>
      <c r="CD245" s="223" t="str">
        <f t="shared" ca="1" si="395"/>
        <v>4.26289422112205+1.40827002899809i</v>
      </c>
      <c r="CE245" s="223" t="str">
        <f t="shared" ca="1" si="396"/>
        <v>-4.46786868150688+0.440046656458181i</v>
      </c>
      <c r="CF245" s="223" t="str">
        <f t="shared" ca="1" si="397"/>
        <v>3.90624405055077-2.21285992159168i</v>
      </c>
      <c r="CG245" s="223" t="str">
        <f t="shared" ca="1" si="398"/>
        <v>-2.67438415683641+3.60598960019471i</v>
      </c>
      <c r="CH245" s="223" t="str">
        <f t="shared" ca="1" si="399"/>
        <v>0.983652122806241-4.38040182133429i</v>
      </c>
      <c r="CI245" s="223" t="str">
        <f t="shared" ca="1" si="400"/>
        <v>0.875855423060867+4.40322255773484i</v>
      </c>
      <c r="CJ245" s="223" t="str">
        <f t="shared" ca="1" si="401"/>
        <v>-2.58508326749843-3.67053621629724i</v>
      </c>
      <c r="CK245" s="223" t="str">
        <f t="shared" ca="1" si="402"/>
        <v>3.85076126184885+2.30805747746763i</v>
      </c>
      <c r="CL245" s="223" t="str">
        <f t="shared" ca="1" si="403"/>
        <v>-4.45572375743567-0.549561108952775i</v>
      </c>
      <c r="CM245" s="223" t="str">
        <f t="shared" ca="1" si="404"/>
        <v>4.29617099368665-1.30322922314363i</v>
      </c>
      <c r="CN245" s="223" t="str">
        <f t="shared" ca="1" si="405"/>
        <v>-3.39947911176146+2.93241084838867i</v>
      </c>
      <c r="CO245" s="223" t="str">
        <f t="shared" ca="1" si="406"/>
        <v>1.91950294287807-4.05844798751105i</v>
      </c>
      <c r="CP245" s="223" t="str">
        <f t="shared" ca="1" si="407"/>
        <v>-0.110177521203739+4.48813463800624i</v>
      </c>
      <c r="CQ245" s="223" t="str">
        <f t="shared" ca="1" si="408"/>
        <v>-1.71805221339441-4.14774495444218i</v>
      </c>
      <c r="CR245" s="223" t="str">
        <f t="shared" ca="1" si="409"/>
        <v>3.25149770978995+3.09568316503493i</v>
      </c>
      <c r="CS245" s="223" t="str">
        <f t="shared" ca="1" si="410"/>
        <v>-4.2270496404785-1.51246254564555i</v>
      </c>
      <c r="CT245" s="223" t="str">
        <f t="shared" ca="1" si="411"/>
        <v>4.47732232854917-0.330267136307958i</v>
      </c>
      <c r="CU245" s="223" t="str">
        <f t="shared" ca="1" si="412"/>
        <v>-3.95937386389822+2.11632942164724i</v>
      </c>
      <c r="CV245" s="223" t="str">
        <f t="shared" ca="1" si="413"/>
        <v>2.76207409716004-3.53927087079353i</v>
      </c>
      <c r="CW245" s="223" t="str">
        <f t="shared" ca="1" si="414"/>
        <v>-1.09085630729833+4.35494249466942i</v>
      </c>
      <c r="CX245" s="223" t="str">
        <f t="shared" ca="1" si="415"/>
        <v>-0.767531140754612-4.4233909575146i</v>
      </c>
      <c r="CY245" s="223" t="str">
        <f t="shared" ca="1" si="416"/>
        <v>2.49422522066255+3.73287183863321i</v>
      </c>
      <c r="CZ245" s="223" t="str">
        <f t="shared" ca="1" si="417"/>
        <v>-3.7929589185521-2.40186474582274i</v>
      </c>
      <c r="DA245" s="223" t="str">
        <f t="shared" ca="1" si="418"/>
        <v>4.44089487198273+0.658744526389056i</v>
      </c>
      <c r="DB245" s="223" t="str">
        <f t="shared" ca="1" si="419"/>
        <v>-4.32685991348749+1.19740340074056i</v>
      </c>
      <c r="DC245" s="223" t="str">
        <f t="shared" ca="1" si="420"/>
        <v>3.47042021696462-2.84810026732439i</v>
      </c>
      <c r="DD245" s="223" t="str">
        <f t="shared" ca="1" si="421"/>
        <v>-2.01852412399022+4.01011869848257i</v>
      </c>
      <c r="DE245" s="223" t="str">
        <f t="shared" ca="1" si="422"/>
        <v>0.220288675584237-4.48407900403855i</v>
      </c>
      <c r="DF245" s="223" t="str">
        <f t="shared" ca="1" si="423"/>
        <v>1.61574401140575+4.18865884319271i</v>
      </c>
      <c r="DG245" s="223" t="str">
        <f t="shared" ca="1" si="424"/>
        <v>-3.17454655148178-3.17454655148183i</v>
      </c>
      <c r="DH245" s="223" t="str">
        <f t="shared" ca="1" si="425"/>
        <v>4.18865884319269+1.61574401140581i</v>
      </c>
      <c r="DI245" s="223" t="str">
        <f t="shared" ca="1" si="426"/>
        <v>-4.48407900403855+0.220288675584174i</v>
      </c>
      <c r="DJ245" s="223" t="str">
        <f t="shared" ca="1" si="427"/>
        <v>4.01011869848271-2.01852412398993i</v>
      </c>
      <c r="DK245" s="223" t="str">
        <f t="shared" ca="1" si="428"/>
        <v>-2.84810026732444+3.47042021696458i</v>
      </c>
      <c r="DL245" s="223" t="str">
        <f t="shared" ca="1" si="429"/>
        <v>1.19740340074062-4.32685991348747i</v>
      </c>
      <c r="DM245" s="223" t="str">
        <f t="shared" ca="1" si="430"/>
        <v>0.658744526388993+4.44089487198274i</v>
      </c>
      <c r="DN245" s="223" t="str">
        <f t="shared" ca="1" si="431"/>
        <v>-2.40186474582247-3.79295891855227i</v>
      </c>
      <c r="DO245" s="223" t="str">
        <f t="shared" ca="1" si="432"/>
        <v>3.73287183863318+2.4942252206626i</v>
      </c>
      <c r="DP245" s="223" t="str">
        <f t="shared" ca="1" si="433"/>
        <v>-4.42339095751459-0.767531140754675i</v>
      </c>
      <c r="DQ245" s="223" t="str">
        <f t="shared" ca="1" si="434"/>
        <v>4.35494249466943-1.09085630729826i</v>
      </c>
      <c r="DR245" s="223" t="str">
        <f t="shared" ca="1" si="435"/>
        <v>-3.53927087079373+2.76207409715978i</v>
      </c>
      <c r="DS245" s="223" t="str">
        <f t="shared" ca="1" si="436"/>
        <v>2.11632942164752-3.95937386389807i</v>
      </c>
      <c r="DT245" s="223" t="str">
        <f t="shared" ca="1" si="437"/>
        <v>-0.330267136308021+4.47732232854917i</v>
      </c>
      <c r="DU245" s="223" t="str">
        <f t="shared" ca="1" si="438"/>
        <v>-1.51246254564548-4.22704964047852i</v>
      </c>
      <c r="DV245" s="223" t="str">
        <f t="shared" ca="1" si="439"/>
        <v>3.09568316503489+3.25149770979i</v>
      </c>
      <c r="DW245" s="223" t="str">
        <f t="shared" ca="1" si="440"/>
        <v>-4.14774495444216-1.71805221339447i</v>
      </c>
      <c r="DX245" s="223" t="str">
        <f t="shared" ca="1" si="441"/>
        <v>4.48813463800624-0.110177521203675i</v>
      </c>
      <c r="DY245" s="223" t="str">
        <f t="shared" ca="1" si="442"/>
        <v>-4.05844798751118+1.91950294287779i</v>
      </c>
      <c r="DZ245" s="223" t="str">
        <f t="shared" ca="1" si="443"/>
        <v>2.93241084838871-3.39947911176142i</v>
      </c>
      <c r="EA245" s="223" t="str">
        <f t="shared" ca="1" si="444"/>
        <v>-1.3032292231437+4.29617099368662i</v>
      </c>
      <c r="EB245" s="223" t="str">
        <f t="shared" ca="1" si="445"/>
        <v>-0.549561108952708-4.45572375743567i</v>
      </c>
      <c r="EC245" s="223" t="str">
        <f t="shared" ca="1" si="446"/>
        <v>2.30805747746736+3.85076126184902i</v>
      </c>
      <c r="ED245" s="223" t="str">
        <f t="shared" ca="1" si="447"/>
        <v>-3.67053621629721-2.58508326749848i</v>
      </c>
      <c r="EE245" s="223" t="str">
        <f t="shared" ca="1" si="448"/>
        <v>4.40322255773482+0.87585542306093i</v>
      </c>
      <c r="EF245" s="223" t="str">
        <f t="shared" ca="1" si="449"/>
        <v>-4.38040182133431+0.983652122806178i</v>
      </c>
      <c r="EG245" s="223" t="str">
        <f t="shared" ca="1" si="450"/>
        <v>3.60598960019483-2.67438415683625i</v>
      </c>
      <c r="EH245" s="223" t="str">
        <f t="shared" ca="1" si="451"/>
        <v>-2.21285992159184+3.90624405055068i</v>
      </c>
      <c r="EI245" s="223" t="str">
        <f t="shared" ca="1" si="452"/>
        <v>0.440046656458372-4.46786868150686i</v>
      </c>
      <c r="EJ245" s="223" t="str">
        <f t="shared" ca="1" si="453"/>
        <v>1.40827002899803+4.26289422112207i</v>
      </c>
      <c r="EK245" s="223" t="str">
        <f t="shared" ca="1" si="454"/>
        <v>-3.01495505480759-3.32649028745616i</v>
      </c>
      <c r="EL245" s="223" t="str">
        <f t="shared" ca="1" si="455"/>
        <v>4.10433261922509+1.81932552497209i</v>
      </c>
      <c r="EM245" s="223" t="str">
        <f t="shared" ca="1" si="456"/>
        <v>-4.48948678749031-1.27603756477016E-13i</v>
      </c>
      <c r="EN245" s="223"/>
      <c r="EO245" s="223"/>
      <c r="EP245" s="223"/>
    </row>
    <row r="246" spans="1:146">
      <c r="A246" s="249">
        <f t="shared" si="323"/>
        <v>2.8515625000000021E-3</v>
      </c>
      <c r="B246" s="248">
        <v>146</v>
      </c>
      <c r="C246" s="247">
        <f t="shared" si="324"/>
        <v>29200</v>
      </c>
      <c r="N246" s="246">
        <f t="shared" ca="1" si="327"/>
        <v>17.489346869859489</v>
      </c>
      <c r="O246" s="223">
        <f t="shared" ca="1" si="328"/>
        <v>4.4893468698594869</v>
      </c>
      <c r="P246" s="223" t="str">
        <f t="shared" ca="1" si="329"/>
        <v>-4.05832150347022+1.91944312038373i</v>
      </c>
      <c r="Q246" s="223" t="str">
        <f t="shared" ca="1" si="330"/>
        <v>2.84801150451993-3.47031205917268i</v>
      </c>
      <c r="R246" s="223" t="str">
        <f t="shared" ca="1" si="331"/>
        <v>-1.0908223100865+4.35480677019483i</v>
      </c>
      <c r="S246" s="223" t="str">
        <f t="shared" ca="1" si="332"/>
        <v>-0.875828126482844-4.40308532858253i</v>
      </c>
      <c r="T246" s="223" t="str">
        <f t="shared" ca="1" si="333"/>
        <v>2.67430080800062+3.60587721730017i</v>
      </c>
      <c r="U246" s="223" t="str">
        <f t="shared" ca="1" si="334"/>
        <v>-3.95925046756471-2.11626346493196i</v>
      </c>
      <c r="V246" s="223" t="str">
        <f t="shared" ca="1" si="335"/>
        <v>4.48393925494457+0.220281810153106i</v>
      </c>
      <c r="W246" s="223" t="str">
        <f t="shared" ca="1" si="336"/>
        <v>-4.14761568740673+1.71799866923545i</v>
      </c>
      <c r="X246" s="223" t="str">
        <f t="shared" ca="1" si="337"/>
        <v>3.01486109186864-3.32638661533109i</v>
      </c>
      <c r="Y246" s="223" t="str">
        <f t="shared" ca="1" si="338"/>
        <v>-1.3031886072004+4.29603710086171i</v>
      </c>
      <c r="Z246" s="223" t="str">
        <f t="shared" ca="1" si="339"/>
        <v>-0.658723996209024-4.44075646874894i</v>
      </c>
      <c r="AA246" s="223" t="str">
        <f t="shared" ca="1" si="340"/>
        <v>2.49414748659366+3.73275550137371i</v>
      </c>
      <c r="AB246" s="223" t="str">
        <f t="shared" ca="1" si="341"/>
        <v>-3.85064125049375-2.30798554542984i</v>
      </c>
      <c r="AC246" s="223" t="str">
        <f t="shared" ca="1" si="342"/>
        <v>4.46772943761779+0.440032942131146i</v>
      </c>
      <c r="AD246" s="223" t="str">
        <f t="shared" ca="1" si="343"/>
        <v>-4.22691790186412+1.51241540881391i</v>
      </c>
      <c r="AE246" s="223" t="str">
        <f t="shared" ca="1" si="344"/>
        <v>3.17444761477633-3.17444761477616i</v>
      </c>
      <c r="AF246" s="223" t="str">
        <f t="shared" ca="1" si="345"/>
        <v>-1.51241540881371+4.22691790186419i</v>
      </c>
      <c r="AG246" s="223" t="str">
        <f t="shared" ca="1" si="346"/>
        <v>-0.440032942130911-4.46772943761782i</v>
      </c>
      <c r="AH246" s="223" t="str">
        <f t="shared" ca="1" si="347"/>
        <v>2.30798554543+3.85064125049366i</v>
      </c>
      <c r="AI246" s="223" t="str">
        <f t="shared" ca="1" si="348"/>
        <v>-3.73275550137382-2.49414748659349i</v>
      </c>
      <c r="AJ246" s="223" t="str">
        <f t="shared" ca="1" si="349"/>
        <v>4.44075646874891+0.658723996209258i</v>
      </c>
      <c r="AK246" s="223" t="str">
        <f t="shared" ca="1" si="350"/>
        <v>-4.29603710086164+1.30318860720062i</v>
      </c>
      <c r="AL246" s="223" t="str">
        <f t="shared" ca="1" si="351"/>
        <v>3.32638661533125-3.01486109186846i</v>
      </c>
      <c r="AM246" s="223" t="str">
        <f t="shared" ca="1" si="352"/>
        <v>-1.71799866923529+4.1476156874068i</v>
      </c>
      <c r="AN246" s="223" t="str">
        <f t="shared" ca="1" si="353"/>
        <v>-0.220281810152871-4.48393925494458i</v>
      </c>
      <c r="AO246" s="223" t="str">
        <f t="shared" ca="1" si="354"/>
        <v>2.11626346493173+3.95925046756483i</v>
      </c>
      <c r="AP246" s="223" t="str">
        <f t="shared" ca="1" si="355"/>
        <v>-3.6058772173003-2.67430080800044i</v>
      </c>
      <c r="AQ246" s="223" t="str">
        <f t="shared" ca="1" si="356"/>
        <v>4.40308532858248+0.875828126483091i</v>
      </c>
      <c r="AR246" s="223" t="str">
        <f t="shared" ca="1" si="357"/>
        <v>4.40308532858248+0.875828126483091i</v>
      </c>
      <c r="AS246" s="223" t="str">
        <f t="shared" ca="1" si="358"/>
        <v>3.47031205917193-2.84801150452084i</v>
      </c>
      <c r="AT246" s="223" t="str">
        <f t="shared" ca="1" si="359"/>
        <v>-1.91944312038206+4.058321503471i</v>
      </c>
      <c r="AU246" s="223" t="str">
        <f t="shared" ca="1" si="360"/>
        <v>2.02172061098669E-12-4.48934686985949i</v>
      </c>
      <c r="AV246" s="223" t="str">
        <f t="shared" ca="1" si="361"/>
        <v>1.91944312038244+4.05832150347083i</v>
      </c>
      <c r="AW246" s="223" t="str">
        <f t="shared" ca="1" si="362"/>
        <v>-3.47031205917219-2.84801150452052i</v>
      </c>
      <c r="AX246" s="223" t="str">
        <f t="shared" ca="1" si="363"/>
        <v>4.35480677019477+1.09082231008675i</v>
      </c>
      <c r="AY246" s="223" t="str">
        <f t="shared" ca="1" si="364"/>
        <v>-4.4030853285824+0.875828126483509i</v>
      </c>
      <c r="AZ246" s="223" t="str">
        <f t="shared" ca="1" si="365"/>
        <v>3.60587721729948-2.67430080800155i</v>
      </c>
      <c r="BA246" s="223" t="str">
        <f t="shared" ca="1" si="366"/>
        <v>-2.11626346493023+3.95925046756563i</v>
      </c>
      <c r="BB246" s="223" t="str">
        <f t="shared" ca="1" si="367"/>
        <v>0.220281810155125-4.48393925494447i</v>
      </c>
      <c r="BC246" s="223" t="str">
        <f t="shared" ca="1" si="368"/>
        <v>1.71799866923403+4.14761568740732i</v>
      </c>
      <c r="BD246" s="223" t="str">
        <f t="shared" ca="1" si="369"/>
        <v>-3.32638661533059-3.01486109186919i</v>
      </c>
      <c r="BE246" s="223" t="str">
        <f t="shared" ca="1" si="370"/>
        <v>4.29603710086163+1.30318860720065i</v>
      </c>
      <c r="BF246" s="223" t="str">
        <f t="shared" ca="1" si="371"/>
        <v>-4.44075646874884+0.658723996209675i</v>
      </c>
      <c r="BG246" s="223" t="str">
        <f t="shared" ca="1" si="372"/>
        <v>3.73275550137306-2.49414748659463i</v>
      </c>
      <c r="BH246" s="223" t="str">
        <f t="shared" ca="1" si="373"/>
        <v>-2.30798554542854+3.85064125049453i</v>
      </c>
      <c r="BI246" s="223" t="str">
        <f t="shared" ca="1" si="374"/>
        <v>0.440032942133158-4.46772943761759i</v>
      </c>
      <c r="BJ246" s="223" t="str">
        <f t="shared" ca="1" si="375"/>
        <v>1.51241540881246+4.22691790186464i</v>
      </c>
      <c r="BK246" s="223" t="str">
        <f t="shared" ca="1" si="376"/>
        <v>-3.17444761477564-3.17444761477686i</v>
      </c>
      <c r="BL246" s="223" t="str">
        <f t="shared" ca="1" si="377"/>
        <v>4.2269179018641+1.51241540881397i</v>
      </c>
      <c r="BM246" s="223" t="str">
        <f t="shared" ca="1" si="378"/>
        <v>-4.46772943761775+0.440032942131566i</v>
      </c>
      <c r="BN246" s="223" t="str">
        <f t="shared" ca="1" si="379"/>
        <v>3.85064125049306-2.307985545431i</v>
      </c>
      <c r="BO246" s="223" t="str">
        <f t="shared" ca="1" si="380"/>
        <v>-2.49414748659225+3.73275550137465i</v>
      </c>
      <c r="BP246" s="223" t="str">
        <f t="shared" ca="1" si="381"/>
        <v>0.658723996211255-4.44075646874861i</v>
      </c>
      <c r="BQ246" s="223" t="str">
        <f t="shared" ca="1" si="382"/>
        <v>1.30318860719912+4.2960371008621i</v>
      </c>
      <c r="BR246" s="223" t="str">
        <f t="shared" ca="1" si="383"/>
        <v>-3.01486109186791-3.32638661533175i</v>
      </c>
      <c r="BS246" s="223" t="str">
        <f t="shared" ca="1" si="384"/>
        <v>4.14761568740671+1.7179986692355i</v>
      </c>
      <c r="BT246" s="223" t="str">
        <f t="shared" ca="1" si="385"/>
        <v>-4.48393925494455+0.220281810153528i</v>
      </c>
      <c r="BU246" s="223" t="str">
        <f t="shared" ca="1" si="386"/>
        <v>3.95925046756428-2.11626346493276i</v>
      </c>
      <c r="BV246" s="223" t="str">
        <f t="shared" ca="1" si="387"/>
        <v>-2.67430080799924+3.60587721730119i</v>
      </c>
      <c r="BW246" s="223" t="str">
        <f t="shared" ca="1" si="388"/>
        <v>0.875828126485076-4.40308532858209i</v>
      </c>
      <c r="BX246" s="223" t="str">
        <f t="shared" ca="1" si="389"/>
        <v>1.09082231008519+4.35480677019516i</v>
      </c>
      <c r="BY246" s="223" t="str">
        <f t="shared" ca="1" si="390"/>
        <v>-2.84801150451923-3.47031205917325i</v>
      </c>
      <c r="BZ246" s="223" t="str">
        <f t="shared" ca="1" si="391"/>
        <v>4.05832150347012+1.91944312038394i</v>
      </c>
      <c r="CA246" s="223" t="str">
        <f t="shared" ca="1" si="392"/>
        <v>-4.48934686985949+4.22380707387023E-13i</v>
      </c>
      <c r="CB246" s="223" t="str">
        <f t="shared" ca="1" si="393"/>
        <v>4.05832150346975-1.9194431203847i</v>
      </c>
      <c r="CC246" s="223" t="str">
        <f t="shared" ca="1" si="394"/>
        <v>-2.84801150451868+3.4703120591737i</v>
      </c>
      <c r="CD246" s="223" t="str">
        <f t="shared" ca="1" si="395"/>
        <v>1.09082231008871-4.35480677019428i</v>
      </c>
      <c r="CE246" s="223" t="str">
        <f t="shared" ca="1" si="396"/>
        <v>0.875828126481525+4.40308532858279i</v>
      </c>
      <c r="CF246" s="223" t="str">
        <f t="shared" ca="1" si="397"/>
        <v>-2.67430080799992-3.60587721730069i</v>
      </c>
      <c r="CG246" s="223" t="str">
        <f t="shared" ca="1" si="398"/>
        <v>3.95925046756468+2.11626346493201i</v>
      </c>
      <c r="CH246" s="223" t="str">
        <f t="shared" ca="1" si="399"/>
        <v>-4.48393925494459-0.220281810152685i</v>
      </c>
      <c r="CI246" s="223" t="str">
        <f t="shared" ca="1" si="400"/>
        <v>4.14761568740638-1.71799866923628i</v>
      </c>
      <c r="CJ246" s="223" t="str">
        <f t="shared" ca="1" si="401"/>
        <v>-3.01486109186738+3.32638661533223i</v>
      </c>
      <c r="CK246" s="223" t="str">
        <f t="shared" ca="1" si="402"/>
        <v>1.30318860719819-4.29603710086238i</v>
      </c>
      <c r="CL246" s="223" t="str">
        <f t="shared" ca="1" si="403"/>
        <v>0.658723996207547+4.44075646874916i</v>
      </c>
      <c r="CM246" s="223" t="str">
        <f t="shared" ca="1" si="404"/>
        <v>-2.49414748659296-3.73275550137418i</v>
      </c>
      <c r="CN246" s="223" t="str">
        <f t="shared" ca="1" si="405"/>
        <v>3.85064125049349+2.30798554543027i</v>
      </c>
      <c r="CO246" s="223" t="str">
        <f t="shared" ca="1" si="406"/>
        <v>-4.46772943761785-0.440032942130598i</v>
      </c>
      <c r="CP246" s="223" t="str">
        <f t="shared" ca="1" si="407"/>
        <v>4.22691790186382-1.51241540881476i</v>
      </c>
      <c r="CQ246" s="223" t="str">
        <f t="shared" ca="1" si="408"/>
        <v>-3.17444761477513+3.17444761477736i</v>
      </c>
      <c r="CR246" s="223" t="str">
        <f t="shared" ca="1" si="409"/>
        <v>1.51241540881587-4.22691790186343i</v>
      </c>
      <c r="CS246" s="223" t="str">
        <f t="shared" ca="1" si="410"/>
        <v>0.440032942129427+4.46772943761796i</v>
      </c>
      <c r="CT246" s="223" t="str">
        <f t="shared" ca="1" si="411"/>
        <v>-2.30798554542926-3.8506412504941i</v>
      </c>
      <c r="CU246" s="223" t="str">
        <f t="shared" ca="1" si="412"/>
        <v>3.73275550137353+2.49414748659393i</v>
      </c>
      <c r="CV246" s="223" t="str">
        <f t="shared" ca="1" si="413"/>
        <v>-4.44075646874899-0.658723996208714i</v>
      </c>
      <c r="CW246" s="223" t="str">
        <f t="shared" ca="1" si="414"/>
        <v>4.29603710086139-1.30318860720146i</v>
      </c>
      <c r="CX246" s="223" t="str">
        <f t="shared" ca="1" si="415"/>
        <v>-3.32638661533011+3.01486109186972i</v>
      </c>
      <c r="CY246" s="223" t="str">
        <f t="shared" ca="1" si="416"/>
        <v>1.71799866923737-4.14761568740593i</v>
      </c>
      <c r="CZ246" s="223" t="str">
        <f t="shared" ca="1" si="417"/>
        <v>0.220281810151381+4.48393925494465i</v>
      </c>
      <c r="DA246" s="223" t="str">
        <f t="shared" ca="1" si="418"/>
        <v>-2.11626346493098-3.95925046756523i</v>
      </c>
      <c r="DB246" s="223" t="str">
        <f t="shared" ca="1" si="419"/>
        <v>3.60587721729998+2.67430080800086i</v>
      </c>
      <c r="DC246" s="223" t="str">
        <f t="shared" ca="1" si="420"/>
        <v>-4.40308532858259-0.875828126482553i</v>
      </c>
      <c r="DD246" s="223" t="str">
        <f t="shared" ca="1" si="421"/>
        <v>4.35480677019456-1.09082231008756i</v>
      </c>
      <c r="DE246" s="223" t="str">
        <f t="shared" ca="1" si="422"/>
        <v>-3.4703120591717+2.84801150452112i</v>
      </c>
      <c r="DF246" s="223" t="str">
        <f t="shared" ca="1" si="423"/>
        <v>1.91944312038162-4.05832150347122i</v>
      </c>
      <c r="DG246" s="223" t="str">
        <f t="shared" ca="1" si="424"/>
        <v>-1.72693481586711E-12+4.48934686985949i</v>
      </c>
      <c r="DH246" s="223" t="str">
        <f t="shared" ca="1" si="425"/>
        <v>-1.91944312038288-4.05832150347062i</v>
      </c>
      <c r="DI246" s="223" t="str">
        <f t="shared" ca="1" si="426"/>
        <v>3.47031205917242+2.84801150452024i</v>
      </c>
      <c r="DJ246" s="223" t="str">
        <f t="shared" ca="1" si="427"/>
        <v>-4.3548067701949-1.09082231008621i</v>
      </c>
      <c r="DK246" s="223" t="str">
        <f t="shared" ca="1" si="428"/>
        <v>4.40308532858232-0.875828126483922i</v>
      </c>
      <c r="DL246" s="223" t="str">
        <f t="shared" ca="1" si="429"/>
        <v>-3.60587721729931+2.67430080800178i</v>
      </c>
      <c r="DM246" s="223" t="str">
        <f t="shared" ca="1" si="430"/>
        <v>2.11626346492975-3.95925046756589i</v>
      </c>
      <c r="DN246" s="223" t="str">
        <f t="shared" ca="1" si="431"/>
        <v>-0.220281810154831+4.48393925494448i</v>
      </c>
      <c r="DO246" s="223" t="str">
        <f t="shared" ca="1" si="432"/>
        <v>-1.71799866923442-4.14761568740716i</v>
      </c>
      <c r="DP246" s="223" t="str">
        <f t="shared" ca="1" si="433"/>
        <v>3.32638661533087+3.01486109186888i</v>
      </c>
      <c r="DQ246" s="223" t="str">
        <f t="shared" ca="1" si="434"/>
        <v>-4.29603710086179-1.30318860720012i</v>
      </c>
      <c r="DR246" s="223" t="str">
        <f t="shared" ca="1" si="435"/>
        <v>4.44075646874879-0.658723996210093i</v>
      </c>
      <c r="DS246" s="223" t="str">
        <f t="shared" ca="1" si="436"/>
        <v>-3.73275550137289+2.49414748659488i</v>
      </c>
      <c r="DT246" s="223" t="str">
        <f t="shared" ca="1" si="437"/>
        <v>2.30798554543201-3.85064125049246i</v>
      </c>
      <c r="DU246" s="223" t="str">
        <f t="shared" ca="1" si="438"/>
        <v>-0.440032942132864+4.46772943761762i</v>
      </c>
      <c r="DV246" s="223" t="str">
        <f t="shared" ca="1" si="439"/>
        <v>-1.51241540881286-4.2269179018645i</v>
      </c>
      <c r="DW246" s="223" t="str">
        <f t="shared" ca="1" si="440"/>
        <v>3.17444761477593+3.17444761477656i</v>
      </c>
      <c r="DX246" s="223" t="str">
        <f t="shared" ca="1" si="441"/>
        <v>-4.22691790186429-1.51241540881345i</v>
      </c>
      <c r="DY246" s="223" t="str">
        <f t="shared" ca="1" si="442"/>
        <v>4.46772943761771-0.440032942131987i</v>
      </c>
      <c r="DZ246" s="223" t="str">
        <f t="shared" ca="1" si="443"/>
        <v>-3.85064125049291+2.30798554543125i</v>
      </c>
      <c r="EA246" s="223" t="str">
        <f t="shared" ca="1" si="444"/>
        <v>2.49414748659179-3.73275550137496i</v>
      </c>
      <c r="EB246" s="223" t="str">
        <f t="shared" ca="1" si="445"/>
        <v>-0.658723996210964+4.44075646874866i</v>
      </c>
      <c r="EC246" s="223" t="str">
        <f t="shared" ca="1" si="446"/>
        <v>-1.30318860719953-4.29603710086197i</v>
      </c>
      <c r="ED246" s="223" t="str">
        <f t="shared" ca="1" si="447"/>
        <v>3.01486109186822+3.32638661533146i</v>
      </c>
      <c r="EE246" s="223" t="str">
        <f t="shared" ca="1" si="448"/>
        <v>-4.14761568740692-1.717998669235i</v>
      </c>
      <c r="EF246" s="223" t="str">
        <f t="shared" ca="1" si="449"/>
        <v>4.48393925494453-0.22028181015395i</v>
      </c>
      <c r="EG246" s="223" t="str">
        <f t="shared" ca="1" si="450"/>
        <v>-3.95925046756414+2.11626346493302i</v>
      </c>
      <c r="EH246" s="223" t="str">
        <f t="shared" ca="1" si="451"/>
        <v>2.6743008079988-3.60587721730152i</v>
      </c>
      <c r="EI246" s="223" t="str">
        <f t="shared" ca="1" si="452"/>
        <v>-0.875828126484788+4.40308532858215i</v>
      </c>
      <c r="EJ246" s="223" t="str">
        <f t="shared" ca="1" si="453"/>
        <v>-1.0908223100856-4.35480677019505i</v>
      </c>
      <c r="EK246" s="223" t="str">
        <f t="shared" ca="1" si="454"/>
        <v>2.84801150451956+3.47031205917298i</v>
      </c>
      <c r="EL246" s="223" t="str">
        <f t="shared" ca="1" si="455"/>
        <v>-4.05832150347035-1.91944312038344i</v>
      </c>
      <c r="EM246" s="223" t="str">
        <f t="shared" ca="1" si="456"/>
        <v>4.48934686985949-8.44761414774045E-13i</v>
      </c>
      <c r="EN246" s="223"/>
      <c r="EO246" s="223"/>
      <c r="EP246" s="223"/>
    </row>
    <row r="247" spans="1:146">
      <c r="A247" s="249">
        <f t="shared" si="323"/>
        <v>2.8710937500000021E-3</v>
      </c>
      <c r="B247" s="248">
        <v>147</v>
      </c>
      <c r="C247" s="247">
        <f t="shared" si="324"/>
        <v>29400</v>
      </c>
      <c r="N247" s="246">
        <f t="shared" ca="1" si="327"/>
        <v>17.489196224444335</v>
      </c>
      <c r="O247" s="223">
        <f t="shared" ca="1" si="328"/>
        <v>4.4891962244443366</v>
      </c>
      <c r="P247" s="223" t="str">
        <f t="shared" ca="1" si="329"/>
        <v>-4.00985916050884+2.01839348355286i</v>
      </c>
      <c r="Q247" s="223" t="str">
        <f t="shared" ca="1" si="330"/>
        <v>2.67421106863153-3.60575621776818i</v>
      </c>
      <c r="R247" s="223" t="str">
        <f t="shared" ca="1" si="331"/>
        <v>-0.767481465546549+4.42310467224186i</v>
      </c>
      <c r="S247" s="223" t="str">
        <f t="shared" ca="1" si="332"/>
        <v>-1.30314487714472-4.29589294218754i</v>
      </c>
      <c r="T247" s="223" t="str">
        <f t="shared" ca="1" si="333"/>
        <v>3.0954828100348+3.25128727035067i</v>
      </c>
      <c r="U247" s="223" t="str">
        <f t="shared" ca="1" si="334"/>
        <v>-4.22677606256764-1.51236465790183i</v>
      </c>
      <c r="V247" s="223" t="str">
        <f t="shared" ca="1" si="335"/>
        <v>4.4554353795588-0.549525540936007i</v>
      </c>
      <c r="W247" s="223" t="str">
        <f t="shared" ca="1" si="336"/>
        <v>-3.73263024428884+2.49406379248517i</v>
      </c>
      <c r="X247" s="223" t="str">
        <f t="shared" ca="1" si="337"/>
        <v>2.2127167035936-3.90599123542324i</v>
      </c>
      <c r="Y247" s="223" t="str">
        <f t="shared" ca="1" si="338"/>
        <v>-0.220274418332819+4.48378879098842i</v>
      </c>
      <c r="Z247" s="223" t="str">
        <f t="shared" ca="1" si="339"/>
        <v>-1.81920777682001-4.10406698365449i</v>
      </c>
      <c r="AA247" s="223" t="str">
        <f t="shared" ca="1" si="340"/>
        <v>3.4701956086919+2.84791593608041i</v>
      </c>
      <c r="AB247" s="223" t="str">
        <f t="shared" ca="1" si="341"/>
        <v>-4.38011831835129-0.983588460083135i</v>
      </c>
      <c r="AC247" s="223" t="str">
        <f t="shared" ca="1" si="342"/>
        <v>4.35466063943395-1.09078570623655i</v>
      </c>
      <c r="AD247" s="223" t="str">
        <f t="shared" ca="1" si="343"/>
        <v>-3.39925909485283+2.93222106049759i</v>
      </c>
      <c r="AE247" s="223" t="str">
        <f t="shared" ca="1" si="344"/>
        <v>1.71794101973055-4.14747650919115i</v>
      </c>
      <c r="AF247" s="223" t="str">
        <f t="shared" ca="1" si="345"/>
        <v>0.330245761164602+4.47703255279634i</v>
      </c>
      <c r="AG247" s="223" t="str">
        <f t="shared" ca="1" si="346"/>
        <v>-2.30790809820865-3.85051203761113i</v>
      </c>
      <c r="AH247" s="223" t="str">
        <f t="shared" ca="1" si="347"/>
        <v>3.79271343532722+2.40170929528402i</v>
      </c>
      <c r="AI247" s="223" t="str">
        <f t="shared" ca="1" si="348"/>
        <v>-4.46757951760151-0.440018176298115i</v>
      </c>
      <c r="AJ247" s="223" t="str">
        <f t="shared" ca="1" si="349"/>
        <v>4.18838774996265-1.61563943920916i</v>
      </c>
      <c r="AK247" s="223" t="str">
        <f t="shared" ca="1" si="350"/>
        <v>-3.0147599245911+3.32627499444119i</v>
      </c>
      <c r="AL247" s="223" t="str">
        <f t="shared" ca="1" si="351"/>
        <v>1.19732590386764-4.32657987577865i</v>
      </c>
      <c r="AM247" s="223" t="str">
        <f t="shared" ca="1" si="352"/>
        <v>0.87579873702053+4.40293757777674i</v>
      </c>
      <c r="AN247" s="223" t="str">
        <f t="shared" ca="1" si="353"/>
        <v>-2.7618953335934-3.53904180645557i</v>
      </c>
      <c r="AO247" s="223" t="str">
        <f t="shared" ca="1" si="354"/>
        <v>4.05818532162781+1.91937871116928i</v>
      </c>
      <c r="AP247" s="223" t="str">
        <f t="shared" ca="1" si="355"/>
        <v>-4.48784416247246+0.110170390428453i</v>
      </c>
      <c r="AQ247" s="223" t="str">
        <f t="shared" ca="1" si="356"/>
        <v>3.95911761016935-2.11619245117551i</v>
      </c>
      <c r="AR247" s="223" t="str">
        <f t="shared" ca="1" si="357"/>
        <v>3.95911761016935-2.11619245117551i</v>
      </c>
      <c r="AS247" s="223" t="str">
        <f t="shared" ca="1" si="358"/>
        <v>0.658701891935259-4.44060745384302i</v>
      </c>
      <c r="AT247" s="223" t="str">
        <f t="shared" ca="1" si="359"/>
        <v>1.40817888467634+4.26261832332159i</v>
      </c>
      <c r="AU247" s="223" t="str">
        <f t="shared" ca="1" si="360"/>
        <v>-3.17434109238196-3.17434109238132i</v>
      </c>
      <c r="AV247" s="223" t="str">
        <f t="shared" ca="1" si="361"/>
        <v>4.26261832332186+1.40817888467554i</v>
      </c>
      <c r="AW247" s="223" t="str">
        <f t="shared" ca="1" si="362"/>
        <v>-4.4406074538429+0.658701891936094i</v>
      </c>
      <c r="AX247" s="223" t="str">
        <f t="shared" ca="1" si="363"/>
        <v>3.67029865636307-2.58491595891717i</v>
      </c>
      <c r="AY247" s="223" t="str">
        <f t="shared" ca="1" si="364"/>
        <v>-2.11619245117471+3.95911761016978i</v>
      </c>
      <c r="AZ247" s="223" t="str">
        <f t="shared" ca="1" si="365"/>
        <v>0.110170390428502-4.48784416247246i</v>
      </c>
      <c r="BA247" s="223" t="str">
        <f t="shared" ca="1" si="366"/>
        <v>1.91937871116884+4.05818532162802i</v>
      </c>
      <c r="BB247" s="223" t="str">
        <f t="shared" ca="1" si="367"/>
        <v>-3.5390418064553-2.76189533359374i</v>
      </c>
      <c r="BC247" s="223" t="str">
        <f t="shared" ca="1" si="368"/>
        <v>4.40293757777666+0.875798737020957i</v>
      </c>
      <c r="BD247" s="223" t="str">
        <f t="shared" ca="1" si="369"/>
        <v>-4.32657987577889+1.19732590386679i</v>
      </c>
      <c r="BE247" s="223" t="str">
        <f t="shared" ca="1" si="370"/>
        <v>3.32627499444182-3.01475992459041i</v>
      </c>
      <c r="BF247" s="223" t="str">
        <f t="shared" ca="1" si="371"/>
        <v>-1.61563943921004+4.18838774996231i</v>
      </c>
      <c r="BG247" s="223" t="str">
        <f t="shared" ca="1" si="372"/>
        <v>-0.440018176297178-4.4675795176016i</v>
      </c>
      <c r="BH247" s="223" t="str">
        <f t="shared" ca="1" si="373"/>
        <v>2.4017092952829+3.79271343532793i</v>
      </c>
      <c r="BI247" s="223" t="str">
        <f t="shared" ca="1" si="374"/>
        <v>-3.85051203761045-2.30790809820979i</v>
      </c>
      <c r="BJ247" s="223" t="str">
        <f t="shared" ca="1" si="375"/>
        <v>4.47703255279624+0.330245761165954i</v>
      </c>
      <c r="BK247" s="223" t="str">
        <f t="shared" ca="1" si="376"/>
        <v>-4.14747650919167+1.7179410197293i</v>
      </c>
      <c r="BL247" s="223" t="str">
        <f t="shared" ca="1" si="377"/>
        <v>2.93222106049898-3.39925909485163i</v>
      </c>
      <c r="BM247" s="223" t="str">
        <f t="shared" ca="1" si="378"/>
        <v>-1.09078570623836+4.3546606394335i</v>
      </c>
      <c r="BN247" s="223" t="str">
        <f t="shared" ca="1" si="379"/>
        <v>-0.983588460081439-4.38011831835168i</v>
      </c>
      <c r="BO247" s="223" t="str">
        <f t="shared" ca="1" si="380"/>
        <v>2.8479159360787+3.4701956086933i</v>
      </c>
      <c r="BP247" s="223" t="str">
        <f t="shared" ca="1" si="381"/>
        <v>-4.10406698365358-1.81920777682207i</v>
      </c>
      <c r="BQ247" s="223" t="str">
        <f t="shared" ca="1" si="382"/>
        <v>4.48378879098831-0.220274418335033i</v>
      </c>
      <c r="BR247" s="223" t="str">
        <f t="shared" ca="1" si="383"/>
        <v>-3.90599123542238+2.21271670359511i</v>
      </c>
      <c r="BS247" s="223" t="str">
        <f t="shared" ca="1" si="384"/>
        <v>2.49406379248363-3.73263024428987i</v>
      </c>
      <c r="BT247" s="223" t="str">
        <f t="shared" ca="1" si="385"/>
        <v>-0.549525540934207+4.45543537955902i</v>
      </c>
      <c r="BU247" s="223" t="str">
        <f t="shared" ca="1" si="386"/>
        <v>-1.51236465790353-4.22677606256703i</v>
      </c>
      <c r="BV247" s="223" t="str">
        <f t="shared" ca="1" si="387"/>
        <v>3.2512872703516+3.09548281003383i</v>
      </c>
      <c r="BW247" s="223" t="str">
        <f t="shared" ca="1" si="388"/>
        <v>-4.29589294218792-1.30314487714346i</v>
      </c>
      <c r="BX247" s="223" t="str">
        <f t="shared" ca="1" si="389"/>
        <v>4.42310467224164-0.767481465547823i</v>
      </c>
      <c r="BY247" s="223" t="str">
        <f t="shared" ca="1" si="390"/>
        <v>-3.60575621776752+2.67421106863241i</v>
      </c>
      <c r="BZ247" s="223" t="str">
        <f t="shared" ca="1" si="391"/>
        <v>2.01839348355192-4.00985916050931i</v>
      </c>
      <c r="CA247" s="223" t="str">
        <f t="shared" ca="1" si="392"/>
        <v>9.08530816724001E-13+4.48919622444434i</v>
      </c>
      <c r="CB247" s="223" t="str">
        <f t="shared" ca="1" si="393"/>
        <v>-2.01839348355354-4.0098591605085i</v>
      </c>
      <c r="CC247" s="223" t="str">
        <f t="shared" ca="1" si="394"/>
        <v>3.60575621776853+2.67421106863105i</v>
      </c>
      <c r="CD247" s="223" t="str">
        <f t="shared" ca="1" si="395"/>
        <v>-4.42310467224193-0.767481465546158i</v>
      </c>
      <c r="CE247" s="223" t="str">
        <f t="shared" ca="1" si="396"/>
        <v>4.29589294218743-1.30314487714508i</v>
      </c>
      <c r="CF247" s="223" t="str">
        <f t="shared" ca="1" si="397"/>
        <v>-3.25128727035034+3.09548281003515i</v>
      </c>
      <c r="CG247" s="223" t="str">
        <f t="shared" ca="1" si="398"/>
        <v>1.51236465790182-4.22677606256764i</v>
      </c>
      <c r="CH247" s="223" t="str">
        <f t="shared" ca="1" si="399"/>
        <v>0.549525540936007+4.4554353795588i</v>
      </c>
      <c r="CI247" s="223" t="str">
        <f t="shared" ca="1" si="400"/>
        <v>-2.49406379248514-3.73263024428886i</v>
      </c>
      <c r="CJ247" s="223" t="str">
        <f t="shared" ca="1" si="401"/>
        <v>3.90599123542322+2.21271670359364i</v>
      </c>
      <c r="CK247" s="223" t="str">
        <f t="shared" ca="1" si="402"/>
        <v>-4.4837887909884-0.220274418333346i</v>
      </c>
      <c r="CL247" s="223" t="str">
        <f t="shared" ca="1" si="403"/>
        <v>4.1040669836547-1.81920777681953i</v>
      </c>
      <c r="CM247" s="223" t="str">
        <f t="shared" ca="1" si="404"/>
        <v>-2.84791593608084+3.47019560869154i</v>
      </c>
      <c r="CN247" s="223" t="str">
        <f t="shared" ca="1" si="405"/>
        <v>0.98358846008415-4.38011831835107i</v>
      </c>
      <c r="CO247" s="223" t="str">
        <f t="shared" ca="1" si="406"/>
        <v>1.09078570623579+4.35466063943414i</v>
      </c>
      <c r="CP247" s="223" t="str">
        <f t="shared" ca="1" si="407"/>
        <v>-2.93222106049697-3.39925909485336i</v>
      </c>
      <c r="CQ247" s="223" t="str">
        <f t="shared" ca="1" si="408"/>
        <v>4.14747650919066+1.71794101973174i</v>
      </c>
      <c r="CR247" s="223" t="str">
        <f t="shared" ca="1" si="409"/>
        <v>-4.47703255279643+0.330245761163313i</v>
      </c>
      <c r="CS247" s="223" t="str">
        <f t="shared" ca="1" si="410"/>
        <v>3.85051203761181-2.30790809820752i</v>
      </c>
      <c r="CT247" s="223" t="str">
        <f t="shared" ca="1" si="411"/>
        <v>-2.40170929528514+3.79271343532651i</v>
      </c>
      <c r="CU247" s="223" t="str">
        <f t="shared" ca="1" si="412"/>
        <v>0.440018176299941-4.46757951760133i</v>
      </c>
      <c r="CV247" s="223" t="str">
        <f t="shared" ca="1" si="413"/>
        <v>1.61563943920745+4.18838774996331i</v>
      </c>
      <c r="CW247" s="223" t="str">
        <f t="shared" ca="1" si="414"/>
        <v>-3.32627499443996-3.01475992459246i</v>
      </c>
      <c r="CX247" s="223" t="str">
        <f t="shared" ca="1" si="415"/>
        <v>4.32657987577814+1.19732590386947i</v>
      </c>
      <c r="CY247" s="223" t="str">
        <f t="shared" ca="1" si="416"/>
        <v>-4.4029375777772+0.875798737018232i</v>
      </c>
      <c r="CZ247" s="223" t="str">
        <f t="shared" ca="1" si="417"/>
        <v>3.53904180645418-2.76189533359517i</v>
      </c>
      <c r="DA247" s="223" t="str">
        <f t="shared" ca="1" si="418"/>
        <v>-1.91937871116731+4.05818532162874i</v>
      </c>
      <c r="DB247" s="223" t="str">
        <f t="shared" ca="1" si="419"/>
        <v>-0.110170390430191-4.48784416247242i</v>
      </c>
      <c r="DC247" s="223" t="str">
        <f t="shared" ca="1" si="420"/>
        <v>2.1161924511762+3.95911761016898i</v>
      </c>
      <c r="DD247" s="223" t="str">
        <f t="shared" ca="1" si="421"/>
        <v>-3.67029865636405-2.58491595891579i</v>
      </c>
      <c r="DE247" s="223" t="str">
        <f t="shared" ca="1" si="422"/>
        <v>4.44060745384314+0.658701891934487i</v>
      </c>
      <c r="DF247" s="223" t="str">
        <f t="shared" ca="1" si="423"/>
        <v>-4.26261832332127+1.40817888467732i</v>
      </c>
      <c r="DG247" s="223" t="str">
        <f t="shared" ca="1" si="424"/>
        <v>3.17434109238063-3.17434109238264i</v>
      </c>
      <c r="DH247" s="223" t="str">
        <f t="shared" ca="1" si="425"/>
        <v>-1.40817888467462+4.26261832332216i</v>
      </c>
      <c r="DI247" s="223" t="str">
        <f t="shared" ca="1" si="426"/>
        <v>-0.658701891937055-4.44060745384275i</v>
      </c>
      <c r="DJ247" s="223" t="str">
        <f t="shared" ca="1" si="427"/>
        <v>2.58491595891792+3.67029865636255i</v>
      </c>
      <c r="DK247" s="223" t="str">
        <f t="shared" ca="1" si="428"/>
        <v>-3.95911761017021-2.11619245117391i</v>
      </c>
      <c r="DL247" s="223" t="str">
        <f t="shared" ca="1" si="429"/>
        <v>4.48784416247248+0.110170390427594i</v>
      </c>
      <c r="DM247" s="223" t="str">
        <f t="shared" ca="1" si="430"/>
        <v>-4.05818532162764+1.91937871116966i</v>
      </c>
      <c r="DN247" s="223" t="str">
        <f t="shared" ca="1" si="431"/>
        <v>2.76189533359312-3.53904180645579i</v>
      </c>
      <c r="DO247" s="223" t="str">
        <f t="shared" ca="1" si="432"/>
        <v>-0.875798737020189+4.40293757777681i</v>
      </c>
      <c r="DP247" s="223" t="str">
        <f t="shared" ca="1" si="433"/>
        <v>-1.19732590386755-4.32657987577868i</v>
      </c>
      <c r="DQ247" s="223" t="str">
        <f t="shared" ca="1" si="434"/>
        <v>3.01475992459099+3.3262749944413i</v>
      </c>
      <c r="DR247" s="223" t="str">
        <f t="shared" ca="1" si="435"/>
        <v>-4.18838774996269-1.61563943920907i</v>
      </c>
      <c r="DS247" s="223" t="str">
        <f t="shared" ca="1" si="436"/>
        <v>4.46757951760151-0.440018176298209i</v>
      </c>
      <c r="DT247" s="223" t="str">
        <f t="shared" ca="1" si="437"/>
        <v>-3.79271343532745+2.40170929528366i</v>
      </c>
      <c r="DU247" s="223" t="str">
        <f t="shared" ca="1" si="438"/>
        <v>2.30790809820901-3.85051203761091i</v>
      </c>
      <c r="DV247" s="223" t="str">
        <f t="shared" ca="1" si="439"/>
        <v>-0.330245761165048+4.47703255279631i</v>
      </c>
      <c r="DW247" s="223" t="str">
        <f t="shared" ca="1" si="440"/>
        <v>-1.71794101973014-4.14747650919132i</v>
      </c>
      <c r="DX247" s="223" t="str">
        <f t="shared" ca="1" si="441"/>
        <v>3.39925909485222+2.93222106049829i</v>
      </c>
      <c r="DY247" s="223" t="str">
        <f t="shared" ca="1" si="442"/>
        <v>-4.35466063943372-1.09078570623748i</v>
      </c>
      <c r="DZ247" s="223" t="str">
        <f t="shared" ca="1" si="443"/>
        <v>4.3801183183515-0.983588460082202i</v>
      </c>
      <c r="EA247" s="223" t="str">
        <f t="shared" ca="1" si="444"/>
        <v>-3.47019560869281+2.8479159360793i</v>
      </c>
      <c r="EB247" s="223" t="str">
        <f t="shared" ca="1" si="445"/>
        <v>1.81920777682135-4.1040669836539i</v>
      </c>
      <c r="EC247" s="223" t="str">
        <f t="shared" ca="1" si="446"/>
        <v>0.220274418331353+4.48378879098849i</v>
      </c>
      <c r="ED247" s="223" t="str">
        <f t="shared" ca="1" si="447"/>
        <v>-2.2127167035919-3.9059912354242i</v>
      </c>
      <c r="EE247" s="223" t="str">
        <f t="shared" ca="1" si="448"/>
        <v>3.7326302442879+2.49406379248659i</v>
      </c>
      <c r="EF247" s="223" t="str">
        <f t="shared" ca="1" si="449"/>
        <v>-4.45543537955859-0.549525540937735i</v>
      </c>
      <c r="EG247" s="223" t="str">
        <f t="shared" ca="1" si="450"/>
        <v>4.22677606256823-1.51236465790018i</v>
      </c>
      <c r="EH247" s="223" t="str">
        <f t="shared" ca="1" si="451"/>
        <v>-3.09548281003641+3.25128727034914i</v>
      </c>
      <c r="EI247" s="223" t="str">
        <f t="shared" ca="1" si="452"/>
        <v>1.30314487714687-4.29589294218689i</v>
      </c>
      <c r="EJ247" s="223" t="str">
        <f t="shared" ca="1" si="453"/>
        <v>0.767481465544317+4.42310467224225i</v>
      </c>
      <c r="EK247" s="223" t="str">
        <f t="shared" ca="1" si="454"/>
        <v>-2.67421106863324-3.60575621776691i</v>
      </c>
      <c r="EL247" s="223" t="str">
        <f t="shared" ca="1" si="455"/>
        <v>4.00985916050972+2.0183934835511i</v>
      </c>
      <c r="EM247" s="223" t="str">
        <f t="shared" ca="1" si="456"/>
        <v>-4.48919622444434+1.81706163344801E-12i</v>
      </c>
      <c r="EN247" s="223"/>
      <c r="EO247" s="223"/>
      <c r="EP247" s="223"/>
    </row>
    <row r="248" spans="1:146">
      <c r="A248" s="249">
        <f t="shared" si="323"/>
        <v>2.8906250000000021E-3</v>
      </c>
      <c r="B248" s="248">
        <v>148</v>
      </c>
      <c r="C248" s="247">
        <f t="shared" si="324"/>
        <v>29600</v>
      </c>
      <c r="N248" s="246">
        <f t="shared" ca="1" si="327"/>
        <v>17.489034273647512</v>
      </c>
      <c r="O248" s="223">
        <f t="shared" ca="1" si="328"/>
        <v>4.489034273647512</v>
      </c>
      <c r="P248" s="223" t="str">
        <f t="shared" ca="1" si="329"/>
        <v>-3.95897478231831+2.11611610809751i</v>
      </c>
      <c r="Q248" s="223" t="str">
        <f t="shared" ca="1" si="330"/>
        <v>2.49397381744331-3.73249558712254i</v>
      </c>
      <c r="R248" s="223" t="str">
        <f t="shared" ca="1" si="331"/>
        <v>-0.440002302344292+4.46741834664202i</v>
      </c>
      <c r="S248" s="223" t="str">
        <f t="shared" ca="1" si="332"/>
        <v>-1.71787904384399-4.14732688616459i</v>
      </c>
      <c r="T248" s="223" t="str">
        <f t="shared" ca="1" si="333"/>
        <v>3.47007041903316+2.84781319558238i</v>
      </c>
      <c r="U248" s="223" t="str">
        <f t="shared" ca="1" si="334"/>
        <v>-4.4027787388191-0.875767141987283i</v>
      </c>
      <c r="V248" s="223" t="str">
        <f t="shared" ca="1" si="335"/>
        <v>4.29573796493763-1.30309786531004i</v>
      </c>
      <c r="W248" s="223" t="str">
        <f t="shared" ca="1" si="336"/>
        <v>-3.17422657587494+3.17422657587503i</v>
      </c>
      <c r="X248" s="223" t="str">
        <f t="shared" ca="1" si="337"/>
        <v>1.30309786530994-4.29573796493766i</v>
      </c>
      <c r="Y248" s="223" t="str">
        <f t="shared" ca="1" si="338"/>
        <v>0.875767141987405+4.40277873881907i</v>
      </c>
      <c r="Z248" s="223" t="str">
        <f t="shared" ca="1" si="339"/>
        <v>-2.84781319558247-3.47007041903308i</v>
      </c>
      <c r="AA248" s="223" t="str">
        <f t="shared" ca="1" si="340"/>
        <v>4.14732688616464+1.71787904384387i</v>
      </c>
      <c r="AB248" s="223" t="str">
        <f t="shared" ca="1" si="341"/>
        <v>-4.46741834664201+0.440002302344401i</v>
      </c>
      <c r="AC248" s="223" t="str">
        <f t="shared" ca="1" si="342"/>
        <v>3.73249558712248-2.49397381744342i</v>
      </c>
      <c r="AD248" s="223" t="str">
        <f t="shared" ca="1" si="343"/>
        <v>-2.11611610809741+3.95897478231836i</v>
      </c>
      <c r="AE248" s="223" t="str">
        <f t="shared" ca="1" si="344"/>
        <v>-1.25385647684907E-13-4.48903427364751i</v>
      </c>
      <c r="AF248" s="223" t="str">
        <f t="shared" ca="1" si="345"/>
        <v>2.1161161080976+3.95897478231826i</v>
      </c>
      <c r="AG248" s="223" t="str">
        <f t="shared" ca="1" si="346"/>
        <v>-3.7324955871226-2.49397381744324i</v>
      </c>
      <c r="AH248" s="223" t="str">
        <f t="shared" ca="1" si="347"/>
        <v>4.46741834664204+0.440002302344151i</v>
      </c>
      <c r="AI248" s="223" t="str">
        <f t="shared" ca="1" si="348"/>
        <v>-4.14732688616454+1.7178790438441i</v>
      </c>
      <c r="AJ248" s="223" t="str">
        <f t="shared" ca="1" si="349"/>
        <v>2.8478131955823-3.47007041903322i</v>
      </c>
      <c r="AK248" s="223" t="str">
        <f t="shared" ca="1" si="350"/>
        <v>-0.875767141987194+4.40277873881912i</v>
      </c>
      <c r="AL248" s="223" t="str">
        <f t="shared" ca="1" si="351"/>
        <v>-1.30309786531012-4.2957379649376i</v>
      </c>
      <c r="AM248" s="223" t="str">
        <f t="shared" ca="1" si="352"/>
        <v>3.17422657587512+3.17422657587485i</v>
      </c>
      <c r="AN248" s="223" t="str">
        <f t="shared" ca="1" si="353"/>
        <v>-4.29573796493769-1.30309786530982i</v>
      </c>
      <c r="AO248" s="223" t="str">
        <f t="shared" ca="1" si="354"/>
        <v>4.40277873881905-0.875767141987499i</v>
      </c>
      <c r="AP248" s="223" t="str">
        <f t="shared" ca="1" si="355"/>
        <v>-3.47007041903302+2.84781319558254i</v>
      </c>
      <c r="AQ248" s="223" t="str">
        <f t="shared" ca="1" si="356"/>
        <v>1.7178790438421-4.14732688616538i</v>
      </c>
      <c r="AR248" s="223" t="str">
        <f t="shared" ca="1" si="357"/>
        <v>1.7178790438421-4.14732688616538i</v>
      </c>
      <c r="AS248" s="223" t="str">
        <f t="shared" ca="1" si="358"/>
        <v>-2.4939738174435-3.73249558712242i</v>
      </c>
      <c r="AT248" s="223" t="str">
        <f t="shared" ca="1" si="359"/>
        <v>3.95897478231799+2.11611610809812i</v>
      </c>
      <c r="AU248" s="223" t="str">
        <f t="shared" ca="1" si="360"/>
        <v>-4.48903427364751-1.59922610698683E-12i</v>
      </c>
      <c r="AV248" s="223" t="str">
        <f t="shared" ca="1" si="361"/>
        <v>3.95897478231736-2.11611610809929i</v>
      </c>
      <c r="AW248" s="223" t="str">
        <f t="shared" ca="1" si="362"/>
        <v>-2.49397381744239+3.73249558712316i</v>
      </c>
      <c r="AX248" s="223" t="str">
        <f t="shared" ca="1" si="363"/>
        <v>0.44000230234409-4.46741834664205i</v>
      </c>
      <c r="AY248" s="223" t="str">
        <f t="shared" ca="1" si="364"/>
        <v>1.71787904384333+4.14732688616486i</v>
      </c>
      <c r="AZ248" s="223" t="str">
        <f t="shared" ca="1" si="365"/>
        <v>-3.47007041903217-2.84781319558358i</v>
      </c>
      <c r="BA248" s="223" t="str">
        <f t="shared" ca="1" si="366"/>
        <v>4.4027787388195+0.875767141985255i</v>
      </c>
      <c r="BB248" s="223" t="str">
        <f t="shared" ca="1" si="367"/>
        <v>-4.29573796493731+1.30309786531109i</v>
      </c>
      <c r="BC248" s="223" t="str">
        <f t="shared" ca="1" si="368"/>
        <v>3.17422657587476-3.17422657587521i</v>
      </c>
      <c r="BD248" s="223" t="str">
        <f t="shared" ca="1" si="369"/>
        <v>-1.30309786531061+4.29573796493745i</v>
      </c>
      <c r="BE248" s="223" t="str">
        <f t="shared" ca="1" si="370"/>
        <v>-0.875767141985869-4.40277873881938i</v>
      </c>
      <c r="BF248" s="223" t="str">
        <f t="shared" ca="1" si="371"/>
        <v>2.84781319558406+3.47007041903177i</v>
      </c>
      <c r="BG248" s="223" t="str">
        <f t="shared" ca="1" si="372"/>
        <v>-4.14732688616506-1.71787904384287i</v>
      </c>
      <c r="BH248" s="223" t="str">
        <f t="shared" ca="1" si="373"/>
        <v>4.46741834664199-0.440002302344651i</v>
      </c>
      <c r="BI248" s="223" t="str">
        <f t="shared" ca="1" si="374"/>
        <v>-3.73249558712288+2.49397381744281i</v>
      </c>
      <c r="BJ248" s="223" t="str">
        <f t="shared" ca="1" si="375"/>
        <v>2.11611610809879-3.95897478231762i</v>
      </c>
      <c r="BK248" s="223" t="str">
        <f t="shared" ca="1" si="376"/>
        <v>2.162361331537E-12+4.48903427364751i</v>
      </c>
      <c r="BL248" s="223" t="str">
        <f t="shared" ca="1" si="377"/>
        <v>-2.11611610809856-3.95897478231775i</v>
      </c>
      <c r="BM248" s="223" t="str">
        <f t="shared" ca="1" si="378"/>
        <v>3.73249558712274+2.49397381744303i</v>
      </c>
      <c r="BN248" s="223" t="str">
        <f t="shared" ca="1" si="379"/>
        <v>-4.46741834664197-0.440002302344791i</v>
      </c>
      <c r="BO248" s="223" t="str">
        <f t="shared" ca="1" si="380"/>
        <v>4.14732688616516-1.71787904384263i</v>
      </c>
      <c r="BP248" s="223" t="str">
        <f t="shared" ca="1" si="381"/>
        <v>-2.84781319558072+3.47007041903451i</v>
      </c>
      <c r="BQ248" s="223" t="str">
        <f t="shared" ca="1" si="382"/>
        <v>0.875767141986134-4.40277873881932i</v>
      </c>
      <c r="BR248" s="223" t="str">
        <f t="shared" ca="1" si="383"/>
        <v>1.30309786531035+4.29573796493753i</v>
      </c>
      <c r="BS248" s="223" t="str">
        <f t="shared" ca="1" si="384"/>
        <v>-3.17422657587466-3.1742265758753i</v>
      </c>
      <c r="BT248" s="223" t="str">
        <f t="shared" ca="1" si="385"/>
        <v>4.29573796493723+1.30309786531135i</v>
      </c>
      <c r="BU248" s="223" t="str">
        <f t="shared" ca="1" si="386"/>
        <v>-4.40277873881866+0.875767141989497i</v>
      </c>
      <c r="BV248" s="223" t="str">
        <f t="shared" ca="1" si="387"/>
        <v>3.47007041903226-2.84781319558347i</v>
      </c>
      <c r="BW248" s="223" t="str">
        <f t="shared" ca="1" si="388"/>
        <v>-1.71787904384358+4.14732688616476i</v>
      </c>
      <c r="BX248" s="223" t="str">
        <f t="shared" ca="1" si="389"/>
        <v>-0.440002302343887-4.46741834664206i</v>
      </c>
      <c r="BY248" s="223" t="str">
        <f t="shared" ca="1" si="390"/>
        <v>2.49397381744217+3.73249558712331i</v>
      </c>
      <c r="BZ248" s="223" t="str">
        <f t="shared" ca="1" si="391"/>
        <v>-3.95897478231936-2.11611610809553i</v>
      </c>
      <c r="CA248" s="223" t="str">
        <f t="shared" ca="1" si="392"/>
        <v>4.48903427364751-1.39464478498077E-12i</v>
      </c>
      <c r="CB248" s="223" t="str">
        <f t="shared" ca="1" si="393"/>
        <v>-3.95897478231811+2.11611610809788i</v>
      </c>
      <c r="CC248" s="223" t="str">
        <f t="shared" ca="1" si="394"/>
        <v>2.49397381744367-3.73249558712231i</v>
      </c>
      <c r="CD248" s="223" t="str">
        <f t="shared" ca="1" si="395"/>
        <v>-0.440002302345681+4.46741834664189i</v>
      </c>
      <c r="CE248" s="223" t="str">
        <f t="shared" ca="1" si="396"/>
        <v>-1.71787904384604-4.14732688616374i</v>
      </c>
      <c r="CF248" s="223" t="str">
        <f t="shared" ca="1" si="397"/>
        <v>3.47007041903403+2.84781319558131i</v>
      </c>
      <c r="CG248" s="223" t="str">
        <f t="shared" ca="1" si="398"/>
        <v>-4.40277873881917-0.875767141986884i</v>
      </c>
      <c r="CH248" s="223" t="str">
        <f t="shared" ca="1" si="399"/>
        <v>4.29573796493779-1.3030978653095i</v>
      </c>
      <c r="CI248" s="223" t="str">
        <f t="shared" ca="1" si="400"/>
        <v>-3.17422657587594+3.17422657587403i</v>
      </c>
      <c r="CJ248" s="223" t="str">
        <f t="shared" ca="1" si="401"/>
        <v>1.30309786531208-4.29573796493701i</v>
      </c>
      <c r="CK248" s="223" t="str">
        <f t="shared" ca="1" si="402"/>
        <v>0.875767141988617+4.40277873881883i</v>
      </c>
      <c r="CL248" s="223" t="str">
        <f t="shared" ca="1" si="403"/>
        <v>-2.84781319558278-3.47007041903283i</v>
      </c>
      <c r="CM248" s="223" t="str">
        <f t="shared" ca="1" si="404"/>
        <v>4.14732688616447+1.71787904384429i</v>
      </c>
      <c r="CN248" s="223" t="str">
        <f t="shared" ca="1" si="405"/>
        <v>-4.46741834664214+0.440002302343123i</v>
      </c>
      <c r="CO248" s="223" t="str">
        <f t="shared" ca="1" si="406"/>
        <v>3.73249558712366-2.49397381744164i</v>
      </c>
      <c r="CP248" s="223" t="str">
        <f t="shared" ca="1" si="407"/>
        <v>-2.11611610809621+3.958974782319i</v>
      </c>
      <c r="CQ248" s="223" t="str">
        <f t="shared" ca="1" si="408"/>
        <v>-6.26928238424535E-13-4.48903427364751i</v>
      </c>
      <c r="CR248" s="223" t="str">
        <f t="shared" ca="1" si="409"/>
        <v>2.11611610809731+3.95897478231841i</v>
      </c>
      <c r="CS248" s="223" t="str">
        <f t="shared" ca="1" si="410"/>
        <v>-3.73249558712181-2.49397381744441i</v>
      </c>
      <c r="CT248" s="223" t="str">
        <f t="shared" ca="1" si="411"/>
        <v>4.46741834664226+0.440002302341875i</v>
      </c>
      <c r="CU248" s="223" t="str">
        <f t="shared" ca="1" si="412"/>
        <v>-4.14732688616399+1.71787904384545i</v>
      </c>
      <c r="CV248" s="223" t="str">
        <f t="shared" ca="1" si="413"/>
        <v>2.84781319558201-3.47007041903346i</v>
      </c>
      <c r="CW248" s="223" t="str">
        <f t="shared" ca="1" si="414"/>
        <v>-0.875767141987638+4.40277873881903i</v>
      </c>
      <c r="CX248" s="223" t="str">
        <f t="shared" ca="1" si="415"/>
        <v>-1.30309786530889-4.29573796493797i</v>
      </c>
      <c r="CY248" s="223" t="str">
        <f t="shared" ca="1" si="416"/>
        <v>3.17422657587358+3.17422657587639i</v>
      </c>
      <c r="CZ248" s="223" t="str">
        <f t="shared" ca="1" si="417"/>
        <v>-4.29573796493808-1.30309786530854i</v>
      </c>
      <c r="DA248" s="223" t="str">
        <f t="shared" ca="1" si="418"/>
        <v>4.40277873881895-0.875767141987988i</v>
      </c>
      <c r="DB248" s="223" t="str">
        <f t="shared" ca="1" si="419"/>
        <v>-3.47007041903323+2.84781319558228i</v>
      </c>
      <c r="DC248" s="223" t="str">
        <f t="shared" ca="1" si="420"/>
        <v>1.71787904384512-4.14732688616413i</v>
      </c>
      <c r="DD248" s="223" t="str">
        <f t="shared" ca="1" si="421"/>
        <v>0.440002302342232+4.46741834664223i</v>
      </c>
      <c r="DE248" s="223" t="str">
        <f t="shared" ca="1" si="422"/>
        <v>-2.49397381744471-3.73249558712161i</v>
      </c>
      <c r="DF248" s="223" t="str">
        <f t="shared" ca="1" si="423"/>
        <v>3.95897478231858+2.116116108097i</v>
      </c>
      <c r="DG248" s="223" t="str">
        <f t="shared" ca="1" si="424"/>
        <v>-4.48903427364751-2.68374335880434E-13i</v>
      </c>
      <c r="DH248" s="223" t="str">
        <f t="shared" ca="1" si="425"/>
        <v>3.95897478231883-2.11611610809652i</v>
      </c>
      <c r="DI248" s="223" t="str">
        <f t="shared" ca="1" si="426"/>
        <v>-2.49397381744494+3.73249558712146i</v>
      </c>
      <c r="DJ248" s="223" t="str">
        <f t="shared" ca="1" si="427"/>
        <v>0.440002302342766-4.46741834664218i</v>
      </c>
      <c r="DK248" s="223" t="str">
        <f t="shared" ca="1" si="428"/>
        <v>1.71787904384462+4.14732688616433i</v>
      </c>
      <c r="DL248" s="223" t="str">
        <f t="shared" ca="1" si="429"/>
        <v>-3.47007041903305-2.8478131955825i</v>
      </c>
      <c r="DM248" s="223" t="str">
        <f t="shared" ca="1" si="430"/>
        <v>4.4027787388189+0.875767141988267i</v>
      </c>
      <c r="DN248" s="223" t="str">
        <f t="shared" ca="1" si="431"/>
        <v>-4.29573796493824+1.30309786530803i</v>
      </c>
      <c r="DO248" s="223" t="str">
        <f t="shared" ca="1" si="432"/>
        <v>3.17422657587377-3.17422657587619i</v>
      </c>
      <c r="DP248" s="223" t="str">
        <f t="shared" ca="1" si="433"/>
        <v>-1.3030978653094+4.29573796493782i</v>
      </c>
      <c r="DQ248" s="223" t="str">
        <f t="shared" ca="1" si="434"/>
        <v>-0.875767141987113-4.40277873881913i</v>
      </c>
      <c r="DR248" s="223" t="str">
        <f t="shared" ca="1" si="435"/>
        <v>2.84781319558159+3.4700704190338i</v>
      </c>
      <c r="DS248" s="223" t="str">
        <f t="shared" ca="1" si="436"/>
        <v>-4.14732688616388-1.71787904384571i</v>
      </c>
      <c r="DT248" s="223" t="str">
        <f t="shared" ca="1" si="437"/>
        <v>4.46741834664187-0.440002302345911i</v>
      </c>
      <c r="DU248" s="223" t="str">
        <f t="shared" ca="1" si="438"/>
        <v>-3.73249558712211+2.49397381744397i</v>
      </c>
      <c r="DV248" s="223" t="str">
        <f t="shared" ca="1" si="439"/>
        <v>2.11611610809756-3.95897478231828i</v>
      </c>
      <c r="DW248" s="223" t="str">
        <f t="shared" ca="1" si="440"/>
        <v>-9.08504854687934E-13+4.48903427364751i</v>
      </c>
      <c r="DX248" s="223" t="str">
        <f t="shared" ca="1" si="441"/>
        <v>-2.11611610809574-3.95897478231926i</v>
      </c>
      <c r="DY248" s="223" t="str">
        <f t="shared" ca="1" si="442"/>
        <v>3.73249558712351+2.49397381744187i</v>
      </c>
      <c r="DZ248" s="223" t="str">
        <f t="shared" ca="1" si="443"/>
        <v>-4.46741834664211-0.440002302343403i</v>
      </c>
      <c r="EA248" s="223" t="str">
        <f t="shared" ca="1" si="444"/>
        <v>4.14732688616468-1.7178790438438i</v>
      </c>
      <c r="EB248" s="223" t="str">
        <f t="shared" ca="1" si="445"/>
        <v>-2.84781319558319+3.47007041903249i</v>
      </c>
      <c r="EC248" s="223" t="str">
        <f t="shared" ca="1" si="446"/>
        <v>0.875767141989147-4.40277873881873i</v>
      </c>
      <c r="ED248" s="223" t="str">
        <f t="shared" ca="1" si="447"/>
        <v>1.30309786531157+4.29573796493716i</v>
      </c>
      <c r="EE248" s="223" t="str">
        <f t="shared" ca="1" si="448"/>
        <v>-3.17422657587556-3.17422657587441i</v>
      </c>
      <c r="EF248" s="223" t="str">
        <f t="shared" ca="1" si="449"/>
        <v>4.29573796493763+1.30309786531001i</v>
      </c>
      <c r="EG248" s="223" t="str">
        <f t="shared" ca="1" si="450"/>
        <v>-4.40277873881926+0.875767141986484i</v>
      </c>
      <c r="EH248" s="223" t="str">
        <f t="shared" ca="1" si="451"/>
        <v>3.47007041903437-2.8478131955809i</v>
      </c>
      <c r="EI248" s="223" t="str">
        <f t="shared" ca="1" si="452"/>
        <v>-1.71787904384229+4.14732688616529i</v>
      </c>
      <c r="EJ248" s="223" t="str">
        <f t="shared" ca="1" si="453"/>
        <v>-0.440002302345274-4.46741834664193i</v>
      </c>
      <c r="EK248" s="223" t="str">
        <f t="shared" ca="1" si="454"/>
        <v>2.49397381744322+3.73249558712261i</v>
      </c>
      <c r="EL248" s="223" t="str">
        <f t="shared" ca="1" si="455"/>
        <v>-3.95897478231786-2.11611610809835i</v>
      </c>
      <c r="EM248" s="223" t="str">
        <f t="shared" ca="1" si="456"/>
        <v>4.48903427364751+1.8038074289929E-12i</v>
      </c>
      <c r="EN248" s="223"/>
      <c r="EO248" s="223"/>
      <c r="EP248" s="223"/>
    </row>
    <row r="249" spans="1:146">
      <c r="A249" s="249">
        <f t="shared" si="323"/>
        <v>2.9101562500000022E-3</v>
      </c>
      <c r="B249" s="248">
        <v>149</v>
      </c>
      <c r="C249" s="247">
        <f t="shared" si="324"/>
        <v>29800</v>
      </c>
      <c r="N249" s="246">
        <f t="shared" ca="1" si="327"/>
        <v>17.488860378030516</v>
      </c>
      <c r="O249" s="223">
        <f t="shared" ca="1" si="328"/>
        <v>4.4888603780305152</v>
      </c>
      <c r="P249" s="223" t="str">
        <f t="shared" ca="1" si="329"/>
        <v>-3.90569901982768+2.21255116550315i</v>
      </c>
      <c r="Q249" s="223" t="str">
        <f t="shared" ca="1" si="330"/>
        <v>2.3077354386457-3.85022397253341i</v>
      </c>
      <c r="R249" s="223" t="str">
        <f t="shared" ca="1" si="331"/>
        <v>-0.110162148344723+4.4875084172093i</v>
      </c>
      <c r="S249" s="223" t="str">
        <f t="shared" ca="1" si="332"/>
        <v>-2.1160341342712-3.95882142007586i</v>
      </c>
      <c r="T249" s="223" t="str">
        <f t="shared" ca="1" si="333"/>
        <v>3.79242969428712+2.40152961825198i</v>
      </c>
      <c r="U249" s="223" t="str">
        <f t="shared" ca="1" si="334"/>
        <v>-4.48345334911631-0.220257939130511i</v>
      </c>
      <c r="V249" s="223" t="str">
        <f t="shared" ca="1" si="335"/>
        <v>4.0095591743305-2.01824248320026i</v>
      </c>
      <c r="W249" s="223" t="str">
        <f t="shared" ca="1" si="336"/>
        <v>-2.49387720621506+3.73235099820116i</v>
      </c>
      <c r="X249" s="223" t="str">
        <f t="shared" ca="1" si="337"/>
        <v>0.330221054769749-4.47669761637292i</v>
      </c>
      <c r="Y249" s="223" t="str">
        <f t="shared" ca="1" si="338"/>
        <v>1.91923511832439+4.05788172006561i</v>
      </c>
      <c r="Z249" s="223" t="str">
        <f t="shared" ca="1" si="339"/>
        <v>-3.67002407343548-2.58472257580118i</v>
      </c>
      <c r="AA249" s="223" t="str">
        <f t="shared" ca="1" si="340"/>
        <v>4.46724528837994+0.439985257593339i</v>
      </c>
      <c r="AB249" s="223" t="str">
        <f t="shared" ca="1" si="341"/>
        <v>-4.10375994958652+1.81907167797806i</v>
      </c>
      <c r="AC249" s="223" t="str">
        <f t="shared" ca="1" si="342"/>
        <v>2.67401100515628-3.60548646339927i</v>
      </c>
      <c r="AD249" s="223" t="str">
        <f t="shared" ca="1" si="343"/>
        <v>-0.549484429749863+4.4551020588663i</v>
      </c>
      <c r="AE249" s="223" t="str">
        <f t="shared" ca="1" si="344"/>
        <v>-1.71781249687236-4.14716622756327i</v>
      </c>
      <c r="AF249" s="223" t="str">
        <f t="shared" ca="1" si="345"/>
        <v>3.53877704313507+2.76168871026995i</v>
      </c>
      <c r="AG249" s="223" t="str">
        <f t="shared" ca="1" si="346"/>
        <v>-4.44027524245939-0.658652613032482i</v>
      </c>
      <c r="AH249" s="223" t="str">
        <f t="shared" ca="1" si="347"/>
        <v>4.18807440767706-1.61551856975176i</v>
      </c>
      <c r="AI249" s="223" t="str">
        <f t="shared" ca="1" si="348"/>
        <v>-2.84770287737074+3.46993599590348i</v>
      </c>
      <c r="AJ249" s="223" t="str">
        <f t="shared" ca="1" si="349"/>
        <v>0.767424048609555-4.42277377027901i</v>
      </c>
      <c r="AK249" s="223" t="str">
        <f t="shared" ca="1" si="350"/>
        <v>1.5122515146528+4.22645984836986i</v>
      </c>
      <c r="AL249" s="223" t="str">
        <f t="shared" ca="1" si="351"/>
        <v>-3.3990047889772-2.93200169474069i</v>
      </c>
      <c r="AM249" s="223" t="str">
        <f t="shared" ca="1" si="352"/>
        <v>4.40260818455756+0.875733216635645i</v>
      </c>
      <c r="AN249" s="223" t="str">
        <f t="shared" ca="1" si="353"/>
        <v>-4.26229942768752+1.40807353578814i</v>
      </c>
      <c r="AO249" s="223" t="str">
        <f t="shared" ca="1" si="354"/>
        <v>3.0145343839243-3.32602614866306i</v>
      </c>
      <c r="AP249" s="223" t="str">
        <f t="shared" ca="1" si="355"/>
        <v>-0.983514875717742+4.37979063228988i</v>
      </c>
      <c r="AQ249" s="223" t="str">
        <f t="shared" ca="1" si="356"/>
        <v>-1.30304738607556-4.29557155720795i</v>
      </c>
      <c r="AR249" s="223" t="str">
        <f t="shared" ca="1" si="357"/>
        <v>-1.30304738607556-4.29557155720795i</v>
      </c>
      <c r="AS249" s="223" t="str">
        <f t="shared" ca="1" si="358"/>
        <v>-4.35433485791621-1.09070410221476i</v>
      </c>
      <c r="AT249" s="223" t="str">
        <f t="shared" ca="1" si="359"/>
        <v>4.3262561950438-1.19723632934247i</v>
      </c>
      <c r="AU249" s="223" t="str">
        <f t="shared" ca="1" si="360"/>
        <v>-3.17410361310436+3.17410361310561i</v>
      </c>
      <c r="AV249" s="223" t="str">
        <f t="shared" ca="1" si="361"/>
        <v>1.19723632934509-4.32625619504307i</v>
      </c>
      <c r="AW249" s="223" t="str">
        <f t="shared" ca="1" si="362"/>
        <v>1.09070410221652+4.35433485791577i</v>
      </c>
      <c r="AX249" s="223" t="str">
        <f t="shared" ca="1" si="363"/>
        <v>-3.09525123031612-3.25104403456471i</v>
      </c>
      <c r="AY249" s="223" t="str">
        <f t="shared" ca="1" si="364"/>
        <v>4.29557155720716+1.30304738607816i</v>
      </c>
      <c r="AZ249" s="223" t="str">
        <f t="shared" ca="1" si="365"/>
        <v>-4.37979063228957+0.983514875719138i</v>
      </c>
      <c r="BA249" s="223" t="str">
        <f t="shared" ca="1" si="366"/>
        <v>3.32602614866299-3.01453438392437i</v>
      </c>
      <c r="BB249" s="223" t="str">
        <f t="shared" ca="1" si="367"/>
        <v>-1.40807353578981+4.26229942768697i</v>
      </c>
      <c r="BC249" s="223" t="str">
        <f t="shared" ca="1" si="368"/>
        <v>-0.875733216636551-4.40260818455738i</v>
      </c>
      <c r="BD249" s="223" t="str">
        <f t="shared" ca="1" si="369"/>
        <v>2.93200169474038+3.39900478897747i</v>
      </c>
      <c r="BE249" s="223" t="str">
        <f t="shared" ca="1" si="370"/>
        <v>-4.22645984836912-1.51225151465487i</v>
      </c>
      <c r="BF249" s="223" t="str">
        <f t="shared" ca="1" si="371"/>
        <v>4.42277377027892-0.767424048610026i</v>
      </c>
      <c r="BG249" s="223" t="str">
        <f t="shared" ca="1" si="372"/>
        <v>-3.46993599590403+2.84770287737007i</v>
      </c>
      <c r="BH249" s="223" t="str">
        <f t="shared" ca="1" si="373"/>
        <v>1.61551856975006-4.18807440767771i</v>
      </c>
      <c r="BI249" s="223" t="str">
        <f t="shared" ca="1" si="374"/>
        <v>0.65865261303245+4.44027524245939i</v>
      </c>
      <c r="BJ249" s="223" t="str">
        <f t="shared" ca="1" si="375"/>
        <v>-2.76168871026889-3.53877704313589i</v>
      </c>
      <c r="BK249" s="223" t="str">
        <f t="shared" ca="1" si="376"/>
        <v>4.14716622756377+1.71781249687116i</v>
      </c>
      <c r="BL249" s="223" t="str">
        <f t="shared" ca="1" si="377"/>
        <v>-4.45510205886636+0.549484429749387i</v>
      </c>
      <c r="BM249" s="223" t="str">
        <f t="shared" ca="1" si="378"/>
        <v>3.60548646340035-2.67401100515481i</v>
      </c>
      <c r="BN249" s="223" t="str">
        <f t="shared" ca="1" si="379"/>
        <v>-1.81907167797716+4.10375994958692i</v>
      </c>
      <c r="BO249" s="223" t="str">
        <f t="shared" ca="1" si="380"/>
        <v>-0.439985257592512-4.46724528838002i</v>
      </c>
      <c r="BP249" s="223" t="str">
        <f t="shared" ca="1" si="381"/>
        <v>2.58472257580269+3.67002407343442i</v>
      </c>
      <c r="BQ249" s="223" t="str">
        <f t="shared" ca="1" si="382"/>
        <v>-4.05788172006583-1.91923511832393i</v>
      </c>
      <c r="BR249" s="223" t="str">
        <f t="shared" ca="1" si="383"/>
        <v>4.47669761637302-0.330221054768444i</v>
      </c>
      <c r="BS249" s="223" t="str">
        <f t="shared" ca="1" si="384"/>
        <v>-3.7323509982004+2.4938772062162i</v>
      </c>
      <c r="BT249" s="223" t="str">
        <f t="shared" ca="1" si="385"/>
        <v>2.01824248320023-4.00955917433052i</v>
      </c>
      <c r="BU249" s="223" t="str">
        <f t="shared" ca="1" si="386"/>
        <v>0.220257939128742+4.48345334911639i</v>
      </c>
      <c r="BV249" s="223" t="str">
        <f t="shared" ca="1" si="387"/>
        <v>-2.40152961825275-3.79242969428664i</v>
      </c>
      <c r="BW249" s="223" t="str">
        <f t="shared" ca="1" si="388"/>
        <v>3.95882142007565+2.11603413427159i</v>
      </c>
      <c r="BX249" s="223" t="str">
        <f t="shared" ca="1" si="389"/>
        <v>-4.48750841720936+0.110162148342482i</v>
      </c>
      <c r="BY249" s="223" t="str">
        <f t="shared" ca="1" si="390"/>
        <v>3.8502239725331-2.30773543864622i</v>
      </c>
      <c r="BZ249" s="223" t="str">
        <f t="shared" ca="1" si="391"/>
        <v>-2.21255116550407+3.90569901982716i</v>
      </c>
      <c r="CA249" s="223" t="str">
        <f t="shared" ca="1" si="392"/>
        <v>-1.75313758591063E-12-4.48886037803052i</v>
      </c>
      <c r="CB249" s="223" t="str">
        <f t="shared" ca="1" si="393"/>
        <v>2.21255116550323+3.90569901982764i</v>
      </c>
      <c r="CC249" s="223" t="str">
        <f t="shared" ca="1" si="394"/>
        <v>-3.85022397253261-2.30773543864705i</v>
      </c>
      <c r="CD249" s="223" t="str">
        <f t="shared" ca="1" si="395"/>
        <v>4.48750841720934+0.110162148343313i</v>
      </c>
      <c r="CE249" s="223" t="str">
        <f t="shared" ca="1" si="396"/>
        <v>-3.95882142007604+2.11603413427086i</v>
      </c>
      <c r="CF249" s="223" t="str">
        <f t="shared" ca="1" si="397"/>
        <v>2.40152961825345-3.7924296942862i</v>
      </c>
      <c r="CG249" s="223" t="str">
        <f t="shared" ca="1" si="398"/>
        <v>-0.220257939129572+4.48345334911635i</v>
      </c>
      <c r="CH249" s="223" t="str">
        <f t="shared" ca="1" si="399"/>
        <v>-2.01824248319949-4.00955917433089i</v>
      </c>
      <c r="CI249" s="223" t="str">
        <f t="shared" ca="1" si="400"/>
        <v>3.73235099820242+2.49387720621318i</v>
      </c>
      <c r="CJ249" s="223" t="str">
        <f t="shared" ca="1" si="401"/>
        <v>-4.47669761637297-0.330221054769146i</v>
      </c>
      <c r="CK249" s="223" t="str">
        <f t="shared" ca="1" si="402"/>
        <v>4.05788172006618-1.91923511832318i</v>
      </c>
      <c r="CL249" s="223" t="str">
        <f t="shared" ca="1" si="403"/>
        <v>-2.58472257579972+3.67002407343651i</v>
      </c>
      <c r="CM249" s="223" t="str">
        <f t="shared" ca="1" si="404"/>
        <v>0.439985257593213-4.46724528837995i</v>
      </c>
      <c r="CN249" s="223" t="str">
        <f t="shared" ca="1" si="405"/>
        <v>1.8190716779764+4.10375994958726i</v>
      </c>
      <c r="CO249" s="223" t="str">
        <f t="shared" ca="1" si="406"/>
        <v>-3.60548646339978-2.67401100515559i</v>
      </c>
      <c r="CP249" s="223" t="str">
        <f t="shared" ca="1" si="407"/>
        <v>4.45510205886626+0.549484429750213i</v>
      </c>
      <c r="CQ249" s="223" t="str">
        <f t="shared" ca="1" si="408"/>
        <v>-4.14716622756238+1.71781249687451i</v>
      </c>
      <c r="CR249" s="223" t="str">
        <f t="shared" ca="1" si="409"/>
        <v>2.76168871026965-3.5387770431353i</v>
      </c>
      <c r="CS249" s="223" t="str">
        <f t="shared" ca="1" si="410"/>
        <v>-0.658652613033272+4.44027524245927i</v>
      </c>
      <c r="CT249" s="223" t="str">
        <f t="shared" ca="1" si="411"/>
        <v>-1.61551856975345-4.1880744076764i</v>
      </c>
      <c r="CU249" s="223" t="str">
        <f t="shared" ca="1" si="412"/>
        <v>3.46993599590342+2.84770287737081i</v>
      </c>
      <c r="CV249" s="223" t="str">
        <f t="shared" ca="1" si="413"/>
        <v>-4.42277377027878-0.767424048610848i</v>
      </c>
      <c r="CW249" s="223" t="str">
        <f t="shared" ca="1" si="414"/>
        <v>4.2264598483694-1.51225151465409i</v>
      </c>
      <c r="CX249" s="223" t="str">
        <f t="shared" ca="1" si="415"/>
        <v>-2.93200169474111+3.39900478897685i</v>
      </c>
      <c r="CY249" s="223" t="str">
        <f t="shared" ca="1" si="416"/>
        <v>0.875733216637364-4.40260818455722i</v>
      </c>
      <c r="CZ249" s="223" t="str">
        <f t="shared" ca="1" si="417"/>
        <v>1.40807353578902+4.26229942768723i</v>
      </c>
      <c r="DA249" s="223" t="str">
        <f t="shared" ca="1" si="418"/>
        <v>-3.32602614866252-3.01453438392489i</v>
      </c>
      <c r="DB249" s="223" t="str">
        <f t="shared" ca="1" si="419"/>
        <v>4.37979063229039+0.983514875715471i</v>
      </c>
      <c r="DC249" s="223" t="str">
        <f t="shared" ca="1" si="420"/>
        <v>-4.29557155720744+1.30304738607724i</v>
      </c>
      <c r="DD249" s="223" t="str">
        <f t="shared" ca="1" si="421"/>
        <v>3.09525123031667-3.25104403456419i</v>
      </c>
      <c r="DE249" s="223" t="str">
        <f t="shared" ca="1" si="422"/>
        <v>-1.09070410221294+4.35433485791667i</v>
      </c>
      <c r="DF249" s="223" t="str">
        <f t="shared" ca="1" si="423"/>
        <v>-1.19723632934416-4.32625619504333i</v>
      </c>
      <c r="DG249" s="223" t="str">
        <f t="shared" ca="1" si="424"/>
        <v>3.17410361310378+3.1741036131062i</v>
      </c>
      <c r="DH249" s="223" t="str">
        <f t="shared" ca="1" si="425"/>
        <v>-4.32625619504357-1.19723632934327i</v>
      </c>
      <c r="DI249" s="223" t="str">
        <f t="shared" ca="1" si="426"/>
        <v>4.35433485791644-1.09070410221383i</v>
      </c>
      <c r="DJ249" s="223" t="str">
        <f t="shared" ca="1" si="427"/>
        <v>-3.25104403456355+3.09525123031734i</v>
      </c>
      <c r="DK249" s="223" t="str">
        <f t="shared" ca="1" si="428"/>
        <v>1.30304738607636-4.29557155720771i</v>
      </c>
      <c r="DL249" s="223" t="str">
        <f t="shared" ca="1" si="429"/>
        <v>0.983514875716369+4.37979063229019i</v>
      </c>
      <c r="DM249" s="223" t="str">
        <f t="shared" ca="1" si="430"/>
        <v>-3.01453438392576-3.32602614866173i</v>
      </c>
      <c r="DN249" s="223" t="str">
        <f t="shared" ca="1" si="431"/>
        <v>4.26229942768752+1.40807353578814i</v>
      </c>
      <c r="DO249" s="223" t="str">
        <f t="shared" ca="1" si="432"/>
        <v>-4.40260818455789+0.875733216634015i</v>
      </c>
      <c r="DP249" s="223" t="str">
        <f t="shared" ca="1" si="433"/>
        <v>3.39900478897624-2.9320016947418i</v>
      </c>
      <c r="DQ249" s="223" t="str">
        <f t="shared" ca="1" si="434"/>
        <v>-1.51225151465322+4.22645984836971i</v>
      </c>
      <c r="DR249" s="223" t="str">
        <f t="shared" ca="1" si="435"/>
        <v>-0.767424048607481-4.42277377027937i</v>
      </c>
      <c r="DS249" s="223" t="str">
        <f t="shared" ca="1" si="436"/>
        <v>2.84770287737153+3.46993599590283i</v>
      </c>
      <c r="DT249" s="223" t="str">
        <f t="shared" ca="1" si="437"/>
        <v>-4.18807440767673-1.61551856975259i</v>
      </c>
      <c r="DU249" s="223" t="str">
        <f t="shared" ca="1" si="438"/>
        <v>4.44027524245913-0.658652613034183i</v>
      </c>
      <c r="DV249" s="223" t="str">
        <f t="shared" ca="1" si="439"/>
        <v>-3.53877704313473+2.76168871027037i</v>
      </c>
      <c r="DW249" s="223" t="str">
        <f t="shared" ca="1" si="440"/>
        <v>1.71781249687366-4.14716622756274i</v>
      </c>
      <c r="DX249" s="223" t="str">
        <f t="shared" ca="1" si="441"/>
        <v>0.549484429751128+4.45510205886614i</v>
      </c>
      <c r="DY249" s="223" t="str">
        <f t="shared" ca="1" si="442"/>
        <v>-2.67401100515633-3.60548646339923i</v>
      </c>
      <c r="DZ249" s="223" t="str">
        <f t="shared" ca="1" si="443"/>
        <v>4.10375994958576+1.81907167797975i</v>
      </c>
      <c r="EA249" s="223" t="str">
        <f t="shared" ca="1" si="444"/>
        <v>-4.46724528837986+0.43998525759413i</v>
      </c>
      <c r="EB249" s="223" t="str">
        <f t="shared" ca="1" si="445"/>
        <v>3.67002407343598-2.58472257580047i</v>
      </c>
      <c r="EC249" s="223" t="str">
        <f t="shared" ca="1" si="446"/>
        <v>-1.9192351183265+4.05788172006461i</v>
      </c>
      <c r="ED249" s="223" t="str">
        <f t="shared" ca="1" si="447"/>
        <v>-0.330221054770319-4.47669761637288i</v>
      </c>
      <c r="EE249" s="223" t="str">
        <f t="shared" ca="1" si="448"/>
        <v>2.49387720621395+3.73235099820191i</v>
      </c>
      <c r="EF249" s="223" t="str">
        <f t="shared" ca="1" si="449"/>
        <v>-4.00955917433131-2.01824248319866i</v>
      </c>
      <c r="EG249" s="223" t="str">
        <f t="shared" ca="1" si="450"/>
        <v>4.4834533491163-0.22025793913062i</v>
      </c>
      <c r="EH249" s="223" t="str">
        <f t="shared" ca="1" si="451"/>
        <v>-3.79242969428809+2.40152961825046i</v>
      </c>
      <c r="EI249" s="223" t="str">
        <f t="shared" ca="1" si="452"/>
        <v>2.11603413427005-3.95882142007647i</v>
      </c>
      <c r="EJ249" s="223" t="str">
        <f t="shared" ca="1" si="453"/>
        <v>0.110162148344362+4.48750841720931i</v>
      </c>
      <c r="EK249" s="223" t="str">
        <f t="shared" ca="1" si="454"/>
        <v>-2.3077354386439-3.8502239725345i</v>
      </c>
      <c r="EL249" s="223" t="str">
        <f t="shared" ca="1" si="455"/>
        <v>3.90569901982803+2.21255116550254i</v>
      </c>
      <c r="EM249" s="223" t="str">
        <f t="shared" ca="1" si="456"/>
        <v>-4.48886037803052-8.31481729671991E-13i</v>
      </c>
      <c r="EN249" s="223"/>
      <c r="EO249" s="223"/>
      <c r="EP249" s="223"/>
    </row>
    <row r="250" spans="1:146">
      <c r="A250" s="249">
        <f t="shared" si="323"/>
        <v>2.9296875000000022E-3</v>
      </c>
      <c r="B250" s="248">
        <v>150</v>
      </c>
      <c r="C250" s="247">
        <f t="shared" si="324"/>
        <v>30000</v>
      </c>
      <c r="N250" s="246">
        <f t="shared" ca="1" si="327"/>
        <v>17.488673829424123</v>
      </c>
      <c r="O250" s="223">
        <f t="shared" ca="1" si="328"/>
        <v>4.4886738294241244</v>
      </c>
      <c r="P250" s="223" t="str">
        <f t="shared" ca="1" si="329"/>
        <v>-3.85006396445655+2.30763953349525i</v>
      </c>
      <c r="Q250" s="223" t="str">
        <f t="shared" ca="1" si="330"/>
        <v>2.11594619586678-3.9586568988931i</v>
      </c>
      <c r="R250" s="223" t="str">
        <f t="shared" ca="1" si="331"/>
        <v>0.220248785624113+4.48326702521589i</v>
      </c>
      <c r="S250" s="223" t="str">
        <f t="shared" ca="1" si="332"/>
        <v>-2.49377356536231-3.73219588870375i</v>
      </c>
      <c r="T250" s="223" t="str">
        <f t="shared" ca="1" si="333"/>
        <v>4.05771308212283+1.91915535851747i</v>
      </c>
      <c r="U250" s="223" t="str">
        <f t="shared" ca="1" si="334"/>
        <v>-4.4670596380561+0.439966972632142i</v>
      </c>
      <c r="V250" s="223" t="str">
        <f t="shared" ca="1" si="335"/>
        <v>3.60533662615345-2.67389987828144i</v>
      </c>
      <c r="W250" s="223" t="str">
        <f t="shared" ca="1" si="336"/>
        <v>-1.71774110781143+4.14699387912399i</v>
      </c>
      <c r="X250" s="223" t="str">
        <f t="shared" ca="1" si="337"/>
        <v>-0.658625240666997-4.44009071295997i</v>
      </c>
      <c r="Y250" s="223" t="str">
        <f t="shared" ca="1" si="338"/>
        <v>2.84758453218782+3.46979179188056i</v>
      </c>
      <c r="Z250" s="223" t="str">
        <f t="shared" ca="1" si="339"/>
        <v>-4.22628420463659-1.5121886683203i</v>
      </c>
      <c r="AA250" s="223" t="str">
        <f t="shared" ca="1" si="340"/>
        <v>4.40242522043035-0.875696822807867i</v>
      </c>
      <c r="AB250" s="223" t="str">
        <f t="shared" ca="1" si="341"/>
        <v>-3.32588792526318+3.01440910553721i</v>
      </c>
      <c r="AC250" s="223" t="str">
        <f t="shared" ca="1" si="342"/>
        <v>1.30299323387513-4.29539304132144i</v>
      </c>
      <c r="AD250" s="223" t="str">
        <f t="shared" ca="1" si="343"/>
        <v>1.09065877460061+4.35415389993782i</v>
      </c>
      <c r="AE250" s="223" t="str">
        <f t="shared" ca="1" si="344"/>
        <v>-3.17397170332031-3.17397170332047i</v>
      </c>
      <c r="AF250" s="223" t="str">
        <f t="shared" ca="1" si="345"/>
        <v>4.35415389993788+1.09065877460039i</v>
      </c>
      <c r="AG250" s="223" t="str">
        <f t="shared" ca="1" si="346"/>
        <v>-4.2953930413215+1.30299323387495i</v>
      </c>
      <c r="AH250" s="223" t="str">
        <f t="shared" ca="1" si="347"/>
        <v>3.01440910553735-3.32588792526305i</v>
      </c>
      <c r="AI250" s="223" t="str">
        <f t="shared" ca="1" si="348"/>
        <v>-0.875696822807611+4.4024252204304i</v>
      </c>
      <c r="AJ250" s="223" t="str">
        <f t="shared" ca="1" si="349"/>
        <v>-1.51218866832013-4.22628420463665i</v>
      </c>
      <c r="AK250" s="223" t="str">
        <f t="shared" ca="1" si="350"/>
        <v>3.46979179188044+2.84758453218796i</v>
      </c>
      <c r="AL250" s="223" t="str">
        <f t="shared" ca="1" si="351"/>
        <v>-4.44009071296001-0.658625240666741i</v>
      </c>
      <c r="AM250" s="223" t="str">
        <f t="shared" ca="1" si="352"/>
        <v>4.14699387912407-1.71774110781124i</v>
      </c>
      <c r="AN250" s="223" t="str">
        <f t="shared" ca="1" si="353"/>
        <v>-2.67389987828124+3.6053366261536i</v>
      </c>
      <c r="AO250" s="223" t="str">
        <f t="shared" ca="1" si="354"/>
        <v>0.439966972632345-4.46705963805609i</v>
      </c>
      <c r="AP250" s="223" t="str">
        <f t="shared" ca="1" si="355"/>
        <v>1.91915535851729+4.05771308212291i</v>
      </c>
      <c r="AQ250" s="223" t="str">
        <f t="shared" ca="1" si="356"/>
        <v>-3.73219588870363-2.49377356536249i</v>
      </c>
      <c r="AR250" s="223" t="str">
        <f t="shared" ca="1" si="357"/>
        <v>-3.73219588870363-2.49377356536249i</v>
      </c>
      <c r="AS250" s="223" t="str">
        <f t="shared" ca="1" si="358"/>
        <v>-3.95865689889346+2.11594619586612i</v>
      </c>
      <c r="AT250" s="223" t="str">
        <f t="shared" ca="1" si="359"/>
        <v>2.30763953349413-3.85006396445722i</v>
      </c>
      <c r="AU250" s="223" t="str">
        <f t="shared" ca="1" si="360"/>
        <v>-1.11298998884778E-12+4.48867382942412i</v>
      </c>
      <c r="AV250" s="223" t="str">
        <f t="shared" ca="1" si="361"/>
        <v>-2.30763953349605-3.85006396445607i</v>
      </c>
      <c r="AW250" s="223" t="str">
        <f t="shared" ca="1" si="362"/>
        <v>3.9586568988924+2.11594619586808i</v>
      </c>
      <c r="AX250" s="223" t="str">
        <f t="shared" ca="1" si="363"/>
        <v>-4.48326702521586+0.220248785624777i</v>
      </c>
      <c r="AY250" s="223" t="str">
        <f t="shared" ca="1" si="364"/>
        <v>3.73219588870483-2.49377356536069i</v>
      </c>
      <c r="AZ250" s="223" t="str">
        <f t="shared" ca="1" si="365"/>
        <v>-1.91915535851728+4.05771308212292i</v>
      </c>
      <c r="BA250" s="223" t="str">
        <f t="shared" ca="1" si="366"/>
        <v>-0.439966972630193-4.4670596380563i</v>
      </c>
      <c r="BB250" s="223" t="str">
        <f t="shared" ca="1" si="367"/>
        <v>2.67389987828125+3.60533662615359i</v>
      </c>
      <c r="BC250" s="223" t="str">
        <f t="shared" ca="1" si="368"/>
        <v>-4.14699387912478-1.71774110780952i</v>
      </c>
      <c r="BD250" s="223" t="str">
        <f t="shared" ca="1" si="369"/>
        <v>4.44009071296007-0.658625240666306i</v>
      </c>
      <c r="BE250" s="223" t="str">
        <f t="shared" ca="1" si="370"/>
        <v>-3.46979179187954+2.84758453218905i</v>
      </c>
      <c r="BF250" s="223" t="str">
        <f t="shared" ca="1" si="371"/>
        <v>1.51218866832096-4.22628420463635i</v>
      </c>
      <c r="BG250" s="223" t="str">
        <f t="shared" ca="1" si="372"/>
        <v>0.875696822808994+4.40242522043013i</v>
      </c>
      <c r="BH250" s="223" t="str">
        <f t="shared" ca="1" si="373"/>
        <v>-3.01440910553636-3.32588792526395i</v>
      </c>
      <c r="BI250" s="223" t="str">
        <f t="shared" ca="1" si="374"/>
        <v>4.29539304132178+1.30299323387403i</v>
      </c>
      <c r="BJ250" s="223" t="str">
        <f t="shared" ca="1" si="375"/>
        <v>-4.35415389993821+1.09065877459907i</v>
      </c>
      <c r="BK250" s="223" t="str">
        <f t="shared" ca="1" si="376"/>
        <v>3.17397170331997-3.17397170332081i</v>
      </c>
      <c r="BL250" s="223" t="str">
        <f t="shared" ca="1" si="377"/>
        <v>-1.09065877460237+4.35415389993738i</v>
      </c>
      <c r="BM250" s="223" t="str">
        <f t="shared" ca="1" si="378"/>
        <v>-1.30299323387517-4.29539304132143i</v>
      </c>
      <c r="BN250" s="223" t="str">
        <f t="shared" ca="1" si="379"/>
        <v>3.32588792526166+3.01440910553888i</v>
      </c>
      <c r="BO250" s="223" t="str">
        <f t="shared" ca="1" si="380"/>
        <v>-4.40242522043036-0.875696822807827i</v>
      </c>
      <c r="BP250" s="223" t="str">
        <f t="shared" ca="1" si="381"/>
        <v>4.22628420463595-1.51218866832208i</v>
      </c>
      <c r="BQ250" s="223" t="str">
        <f t="shared" ca="1" si="382"/>
        <v>-2.84758453218813+3.4697917918803i</v>
      </c>
      <c r="BR250" s="223" t="str">
        <f t="shared" ca="1" si="383"/>
        <v>0.65862524066513-4.44009071296025i</v>
      </c>
      <c r="BS250" s="223" t="str">
        <f t="shared" ca="1" si="384"/>
        <v>1.71774110781062+4.14699387912432i</v>
      </c>
      <c r="BT250" s="223" t="str">
        <f t="shared" ca="1" si="385"/>
        <v>-3.6053366261543-2.67389987828029i</v>
      </c>
      <c r="BU250" s="223" t="str">
        <f t="shared" ca="1" si="386"/>
        <v>4.46705963805597+0.439966972633453i</v>
      </c>
      <c r="BV250" s="223" t="str">
        <f t="shared" ca="1" si="387"/>
        <v>-4.05771308212241+1.91915535851835i</v>
      </c>
      <c r="BW250" s="223" t="str">
        <f t="shared" ca="1" si="388"/>
        <v>2.49377356536342-3.73219588870301i</v>
      </c>
      <c r="BX250" s="223" t="str">
        <f t="shared" ca="1" si="389"/>
        <v>-0.220248785623589+4.48326702521592i</v>
      </c>
      <c r="BY250" s="223" t="str">
        <f t="shared" ca="1" si="390"/>
        <v>-2.11594619586514-3.95865689889398i</v>
      </c>
      <c r="BZ250" s="223" t="str">
        <f t="shared" ca="1" si="391"/>
        <v>3.85006396445668+2.30763953349503i</v>
      </c>
      <c r="CA250" s="223" t="str">
        <f t="shared" ca="1" si="392"/>
        <v>-4.48867382942412-2.22597997769555E-12i</v>
      </c>
      <c r="CB250" s="223" t="str">
        <f t="shared" ca="1" si="393"/>
        <v>3.85006396445661-2.30763953349515i</v>
      </c>
      <c r="CC250" s="223" t="str">
        <f t="shared" ca="1" si="394"/>
        <v>-2.11594619586512+3.95865689889398i</v>
      </c>
      <c r="CD250" s="223" t="str">
        <f t="shared" ca="1" si="395"/>
        <v>-0.220248785623729-4.48326702521591i</v>
      </c>
      <c r="CE250" s="223" t="str">
        <f t="shared" ca="1" si="396"/>
        <v>2.49377356536342+3.732195888703i</v>
      </c>
      <c r="CF250" s="223" t="str">
        <f t="shared" ca="1" si="397"/>
        <v>-4.05771308212247-1.91915535851822i</v>
      </c>
      <c r="CG250" s="223" t="str">
        <f t="shared" ca="1" si="398"/>
        <v>4.46705963805597-0.439966972633466i</v>
      </c>
      <c r="CH250" s="223" t="str">
        <f t="shared" ca="1" si="399"/>
        <v>-3.60533662615429+2.6738998782803i</v>
      </c>
      <c r="CI250" s="223" t="str">
        <f t="shared" ca="1" si="400"/>
        <v>1.71774110781061-4.14699387912432i</v>
      </c>
      <c r="CJ250" s="223" t="str">
        <f t="shared" ca="1" si="401"/>
        <v>0.658625240665139+4.44009071296025i</v>
      </c>
      <c r="CK250" s="223" t="str">
        <f t="shared" ca="1" si="402"/>
        <v>-2.84758453218815-3.46979179188029i</v>
      </c>
      <c r="CL250" s="223" t="str">
        <f t="shared" ca="1" si="403"/>
        <v>4.22628420463595+1.51218866832207i</v>
      </c>
      <c r="CM250" s="223" t="str">
        <f t="shared" ca="1" si="404"/>
        <v>-4.40242522043036+0.87569682280784i</v>
      </c>
      <c r="CN250" s="223" t="str">
        <f t="shared" ca="1" si="405"/>
        <v>3.32588792526474-3.01440910553549i</v>
      </c>
      <c r="CO250" s="223" t="str">
        <f t="shared" ca="1" si="406"/>
        <v>-1.30299323387515+4.29539304132143i</v>
      </c>
      <c r="CP250" s="223" t="str">
        <f t="shared" ca="1" si="407"/>
        <v>-1.09065877460238-4.35415389993738i</v>
      </c>
      <c r="CQ250" s="223" t="str">
        <f t="shared" ca="1" si="408"/>
        <v>3.17397170331998+3.1739717033208i</v>
      </c>
      <c r="CR250" s="223" t="str">
        <f t="shared" ca="1" si="409"/>
        <v>-4.35415389993821-1.09065877459905i</v>
      </c>
      <c r="CS250" s="223" t="str">
        <f t="shared" ca="1" si="410"/>
        <v>4.29539304132177-1.30299323387404i</v>
      </c>
      <c r="CT250" s="223" t="str">
        <f t="shared" ca="1" si="411"/>
        <v>-3.01440910553635+3.32588792526396i</v>
      </c>
      <c r="CU250" s="223" t="str">
        <f t="shared" ca="1" si="412"/>
        <v>0.87569682280898-4.40242522043013i</v>
      </c>
      <c r="CV250" s="223" t="str">
        <f t="shared" ca="1" si="413"/>
        <v>1.51218866832097+4.22628420463634i</v>
      </c>
      <c r="CW250" s="223" t="str">
        <f t="shared" ca="1" si="414"/>
        <v>-3.46979179187955-2.84758453218905i</v>
      </c>
      <c r="CX250" s="223" t="str">
        <f t="shared" ca="1" si="415"/>
        <v>4.44009071296008+0.658625240666293i</v>
      </c>
      <c r="CY250" s="223" t="str">
        <f t="shared" ca="1" si="416"/>
        <v>-4.14699387912477+1.71774110780954i</v>
      </c>
      <c r="CZ250" s="223" t="str">
        <f t="shared" ca="1" si="417"/>
        <v>2.67389987828123-3.6053366261536i</v>
      </c>
      <c r="DA250" s="223" t="str">
        <f t="shared" ca="1" si="418"/>
        <v>-0.439966972634624+4.46705963805586i</v>
      </c>
      <c r="DB250" s="223" t="str">
        <f t="shared" ca="1" si="419"/>
        <v>-1.91915535851729-4.05771308212291i</v>
      </c>
      <c r="DC250" s="223" t="str">
        <f t="shared" ca="1" si="420"/>
        <v>3.73219588870491+2.49377356536057i</v>
      </c>
      <c r="DD250" s="223" t="str">
        <f t="shared" ca="1" si="421"/>
        <v>-4.48326702521586-0.220248785624764i</v>
      </c>
      <c r="DE250" s="223" t="str">
        <f t="shared" ca="1" si="422"/>
        <v>3.95865689889237-2.11594619586815i</v>
      </c>
      <c r="DF250" s="223" t="str">
        <f t="shared" ca="1" si="423"/>
        <v>-2.30763953349604+3.85006396445608i</v>
      </c>
      <c r="DG250" s="223" t="str">
        <f t="shared" ca="1" si="424"/>
        <v>-1.18997034088185E-12-4.48867382942412i</v>
      </c>
      <c r="DH250" s="223" t="str">
        <f t="shared" ca="1" si="425"/>
        <v>2.30763953349414+3.85006396445721i</v>
      </c>
      <c r="DI250" s="223" t="str">
        <f t="shared" ca="1" si="426"/>
        <v>-3.95865689889349-2.11594619586605i</v>
      </c>
      <c r="DJ250" s="223" t="str">
        <f t="shared" ca="1" si="427"/>
        <v>4.48326702521596-0.220248785622554i</v>
      </c>
      <c r="DK250" s="223" t="str">
        <f t="shared" ca="1" si="428"/>
        <v>-3.73219588870359+2.49377356536255i</v>
      </c>
      <c r="DL250" s="223" t="str">
        <f t="shared" ca="1" si="429"/>
        <v>1.91915535851929-4.05771308212196i</v>
      </c>
      <c r="DM250" s="223" t="str">
        <f t="shared" ca="1" si="430"/>
        <v>0.439966972632422+4.46705963805608i</v>
      </c>
      <c r="DN250" s="223" t="str">
        <f t="shared" ca="1" si="431"/>
        <v>-2.67389987828315-3.60533662615218i</v>
      </c>
      <c r="DO250" s="223" t="str">
        <f t="shared" ca="1" si="432"/>
        <v>4.14699387912392+1.71774110781158i</v>
      </c>
      <c r="DP250" s="223" t="str">
        <f t="shared" ca="1" si="433"/>
        <v>-4.44009071295973+0.658625240668645i</v>
      </c>
      <c r="DQ250" s="223" t="str">
        <f t="shared" ca="1" si="434"/>
        <v>3.46979179188096-2.84758453218734i</v>
      </c>
      <c r="DR250" s="223" t="str">
        <f t="shared" ca="1" si="435"/>
        <v>-1.51218866831873+4.22628420463715i</v>
      </c>
      <c r="DS250" s="223" t="str">
        <f t="shared" ca="1" si="436"/>
        <v>-0.875696822806812-4.40242522043056i</v>
      </c>
      <c r="DT250" s="223" t="str">
        <f t="shared" ca="1" si="437"/>
        <v>3.01440910553812+3.32588792526235i</v>
      </c>
      <c r="DU250" s="223" t="str">
        <f t="shared" ca="1" si="438"/>
        <v>-4.29539304132113-1.30299323387616i</v>
      </c>
      <c r="DV250" s="223" t="str">
        <f t="shared" ca="1" si="439"/>
        <v>4.35415389993763-1.09065877460136i</v>
      </c>
      <c r="DW250" s="223" t="str">
        <f t="shared" ca="1" si="440"/>
        <v>-3.17397170332154+3.17397170331924i</v>
      </c>
      <c r="DX250" s="223" t="str">
        <f t="shared" ca="1" si="441"/>
        <v>1.09065877460007-4.35415389993796i</v>
      </c>
      <c r="DY250" s="223" t="str">
        <f t="shared" ca="1" si="442"/>
        <v>1.30299323387304+4.29539304132208i</v>
      </c>
      <c r="DZ250" s="223" t="str">
        <f t="shared" ca="1" si="443"/>
        <v>-3.32588792526325-3.01440910553713i</v>
      </c>
      <c r="EA250" s="223" t="str">
        <f t="shared" ca="1" si="444"/>
        <v>4.40242522043082+0.875696822805506i</v>
      </c>
      <c r="EB250" s="223" t="str">
        <f t="shared" ca="1" si="445"/>
        <v>-4.2262842046367+1.51218866831999i</v>
      </c>
      <c r="EC250" s="223" t="str">
        <f t="shared" ca="1" si="446"/>
        <v>2.84758453218631-3.4697917918818i</v>
      </c>
      <c r="ED250" s="223" t="str">
        <f t="shared" ca="1" si="447"/>
        <v>-0.65862524066733+4.44009071295992i</v>
      </c>
      <c r="EE250" s="223" t="str">
        <f t="shared" ca="1" si="448"/>
        <v>-1.71774110781281-4.14699387912342i</v>
      </c>
      <c r="EF250" s="223" t="str">
        <f t="shared" ca="1" si="449"/>
        <v>3.60533662615298+2.67389987828208i</v>
      </c>
      <c r="EG250" s="223" t="str">
        <f t="shared" ca="1" si="450"/>
        <v>-4.46705963805621-0.439966972631098i</v>
      </c>
      <c r="EH250" s="223" t="str">
        <f t="shared" ca="1" si="451"/>
        <v>4.05771308212336-1.91915535851634i</v>
      </c>
      <c r="EI250" s="223" t="str">
        <f t="shared" ca="1" si="452"/>
        <v>-2.49377356536145+3.73219588870433i</v>
      </c>
      <c r="EJ250" s="223" t="str">
        <f t="shared" ca="1" si="453"/>
        <v>0.220248785625812-4.48326702521581i</v>
      </c>
      <c r="EK250" s="223" t="str">
        <f t="shared" ca="1" si="454"/>
        <v>2.11594619586722+3.95865689889286i</v>
      </c>
      <c r="EL250" s="223" t="str">
        <f t="shared" ca="1" si="455"/>
        <v>-3.85006396445553-2.30763953349694i</v>
      </c>
      <c r="EM250" s="223" t="str">
        <f t="shared" ca="1" si="456"/>
        <v>4.48867382942412-1.40768243687949E-13i</v>
      </c>
      <c r="EN250" s="223"/>
      <c r="EO250" s="223"/>
      <c r="EP250" s="223"/>
    </row>
    <row r="251" spans="1:146">
      <c r="A251" s="249">
        <f t="shared" si="323"/>
        <v>2.9492187500000022E-3</v>
      </c>
      <c r="B251" s="248">
        <v>151</v>
      </c>
      <c r="C251" s="247">
        <f t="shared" si="324"/>
        <v>30200</v>
      </c>
      <c r="N251" s="246">
        <f t="shared" ca="1" si="327"/>
        <v>17.488473842996587</v>
      </c>
      <c r="O251" s="223">
        <f t="shared" ca="1" si="328"/>
        <v>4.4884738429965871</v>
      </c>
      <c r="P251" s="223" t="str">
        <f t="shared" ca="1" si="329"/>
        <v>-3.79210312878572+2.40132282292867i</v>
      </c>
      <c r="Q251" s="223" t="str">
        <f t="shared" ca="1" si="330"/>
        <v>1.91906985330178-4.05753229653355i</v>
      </c>
      <c r="R251" s="223" t="str">
        <f t="shared" ca="1" si="331"/>
        <v>0.549437113735106+4.45471843075575i</v>
      </c>
      <c r="S251" s="223" t="str">
        <f t="shared" ca="1" si="332"/>
        <v>-2.8474576621411-3.46963720028168i</v>
      </c>
      <c r="T251" s="223" t="str">
        <f t="shared" ca="1" si="333"/>
        <v>4.26193240177992+1.40795228680626i</v>
      </c>
      <c r="U251" s="223" t="str">
        <f t="shared" ca="1" si="334"/>
        <v>-4.35395990685286+1.09061018186261i</v>
      </c>
      <c r="V251" s="223" t="str">
        <f t="shared" ca="1" si="335"/>
        <v>3.09498469873783-3.25076408769435i</v>
      </c>
      <c r="W251" s="223" t="str">
        <f t="shared" ca="1" si="336"/>
        <v>-0.875657807391059+4.402229076686i</v>
      </c>
      <c r="X251" s="223" t="str">
        <f t="shared" ca="1" si="337"/>
        <v>-1.61537945771167-4.18771377327387i</v>
      </c>
      <c r="Y251" s="223" t="str">
        <f t="shared" ca="1" si="338"/>
        <v>3.60517599554876+2.67378074650551i</v>
      </c>
      <c r="Z251" s="223" t="str">
        <f t="shared" ca="1" si="339"/>
        <v>-4.47631212867242-0.33019261948856i</v>
      </c>
      <c r="AA251" s="223" t="str">
        <f t="shared" ca="1" si="340"/>
        <v>3.9584805266101-2.11585192291738i</v>
      </c>
      <c r="AB251" s="223" t="str">
        <f t="shared" ca="1" si="341"/>
        <v>-2.21236064308377+3.905362700723i</v>
      </c>
      <c r="AC251" s="223" t="str">
        <f t="shared" ca="1" si="342"/>
        <v>-0.220238972755154-4.48306727968077i</v>
      </c>
      <c r="AD251" s="223" t="str">
        <f t="shared" ca="1" si="343"/>
        <v>2.58450000576203+3.66970804826224i</v>
      </c>
      <c r="AE251" s="223" t="str">
        <f t="shared" ca="1" si="344"/>
        <v>-4.14680911575675-1.71766457631905i</v>
      </c>
      <c r="AF251" s="223" t="str">
        <f t="shared" ca="1" si="345"/>
        <v>4.42239292595208-0.767357965850101i</v>
      </c>
      <c r="AG251" s="223" t="str">
        <f t="shared" ca="1" si="346"/>
        <v>-3.32573974509451+3.01427480286109i</v>
      </c>
      <c r="AH251" s="223" t="str">
        <f t="shared" ca="1" si="347"/>
        <v>1.19713323551946-4.32588366182902i</v>
      </c>
      <c r="AI251" s="223" t="str">
        <f t="shared" ca="1" si="348"/>
        <v>1.30293518087944+4.29520166624237i</v>
      </c>
      <c r="AJ251" s="223" t="str">
        <f t="shared" ca="1" si="349"/>
        <v>-3.39871210123001-2.93174922055371i</v>
      </c>
      <c r="AK251" s="223" t="str">
        <f t="shared" ca="1" si="350"/>
        <v>4.43989289108357+0.658595896563358i</v>
      </c>
      <c r="AL251" s="223" t="str">
        <f t="shared" ca="1" si="351"/>
        <v>-4.10340657548761+1.81891503801294i</v>
      </c>
      <c r="AM251" s="223" t="str">
        <f t="shared" ca="1" si="352"/>
        <v>2.49366245885611-3.73202960606642i</v>
      </c>
      <c r="AN251" s="223" t="str">
        <f t="shared" ca="1" si="353"/>
        <v>-0.110152662300257+4.4871219985925i</v>
      </c>
      <c r="AO251" s="223" t="str">
        <f t="shared" ca="1" si="354"/>
        <v>-2.30753671992387-3.84989243037615i</v>
      </c>
      <c r="AP251" s="223" t="str">
        <f t="shared" ca="1" si="355"/>
        <v>4.00921391184467+2.01806869267023i</v>
      </c>
      <c r="AQ251" s="223" t="str">
        <f t="shared" ca="1" si="356"/>
        <v>-4.4668606146178+0.439947370535174i</v>
      </c>
      <c r="AR251" s="223" t="str">
        <f t="shared" ca="1" si="357"/>
        <v>-4.4668606146178+0.439947370535174i</v>
      </c>
      <c r="AS251" s="223" t="str">
        <f t="shared" ca="1" si="358"/>
        <v>-1.51212129492311+4.22609590860225i</v>
      </c>
      <c r="AT251" s="223" t="str">
        <f t="shared" ca="1" si="359"/>
        <v>-0.983430185412283-4.37941348923398i</v>
      </c>
      <c r="AU251" s="223" t="str">
        <f t="shared" ca="1" si="360"/>
        <v>3.17383029156229+3.17383029156037i</v>
      </c>
      <c r="AV251" s="223" t="str">
        <f t="shared" ca="1" si="361"/>
        <v>-4.3794134892336-0.98343018541398i</v>
      </c>
      <c r="AW251" s="223" t="str">
        <f t="shared" ca="1" si="362"/>
        <v>4.22609590860283-1.51212129492147i</v>
      </c>
      <c r="AX251" s="223" t="str">
        <f t="shared" ca="1" si="363"/>
        <v>-2.76145090170569+3.53847231962232i</v>
      </c>
      <c r="AY251" s="223" t="str">
        <f t="shared" ca="1" si="364"/>
        <v>0.439947370532462-4.46686061461807i</v>
      </c>
      <c r="AZ251" s="223" t="str">
        <f t="shared" ca="1" si="365"/>
        <v>2.01806869266868+4.00921391184545i</v>
      </c>
      <c r="BA251" s="223" t="str">
        <f t="shared" ca="1" si="366"/>
        <v>-3.84989243037617-2.30753671992383i</v>
      </c>
      <c r="BB251" s="223" t="str">
        <f t="shared" ca="1" si="367"/>
        <v>4.48712199859246-0.110152662301642i</v>
      </c>
      <c r="BC251" s="223" t="str">
        <f t="shared" ca="1" si="368"/>
        <v>-3.73202960606738+2.49366245885466i</v>
      </c>
      <c r="BD251" s="223" t="str">
        <f t="shared" ca="1" si="369"/>
        <v>1.81891503801325-4.10340657548747i</v>
      </c>
      <c r="BE251" s="223" t="str">
        <f t="shared" ca="1" si="370"/>
        <v>0.65859589656435+4.43989289108343i</v>
      </c>
      <c r="BF251" s="223" t="str">
        <f t="shared" ca="1" si="371"/>
        <v>-2.9317492205521-3.39871210123139i</v>
      </c>
      <c r="BG251" s="223" t="str">
        <f t="shared" ca="1" si="372"/>
        <v>4.29520166624214+1.30293518088019i</v>
      </c>
      <c r="BH251" s="223" t="str">
        <f t="shared" ca="1" si="373"/>
        <v>-4.32588366182887+1.19713323551999i</v>
      </c>
      <c r="BI251" s="223" t="str">
        <f t="shared" ca="1" si="374"/>
        <v>3.01427480285968-3.32573974509579i</v>
      </c>
      <c r="BJ251" s="223" t="str">
        <f t="shared" ca="1" si="375"/>
        <v>-0.767357965851434+4.42239292595184i</v>
      </c>
      <c r="BK251" s="223" t="str">
        <f t="shared" ca="1" si="376"/>
        <v>-1.71766457631863-4.14680911575692i</v>
      </c>
      <c r="BL251" s="223" t="str">
        <f t="shared" ca="1" si="377"/>
        <v>3.66970804826281+2.58450000576121i</v>
      </c>
      <c r="BM251" s="223" t="str">
        <f t="shared" ca="1" si="378"/>
        <v>-4.48306727968065-0.220238972757401i</v>
      </c>
      <c r="BN251" s="223" t="str">
        <f t="shared" ca="1" si="379"/>
        <v>3.90536270072345-2.21236064308298i</v>
      </c>
      <c r="BO251" s="223" t="str">
        <f t="shared" ca="1" si="380"/>
        <v>-2.115851922917+3.9584805266103i</v>
      </c>
      <c r="BP251" s="223" t="str">
        <f t="shared" ca="1" si="381"/>
        <v>-0.330192619490355-4.47631212867229i</v>
      </c>
      <c r="BQ251" s="223" t="str">
        <f t="shared" ca="1" si="382"/>
        <v>2.67378074650445+3.60517599554955i</v>
      </c>
      <c r="BR251" s="223" t="str">
        <f t="shared" ca="1" si="383"/>
        <v>-4.18771377327388-1.61537945771166i</v>
      </c>
      <c r="BS251" s="223" t="str">
        <f t="shared" ca="1" si="384"/>
        <v>4.40222907668573-0.875657807392384i</v>
      </c>
      <c r="BT251" s="223" t="str">
        <f t="shared" ca="1" si="385"/>
        <v>-3.25076408769557+3.09498469873655i</v>
      </c>
      <c r="BU251" s="223" t="str">
        <f t="shared" ca="1" si="386"/>
        <v>1.09061018186301-4.35395990685276i</v>
      </c>
      <c r="BV251" s="223" t="str">
        <f t="shared" ca="1" si="387"/>
        <v>1.40795228680671+4.26193240177977i</v>
      </c>
      <c r="BW251" s="223" t="str">
        <f t="shared" ca="1" si="388"/>
        <v>-3.46963720028283-2.84745766213969i</v>
      </c>
      <c r="BX251" s="223" t="str">
        <f t="shared" ca="1" si="389"/>
        <v>4.45471843075559+0.549437113736408i</v>
      </c>
      <c r="BY251" s="223" t="str">
        <f t="shared" ca="1" si="390"/>
        <v>-4.0575322965335+1.91906985330189i</v>
      </c>
      <c r="BZ251" s="223" t="str">
        <f t="shared" ca="1" si="391"/>
        <v>2.40132282292746-3.79210312878648i</v>
      </c>
      <c r="CA251" s="223" t="str">
        <f t="shared" ca="1" si="392"/>
        <v>-1.73979475091043E-12+4.48847384299659i</v>
      </c>
      <c r="CB251" s="223" t="str">
        <f t="shared" ca="1" si="393"/>
        <v>-2.4013228229283-3.79210312878595i</v>
      </c>
      <c r="CC251" s="223" t="str">
        <f t="shared" ca="1" si="394"/>
        <v>4.05753229653392+1.919069853301i</v>
      </c>
      <c r="CD251" s="223" t="str">
        <f t="shared" ca="1" si="395"/>
        <v>-4.45471843075547+0.549437113737382i</v>
      </c>
      <c r="CE251" s="223" t="str">
        <f t="shared" ca="1" si="396"/>
        <v>3.46963720028221-2.84745766214045i</v>
      </c>
      <c r="CF251" s="223" t="str">
        <f t="shared" ca="1" si="397"/>
        <v>-1.40795228680578+4.26193240178008i</v>
      </c>
      <c r="CG251" s="223" t="str">
        <f t="shared" ca="1" si="398"/>
        <v>-1.09061018186397-4.35395990685252i</v>
      </c>
      <c r="CH251" s="223" t="str">
        <f t="shared" ca="1" si="399"/>
        <v>3.25076408769317+3.09498469873907i</v>
      </c>
      <c r="CI251" s="223" t="str">
        <f t="shared" ca="1" si="400"/>
        <v>-4.4022290766859-0.875657807391544i</v>
      </c>
      <c r="CJ251" s="223" t="str">
        <f t="shared" ca="1" si="401"/>
        <v>4.18771377327353-1.61537945771258i</v>
      </c>
      <c r="CK251" s="223" t="str">
        <f t="shared" ca="1" si="402"/>
        <v>-2.67378074650724+3.60517599554748i</v>
      </c>
      <c r="CL251" s="223" t="str">
        <f t="shared" ca="1" si="403"/>
        <v>0.3301926194895-4.47631212867235i</v>
      </c>
      <c r="CM251" s="223" t="str">
        <f t="shared" ca="1" si="404"/>
        <v>2.11585192291787+3.95848052660984i</v>
      </c>
      <c r="CN251" s="223" t="str">
        <f t="shared" ca="1" si="405"/>
        <v>-3.90536270072388-2.21236064308224i</v>
      </c>
      <c r="CO251" s="223" t="str">
        <f t="shared" ca="1" si="406"/>
        <v>4.48306727968083-0.220238972753798i</v>
      </c>
      <c r="CP251" s="223" t="str">
        <f t="shared" ca="1" si="407"/>
        <v>-3.66970804826217+2.58450000576212i</v>
      </c>
      <c r="CQ251" s="223" t="str">
        <f t="shared" ca="1" si="408"/>
        <v>1.71766457631783-4.14680911575725i</v>
      </c>
      <c r="CR251" s="223" t="str">
        <f t="shared" ca="1" si="409"/>
        <v>0.767357965847883+4.42239292595246i</v>
      </c>
      <c r="CS251" s="223" t="str">
        <f t="shared" ca="1" si="410"/>
        <v>-3.01427480286051-3.32573974509504i</v>
      </c>
      <c r="CT251" s="223" t="str">
        <f t="shared" ca="1" si="411"/>
        <v>4.32588366182914+1.19713323551904i</v>
      </c>
      <c r="CU251" s="223" t="str">
        <f t="shared" ca="1" si="412"/>
        <v>-4.29520166624182+1.30293518088126i</v>
      </c>
      <c r="CV251" s="223" t="str">
        <f t="shared" ca="1" si="413"/>
        <v>2.93174922055464-3.3987121012292i</v>
      </c>
      <c r="CW251" s="223" t="str">
        <f t="shared" ca="1" si="414"/>
        <v>-0.658595896563376+4.43989289108357i</v>
      </c>
      <c r="CX251" s="223" t="str">
        <f t="shared" ca="1" si="415"/>
        <v>-1.81891503801427-4.10340657548702i</v>
      </c>
      <c r="CY251" s="223" t="str">
        <f t="shared" ca="1" si="416"/>
        <v>3.73202960606552+2.49366245885745i</v>
      </c>
      <c r="CZ251" s="223" t="str">
        <f t="shared" ca="1" si="417"/>
        <v>-4.48712199859249-0.110152662300657i</v>
      </c>
      <c r="DA251" s="223" t="str">
        <f t="shared" ca="1" si="418"/>
        <v>3.8498924303756-2.30753671992478i</v>
      </c>
      <c r="DB251" s="223" t="str">
        <f t="shared" ca="1" si="419"/>
        <v>-2.01806869266779+4.00921391184589i</v>
      </c>
      <c r="DC251" s="223" t="str">
        <f t="shared" ca="1" si="420"/>
        <v>-0.439947370533442-4.46686061461797i</v>
      </c>
      <c r="DD251" s="223" t="str">
        <f t="shared" ca="1" si="421"/>
        <v>2.76145090170657+3.53847231962163i</v>
      </c>
      <c r="DE251" s="223" t="str">
        <f t="shared" ca="1" si="422"/>
        <v>-4.22609590860316-1.51212129492054i</v>
      </c>
      <c r="DF251" s="223" t="str">
        <f t="shared" ca="1" si="423"/>
        <v>4.37941348923436-0.983430185410586i</v>
      </c>
      <c r="DG251" s="223" t="str">
        <f t="shared" ca="1" si="424"/>
        <v>-3.17383029156169+3.17383029156097i</v>
      </c>
      <c r="DH251" s="223" t="str">
        <f t="shared" ca="1" si="425"/>
        <v>0.983430185411322-4.37941348923419i</v>
      </c>
      <c r="DI251" s="223" t="str">
        <f t="shared" ca="1" si="426"/>
        <v>1.51212129491983+4.22609590860342i</v>
      </c>
      <c r="DJ251" s="223" t="str">
        <f t="shared" ca="1" si="427"/>
        <v>-3.53847231962117-2.76145090170716i</v>
      </c>
      <c r="DK251" s="223" t="str">
        <f t="shared" ca="1" si="428"/>
        <v>4.4668606146179+0.439947370534193i</v>
      </c>
      <c r="DL251" s="223" t="str">
        <f t="shared" ca="1" si="429"/>
        <v>-4.00921391184428+2.01806869267099i</v>
      </c>
      <c r="DM251" s="223" t="str">
        <f t="shared" ca="1" si="430"/>
        <v>2.30753671992543-3.84989243037521i</v>
      </c>
      <c r="DN251" s="223" t="str">
        <f t="shared" ca="1" si="431"/>
        <v>0.110152662299903+4.4871219985925i</v>
      </c>
      <c r="DO251" s="223" t="str">
        <f t="shared" ca="1" si="432"/>
        <v>-2.49366245885682-3.73202960606594i</v>
      </c>
      <c r="DP251" s="223" t="str">
        <f t="shared" ca="1" si="433"/>
        <v>4.10340657548671+1.81891503801496i</v>
      </c>
      <c r="DQ251" s="223" t="str">
        <f t="shared" ca="1" si="434"/>
        <v>-4.43989289108368+0.658595896562631i</v>
      </c>
      <c r="DR251" s="223" t="str">
        <f t="shared" ca="1" si="435"/>
        <v>3.3987121012297-2.93174922055407i</v>
      </c>
      <c r="DS251" s="223" t="str">
        <f t="shared" ca="1" si="436"/>
        <v>-1.30293518087759+4.29520166624293i</v>
      </c>
      <c r="DT251" s="223" t="str">
        <f t="shared" ca="1" si="437"/>
        <v>-1.19713323551832-4.32588366182934i</v>
      </c>
      <c r="DU251" s="223" t="str">
        <f t="shared" ca="1" si="438"/>
        <v>3.32573974509453+3.01427480286107i</v>
      </c>
      <c r="DV251" s="223" t="str">
        <f t="shared" ca="1" si="439"/>
        <v>-4.42239292595233-0.767357965848624i</v>
      </c>
      <c r="DW251" s="223" t="str">
        <f t="shared" ca="1" si="440"/>
        <v>4.14680911575754-1.71766457631714i</v>
      </c>
      <c r="DX251" s="223" t="str">
        <f t="shared" ca="1" si="441"/>
        <v>-2.58450000576273+3.66970804826174i</v>
      </c>
      <c r="DY251" s="223" t="str">
        <f t="shared" ca="1" si="442"/>
        <v>0.220238972754552-4.4830672796808i</v>
      </c>
      <c r="DZ251" s="223" t="str">
        <f t="shared" ca="1" si="443"/>
        <v>2.21236064308535+3.90536270072211i</v>
      </c>
      <c r="EA251" s="223" t="str">
        <f t="shared" ca="1" si="444"/>
        <v>-3.95848052660948-2.11585192291854i</v>
      </c>
      <c r="EB251" s="223" t="str">
        <f t="shared" ca="1" si="445"/>
        <v>4.47631212867241-0.330192619488748i</v>
      </c>
      <c r="EC251" s="223" t="str">
        <f t="shared" ca="1" si="446"/>
        <v>-3.60517599554793+2.67378074650664i</v>
      </c>
      <c r="ED251" s="223" t="str">
        <f t="shared" ca="1" si="447"/>
        <v>1.61537945771328-4.18771377327325i</v>
      </c>
      <c r="EE251" s="223" t="str">
        <f t="shared" ca="1" si="448"/>
        <v>0.875657807390804+4.40222907668605i</v>
      </c>
      <c r="EF251" s="223" t="str">
        <f t="shared" ca="1" si="449"/>
        <v>-3.09498469873852-3.25076408769369i</v>
      </c>
      <c r="EG251" s="223" t="str">
        <f t="shared" ca="1" si="450"/>
        <v>4.35395990685345+1.09061018186024i</v>
      </c>
      <c r="EH251" s="223" t="str">
        <f t="shared" ca="1" si="451"/>
        <v>-4.26193240178028+1.40795228680518i</v>
      </c>
      <c r="EI251" s="223" t="str">
        <f t="shared" ca="1" si="452"/>
        <v>2.84745766214104-3.46963720028173i</v>
      </c>
      <c r="EJ251" s="223" t="str">
        <f t="shared" ca="1" si="453"/>
        <v>-0.549437113733576+4.45471843075594i</v>
      </c>
      <c r="EK251" s="223" t="str">
        <f t="shared" ca="1" si="454"/>
        <v>-1.91906985330044-4.05753229653419i</v>
      </c>
      <c r="EL251" s="223" t="str">
        <f t="shared" ca="1" si="455"/>
        <v>3.79210312878555+2.40132282292893i</v>
      </c>
      <c r="EM251" s="223" t="str">
        <f t="shared" ca="1" si="456"/>
        <v>-4.48847384299659+1.11293407483738E-12i</v>
      </c>
      <c r="EN251" s="223"/>
      <c r="EO251" s="223"/>
      <c r="EP251" s="223"/>
    </row>
    <row r="252" spans="1:146">
      <c r="A252" s="249">
        <f t="shared" si="323"/>
        <v>2.9687500000000022E-3</v>
      </c>
      <c r="B252" s="248">
        <v>152</v>
      </c>
      <c r="C252" s="247">
        <f t="shared" si="324"/>
        <v>30400</v>
      </c>
      <c r="N252" s="246">
        <f t="shared" ca="1" si="327"/>
        <v>17.488259548100554</v>
      </c>
      <c r="O252" s="223">
        <f t="shared" ca="1" si="328"/>
        <v>4.4882595481005536</v>
      </c>
      <c r="P252" s="223" t="str">
        <f t="shared" ca="1" si="329"/>
        <v>-3.73185142637236+2.49354340299068i</v>
      </c>
      <c r="Q252" s="223" t="str">
        <f t="shared" ca="1" si="330"/>
        <v>1.7175825692125-4.14661113308846i</v>
      </c>
      <c r="R252" s="223" t="str">
        <f t="shared" ca="1" si="331"/>
        <v>0.875616000530732+4.40201889940631i</v>
      </c>
      <c r="S252" s="223" t="str">
        <f t="shared" ca="1" si="332"/>
        <v>-3.17367876218711-3.17367876218723i</v>
      </c>
      <c r="T252" s="223" t="str">
        <f t="shared" ca="1" si="333"/>
        <v>4.40201889940628+0.875616000530885i</v>
      </c>
      <c r="U252" s="223" t="str">
        <f t="shared" ca="1" si="334"/>
        <v>-4.14661113308842+1.7175825692126i</v>
      </c>
      <c r="V252" s="223" t="str">
        <f t="shared" ca="1" si="335"/>
        <v>2.49354340299051-3.73185142637248i</v>
      </c>
      <c r="W252" s="223" t="str">
        <f t="shared" ca="1" si="336"/>
        <v>-1.56706105398221E-13+4.48825954810055i</v>
      </c>
      <c r="X252" s="223" t="str">
        <f t="shared" ca="1" si="337"/>
        <v>-2.49354340299062-3.7318514263724i</v>
      </c>
      <c r="Y252" s="223" t="str">
        <f t="shared" ca="1" si="338"/>
        <v>4.14661113308847+1.71758256921248i</v>
      </c>
      <c r="Z252" s="223" t="str">
        <f t="shared" ca="1" si="339"/>
        <v>-4.40201889940626+0.875616000530997i</v>
      </c>
      <c r="AA252" s="223" t="str">
        <f t="shared" ca="1" si="340"/>
        <v>3.17367876218734-3.173678762187i</v>
      </c>
      <c r="AB252" s="223" t="str">
        <f t="shared" ca="1" si="341"/>
        <v>-0.875616000531037+4.40201889940625i</v>
      </c>
      <c r="AC252" s="223" t="str">
        <f t="shared" ca="1" si="342"/>
        <v>-1.71758256921244-4.14661113308849i</v>
      </c>
      <c r="AD252" s="223" t="str">
        <f t="shared" ca="1" si="343"/>
        <v>3.73185142637238+2.49354340299066i</v>
      </c>
      <c r="AE252" s="223" t="str">
        <f t="shared" ca="1" si="344"/>
        <v>-4.48825954810055+1.33061819738784E-13i</v>
      </c>
      <c r="AF252" s="223" t="str">
        <f t="shared" ca="1" si="345"/>
        <v>3.73185142637223-2.49354340299088i</v>
      </c>
      <c r="AG252" s="223" t="str">
        <f t="shared" ca="1" si="346"/>
        <v>-1.71758256921264+4.14661113308841i</v>
      </c>
      <c r="AH252" s="223" t="str">
        <f t="shared" ca="1" si="347"/>
        <v>-0.875616000530862-4.40201889940628i</v>
      </c>
      <c r="AI252" s="223" t="str">
        <f t="shared" ca="1" si="348"/>
        <v>3.17367876218721+3.17367876218713i</v>
      </c>
      <c r="AJ252" s="223" t="str">
        <f t="shared" ca="1" si="349"/>
        <v>-4.40201889940631-0.875616000530737i</v>
      </c>
      <c r="AK252" s="223" t="str">
        <f t="shared" ca="1" si="350"/>
        <v>4.14661113308855-1.71758256921228i</v>
      </c>
      <c r="AL252" s="223" t="str">
        <f t="shared" ca="1" si="351"/>
        <v>-2.4935434029908+3.73185142637229i</v>
      </c>
      <c r="AM252" s="223" t="str">
        <f t="shared" ca="1" si="352"/>
        <v>3.95897867499808E-14-4.48825954810055i</v>
      </c>
      <c r="AN252" s="223" t="str">
        <f t="shared" ca="1" si="353"/>
        <v>2.49354340299073+3.73185142637233i</v>
      </c>
      <c r="AO252" s="223" t="str">
        <f t="shared" ca="1" si="354"/>
        <v>-4.14661113308852-1.71758256921235i</v>
      </c>
      <c r="AP252" s="223" t="str">
        <f t="shared" ca="1" si="355"/>
        <v>4.40201889940605-0.875616000532038i</v>
      </c>
      <c r="AQ252" s="223" t="str">
        <f t="shared" ca="1" si="356"/>
        <v>-3.17367876218596+3.17367876218838i</v>
      </c>
      <c r="AR252" s="223" t="str">
        <f t="shared" ca="1" si="357"/>
        <v>-3.17367876218596+3.17367876218838i</v>
      </c>
      <c r="AS252" s="223" t="str">
        <f t="shared" ca="1" si="358"/>
        <v>1.71758256921091+4.14661113308912i</v>
      </c>
      <c r="AT252" s="223" t="str">
        <f t="shared" ca="1" si="359"/>
        <v>-3.73185142637171-2.49354340299166i</v>
      </c>
      <c r="AU252" s="223" t="str">
        <f t="shared" ca="1" si="360"/>
        <v>4.48825954810055+6.26824421592885E-13i</v>
      </c>
      <c r="AV252" s="223" t="str">
        <f t="shared" ca="1" si="361"/>
        <v>-3.73185142637241+2.49354340299061i</v>
      </c>
      <c r="AW252" s="223" t="str">
        <f t="shared" ca="1" si="362"/>
        <v>1.71758256921207-4.14661113308864i</v>
      </c>
      <c r="AX252" s="223" t="str">
        <f t="shared" ca="1" si="363"/>
        <v>0.875616000531899+4.40201889940608i</v>
      </c>
      <c r="AY252" s="223" t="str">
        <f t="shared" ca="1" si="364"/>
        <v>-3.17367876218823-3.17367876218611i</v>
      </c>
      <c r="AZ252" s="223" t="str">
        <f t="shared" ca="1" si="365"/>
        <v>4.40201889940669+0.875616000528825i</v>
      </c>
      <c r="BA252" s="223" t="str">
        <f t="shared" ca="1" si="366"/>
        <v>-4.14661113308917+1.71758256921078i</v>
      </c>
      <c r="BB252" s="223" t="str">
        <f t="shared" ca="1" si="367"/>
        <v>2.49354340299183-3.7318514263716i</v>
      </c>
      <c r="BC252" s="223" t="str">
        <f t="shared" ca="1" si="368"/>
        <v>-7.6758502590056E-13+4.48825954810055i</v>
      </c>
      <c r="BD252" s="223" t="str">
        <f t="shared" ca="1" si="369"/>
        <v>-2.49354340299044-3.73185142637252i</v>
      </c>
      <c r="BE252" s="223" t="str">
        <f t="shared" ca="1" si="370"/>
        <v>4.14661113308859+1.7175825692122i</v>
      </c>
      <c r="BF252" s="223" t="str">
        <f t="shared" ca="1" si="371"/>
        <v>-4.40201889940612+0.875616000531697i</v>
      </c>
      <c r="BG252" s="223" t="str">
        <f t="shared" ca="1" si="372"/>
        <v>3.17367876218625-3.17367876218809i</v>
      </c>
      <c r="BH252" s="223" t="str">
        <f t="shared" ca="1" si="373"/>
        <v>-0.875616000529027+4.40201889940665i</v>
      </c>
      <c r="BI252" s="223" t="str">
        <f t="shared" ca="1" si="374"/>
        <v>-1.7175825692106-4.14661113308925i</v>
      </c>
      <c r="BJ252" s="223" t="str">
        <f t="shared" ca="1" si="375"/>
        <v>3.73185142637156+2.49354340299189i</v>
      </c>
      <c r="BK252" s="223" t="str">
        <f t="shared" ca="1" si="376"/>
        <v>-4.48825954810055-9.72127634570415E-13i</v>
      </c>
      <c r="BL252" s="223" t="str">
        <f t="shared" ca="1" si="377"/>
        <v>3.73185142637257-2.49354340299038i</v>
      </c>
      <c r="BM252" s="223" t="str">
        <f t="shared" ca="1" si="378"/>
        <v>-1.71758256921239+4.1466111330885i</v>
      </c>
      <c r="BN252" s="223" t="str">
        <f t="shared" ca="1" si="379"/>
        <v>-0.875616000531495-4.40201889940616i</v>
      </c>
      <c r="BO252" s="223" t="str">
        <f t="shared" ca="1" si="380"/>
        <v>3.17367876218803+3.17367876218631i</v>
      </c>
      <c r="BP252" s="223" t="str">
        <f t="shared" ca="1" si="381"/>
        <v>-4.40201889940661-0.875616000529224i</v>
      </c>
      <c r="BQ252" s="223" t="str">
        <f t="shared" ca="1" si="382"/>
        <v>4.14661113308928-1.71758256921052i</v>
      </c>
      <c r="BR252" s="223" t="str">
        <f t="shared" ca="1" si="383"/>
        <v>-2.49354340299206+3.73185142637144i</v>
      </c>
      <c r="BS252" s="223" t="str">
        <f t="shared" ca="1" si="384"/>
        <v>1.17667024324027E-12-4.48825954810055i</v>
      </c>
      <c r="BT252" s="223" t="str">
        <f t="shared" ca="1" si="385"/>
        <v>2.49354340299021+3.73185142637268i</v>
      </c>
      <c r="BU252" s="223" t="str">
        <f t="shared" ca="1" si="386"/>
        <v>-4.14661113308843-1.71758256921258i</v>
      </c>
      <c r="BV252" s="223" t="str">
        <f t="shared" ca="1" si="387"/>
        <v>4.40201889940617-0.875616000531423i</v>
      </c>
      <c r="BW252" s="223" t="str">
        <f t="shared" ca="1" si="388"/>
        <v>-3.17367876218645+3.17367876218789i</v>
      </c>
      <c r="BX252" s="223" t="str">
        <f t="shared" ca="1" si="389"/>
        <v>0.8756160005293-4.40201889940659i</v>
      </c>
      <c r="BY252" s="223" t="str">
        <f t="shared" ca="1" si="390"/>
        <v>1.71758256921446+4.14661113308765i</v>
      </c>
      <c r="BZ252" s="223" t="str">
        <f t="shared" ca="1" si="391"/>
        <v>-3.73185142637133-2.49354340299223i</v>
      </c>
      <c r="CA252" s="223" t="str">
        <f t="shared" ca="1" si="392"/>
        <v>4.48825954810055+1.25364884318577E-12i</v>
      </c>
      <c r="CB252" s="223" t="str">
        <f t="shared" ca="1" si="393"/>
        <v>-3.73185142637279+2.49354340299004i</v>
      </c>
      <c r="CC252" s="223" t="str">
        <f t="shared" ca="1" si="394"/>
        <v>1.71758256921265-4.1466111330884i</v>
      </c>
      <c r="CD252" s="223" t="str">
        <f t="shared" ca="1" si="395"/>
        <v>0.875616000531221+4.40201889940621i</v>
      </c>
      <c r="CE252" s="223" t="str">
        <f t="shared" ca="1" si="396"/>
        <v>-3.17367876218784-3.1736787621865i</v>
      </c>
      <c r="CF252" s="223" t="str">
        <f t="shared" ca="1" si="397"/>
        <v>4.40201889940653+0.875616000529628i</v>
      </c>
      <c r="CG252" s="223" t="str">
        <f t="shared" ca="1" si="398"/>
        <v>-4.14661113308768+1.71758256921439i</v>
      </c>
      <c r="CH252" s="223" t="str">
        <f t="shared" ca="1" si="399"/>
        <v>2.4935434029924-3.73185142637121i</v>
      </c>
      <c r="CI252" s="223" t="str">
        <f t="shared" ca="1" si="400"/>
        <v>-1.33062744313127E-12+4.48825954810055i</v>
      </c>
      <c r="CJ252" s="223" t="str">
        <f t="shared" ca="1" si="401"/>
        <v>-2.49354340298998-3.73185142637283i</v>
      </c>
      <c r="CK252" s="223" t="str">
        <f t="shared" ca="1" si="402"/>
        <v>4.14661113308832+1.71758256921284i</v>
      </c>
      <c r="CL252" s="223" t="str">
        <f t="shared" ca="1" si="403"/>
        <v>-4.40201889940625+0.875616000531019i</v>
      </c>
      <c r="CM252" s="223" t="str">
        <f t="shared" ca="1" si="404"/>
        <v>3.17367876218674-3.1736787621876i</v>
      </c>
      <c r="CN252" s="223" t="str">
        <f t="shared" ca="1" si="405"/>
        <v>-0.875616000529579+4.40201889940654i</v>
      </c>
      <c r="CO252" s="223" t="str">
        <f t="shared" ca="1" si="406"/>
        <v>-1.7175825692142-4.14661113308776i</v>
      </c>
      <c r="CP252" s="223" t="str">
        <f t="shared" ca="1" si="407"/>
        <v>3.73185142637124+2.49354340299236i</v>
      </c>
      <c r="CQ252" s="223" t="str">
        <f t="shared" ca="1" si="408"/>
        <v>-4.48825954810055-1.53517005180112E-12i</v>
      </c>
      <c r="CR252" s="223" t="str">
        <f t="shared" ca="1" si="409"/>
        <v>3.73185142637295-2.49354340298981i</v>
      </c>
      <c r="CS252" s="223" t="str">
        <f t="shared" ca="1" si="410"/>
        <v>-1.71758256921303+4.14661113308824i</v>
      </c>
      <c r="CT252" s="223" t="str">
        <f t="shared" ca="1" si="411"/>
        <v>-0.875616000530822-4.40201889940629i</v>
      </c>
      <c r="CU252" s="223" t="str">
        <f t="shared" ca="1" si="412"/>
        <v>3.17367876218764+3.17367876218671i</v>
      </c>
      <c r="CV252" s="223" t="str">
        <f t="shared" ca="1" si="413"/>
        <v>-4.4020188994065-0.875616000529776i</v>
      </c>
      <c r="CW252" s="223" t="str">
        <f t="shared" ca="1" si="414"/>
        <v>4.14661113308784-1.71758256921401i</v>
      </c>
      <c r="CX252" s="223" t="str">
        <f t="shared" ca="1" si="415"/>
        <v>-2.49354340299253+3.73185142637113i</v>
      </c>
      <c r="CY252" s="223" t="str">
        <f t="shared" ca="1" si="416"/>
        <v>1.73971266047098E-12-4.48825954810055i</v>
      </c>
      <c r="CZ252" s="223" t="str">
        <f t="shared" ca="1" si="417"/>
        <v>2.49354340298964+3.73185142637306i</v>
      </c>
      <c r="DA252" s="223" t="str">
        <f t="shared" ca="1" si="418"/>
        <v>-4.14661113308816-1.71758256921322i</v>
      </c>
      <c r="DB252" s="223" t="str">
        <f t="shared" ca="1" si="419"/>
        <v>4.40201889940628-0.875616000530871i</v>
      </c>
      <c r="DC252" s="223" t="str">
        <f t="shared" ca="1" si="420"/>
        <v>-3.17367876218685+3.17367876218749i</v>
      </c>
      <c r="DD252" s="223" t="str">
        <f t="shared" ca="1" si="421"/>
        <v>0.875616000529978-4.40201889940646i</v>
      </c>
      <c r="DE252" s="223" t="str">
        <f t="shared" ca="1" si="422"/>
        <v>1.71758256921382+4.14661113308791i</v>
      </c>
      <c r="DF252" s="223" t="str">
        <f t="shared" ca="1" si="423"/>
        <v>-3.73185142637342-2.49354340298909i</v>
      </c>
      <c r="DG252" s="223" t="str">
        <f t="shared" ca="1" si="424"/>
        <v>4.48825954810055+1.94425526914083E-12i</v>
      </c>
      <c r="DH252" s="223" t="str">
        <f t="shared" ca="1" si="425"/>
        <v>-3.73185142637318+2.49354340298947i</v>
      </c>
      <c r="DI252" s="223" t="str">
        <f t="shared" ca="1" si="426"/>
        <v>1.71758256921317-4.14661113308818i</v>
      </c>
      <c r="DJ252" s="223" t="str">
        <f t="shared" ca="1" si="427"/>
        <v>0.875616000530669+4.40201889940633i</v>
      </c>
      <c r="DK252" s="223" t="str">
        <f t="shared" ca="1" si="428"/>
        <v>-3.17367876218735-3.17367876218699i</v>
      </c>
      <c r="DL252" s="223" t="str">
        <f t="shared" ca="1" si="429"/>
        <v>4.40201889940642+0.87561600053018i</v>
      </c>
      <c r="DM252" s="223" t="str">
        <f t="shared" ca="1" si="430"/>
        <v>-4.14661113308799+1.71758256921363i</v>
      </c>
      <c r="DN252" s="223" t="str">
        <f t="shared" ca="1" si="431"/>
        <v>2.49354340298905-3.73185142637345i</v>
      </c>
      <c r="DO252" s="223" t="str">
        <f t="shared" ca="1" si="432"/>
        <v>-2.14879787781068E-12+4.48825954810055i</v>
      </c>
      <c r="DP252" s="223" t="str">
        <f t="shared" ca="1" si="433"/>
        <v>-2.4935434029893-3.73185142637329i</v>
      </c>
      <c r="DQ252" s="223" t="str">
        <f t="shared" ca="1" si="434"/>
        <v>4.14661113308811+1.71758256921336i</v>
      </c>
      <c r="DR252" s="223" t="str">
        <f t="shared" ca="1" si="435"/>
        <v>-4.40201889940637+0.875616000530467i</v>
      </c>
      <c r="DS252" s="223" t="str">
        <f t="shared" ca="1" si="436"/>
        <v>3.17367876218714-3.1736787621872i</v>
      </c>
      <c r="DT252" s="223" t="str">
        <f t="shared" ca="1" si="437"/>
        <v>-0.875616000530382+4.40201889940638i</v>
      </c>
      <c r="DU252" s="223" t="str">
        <f t="shared" ca="1" si="438"/>
        <v>-1.71758256921368-4.14661113308797i</v>
      </c>
      <c r="DV252" s="223" t="str">
        <f t="shared" ca="1" si="439"/>
        <v>3.73185142637334+2.49354340298922i</v>
      </c>
      <c r="DW252" s="223" t="str">
        <f t="shared" ca="1" si="440"/>
        <v>-4.48825954810055-2.35334048648053E-12i</v>
      </c>
      <c r="DX252" s="223" t="str">
        <f t="shared" ca="1" si="441"/>
        <v>3.73185142637326-2.49354340298934i</v>
      </c>
      <c r="DY252" s="223" t="str">
        <f t="shared" ca="1" si="442"/>
        <v>-1.71758256921355+4.14661113308802i</v>
      </c>
      <c r="DZ252" s="223" t="str">
        <f t="shared" ca="1" si="443"/>
        <v>-0.875616000530265-4.4020188994064i</v>
      </c>
      <c r="EA252" s="223" t="str">
        <f t="shared" ca="1" si="444"/>
        <v>3.17367876218706+3.17367876218729i</v>
      </c>
      <c r="EB252" s="223" t="str">
        <f t="shared" ca="1" si="445"/>
        <v>-4.40201889940639-0.875616000530328i</v>
      </c>
      <c r="EC252" s="223" t="str">
        <f t="shared" ca="1" si="446"/>
        <v>4.14661113308805-1.71758256921349i</v>
      </c>
      <c r="ED252" s="223" t="str">
        <f t="shared" ca="1" si="447"/>
        <v>-2.49354340298939+3.73185142637322i</v>
      </c>
      <c r="EE252" s="223" t="str">
        <f t="shared" ca="1" si="448"/>
        <v>2.30275507770169E-12-4.48825954810055i</v>
      </c>
      <c r="EF252" s="223" t="str">
        <f t="shared" ca="1" si="449"/>
        <v>2.49354340298917+3.73185142637337i</v>
      </c>
      <c r="EG252" s="223" t="str">
        <f t="shared" ca="1" si="450"/>
        <v>-4.14661113308795-1.71758256921374i</v>
      </c>
      <c r="EH252" s="223" t="str">
        <f t="shared" ca="1" si="451"/>
        <v>4.40201889940644-0.875616000530068i</v>
      </c>
      <c r="EI252" s="223" t="str">
        <f t="shared" ca="1" si="452"/>
        <v>-3.17367876218743+3.17367876218691i</v>
      </c>
      <c r="EJ252" s="223" t="str">
        <f t="shared" ca="1" si="453"/>
        <v>0.87561600053053-4.40201889940635i</v>
      </c>
      <c r="EK252" s="223" t="str">
        <f t="shared" ca="1" si="454"/>
        <v>1.7175825692133+4.14661113308813i</v>
      </c>
      <c r="EL252" s="223" t="str">
        <f t="shared" ca="1" si="455"/>
        <v>-3.73185142637311-2.49354340298956i</v>
      </c>
      <c r="EM252" s="223" t="str">
        <f t="shared" ca="1" si="456"/>
        <v>4.48825954810055-1.82987861025637E-12i</v>
      </c>
      <c r="EN252" s="223"/>
      <c r="EO252" s="223"/>
      <c r="EP252" s="223"/>
    </row>
    <row r="253" spans="1:146">
      <c r="A253" s="249">
        <f t="shared" si="323"/>
        <v>2.9882812500000022E-3</v>
      </c>
      <c r="B253" s="248">
        <v>153</v>
      </c>
      <c r="C253" s="247">
        <f t="shared" si="324"/>
        <v>30600</v>
      </c>
      <c r="N253" s="246">
        <f t="shared" ca="1" si="327"/>
        <v>17.488029977681222</v>
      </c>
      <c r="O253" s="223">
        <f t="shared" ca="1" si="328"/>
        <v>4.488029977681224</v>
      </c>
      <c r="P253" s="223" t="str">
        <f t="shared" ca="1" si="329"/>
        <v>-3.66934515072121+2.5842444244777i</v>
      </c>
      <c r="Q253" s="223" t="str">
        <f t="shared" ca="1" si="330"/>
        <v>1.51197176120091-4.22567798984924i</v>
      </c>
      <c r="R253" s="223" t="str">
        <f t="shared" ca="1" si="331"/>
        <v>1.19701485097716+4.32545587506166i</v>
      </c>
      <c r="S253" s="223" t="str">
        <f t="shared" ca="1" si="332"/>
        <v>-3.46929408775292-2.84717607696608i</v>
      </c>
      <c r="T253" s="223" t="str">
        <f t="shared" ca="1" si="333"/>
        <v>4.47586946602935+0.330159966730557i</v>
      </c>
      <c r="U253" s="223" t="str">
        <f t="shared" ca="1" si="334"/>
        <v>-3.84951171439606+2.30730852754737i</v>
      </c>
      <c r="V253" s="223" t="str">
        <f t="shared" ca="1" si="335"/>
        <v>1.81873516544952-4.10300078948599i</v>
      </c>
      <c r="W253" s="223" t="str">
        <f t="shared" ca="1" si="336"/>
        <v>0.875571213563884+4.40179374011818i</v>
      </c>
      <c r="X253" s="223" t="str">
        <f t="shared" ca="1" si="337"/>
        <v>-3.25044261953421-3.09467863560676i</v>
      </c>
      <c r="Y253" s="223" t="str">
        <f t="shared" ca="1" si="338"/>
        <v>4.43945382994003+0.658530767995031i</v>
      </c>
      <c r="Z253" s="223" t="str">
        <f t="shared" ca="1" si="339"/>
        <v>-4.00881744055893+2.01786912579479i</v>
      </c>
      <c r="AA253" s="223" t="str">
        <f t="shared" ca="1" si="340"/>
        <v>2.11564268625616-3.95808907234995i</v>
      </c>
      <c r="AB253" s="223" t="str">
        <f t="shared" ca="1" si="341"/>
        <v>0.54938277988207+4.45427790351415i</v>
      </c>
      <c r="AC253" s="223" t="str">
        <f t="shared" ca="1" si="342"/>
        <v>-3.01397672113371-3.32541086258968i</v>
      </c>
      <c r="AD253" s="223" t="str">
        <f t="shared" ca="1" si="343"/>
        <v>4.37898040890029+0.983332933971368i</v>
      </c>
      <c r="AE253" s="223" t="str">
        <f t="shared" ca="1" si="344"/>
        <v>-4.14639903767676+1.7174947164165i</v>
      </c>
      <c r="AF253" s="223" t="str">
        <f t="shared" ca="1" si="345"/>
        <v>2.40108535604157-3.79172812759144i</v>
      </c>
      <c r="AG253" s="223" t="str">
        <f t="shared" ca="1" si="346"/>
        <v>0.220217193316555+4.48262394902061i</v>
      </c>
      <c r="AH253" s="223" t="str">
        <f t="shared" ca="1" si="347"/>
        <v>-2.76117782174219-3.53812239998623i</v>
      </c>
      <c r="AI253" s="223" t="str">
        <f t="shared" ca="1" si="348"/>
        <v>4.2947769136185+1.30280633357951i</v>
      </c>
      <c r="AJ253" s="223" t="str">
        <f t="shared" ca="1" si="349"/>
        <v>-4.26151093915473+1.40781305436123i</v>
      </c>
      <c r="AK253" s="223" t="str">
        <f t="shared" ca="1" si="350"/>
        <v>2.67351633624589-3.60481947958447i</v>
      </c>
      <c r="AL253" s="223" t="str">
        <f t="shared" ca="1" si="351"/>
        <v>-0.11014176930015+4.48667826696107i</v>
      </c>
      <c r="AM253" s="223" t="str">
        <f t="shared" ca="1" si="352"/>
        <v>-2.49341586049936-3.73166054554478i</v>
      </c>
      <c r="AN253" s="223" t="str">
        <f t="shared" ca="1" si="353"/>
        <v>4.1872996501311+1.61521971278749i</v>
      </c>
      <c r="AO253" s="223" t="str">
        <f t="shared" ca="1" si="354"/>
        <v>-4.35352934362479+1.09050233138824i</v>
      </c>
      <c r="AP253" s="223" t="str">
        <f t="shared" ca="1" si="355"/>
        <v>2.93145929978497-3.39837600248553i</v>
      </c>
      <c r="AQ253" s="223" t="str">
        <f t="shared" ca="1" si="356"/>
        <v>-0.439903864127378+4.46641888663514i</v>
      </c>
      <c r="AR253" s="223" t="str">
        <f t="shared" ca="1" si="357"/>
        <v>-0.439903864127378+4.46641888663514i</v>
      </c>
      <c r="AS253" s="223" t="str">
        <f t="shared" ca="1" si="358"/>
        <v>4.05713104703993+1.91888007642739i</v>
      </c>
      <c r="AT253" s="223" t="str">
        <f t="shared" ca="1" si="359"/>
        <v>-4.4219555953803+0.767282081799258i</v>
      </c>
      <c r="AU253" s="223" t="str">
        <f t="shared" ca="1" si="360"/>
        <v>3.17351643138559-3.17351643138821i</v>
      </c>
      <c r="AV253" s="223" t="str">
        <f t="shared" ca="1" si="361"/>
        <v>-0.767282081795676+4.42195559538092i</v>
      </c>
      <c r="AW253" s="223" t="str">
        <f t="shared" ca="1" si="362"/>
        <v>-1.91888007642665-4.05713104704028i</v>
      </c>
      <c r="AX253" s="223" t="str">
        <f t="shared" ca="1" si="363"/>
        <v>3.9049764992869+2.21214186267119i</v>
      </c>
      <c r="AY253" s="223" t="str">
        <f t="shared" ca="1" si="364"/>
        <v>-4.46641888663523+0.439903864126551i</v>
      </c>
      <c r="AZ253" s="223" t="str">
        <f t="shared" ca="1" si="365"/>
        <v>3.39837600248607-2.93145929978435i</v>
      </c>
      <c r="BA253" s="223" t="str">
        <f t="shared" ca="1" si="366"/>
        <v>-1.09050233138775+4.35352934362492i</v>
      </c>
      <c r="BB253" s="223" t="str">
        <f t="shared" ca="1" si="367"/>
        <v>-1.61521971278797-4.18729965013091i</v>
      </c>
      <c r="BC253" s="223" t="str">
        <f t="shared" ca="1" si="368"/>
        <v>3.73166054554485+2.49341586049925i</v>
      </c>
      <c r="BD253" s="223" t="str">
        <f t="shared" ca="1" si="369"/>
        <v>-4.48667826696107+0.110141769299829i</v>
      </c>
      <c r="BE253" s="223" t="str">
        <f t="shared" ca="1" si="370"/>
        <v>3.60481947958474-2.67351633624553i</v>
      </c>
      <c r="BF253" s="223" t="str">
        <f t="shared" ca="1" si="371"/>
        <v>-1.40781305436208+4.26151093915445i</v>
      </c>
      <c r="BG253" s="223" t="str">
        <f t="shared" ca="1" si="372"/>
        <v>-1.30280633357871-4.29477691361874i</v>
      </c>
      <c r="BH253" s="223" t="str">
        <f t="shared" ca="1" si="373"/>
        <v>3.53812239998545+2.7611778217432i</v>
      </c>
      <c r="BI253" s="223" t="str">
        <f t="shared" ca="1" si="374"/>
        <v>-4.48262394902054-0.220217193317831i</v>
      </c>
      <c r="BJ253" s="223" t="str">
        <f t="shared" ca="1" si="375"/>
        <v>3.79172812759234-2.40108535604014i</v>
      </c>
      <c r="BK253" s="223" t="str">
        <f t="shared" ca="1" si="376"/>
        <v>-1.71749471641803+4.14639903767613i</v>
      </c>
      <c r="BL253" s="223" t="str">
        <f t="shared" ca="1" si="377"/>
        <v>-0.983332933969312-4.37898040890076i</v>
      </c>
      <c r="BM253" s="223" t="str">
        <f t="shared" ca="1" si="378"/>
        <v>3.32541086259128+3.01397672113194i</v>
      </c>
      <c r="BN253" s="223" t="str">
        <f t="shared" ca="1" si="379"/>
        <v>-4.45427790351437-0.549382779880266i</v>
      </c>
      <c r="BO253" s="223" t="str">
        <f t="shared" ca="1" si="380"/>
        <v>3.95808907234908-2.11564268625779i</v>
      </c>
      <c r="BP253" s="223" t="str">
        <f t="shared" ca="1" si="381"/>
        <v>-2.01786912579354+4.00881744055956i</v>
      </c>
      <c r="BQ253" s="223" t="str">
        <f t="shared" ca="1" si="382"/>
        <v>-0.658530767996449-4.43945382993982i</v>
      </c>
      <c r="BR253" s="223" t="str">
        <f t="shared" ca="1" si="383"/>
        <v>3.09467863560747+3.25044261953353i</v>
      </c>
      <c r="BS253" s="223" t="str">
        <f t="shared" ca="1" si="384"/>
        <v>-4.40179374011838-0.875571213562883i</v>
      </c>
      <c r="BT253" s="223" t="str">
        <f t="shared" ca="1" si="385"/>
        <v>4.10300078948575-1.81873516545005i</v>
      </c>
      <c r="BU253" s="223" t="str">
        <f t="shared" ca="1" si="386"/>
        <v>-2.30730852754696+3.84951171439631i</v>
      </c>
      <c r="BV253" s="223" t="str">
        <f t="shared" ca="1" si="387"/>
        <v>-0.330159966730603-4.47586946602934i</v>
      </c>
      <c r="BW253" s="223" t="str">
        <f t="shared" ca="1" si="388"/>
        <v>2.84717607696613+3.46929408775288i</v>
      </c>
      <c r="BX253" s="223" t="str">
        <f t="shared" ca="1" si="389"/>
        <v>-4.32545587506157-1.19701485097751i</v>
      </c>
      <c r="BY253" s="223" t="str">
        <f t="shared" ca="1" si="390"/>
        <v>4.22567798984936-1.51197176120058i</v>
      </c>
      <c r="BZ253" s="223" t="str">
        <f t="shared" ca="1" si="391"/>
        <v>-2.58424442447816+3.66934515072089i</v>
      </c>
      <c r="CA253" s="223" t="str">
        <f t="shared" ca="1" si="392"/>
        <v>7.67546737806613E-13-4.48802997768122i</v>
      </c>
      <c r="CB253" s="223" t="str">
        <f t="shared" ca="1" si="393"/>
        <v>2.5842444244768+3.66934515072184i</v>
      </c>
      <c r="CC253" s="223" t="str">
        <f t="shared" ca="1" si="394"/>
        <v>-4.2256779898488-1.51197176120215i</v>
      </c>
      <c r="CD253" s="223" t="str">
        <f t="shared" ca="1" si="395"/>
        <v>4.32545587506201-1.19701485097591i</v>
      </c>
      <c r="CE253" s="223" t="str">
        <f t="shared" ca="1" si="396"/>
        <v>-2.84717607696741+3.46929408775183i</v>
      </c>
      <c r="CF253" s="223" t="str">
        <f t="shared" ca="1" si="397"/>
        <v>0.330159966732261-4.47586946602922i</v>
      </c>
      <c r="CG253" s="223" t="str">
        <f t="shared" ca="1" si="398"/>
        <v>2.30730852754554+3.84951171439716i</v>
      </c>
      <c r="CH253" s="223" t="str">
        <f t="shared" ca="1" si="399"/>
        <v>-4.10300078948689-1.81873516544749i</v>
      </c>
      <c r="CI253" s="223" t="str">
        <f t="shared" ca="1" si="400"/>
        <v>4.40179374011783-0.87557121356563i</v>
      </c>
      <c r="CJ253" s="223" t="str">
        <f t="shared" ca="1" si="401"/>
        <v>-3.09467863560544+3.25044261953546i</v>
      </c>
      <c r="CK253" s="223" t="str">
        <f t="shared" ca="1" si="402"/>
        <v>0.65853076799368-4.43945382994023i</v>
      </c>
      <c r="CL253" s="223" t="str">
        <f t="shared" ca="1" si="403"/>
        <v>2.01786912579605+4.0088174405583i</v>
      </c>
      <c r="CM253" s="223" t="str">
        <f t="shared" ca="1" si="404"/>
        <v>-3.95808907235041-2.11564268625532i</v>
      </c>
      <c r="CN253" s="223" t="str">
        <f t="shared" ca="1" si="405"/>
        <v>4.45427790351403-0.549382779883048i</v>
      </c>
      <c r="CO253" s="223" t="str">
        <f t="shared" ca="1" si="406"/>
        <v>-3.32541086258931+3.01397672113411i</v>
      </c>
      <c r="CP253" s="223" t="str">
        <f t="shared" ca="1" si="407"/>
        <v>0.983332933970811-4.37898040890042i</v>
      </c>
      <c r="CQ253" s="223" t="str">
        <f t="shared" ca="1" si="408"/>
        <v>1.71749471641661+4.14639903767671i</v>
      </c>
      <c r="CR253" s="223" t="str">
        <f t="shared" ca="1" si="409"/>
        <v>-3.79172812759152-2.40108535604144i</v>
      </c>
      <c r="CS253" s="223" t="str">
        <f t="shared" ca="1" si="410"/>
        <v>4.48262394902062-0.220217193316298i</v>
      </c>
      <c r="CT253" s="223" t="str">
        <f t="shared" ca="1" si="411"/>
        <v>-3.53812239998639+2.76117782174199i</v>
      </c>
      <c r="CU253" s="223" t="str">
        <f t="shared" ca="1" si="412"/>
        <v>1.30280633358042-4.29477691361822i</v>
      </c>
      <c r="CV253" s="223" t="str">
        <f t="shared" ca="1" si="413"/>
        <v>1.40781305436037+4.26151093915501i</v>
      </c>
      <c r="CW253" s="223" t="str">
        <f t="shared" ca="1" si="414"/>
        <v>-3.60481947958368-2.67351633624696i</v>
      </c>
      <c r="CX253" s="223" t="str">
        <f t="shared" ca="1" si="415"/>
        <v>4.48667826696103+0.110141769301491i</v>
      </c>
      <c r="CY253" s="223" t="str">
        <f t="shared" ca="1" si="416"/>
        <v>-3.73166054554578+2.49341586049787i</v>
      </c>
      <c r="CZ253" s="223" t="str">
        <f t="shared" ca="1" si="417"/>
        <v>1.61521971278952-4.18729965013032i</v>
      </c>
      <c r="DA253" s="223" t="str">
        <f t="shared" ca="1" si="418"/>
        <v>1.09050233138614+4.35352934362532i</v>
      </c>
      <c r="DB253" s="223" t="str">
        <f t="shared" ca="1" si="419"/>
        <v>-3.39837600248798-2.93145929978213i</v>
      </c>
      <c r="DC253" s="223" t="str">
        <f t="shared" ca="1" si="420"/>
        <v>4.46641888663551+0.439903864123635i</v>
      </c>
      <c r="DD253" s="223" t="str">
        <f t="shared" ca="1" si="421"/>
        <v>-3.90497649928558+2.21214186267352i</v>
      </c>
      <c r="DE253" s="223" t="str">
        <f t="shared" ca="1" si="422"/>
        <v>1.91888007642417-4.05713104704146i</v>
      </c>
      <c r="DF253" s="223" t="str">
        <f t="shared" ca="1" si="423"/>
        <v>0.767282081798378+4.42195559538045i</v>
      </c>
      <c r="DG253" s="223" t="str">
        <f t="shared" ca="1" si="424"/>
        <v>-3.17351643138758-3.17351643138623i</v>
      </c>
      <c r="DH253" s="223" t="str">
        <f t="shared" ca="1" si="425"/>
        <v>4.42195559538078+0.767282081796497i</v>
      </c>
      <c r="DI253" s="223" t="str">
        <f t="shared" ca="1" si="426"/>
        <v>-4.05713104704064+1.91888007642589i</v>
      </c>
      <c r="DJ253" s="223" t="str">
        <f t="shared" ca="1" si="427"/>
        <v>2.21214186267186-3.90497649928652i</v>
      </c>
      <c r="DK253" s="223" t="str">
        <f t="shared" ca="1" si="428"/>
        <v>0.439903864125787+4.4664188866353i</v>
      </c>
      <c r="DL253" s="223" t="str">
        <f t="shared" ca="1" si="429"/>
        <v>-2.93145929978376-3.39837600248657i</v>
      </c>
      <c r="DM253" s="223" t="str">
        <f t="shared" ca="1" si="430"/>
        <v>4.35352934362473+1.09050233138849i</v>
      </c>
      <c r="DN253" s="223" t="str">
        <f t="shared" ca="1" si="431"/>
        <v>-4.18729965013119+1.61521971278726i</v>
      </c>
      <c r="DO253" s="223" t="str">
        <f t="shared" ca="1" si="432"/>
        <v>2.49341586049989-3.73166054554443i</v>
      </c>
      <c r="DP253" s="223" t="str">
        <f t="shared" ca="1" si="433"/>
        <v>0.110141769299061+4.48667826696109i</v>
      </c>
      <c r="DQ253" s="223" t="str">
        <f t="shared" ca="1" si="434"/>
        <v>-2.67351633624501-3.60481947958513i</v>
      </c>
      <c r="DR253" s="223" t="str">
        <f t="shared" ca="1" si="435"/>
        <v>4.26151093915417+1.40781305436293i</v>
      </c>
      <c r="DS253" s="223" t="str">
        <f t="shared" ca="1" si="436"/>
        <v>-4.294776913619+1.30280633357786i</v>
      </c>
      <c r="DT253" s="223" t="str">
        <f t="shared" ca="1" si="437"/>
        <v>2.76117782174391-3.5381223999849i</v>
      </c>
      <c r="DU253" s="223" t="str">
        <f t="shared" ca="1" si="438"/>
        <v>-0.220217193318725+4.4826239490205i</v>
      </c>
      <c r="DV253" s="223" t="str">
        <f t="shared" ca="1" si="439"/>
        <v>-2.40108535604326-3.79172812759036i</v>
      </c>
      <c r="DW253" s="223" t="str">
        <f t="shared" ca="1" si="440"/>
        <v>4.14639903767754+1.71749471641462i</v>
      </c>
      <c r="DX253" s="223" t="str">
        <f t="shared" ca="1" si="441"/>
        <v>-4.37898040889995+0.983332933972921i</v>
      </c>
      <c r="DY253" s="223" t="str">
        <f t="shared" ca="1" si="442"/>
        <v>3.01397672113251-3.32541086259077i</v>
      </c>
      <c r="DZ253" s="223" t="str">
        <f t="shared" ca="1" si="443"/>
        <v>-0.549382779881154+4.45427790351426i</v>
      </c>
      <c r="EA253" s="223" t="str">
        <f t="shared" ca="1" si="444"/>
        <v>-2.115642686257-3.9580890723495i</v>
      </c>
      <c r="EB253" s="223" t="str">
        <f t="shared" ca="1" si="445"/>
        <v>4.00881744055916+2.01786912579434i</v>
      </c>
      <c r="EC253" s="223" t="str">
        <f t="shared" ca="1" si="446"/>
        <v>-4.43945382993995+0.658530767995565i</v>
      </c>
      <c r="ED253" s="223" t="str">
        <f t="shared" ca="1" si="447"/>
        <v>3.25044261953415-3.09467863560682i</v>
      </c>
      <c r="EE253" s="223" t="str">
        <f t="shared" ca="1" si="448"/>
        <v>-0.875571213563762+4.4017937401182i</v>
      </c>
      <c r="EF253" s="223" t="str">
        <f t="shared" ca="1" si="449"/>
        <v>-1.81873516544924-4.10300078948611i</v>
      </c>
      <c r="EG253" s="223" t="str">
        <f t="shared" ca="1" si="450"/>
        <v>3.84951171439591+2.30730852754762i</v>
      </c>
      <c r="EH253" s="223" t="str">
        <f t="shared" ca="1" si="451"/>
        <v>-4.4758694660294+0.330159966729837i</v>
      </c>
      <c r="EI253" s="223" t="str">
        <f t="shared" ca="1" si="452"/>
        <v>3.46929408775337-2.84717607696553i</v>
      </c>
      <c r="EJ253" s="223" t="str">
        <f t="shared" ca="1" si="453"/>
        <v>-1.19701485097825+4.32545587506136i</v>
      </c>
      <c r="EK253" s="223" t="str">
        <f t="shared" ca="1" si="454"/>
        <v>-1.51197176119986-4.22567798984962i</v>
      </c>
      <c r="EL253" s="223" t="str">
        <f t="shared" ca="1" si="455"/>
        <v>3.66934515072044+2.58424442447879i</v>
      </c>
      <c r="EM253" s="223" t="str">
        <f t="shared" ca="1" si="456"/>
        <v>-4.48802997768122-1.53509347561322E-12i</v>
      </c>
      <c r="EN253" s="223"/>
      <c r="EO253" s="223"/>
      <c r="EP253" s="223"/>
    </row>
    <row r="254" spans="1:146">
      <c r="A254" s="249">
        <f t="shared" si="323"/>
        <v>3.0078125000000022E-3</v>
      </c>
      <c r="B254" s="248">
        <v>154</v>
      </c>
      <c r="C254" s="247">
        <f t="shared" si="324"/>
        <v>30800</v>
      </c>
      <c r="N254" s="246">
        <f t="shared" ca="1" si="327"/>
        <v>17.487784055983987</v>
      </c>
      <c r="O254" s="223">
        <f t="shared" ca="1" si="328"/>
        <v>4.4877840559839877</v>
      </c>
      <c r="P254" s="223" t="str">
        <f t="shared" ca="1" si="329"/>
        <v>-3.6046219534251+2.67336984086189i</v>
      </c>
      <c r="Q254" s="223" t="str">
        <f t="shared" ca="1" si="330"/>
        <v>1.30273494627904-4.29454158122697i</v>
      </c>
      <c r="R254" s="223" t="str">
        <f t="shared" ca="1" si="331"/>
        <v>1.51188891267655+4.22544644373465i</v>
      </c>
      <c r="S254" s="223" t="str">
        <f t="shared" ca="1" si="332"/>
        <v>-3.7314560691266-2.49327923372461i</v>
      </c>
      <c r="T254" s="223" t="str">
        <f t="shared" ca="1" si="333"/>
        <v>4.48237832354682-0.220205126510805i</v>
      </c>
      <c r="U254" s="223" t="str">
        <f t="shared" ca="1" si="334"/>
        <v>-3.4691039877103+2.84702006589285i</v>
      </c>
      <c r="V254" s="223" t="str">
        <f t="shared" ca="1" si="335"/>
        <v>1.09044257729016-4.3532907918926i</v>
      </c>
      <c r="W254" s="223" t="str">
        <f t="shared" ca="1" si="336"/>
        <v>1.71740060625743+4.14617183565403i</v>
      </c>
      <c r="X254" s="223" t="str">
        <f t="shared" ca="1" si="337"/>
        <v>-3.84930078032058-2.30718209852786i</v>
      </c>
      <c r="Y254" s="223" t="str">
        <f t="shared" ca="1" si="338"/>
        <v>4.46617414911827-0.439879759584155i</v>
      </c>
      <c r="Z254" s="223" t="str">
        <f t="shared" ca="1" si="339"/>
        <v>-3.32522864663144+3.01381157021565i</v>
      </c>
      <c r="AA254" s="223" t="str">
        <f t="shared" ca="1" si="340"/>
        <v>0.875523236620945-4.40155254373736i</v>
      </c>
      <c r="AB254" s="223" t="str">
        <f t="shared" ca="1" si="341"/>
        <v>1.91877493135134+4.05690873645954i</v>
      </c>
      <c r="AC254" s="223" t="str">
        <f t="shared" ca="1" si="342"/>
        <v>-3.95787218877583-2.11552675957051i</v>
      </c>
      <c r="AD254" s="223" t="str">
        <f t="shared" ca="1" si="343"/>
        <v>4.43921056997383-0.658494683787735i</v>
      </c>
      <c r="AE254" s="223" t="str">
        <f t="shared" ca="1" si="344"/>
        <v>-3.17334253848722+3.17334253848707i</v>
      </c>
      <c r="AF254" s="223" t="str">
        <f t="shared" ca="1" si="345"/>
        <v>0.658494683787905-4.4392105699738i</v>
      </c>
      <c r="AG254" s="223" t="str">
        <f t="shared" ca="1" si="346"/>
        <v>2.11552675957078+3.95787218877569i</v>
      </c>
      <c r="AH254" s="223" t="str">
        <f t="shared" ca="1" si="347"/>
        <v>-4.05690873645966-1.91877493135109i</v>
      </c>
      <c r="AI254" s="223" t="str">
        <f t="shared" ca="1" si="348"/>
        <v>4.4015525437374-0.875523236620779i</v>
      </c>
      <c r="AJ254" s="223" t="str">
        <f t="shared" ca="1" si="349"/>
        <v>-3.0138115702158+3.3252286466313i</v>
      </c>
      <c r="AK254" s="223" t="str">
        <f t="shared" ca="1" si="350"/>
        <v>0.439879759584327-4.46617414911825i</v>
      </c>
      <c r="AL254" s="223" t="str">
        <f t="shared" ca="1" si="351"/>
        <v>2.30718209852775+3.84930078032065i</v>
      </c>
      <c r="AM254" s="223" t="str">
        <f t="shared" ca="1" si="352"/>
        <v>-4.14617183565412-1.71740060625721i</v>
      </c>
      <c r="AN254" s="223" t="str">
        <f t="shared" ca="1" si="353"/>
        <v>4.35329079189264-1.09044257728999i</v>
      </c>
      <c r="AO254" s="223" t="str">
        <f t="shared" ca="1" si="354"/>
        <v>-2.84702006589297+3.4691039877102i</v>
      </c>
      <c r="AP254" s="223" t="str">
        <f t="shared" ca="1" si="355"/>
        <v>0.220205126510548-4.48237832354684i</v>
      </c>
      <c r="AQ254" s="223" t="str">
        <f t="shared" ca="1" si="356"/>
        <v>2.49327923372409+3.73145606912694i</v>
      </c>
      <c r="AR254" s="223" t="str">
        <f t="shared" ca="1" si="357"/>
        <v>2.49327923372409+3.73145606912694i</v>
      </c>
      <c r="AS254" s="223" t="str">
        <f t="shared" ca="1" si="358"/>
        <v>4.29454158122646-1.30273494628073i</v>
      </c>
      <c r="AT254" s="223" t="str">
        <f t="shared" ca="1" si="359"/>
        <v>-2.67336984086124+3.60462195342558i</v>
      </c>
      <c r="AU254" s="223" t="str">
        <f t="shared" ca="1" si="360"/>
        <v>2.04521912290053E-13-4.48778405598399i</v>
      </c>
      <c r="AV254" s="223" t="str">
        <f t="shared" ca="1" si="361"/>
        <v>2.67336984086096+3.60462195342579i</v>
      </c>
      <c r="AW254" s="223" t="str">
        <f t="shared" ca="1" si="362"/>
        <v>-4.29454158122636-1.30273494628107i</v>
      </c>
      <c r="AX254" s="223" t="str">
        <f t="shared" ca="1" si="363"/>
        <v>4.22544644373427-1.51188891267763i</v>
      </c>
      <c r="AY254" s="223" t="str">
        <f t="shared" ca="1" si="364"/>
        <v>-2.49327923372433+3.73145606912679i</v>
      </c>
      <c r="AZ254" s="223" t="str">
        <f t="shared" ca="1" si="365"/>
        <v>-0.220205126510203-4.48237832354686i</v>
      </c>
      <c r="BA254" s="223" t="str">
        <f t="shared" ca="1" si="366"/>
        <v>2.84702006589167+3.46910398771127i</v>
      </c>
      <c r="BB254" s="223" t="str">
        <f t="shared" ca="1" si="367"/>
        <v>-4.35329079189311-1.0904425772881i</v>
      </c>
      <c r="BC254" s="223" t="str">
        <f t="shared" ca="1" si="368"/>
        <v>4.14617183565374-1.71740060625813i</v>
      </c>
      <c r="BD254" s="223" t="str">
        <f t="shared" ca="1" si="369"/>
        <v>-2.30718209852804+3.84930078032048i</v>
      </c>
      <c r="BE254" s="223" t="str">
        <f t="shared" ca="1" si="370"/>
        <v>-0.439879759583031-4.46617414911838i</v>
      </c>
      <c r="BF254" s="223" t="str">
        <f t="shared" ca="1" si="371"/>
        <v>3.01381157021422+3.32522864663273i</v>
      </c>
      <c r="BG254" s="223" t="str">
        <f t="shared" ca="1" si="372"/>
        <v>-4.40155254373768-0.875523236619365i</v>
      </c>
      <c r="BH254" s="223" t="str">
        <f t="shared" ca="1" si="373"/>
        <v>4.05690873645945-1.91877493135153i</v>
      </c>
      <c r="BI254" s="223" t="str">
        <f t="shared" ca="1" si="374"/>
        <v>-2.11552675957103+3.95787218877555i</v>
      </c>
      <c r="BJ254" s="223" t="str">
        <f t="shared" ca="1" si="375"/>
        <v>-0.65849468378624-4.43921056997405i</v>
      </c>
      <c r="BK254" s="223" t="str">
        <f t="shared" ca="1" si="376"/>
        <v>3.17334253848851+3.17334253848578i</v>
      </c>
      <c r="BL254" s="223" t="str">
        <f t="shared" ca="1" si="377"/>
        <v>-4.43921056997398-0.658494683786721i</v>
      </c>
      <c r="BM254" s="223" t="str">
        <f t="shared" ca="1" si="378"/>
        <v>3.95787218877578-2.1155267595706i</v>
      </c>
      <c r="BN254" s="223" t="str">
        <f t="shared" ca="1" si="379"/>
        <v>-1.91877493135208+4.05690873645919i</v>
      </c>
      <c r="BO254" s="223" t="str">
        <f t="shared" ca="1" si="380"/>
        <v>-0.87552323661889-4.40155254373777i</v>
      </c>
      <c r="BP254" s="223" t="str">
        <f t="shared" ca="1" si="381"/>
        <v>3.32522864663241+3.01381157021459i</v>
      </c>
      <c r="BQ254" s="223" t="str">
        <f t="shared" ca="1" si="382"/>
        <v>-4.46617414911832-0.439879759583642i</v>
      </c>
      <c r="BR254" s="223" t="str">
        <f t="shared" ca="1" si="383"/>
        <v>3.84930078032073-2.30718209852762i</v>
      </c>
      <c r="BS254" s="223" t="str">
        <f t="shared" ca="1" si="384"/>
        <v>-1.71740060625858+4.14617183565356i</v>
      </c>
      <c r="BT254" s="223" t="str">
        <f t="shared" ca="1" si="385"/>
        <v>-1.09044257729196-4.35329079189215i</v>
      </c>
      <c r="BU254" s="223" t="str">
        <f t="shared" ca="1" si="386"/>
        <v>3.46910398771097+2.84702006589205i</v>
      </c>
      <c r="BV254" s="223" t="str">
        <f t="shared" ca="1" si="387"/>
        <v>-4.48237832354683-0.220205126510688i</v>
      </c>
      <c r="BW254" s="223" t="str">
        <f t="shared" ca="1" si="388"/>
        <v>3.73145606912706-2.49327923372392i</v>
      </c>
      <c r="BX254" s="223" t="str">
        <f t="shared" ca="1" si="389"/>
        <v>-1.51188891267821+4.22544644373406i</v>
      </c>
      <c r="BY254" s="223" t="str">
        <f t="shared" ca="1" si="390"/>
        <v>-1.3027349462806-4.2945415812265i</v>
      </c>
      <c r="BZ254" s="223" t="str">
        <f t="shared" ca="1" si="391"/>
        <v>3.60462195342546+2.6733698408614i</v>
      </c>
      <c r="CA254" s="223" t="str">
        <f t="shared" ca="1" si="392"/>
        <v>-4.48778405598399-4.09043824580106E-13i</v>
      </c>
      <c r="CB254" s="223" t="str">
        <f t="shared" ca="1" si="393"/>
        <v>3.60462195342587-2.67336984086085i</v>
      </c>
      <c r="CC254" s="223" t="str">
        <f t="shared" ca="1" si="394"/>
        <v>-1.30273494627699+4.29454158122759i</v>
      </c>
      <c r="CD254" s="223" t="str">
        <f t="shared" ca="1" si="395"/>
        <v>-1.51188891267744-4.22544644373433i</v>
      </c>
      <c r="CE254" s="223" t="str">
        <f t="shared" ca="1" si="396"/>
        <v>3.7314560691266+2.4932792337246i</v>
      </c>
      <c r="CF254" s="223" t="str">
        <f t="shared" ca="1" si="397"/>
        <v>-4.48237832354686+0.220205126509998i</v>
      </c>
      <c r="CG254" s="223" t="str">
        <f t="shared" ca="1" si="398"/>
        <v>3.46910398771132-2.84702006589161i</v>
      </c>
      <c r="CH254" s="223" t="str">
        <f t="shared" ca="1" si="399"/>
        <v>-1.0904425772883+4.35329079189306i</v>
      </c>
      <c r="CI254" s="223" t="str">
        <f t="shared" ca="1" si="400"/>
        <v>-1.71740060625806-4.14617183565377i</v>
      </c>
      <c r="CJ254" s="223" t="str">
        <f t="shared" ca="1" si="401"/>
        <v>3.84930078032037+2.30718209852822i</v>
      </c>
      <c r="CK254" s="223" t="str">
        <f t="shared" ca="1" si="402"/>
        <v>-4.46617414911838+0.439879759582955i</v>
      </c>
      <c r="CL254" s="223" t="str">
        <f t="shared" ca="1" si="403"/>
        <v>3.32522864663296-3.01381157021398i</v>
      </c>
      <c r="CM254" s="223" t="str">
        <f t="shared" ca="1" si="404"/>
        <v>-0.875523236619442+4.40155254373767i</v>
      </c>
      <c r="CN254" s="223" t="str">
        <f t="shared" ca="1" si="405"/>
        <v>-1.91877493135134-4.05690873645954i</v>
      </c>
      <c r="CO254" s="223" t="str">
        <f t="shared" ca="1" si="406"/>
        <v>3.95787218877546+2.11552675957121i</v>
      </c>
      <c r="CP254" s="223" t="str">
        <f t="shared" ca="1" si="407"/>
        <v>-4.43921056997406+0.658494683786164i</v>
      </c>
      <c r="CQ254" s="223" t="str">
        <f t="shared" ca="1" si="408"/>
        <v>3.17334253848584-3.17334253848845i</v>
      </c>
      <c r="CR254" s="223" t="str">
        <f t="shared" ca="1" si="409"/>
        <v>-0.658494683787048+4.43921056997393i</v>
      </c>
      <c r="CS254" s="223" t="str">
        <f t="shared" ca="1" si="410"/>
        <v>-2.11552675957042-3.95787218877588i</v>
      </c>
      <c r="CT254" s="223" t="str">
        <f t="shared" ca="1" si="411"/>
        <v>4.05690873645916+1.91877493135215i</v>
      </c>
      <c r="CU254" s="223" t="str">
        <f t="shared" ca="1" si="412"/>
        <v>-4.40155254373784+0.875523236618562i</v>
      </c>
      <c r="CV254" s="223" t="str">
        <f t="shared" ca="1" si="413"/>
        <v>3.01381157021464-3.32522864663236i</v>
      </c>
      <c r="CW254" s="223" t="str">
        <f t="shared" ca="1" si="414"/>
        <v>-0.439879759583845+4.4661741491183i</v>
      </c>
      <c r="CX254" s="223" t="str">
        <f t="shared" ca="1" si="415"/>
        <v>-2.30718209852745-3.84930078032083i</v>
      </c>
      <c r="CY254" s="223" t="str">
        <f t="shared" ca="1" si="416"/>
        <v>4.14617183565352+1.71740060625865i</v>
      </c>
      <c r="CZ254" s="223" t="str">
        <f t="shared" ca="1" si="417"/>
        <v>-4.35329079189217+1.09044257729188i</v>
      </c>
      <c r="DA254" s="223" t="str">
        <f t="shared" ca="1" si="418"/>
        <v>2.84702006589231-3.46910398771076i</v>
      </c>
      <c r="DB254" s="223" t="str">
        <f t="shared" ca="1" si="419"/>
        <v>-0.220205126510892+4.48237832354682i</v>
      </c>
      <c r="DC254" s="223" t="str">
        <f t="shared" ca="1" si="420"/>
        <v>-2.49327923372386-3.7314560691271i</v>
      </c>
      <c r="DD254" s="223" t="str">
        <f t="shared" ca="1" si="421"/>
        <v>4.22544644373399+1.5118889126784i</v>
      </c>
      <c r="DE254" s="223" t="str">
        <f t="shared" ca="1" si="422"/>
        <v>-4.29454158122652+1.30273494628053i</v>
      </c>
      <c r="DF254" s="223" t="str">
        <f t="shared" ca="1" si="423"/>
        <v>2.67336984086156-3.60462195342534i</v>
      </c>
      <c r="DG254" s="223" t="str">
        <f t="shared" ca="1" si="424"/>
        <v>-4.86015242444583E-13+4.48778405598399i</v>
      </c>
      <c r="DH254" s="223" t="str">
        <f t="shared" ca="1" si="425"/>
        <v>-2.67336984086058-3.60462195342607i</v>
      </c>
      <c r="DI254" s="223" t="str">
        <f t="shared" ca="1" si="426"/>
        <v>4.29454158122757+1.30273494627706i</v>
      </c>
      <c r="DJ254" s="223" t="str">
        <f t="shared" ca="1" si="427"/>
        <v>-4.2254464437344+1.51188891267725i</v>
      </c>
      <c r="DK254" s="223" t="str">
        <f t="shared" ca="1" si="428"/>
        <v>2.49327923372467-3.73145606912656i</v>
      </c>
      <c r="DL254" s="223" t="str">
        <f t="shared" ca="1" si="429"/>
        <v>0.220205126509922+4.48237832354687i</v>
      </c>
      <c r="DM254" s="223" t="str">
        <f t="shared" ca="1" si="430"/>
        <v>-2.84702006589136-3.46910398771153i</v>
      </c>
      <c r="DN254" s="223" t="str">
        <f t="shared" ca="1" si="431"/>
        <v>4.35329079189298+1.09044257728862i</v>
      </c>
      <c r="DO254" s="223" t="str">
        <f t="shared" ca="1" si="432"/>
        <v>-4.1461718356539+1.71740060625775i</v>
      </c>
      <c r="DP254" s="223" t="str">
        <f t="shared" ca="1" si="433"/>
        <v>2.30718209852828-3.84930078032033i</v>
      </c>
      <c r="DQ254" s="223" t="str">
        <f t="shared" ca="1" si="434"/>
        <v>0.439879759582624+4.46617414911842i</v>
      </c>
      <c r="DR254" s="223" t="str">
        <f t="shared" ca="1" si="435"/>
        <v>-3.01381157021732-3.32522864662992i</v>
      </c>
      <c r="DS254" s="223" t="str">
        <f t="shared" ca="1" si="436"/>
        <v>4.4015525437376+0.875523236619765i</v>
      </c>
      <c r="DT254" s="223" t="str">
        <f t="shared" ca="1" si="437"/>
        <v>-4.05690873645957+1.91877493135127i</v>
      </c>
      <c r="DU254" s="223" t="str">
        <f t="shared" ca="1" si="438"/>
        <v>2.11552675957128-3.95787218877542i</v>
      </c>
      <c r="DV254" s="223" t="str">
        <f t="shared" ca="1" si="439"/>
        <v>0.658494683785832+4.43921056997411i</v>
      </c>
      <c r="DW254" s="223" t="str">
        <f t="shared" ca="1" si="440"/>
        <v>-3.17334253848822-3.17334253848608i</v>
      </c>
      <c r="DX254" s="223" t="str">
        <f t="shared" ca="1" si="441"/>
        <v>4.43921056997392+0.658494683787125i</v>
      </c>
      <c r="DY254" s="223" t="str">
        <f t="shared" ca="1" si="442"/>
        <v>-3.95787218877592+2.11552675957035i</v>
      </c>
      <c r="DZ254" s="223" t="str">
        <f t="shared" ca="1" si="443"/>
        <v>1.91877493135245-4.05690873645902i</v>
      </c>
      <c r="EA254" s="223" t="str">
        <f t="shared" ca="1" si="444"/>
        <v>0.875523236622992+4.40155254373696i</v>
      </c>
      <c r="EB254" s="223" t="str">
        <f t="shared" ca="1" si="445"/>
        <v>-3.32522864663213-3.01381157021489i</v>
      </c>
      <c r="EC254" s="223" t="str">
        <f t="shared" ca="1" si="446"/>
        <v>4.46617414911829+0.439879759583922i</v>
      </c>
      <c r="ED254" s="223" t="str">
        <f t="shared" ca="1" si="447"/>
        <v>-3.849300780321+2.30718209852716i</v>
      </c>
      <c r="EE254" s="223" t="str">
        <f t="shared" ca="1" si="448"/>
        <v>1.71740060625896-4.1461718356534i</v>
      </c>
      <c r="EF254" s="223" t="str">
        <f t="shared" ca="1" si="449"/>
        <v>1.09044257729156+4.35329079189225i</v>
      </c>
      <c r="EG254" s="223" t="str">
        <f t="shared" ca="1" si="450"/>
        <v>-3.46910398771071-2.84702006589236i</v>
      </c>
      <c r="EH254" s="223" t="str">
        <f t="shared" ca="1" si="451"/>
        <v>4.48237832354682+0.22020512651097i</v>
      </c>
      <c r="EI254" s="223" t="str">
        <f t="shared" ca="1" si="452"/>
        <v>-3.73145606912728+2.49327923372358i</v>
      </c>
      <c r="EJ254" s="223" t="str">
        <f t="shared" ca="1" si="453"/>
        <v>1.51188891267847-4.22544644373396i</v>
      </c>
      <c r="EK254" s="223" t="str">
        <f t="shared" ca="1" si="454"/>
        <v>1.30273494628021+4.29454158122661i</v>
      </c>
      <c r="EL254" s="223" t="str">
        <f t="shared" ca="1" si="455"/>
        <v>-3.60462195342529-2.67336984086163i</v>
      </c>
      <c r="EM254" s="223" t="str">
        <f t="shared" ca="1" si="456"/>
        <v>4.48778405598399+8.18087649160214E-13i</v>
      </c>
      <c r="EN254" s="223"/>
      <c r="EO254" s="223"/>
      <c r="EP254" s="223"/>
    </row>
    <row r="255" spans="1:146">
      <c r="A255" s="249">
        <f t="shared" si="323"/>
        <v>3.0273437500000023E-3</v>
      </c>
      <c r="B255" s="248">
        <v>155</v>
      </c>
      <c r="C255" s="247">
        <f t="shared" si="324"/>
        <v>31000</v>
      </c>
      <c r="N255" s="246">
        <f t="shared" ca="1" si="327"/>
        <v>17.487520584241782</v>
      </c>
      <c r="O255" s="223">
        <f t="shared" ca="1" si="328"/>
        <v>4.487520584241782</v>
      </c>
      <c r="P255" s="223" t="str">
        <f t="shared" ca="1" si="329"/>
        <v>-3.53772082148787+2.76086442680638i</v>
      </c>
      <c r="Q255" s="223" t="str">
        <f t="shared" ca="1" si="330"/>
        <v>1.09037855887867-4.35303521606837i</v>
      </c>
      <c r="R255" s="223" t="str">
        <f t="shared" ca="1" si="331"/>
        <v>1.8185287381827+4.10253509703419i</v>
      </c>
      <c r="S255" s="223" t="str">
        <f t="shared" ca="1" si="332"/>
        <v>-3.95763982744386-2.11540255985092i</v>
      </c>
      <c r="T255" s="223" t="str">
        <f t="shared" ca="1" si="333"/>
        <v>4.42145370141355-0.767194994932924i</v>
      </c>
      <c r="U255" s="223" t="str">
        <f t="shared" ca="1" si="334"/>
        <v>-3.01363463340803+3.32503342694737i</v>
      </c>
      <c r="V255" s="223" t="str">
        <f t="shared" ca="1" si="335"/>
        <v>0.330122493424414-4.4753614528135i</v>
      </c>
      <c r="W255" s="223" t="str">
        <f t="shared" ca="1" si="336"/>
        <v>2.49313285666738+3.73123700037926i</v>
      </c>
      <c r="X255" s="223" t="str">
        <f t="shared" ca="1" si="337"/>
        <v>-4.26102725572889-1.40765326694086i</v>
      </c>
      <c r="Y255" s="223" t="str">
        <f t="shared" ca="1" si="338"/>
        <v>4.22519837347949-1.51180015171978i</v>
      </c>
      <c r="Z255" s="223" t="str">
        <f t="shared" ca="1" si="339"/>
        <v>-2.40081283176368+3.79129776472814i</v>
      </c>
      <c r="AA255" s="223" t="str">
        <f t="shared" ca="1" si="340"/>
        <v>-0.439853934837497-4.46591194606451i</v>
      </c>
      <c r="AB255" s="223" t="str">
        <f t="shared" ca="1" si="341"/>
        <v>3.09432738817697+3.25007369282169i</v>
      </c>
      <c r="AC255" s="223" t="str">
        <f t="shared" ca="1" si="342"/>
        <v>-4.43894994991542-0.658456024453838i</v>
      </c>
      <c r="AD255" s="223" t="str">
        <f t="shared" ca="1" si="343"/>
        <v>3.90453328268146-2.21189078356651i</v>
      </c>
      <c r="AE255" s="223" t="str">
        <f t="shared" ca="1" si="344"/>
        <v>-1.71729977998683+4.14592841950399i</v>
      </c>
      <c r="AF255" s="223" t="str">
        <f t="shared" ca="1" si="345"/>
        <v>-1.19687898924833-4.32496493385664i</v>
      </c>
      <c r="AG255" s="223" t="str">
        <f t="shared" ca="1" si="346"/>
        <v>3.60441033093737+2.67321289092838i</v>
      </c>
      <c r="AH255" s="223" t="str">
        <f t="shared" ca="1" si="347"/>
        <v>-4.48616902694141+0.11012926815907i</v>
      </c>
      <c r="AI255" s="223" t="str">
        <f t="shared" ca="1" si="348"/>
        <v>3.46890032129936-2.8468529211891i</v>
      </c>
      <c r="AJ255" s="223" t="str">
        <f t="shared" ca="1" si="349"/>
        <v>-0.983221325236852+4.37848339263645i</v>
      </c>
      <c r="AK255" s="223" t="str">
        <f t="shared" ca="1" si="350"/>
        <v>-1.91866228266588-4.0566705608256i</v>
      </c>
      <c r="AL255" s="223" t="str">
        <f t="shared" ca="1" si="351"/>
        <v>4.00836243795989+2.01764009673329i</v>
      </c>
      <c r="AM255" s="223" t="str">
        <f t="shared" ca="1" si="352"/>
        <v>-4.40129413453082+0.875471835833885i</v>
      </c>
      <c r="AN255" s="223" t="str">
        <f t="shared" ca="1" si="353"/>
        <v>2.93112657782267-3.39799028526794i</v>
      </c>
      <c r="AO255" s="223" t="str">
        <f t="shared" ca="1" si="354"/>
        <v>-0.220192198564922+4.48211516916788i</v>
      </c>
      <c r="AP255" s="223" t="str">
        <f t="shared" ca="1" si="355"/>
        <v>-2.58395111156433-3.66892867838i</v>
      </c>
      <c r="AQ255" s="223" t="str">
        <f t="shared" ca="1" si="356"/>
        <v>4.29428945448962+1.30265846446908i</v>
      </c>
      <c r="AR255" s="223" t="str">
        <f t="shared" ca="1" si="357"/>
        <v>4.29428945448962+1.30265846446908i</v>
      </c>
      <c r="AS255" s="223" t="str">
        <f t="shared" ca="1" si="358"/>
        <v>2.30704664698116-3.84907479306998i</v>
      </c>
      <c r="AT255" s="223" t="str">
        <f t="shared" ca="1" si="359"/>
        <v>0.549320424687004+4.45377234095046i</v>
      </c>
      <c r="AU255" s="223" t="str">
        <f t="shared" ca="1" si="360"/>
        <v>-3.17315623583003-3.17315623583313i</v>
      </c>
      <c r="AV255" s="223" t="str">
        <f t="shared" ca="1" si="361"/>
        <v>4.45377234095048+0.549320424686865i</v>
      </c>
      <c r="AW255" s="223" t="str">
        <f t="shared" ca="1" si="362"/>
        <v>-3.84907479306994+2.30704664698123i</v>
      </c>
      <c r="AX255" s="223" t="str">
        <f t="shared" ca="1" si="363"/>
        <v>1.61503638461578-4.18682438972079i</v>
      </c>
      <c r="AY255" s="223" t="str">
        <f t="shared" ca="1" si="364"/>
        <v>1.30265846446921+4.29428945448958i</v>
      </c>
      <c r="AZ255" s="223" t="str">
        <f t="shared" ca="1" si="365"/>
        <v>-3.66892867838004-2.58395111156426i</v>
      </c>
      <c r="BA255" s="223" t="str">
        <f t="shared" ca="1" si="366"/>
        <v>4.48211516916783-0.220192198565891i</v>
      </c>
      <c r="BB255" s="223" t="str">
        <f t="shared" ca="1" si="367"/>
        <v>-3.39799028526846+2.93112657782205i</v>
      </c>
      <c r="BC255" s="223" t="str">
        <f t="shared" ca="1" si="368"/>
        <v>0.875471835831996-4.40129413453119i</v>
      </c>
      <c r="BD255" s="223" t="str">
        <f t="shared" ca="1" si="369"/>
        <v>2.01764009673342+4.00836243795983i</v>
      </c>
      <c r="BE255" s="223" t="str">
        <f t="shared" ca="1" si="370"/>
        <v>-4.05667056082487-1.91866228266742i</v>
      </c>
      <c r="BF255" s="223" t="str">
        <f t="shared" ca="1" si="371"/>
        <v>4.37848339263624-0.983221325237799i</v>
      </c>
      <c r="BG255" s="223" t="str">
        <f t="shared" ca="1" si="372"/>
        <v>-2.84685292118968+3.46890032129888i</v>
      </c>
      <c r="BH255" s="223" t="str">
        <f t="shared" ca="1" si="373"/>
        <v>0.110129268157144-4.48616902694146i</v>
      </c>
      <c r="BI255" s="223" t="str">
        <f t="shared" ca="1" si="374"/>
        <v>2.67321289092844+3.60441033093732i</v>
      </c>
      <c r="BJ255" s="223" t="str">
        <f t="shared" ca="1" si="375"/>
        <v>-4.32496493385619-1.19687898924998i</v>
      </c>
      <c r="BK255" s="223" t="str">
        <f t="shared" ca="1" si="376"/>
        <v>4.14592841950361-1.71729977998775i</v>
      </c>
      <c r="BL255" s="223" t="str">
        <f t="shared" ca="1" si="377"/>
        <v>-2.21189078356716+3.90453328268109i</v>
      </c>
      <c r="BM255" s="223" t="str">
        <f t="shared" ca="1" si="378"/>
        <v>-0.658456024456217-4.43894994991507i</v>
      </c>
      <c r="BN255" s="223" t="str">
        <f t="shared" ca="1" si="379"/>
        <v>3.25007369282205+3.09432738817659i</v>
      </c>
      <c r="BO255" s="223" t="str">
        <f t="shared" ca="1" si="380"/>
        <v>-4.46591194606439-0.439853934838721i</v>
      </c>
      <c r="BP255" s="223" t="str">
        <f t="shared" ca="1" si="381"/>
        <v>3.79129776472735-2.40081283176493i</v>
      </c>
      <c r="BQ255" s="223" t="str">
        <f t="shared" ca="1" si="382"/>
        <v>-1.51180015172004+4.2251983734794i</v>
      </c>
      <c r="BR255" s="223" t="str">
        <f t="shared" ca="1" si="383"/>
        <v>-1.40765326693881-4.26102725572956i</v>
      </c>
      <c r="BS255" s="223" t="str">
        <f t="shared" ca="1" si="384"/>
        <v>3.73123700037956+2.49313285666693i</v>
      </c>
      <c r="BT255" s="223" t="str">
        <f t="shared" ca="1" si="385"/>
        <v>-4.47536145281359+0.330122493423203i</v>
      </c>
      <c r="BU255" s="223" t="str">
        <f t="shared" ca="1" si="386"/>
        <v>3.32503342694636-3.01363463340914i</v>
      </c>
      <c r="BV255" s="223" t="str">
        <f t="shared" ca="1" si="387"/>
        <v>-0.767194994932862+4.42145370141356i</v>
      </c>
      <c r="BW255" s="223" t="str">
        <f t="shared" ca="1" si="388"/>
        <v>-2.11540255984942-3.95763982744467i</v>
      </c>
      <c r="BX255" s="223" t="str">
        <f t="shared" ca="1" si="389"/>
        <v>4.1025350970346+1.81852873818178i</v>
      </c>
      <c r="BY255" s="223" t="str">
        <f t="shared" ca="1" si="390"/>
        <v>-4.35303521606857+1.09037855887786i</v>
      </c>
      <c r="BZ255" s="223" t="str">
        <f t="shared" ca="1" si="391"/>
        <v>2.76086442680486-3.53772082148905i</v>
      </c>
      <c r="CA255" s="223" t="str">
        <f t="shared" ca="1" si="392"/>
        <v>7.69630066728127E-14+4.48752058424178i</v>
      </c>
      <c r="CB255" s="223" t="str">
        <f t="shared" ca="1" si="393"/>
        <v>-2.76086442680508-3.53772082148887i</v>
      </c>
      <c r="CC255" s="223" t="str">
        <f t="shared" ca="1" si="394"/>
        <v>4.35303521606864+1.09037855887759i</v>
      </c>
      <c r="CD255" s="223" t="str">
        <f t="shared" ca="1" si="395"/>
        <v>-4.10253509703449+1.81852873818203i</v>
      </c>
      <c r="CE255" s="223" t="str">
        <f t="shared" ca="1" si="396"/>
        <v>2.11540255984917-3.9576398274448i</v>
      </c>
      <c r="CF255" s="223" t="str">
        <f t="shared" ca="1" si="397"/>
        <v>0.767194994933014+4.42145370141353i</v>
      </c>
      <c r="CG255" s="223" t="str">
        <f t="shared" ca="1" si="398"/>
        <v>-3.32503342694647-3.01363463340902i</v>
      </c>
      <c r="CH255" s="223" t="str">
        <f t="shared" ca="1" si="399"/>
        <v>4.4753614528136+0.330122493423049i</v>
      </c>
      <c r="CI255" s="223" t="str">
        <f t="shared" ca="1" si="400"/>
        <v>-3.73123700037941+2.49313285666717i</v>
      </c>
      <c r="CJ255" s="223" t="str">
        <f t="shared" ca="1" si="401"/>
        <v>1.4076532669429-4.26102725572821i</v>
      </c>
      <c r="CK255" s="223" t="str">
        <f t="shared" ca="1" si="402"/>
        <v>1.5118001517203+4.2251983734793i</v>
      </c>
      <c r="CL255" s="223" t="str">
        <f t="shared" ca="1" si="403"/>
        <v>-3.79129776472743-2.4008128317648i</v>
      </c>
      <c r="CM255" s="223" t="str">
        <f t="shared" ca="1" si="404"/>
        <v>4.46591194606437-0.439853934838874i</v>
      </c>
      <c r="CN255" s="223" t="str">
        <f t="shared" ca="1" si="405"/>
        <v>-3.25007369282186+3.09432738817679i</v>
      </c>
      <c r="CO255" s="223" t="str">
        <f t="shared" ca="1" si="406"/>
        <v>0.658456024455939-4.43894994991511i</v>
      </c>
      <c r="CP255" s="223" t="str">
        <f t="shared" ca="1" si="407"/>
        <v>2.21189078356741+3.90453328268095i</v>
      </c>
      <c r="CQ255" s="223" t="str">
        <f t="shared" ca="1" si="408"/>
        <v>-4.14592841950367-1.71729977998761i</v>
      </c>
      <c r="CR255" s="223" t="str">
        <f t="shared" ca="1" si="409"/>
        <v>4.32496493385615-1.19687898925013i</v>
      </c>
      <c r="CS255" s="223" t="str">
        <f t="shared" ca="1" si="410"/>
        <v>-2.67321289092822+3.60441033093749i</v>
      </c>
      <c r="CT255" s="223" t="str">
        <f t="shared" ca="1" si="411"/>
        <v>-0.110129268157425-4.48616902694145i</v>
      </c>
      <c r="CU255" s="223" t="str">
        <f t="shared" ca="1" si="412"/>
        <v>2.8468529211899+3.4689003212987i</v>
      </c>
      <c r="CV255" s="223" t="str">
        <f t="shared" ca="1" si="413"/>
        <v>-4.37848339263627-0.98322132523765i</v>
      </c>
      <c r="CW255" s="223" t="str">
        <f t="shared" ca="1" si="414"/>
        <v>4.0566705608248-1.91866228266756i</v>
      </c>
      <c r="CX255" s="223" t="str">
        <f t="shared" ca="1" si="415"/>
        <v>-2.01764009673328+4.0083624379599i</v>
      </c>
      <c r="CY255" s="223" t="str">
        <f t="shared" ca="1" si="416"/>
        <v>-0.875471835832274-4.40129413453113i</v>
      </c>
      <c r="CZ255" s="223" t="str">
        <f t="shared" ca="1" si="417"/>
        <v>3.39799028526865+2.93112657782184i</v>
      </c>
      <c r="DA255" s="223" t="str">
        <f t="shared" ca="1" si="418"/>
        <v>-4.48211516916784-0.220192198565737i</v>
      </c>
      <c r="DB255" s="223" t="str">
        <f t="shared" ca="1" si="419"/>
        <v>3.6689286783826-2.58395111156064i</v>
      </c>
      <c r="DC255" s="223" t="str">
        <f t="shared" ca="1" si="420"/>
        <v>-1.30265846446906+4.29428945448962i</v>
      </c>
      <c r="DD255" s="223" t="str">
        <f t="shared" ca="1" si="421"/>
        <v>-1.61503638461604-4.18682438972069i</v>
      </c>
      <c r="DE255" s="223" t="str">
        <f t="shared" ca="1" si="422"/>
        <v>3.84907479307008+2.30704664698098i</v>
      </c>
      <c r="DF255" s="223" t="str">
        <f t="shared" ca="1" si="423"/>
        <v>-4.45377234095046+0.54932042468708i</v>
      </c>
      <c r="DG255" s="223" t="str">
        <f t="shared" ca="1" si="424"/>
        <v>3.17315623583312-3.17315623583004i</v>
      </c>
      <c r="DH255" s="223" t="str">
        <f t="shared" ca="1" si="425"/>
        <v>-0.549320424686851+4.45377234095049i</v>
      </c>
      <c r="DI255" s="223" t="str">
        <f t="shared" ca="1" si="426"/>
        <v>-2.3070466469814-3.84907479306983i</v>
      </c>
      <c r="DJ255" s="223" t="str">
        <f t="shared" ca="1" si="427"/>
        <v>4.18682438972087+1.61503638461559i</v>
      </c>
      <c r="DK255" s="223" t="str">
        <f t="shared" ca="1" si="428"/>
        <v>-4.29428945448956+1.30265846446928i</v>
      </c>
      <c r="DL255" s="223" t="str">
        <f t="shared" ca="1" si="429"/>
        <v>2.5839511115642-3.66892867838008i</v>
      </c>
      <c r="DM255" s="223" t="str">
        <f t="shared" ca="1" si="430"/>
        <v>0.220192198565968+4.48211516916783i</v>
      </c>
      <c r="DN255" s="223" t="str">
        <f t="shared" ca="1" si="431"/>
        <v>-2.93112657782221-3.39799028526833i</v>
      </c>
      <c r="DO255" s="223" t="str">
        <f t="shared" ca="1" si="432"/>
        <v>4.40129413453123+0.875471835831798i</v>
      </c>
      <c r="DP255" s="223" t="str">
        <f t="shared" ca="1" si="433"/>
        <v>-4.0083624379598+2.01764009673348i</v>
      </c>
      <c r="DQ255" s="223" t="str">
        <f t="shared" ca="1" si="434"/>
        <v>1.91866228266735-4.0566705608249i</v>
      </c>
      <c r="DR255" s="223" t="str">
        <f t="shared" ca="1" si="435"/>
        <v>0.983221325237875+4.37848339263622i</v>
      </c>
      <c r="DS255" s="223" t="str">
        <f t="shared" ca="1" si="436"/>
        <v>-3.46890032129901-2.84685292118952i</v>
      </c>
      <c r="DT255" s="223" t="str">
        <f t="shared" ca="1" si="437"/>
        <v>4.48616902694146+0.110129268157194i</v>
      </c>
      <c r="DU255" s="223" t="str">
        <f t="shared" ca="1" si="438"/>
        <v>-3.6044103309372+2.67321289092861i</v>
      </c>
      <c r="DV255" s="223" t="str">
        <f t="shared" ca="1" si="439"/>
        <v>1.19687898924991-4.32496493385621i</v>
      </c>
      <c r="DW255" s="223" t="str">
        <f t="shared" ca="1" si="440"/>
        <v>1.71729977998782+4.14592841950358i</v>
      </c>
      <c r="DX255" s="223" t="str">
        <f t="shared" ca="1" si="441"/>
        <v>-3.90453328268106-2.2118907835672i</v>
      </c>
      <c r="DY255" s="223" t="str">
        <f t="shared" ca="1" si="442"/>
        <v>4.43894994991572-0.658456024451877i</v>
      </c>
      <c r="DZ255" s="223" t="str">
        <f t="shared" ca="1" si="443"/>
        <v>-3.09432738817644+3.25007369282219i</v>
      </c>
      <c r="EA255" s="223" t="str">
        <f t="shared" ca="1" si="444"/>
        <v>0.439853934838644-4.46591194606439i</v>
      </c>
      <c r="EB255" s="223" t="str">
        <f t="shared" ca="1" si="445"/>
        <v>2.40081283176499+3.79129776472731i</v>
      </c>
      <c r="EC255" s="223" t="str">
        <f t="shared" ca="1" si="446"/>
        <v>-4.22519837347938-1.51180015172008i</v>
      </c>
      <c r="ED255" s="223" t="str">
        <f t="shared" ca="1" si="447"/>
        <v>4.2610272557295-1.407653266939i</v>
      </c>
      <c r="EE255" s="223" t="str">
        <f t="shared" ca="1" si="448"/>
        <v>-2.49313285666677+3.73123700037968i</v>
      </c>
      <c r="EF255" s="223" t="str">
        <f t="shared" ca="1" si="449"/>
        <v>-0.330122493423279-4.47536145281358i</v>
      </c>
      <c r="EG255" s="223" t="str">
        <f t="shared" ca="1" si="450"/>
        <v>3.0136346334092+3.32503342694631i</v>
      </c>
      <c r="EH255" s="223" t="str">
        <f t="shared" ca="1" si="451"/>
        <v>-4.42145370141357-0.76719499493279i</v>
      </c>
      <c r="EI255" s="223" t="str">
        <f t="shared" ca="1" si="452"/>
        <v>3.95763982744457-2.1154025598496i</v>
      </c>
      <c r="EJ255" s="223" t="str">
        <f t="shared" ca="1" si="453"/>
        <v>-1.81852873818159+4.10253509703469i</v>
      </c>
      <c r="EK255" s="223" t="str">
        <f t="shared" ca="1" si="454"/>
        <v>-1.09037855887793-4.35303521606855i</v>
      </c>
      <c r="EL255" s="223" t="str">
        <f t="shared" ca="1" si="455"/>
        <v>3.5377208214891+2.76086442680481i</v>
      </c>
      <c r="EM255" s="223" t="str">
        <f t="shared" ca="1" si="456"/>
        <v>-4.48752058424178+1.53926013345625E-13i</v>
      </c>
      <c r="EN255" s="223"/>
      <c r="EO255" s="223"/>
      <c r="EP255" s="223"/>
    </row>
    <row r="256" spans="1:146">
      <c r="A256" s="249">
        <f t="shared" si="323"/>
        <v>3.0468750000000023E-3</v>
      </c>
      <c r="B256" s="248">
        <v>156</v>
      </c>
      <c r="C256" s="247">
        <f t="shared" si="324"/>
        <v>31200</v>
      </c>
      <c r="N256" s="246">
        <f t="shared" ca="1" si="327"/>
        <v>17.487238223951611</v>
      </c>
      <c r="O256" s="223">
        <f t="shared" ca="1" si="328"/>
        <v>4.4872382239516106</v>
      </c>
      <c r="P256" s="223" t="str">
        <f t="shared" ca="1" si="329"/>
        <v>-3.46868205384344+2.8466737937173i</v>
      </c>
      <c r="Q256" s="223" t="str">
        <f t="shared" ca="1" si="330"/>
        <v>0.875416750073807-4.40101719971447i</v>
      </c>
      <c r="R256" s="223" t="str">
        <f t="shared" ca="1" si="331"/>
        <v>2.11526945613175+3.95739080789963i</v>
      </c>
      <c r="S256" s="223" t="str">
        <f t="shared" ca="1" si="332"/>
        <v>-4.14566755261112-1.7171917253818i</v>
      </c>
      <c r="T256" s="223" t="str">
        <f t="shared" ca="1" si="333"/>
        <v>4.29401925253866-1.30257649960367i</v>
      </c>
      <c r="U256" s="223" t="str">
        <f t="shared" ca="1" si="334"/>
        <v>-2.49297598569512+3.73100222637831i</v>
      </c>
      <c r="V256" s="223" t="str">
        <f t="shared" ca="1" si="335"/>
        <v>-0.439826258689124-4.46563094541633i</v>
      </c>
      <c r="W256" s="223" t="str">
        <f t="shared" ca="1" si="336"/>
        <v>3.17295657695572+3.17295657695561i</v>
      </c>
      <c r="X256" s="223" t="str">
        <f t="shared" ca="1" si="337"/>
        <v>-4.4656309454163-0.439826258689428i</v>
      </c>
      <c r="Y256" s="223" t="str">
        <f t="shared" ca="1" si="338"/>
        <v>3.73100222637822-2.49297598569525i</v>
      </c>
      <c r="Z256" s="223" t="str">
        <f t="shared" ca="1" si="339"/>
        <v>-1.30257649960352+4.2940192525387i</v>
      </c>
      <c r="AA256" s="223" t="str">
        <f t="shared" ca="1" si="340"/>
        <v>-1.71719172538154-4.14566755261123i</v>
      </c>
      <c r="AB256" s="223" t="str">
        <f t="shared" ca="1" si="341"/>
        <v>3.95739080789969+2.11526945613163i</v>
      </c>
      <c r="AC256" s="223" t="str">
        <f t="shared" ca="1" si="342"/>
        <v>-4.40101719971452+0.875416750073583i</v>
      </c>
      <c r="AD256" s="223" t="str">
        <f t="shared" ca="1" si="343"/>
        <v>2.84667379371734-3.46868205384341i</v>
      </c>
      <c r="AE256" s="223" t="str">
        <f t="shared" ca="1" si="344"/>
        <v>1.4072760056864E-13+4.48723822395161i</v>
      </c>
      <c r="AF256" s="223" t="str">
        <f t="shared" ca="1" si="345"/>
        <v>-2.84667379371718-3.46868205384354i</v>
      </c>
      <c r="AG256" s="223" t="str">
        <f t="shared" ca="1" si="346"/>
        <v>4.40101719971449+0.875416750073744i</v>
      </c>
      <c r="AH256" s="223" t="str">
        <f t="shared" ca="1" si="347"/>
        <v>-3.95739080789979+2.11526945613146i</v>
      </c>
      <c r="AI256" s="223" t="str">
        <f t="shared" ca="1" si="348"/>
        <v>1.71719172538166-4.14566755261118i</v>
      </c>
      <c r="AJ256" s="223" t="str">
        <f t="shared" ca="1" si="349"/>
        <v>1.30257649960379+4.29401925253862i</v>
      </c>
      <c r="AK256" s="223" t="str">
        <f t="shared" ca="1" si="350"/>
        <v>-3.73100222637814-2.49297598569536i</v>
      </c>
      <c r="AL256" s="223" t="str">
        <f t="shared" ca="1" si="351"/>
        <v>4.46563094541631-0.439826258689264i</v>
      </c>
      <c r="AM256" s="223" t="str">
        <f t="shared" ca="1" si="352"/>
        <v>-3.17295657695581+3.17295657695552i</v>
      </c>
      <c r="AN256" s="223" t="str">
        <f t="shared" ca="1" si="353"/>
        <v>0.439826258689288-4.46563094541631i</v>
      </c>
      <c r="AO256" s="223" t="str">
        <f t="shared" ca="1" si="354"/>
        <v>2.49297598569534+3.73100222637816i</v>
      </c>
      <c r="AP256" s="223" t="str">
        <f t="shared" ca="1" si="355"/>
        <v>-4.29401925253848-1.30257649960424i</v>
      </c>
      <c r="AQ256" s="223" t="str">
        <f t="shared" ca="1" si="356"/>
        <v>4.14566755261068-1.71719172538288i</v>
      </c>
      <c r="AR256" s="223" t="str">
        <f t="shared" ca="1" si="357"/>
        <v>4.14566755261068-1.71719172538288i</v>
      </c>
      <c r="AS256" s="223" t="str">
        <f t="shared" ca="1" si="358"/>
        <v>-0.875416750074597-4.40101719971431i</v>
      </c>
      <c r="AT256" s="223" t="str">
        <f t="shared" ca="1" si="359"/>
        <v>3.46868205384235+2.84667379371863i</v>
      </c>
      <c r="AU256" s="223" t="str">
        <f t="shared" ca="1" si="360"/>
        <v>-4.48723822395161+2.81455201137281E-13i</v>
      </c>
      <c r="AV256" s="223" t="str">
        <f t="shared" ca="1" si="361"/>
        <v>3.46868205384486-2.84667379371557i</v>
      </c>
      <c r="AW256" s="223" t="str">
        <f t="shared" ca="1" si="362"/>
        <v>-0.875416750074108+4.40101719971441i</v>
      </c>
      <c r="AX256" s="223" t="str">
        <f t="shared" ca="1" si="363"/>
        <v>-2.11526945613322-3.95739080789885i</v>
      </c>
      <c r="AY256" s="223" t="str">
        <f t="shared" ca="1" si="364"/>
        <v>4.14566755261089+1.71719172538236i</v>
      </c>
      <c r="AZ256" s="223" t="str">
        <f t="shared" ca="1" si="365"/>
        <v>-4.29401925253832+1.30257649960478i</v>
      </c>
      <c r="BA256" s="223" t="str">
        <f t="shared" ca="1" si="366"/>
        <v>2.49297598569641-3.73100222637744i</v>
      </c>
      <c r="BB256" s="223" t="str">
        <f t="shared" ca="1" si="367"/>
        <v>0.439826258689912+4.46563094541625i</v>
      </c>
      <c r="BC256" s="223" t="str">
        <f t="shared" ca="1" si="368"/>
        <v>-3.17295657695436-3.17295657695697i</v>
      </c>
      <c r="BD256" s="223" t="str">
        <f t="shared" ca="1" si="369"/>
        <v>4.46563094541633+0.439826258689148i</v>
      </c>
      <c r="BE256" s="223" t="str">
        <f t="shared" ca="1" si="370"/>
        <v>-3.73100222637708+2.49297598569694i</v>
      </c>
      <c r="BF256" s="223" t="str">
        <f t="shared" ca="1" si="371"/>
        <v>1.30257649960417-4.29401925253851i</v>
      </c>
      <c r="BG256" s="223" t="str">
        <f t="shared" ca="1" si="372"/>
        <v>1.71719172538306+4.1456675526106i</v>
      </c>
      <c r="BH256" s="223" t="str">
        <f t="shared" ca="1" si="373"/>
        <v>-3.95739080789921-2.11526945613254i</v>
      </c>
      <c r="BI256" s="223" t="str">
        <f t="shared" ca="1" si="374"/>
        <v>4.40101719971429-0.875416750074736i</v>
      </c>
      <c r="BJ256" s="223" t="str">
        <f t="shared" ca="1" si="375"/>
        <v>-2.84667379371852+3.46868205384244i</v>
      </c>
      <c r="BK256" s="223" t="str">
        <f t="shared" ca="1" si="376"/>
        <v>-4.85950292179E-13-4.48723822395161i</v>
      </c>
      <c r="BL256" s="223" t="str">
        <f t="shared" ca="1" si="377"/>
        <v>2.84667379371572+3.46868205384473i</v>
      </c>
      <c r="BM256" s="223" t="str">
        <f t="shared" ca="1" si="378"/>
        <v>-4.40101719971445-0.875416750073906i</v>
      </c>
      <c r="BN256" s="223" t="str">
        <f t="shared" ca="1" si="379"/>
        <v>3.95739080789881-2.11526945613328i</v>
      </c>
      <c r="BO256" s="223" t="str">
        <f t="shared" ca="1" si="380"/>
        <v>-1.71719172538228+4.14566755261092i</v>
      </c>
      <c r="BP256" s="223" t="str">
        <f t="shared" ca="1" si="381"/>
        <v>-1.30257649960498-4.29401925253826i</v>
      </c>
      <c r="BQ256" s="223" t="str">
        <f t="shared" ca="1" si="382"/>
        <v>3.73100222637756+2.49297598569624i</v>
      </c>
      <c r="BR256" s="223" t="str">
        <f t="shared" ca="1" si="383"/>
        <v>-4.46563094541624+0.439826258689988i</v>
      </c>
      <c r="BS256" s="223" t="str">
        <f t="shared" ca="1" si="384"/>
        <v>3.17295657695692-3.17295657695441i</v>
      </c>
      <c r="BT256" s="223" t="str">
        <f t="shared" ca="1" si="385"/>
        <v>-0.439826258688945+4.46563094541635i</v>
      </c>
      <c r="BU256" s="223" t="str">
        <f t="shared" ca="1" si="386"/>
        <v>-2.49297598569711-3.73100222637697i</v>
      </c>
      <c r="BV256" s="223" t="str">
        <f t="shared" ca="1" si="387"/>
        <v>4.29401925253857+1.30257649960397i</v>
      </c>
      <c r="BW256" s="223" t="str">
        <f t="shared" ca="1" si="388"/>
        <v>-4.14566755261057+1.71719172538314i</v>
      </c>
      <c r="BX256" s="223" t="str">
        <f t="shared" ca="1" si="389"/>
        <v>2.11526945613247-3.95739080789925i</v>
      </c>
      <c r="BY256" s="223" t="str">
        <f t="shared" ca="1" si="390"/>
        <v>0.875416750074938+4.40101719971425i</v>
      </c>
      <c r="BZ256" s="223" t="str">
        <f t="shared" ca="1" si="391"/>
        <v>-3.46868205384257-2.84667379371837i</v>
      </c>
      <c r="CA256" s="223" t="str">
        <f t="shared" ca="1" si="392"/>
        <v>4.48723822395161-5.62910402274563E-13i</v>
      </c>
      <c r="CB256" s="223" t="str">
        <f t="shared" ca="1" si="393"/>
        <v>-3.46868205384468+2.84667379371579i</v>
      </c>
      <c r="CC256" s="223" t="str">
        <f t="shared" ca="1" si="394"/>
        <v>0.875416750073834-4.40101719971447i</v>
      </c>
      <c r="CD256" s="223" t="str">
        <f t="shared" ca="1" si="395"/>
        <v>2.11526945613335+3.95739080789877i</v>
      </c>
      <c r="CE256" s="223" t="str">
        <f t="shared" ca="1" si="396"/>
        <v>-4.14566755261095-1.71719172538221i</v>
      </c>
      <c r="CF256" s="223" t="str">
        <f t="shared" ca="1" si="397"/>
        <v>4.29401925253824-1.30257649960505i</v>
      </c>
      <c r="CG256" s="223" t="str">
        <f t="shared" ca="1" si="398"/>
        <v>-2.49297598569618+3.7310022263776i</v>
      </c>
      <c r="CH256" s="223" t="str">
        <f t="shared" ca="1" si="399"/>
        <v>-0.439826258690192-4.46563094541622i</v>
      </c>
      <c r="CI256" s="223" t="str">
        <f t="shared" ca="1" si="400"/>
        <v>3.17295657695456+3.17295657695677i</v>
      </c>
      <c r="CJ256" s="223" t="str">
        <f t="shared" ca="1" si="401"/>
        <v>-4.46563094541637-0.439826258688741i</v>
      </c>
      <c r="CK256" s="223" t="str">
        <f t="shared" ca="1" si="402"/>
        <v>3.73100222637934-2.49297598569357i</v>
      </c>
      <c r="CL256" s="223" t="str">
        <f t="shared" ca="1" si="403"/>
        <v>-1.3025764996039+4.29401925253859i</v>
      </c>
      <c r="CM256" s="223" t="str">
        <f t="shared" ca="1" si="404"/>
        <v>-1.71719172538332-4.14566755261049i</v>
      </c>
      <c r="CN256" s="223" t="str">
        <f t="shared" ca="1" si="405"/>
        <v>3.95739080789934+2.11526945613229i</v>
      </c>
      <c r="CO256" s="223" t="str">
        <f t="shared" ca="1" si="406"/>
        <v>-4.40101719971421+0.875416750075135i</v>
      </c>
      <c r="CP256" s="223" t="str">
        <f t="shared" ca="1" si="407"/>
        <v>2.84667379371821-3.4686820538427i</v>
      </c>
      <c r="CQ256" s="223" t="str">
        <f t="shared" ca="1" si="408"/>
        <v>6.39870512370126E-13+4.48723822395161i</v>
      </c>
      <c r="CR256" s="223" t="str">
        <f t="shared" ca="1" si="409"/>
        <v>-2.84667379371585-3.46868205384464i</v>
      </c>
      <c r="CS256" s="223" t="str">
        <f t="shared" ca="1" si="410"/>
        <v>4.40101719971451+0.875416750073632i</v>
      </c>
      <c r="CT256" s="223" t="str">
        <f t="shared" ca="1" si="411"/>
        <v>-3.95739080789862+2.11526945613364i</v>
      </c>
      <c r="CU256" s="223" t="str">
        <f t="shared" ca="1" si="412"/>
        <v>1.71719172538191-4.14566755261107i</v>
      </c>
      <c r="CV256" s="223" t="str">
        <f t="shared" ca="1" si="413"/>
        <v>1.30257649960512+4.29401925253822i</v>
      </c>
      <c r="CW256" s="223" t="str">
        <f t="shared" ca="1" si="414"/>
        <v>-3.73100222637764-2.49297598569611i</v>
      </c>
      <c r="CX256" s="223" t="str">
        <f t="shared" ca="1" si="415"/>
        <v>4.46563094541621-0.439826258690268i</v>
      </c>
      <c r="CY256" s="223" t="str">
        <f t="shared" ca="1" si="416"/>
        <v>-3.17295657695672+3.17295657695461i</v>
      </c>
      <c r="CZ256" s="223" t="str">
        <f t="shared" ca="1" si="417"/>
        <v>0.439826258688664-4.46563094541637i</v>
      </c>
      <c r="DA256" s="223" t="str">
        <f t="shared" ca="1" si="418"/>
        <v>2.49297598569363+3.7310022263793i</v>
      </c>
      <c r="DB256" s="223" t="str">
        <f t="shared" ca="1" si="419"/>
        <v>-4.29401925253861-1.30257649960383i</v>
      </c>
      <c r="DC256" s="223" t="str">
        <f t="shared" ca="1" si="420"/>
        <v>4.14566755261046-1.7171917253834i</v>
      </c>
      <c r="DD256" s="223" t="str">
        <f t="shared" ca="1" si="421"/>
        <v>-2.11526945613222+3.95739080789938i</v>
      </c>
      <c r="DE256" s="223" t="str">
        <f t="shared" ca="1" si="422"/>
        <v>-0.875416750075211-4.40101719971419i</v>
      </c>
      <c r="DF256" s="223" t="str">
        <f t="shared" ca="1" si="423"/>
        <v>3.46868205384275+2.84667379371815i</v>
      </c>
      <c r="DG256" s="223" t="str">
        <f t="shared" ca="1" si="424"/>
        <v>-4.48723822395161+9.71900584357999E-13i</v>
      </c>
      <c r="DH256" s="223" t="str">
        <f t="shared" ca="1" si="425"/>
        <v>3.46868205384442-2.8466737937161i</v>
      </c>
      <c r="DI256" s="223" t="str">
        <f t="shared" ca="1" si="426"/>
        <v>-0.875416750073556+4.40101719971452i</v>
      </c>
      <c r="DJ256" s="223" t="str">
        <f t="shared" ca="1" si="427"/>
        <v>-2.11526945612966-3.95739080790075i</v>
      </c>
      <c r="DK256" s="223" t="str">
        <f t="shared" ca="1" si="428"/>
        <v>4.14566755261111+1.71719172538183i</v>
      </c>
      <c r="DL256" s="223" t="str">
        <f t="shared" ca="1" si="429"/>
        <v>-4.29401925253812+1.30257649960544i</v>
      </c>
      <c r="DM256" s="223" t="str">
        <f t="shared" ca="1" si="430"/>
        <v>2.49297598569584-3.73100222637782i</v>
      </c>
      <c r="DN256" s="223" t="str">
        <f t="shared" ca="1" si="431"/>
        <v>0.439826258690345+4.46563094541621i</v>
      </c>
      <c r="DO256" s="223" t="str">
        <f t="shared" ca="1" si="432"/>
        <v>-3.17295657695467-3.17295657695666i</v>
      </c>
      <c r="DP256" s="223" t="str">
        <f t="shared" ca="1" si="433"/>
        <v>4.46563094541638+0.439826258688588i</v>
      </c>
      <c r="DQ256" s="223" t="str">
        <f t="shared" ca="1" si="434"/>
        <v>-3.73100222637925+2.4929759856937i</v>
      </c>
      <c r="DR256" s="223" t="str">
        <f t="shared" ca="1" si="435"/>
        <v>1.30257649960351-4.29401925253871i</v>
      </c>
      <c r="DS256" s="223" t="str">
        <f t="shared" ca="1" si="436"/>
        <v>1.71719172538347+4.14566755261043i</v>
      </c>
      <c r="DT256" s="223" t="str">
        <f t="shared" ca="1" si="437"/>
        <v>-3.95739080789942-2.11526945613216i</v>
      </c>
      <c r="DU256" s="223" t="str">
        <f t="shared" ca="1" si="438"/>
        <v>4.40101719971418-0.875416750075288i</v>
      </c>
      <c r="DV256" s="223" t="str">
        <f t="shared" ca="1" si="439"/>
        <v>-2.84667379371809+3.4686820538428i</v>
      </c>
      <c r="DW256" s="223" t="str">
        <f t="shared" ca="1" si="440"/>
        <v>-1.04886069445356E-12-4.48723822395161i</v>
      </c>
      <c r="DX256" s="223" t="str">
        <f t="shared" ca="1" si="441"/>
        <v>2.84667379371616+3.46868205384438i</v>
      </c>
      <c r="DY256" s="223" t="str">
        <f t="shared" ca="1" si="442"/>
        <v>-4.40101719971459-0.875416750073228i</v>
      </c>
      <c r="DZ256" s="223" t="str">
        <f t="shared" ca="1" si="443"/>
        <v>3.95739080790059-2.11526945612995i</v>
      </c>
      <c r="EA256" s="223" t="str">
        <f t="shared" ca="1" si="444"/>
        <v>-1.71719172538176+4.14566755261114i</v>
      </c>
      <c r="EB256" s="223" t="str">
        <f t="shared" ca="1" si="445"/>
        <v>-1.30257649960551-4.2940192525381i</v>
      </c>
      <c r="EC256" s="223" t="str">
        <f t="shared" ca="1" si="446"/>
        <v>3.73100222637787+2.49297598569577i</v>
      </c>
      <c r="ED256" s="223" t="str">
        <f t="shared" ca="1" si="447"/>
        <v>-4.46563094541617+0.439826258690675i</v>
      </c>
      <c r="EE256" s="223" t="str">
        <f t="shared" ca="1" si="448"/>
        <v>3.17295657695643-3.1729565769549i</v>
      </c>
      <c r="EF256" s="223" t="str">
        <f t="shared" ca="1" si="449"/>
        <v>-0.439826258688511+4.46563094541639i</v>
      </c>
      <c r="EG256" s="223" t="str">
        <f t="shared" ca="1" si="450"/>
        <v>-2.49297598569376-3.73100222637921i</v>
      </c>
      <c r="EH256" s="223" t="str">
        <f t="shared" ca="1" si="451"/>
        <v>4.29401925253873+1.30257649960344i</v>
      </c>
      <c r="EI256" s="223" t="str">
        <f t="shared" ca="1" si="452"/>
        <v>-4.14566755261206+1.71719172537953i</v>
      </c>
      <c r="EJ256" s="223" t="str">
        <f t="shared" ca="1" si="453"/>
        <v>2.11526945613186-3.95739080789957i</v>
      </c>
      <c r="EK256" s="223" t="str">
        <f t="shared" ca="1" si="454"/>
        <v>0.875416750075364+4.40101719971416i</v>
      </c>
      <c r="EL256" s="223" t="str">
        <f t="shared" ca="1" si="455"/>
        <v>-3.46868205384285-2.84667379371803i</v>
      </c>
      <c r="EM256" s="223" t="str">
        <f t="shared" ca="1" si="456"/>
        <v>4.48723822395161-1.12582080454913E-12i</v>
      </c>
      <c r="EN256" s="223"/>
      <c r="EO256" s="223"/>
      <c r="EP256" s="223"/>
    </row>
    <row r="257" spans="1:146">
      <c r="A257" s="249">
        <f t="shared" si="323"/>
        <v>3.0664062500000023E-3</v>
      </c>
      <c r="B257" s="248">
        <v>157</v>
      </c>
      <c r="C257" s="247">
        <f t="shared" si="324"/>
        <v>31400</v>
      </c>
      <c r="N257" s="246">
        <f t="shared" ca="1" si="327"/>
        <v>17.486935477260047</v>
      </c>
      <c r="O257" s="223">
        <f t="shared" ca="1" si="328"/>
        <v>4.4869354772600456</v>
      </c>
      <c r="P257" s="223" t="str">
        <f t="shared" ca="1" si="329"/>
        <v>-3.3975472370851+2.9307444018321i</v>
      </c>
      <c r="Q257" s="223" t="str">
        <f t="shared" ca="1" si="330"/>
        <v>0.658370171428967-4.43837117583325i</v>
      </c>
      <c r="R257" s="223" t="str">
        <f t="shared" ca="1" si="331"/>
        <v>2.40049980092113+3.79080343500853i</v>
      </c>
      <c r="S257" s="223" t="str">
        <f t="shared" ca="1" si="332"/>
        <v>-4.29372954201796-1.30248861687813i</v>
      </c>
      <c r="T257" s="223" t="str">
        <f t="shared" ca="1" si="333"/>
        <v>4.10200018652333-1.81829162866066i</v>
      </c>
      <c r="U257" s="223" t="str">
        <f t="shared" ca="1" si="334"/>
        <v>-1.91841211719551+4.05614163037884i</v>
      </c>
      <c r="V257" s="223" t="str">
        <f t="shared" ca="1" si="335"/>
        <v>-1.1967229337519-4.32440102175169i</v>
      </c>
      <c r="W257" s="223" t="str">
        <f t="shared" ca="1" si="336"/>
        <v>3.73075050170383+2.49280778864545i</v>
      </c>
      <c r="X257" s="223" t="str">
        <f t="shared" ca="1" si="337"/>
        <v>-4.45319163424548+0.549248801346817i</v>
      </c>
      <c r="Y257" s="223" t="str">
        <f t="shared" ca="1" si="338"/>
        <v>3.01324169957478-3.3245998912709i</v>
      </c>
      <c r="Z257" s="223" t="str">
        <f t="shared" ca="1" si="339"/>
        <v>-0.110114908915188+4.48558409618295i</v>
      </c>
      <c r="AA257" s="223" t="str">
        <f t="shared" ca="1" si="340"/>
        <v>-2.84648173324948-3.46844802748605i</v>
      </c>
      <c r="AB257" s="223" t="str">
        <f t="shared" ca="1" si="341"/>
        <v>4.42087720858608+0.767094963937975i</v>
      </c>
      <c r="AC257" s="223" t="str">
        <f t="shared" ca="1" si="342"/>
        <v>-3.84857293007125+2.30674584187718i</v>
      </c>
      <c r="AD257" s="223" t="str">
        <f t="shared" ca="1" si="343"/>
        <v>1.4074697295643-4.26047168016113i</v>
      </c>
      <c r="AE257" s="223" t="str">
        <f t="shared" ca="1" si="344"/>
        <v>1.7170758692386+4.1453878511393i</v>
      </c>
      <c r="AF257" s="223" t="str">
        <f t="shared" ca="1" si="345"/>
        <v>-4.00783980618493-2.01737702600539i</v>
      </c>
      <c r="AG257" s="223" t="str">
        <f t="shared" ca="1" si="346"/>
        <v>4.35246764400957-1.09023638947918i</v>
      </c>
      <c r="AH257" s="223" t="str">
        <f t="shared" ca="1" si="347"/>
        <v>-2.58361420216964+3.66845030379889i</v>
      </c>
      <c r="AI257" s="223" t="str">
        <f t="shared" ca="1" si="348"/>
        <v>-0.439796584324227-4.46532965653283i</v>
      </c>
      <c r="AJ257" s="223" t="str">
        <f t="shared" ca="1" si="349"/>
        <v>3.24964993079689+3.09392393319012i</v>
      </c>
      <c r="AK257" s="223" t="str">
        <f t="shared" ca="1" si="350"/>
        <v>-4.48153076697312-0.22016348872626i</v>
      </c>
      <c r="AL257" s="223" t="str">
        <f t="shared" ca="1" si="351"/>
        <v>3.53725955448905-2.76050445050732i</v>
      </c>
      <c r="AM257" s="223" t="str">
        <f t="shared" ca="1" si="352"/>
        <v>-0.875357687124431+4.40072027021566i</v>
      </c>
      <c r="AN257" s="223" t="str">
        <f t="shared" ca="1" si="353"/>
        <v>-2.21160238539325-3.90402418870807i</v>
      </c>
      <c r="AO257" s="223" t="str">
        <f t="shared" ca="1" si="354"/>
        <v>4.22464746947335+1.51160303511448i</v>
      </c>
      <c r="AP257" s="223" t="str">
        <f t="shared" ca="1" si="355"/>
        <v>-4.1862784891193+1.61482580751975i</v>
      </c>
      <c r="AQ257" s="223" t="str">
        <f t="shared" ca="1" si="356"/>
        <v>2.11512674233103-3.95712380915368i</v>
      </c>
      <c r="AR257" s="223" t="str">
        <f t="shared" ca="1" si="357"/>
        <v>2.11512674233103-3.95712380915368i</v>
      </c>
      <c r="AS257" s="223" t="str">
        <f t="shared" ca="1" si="358"/>
        <v>-3.60394036860317-2.67286434310597i</v>
      </c>
      <c r="AT257" s="223" t="str">
        <f t="shared" ca="1" si="359"/>
        <v>4.47477793120437-0.330079450286072i</v>
      </c>
      <c r="AU257" s="223" t="str">
        <f t="shared" ca="1" si="360"/>
        <v>-3.17274250271829+3.17274250271587i</v>
      </c>
      <c r="AV257" s="223" t="str">
        <f t="shared" ca="1" si="361"/>
        <v>0.330079450285026-4.47477793120445i</v>
      </c>
      <c r="AW257" s="223" t="str">
        <f t="shared" ca="1" si="362"/>
        <v>2.67286434310681+3.60394036860254i</v>
      </c>
      <c r="AX257" s="223" t="str">
        <f t="shared" ca="1" si="363"/>
        <v>-4.3779125025085-0.983093127569617i</v>
      </c>
      <c r="AY257" s="223" t="str">
        <f t="shared" ca="1" si="364"/>
        <v>3.95712380915532-2.11512674232796i</v>
      </c>
      <c r="AZ257" s="223" t="str">
        <f t="shared" ca="1" si="365"/>
        <v>-1.61482580751877+4.18627848911968i</v>
      </c>
      <c r="BA257" s="223" t="str">
        <f t="shared" ca="1" si="366"/>
        <v>-1.5116030351154-4.22464746947301i</v>
      </c>
      <c r="BB257" s="223" t="str">
        <f t="shared" ca="1" si="367"/>
        <v>3.90402418870702+2.21160238539512i</v>
      </c>
      <c r="BC257" s="223" t="str">
        <f t="shared" ca="1" si="368"/>
        <v>-4.40072027021589+0.875357687123269i</v>
      </c>
      <c r="BD257" s="223" t="str">
        <f t="shared" ca="1" si="369"/>
        <v>2.76050445050725-3.53725955448911i</v>
      </c>
      <c r="BE257" s="223" t="str">
        <f t="shared" ca="1" si="370"/>
        <v>0.22016348872769+4.48153076697306i</v>
      </c>
      <c r="BF257" s="223" t="str">
        <f t="shared" ca="1" si="371"/>
        <v>-3.09392393318861-3.24964993079832i</v>
      </c>
      <c r="BG257" s="223" t="str">
        <f t="shared" ca="1" si="372"/>
        <v>4.46532965653275+0.439796584325024i</v>
      </c>
      <c r="BH257" s="223" t="str">
        <f t="shared" ca="1" si="373"/>
        <v>-3.66845030379858+2.58361420217008i</v>
      </c>
      <c r="BI257" s="223" t="str">
        <f t="shared" ca="1" si="374"/>
        <v>1.09023638947729-4.35246764401004i</v>
      </c>
      <c r="BJ257" s="223" t="str">
        <f t="shared" ca="1" si="375"/>
        <v>2.01737702600388+4.00783980618569i</v>
      </c>
      <c r="BK257" s="223" t="str">
        <f t="shared" ca="1" si="376"/>
        <v>-4.14538785113918-1.7170758692389i</v>
      </c>
      <c r="BL257" s="223" t="str">
        <f t="shared" ca="1" si="377"/>
        <v>4.2604716801608-1.4074697295653i</v>
      </c>
      <c r="BM257" s="223" t="str">
        <f t="shared" ca="1" si="378"/>
        <v>-2.30674584187549+3.84857293007226i</v>
      </c>
      <c r="BN257" s="223" t="str">
        <f t="shared" ca="1" si="379"/>
        <v>-0.767094963936777-4.42087720858629i</v>
      </c>
      <c r="BO257" s="223" t="str">
        <f t="shared" ca="1" si="380"/>
        <v>3.46844802748615+2.84648173324935i</v>
      </c>
      <c r="BP257" s="223" t="str">
        <f t="shared" ca="1" si="381"/>
        <v>-4.48558409618292+0.110114908916268i</v>
      </c>
      <c r="BQ257" s="223" t="str">
        <f t="shared" ca="1" si="382"/>
        <v>3.32459989127232-3.01324169957322i</v>
      </c>
      <c r="BR257" s="223" t="str">
        <f t="shared" ca="1" si="383"/>
        <v>-0.549248801347549+4.45319163424539i</v>
      </c>
      <c r="BS257" s="223" t="str">
        <f t="shared" ca="1" si="384"/>
        <v>-2.49280778864562-3.73075050170372i</v>
      </c>
      <c r="BT257" s="223" t="str">
        <f t="shared" ca="1" si="385"/>
        <v>4.32440102175208+1.19672293375051i</v>
      </c>
      <c r="BU257" s="223" t="str">
        <f t="shared" ca="1" si="386"/>
        <v>-4.05614163037953+1.91841211719403i</v>
      </c>
      <c r="BV257" s="223" t="str">
        <f t="shared" ca="1" si="387"/>
        <v>1.818291628661-4.10200018652317i</v>
      </c>
      <c r="BW257" s="223" t="str">
        <f t="shared" ca="1" si="388"/>
        <v>1.30248861687866+4.29372954201779i</v>
      </c>
      <c r="BX257" s="223" t="str">
        <f t="shared" ca="1" si="389"/>
        <v>-3.79080343500957-2.40049980091949i</v>
      </c>
      <c r="BY257" s="223" t="str">
        <f t="shared" ca="1" si="390"/>
        <v>4.43837117583346-0.65837017142754i</v>
      </c>
      <c r="BZ257" s="223" t="str">
        <f t="shared" ca="1" si="391"/>
        <v>-2.93074440183225+3.39754723708497i</v>
      </c>
      <c r="CA257" s="223" t="str">
        <f t="shared" ca="1" si="392"/>
        <v>-1.04879187542022E-12-4.48693547726005i</v>
      </c>
      <c r="CB257" s="223" t="str">
        <f t="shared" ca="1" si="393"/>
        <v>2.93074440183037+3.3975472370866i</v>
      </c>
      <c r="CC257" s="223" t="str">
        <f t="shared" ca="1" si="394"/>
        <v>-4.43837117583309-0.658370171430004i</v>
      </c>
      <c r="CD257" s="223" t="str">
        <f t="shared" ca="1" si="395"/>
        <v>3.79080343500851-2.40049980092115i</v>
      </c>
      <c r="CE257" s="223" t="str">
        <f t="shared" ca="1" si="396"/>
        <v>-1.30248861687666+4.2937295420184i</v>
      </c>
      <c r="CF257" s="223" t="str">
        <f t="shared" ca="1" si="397"/>
        <v>-1.81829162865883-4.10200018652414i</v>
      </c>
      <c r="CG257" s="223" t="str">
        <f t="shared" ca="1" si="398"/>
        <v>4.05614163037852+1.91841211719617i</v>
      </c>
      <c r="CH257" s="223" t="str">
        <f t="shared" ca="1" si="399"/>
        <v>-4.32440102175155+1.19672293375241i</v>
      </c>
      <c r="CI257" s="223" t="str">
        <f t="shared" ca="1" si="400"/>
        <v>2.49280778864377-3.73075050170495i</v>
      </c>
      <c r="CJ257" s="223" t="str">
        <f t="shared" ca="1" si="401"/>
        <v>0.549248801345076+4.45319163424569i</v>
      </c>
      <c r="CK257" s="223" t="str">
        <f t="shared" ca="1" si="402"/>
        <v>-3.32459989127073-3.01324169957498i</v>
      </c>
      <c r="CL257" s="223" t="str">
        <f t="shared" ca="1" si="403"/>
        <v>4.48558409618298+0.110114908914171i</v>
      </c>
      <c r="CM257" s="223" t="str">
        <f t="shared" ca="1" si="404"/>
        <v>-3.4684480274849+2.84648173325088i</v>
      </c>
      <c r="CN257" s="223" t="str">
        <f t="shared" ca="1" si="405"/>
        <v>0.767094963939236-4.42087720858586i</v>
      </c>
      <c r="CO257" s="223" t="str">
        <f t="shared" ca="1" si="406"/>
        <v>2.3067458418774+3.84857293007112i</v>
      </c>
      <c r="CP257" s="223" t="str">
        <f t="shared" ca="1" si="407"/>
        <v>-4.26047168016146-1.40746972956331i</v>
      </c>
      <c r="CQ257" s="223" t="str">
        <f t="shared" ca="1" si="408"/>
        <v>4.14538785114009-1.71707586923671i</v>
      </c>
      <c r="CR257" s="223" t="str">
        <f t="shared" ca="1" si="409"/>
        <v>-2.01737702600611+4.00783980618457i</v>
      </c>
      <c r="CS257" s="223" t="str">
        <f t="shared" ca="1" si="410"/>
        <v>-1.0902363894792-4.35246764400957i</v>
      </c>
      <c r="CT257" s="223" t="str">
        <f t="shared" ca="1" si="411"/>
        <v>3.66845030379979+2.58361420216837i</v>
      </c>
      <c r="CU257" s="223" t="str">
        <f t="shared" ca="1" si="412"/>
        <v>-4.46532965653298+0.439796584322669i</v>
      </c>
      <c r="CV257" s="223" t="str">
        <f t="shared" ca="1" si="413"/>
        <v>3.09392393319033-3.24964993079669i</v>
      </c>
      <c r="CW257" s="223" t="str">
        <f t="shared" ca="1" si="414"/>
        <v>-0.220163488725722+4.48153076697315i</v>
      </c>
      <c r="CX257" s="223" t="str">
        <f t="shared" ca="1" si="415"/>
        <v>-2.7605044505089-3.53725955448782i</v>
      </c>
      <c r="CY257" s="223" t="str">
        <f t="shared" ca="1" si="416"/>
        <v>4.40072027021541+0.875357687125714i</v>
      </c>
      <c r="CZ257" s="223" t="str">
        <f t="shared" ca="1" si="417"/>
        <v>-3.90402418870818+2.21160238539306i</v>
      </c>
      <c r="DA257" s="223" t="str">
        <f t="shared" ca="1" si="418"/>
        <v>1.51160303511355-4.22464746947368i</v>
      </c>
      <c r="DB257" s="223" t="str">
        <f t="shared" ca="1" si="419"/>
        <v>1.61482580751656+4.18627848912053i</v>
      </c>
      <c r="DC257" s="223" t="str">
        <f t="shared" ca="1" si="420"/>
        <v>-3.95712380915415-2.11512674233016i</v>
      </c>
      <c r="DD257" s="223" t="str">
        <f t="shared" ca="1" si="421"/>
        <v>4.37791250250801-0.983093127571789i</v>
      </c>
      <c r="DE257" s="223" t="str">
        <f t="shared" ca="1" si="422"/>
        <v>-2.67286434310512+3.60394036860379i</v>
      </c>
      <c r="DF257" s="223" t="str">
        <f t="shared" ca="1" si="423"/>
        <v>-0.330079450282667-4.47477793120462i</v>
      </c>
      <c r="DG257" s="223" t="str">
        <f t="shared" ca="1" si="424"/>
        <v>3.17274250271657+3.17274250271759i</v>
      </c>
      <c r="DH257" s="223" t="str">
        <f t="shared" ca="1" si="425"/>
        <v>-4.47477793120452-0.330079450284108i</v>
      </c>
      <c r="DI257" s="223" t="str">
        <f t="shared" ca="1" si="426"/>
        <v>3.60394036860192-2.67286434310765i</v>
      </c>
      <c r="DJ257" s="223" t="str">
        <f t="shared" ca="1" si="427"/>
        <v>-0.983093127572951+4.37791250250775i</v>
      </c>
      <c r="DK257" s="223" t="str">
        <f t="shared" ca="1" si="428"/>
        <v>-2.11512674232889-3.95712380915483i</v>
      </c>
      <c r="DL257" s="223" t="str">
        <f t="shared" ca="1" si="429"/>
        <v>4.18627848912001+1.61482580751791i</v>
      </c>
      <c r="DM257" s="223" t="str">
        <f t="shared" ca="1" si="430"/>
        <v>-4.22464746947262+1.51160303511651i</v>
      </c>
      <c r="DN257" s="223" t="str">
        <f t="shared" ca="1" si="431"/>
        <v>2.21160238539431-3.90402418870747i</v>
      </c>
      <c r="DO257" s="223" t="str">
        <f t="shared" ca="1" si="432"/>
        <v>0.875357687124296+4.40072027021569i</v>
      </c>
      <c r="DP257" s="223" t="str">
        <f t="shared" ca="1" si="433"/>
        <v>-3.53725955448976-2.76050445050643i</v>
      </c>
      <c r="DQ257" s="223" t="str">
        <f t="shared" ca="1" si="434"/>
        <v>4.48153076697322-0.22016348872428i</v>
      </c>
      <c r="DR257" s="223" t="str">
        <f t="shared" ca="1" si="435"/>
        <v>-3.24964993079768+3.09392393318928i</v>
      </c>
      <c r="DS257" s="223" t="str">
        <f t="shared" ca="1" si="436"/>
        <v>0.439796584323853-4.46532965653286i</v>
      </c>
      <c r="DT257" s="223" t="str">
        <f t="shared" ca="1" si="437"/>
        <v>2.58361420217094+3.66845030379797i</v>
      </c>
      <c r="DU257" s="223" t="str">
        <f t="shared" ca="1" si="438"/>
        <v>-4.35246764400921-1.0902363894806i</v>
      </c>
      <c r="DV257" s="223" t="str">
        <f t="shared" ca="1" si="439"/>
        <v>4.00783980618522-2.01737702600482i</v>
      </c>
      <c r="DW257" s="223" t="str">
        <f t="shared" ca="1" si="440"/>
        <v>-1.71707586923781+4.14538785113963i</v>
      </c>
      <c r="DX257" s="223" t="str">
        <f t="shared" ca="1" si="441"/>
        <v>-1.4074697295663-4.26047168016048i</v>
      </c>
      <c r="DY257" s="223" t="str">
        <f t="shared" ca="1" si="442"/>
        <v>3.8485729300705+2.30674584187842i</v>
      </c>
      <c r="DZ257" s="223" t="str">
        <f t="shared" ca="1" si="443"/>
        <v>-4.42087720858611+0.76709496393781i</v>
      </c>
      <c r="EA257" s="223" t="str">
        <f t="shared" ca="1" si="444"/>
        <v>2.84648173324865-3.46844802748674i</v>
      </c>
      <c r="EB257" s="223" t="str">
        <f t="shared" ca="1" si="445"/>
        <v>0.110114908917317+4.4855840961829i</v>
      </c>
      <c r="EC257" s="223" t="str">
        <f t="shared" ca="1" si="446"/>
        <v>-3.01324169957391-3.3245998912717i</v>
      </c>
      <c r="ED257" s="223" t="str">
        <f t="shared" ca="1" si="447"/>
        <v>4.45319163424552+0.549248801346508i</v>
      </c>
      <c r="EE257" s="223" t="str">
        <f t="shared" ca="1" si="448"/>
        <v>-3.73075050170321+2.49280778864639i</v>
      </c>
      <c r="EF257" s="223" t="str">
        <f t="shared" ca="1" si="449"/>
        <v>1.1967229337538-4.32440102175117i</v>
      </c>
      <c r="EG257" s="223" t="str">
        <f t="shared" ca="1" si="450"/>
        <v>1.91841211719487+4.05614163037914i</v>
      </c>
      <c r="EH257" s="223" t="str">
        <f t="shared" ca="1" si="451"/>
        <v>-4.10200018652365-1.81829162865992i</v>
      </c>
      <c r="EI257" s="223" t="str">
        <f t="shared" ca="1" si="452"/>
        <v>4.29372954201749-1.30248861687967i</v>
      </c>
      <c r="EJ257" s="223" t="str">
        <f t="shared" ca="1" si="453"/>
        <v>-2.40049980092237+3.79080343500774i</v>
      </c>
      <c r="EK257" s="223" t="str">
        <f t="shared" ca="1" si="454"/>
        <v>-0.658370171428577-4.43837117583331i</v>
      </c>
      <c r="EL257" s="223" t="str">
        <f t="shared" ca="1" si="455"/>
        <v>3.39754723708574+2.93074440183136i</v>
      </c>
      <c r="EM257" s="223" t="str">
        <f t="shared" ca="1" si="456"/>
        <v>-4.48693547726005-2.49336579839518E-12i</v>
      </c>
      <c r="EN257" s="223"/>
      <c r="EO257" s="223"/>
      <c r="EP257" s="223"/>
    </row>
    <row r="258" spans="1:146">
      <c r="A258" s="249">
        <f t="shared" si="323"/>
        <v>3.0859375000000023E-3</v>
      </c>
      <c r="B258" s="248">
        <v>158</v>
      </c>
      <c r="C258" s="247">
        <f t="shared" si="324"/>
        <v>31600</v>
      </c>
      <c r="N258" s="246">
        <f t="shared" ca="1" si="327"/>
        <v>17.48661066386509</v>
      </c>
      <c r="O258" s="223">
        <f t="shared" ca="1" si="328"/>
        <v>4.4866106638650898</v>
      </c>
      <c r="P258" s="223" t="str">
        <f t="shared" ca="1" si="329"/>
        <v>-3.3243592204204+3.01302356823073i</v>
      </c>
      <c r="Q258" s="223" t="str">
        <f t="shared" ca="1" si="330"/>
        <v>0.439764747044175-4.46500640720314i</v>
      </c>
      <c r="R258" s="223" t="str">
        <f t="shared" ca="1" si="331"/>
        <v>2.67267085199276+3.60367947603782i</v>
      </c>
      <c r="S258" s="223" t="str">
        <f t="shared" ca="1" si="332"/>
        <v>-4.40040169801904-0.875294319174452i</v>
      </c>
      <c r="T258" s="223" t="str">
        <f t="shared" ca="1" si="333"/>
        <v>3.84829432832941-2.3065788544196i</v>
      </c>
      <c r="U258" s="223" t="str">
        <f t="shared" ca="1" si="334"/>
        <v>-1.30239432852653+4.29341871497876i</v>
      </c>
      <c r="V258" s="223" t="str">
        <f t="shared" ca="1" si="335"/>
        <v>-1.91827324157412-4.05584800254752i</v>
      </c>
      <c r="W258" s="223" t="str">
        <f t="shared" ca="1" si="336"/>
        <v>4.14508776269182+1.71695156853373i</v>
      </c>
      <c r="X258" s="223" t="str">
        <f t="shared" ca="1" si="337"/>
        <v>-4.22434164334905+1.51149360877743i</v>
      </c>
      <c r="Y258" s="223" t="str">
        <f t="shared" ca="1" si="338"/>
        <v>2.11497362635476-3.95683734931469i</v>
      </c>
      <c r="Z258" s="223" t="str">
        <f t="shared" ca="1" si="339"/>
        <v>1.09015746626178+4.35215256486507i</v>
      </c>
      <c r="AA258" s="223" t="str">
        <f t="shared" ca="1" si="340"/>
        <v>-3.73048042923634-2.4926273319918i</v>
      </c>
      <c r="AB258" s="223" t="str">
        <f t="shared" ca="1" si="341"/>
        <v>4.43804987805285-0.658322511405344i</v>
      </c>
      <c r="AC258" s="223" t="str">
        <f t="shared" ca="1" si="342"/>
        <v>-2.84627567381305+3.46819694333641i</v>
      </c>
      <c r="AD258" s="223" t="str">
        <f t="shared" ca="1" si="343"/>
        <v>-0.220147550888378-4.48120634483013i</v>
      </c>
      <c r="AE258" s="223" t="str">
        <f t="shared" ca="1" si="344"/>
        <v>3.17251282496284+3.17251282496293i</v>
      </c>
      <c r="AF258" s="223" t="str">
        <f t="shared" ca="1" si="345"/>
        <v>-4.48120634483012-0.220147550888535i</v>
      </c>
      <c r="AG258" s="223" t="str">
        <f t="shared" ca="1" si="346"/>
        <v>3.46819694333651-2.84627567381293i</v>
      </c>
      <c r="AH258" s="223" t="str">
        <f t="shared" ca="1" si="347"/>
        <v>-0.65832251140547+4.43804987805283i</v>
      </c>
      <c r="AI258" s="223" t="str">
        <f t="shared" ca="1" si="348"/>
        <v>-2.4926273319917-3.73048042923642i</v>
      </c>
      <c r="AJ258" s="223" t="str">
        <f t="shared" ca="1" si="349"/>
        <v>4.35215256486504+1.09015746626194i</v>
      </c>
      <c r="AK258" s="223" t="str">
        <f t="shared" ca="1" si="350"/>
        <v>-3.95683734931477+2.11497362635462i</v>
      </c>
      <c r="AL258" s="223" t="str">
        <f t="shared" ca="1" si="351"/>
        <v>1.51149360877761-4.22434164334898i</v>
      </c>
      <c r="AM258" s="223" t="str">
        <f t="shared" ca="1" si="352"/>
        <v>1.71695156853362+4.14508776269187i</v>
      </c>
      <c r="AN258" s="223" t="str">
        <f t="shared" ca="1" si="353"/>
        <v>-4.05584800254745-1.91827324157424i</v>
      </c>
      <c r="AO258" s="223" t="str">
        <f t="shared" ca="1" si="354"/>
        <v>4.29341871497932-1.30239432852467i</v>
      </c>
      <c r="AP258" s="223" t="str">
        <f t="shared" ca="1" si="355"/>
        <v>-2.30657885442089+3.84829432832863i</v>
      </c>
      <c r="AQ258" s="223" t="str">
        <f t="shared" ca="1" si="356"/>
        <v>-0.875294319173452-4.40040169801924i</v>
      </c>
      <c r="AR258" s="223" t="str">
        <f t="shared" ca="1" si="357"/>
        <v>-0.875294319173452-4.40040169801924i</v>
      </c>
      <c r="AS258" s="223" t="str">
        <f t="shared" ca="1" si="358"/>
        <v>-4.46500640720316+0.439764747044019i</v>
      </c>
      <c r="AT258" s="223" t="str">
        <f t="shared" ca="1" si="359"/>
        <v>3.01302356823052-3.32435922042059i</v>
      </c>
      <c r="AU258" s="223" t="str">
        <f t="shared" ca="1" si="360"/>
        <v>7.6730011402549E-13+4.48661066386509i</v>
      </c>
      <c r="AV258" s="223" t="str">
        <f t="shared" ca="1" si="361"/>
        <v>-3.01302356823161-3.32435922041959i</v>
      </c>
      <c r="AW258" s="223" t="str">
        <f t="shared" ca="1" si="362"/>
        <v>4.4650064072033+0.439764747042555i</v>
      </c>
      <c r="AX258" s="223" t="str">
        <f t="shared" ca="1" si="363"/>
        <v>-3.6036794760366+2.67267085199441i</v>
      </c>
      <c r="AY258" s="223" t="str">
        <f t="shared" ca="1" si="364"/>
        <v>0.875294319176386-4.40040169801866i</v>
      </c>
      <c r="AZ258" s="223" t="str">
        <f t="shared" ca="1" si="365"/>
        <v>2.30657885441827+3.8482943283302i</v>
      </c>
      <c r="BA258" s="223" t="str">
        <f t="shared" ca="1" si="366"/>
        <v>-4.29341871497848-1.30239432852747i</v>
      </c>
      <c r="BB258" s="223" t="str">
        <f t="shared" ca="1" si="367"/>
        <v>4.05584800254776-1.91827324157361i</v>
      </c>
      <c r="BC258" s="223" t="str">
        <f t="shared" ca="1" si="368"/>
        <v>-1.71695156853385+4.14508776269177i</v>
      </c>
      <c r="BD258" s="223" t="str">
        <f t="shared" ca="1" si="369"/>
        <v>-1.51149360877774-4.22434164334893i</v>
      </c>
      <c r="BE258" s="223" t="str">
        <f t="shared" ca="1" si="370"/>
        <v>3.95683734931504+2.11497362635411i</v>
      </c>
      <c r="BF258" s="223" t="str">
        <f t="shared" ca="1" si="371"/>
        <v>-4.35215256486478+1.09015746626293i</v>
      </c>
      <c r="BG258" s="223" t="str">
        <f t="shared" ca="1" si="372"/>
        <v>2.49262733199047-3.73048042923723i</v>
      </c>
      <c r="BH258" s="223" t="str">
        <f t="shared" ca="1" si="373"/>
        <v>0.658322511407363+4.43804987805255i</v>
      </c>
      <c r="BI258" s="223" t="str">
        <f t="shared" ca="1" si="374"/>
        <v>-3.46819694333514-2.8462756738146i</v>
      </c>
      <c r="BJ258" s="223" t="str">
        <f t="shared" ca="1" si="375"/>
        <v>4.4812063448302-0.220147550886948i</v>
      </c>
      <c r="BK258" s="223" t="str">
        <f t="shared" ca="1" si="376"/>
        <v>-3.17251282496365+3.17251282496212i</v>
      </c>
      <c r="BL258" s="223" t="str">
        <f t="shared" ca="1" si="377"/>
        <v>0.220147550889106-4.48120634483009i</v>
      </c>
      <c r="BM258" s="223" t="str">
        <f t="shared" ca="1" si="378"/>
        <v>2.84627567381283+3.46819694333659i</v>
      </c>
      <c r="BN258" s="223" t="str">
        <f t="shared" ca="1" si="379"/>
        <v>-4.43804987805287-0.658322511405214i</v>
      </c>
      <c r="BO258" s="223" t="str">
        <f t="shared" ca="1" si="380"/>
        <v>3.73048042923602-2.49262733199228i</v>
      </c>
      <c r="BP258" s="223" t="str">
        <f t="shared" ca="1" si="381"/>
        <v>-1.09015746626082+4.35215256486531i</v>
      </c>
      <c r="BQ258" s="223" t="str">
        <f t="shared" ca="1" si="382"/>
        <v>-2.11497362635614-3.95683734931395i</v>
      </c>
      <c r="BR258" s="223" t="str">
        <f t="shared" ca="1" si="383"/>
        <v>4.22434164334971+1.51149360877557i</v>
      </c>
      <c r="BS258" s="223" t="str">
        <f t="shared" ca="1" si="384"/>
        <v>-4.1450877626926+1.71695156853185i</v>
      </c>
      <c r="BT258" s="223" t="str">
        <f t="shared" ca="1" si="385"/>
        <v>1.91827324157556-4.05584800254683i</v>
      </c>
      <c r="BU258" s="223" t="str">
        <f t="shared" ca="1" si="386"/>
        <v>1.30239432852541+4.2934187149791i</v>
      </c>
      <c r="BV258" s="223" t="str">
        <f t="shared" ca="1" si="387"/>
        <v>-3.84829432832903-2.30657885442024i</v>
      </c>
      <c r="BW258" s="223" t="str">
        <f t="shared" ca="1" si="388"/>
        <v>4.4004016980191-0.875294319174143i</v>
      </c>
      <c r="BX258" s="223" t="str">
        <f t="shared" ca="1" si="389"/>
        <v>-2.67267085199266+3.60367947603789i</v>
      </c>
      <c r="BY258" s="223" t="str">
        <f t="shared" ca="1" si="390"/>
        <v>-0.439764747044719-4.46500640720309i</v>
      </c>
      <c r="BZ258" s="223" t="str">
        <f t="shared" ca="1" si="391"/>
        <v>3.32435922042114+3.0130235682299i</v>
      </c>
      <c r="CA258" s="223" t="str">
        <f t="shared" ca="1" si="392"/>
        <v>-4.48661066386509+1.53460022805098E-12i</v>
      </c>
      <c r="CB258" s="223" t="str">
        <f t="shared" ca="1" si="393"/>
        <v>3.32435922041908-3.01302356823218i</v>
      </c>
      <c r="CC258" s="223" t="str">
        <f t="shared" ca="1" si="394"/>
        <v>-0.439764747046233+4.46500640720294i</v>
      </c>
      <c r="CD258" s="223" t="str">
        <f t="shared" ca="1" si="395"/>
        <v>-2.67267085199134-3.60367947603888i</v>
      </c>
      <c r="CE258" s="223" t="str">
        <f t="shared" ca="1" si="396"/>
        <v>4.40040169801883+0.875294319175511i</v>
      </c>
      <c r="CF258" s="223" t="str">
        <f t="shared" ca="1" si="397"/>
        <v>-3.84829432832975+2.30657885441904i</v>
      </c>
      <c r="CG258" s="223" t="str">
        <f t="shared" ca="1" si="398"/>
        <v>1.30239432852674-4.2934187149787i</v>
      </c>
      <c r="CH258" s="223" t="str">
        <f t="shared" ca="1" si="399"/>
        <v>1.9182732415743+4.05584800254743i</v>
      </c>
      <c r="CI258" s="223" t="str">
        <f t="shared" ca="1" si="400"/>
        <v>-4.14508776269207-1.71695156853314i</v>
      </c>
      <c r="CJ258" s="223" t="str">
        <f t="shared" ca="1" si="401"/>
        <v>4.22434164334868-1.51149360877846i</v>
      </c>
      <c r="CK258" s="223" t="str">
        <f t="shared" ca="1" si="402"/>
        <v>-2.11497362635344+3.9568373493154i</v>
      </c>
      <c r="CL258" s="223" t="str">
        <f t="shared" ca="1" si="403"/>
        <v>-1.09015746626368-4.3521525648646i</v>
      </c>
      <c r="CM258" s="223" t="str">
        <f t="shared" ca="1" si="404"/>
        <v>3.73048042923525+2.49262733199344i</v>
      </c>
      <c r="CN258" s="223" t="str">
        <f t="shared" ca="1" si="405"/>
        <v>-4.43804987805307+0.658322511403836i</v>
      </c>
      <c r="CO258" s="223" t="str">
        <f t="shared" ca="1" si="406"/>
        <v>2.84627567381391-3.4681969433357i</v>
      </c>
      <c r="CP258" s="223" t="str">
        <f t="shared" ca="1" si="407"/>
        <v>0.220147550887714+4.48120634483016i</v>
      </c>
      <c r="CQ258" s="223" t="str">
        <f t="shared" ca="1" si="408"/>
        <v>-3.17251282496266-3.1725128249631i</v>
      </c>
      <c r="CR258" s="223" t="str">
        <f t="shared" ca="1" si="409"/>
        <v>4.48120634483013+0.22014755088834i</v>
      </c>
      <c r="CS258" s="223" t="str">
        <f t="shared" ca="1" si="410"/>
        <v>-3.4681969433361+2.84627567381342i</v>
      </c>
      <c r="CT258" s="223" t="str">
        <f t="shared" ca="1" si="411"/>
        <v>0.658322511404456-4.43804987805298i</v>
      </c>
      <c r="CU258" s="223" t="str">
        <f t="shared" ca="1" si="412"/>
        <v>2.49262733199292+3.7304804292356i</v>
      </c>
      <c r="CV258" s="223" t="str">
        <f t="shared" ca="1" si="413"/>
        <v>-4.3521525648655-1.09015746626008i</v>
      </c>
      <c r="CW258" s="223" t="str">
        <f t="shared" ca="1" si="414"/>
        <v>3.9568373493157-2.11497362635288i</v>
      </c>
      <c r="CX258" s="223" t="str">
        <f t="shared" ca="1" si="415"/>
        <v>-1.51149360877905+4.22434164334847i</v>
      </c>
      <c r="CY258" s="223" t="str">
        <f t="shared" ca="1" si="416"/>
        <v>-1.71695156853256-4.14508776269231i</v>
      </c>
      <c r="CZ258" s="223" t="str">
        <f t="shared" ca="1" si="417"/>
        <v>4.05584800254716+1.91827324157487i</v>
      </c>
      <c r="DA258" s="223" t="str">
        <f t="shared" ca="1" si="418"/>
        <v>-4.29341871497888+1.30239432852614i</v>
      </c>
      <c r="DB258" s="223" t="str">
        <f t="shared" ca="1" si="419"/>
        <v>2.30657885441958-3.84829432832942i</v>
      </c>
      <c r="DC258" s="223" t="str">
        <f t="shared" ca="1" si="420"/>
        <v>0.875294319174896+4.40040169801895i</v>
      </c>
      <c r="DD258" s="223" t="str">
        <f t="shared" ca="1" si="421"/>
        <v>-3.60367947603835-2.67267085199205i</v>
      </c>
      <c r="DE258" s="223" t="str">
        <f t="shared" ca="1" si="422"/>
        <v>4.46500640720301-0.439764747045483i</v>
      </c>
      <c r="DF258" s="223" t="str">
        <f t="shared" ca="1" si="423"/>
        <v>-3.01302356822943+3.32435922042157i</v>
      </c>
      <c r="DG258" s="223" t="str">
        <f t="shared" ca="1" si="424"/>
        <v>2.16119971947393E-12-4.48661066386509i</v>
      </c>
      <c r="DH258" s="223" t="str">
        <f t="shared" ca="1" si="425"/>
        <v>3.01302356822944+3.32435922042156i</v>
      </c>
      <c r="DI258" s="223" t="str">
        <f t="shared" ca="1" si="426"/>
        <v>-4.46500640720301-0.43976474704547i</v>
      </c>
      <c r="DJ258" s="223" t="str">
        <f t="shared" ca="1" si="427"/>
        <v>3.60367947603834-2.67267085199206i</v>
      </c>
      <c r="DK258" s="223" t="str">
        <f t="shared" ca="1" si="428"/>
        <v>-0.875294319174883+4.40040169801896i</v>
      </c>
      <c r="DL258" s="223" t="str">
        <f t="shared" ca="1" si="429"/>
        <v>-2.30657885441959-3.84829432832941i</v>
      </c>
      <c r="DM258" s="223" t="str">
        <f t="shared" ca="1" si="430"/>
        <v>4.29341871497888+1.30239432852613i</v>
      </c>
      <c r="DN258" s="223" t="str">
        <f t="shared" ca="1" si="431"/>
        <v>-4.05584800254715+1.91827324157488i</v>
      </c>
      <c r="DO258" s="223" t="str">
        <f t="shared" ca="1" si="432"/>
        <v>1.71695156853255-4.14508776269231i</v>
      </c>
      <c r="DP258" s="223" t="str">
        <f t="shared" ca="1" si="433"/>
        <v>1.51149360877906+4.22434164334846i</v>
      </c>
      <c r="DQ258" s="223" t="str">
        <f t="shared" ca="1" si="434"/>
        <v>-3.9568373493157-2.11497362635287i</v>
      </c>
      <c r="DR258" s="223" t="str">
        <f t="shared" ca="1" si="435"/>
        <v>4.3521525648655-1.09015746626009i</v>
      </c>
      <c r="DS258" s="223" t="str">
        <f t="shared" ca="1" si="436"/>
        <v>-2.49262733199291+3.7304804292356i</v>
      </c>
      <c r="DT258" s="223" t="str">
        <f t="shared" ca="1" si="437"/>
        <v>-0.658322511404469-4.43804987805298i</v>
      </c>
      <c r="DU258" s="223" t="str">
        <f t="shared" ca="1" si="438"/>
        <v>3.46819694333611+2.84627567381341i</v>
      </c>
      <c r="DV258" s="223" t="str">
        <f t="shared" ca="1" si="439"/>
        <v>-4.48120634483013+0.220147550888353i</v>
      </c>
      <c r="DW258" s="223" t="str">
        <f t="shared" ca="1" si="440"/>
        <v>3.17251282496265-3.17251282496311i</v>
      </c>
      <c r="DX258" s="223" t="str">
        <f t="shared" ca="1" si="441"/>
        <v>-0.220147550887701+4.48120634483016i</v>
      </c>
      <c r="DY258" s="223" t="str">
        <f t="shared" ca="1" si="442"/>
        <v>-2.84627567381392-3.46819694333569i</v>
      </c>
      <c r="DZ258" s="223" t="str">
        <f t="shared" ca="1" si="443"/>
        <v>4.43804987805308+0.658322511403823i</v>
      </c>
      <c r="EA258" s="223" t="str">
        <f t="shared" ca="1" si="444"/>
        <v>-3.73048042923524+2.49262733199345i</v>
      </c>
      <c r="EB258" s="223" t="str">
        <f t="shared" ca="1" si="445"/>
        <v>1.09015746626366-4.3521525648646i</v>
      </c>
      <c r="EC258" s="223" t="str">
        <f t="shared" ca="1" si="446"/>
        <v>2.11497362635345+3.95683734931539i</v>
      </c>
      <c r="ED258" s="223" t="str">
        <f t="shared" ca="1" si="447"/>
        <v>-4.22434164334868-1.51149360877845i</v>
      </c>
      <c r="EE258" s="223" t="str">
        <f t="shared" ca="1" si="448"/>
        <v>4.14508776269206-1.71695156853316i</v>
      </c>
      <c r="EF258" s="223" t="str">
        <f t="shared" ca="1" si="449"/>
        <v>-1.9182732415743+4.05584800254743i</v>
      </c>
      <c r="EG258" s="223" t="str">
        <f t="shared" ca="1" si="450"/>
        <v>-1.30239432852675-4.29341871497869i</v>
      </c>
      <c r="EH258" s="223" t="str">
        <f t="shared" ca="1" si="451"/>
        <v>3.84829432832975+2.30657885441903i</v>
      </c>
      <c r="EI258" s="223" t="str">
        <f t="shared" ca="1" si="452"/>
        <v>-4.40040169801883+0.875294319175524i</v>
      </c>
      <c r="EJ258" s="223" t="str">
        <f t="shared" ca="1" si="453"/>
        <v>2.67267085199133-3.60367947603888i</v>
      </c>
      <c r="EK258" s="223" t="str">
        <f t="shared" ca="1" si="454"/>
        <v>0.439764747046373+4.46500640720293i</v>
      </c>
      <c r="EL258" s="223" t="str">
        <f t="shared" ca="1" si="455"/>
        <v>-3.32435922041909-3.01302356823217i</v>
      </c>
      <c r="EM258" s="223" t="str">
        <f t="shared" ca="1" si="456"/>
        <v>4.48661066386509+1.52141675006416E-12i</v>
      </c>
      <c r="EN258" s="223"/>
      <c r="EO258" s="223"/>
      <c r="EP258" s="223"/>
    </row>
    <row r="259" spans="1:146">
      <c r="A259" s="249">
        <f t="shared" si="323"/>
        <v>3.1054687500000023E-3</v>
      </c>
      <c r="B259" s="248">
        <v>159</v>
      </c>
      <c r="C259" s="247">
        <f t="shared" si="324"/>
        <v>31800</v>
      </c>
      <c r="N259" s="246">
        <f t="shared" ca="1" si="327"/>
        <v>17.486261893696501</v>
      </c>
      <c r="O259" s="223">
        <f t="shared" ca="1" si="328"/>
        <v>4.4862618936964997</v>
      </c>
      <c r="P259" s="223" t="str">
        <f t="shared" ca="1" si="329"/>
        <v>-3.24916208986602+3.09345947001263i</v>
      </c>
      <c r="Q259" s="223" t="str">
        <f t="shared" ca="1" si="330"/>
        <v>0.220130437547418-4.48085799477047i</v>
      </c>
      <c r="R259" s="223" t="str">
        <f t="shared" ca="1" si="331"/>
        <v>2.93030443534089+3.39703719365197i</v>
      </c>
      <c r="S259" s="223" t="str">
        <f t="shared" ca="1" si="332"/>
        <v>-4.46465931645825-0.43973056158954i</v>
      </c>
      <c r="T259" s="223" t="str">
        <f t="shared" ca="1" si="333"/>
        <v>3.53672853729289-2.76009004062031i</v>
      </c>
      <c r="U259" s="223" t="str">
        <f t="shared" ca="1" si="334"/>
        <v>-0.658271336193224+4.43770488279467i</v>
      </c>
      <c r="V259" s="223" t="str">
        <f t="shared" ca="1" si="335"/>
        <v>-2.58322634723618-3.66789959210692i</v>
      </c>
      <c r="W259" s="223" t="str">
        <f t="shared" ca="1" si="336"/>
        <v>4.40005962937148+0.875226277489795i</v>
      </c>
      <c r="X259" s="223" t="str">
        <f t="shared" ca="1" si="337"/>
        <v>-3.7902343555335+2.40013943531764i</v>
      </c>
      <c r="Y259" s="223" t="str">
        <f t="shared" ca="1" si="338"/>
        <v>1.09007272202358-4.35181424690133i</v>
      </c>
      <c r="Z259" s="223" t="str">
        <f t="shared" ca="1" si="339"/>
        <v>2.21127037727243+3.90343811241202i</v>
      </c>
      <c r="AA259" s="223" t="str">
        <f t="shared" ca="1" si="340"/>
        <v>-4.2930849627366-1.3022930858905i</v>
      </c>
      <c r="AB259" s="223" t="str">
        <f t="shared" ca="1" si="341"/>
        <v>4.00723814497717-2.01707417520358i</v>
      </c>
      <c r="AC259" s="223" t="str">
        <f t="shared" ca="1" si="342"/>
        <v>-1.51137611164651+4.22401326086668i</v>
      </c>
      <c r="AD259" s="223" t="str">
        <f t="shared" ca="1" si="343"/>
        <v>-1.81801866477221-4.10138438985828i</v>
      </c>
      <c r="AE259" s="223" t="str">
        <f t="shared" ca="1" si="344"/>
        <v>4.14476554107145+1.71681809996866i</v>
      </c>
      <c r="AF259" s="223" t="str">
        <f t="shared" ca="1" si="345"/>
        <v>-4.18565004050556+1.61458338813735i</v>
      </c>
      <c r="AG259" s="223" t="str">
        <f t="shared" ca="1" si="346"/>
        <v>1.91812412311203-4.05553271804938i</v>
      </c>
      <c r="AH259" s="223" t="str">
        <f t="shared" ca="1" si="347"/>
        <v>1.40725843869974+4.25983209358558i</v>
      </c>
      <c r="AI259" s="223" t="str">
        <f t="shared" ca="1" si="348"/>
        <v>-3.95652976148661-2.11480921723544i</v>
      </c>
      <c r="AJ259" s="223" t="str">
        <f t="shared" ca="1" si="349"/>
        <v>4.32375183803481-1.19654328042237i</v>
      </c>
      <c r="AK259" s="223" t="str">
        <f t="shared" ca="1" si="350"/>
        <v>-2.30639955071873+3.84799517817756i</v>
      </c>
      <c r="AL259" s="223" t="str">
        <f t="shared" ca="1" si="351"/>
        <v>-0.982945544577223-4.3772552855904i</v>
      </c>
      <c r="AM259" s="223" t="str">
        <f t="shared" ca="1" si="352"/>
        <v>3.73019043743947+2.49243356566798i</v>
      </c>
      <c r="AN259" s="223" t="str">
        <f t="shared" ca="1" si="353"/>
        <v>-4.42021354176062+0.766979806819768i</v>
      </c>
      <c r="AO259" s="223" t="str">
        <f t="shared" ca="1" si="354"/>
        <v>2.67246308984537-3.60339934121205i</v>
      </c>
      <c r="AP259" s="223" t="str">
        <f t="shared" ca="1" si="355"/>
        <v>0.549166347528252+4.45252311634378i</v>
      </c>
      <c r="AQ259" s="223" t="str">
        <f t="shared" ca="1" si="356"/>
        <v>-3.46792734035032-2.84605441636032i</v>
      </c>
      <c r="AR259" s="223" t="str">
        <f t="shared" ca="1" si="357"/>
        <v>-3.46792734035032-2.84605441636032i</v>
      </c>
      <c r="AS259" s="223" t="str">
        <f t="shared" ca="1" si="358"/>
        <v>-3.0127893485013+3.32410079877107i</v>
      </c>
      <c r="AT259" s="223" t="str">
        <f t="shared" ca="1" si="359"/>
        <v>-0.110098378345881-4.48491071549021i</v>
      </c>
      <c r="AU259" s="223" t="str">
        <f t="shared" ca="1" si="360"/>
        <v>3.17226620721069+3.17226620721251i</v>
      </c>
      <c r="AV259" s="223" t="str">
        <f t="shared" ca="1" si="361"/>
        <v>-4.48491071549015-0.110098378348387i</v>
      </c>
      <c r="AW259" s="223" t="str">
        <f t="shared" ca="1" si="362"/>
        <v>3.32410079877279-3.01278934849939i</v>
      </c>
      <c r="AX259" s="223" t="str">
        <f t="shared" ca="1" si="363"/>
        <v>-0.330029898405797+4.47410617274463i</v>
      </c>
      <c r="AY259" s="223" t="str">
        <f t="shared" ca="1" si="364"/>
        <v>-2.84605441636188-3.46792734034904i</v>
      </c>
      <c r="AZ259" s="223" t="str">
        <f t="shared" ca="1" si="365"/>
        <v>4.45252311634403+0.549166347526309i</v>
      </c>
      <c r="BA259" s="223" t="str">
        <f t="shared" ca="1" si="366"/>
        <v>-3.60339934121085+2.67246308984699i</v>
      </c>
      <c r="BB259" s="223" t="str">
        <f t="shared" ca="1" si="367"/>
        <v>0.766979806818781-4.4202135417608i</v>
      </c>
      <c r="BC259" s="223" t="str">
        <f t="shared" ca="1" si="368"/>
        <v>2.4924335656685+3.73019043743913i</v>
      </c>
      <c r="BD259" s="223" t="str">
        <f t="shared" ca="1" si="369"/>
        <v>-4.37725528559042-0.982945544577119i</v>
      </c>
      <c r="BE259" s="223" t="str">
        <f t="shared" ca="1" si="370"/>
        <v>3.84799517817747-2.30639955071888i</v>
      </c>
      <c r="BF259" s="223" t="str">
        <f t="shared" ca="1" si="371"/>
        <v>-1.1965432804227+4.32375183803472i</v>
      </c>
      <c r="BG259" s="223" t="str">
        <f t="shared" ca="1" si="372"/>
        <v>-2.1148092172348-3.95652976148695i</v>
      </c>
      <c r="BH259" s="223" t="str">
        <f t="shared" ca="1" si="373"/>
        <v>4.25983209358523+1.40725843870078i</v>
      </c>
      <c r="BI259" s="223" t="str">
        <f t="shared" ca="1" si="374"/>
        <v>-4.05553271804988+1.91812412311097i</v>
      </c>
      <c r="BJ259" s="223" t="str">
        <f t="shared" ca="1" si="375"/>
        <v>1.61458338813886-4.18565004050498i</v>
      </c>
      <c r="BK259" s="223" t="str">
        <f t="shared" ca="1" si="376"/>
        <v>1.7168180999667+4.14476554107226i</v>
      </c>
      <c r="BL259" s="223" t="str">
        <f t="shared" ca="1" si="377"/>
        <v>-4.10138438985745-1.81801866477409i</v>
      </c>
      <c r="BM259" s="223" t="str">
        <f t="shared" ca="1" si="378"/>
        <v>4.224013260866-1.51137611164841i</v>
      </c>
      <c r="BN259" s="223" t="str">
        <f t="shared" ca="1" si="379"/>
        <v>-2.01707417520223+4.00723814497785i</v>
      </c>
      <c r="BO259" s="223" t="str">
        <f t="shared" ca="1" si="380"/>
        <v>-1.30229308589198-4.29308496273615i</v>
      </c>
      <c r="BP259" s="223" t="str">
        <f t="shared" ca="1" si="381"/>
        <v>3.90343811241253+2.21127037727153i</v>
      </c>
      <c r="BQ259" s="223" t="str">
        <f t="shared" ca="1" si="382"/>
        <v>-4.35181424690117+1.09007272202421i</v>
      </c>
      <c r="BR259" s="223" t="str">
        <f t="shared" ca="1" si="383"/>
        <v>2.40013943531755-3.79023435553356i</v>
      </c>
      <c r="BS259" s="223" t="str">
        <f t="shared" ca="1" si="384"/>
        <v>0.875226277489979+4.40005962937144i</v>
      </c>
      <c r="BT259" s="223" t="str">
        <f t="shared" ca="1" si="385"/>
        <v>-3.66789959210673-2.58322634723646i</v>
      </c>
      <c r="BU259" s="223" t="str">
        <f t="shared" ca="1" si="386"/>
        <v>4.43770488279478-0.658271336192497i</v>
      </c>
      <c r="BV259" s="223" t="str">
        <f t="shared" ca="1" si="387"/>
        <v>-2.76009004062084+3.53672853729247i</v>
      </c>
      <c r="BW259" s="223" t="str">
        <f t="shared" ca="1" si="388"/>
        <v>-0.439730561588354-4.46465931645837i</v>
      </c>
      <c r="BX259" s="223" t="str">
        <f t="shared" ca="1" si="389"/>
        <v>3.39703719365093+2.93030443534209i</v>
      </c>
      <c r="BY259" s="223" t="str">
        <f t="shared" ca="1" si="390"/>
        <v>-4.48085799477057+0.220130437545492i</v>
      </c>
      <c r="BZ259" s="223" t="str">
        <f t="shared" ca="1" si="391"/>
        <v>3.09345947001421-3.24916208986451i</v>
      </c>
      <c r="CA259" s="223" t="str">
        <f t="shared" ca="1" si="392"/>
        <v>2.02032743975835E-12+4.4862618936965i</v>
      </c>
      <c r="CB259" s="223" t="str">
        <f t="shared" ca="1" si="393"/>
        <v>-3.09345947001381-3.24916208986489i</v>
      </c>
      <c r="CC259" s="223" t="str">
        <f t="shared" ca="1" si="394"/>
        <v>4.48085799477054+0.220130437546168i</v>
      </c>
      <c r="CD259" s="223" t="str">
        <f t="shared" ca="1" si="395"/>
        <v>-3.39703719365129+2.93030443534167i</v>
      </c>
      <c r="CE259" s="223" t="str">
        <f t="shared" ca="1" si="396"/>
        <v>0.439730561588901-4.46465931645831i</v>
      </c>
      <c r="CF259" s="223" t="str">
        <f t="shared" ca="1" si="397"/>
        <v>2.76009004062051+3.53672853729273i</v>
      </c>
      <c r="CG259" s="223" t="str">
        <f t="shared" ca="1" si="398"/>
        <v>-4.43770488279468-0.658271336193166i</v>
      </c>
      <c r="CH259" s="223" t="str">
        <f t="shared" ca="1" si="399"/>
        <v>3.66789959210711-2.58322634723591i</v>
      </c>
      <c r="CI259" s="223" t="str">
        <f t="shared" ca="1" si="400"/>
        <v>-0.875226277490522+4.40005962937134i</v>
      </c>
      <c r="CJ259" s="223" t="str">
        <f t="shared" ca="1" si="401"/>
        <v>-2.40013943531708-3.79023435553385i</v>
      </c>
      <c r="CK259" s="223" t="str">
        <f t="shared" ca="1" si="402"/>
        <v>4.35181424690107+1.09007272202462i</v>
      </c>
      <c r="CL259" s="223" t="str">
        <f t="shared" ca="1" si="403"/>
        <v>-3.90343811241287+2.21127037727095i</v>
      </c>
      <c r="CM259" s="223" t="str">
        <f t="shared" ca="1" si="404"/>
        <v>1.30229308589251-4.29308496273599i</v>
      </c>
      <c r="CN259" s="223" t="str">
        <f t="shared" ca="1" si="405"/>
        <v>2.01707417520174+4.0072381449781i</v>
      </c>
      <c r="CO259" s="223" t="str">
        <f t="shared" ca="1" si="406"/>
        <v>-4.22401326086732-1.51137611164472i</v>
      </c>
      <c r="CP259" s="223" t="str">
        <f t="shared" ca="1" si="407"/>
        <v>4.10138438985767-1.81801866477358i</v>
      </c>
      <c r="CQ259" s="223" t="str">
        <f t="shared" ca="1" si="408"/>
        <v>-1.71681809996721+4.14476554107205i</v>
      </c>
      <c r="CR259" s="223" t="str">
        <f t="shared" ca="1" si="409"/>
        <v>-1.61458338813847-4.18565004050513i</v>
      </c>
      <c r="CS259" s="223" t="str">
        <f t="shared" ca="1" si="410"/>
        <v>4.05553271804959+1.91812412311158i</v>
      </c>
      <c r="CT259" s="223" t="str">
        <f t="shared" ca="1" si="411"/>
        <v>-4.2598320935854+1.40725843870026i</v>
      </c>
      <c r="CU259" s="223" t="str">
        <f t="shared" ca="1" si="412"/>
        <v>2.11480921723529-3.95652976148669i</v>
      </c>
      <c r="CV259" s="223" t="str">
        <f t="shared" ca="1" si="413"/>
        <v>1.19654328042217+4.32375183803486i</v>
      </c>
      <c r="CW259" s="223" t="str">
        <f t="shared" ca="1" si="414"/>
        <v>-3.84799517817712-2.30639955071946i</v>
      </c>
      <c r="CX259" s="223" t="str">
        <f t="shared" ca="1" si="415"/>
        <v>4.37725528559057-0.98294554457646i</v>
      </c>
      <c r="CY259" s="223" t="str">
        <f t="shared" ca="1" si="416"/>
        <v>-2.49243356566896+3.73019043743882i</v>
      </c>
      <c r="CZ259" s="223" t="str">
        <f t="shared" ca="1" si="417"/>
        <v>-0.766979806818238-4.42021354176089i</v>
      </c>
      <c r="DA259" s="223" t="str">
        <f t="shared" ca="1" si="418"/>
        <v>3.6033993412106+2.67246308984733i</v>
      </c>
      <c r="DB259" s="223" t="str">
        <f t="shared" ca="1" si="419"/>
        <v>-4.45252311634411+0.549166347525636i</v>
      </c>
      <c r="DC259" s="223" t="str">
        <f t="shared" ca="1" si="420"/>
        <v>2.84605441635876-3.4679273403516i</v>
      </c>
      <c r="DD259" s="223" t="str">
        <f t="shared" ca="1" si="421"/>
        <v>0.330029898405376+4.47410617274466i</v>
      </c>
      <c r="DE259" s="223" t="str">
        <f t="shared" ca="1" si="422"/>
        <v>-3.32410079877234-3.01278934849989i</v>
      </c>
      <c r="DF259" s="223" t="str">
        <f t="shared" ca="1" si="423"/>
        <v>4.48491071549016-0.110098378347837i</v>
      </c>
      <c r="DG259" s="223" t="str">
        <f t="shared" ca="1" si="424"/>
        <v>-3.17226620721108+3.17226620721212i</v>
      </c>
      <c r="DH259" s="223" t="str">
        <f t="shared" ca="1" si="425"/>
        <v>0.110098378346367-4.4849107154902i</v>
      </c>
      <c r="DI259" s="223" t="str">
        <f t="shared" ca="1" si="426"/>
        <v>3.01278934850079+3.32410079877152i</v>
      </c>
      <c r="DJ259" s="223" t="str">
        <f t="shared" ca="1" si="427"/>
        <v>-4.47410617274476-0.330029898403909i</v>
      </c>
      <c r="DK259" s="223" t="str">
        <f t="shared" ca="1" si="428"/>
        <v>3.46792734035067-2.8460544163599i</v>
      </c>
      <c r="DL259" s="223" t="str">
        <f t="shared" ca="1" si="429"/>
        <v>-0.549166347528732+4.45252311634373i</v>
      </c>
      <c r="DM259" s="223" t="str">
        <f t="shared" ca="1" si="430"/>
        <v>-2.67246308984503-3.6033993412123i</v>
      </c>
      <c r="DN259" s="223" t="str">
        <f t="shared" ca="1" si="431"/>
        <v>4.42021354176036+0.766979806821315i</v>
      </c>
      <c r="DO259" s="223" t="str">
        <f t="shared" ca="1" si="432"/>
        <v>-3.73019043744056+2.49243356566636i</v>
      </c>
      <c r="DP259" s="223" t="str">
        <f t="shared" ca="1" si="433"/>
        <v>0.982945544575271-4.37725528559084i</v>
      </c>
      <c r="DQ259" s="223" t="str">
        <f t="shared" ca="1" si="434"/>
        <v>2.3063995507205+3.84799517817649i</v>
      </c>
      <c r="DR259" s="223" t="str">
        <f t="shared" ca="1" si="435"/>
        <v>-4.32375183803526-1.19654328042075i</v>
      </c>
      <c r="DS259" s="223" t="str">
        <f t="shared" ca="1" si="436"/>
        <v>3.956529761486-2.11480921723659i</v>
      </c>
      <c r="DT259" s="223" t="str">
        <f t="shared" ca="1" si="437"/>
        <v>-1.40725843869887+4.25983209358586i</v>
      </c>
      <c r="DU259" s="223" t="str">
        <f t="shared" ca="1" si="438"/>
        <v>-1.91812412311268-4.05553271804907i</v>
      </c>
      <c r="DV259" s="223" t="str">
        <f t="shared" ca="1" si="439"/>
        <v>4.18565004050566+1.61458338813709i</v>
      </c>
      <c r="DW259" s="223" t="str">
        <f t="shared" ca="1" si="440"/>
        <v>-4.14476554107149+1.71681809996857i</v>
      </c>
      <c r="DX259" s="223" t="str">
        <f t="shared" ca="1" si="441"/>
        <v>1.81801866477224-4.10138438985827i</v>
      </c>
      <c r="DY259" s="223" t="str">
        <f t="shared" ca="1" si="442"/>
        <v>1.51137611164587+4.22401326086691i</v>
      </c>
      <c r="DZ259" s="223" t="str">
        <f t="shared" ca="1" si="443"/>
        <v>-4.0072381449767-2.01707417520453i</v>
      </c>
      <c r="EA259" s="223" t="str">
        <f t="shared" ca="1" si="444"/>
        <v>4.2930849627369-1.30229308588952i</v>
      </c>
      <c r="EB259" s="223" t="str">
        <f t="shared" ca="1" si="445"/>
        <v>-2.21127037727366+3.90343811241133i</v>
      </c>
      <c r="EC259" s="223" t="str">
        <f t="shared" ca="1" si="446"/>
        <v>-1.09007272202184-4.35181424690177i</v>
      </c>
      <c r="ED259" s="223" t="str">
        <f t="shared" ca="1" si="447"/>
        <v>3.79023435553218+2.40013943531972i</v>
      </c>
      <c r="EE259" s="223" t="str">
        <f t="shared" ca="1" si="448"/>
        <v>-4.40005962937105+0.875226277491962i</v>
      </c>
      <c r="EF259" s="223" t="str">
        <f t="shared" ca="1" si="449"/>
        <v>2.58322634723471-3.66789959210796i</v>
      </c>
      <c r="EG259" s="223" t="str">
        <f t="shared" ca="1" si="450"/>
        <v>0.658271336194368+4.43770488279451i</v>
      </c>
      <c r="EH259" s="223" t="str">
        <f t="shared" ca="1" si="451"/>
        <v>-3.53672853729364-2.76009004061935i</v>
      </c>
      <c r="EI259" s="223" t="str">
        <f t="shared" ca="1" si="452"/>
        <v>4.46465931645817-0.439730561590365i</v>
      </c>
      <c r="EJ259" s="223" t="str">
        <f t="shared" ca="1" si="453"/>
        <v>-2.93030443534056+3.39703719365225i</v>
      </c>
      <c r="EK259" s="223" t="str">
        <f t="shared" ca="1" si="454"/>
        <v>-0.220130437547383-4.48085799477048i</v>
      </c>
      <c r="EL259" s="223" t="str">
        <f t="shared" ca="1" si="455"/>
        <v>3.24916208986582+3.09345947001284i</v>
      </c>
      <c r="EM259" s="223" t="str">
        <f t="shared" ca="1" si="456"/>
        <v>-4.4862618936965-5.496054714514E-13i</v>
      </c>
      <c r="EN259" s="223"/>
      <c r="EO259" s="223"/>
      <c r="EP259" s="223"/>
    </row>
    <row r="260" spans="1:146">
      <c r="A260" s="249">
        <f t="shared" si="323"/>
        <v>3.1250000000000023E-3</v>
      </c>
      <c r="B260" s="248">
        <v>160</v>
      </c>
      <c r="C260" s="247">
        <f t="shared" si="324"/>
        <v>32000</v>
      </c>
      <c r="N260" s="246">
        <f t="shared" ca="1" si="327"/>
        <v>17.485887034454365</v>
      </c>
      <c r="O260" s="223">
        <f t="shared" ca="1" si="328"/>
        <v>4.4858870344543629</v>
      </c>
      <c r="P260" s="223" t="str">
        <f t="shared" ca="1" si="329"/>
        <v>-3.1720011416995+3.17200114169948i</v>
      </c>
      <c r="Q260" s="223" t="str">
        <f t="shared" ca="1" si="330"/>
        <v>1.3326773563934E-14-4.48588703445436i</v>
      </c>
      <c r="R260" s="223" t="str">
        <f t="shared" ca="1" si="331"/>
        <v>3.17200114169941+3.17200114169957i</v>
      </c>
      <c r="S260" s="223" t="str">
        <f t="shared" ca="1" si="332"/>
        <v>-4.48588703445436+1.4865424738959E-13i</v>
      </c>
      <c r="T260" s="223" t="str">
        <f t="shared" ca="1" si="333"/>
        <v>3.17200114169951-3.17200114169947i</v>
      </c>
      <c r="U260" s="223" t="str">
        <f t="shared" ca="1" si="334"/>
        <v>-2.19272383266475E-13+4.48588703445436i</v>
      </c>
      <c r="V260" s="223" t="str">
        <f t="shared" ca="1" si="335"/>
        <v>-3.17200114169952-3.17200114169946i</v>
      </c>
      <c r="W260" s="223" t="str">
        <f t="shared" ca="1" si="336"/>
        <v>4.48588703445436+1.48929527628895E-13i</v>
      </c>
      <c r="X260" s="223" t="str">
        <f t="shared" ca="1" si="337"/>
        <v>-3.1720011416994+3.17200114169958i</v>
      </c>
      <c r="Y260" s="223" t="str">
        <f t="shared" ca="1" si="338"/>
        <v>6.26495997624547E-14-4.48588703445436i</v>
      </c>
      <c r="Z260" s="223" t="str">
        <f t="shared" ca="1" si="339"/>
        <v>3.17200114169963+3.17200114169936i</v>
      </c>
      <c r="AA260" s="223" t="str">
        <f t="shared" ca="1" si="340"/>
        <v>-4.48588703445436+7.69325587512526E-15i</v>
      </c>
      <c r="AB260" s="223" t="str">
        <f t="shared" ca="1" si="341"/>
        <v>3.17200114169962-3.17200114169936i</v>
      </c>
      <c r="AC260" s="223" t="str">
        <f t="shared" ca="1" si="342"/>
        <v>7.80361115127055E-14+4.48588703445436i</v>
      </c>
      <c r="AD260" s="223" t="str">
        <f t="shared" ca="1" si="343"/>
        <v>-3.17200114169941-3.17200114169957i</v>
      </c>
      <c r="AE260" s="223" t="str">
        <f t="shared" ca="1" si="344"/>
        <v>4.48588703445436-1.48378967150286E-13i</v>
      </c>
      <c r="AF260" s="223" t="str">
        <f t="shared" ca="1" si="345"/>
        <v>-3.1720011416995+3.17200114169948i</v>
      </c>
      <c r="AG260" s="223" t="str">
        <f t="shared" ca="1" si="346"/>
        <v>1.9564205516249E-13-4.48588703445436i</v>
      </c>
      <c r="AH260" s="223" t="str">
        <f t="shared" ca="1" si="347"/>
        <v>3.17200114169953+3.17200114169945i</v>
      </c>
      <c r="AI260" s="223" t="str">
        <f t="shared" ca="1" si="348"/>
        <v>-4.48588703445436-1.2529919952491E-13i</v>
      </c>
      <c r="AJ260" s="223" t="str">
        <f t="shared" ca="1" si="349"/>
        <v>3.1720011416994-3.17200114169958i</v>
      </c>
      <c r="AK260" s="223" t="str">
        <f t="shared" ca="1" si="350"/>
        <v>-5.49563438873298E-14+4.48588703445436i</v>
      </c>
      <c r="AL260" s="223" t="str">
        <f t="shared" ca="1" si="351"/>
        <v>-3.17200114169932-3.17200114169966i</v>
      </c>
      <c r="AM260" s="223" t="str">
        <f t="shared" ca="1" si="352"/>
        <v>4.48588703445436-1.53865117502505E-14i</v>
      </c>
      <c r="AN260" s="223" t="str">
        <f t="shared" ca="1" si="353"/>
        <v>-3.17200114169962+3.17200114169937i</v>
      </c>
      <c r="AO260" s="223" t="str">
        <f t="shared" ca="1" si="354"/>
        <v>1.2529846998364E-12-4.48588703445436i</v>
      </c>
      <c r="AP260" s="223" t="str">
        <f t="shared" ca="1" si="355"/>
        <v>3.172001141701+3.17200114169799i</v>
      </c>
      <c r="AQ260" s="223" t="str">
        <f t="shared" ca="1" si="356"/>
        <v>-4.48588703445436+1.04854826784156E-12i</v>
      </c>
      <c r="AR260" s="223" t="str">
        <f t="shared" ca="1" si="357"/>
        <v>-4.48588703445436+1.04854826784156E-12i</v>
      </c>
      <c r="AS260" s="223" t="str">
        <f t="shared" ca="1" si="358"/>
        <v>-1.11229898856124E-12+4.48588703445436i</v>
      </c>
      <c r="AT260" s="223" t="str">
        <f t="shared" ca="1" si="359"/>
        <v>-3.17200114169794-3.17200114170104i</v>
      </c>
      <c r="AU260" s="223" t="str">
        <f t="shared" ca="1" si="360"/>
        <v>4.48588703445436-1.18923397911672E-12i</v>
      </c>
      <c r="AV260" s="223" t="str">
        <f t="shared" ca="1" si="361"/>
        <v>-3.17200114169937+3.17200114169962i</v>
      </c>
      <c r="AW260" s="223" t="str">
        <f t="shared" ca="1" si="362"/>
        <v>9.07864988370633E-13-4.48588703445436i</v>
      </c>
      <c r="AX260" s="223" t="str">
        <f t="shared" ca="1" si="363"/>
        <v>3.17200114169809+3.1720011417009i</v>
      </c>
      <c r="AY260" s="223" t="str">
        <f t="shared" ca="1" si="364"/>
        <v>-4.48588703445436+1.39366797930732E-12i</v>
      </c>
      <c r="AZ260" s="223" t="str">
        <f t="shared" ca="1" si="365"/>
        <v>3.17200114169927-3.17200114169971i</v>
      </c>
      <c r="BA260" s="223" t="str">
        <f t="shared" ca="1" si="366"/>
        <v>-7.67179277095474E-13+4.48588703445436i</v>
      </c>
      <c r="BB260" s="223" t="str">
        <f t="shared" ca="1" si="367"/>
        <v>-3.17200114169818-3.1720011417008i</v>
      </c>
      <c r="BC260" s="223" t="str">
        <f t="shared" ca="1" si="368"/>
        <v>4.48588703445436-1.53435369058248E-12i</v>
      </c>
      <c r="BD260" s="223" t="str">
        <f t="shared" ca="1" si="369"/>
        <v>-3.17200114169917+3.17200114169981i</v>
      </c>
      <c r="BE260" s="223" t="str">
        <f t="shared" ca="1" si="370"/>
        <v>6.26493565820314E-13-4.48588703445436i</v>
      </c>
      <c r="BF260" s="223" t="str">
        <f t="shared" ca="1" si="371"/>
        <v>3.17200114169828+3.1720011417007i</v>
      </c>
      <c r="BG260" s="223" t="str">
        <f t="shared" ca="1" si="372"/>
        <v>-4.48588703445436+1.67503940185764E-12i</v>
      </c>
      <c r="BH260" s="223" t="str">
        <f t="shared" ca="1" si="373"/>
        <v>3.17200114169907-3.17200114169991i</v>
      </c>
      <c r="BI260" s="223" t="str">
        <f t="shared" ca="1" si="374"/>
        <v>-4.85807854545155E-13+4.48588703445436i</v>
      </c>
      <c r="BJ260" s="223" t="str">
        <f t="shared" ca="1" si="375"/>
        <v>-3.17200114169839-3.1720011417006i</v>
      </c>
      <c r="BK260" s="223" t="str">
        <f t="shared" ca="1" si="376"/>
        <v>4.48588703445436-1.8157251131328E-12i</v>
      </c>
      <c r="BL260" s="223" t="str">
        <f t="shared" ca="1" si="377"/>
        <v>-3.17200114169897+3.17200114170001i</v>
      </c>
      <c r="BM260" s="223" t="str">
        <f t="shared" ca="1" si="378"/>
        <v>3.45122143269994E-13-4.48588703445436i</v>
      </c>
      <c r="BN260" s="223" t="str">
        <f t="shared" ca="1" si="379"/>
        <v>3.17200114169848+3.1720011417005i</v>
      </c>
      <c r="BO260" s="223" t="str">
        <f t="shared" ca="1" si="380"/>
        <v>-4.48588703445436+1.95641082440796E-12i</v>
      </c>
      <c r="BP260" s="223" t="str">
        <f t="shared" ca="1" si="381"/>
        <v>3.17200114169887-3.17200114170011i</v>
      </c>
      <c r="BQ260" s="223" t="str">
        <f t="shared" ca="1" si="382"/>
        <v>-2.04436431994834E-13+4.48588703445436i</v>
      </c>
      <c r="BR260" s="223" t="str">
        <f t="shared" ca="1" si="383"/>
        <v>-3.17200114169858-3.1720011417004i</v>
      </c>
      <c r="BS260" s="223" t="str">
        <f t="shared" ca="1" si="384"/>
        <v>4.48588703445436-2.09709653568312E-12i</v>
      </c>
      <c r="BT260" s="223" t="str">
        <f t="shared" ca="1" si="385"/>
        <v>-3.17200114169877+3.17200114170021i</v>
      </c>
      <c r="BU260" s="223" t="str">
        <f t="shared" ca="1" si="386"/>
        <v>6.37507207196732E-14-4.48588703445436i</v>
      </c>
      <c r="BV260" s="223" t="str">
        <f t="shared" ca="1" si="387"/>
        <v>3.17200114169868+3.1720011417003i</v>
      </c>
      <c r="BW260" s="223" t="str">
        <f t="shared" ca="1" si="388"/>
        <v>-4.48588703445436-2.22459797712247E-12i</v>
      </c>
      <c r="BX260" s="223" t="str">
        <f t="shared" ca="1" si="389"/>
        <v>3.17200114169867-3.17200114170031i</v>
      </c>
      <c r="BY260" s="223" t="str">
        <f t="shared" ca="1" si="390"/>
        <v>7.6934990555487E-14+4.48588703445436i</v>
      </c>
      <c r="BZ260" s="223" t="str">
        <f t="shared" ca="1" si="391"/>
        <v>-3.17200114169878-3.1720011417002i</v>
      </c>
      <c r="CA260" s="223" t="str">
        <f t="shared" ca="1" si="392"/>
        <v>4.48588703445436+2.08391226584731E-12i</v>
      </c>
      <c r="CB260" s="223" t="str">
        <f t="shared" ca="1" si="393"/>
        <v>-3.17200114169857+3.17200114170041i</v>
      </c>
      <c r="CC260" s="223" t="str">
        <f t="shared" ca="1" si="394"/>
        <v>-3.45117279661526E-13-4.48588703445436i</v>
      </c>
      <c r="CD260" s="223" t="str">
        <f t="shared" ca="1" si="395"/>
        <v>3.17200114169888+3.1720011417001i</v>
      </c>
      <c r="CE260" s="223" t="str">
        <f t="shared" ca="1" si="396"/>
        <v>-4.48588703445436-1.81572997674127E-12i</v>
      </c>
      <c r="CF260" s="223" t="str">
        <f t="shared" ca="1" si="397"/>
        <v>3.17200114169839-3.1720011417006i</v>
      </c>
      <c r="CG260" s="223" t="str">
        <f t="shared" ca="1" si="398"/>
        <v>3.58306413105807E-13+4.48588703445436i</v>
      </c>
      <c r="CH260" s="223" t="str">
        <f t="shared" ca="1" si="399"/>
        <v>-3.17200114169907-3.17200114169991i</v>
      </c>
      <c r="CI260" s="223" t="str">
        <f t="shared" ca="1" si="400"/>
        <v>4.48588703445436+1.80254084329699E-12i</v>
      </c>
      <c r="CJ260" s="223" t="str">
        <f t="shared" ca="1" si="401"/>
        <v>-3.17200114169838+3.17200114170061i</v>
      </c>
      <c r="CK260" s="223" t="str">
        <f t="shared" ca="1" si="402"/>
        <v>-6.26488702211848E-13-4.48588703445436i</v>
      </c>
      <c r="CL260" s="223" t="str">
        <f t="shared" ca="1" si="403"/>
        <v>3.17200114169908+3.1720011416999i</v>
      </c>
      <c r="CM260" s="223" t="str">
        <f t="shared" ca="1" si="404"/>
        <v>-4.48588703445436-1.53435855419095E-12i</v>
      </c>
      <c r="CN260" s="223" t="str">
        <f t="shared" ca="1" si="405"/>
        <v>3.17200114169818-3.1720011417008i</v>
      </c>
      <c r="CO260" s="223" t="str">
        <f t="shared" ca="1" si="406"/>
        <v>6.39677835656129E-13+4.48588703445436i</v>
      </c>
      <c r="CP260" s="223" t="str">
        <f t="shared" ca="1" si="407"/>
        <v>-3.17200114169927-3.17200114169971i</v>
      </c>
      <c r="CQ260" s="223" t="str">
        <f t="shared" ca="1" si="408"/>
        <v>4.48588703445436+1.52116942074667E-12i</v>
      </c>
      <c r="CR260" s="223" t="str">
        <f t="shared" ca="1" si="409"/>
        <v>-3.17200114169818+3.17200114170081i</v>
      </c>
      <c r="CS260" s="223" t="str">
        <f t="shared" ca="1" si="410"/>
        <v>-9.07860124762167E-13-4.48588703445436i</v>
      </c>
      <c r="CT260" s="223" t="str">
        <f t="shared" ca="1" si="411"/>
        <v>3.17200114169928+3.1720011416997i</v>
      </c>
      <c r="CU260" s="223" t="str">
        <f t="shared" ca="1" si="412"/>
        <v>-4.48588703445436-1.25298713164063E-12i</v>
      </c>
      <c r="CV260" s="223" t="str">
        <f t="shared" ca="1" si="413"/>
        <v>3.17200114170123-3.17200114169775i</v>
      </c>
      <c r="CW260" s="223" t="str">
        <f t="shared" ca="1" si="414"/>
        <v>9.21049258206448E-13+4.48588703445436i</v>
      </c>
      <c r="CX260" s="223" t="str">
        <f t="shared" ca="1" si="415"/>
        <v>-3.17200114169947-3.17200114169952i</v>
      </c>
      <c r="CY260" s="223" t="str">
        <f t="shared" ca="1" si="416"/>
        <v>4.48588703445436+1.23979799819635E-12i</v>
      </c>
      <c r="CZ260" s="223" t="str">
        <f t="shared" ca="1" si="417"/>
        <v>-3.17200114169798+3.17200114170101i</v>
      </c>
      <c r="DA260" s="223" t="str">
        <f t="shared" ca="1" si="418"/>
        <v>-1.18923154731249E-12-4.48588703445436i</v>
      </c>
      <c r="DB260" s="223" t="str">
        <f t="shared" ca="1" si="419"/>
        <v>3.17200114169948+3.1720011416995i</v>
      </c>
      <c r="DC260" s="223" t="str">
        <f t="shared" ca="1" si="420"/>
        <v>-4.48588703445436-9.7161570909031E-13i</v>
      </c>
      <c r="DD260" s="223" t="str">
        <f t="shared" ca="1" si="421"/>
        <v>3.17200114170103-3.17200114169795i</v>
      </c>
      <c r="DE260" s="223" t="str">
        <f t="shared" ca="1" si="422"/>
        <v>1.20242068075677E-12+4.48588703445436i</v>
      </c>
      <c r="DF260" s="223" t="str">
        <f t="shared" ca="1" si="423"/>
        <v>-3.17200114169967-3.17200114169931i</v>
      </c>
      <c r="DG260" s="223" t="str">
        <f t="shared" ca="1" si="424"/>
        <v>4.48588703445436+9.58426575646025E-13i</v>
      </c>
      <c r="DH260" s="223" t="str">
        <f t="shared" ca="1" si="425"/>
        <v>-3.17200114170084+3.17200114169814i</v>
      </c>
      <c r="DI260" s="223" t="str">
        <f t="shared" ca="1" si="426"/>
        <v>-1.47060296986281E-12-4.48588703445436i</v>
      </c>
      <c r="DJ260" s="223" t="str">
        <f t="shared" ca="1" si="427"/>
        <v>3.17200114169968+3.17200114169931i</v>
      </c>
      <c r="DK260" s="223" t="str">
        <f t="shared" ca="1" si="428"/>
        <v>-4.48588703445436-6.90244286539987E-13i</v>
      </c>
      <c r="DL260" s="223" t="str">
        <f t="shared" ca="1" si="429"/>
        <v>3.17200114170084-3.17200114169815i</v>
      </c>
      <c r="DM260" s="223" t="str">
        <f t="shared" ca="1" si="430"/>
        <v>1.73878525896885E-12+4.48588703445436i</v>
      </c>
      <c r="DN260" s="223" t="str">
        <f t="shared" ca="1" si="431"/>
        <v>-3.17200114169987-3.17200114169912i</v>
      </c>
      <c r="DO260" s="223" t="str">
        <f t="shared" ca="1" si="432"/>
        <v>4.48588703445436+4.22061997433949E-13i</v>
      </c>
      <c r="DP260" s="223" t="str">
        <f t="shared" ca="1" si="433"/>
        <v>-3.17200114170064+3.17200114169834i</v>
      </c>
      <c r="DQ260" s="223" t="str">
        <f t="shared" ca="1" si="434"/>
        <v>-1.75197439241313E-12-4.48588703445436i</v>
      </c>
      <c r="DR260" s="223" t="str">
        <f t="shared" ca="1" si="435"/>
        <v>3.17200114170005+3.17200114169893i</v>
      </c>
      <c r="DS260" s="223" t="str">
        <f t="shared" ca="1" si="436"/>
        <v>-4.48588703445436-4.08872863989668E-13i</v>
      </c>
      <c r="DT260" s="223" t="str">
        <f t="shared" ca="1" si="437"/>
        <v>3.17200114170045-3.17200114169853i</v>
      </c>
      <c r="DU260" s="223" t="str">
        <f t="shared" ca="1" si="438"/>
        <v>2.02015668151917E-12+4.48588703445436i</v>
      </c>
      <c r="DV260" s="223" t="str">
        <f t="shared" ca="1" si="439"/>
        <v>-3.17200114170007-3.17200114169892i</v>
      </c>
      <c r="DW260" s="223" t="str">
        <f t="shared" ca="1" si="440"/>
        <v>4.48588703445436+1.40690574883629E-13i</v>
      </c>
      <c r="DX260" s="223" t="str">
        <f t="shared" ca="1" si="441"/>
        <v>-3.17200114170044+3.17200114169854i</v>
      </c>
      <c r="DY260" s="223" t="str">
        <f t="shared" ca="1" si="442"/>
        <v>2.30153783128643E-12-4.48588703445436i</v>
      </c>
      <c r="DZ260" s="223" t="str">
        <f t="shared" ca="1" si="443"/>
        <v>3.17200114170026+3.17200114169873i</v>
      </c>
      <c r="EA260" s="223" t="str">
        <f t="shared" ca="1" si="444"/>
        <v>-4.48588703445436-1.27501441439347E-13i</v>
      </c>
      <c r="EB260" s="223" t="str">
        <f t="shared" ca="1" si="445"/>
        <v>3.17200114170026-3.17200114169873i</v>
      </c>
      <c r="EC260" s="223" t="str">
        <f t="shared" ca="1" si="446"/>
        <v>-2.28834869784215E-12+4.48588703445436i</v>
      </c>
      <c r="ED260" s="223" t="str">
        <f t="shared" ca="1" si="447"/>
        <v>-3.17200114170027-3.17200114169872i</v>
      </c>
      <c r="EE260" s="223" t="str">
        <f t="shared" ca="1" si="448"/>
        <v>4.48588703445436-1.40680847666692E-13i</v>
      </c>
      <c r="EF260" s="223" t="str">
        <f t="shared" ca="1" si="449"/>
        <v>-3.17200114170025+3.17200114169874i</v>
      </c>
      <c r="EG260" s="223" t="str">
        <f t="shared" ca="1" si="450"/>
        <v>2.0201664087361E-12-4.48588703445436i</v>
      </c>
      <c r="EH260" s="223" t="str">
        <f t="shared" ca="1" si="451"/>
        <v>3.17200114170045+3.17200114169853i</v>
      </c>
      <c r="EI260" s="223" t="str">
        <f t="shared" ca="1" si="452"/>
        <v>-4.48588703445436+1.53869981110974E-13i</v>
      </c>
      <c r="EJ260" s="223" t="str">
        <f t="shared" ca="1" si="453"/>
        <v>3.17200114170005-3.17200114169893i</v>
      </c>
      <c r="EK260" s="223" t="str">
        <f t="shared" ca="1" si="454"/>
        <v>-2.00697727529182E-12+4.48588703445436i</v>
      </c>
      <c r="EL260" s="223" t="str">
        <f t="shared" ca="1" si="455"/>
        <v>-3.17200114170046-3.17200114169852i</v>
      </c>
      <c r="EM260" s="223" t="str">
        <f t="shared" ca="1" si="456"/>
        <v>4.48588703445436-4.22052270217012E-13i</v>
      </c>
      <c r="EN260" s="223"/>
      <c r="EO260" s="223"/>
      <c r="EP260" s="223"/>
    </row>
    <row r="261" spans="1:146">
      <c r="A261" s="249">
        <f t="shared" si="323"/>
        <v>3.1445312500000024E-3</v>
      </c>
      <c r="B261" s="248">
        <v>161</v>
      </c>
      <c r="C261" s="247">
        <f t="shared" si="324"/>
        <v>32200</v>
      </c>
      <c r="N261" s="246">
        <f t="shared" ca="1" si="327"/>
        <v>17.485483672845312</v>
      </c>
      <c r="O261" s="223">
        <f t="shared" ca="1" si="328"/>
        <v>4.4854836728453131</v>
      </c>
      <c r="P261" s="223" t="str">
        <f t="shared" ca="1" si="329"/>
        <v>-3.09292285518298+3.24859846568465i</v>
      </c>
      <c r="Q261" s="223" t="str">
        <f t="shared" ca="1" si="330"/>
        <v>-0.220092252060107-4.48008071132039i</v>
      </c>
      <c r="R261" s="223" t="str">
        <f t="shared" ca="1" si="331"/>
        <v>3.39644791793876+2.92979612261524i</v>
      </c>
      <c r="S261" s="223" t="str">
        <f t="shared" ca="1" si="332"/>
        <v>-4.46388484295318+0.439654282607022i</v>
      </c>
      <c r="T261" s="223" t="str">
        <f t="shared" ca="1" si="333"/>
        <v>2.75961125456791-3.53611502966519i</v>
      </c>
      <c r="U261" s="223" t="str">
        <f t="shared" ca="1" si="334"/>
        <v>0.658157147478507+4.43693508500911i</v>
      </c>
      <c r="V261" s="223" t="str">
        <f t="shared" ca="1" si="335"/>
        <v>-3.66726333055776-2.58277824129527i</v>
      </c>
      <c r="W261" s="223" t="str">
        <f t="shared" ca="1" si="336"/>
        <v>4.3992963618157-0.875074454133499i</v>
      </c>
      <c r="X261" s="223" t="str">
        <f t="shared" ca="1" si="337"/>
        <v>-2.3997230890147+3.7895768728727i</v>
      </c>
      <c r="Y261" s="223" t="str">
        <f t="shared" ca="1" si="338"/>
        <v>-1.08988362978104-4.35105934835382i</v>
      </c>
      <c r="Z261" s="223" t="str">
        <f t="shared" ca="1" si="339"/>
        <v>3.90276099257317+2.21088679362177i</v>
      </c>
      <c r="AA261" s="223" t="str">
        <f t="shared" ca="1" si="340"/>
        <v>-4.29234025181399+1.3020671803019i</v>
      </c>
      <c r="AB261" s="223" t="str">
        <f t="shared" ca="1" si="341"/>
        <v>2.01672427829184-4.00654301920124i</v>
      </c>
      <c r="AC261" s="223" t="str">
        <f t="shared" ca="1" si="342"/>
        <v>1.51111393693819+4.22328053164279i</v>
      </c>
      <c r="AD261" s="223" t="str">
        <f t="shared" ca="1" si="343"/>
        <v>-4.10067293276413-1.81770329753167i</v>
      </c>
      <c r="AE261" s="223" t="str">
        <f t="shared" ca="1" si="344"/>
        <v>4.14404655875532-1.71652028774206i</v>
      </c>
      <c r="AF261" s="223" t="str">
        <f t="shared" ca="1" si="345"/>
        <v>-1.61430331031576+4.18492396605547i</v>
      </c>
      <c r="AG261" s="223" t="str">
        <f t="shared" ca="1" si="346"/>
        <v>-1.91779139082334-4.0548292147322i</v>
      </c>
      <c r="AH261" s="223" t="str">
        <f t="shared" ca="1" si="347"/>
        <v>4.25909315095655+1.40701432502903i</v>
      </c>
      <c r="AI261" s="223" t="str">
        <f t="shared" ca="1" si="348"/>
        <v>-3.95584343196971+2.11444236646544i</v>
      </c>
      <c r="AJ261" s="223" t="str">
        <f t="shared" ca="1" si="349"/>
        <v>1.1963357189934-4.32300180740448i</v>
      </c>
      <c r="AK261" s="223" t="str">
        <f t="shared" ca="1" si="350"/>
        <v>2.30599946524346+3.84732767588865i</v>
      </c>
      <c r="AL261" s="223" t="str">
        <f t="shared" ca="1" si="351"/>
        <v>-4.37649597384825-0.982775035423652i</v>
      </c>
      <c r="AM261" s="223" t="str">
        <f t="shared" ca="1" si="352"/>
        <v>3.72954337045003-2.49200120932838i</v>
      </c>
      <c r="AN261" s="223" t="str">
        <f t="shared" ca="1" si="353"/>
        <v>-0.766846760713077+4.41944677815513i</v>
      </c>
      <c r="AO261" s="223" t="str">
        <f t="shared" ca="1" si="354"/>
        <v>-2.6719995042272-3.60277426836202i</v>
      </c>
      <c r="AP261" s="223" t="str">
        <f t="shared" ca="1" si="355"/>
        <v>4.45175074807556+0.549071084988606i</v>
      </c>
      <c r="AQ261" s="223" t="str">
        <f t="shared" ca="1" si="356"/>
        <v>-3.467325767496+2.84556071828035i</v>
      </c>
      <c r="AR261" s="223" t="str">
        <f t="shared" ca="1" si="357"/>
        <v>-3.467325767496+2.84556071828035i</v>
      </c>
      <c r="AS261" s="223" t="str">
        <f t="shared" ca="1" si="358"/>
        <v>3.01226672731818+3.3235241751571i</v>
      </c>
      <c r="AT261" s="223" t="str">
        <f t="shared" ca="1" si="359"/>
        <v>-4.4841327290246-0.110079279850054i</v>
      </c>
      <c r="AU261" s="223" t="str">
        <f t="shared" ca="1" si="360"/>
        <v>3.17171592197103-3.1717159219699i</v>
      </c>
      <c r="AV261" s="223" t="str">
        <f t="shared" ca="1" si="361"/>
        <v>0.110079279852981+4.48413272902452i</v>
      </c>
      <c r="AW261" s="223" t="str">
        <f t="shared" ca="1" si="362"/>
        <v>-3.32352417515603-3.01226672731937i</v>
      </c>
      <c r="AX261" s="223" t="str">
        <f t="shared" ca="1" si="363"/>
        <v>4.47333006051685-0.329972648924402i</v>
      </c>
      <c r="AY261" s="223" t="str">
        <f t="shared" ca="1" si="364"/>
        <v>-2.84556071827814+3.46732576749781i</v>
      </c>
      <c r="AZ261" s="223" t="str">
        <f t="shared" ca="1" si="365"/>
        <v>-0.549071084986955-4.45175074807576i</v>
      </c>
      <c r="BA261" s="223" t="str">
        <f t="shared" ca="1" si="366"/>
        <v>3.60277426836376+2.67199950422484i</v>
      </c>
      <c r="BB261" s="223" t="str">
        <f t="shared" ca="1" si="367"/>
        <v>-4.41944677815517+0.766846760712822i</v>
      </c>
      <c r="BC261" s="223" t="str">
        <f t="shared" ca="1" si="368"/>
        <v>2.49200120933002-3.72954337044893i</v>
      </c>
      <c r="BD261" s="223" t="str">
        <f t="shared" ca="1" si="369"/>
        <v>0.982775035424271+4.37649597384811i</v>
      </c>
      <c r="BE261" s="223" t="str">
        <f t="shared" ca="1" si="370"/>
        <v>-3.84732767588786-2.30599946524477i</v>
      </c>
      <c r="BF261" s="223" t="str">
        <f t="shared" ca="1" si="371"/>
        <v>4.3230018074042-1.19633571899444i</v>
      </c>
      <c r="BG261" s="223" t="str">
        <f t="shared" ca="1" si="372"/>
        <v>-2.11444236646601+3.95584343196941i</v>
      </c>
      <c r="BH261" s="223" t="str">
        <f t="shared" ca="1" si="373"/>
        <v>-1.4070143250309-4.25909315095593i</v>
      </c>
      <c r="BI261" s="223" t="str">
        <f t="shared" ca="1" si="374"/>
        <v>4.05482921473231+1.91779139082311i</v>
      </c>
      <c r="BJ261" s="223" t="str">
        <f t="shared" ca="1" si="375"/>
        <v>-4.18492396605605+1.61430331031427i</v>
      </c>
      <c r="BK261" s="223" t="str">
        <f t="shared" ca="1" si="376"/>
        <v>1.716520287741-4.14404655875576i</v>
      </c>
      <c r="BL261" s="223" t="str">
        <f t="shared" ca="1" si="377"/>
        <v>1.81770329753103+4.10067293276441i</v>
      </c>
      <c r="BM261" s="223" t="str">
        <f t="shared" ca="1" si="378"/>
        <v>-4.22328053164348-1.51111393693627i</v>
      </c>
      <c r="BN261" s="223" t="str">
        <f t="shared" ca="1" si="379"/>
        <v>4.00654301920115-2.016724278292i</v>
      </c>
      <c r="BO261" s="223" t="str">
        <f t="shared" ca="1" si="380"/>
        <v>-1.30206718030389+4.29234025181338i</v>
      </c>
      <c r="BP261" s="223" t="str">
        <f t="shared" ca="1" si="381"/>
        <v>-2.21088679362235-3.90276099257284i</v>
      </c>
      <c r="BQ261" s="223" t="str">
        <f t="shared" ca="1" si="382"/>
        <v>4.35105934835354+1.08988362978218i</v>
      </c>
      <c r="BR261" s="223" t="str">
        <f t="shared" ca="1" si="383"/>
        <v>-3.78957687287187+2.39972308901601i</v>
      </c>
      <c r="BS261" s="223" t="str">
        <f t="shared" ca="1" si="384"/>
        <v>0.875074454133786-4.39929636181564i</v>
      </c>
      <c r="BT261" s="223" t="str">
        <f t="shared" ca="1" si="385"/>
        <v>2.58277824129363+3.66726333055891i</v>
      </c>
      <c r="BU261" s="223" t="str">
        <f t="shared" ca="1" si="386"/>
        <v>-4.43693508500921-0.658157147477897i</v>
      </c>
      <c r="BV261" s="223" t="str">
        <f t="shared" ca="1" si="387"/>
        <v>3.53611502966586-2.75961125456704i</v>
      </c>
      <c r="BW261" s="223" t="str">
        <f t="shared" ca="1" si="388"/>
        <v>-0.439654282605963+4.46388484295329i</v>
      </c>
      <c r="BX261" s="223" t="str">
        <f t="shared" ca="1" si="389"/>
        <v>-2.92979612261475-3.39644791793919i</v>
      </c>
      <c r="BY261" s="223" t="str">
        <f t="shared" ca="1" si="390"/>
        <v>4.48008071132049+0.220092252058058i</v>
      </c>
      <c r="BZ261" s="223" t="str">
        <f t="shared" ca="1" si="391"/>
        <v>-3.24859846568444+3.09292285518319i</v>
      </c>
      <c r="CA261" s="223" t="str">
        <f t="shared" ca="1" si="392"/>
        <v>1.597962658354E-12-4.48548367284531i</v>
      </c>
      <c r="CB261" s="223" t="str">
        <f t="shared" ca="1" si="393"/>
        <v>3.2485984656854+3.09292285518218i</v>
      </c>
      <c r="CC261" s="223" t="str">
        <f t="shared" ca="1" si="394"/>
        <v>-4.48008071132042+0.220092252059322i</v>
      </c>
      <c r="CD261" s="223" t="str">
        <f t="shared" ca="1" si="395"/>
        <v>2.92979612261369-3.39644791794011i</v>
      </c>
      <c r="CE261" s="223" t="str">
        <f t="shared" ca="1" si="396"/>
        <v>0.439654282607223+4.46388484295317i</v>
      </c>
      <c r="CF261" s="223" t="str">
        <f t="shared" ca="1" si="397"/>
        <v>-3.5361150296639-2.75961125456956i</v>
      </c>
      <c r="CG261" s="223" t="str">
        <f t="shared" ca="1" si="398"/>
        <v>4.43693508500902-0.658157147479149i</v>
      </c>
      <c r="CH261" s="223" t="str">
        <f t="shared" ca="1" si="399"/>
        <v>-2.58277824129624+3.66726333055707i</v>
      </c>
      <c r="CI261" s="223" t="str">
        <f t="shared" ca="1" si="400"/>
        <v>-0.875074454135029-4.3992963618154i</v>
      </c>
      <c r="CJ261" s="223" t="str">
        <f t="shared" ca="1" si="401"/>
        <v>3.78957687287254+2.39972308901495i</v>
      </c>
      <c r="CK261" s="223" t="str">
        <f t="shared" ca="1" si="402"/>
        <v>-4.35105934835434+1.08988362977896i</v>
      </c>
      <c r="CL261" s="223" t="str">
        <f t="shared" ca="1" si="403"/>
        <v>2.21088679362125-3.90276099257347i</v>
      </c>
      <c r="CM261" s="223" t="str">
        <f t="shared" ca="1" si="404"/>
        <v>1.30206718030071+4.29234025181435i</v>
      </c>
      <c r="CN261" s="223" t="str">
        <f t="shared" ca="1" si="405"/>
        <v>-4.00654301920172-2.01672427829087i</v>
      </c>
      <c r="CO261" s="223" t="str">
        <f t="shared" ca="1" si="406"/>
        <v>4.22328053164305-1.51111393693747i</v>
      </c>
      <c r="CP261" s="223" t="str">
        <f t="shared" ca="1" si="407"/>
        <v>-1.81770329752987+4.10067293276493i</v>
      </c>
      <c r="CQ261" s="223" t="str">
        <f t="shared" ca="1" si="408"/>
        <v>-1.71652028774217-4.14404655875527i</v>
      </c>
      <c r="CR261" s="223" t="str">
        <f t="shared" ca="1" si="409"/>
        <v>4.18492396605494+1.61430331031713i</v>
      </c>
      <c r="CS261" s="223" t="str">
        <f t="shared" ca="1" si="410"/>
        <v>-4.05482921473177+1.91779139082425i</v>
      </c>
      <c r="CT261" s="223" t="str">
        <f t="shared" ca="1" si="411"/>
        <v>1.40701432502982-4.25909315095629i</v>
      </c>
      <c r="CU261" s="223" t="str">
        <f t="shared" ca="1" si="412"/>
        <v>2.11444236646713+3.95584343196881i</v>
      </c>
      <c r="CV261" s="223" t="str">
        <f t="shared" ca="1" si="413"/>
        <v>-4.3230018074045-1.19633571899334i</v>
      </c>
      <c r="CW261" s="223" t="str">
        <f t="shared" ca="1" si="414"/>
        <v>3.84732767588944-2.30599946524214i</v>
      </c>
      <c r="CX261" s="223" t="str">
        <f t="shared" ca="1" si="415"/>
        <v>-0.982775035423159+4.37649597384836i</v>
      </c>
      <c r="CY261" s="223" t="str">
        <f t="shared" ca="1" si="416"/>
        <v>-2.49200120932747-3.72954337045064i</v>
      </c>
      <c r="CZ261" s="223" t="str">
        <f t="shared" ca="1" si="417"/>
        <v>4.41944677815537+0.766846760711696i</v>
      </c>
      <c r="DA261" s="223" t="str">
        <f t="shared" ca="1" si="418"/>
        <v>-3.60277426836293+2.67199950422596i</v>
      </c>
      <c r="DB261" s="223" t="str">
        <f t="shared" ca="1" si="419"/>
        <v>0.549071084990126-4.45175074807537i</v>
      </c>
      <c r="DC261" s="223" t="str">
        <f t="shared" ca="1" si="420"/>
        <v>2.84556071827921+3.46732576749693i</v>
      </c>
      <c r="DD261" s="223" t="str">
        <f t="shared" ca="1" si="421"/>
        <v>-4.47333006051662-0.32997264892759i</v>
      </c>
      <c r="DE261" s="223" t="str">
        <f t="shared" ca="1" si="422"/>
        <v>3.32352417515509-3.0122667273204i</v>
      </c>
      <c r="DF261" s="223" t="str">
        <f t="shared" ca="1" si="423"/>
        <v>-0.110079279851588+4.48413272902456i</v>
      </c>
      <c r="DG261" s="223" t="str">
        <f t="shared" ca="1" si="424"/>
        <v>-3.17171592197201-3.17171592196891i</v>
      </c>
      <c r="DH261" s="223" t="str">
        <f t="shared" ca="1" si="425"/>
        <v>4.48413272902457-0.110079279851384i</v>
      </c>
      <c r="DI261" s="223" t="str">
        <f t="shared" ca="1" si="426"/>
        <v>-3.01226672732055+3.32352417515495i</v>
      </c>
      <c r="DJ261" s="223" t="str">
        <f t="shared" ca="1" si="427"/>
        <v>-0.329972648927386-4.47333006051663i</v>
      </c>
      <c r="DK261" s="223" t="str">
        <f t="shared" ca="1" si="428"/>
        <v>3.4673257674968+2.84556071827937i</v>
      </c>
      <c r="DL261" s="223" t="str">
        <f t="shared" ca="1" si="429"/>
        <v>-4.4517507480754+0.549071084989925i</v>
      </c>
      <c r="DM261" s="223" t="str">
        <f t="shared" ca="1" si="430"/>
        <v>2.67199950422613-3.60277426836281i</v>
      </c>
      <c r="DN261" s="223" t="str">
        <f t="shared" ca="1" si="431"/>
        <v>0.766846760711247+4.41944677815545i</v>
      </c>
      <c r="DO261" s="223" t="str">
        <f t="shared" ca="1" si="432"/>
        <v>-3.72954337045052-2.49200120932764i</v>
      </c>
      <c r="DP261" s="223" t="str">
        <f t="shared" ca="1" si="433"/>
        <v>4.37649597384846-0.98277503542271i</v>
      </c>
      <c r="DQ261" s="223" t="str">
        <f t="shared" ca="1" si="434"/>
        <v>-2.30599946524231+3.84732767588934i</v>
      </c>
      <c r="DR261" s="223" t="str">
        <f t="shared" ca="1" si="435"/>
        <v>-1.1963357189929-4.32300180740462i</v>
      </c>
      <c r="DS261" s="223" t="str">
        <f t="shared" ca="1" si="436"/>
        <v>3.9558434319686+2.11444236646753i</v>
      </c>
      <c r="DT261" s="223" t="str">
        <f t="shared" ca="1" si="437"/>
        <v>-4.25909315095644+1.40701432502938i</v>
      </c>
      <c r="DU261" s="223" t="str">
        <f t="shared" ca="1" si="438"/>
        <v>1.91779139082467-4.05482921473157i</v>
      </c>
      <c r="DV261" s="223" t="str">
        <f t="shared" ca="1" si="439"/>
        <v>1.61430331031694+4.18492396605502i</v>
      </c>
      <c r="DW261" s="223" t="str">
        <f t="shared" ca="1" si="440"/>
        <v>-4.1440465587551-1.71652028774259i</v>
      </c>
      <c r="DX261" s="223" t="str">
        <f t="shared" ca="1" si="441"/>
        <v>4.10067293276501-1.81770329752969i</v>
      </c>
      <c r="DY261" s="223" t="str">
        <f t="shared" ca="1" si="442"/>
        <v>-1.5111139369379+4.2232805316429i</v>
      </c>
      <c r="DZ261" s="223" t="str">
        <f t="shared" ca="1" si="443"/>
        <v>-2.01672427829046-4.00654301920193i</v>
      </c>
      <c r="EA261" s="223" t="str">
        <f t="shared" ca="1" si="444"/>
        <v>4.29234025181421+1.30206718030115i</v>
      </c>
      <c r="EB261" s="223" t="str">
        <f t="shared" ca="1" si="445"/>
        <v>-3.90276099257369+2.21088679362085i</v>
      </c>
      <c r="EC261" s="223" t="str">
        <f t="shared" ca="1" si="446"/>
        <v>1.0898836297794-4.35105934835423i</v>
      </c>
      <c r="ED261" s="223" t="str">
        <f t="shared" ca="1" si="447"/>
        <v>2.39972308901456+3.78957687287279i</v>
      </c>
      <c r="EE261" s="223" t="str">
        <f t="shared" ca="1" si="448"/>
        <v>-4.39929636181536-0.87507445413523i</v>
      </c>
      <c r="EF261" s="223" t="str">
        <f t="shared" ca="1" si="449"/>
        <v>3.66726333055734-2.58277824129587i</v>
      </c>
      <c r="EG261" s="223" t="str">
        <f t="shared" ca="1" si="450"/>
        <v>-0.65815714747935+4.43693508500899i</v>
      </c>
      <c r="EH261" s="223" t="str">
        <f t="shared" ca="1" si="451"/>
        <v>-2.75961125456919-3.53611502966418i</v>
      </c>
      <c r="EI261" s="223" t="str">
        <f t="shared" ca="1" si="452"/>
        <v>4.46388484295315+0.439654282607427i</v>
      </c>
      <c r="EJ261" s="223" t="str">
        <f t="shared" ca="1" si="453"/>
        <v>-3.39644791794023+2.92979612261353i</v>
      </c>
      <c r="EK261" s="223" t="str">
        <f t="shared" ca="1" si="454"/>
        <v>0.220092252059527-4.48008071132042i</v>
      </c>
      <c r="EL261" s="223" t="str">
        <f t="shared" ca="1" si="455"/>
        <v>3.09292285518204+3.24859846568555i</v>
      </c>
      <c r="EM261" s="223" t="str">
        <f t="shared" ca="1" si="456"/>
        <v>-4.48548367284531+1.39353877305151E-12i</v>
      </c>
      <c r="EN261" s="223"/>
      <c r="EO261" s="223"/>
      <c r="EP261" s="223"/>
    </row>
    <row r="262" spans="1:146">
      <c r="A262" s="249">
        <f t="shared" si="323"/>
        <v>3.1640625000000024E-3</v>
      </c>
      <c r="B262" s="248">
        <v>162</v>
      </c>
      <c r="C262" s="247">
        <f t="shared" si="324"/>
        <v>32400</v>
      </c>
      <c r="N262" s="246">
        <f t="shared" ca="1" si="327"/>
        <v>17.485049068049506</v>
      </c>
      <c r="O262" s="223">
        <f t="shared" ca="1" si="328"/>
        <v>4.4850490680495039</v>
      </c>
      <c r="P262" s="223" t="str">
        <f t="shared" ca="1" si="329"/>
        <v>-3.01197486457693+3.32320215424349i</v>
      </c>
      <c r="Q262" s="223" t="str">
        <f t="shared" ca="1" si="330"/>
        <v>-0.439611683887954-4.46345233089824i</v>
      </c>
      <c r="R262" s="223" t="str">
        <f t="shared" ca="1" si="331"/>
        <v>3.60242519051748+2.67174061045169i</v>
      </c>
      <c r="S262" s="223" t="str">
        <f t="shared" ca="1" si="332"/>
        <v>-4.3988701078292+0.874989666943791i</v>
      </c>
      <c r="T262" s="223" t="str">
        <f t="shared" ca="1" si="333"/>
        <v>2.30577603372554-3.84695490292109i</v>
      </c>
      <c r="U262" s="223" t="str">
        <f t="shared" ca="1" si="334"/>
        <v>1.30194102118921+4.29192436095471i</v>
      </c>
      <c r="V262" s="223" t="str">
        <f t="shared" ca="1" si="335"/>
        <v>-4.05443633665008-1.9176055733292i</v>
      </c>
      <c r="W262" s="223" t="str">
        <f t="shared" ca="1" si="336"/>
        <v>4.14364503627968-1.71635397168721i</v>
      </c>
      <c r="X262" s="223" t="str">
        <f t="shared" ca="1" si="337"/>
        <v>-1.51096752299228+4.22287133207659i</v>
      </c>
      <c r="Y262" s="223" t="str">
        <f t="shared" ca="1" si="338"/>
        <v>-2.11423749518294-3.95546014475867i</v>
      </c>
      <c r="Z262" s="223" t="str">
        <f t="shared" ca="1" si="339"/>
        <v>4.35063776811908+1.08977802942966i</v>
      </c>
      <c r="AA262" s="223" t="str">
        <f t="shared" ca="1" si="340"/>
        <v>-3.72918200976898+2.49175975584067i</v>
      </c>
      <c r="AB262" s="223" t="str">
        <f t="shared" ca="1" si="341"/>
        <v>0.65809337771033-4.43650518415402i</v>
      </c>
      <c r="AC262" s="223" t="str">
        <f t="shared" ca="1" si="342"/>
        <v>2.84528500791484+3.46698981344722i</v>
      </c>
      <c r="AD262" s="223" t="str">
        <f t="shared" ca="1" si="343"/>
        <v>-4.47964663002508-0.220070927013688i</v>
      </c>
      <c r="AE262" s="223" t="str">
        <f t="shared" ca="1" si="344"/>
        <v>3.17140860997225-3.17140860997217i</v>
      </c>
      <c r="AF262" s="223" t="str">
        <f t="shared" ca="1" si="345"/>
        <v>0.220070927013546+4.47964663002509i</v>
      </c>
      <c r="AG262" s="223" t="str">
        <f t="shared" ca="1" si="346"/>
        <v>-3.46698981344713-2.84528500791495i</v>
      </c>
      <c r="AH262" s="223" t="str">
        <f t="shared" ca="1" si="347"/>
        <v>4.43650518415398-0.658093377710662i</v>
      </c>
      <c r="AI262" s="223" t="str">
        <f t="shared" ca="1" si="348"/>
        <v>-2.49175975584076+3.72918200976892i</v>
      </c>
      <c r="AJ262" s="223" t="str">
        <f t="shared" ca="1" si="349"/>
        <v>-1.08977802942955-4.3506377681191i</v>
      </c>
      <c r="AK262" s="223" t="str">
        <f t="shared" ca="1" si="350"/>
        <v>3.9554601447586+2.11423749518307i</v>
      </c>
      <c r="AL262" s="223" t="str">
        <f t="shared" ca="1" si="351"/>
        <v>-4.22287133207664+1.51096752299214i</v>
      </c>
      <c r="AM262" s="223" t="str">
        <f t="shared" ca="1" si="352"/>
        <v>1.71635397168692-4.1436450362798i</v>
      </c>
      <c r="AN262" s="223" t="str">
        <f t="shared" ca="1" si="353"/>
        <v>1.9176055733295+4.05443633664994i</v>
      </c>
      <c r="AO262" s="223" t="str">
        <f t="shared" ca="1" si="354"/>
        <v>-4.29192436095455-1.30194102118974i</v>
      </c>
      <c r="AP262" s="223" t="str">
        <f t="shared" ca="1" si="355"/>
        <v>3.84695490292045-2.30577603372661i</v>
      </c>
      <c r="AQ262" s="223" t="str">
        <f t="shared" ca="1" si="356"/>
        <v>-0.874989666945249+4.39887010782891i</v>
      </c>
      <c r="AR262" s="223" t="str">
        <f t="shared" ca="1" si="357"/>
        <v>-0.874989666945249+4.39887010782891i</v>
      </c>
      <c r="AS262" s="223" t="str">
        <f t="shared" ca="1" si="358"/>
        <v>4.46345233089804+0.439611683890038i</v>
      </c>
      <c r="AT262" s="223" t="str">
        <f t="shared" ca="1" si="359"/>
        <v>-3.32320215424362+3.01197486457677i</v>
      </c>
      <c r="AU262" s="223" t="str">
        <f t="shared" ca="1" si="360"/>
        <v>-1.67472698975663E-12-4.4850490680495i</v>
      </c>
      <c r="AV262" s="223" t="str">
        <f t="shared" ca="1" si="361"/>
        <v>3.32320215424284+3.01197486457764i</v>
      </c>
      <c r="AW262" s="223" t="str">
        <f t="shared" ca="1" si="362"/>
        <v>-4.46345233089815+0.439611683888868i</v>
      </c>
      <c r="AX262" s="223" t="str">
        <f t="shared" ca="1" si="363"/>
        <v>2.67174061045288-3.6024251905166i</v>
      </c>
      <c r="AY262" s="223" t="str">
        <f t="shared" ca="1" si="364"/>
        <v>0.874989666944096+4.39887010782914i</v>
      </c>
      <c r="AZ262" s="223" t="str">
        <f t="shared" ca="1" si="365"/>
        <v>-3.84695490292218-2.30577603372373i</v>
      </c>
      <c r="BA262" s="223" t="str">
        <f t="shared" ca="1" si="366"/>
        <v>4.29192436095488-1.30194102118867i</v>
      </c>
      <c r="BB262" s="223" t="str">
        <f t="shared" ca="1" si="367"/>
        <v>-1.91760557332809+4.05443633665061i</v>
      </c>
      <c r="BC262" s="223" t="str">
        <f t="shared" ca="1" si="368"/>
        <v>-1.71635397168589-4.14364503628023i</v>
      </c>
      <c r="BD262" s="223" t="str">
        <f t="shared" ca="1" si="369"/>
        <v>4.22287133207687+1.51096752299151i</v>
      </c>
      <c r="BE262" s="223" t="str">
        <f t="shared" ca="1" si="370"/>
        <v>-3.95546014475955+2.1142374951813i</v>
      </c>
      <c r="BF262" s="223" t="str">
        <f t="shared" ca="1" si="371"/>
        <v>1.08977802942971-4.35063776811906i</v>
      </c>
      <c r="BG262" s="223" t="str">
        <f t="shared" ca="1" si="372"/>
        <v>2.49175975584211+3.72918200976801i</v>
      </c>
      <c r="BH262" s="223" t="str">
        <f t="shared" ca="1" si="373"/>
        <v>-4.43650518415387-0.658093377711384i</v>
      </c>
      <c r="BI262" s="223" t="str">
        <f t="shared" ca="1" si="374"/>
        <v>3.46698981344646-2.84528500791576i</v>
      </c>
      <c r="BJ262" s="223" t="str">
        <f t="shared" ca="1" si="375"/>
        <v>-0.220070927015166+4.47964663002501i</v>
      </c>
      <c r="BK262" s="223" t="str">
        <f t="shared" ca="1" si="376"/>
        <v>-3.17140860997239-3.17140860997203i</v>
      </c>
      <c r="BL262" s="223" t="str">
        <f t="shared" ca="1" si="377"/>
        <v>4.47964663002498-0.220070927015665i</v>
      </c>
      <c r="BM262" s="223" t="str">
        <f t="shared" ca="1" si="378"/>
        <v>-2.84528500791538+3.46698981344677i</v>
      </c>
      <c r="BN262" s="223" t="str">
        <f t="shared" ca="1" si="379"/>
        <v>-0.658093377711878-4.4365051841538i</v>
      </c>
      <c r="BO262" s="223" t="str">
        <f t="shared" ca="1" si="380"/>
        <v>3.72918200976836+2.49175975584159i</v>
      </c>
      <c r="BP262" s="223" t="str">
        <f t="shared" ca="1" si="381"/>
        <v>-4.35063776811891+1.08977802943031i</v>
      </c>
      <c r="BQ262" s="223" t="str">
        <f t="shared" ca="1" si="382"/>
        <v>2.11423749518468-3.95546014475774i</v>
      </c>
      <c r="BR262" s="223" t="str">
        <f t="shared" ca="1" si="383"/>
        <v>1.5109675229921+4.22287133207665i</v>
      </c>
      <c r="BS262" s="223" t="str">
        <f t="shared" ca="1" si="384"/>
        <v>-4.14364503628047-1.71635397168531i</v>
      </c>
      <c r="BT262" s="223" t="str">
        <f t="shared" ca="1" si="385"/>
        <v>4.05443633665039-1.91760557332854i</v>
      </c>
      <c r="BU262" s="223" t="str">
        <f t="shared" ca="1" si="386"/>
        <v>-1.3019410211882+4.29192436095502i</v>
      </c>
      <c r="BV262" s="223" t="str">
        <f t="shared" ca="1" si="387"/>
        <v>-2.30577603372416-3.84695490292192i</v>
      </c>
      <c r="BW262" s="223" t="str">
        <f t="shared" ca="1" si="388"/>
        <v>4.39887010782924+0.874989666943607i</v>
      </c>
      <c r="BX262" s="223" t="str">
        <f t="shared" ca="1" si="389"/>
        <v>-3.60242519051631+2.67174061045328i</v>
      </c>
      <c r="BY262" s="223" t="str">
        <f t="shared" ca="1" si="390"/>
        <v>0.439611683888371-4.4634523308982i</v>
      </c>
      <c r="BZ262" s="223" t="str">
        <f t="shared" ca="1" si="391"/>
        <v>3.01197486457801+3.3232021542425i</v>
      </c>
      <c r="CA262" s="223" t="str">
        <f t="shared" ca="1" si="392"/>
        <v>-4.4850490680495-1.11209266924898E-12i</v>
      </c>
      <c r="CB262" s="223" t="str">
        <f t="shared" ca="1" si="393"/>
        <v>3.01197486457645-3.32320215424392i</v>
      </c>
      <c r="CC262" s="223" t="str">
        <f t="shared" ca="1" si="394"/>
        <v>0.439611683886031+4.46345233089843i</v>
      </c>
      <c r="CD262" s="223" t="str">
        <f t="shared" ca="1" si="395"/>
        <v>-3.60242519051764-2.67174061045148i</v>
      </c>
      <c r="CE262" s="223" t="str">
        <f t="shared" ca="1" si="396"/>
        <v>4.39887010782883-0.874989666945675i</v>
      </c>
      <c r="CF262" s="223" t="str">
        <f t="shared" ca="1" si="397"/>
        <v>-2.30577603372618+3.84695490292071i</v>
      </c>
      <c r="CG262" s="223" t="str">
        <f t="shared" ca="1" si="398"/>
        <v>-1.30194102119034-4.29192436095437i</v>
      </c>
      <c r="CH262" s="223" t="str">
        <f t="shared" ca="1" si="399"/>
        <v>4.05443633664944+1.91760557333055i</v>
      </c>
      <c r="CI262" s="223" t="str">
        <f t="shared" ca="1" si="400"/>
        <v>-4.14364503627962+1.71635397168738i</v>
      </c>
      <c r="CJ262" s="223" t="str">
        <f t="shared" ca="1" si="401"/>
        <v>1.5109675229942-4.22287133207591i</v>
      </c>
      <c r="CK262" s="223" t="str">
        <f t="shared" ca="1" si="402"/>
        <v>2.11423749518283+3.95546014475873i</v>
      </c>
      <c r="CL262" s="223" t="str">
        <f t="shared" ca="1" si="403"/>
        <v>-4.35063776811945-1.08977802942814i</v>
      </c>
      <c r="CM262" s="223" t="str">
        <f t="shared" ca="1" si="404"/>
        <v>3.72918200976959-2.49175975583974i</v>
      </c>
      <c r="CN262" s="223" t="str">
        <f t="shared" ca="1" si="405"/>
        <v>-0.658093377709792+4.4365051841541i</v>
      </c>
      <c r="CO262" s="223" t="str">
        <f t="shared" ca="1" si="406"/>
        <v>-2.84528500791356-3.46698981344827i</v>
      </c>
      <c r="CP262" s="223" t="str">
        <f t="shared" ca="1" si="407"/>
        <v>4.47964663002509+0.22007092701343i</v>
      </c>
      <c r="CQ262" s="223" t="str">
        <f t="shared" ca="1" si="408"/>
        <v>-3.17140860997089+3.17140860997353i</v>
      </c>
      <c r="CR262" s="223" t="str">
        <f t="shared" ca="1" si="409"/>
        <v>-0.220070927012817-4.47964663002512i</v>
      </c>
      <c r="CS262" s="223" t="str">
        <f t="shared" ca="1" si="410"/>
        <v>3.46698981344788+2.84528500791404i</v>
      </c>
      <c r="CT262" s="223" t="str">
        <f t="shared" ca="1" si="411"/>
        <v>-4.43650518415419+0.658093377709187i</v>
      </c>
      <c r="CU262" s="223" t="str">
        <f t="shared" ca="1" si="412"/>
        <v>2.49175975584025-3.72918200976925i</v>
      </c>
      <c r="CV262" s="223" t="str">
        <f t="shared" ca="1" si="413"/>
        <v>1.08977802942755+4.3506377681196i</v>
      </c>
      <c r="CW262" s="223" t="str">
        <f t="shared" ca="1" si="414"/>
        <v>-3.95546014475856-2.11423749518315i</v>
      </c>
      <c r="CX262" s="223" t="str">
        <f t="shared" ca="1" si="415"/>
        <v>4.22287133207611-1.51096752299362i</v>
      </c>
      <c r="CY262" s="223" t="str">
        <f t="shared" ca="1" si="416"/>
        <v>-1.71635397168794+4.14364503627938i</v>
      </c>
      <c r="CZ262" s="223" t="str">
        <f t="shared" ca="1" si="417"/>
        <v>-1.91760557332999-4.0544363366497i</v>
      </c>
      <c r="DA262" s="223" t="str">
        <f t="shared" ca="1" si="418"/>
        <v>4.29192436095419+1.30194102119093i</v>
      </c>
      <c r="DB262" s="223" t="str">
        <f t="shared" ca="1" si="419"/>
        <v>-3.84695490292103+2.30577603372565i</v>
      </c>
      <c r="DC262" s="223" t="str">
        <f t="shared" ca="1" si="420"/>
        <v>0.874989666942029-4.39887010782955i</v>
      </c>
      <c r="DD262" s="223" t="str">
        <f t="shared" ca="1" si="421"/>
        <v>2.67174061045099+3.602425190518i</v>
      </c>
      <c r="DE262" s="223" t="str">
        <f t="shared" ca="1" si="422"/>
        <v>-4.46345233089837-0.439611683886641i</v>
      </c>
      <c r="DF262" s="223" t="str">
        <f t="shared" ca="1" si="423"/>
        <v>3.32320215424433-3.01197486457599i</v>
      </c>
      <c r="DG262" s="223" t="str">
        <f t="shared" ca="1" si="424"/>
        <v>4.98897939811048E-13+4.4850490680495i</v>
      </c>
      <c r="DH262" s="223" t="str">
        <f t="shared" ca="1" si="425"/>
        <v>-3.32320215424209-3.01197486457846i</v>
      </c>
      <c r="DI262" s="223" t="str">
        <f t="shared" ca="1" si="426"/>
        <v>4.46345233089825-0.439611683887888i</v>
      </c>
      <c r="DJ262" s="223" t="str">
        <f t="shared" ca="1" si="427"/>
        <v>-2.67174061045019+3.6024251905186i</v>
      </c>
      <c r="DK262" s="223" t="str">
        <f t="shared" ca="1" si="428"/>
        <v>-0.874989666943007-4.39887010782936i</v>
      </c>
      <c r="DL262" s="223" t="str">
        <f t="shared" ca="1" si="429"/>
        <v>3.84695490292154+2.30577603372479i</v>
      </c>
      <c r="DM262" s="223" t="str">
        <f t="shared" ca="1" si="430"/>
        <v>-4.29192436095523+1.30194102118749i</v>
      </c>
      <c r="DN262" s="223" t="str">
        <f t="shared" ca="1" si="431"/>
        <v>1.91760557332909-4.05443633665013i</v>
      </c>
      <c r="DO262" s="223" t="str">
        <f t="shared" ca="1" si="432"/>
        <v>1.71635397168887+4.143645036279i</v>
      </c>
      <c r="DP262" s="223" t="str">
        <f t="shared" ca="1" si="433"/>
        <v>-4.22287133207645-1.51096752299268i</v>
      </c>
      <c r="DQ262" s="223" t="str">
        <f t="shared" ca="1" si="434"/>
        <v>3.95546014475797-2.11423749518425i</v>
      </c>
      <c r="DR262" s="223" t="str">
        <f t="shared" ca="1" si="435"/>
        <v>-1.08977802943078+4.3506377681188i</v>
      </c>
      <c r="DS262" s="223" t="str">
        <f t="shared" ca="1" si="436"/>
        <v>-2.49175975584108-3.7291820097687i</v>
      </c>
      <c r="DT262" s="223" t="str">
        <f t="shared" ca="1" si="437"/>
        <v>4.43650518415371+0.658093377712483i</v>
      </c>
      <c r="DU262" s="223" t="str">
        <f t="shared" ca="1" si="438"/>
        <v>-3.46698981344708+2.845285007915i</v>
      </c>
      <c r="DV262" s="223" t="str">
        <f t="shared" ca="1" si="439"/>
        <v>0.220070927011821-4.47964663002517i</v>
      </c>
      <c r="DW262" s="223" t="str">
        <f t="shared" ca="1" si="440"/>
        <v>3.1714086099716+3.17140860997282i</v>
      </c>
      <c r="DX262" s="223" t="str">
        <f t="shared" ca="1" si="441"/>
        <v>-4.47964663002503+0.220070927014681i</v>
      </c>
      <c r="DY262" s="223" t="str">
        <f t="shared" ca="1" si="442"/>
        <v>2.84528500791634-3.46698981344599i</v>
      </c>
      <c r="DZ262" s="223" t="str">
        <f t="shared" ca="1" si="443"/>
        <v>0.658093377710779+4.43650518415396i</v>
      </c>
      <c r="EA262" s="223" t="str">
        <f t="shared" ca="1" si="444"/>
        <v>-3.72918200977015-2.49175975583891i</v>
      </c>
      <c r="EB262" s="223" t="str">
        <f t="shared" ca="1" si="445"/>
        <v>4.35063776811921-1.08977802942911i</v>
      </c>
      <c r="EC262" s="223" t="str">
        <f t="shared" ca="1" si="446"/>
        <v>-2.11423749518173+3.95546014475932i</v>
      </c>
      <c r="ED262" s="223" t="str">
        <f t="shared" ca="1" si="447"/>
        <v>-1.51096752299105-4.22287133207703i</v>
      </c>
      <c r="EE262" s="223" t="str">
        <f t="shared" ca="1" si="448"/>
        <v>4.14364503628+1.71635397168645i</v>
      </c>
      <c r="EF262" s="223" t="str">
        <f t="shared" ca="1" si="449"/>
        <v>-4.05443633665087+1.91760557332753i</v>
      </c>
      <c r="EG262" s="223" t="str">
        <f t="shared" ca="1" si="450"/>
        <v>1.30194102118914-4.29192436095473i</v>
      </c>
      <c r="EH262" s="223" t="str">
        <f t="shared" ca="1" si="451"/>
        <v>2.30577603372703+3.8469549029202i</v>
      </c>
      <c r="EI262" s="223" t="str">
        <f t="shared" ca="1" si="452"/>
        <v>-4.39887010782903-0.874989666944697i</v>
      </c>
      <c r="EJ262" s="223" t="str">
        <f t="shared" ca="1" si="453"/>
        <v>3.60242519051689-2.67174061045249i</v>
      </c>
      <c r="EK262" s="223" t="str">
        <f t="shared" ca="1" si="454"/>
        <v>-0.439611683889605+4.46345233089808i</v>
      </c>
      <c r="EL262" s="223" t="str">
        <f t="shared" ca="1" si="455"/>
        <v>-3.01197486457719-3.32320215424325i</v>
      </c>
      <c r="EM262" s="223" t="str">
        <f t="shared" ca="1" si="456"/>
        <v>4.4850490680495+2.22418533849797E-12i</v>
      </c>
      <c r="EN262" s="223"/>
      <c r="EO262" s="223"/>
      <c r="EP262" s="223"/>
    </row>
    <row r="263" spans="1:146">
      <c r="A263" s="249">
        <f t="shared" si="323"/>
        <v>3.1835937500000024E-3</v>
      </c>
      <c r="B263" s="248">
        <v>163</v>
      </c>
      <c r="C263" s="247">
        <f t="shared" si="324"/>
        <v>32600</v>
      </c>
      <c r="N263" s="246">
        <f t="shared" ca="1" si="327"/>
        <v>17.484580095544409</v>
      </c>
      <c r="O263" s="223">
        <f t="shared" ca="1" si="328"/>
        <v>4.4845800955444073</v>
      </c>
      <c r="P263" s="223" t="str">
        <f t="shared" ca="1" si="329"/>
        <v>-2.92920593046067+3.39576372121311i</v>
      </c>
      <c r="Q263" s="223" t="str">
        <f t="shared" ca="1" si="330"/>
        <v>-0.658024565152281-4.43604128756815i</v>
      </c>
      <c r="R263" s="223" t="str">
        <f t="shared" ca="1" si="331"/>
        <v>3.78881348236867+2.39923967730915i</v>
      </c>
      <c r="S263" s="223" t="str">
        <f t="shared" ca="1" si="332"/>
        <v>-4.29147558224826+1.30180488565686i</v>
      </c>
      <c r="T263" s="223" t="str">
        <f t="shared" ca="1" si="333"/>
        <v>1.81733713067888-4.09984687358064i</v>
      </c>
      <c r="U263" s="223" t="str">
        <f t="shared" ca="1" si="334"/>
        <v>1.91740506174602+4.05401239052668i</v>
      </c>
      <c r="V263" s="223" t="str">
        <f t="shared" ca="1" si="335"/>
        <v>-4.32213096122837-1.19609472339954i</v>
      </c>
      <c r="W263" s="223" t="str">
        <f t="shared" ca="1" si="336"/>
        <v>3.72879207338206-2.49149920867661i</v>
      </c>
      <c r="X263" s="223" t="str">
        <f t="shared" ca="1" si="337"/>
        <v>-0.548960477480439+4.45085396609656i</v>
      </c>
      <c r="Y263" s="223" t="str">
        <f t="shared" ca="1" si="338"/>
        <v>-3.01165992189147-3.32285466853815i</v>
      </c>
      <c r="Z263" s="223" t="str">
        <f t="shared" ca="1" si="339"/>
        <v>4.48322942386425-0.110057104954159i</v>
      </c>
      <c r="AA263" s="223" t="str">
        <f t="shared" ca="1" si="340"/>
        <v>-2.84498749490742+3.46662729279821i</v>
      </c>
      <c r="AB263" s="223" t="str">
        <f t="shared" ca="1" si="341"/>
        <v>-0.766692283431204-4.41855650364235i</v>
      </c>
      <c r="AC263" s="223" t="str">
        <f t="shared" ca="1" si="342"/>
        <v>3.84655265178612+2.3055349336738i</v>
      </c>
      <c r="AD263" s="223" t="str">
        <f t="shared" ca="1" si="343"/>
        <v>-4.25823517884601+1.40673088932865i</v>
      </c>
      <c r="AE263" s="223" t="str">
        <f t="shared" ca="1" si="344"/>
        <v>1.71617450367924-4.14321176218093i</v>
      </c>
      <c r="AF263" s="223" t="str">
        <f t="shared" ca="1" si="345"/>
        <v>2.01631801970037+4.00573592199794i</v>
      </c>
      <c r="AG263" s="223" t="str">
        <f t="shared" ca="1" si="346"/>
        <v>-4.3501828501322-1.08966407840618i</v>
      </c>
      <c r="AH263" s="223" t="str">
        <f t="shared" ca="1" si="347"/>
        <v>3.66652457947897-2.58225795408391i</v>
      </c>
      <c r="AI263" s="223" t="str">
        <f t="shared" ca="1" si="348"/>
        <v>-0.439565716544325+4.46298561662392i</v>
      </c>
      <c r="AJ263" s="223" t="str">
        <f t="shared" ca="1" si="349"/>
        <v>-3.09229980199872-3.24794405246023i</v>
      </c>
      <c r="AK263" s="223" t="str">
        <f t="shared" ca="1" si="350"/>
        <v>4.47917822241792-0.220047915623147i</v>
      </c>
      <c r="AL263" s="223" t="str">
        <f t="shared" ca="1" si="351"/>
        <v>-2.75905534526802+3.53540269772781i</v>
      </c>
      <c r="AM263" s="223" t="str">
        <f t="shared" ca="1" si="352"/>
        <v>-0.874898174946648-4.39841014649932i</v>
      </c>
      <c r="AN263" s="223" t="str">
        <f t="shared" ca="1" si="353"/>
        <v>3.90197480171869+2.21044142200274i</v>
      </c>
      <c r="AO263" s="223" t="str">
        <f t="shared" ca="1" si="354"/>
        <v>-4.22242977379709+1.51080953091545i</v>
      </c>
      <c r="AP263" s="223" t="str">
        <f t="shared" ca="1" si="355"/>
        <v>1.61397811733134-4.18408093494004i</v>
      </c>
      <c r="AQ263" s="223" t="str">
        <f t="shared" ca="1" si="356"/>
        <v>2.11401642307421+3.95504654793412i</v>
      </c>
      <c r="AR263" s="223" t="str">
        <f t="shared" ca="1" si="357"/>
        <v>2.11401642307421+3.95504654793412i</v>
      </c>
      <c r="AS263" s="223" t="str">
        <f t="shared" ca="1" si="358"/>
        <v>3.60204850826832-2.67146124385795i</v>
      </c>
      <c r="AT263" s="223" t="str">
        <f t="shared" ca="1" si="359"/>
        <v>-0.32990617765791+4.47242893149754i</v>
      </c>
      <c r="AU263" s="223" t="str">
        <f t="shared" ca="1" si="360"/>
        <v>-3.17107699633344-3.17107699633389i</v>
      </c>
      <c r="AV263" s="223" t="str">
        <f t="shared" ca="1" si="361"/>
        <v>4.47242893149759-0.329906177657222i</v>
      </c>
      <c r="AW263" s="223" t="str">
        <f t="shared" ca="1" si="362"/>
        <v>-2.67146124385486+3.60204850827061i</v>
      </c>
      <c r="AX263" s="223" t="str">
        <f t="shared" ca="1" si="363"/>
        <v>-0.982577060515155-4.37561435155139i</v>
      </c>
      <c r="AY263" s="223" t="str">
        <f t="shared" ca="1" si="364"/>
        <v>3.95504654793379+2.11401642307482i</v>
      </c>
      <c r="AZ263" s="223" t="str">
        <f t="shared" ca="1" si="365"/>
        <v>-4.18408093494026+1.61397811733075i</v>
      </c>
      <c r="BA263" s="223" t="str">
        <f t="shared" ca="1" si="366"/>
        <v>1.51080953091191-4.22242977379836i</v>
      </c>
      <c r="BB263" s="223" t="str">
        <f t="shared" ca="1" si="367"/>
        <v>2.21044142200214+3.90197480171903i</v>
      </c>
      <c r="BC263" s="223" t="str">
        <f t="shared" ca="1" si="368"/>
        <v>-4.39841014649919-0.874898174947262i</v>
      </c>
      <c r="BD263" s="223" t="str">
        <f t="shared" ca="1" si="369"/>
        <v>3.53540269772741-2.75905534526853i</v>
      </c>
      <c r="BE263" s="223" t="str">
        <f t="shared" ca="1" si="370"/>
        <v>-0.220047915621545+4.479178222418i</v>
      </c>
      <c r="BF263" s="223" t="str">
        <f t="shared" ca="1" si="371"/>
        <v>-3.24794405245918-3.09229980199982i</v>
      </c>
      <c r="BG263" s="223" t="str">
        <f t="shared" ca="1" si="372"/>
        <v>4.46298561662399-0.439565716543639i</v>
      </c>
      <c r="BH263" s="223" t="str">
        <f t="shared" ca="1" si="373"/>
        <v>-2.58225795408333+3.66652457947938i</v>
      </c>
      <c r="BI263" s="223" t="str">
        <f t="shared" ca="1" si="374"/>
        <v>-1.08966407840767-4.35018285013182i</v>
      </c>
      <c r="BJ263" s="223" t="str">
        <f t="shared" ca="1" si="375"/>
        <v>4.00573592199722+2.01631801970178i</v>
      </c>
      <c r="BK263" s="223" t="str">
        <f t="shared" ca="1" si="376"/>
        <v>-4.14321176218117+1.71617450367866i</v>
      </c>
      <c r="BL263" s="223" t="str">
        <f t="shared" ca="1" si="377"/>
        <v>1.40673088932804-4.25823517884621i</v>
      </c>
      <c r="BM263" s="223" t="str">
        <f t="shared" ca="1" si="378"/>
        <v>2.3055349336752+3.84655265178528i</v>
      </c>
      <c r="BN263" s="223" t="str">
        <f t="shared" ca="1" si="379"/>
        <v>-4.41855650364209-0.766692283432728i</v>
      </c>
      <c r="BO263" s="223" t="str">
        <f t="shared" ca="1" si="380"/>
        <v>3.46662729279865-2.84498749490689i</v>
      </c>
      <c r="BP263" s="223" t="str">
        <f t="shared" ca="1" si="381"/>
        <v>-0.110057104953447+4.48322942386427i</v>
      </c>
      <c r="BQ263" s="223" t="str">
        <f t="shared" ca="1" si="382"/>
        <v>-3.3228546685392-3.0116599218903i</v>
      </c>
      <c r="BR263" s="223" t="str">
        <f t="shared" ca="1" si="383"/>
        <v>4.45085396609676-0.548960477478838i</v>
      </c>
      <c r="BS263" s="223" t="str">
        <f t="shared" ca="1" si="384"/>
        <v>-2.49149920867713+3.72879207338171i</v>
      </c>
      <c r="BT263" s="223" t="str">
        <f t="shared" ca="1" si="385"/>
        <v>-1.19609472340018-4.32213096122819i</v>
      </c>
      <c r="BU263" s="223" t="str">
        <f t="shared" ca="1" si="386"/>
        <v>4.05401239052738+1.91740506174454i</v>
      </c>
      <c r="BV263" s="223" t="str">
        <f t="shared" ca="1" si="387"/>
        <v>-4.09984687358126+1.81733713067748i</v>
      </c>
      <c r="BW263" s="223" t="str">
        <f t="shared" ca="1" si="388"/>
        <v>1.30180488565752-4.29147558224806i</v>
      </c>
      <c r="BX263" s="223" t="str">
        <f t="shared" ca="1" si="389"/>
        <v>2.39923967730976+3.78881348236828i</v>
      </c>
      <c r="BY263" s="223" t="str">
        <f t="shared" ca="1" si="390"/>
        <v>-4.43604128756837-0.658024565150729i</v>
      </c>
      <c r="BZ263" s="223" t="str">
        <f t="shared" ca="1" si="391"/>
        <v>3.3957637212143-2.92920593045929i</v>
      </c>
      <c r="CA263" s="223" t="str">
        <f t="shared" ca="1" si="392"/>
        <v>-6.26312012748782E-13+4.48458009554441i</v>
      </c>
      <c r="CB263" s="223" t="str">
        <f t="shared" ca="1" si="393"/>
        <v>-3.3957637212134-2.92920593046033i</v>
      </c>
      <c r="CC263" s="223" t="str">
        <f t="shared" ca="1" si="394"/>
        <v>4.43604128756792-0.658024565153774i</v>
      </c>
      <c r="CD263" s="223" t="str">
        <f t="shared" ca="1" si="395"/>
        <v>-2.39923967731082+3.78881348236761i</v>
      </c>
      <c r="CE263" s="223" t="str">
        <f t="shared" ca="1" si="396"/>
        <v>-1.3018048856562-4.29147558224846i</v>
      </c>
      <c r="CF263" s="223" t="str">
        <f t="shared" ca="1" si="397"/>
        <v>4.0998468735807+1.81733713067874i</v>
      </c>
      <c r="CG263" s="223" t="str">
        <f t="shared" ca="1" si="398"/>
        <v>-4.05401239052606+1.91740506174733i</v>
      </c>
      <c r="CH263" s="223" t="str">
        <f t="shared" ca="1" si="399"/>
        <v>1.19609472340151-4.32213096122782i</v>
      </c>
      <c r="CI263" s="223" t="str">
        <f t="shared" ca="1" si="400"/>
        <v>2.49149920867598+3.72879207338248i</v>
      </c>
      <c r="CJ263" s="223" t="str">
        <f t="shared" ca="1" si="401"/>
        <v>-4.45085396609661-0.54896047748008i</v>
      </c>
      <c r="CK263" s="223" t="str">
        <f t="shared" ca="1" si="402"/>
        <v>3.32285466853705-3.01165992189269i</v>
      </c>
      <c r="CL263" s="223" t="str">
        <f t="shared" ca="1" si="403"/>
        <v>0.110057104952067+4.4832294238643i</v>
      </c>
      <c r="CM263" s="223" t="str">
        <f t="shared" ca="1" si="404"/>
        <v>-3.46662729279786-2.84498749490786i</v>
      </c>
      <c r="CN263" s="223" t="str">
        <f t="shared" ca="1" si="405"/>
        <v>4.4185565036423-0.766692283431495i</v>
      </c>
      <c r="CO263" s="223" t="str">
        <f t="shared" ca="1" si="406"/>
        <v>-2.30553493367245+3.84655265178693i</v>
      </c>
      <c r="CP263" s="223" t="str">
        <f t="shared" ca="1" si="407"/>
        <v>-1.40673088932685-4.2582351788466i</v>
      </c>
      <c r="CQ263" s="223" t="str">
        <f t="shared" ca="1" si="408"/>
        <v>4.14321176218069+1.71617450367982i</v>
      </c>
      <c r="CR263" s="223" t="str">
        <f t="shared" ca="1" si="409"/>
        <v>-4.00573592199785+2.01631801970055i</v>
      </c>
      <c r="CS263" s="223" t="str">
        <f t="shared" ca="1" si="410"/>
        <v>1.08966407840469-4.35018285013257i</v>
      </c>
      <c r="CT263" s="223" t="str">
        <f t="shared" ca="1" si="411"/>
        <v>2.5822579540823+3.6665245794801i</v>
      </c>
      <c r="CU263" s="223" t="str">
        <f t="shared" ca="1" si="412"/>
        <v>-4.46298561662385-0.439565716545012i</v>
      </c>
      <c r="CV263" s="223" t="str">
        <f t="shared" ca="1" si="413"/>
        <v>3.24794405246013-3.09229980199882i</v>
      </c>
      <c r="CW263" s="223" t="str">
        <f t="shared" ca="1" si="414"/>
        <v>0.220047915624622+4.47917822241785i</v>
      </c>
      <c r="CX263" s="223" t="str">
        <f t="shared" ca="1" si="415"/>
        <v>-3.53540269772656-2.75905534526962i</v>
      </c>
      <c r="CY263" s="223" t="str">
        <f t="shared" ca="1" si="416"/>
        <v>4.39841014649946-0.874898174945908i</v>
      </c>
      <c r="CZ263" s="223" t="str">
        <f t="shared" ca="1" si="417"/>
        <v>-2.21044142200345+3.90197480171829i</v>
      </c>
      <c r="DA263" s="223" t="str">
        <f t="shared" ca="1" si="418"/>
        <v>-1.51080953091492-4.22242977379728i</v>
      </c>
      <c r="DB263" s="223" t="str">
        <f t="shared" ca="1" si="419"/>
        <v>4.18408093493976+1.61397811733204i</v>
      </c>
      <c r="DC263" s="223" t="str">
        <f t="shared" ca="1" si="420"/>
        <v>-3.95504654793438+2.11401642307372i</v>
      </c>
      <c r="DD263" s="223" t="str">
        <f t="shared" ca="1" si="421"/>
        <v>0.982577060516379-4.37561435155111i</v>
      </c>
      <c r="DE263" s="223" t="str">
        <f t="shared" ca="1" si="422"/>
        <v>2.67146124385744+3.6020485082687i</v>
      </c>
      <c r="DF263" s="223" t="str">
        <f t="shared" ca="1" si="423"/>
        <v>-4.4724289314975-0.329906177658471i</v>
      </c>
      <c r="DG263" s="223" t="str">
        <f t="shared" ca="1" si="424"/>
        <v>3.17107699633433-3.171076996333i</v>
      </c>
      <c r="DH263" s="223" t="str">
        <f t="shared" ca="1" si="425"/>
        <v>0.329906177656597+4.47242893149764i</v>
      </c>
      <c r="DI263" s="223" t="str">
        <f t="shared" ca="1" si="426"/>
        <v>-3.60204850827016-2.67146124385547i</v>
      </c>
      <c r="DJ263" s="223" t="str">
        <f t="shared" ca="1" si="427"/>
        <v>4.37561435155057-0.982577060518774i</v>
      </c>
      <c r="DK263" s="223" t="str">
        <f t="shared" ca="1" si="428"/>
        <v>-2.11401642307538+3.9550465479335i</v>
      </c>
      <c r="DL263" s="223" t="str">
        <f t="shared" ca="1" si="429"/>
        <v>-1.61397811733005-4.18408093494053i</v>
      </c>
      <c r="DM263" s="223" t="str">
        <f t="shared" ca="1" si="430"/>
        <v>4.2224297737981+1.51080953091261i</v>
      </c>
      <c r="DN263" s="223" t="str">
        <f t="shared" ca="1" si="431"/>
        <v>-3.90197480171933+2.2104414220016i</v>
      </c>
      <c r="DO263" s="223" t="str">
        <f t="shared" ca="1" si="432"/>
        <v>0.874898174948002-4.39841014649905i</v>
      </c>
      <c r="DP263" s="223" t="str">
        <f t="shared" ca="1" si="433"/>
        <v>2.75905534526793+3.53540269772787i</v>
      </c>
      <c r="DQ263" s="223" t="str">
        <f t="shared" ca="1" si="434"/>
        <v>-4.47917822241797-0.220047915622171i</v>
      </c>
      <c r="DR263" s="223" t="str">
        <f t="shared" ca="1" si="435"/>
        <v>3.09229980200037-3.24794405245866i</v>
      </c>
      <c r="DS263" s="223" t="str">
        <f t="shared" ca="1" si="436"/>
        <v>0.439565716542888+4.46298561662406i</v>
      </c>
      <c r="DT263" s="223" t="str">
        <f t="shared" ca="1" si="437"/>
        <v>-3.66652457947902-2.58225795408384i</v>
      </c>
      <c r="DU263" s="223" t="str">
        <f t="shared" ca="1" si="438"/>
        <v>4.35018285013198-1.08966407840707i</v>
      </c>
      <c r="DV263" s="223" t="str">
        <f t="shared" ca="1" si="439"/>
        <v>-2.01631801970223+4.005735921997i</v>
      </c>
      <c r="DW263" s="223" t="str">
        <f t="shared" ca="1" si="440"/>
        <v>-1.71617450367808-4.14321176218141i</v>
      </c>
      <c r="DX263" s="223" t="str">
        <f t="shared" ca="1" si="441"/>
        <v>4.25823517884602+1.40673088932863i</v>
      </c>
      <c r="DY263" s="223" t="str">
        <f t="shared" ca="1" si="442"/>
        <v>-3.84655265178567+2.30553493367456i</v>
      </c>
      <c r="DZ263" s="223" t="str">
        <f t="shared" ca="1" si="443"/>
        <v>0.766692283429078-4.41855650364272i</v>
      </c>
      <c r="EA263" s="223" t="str">
        <f t="shared" ca="1" si="444"/>
        <v>2.84498749490641+3.46662729279905i</v>
      </c>
      <c r="EB263" s="223" t="str">
        <f t="shared" ca="1" si="445"/>
        <v>-4.48322942386425-0.1100571049542i</v>
      </c>
      <c r="EC263" s="223" t="str">
        <f t="shared" ca="1" si="446"/>
        <v>3.01165992189087-3.32285466853869i</v>
      </c>
      <c r="ED263" s="223" t="str">
        <f t="shared" ca="1" si="447"/>
        <v>0.548960477482771+4.45085396609628i</v>
      </c>
      <c r="EE263" s="223" t="str">
        <f t="shared" ca="1" si="448"/>
        <v>-3.7287920733813-2.49149920867776i</v>
      </c>
      <c r="EF263" s="223" t="str">
        <f t="shared" ca="1" si="449"/>
        <v>4.32213096122839-1.19609472339946i</v>
      </c>
      <c r="EG263" s="223" t="str">
        <f t="shared" ca="1" si="450"/>
        <v>-1.91740506174511+4.05401239052711i</v>
      </c>
      <c r="EH263" s="223" t="str">
        <f t="shared" ca="1" si="451"/>
        <v>-1.81733713067679-4.09984687358157i</v>
      </c>
      <c r="EI263" s="223" t="str">
        <f t="shared" ca="1" si="452"/>
        <v>4.29147558224784+1.30180488565824i</v>
      </c>
      <c r="EJ263" s="223" t="str">
        <f t="shared" ca="1" si="453"/>
        <v>-3.78881348236861+2.39923967730923i</v>
      </c>
      <c r="EK263" s="223" t="str">
        <f t="shared" ca="1" si="454"/>
        <v>0.658024565151348-4.43604128756828i</v>
      </c>
      <c r="EL263" s="223" t="str">
        <f t="shared" ca="1" si="455"/>
        <v>2.92920593046219+3.3957637212118i</v>
      </c>
      <c r="EM263" s="223" t="str">
        <f t="shared" ca="1" si="456"/>
        <v>-4.48458009554441-1.25262402549756E-12i</v>
      </c>
      <c r="EN263" s="223"/>
      <c r="EO263" s="223"/>
      <c r="EP263" s="223"/>
    </row>
    <row r="264" spans="1:146">
      <c r="A264" s="249">
        <f t="shared" si="323"/>
        <v>3.2031250000000024E-3</v>
      </c>
      <c r="B264" s="248">
        <v>164</v>
      </c>
      <c r="C264" s="247">
        <f t="shared" si="324"/>
        <v>32800</v>
      </c>
      <c r="N264" s="246">
        <f t="shared" ca="1" si="327"/>
        <v>17.484073178876788</v>
      </c>
      <c r="O264" s="223">
        <f t="shared" ca="1" si="328"/>
        <v>4.4840731788767876</v>
      </c>
      <c r="P264" s="223" t="str">
        <f t="shared" ca="1" si="329"/>
        <v>-2.84466591037777+3.46623544091523i</v>
      </c>
      <c r="Q264" s="223" t="str">
        <f t="shared" ca="1" si="330"/>
        <v>-0.874799280410937-4.39791297009328i</v>
      </c>
      <c r="R264" s="223" t="str">
        <f t="shared" ca="1" si="331"/>
        <v>3.95459948734563+2.11377746421137i</v>
      </c>
      <c r="S264" s="223" t="str">
        <f t="shared" ca="1" si="332"/>
        <v>-4.14274343224707+1.71598051506885i</v>
      </c>
      <c r="T264" s="223" t="str">
        <f t="shared" ca="1" si="333"/>
        <v>1.30165773551569-4.29099049324213i</v>
      </c>
      <c r="U264" s="223" t="str">
        <f t="shared" ca="1" si="334"/>
        <v>2.49121758086539+3.72837058757702i</v>
      </c>
      <c r="V264" s="223" t="str">
        <f t="shared" ca="1" si="335"/>
        <v>-4.46248114089864-0.439516030021798i</v>
      </c>
      <c r="W264" s="223" t="str">
        <f t="shared" ca="1" si="336"/>
        <v>3.17071855212044-3.17071855212055i</v>
      </c>
      <c r="X264" s="223" t="str">
        <f t="shared" ca="1" si="337"/>
        <v>0.439516030021985+4.46248114089863i</v>
      </c>
      <c r="Y264" s="223" t="str">
        <f t="shared" ca="1" si="338"/>
        <v>-3.72837058757686-2.49121758086561i</v>
      </c>
      <c r="Z264" s="223" t="str">
        <f t="shared" ca="1" si="339"/>
        <v>4.29099049324221-1.30165773551543i</v>
      </c>
      <c r="AA264" s="223" t="str">
        <f t="shared" ca="1" si="340"/>
        <v>-1.7159805150687+4.14274343224713i</v>
      </c>
      <c r="AB264" s="223" t="str">
        <f t="shared" ca="1" si="341"/>
        <v>-2.11377746421153-3.95459948734555i</v>
      </c>
      <c r="AC264" s="223" t="str">
        <f t="shared" ca="1" si="342"/>
        <v>4.39791297009326+0.874799280411027i</v>
      </c>
      <c r="AD264" s="223" t="str">
        <f t="shared" ca="1" si="343"/>
        <v>-3.46623544091535+2.84466591037762i</v>
      </c>
      <c r="AE264" s="223" t="str">
        <f t="shared" ca="1" si="344"/>
        <v>-1.56009601833113E-13-4.48407317887679i</v>
      </c>
      <c r="AF264" s="223" t="str">
        <f t="shared" ca="1" si="345"/>
        <v>3.46623544091528+2.8446659103777i</v>
      </c>
      <c r="AG264" s="223" t="str">
        <f t="shared" ca="1" si="346"/>
        <v>-4.39791297009327+0.874799280410955i</v>
      </c>
      <c r="AH264" s="223" t="str">
        <f t="shared" ca="1" si="347"/>
        <v>2.11377746421162-3.9545994873455i</v>
      </c>
      <c r="AI264" s="223" t="str">
        <f t="shared" ca="1" si="348"/>
        <v>1.71598051506861+4.14274343224717i</v>
      </c>
      <c r="AJ264" s="223" t="str">
        <f t="shared" ca="1" si="349"/>
        <v>-4.29099049324217-1.30165773551556i</v>
      </c>
      <c r="AK264" s="223" t="str">
        <f t="shared" ca="1" si="350"/>
        <v>3.72837058757692-2.49121758086553i</v>
      </c>
      <c r="AL264" s="223" t="str">
        <f t="shared" ca="1" si="351"/>
        <v>-0.439516030022055+4.46248114089862i</v>
      </c>
      <c r="AM264" s="223" t="str">
        <f t="shared" ca="1" si="352"/>
        <v>-3.17071855212034-3.17071855212065i</v>
      </c>
      <c r="AN264" s="223" t="str">
        <f t="shared" ca="1" si="353"/>
        <v>4.46248114089865-0.439516030021697i</v>
      </c>
      <c r="AO264" s="223" t="str">
        <f t="shared" ca="1" si="354"/>
        <v>-2.49121758086546+3.72837058757697i</v>
      </c>
      <c r="AP264" s="223" t="str">
        <f t="shared" ca="1" si="355"/>
        <v>-1.30165773551601-4.29099049324203i</v>
      </c>
      <c r="AQ264" s="223" t="str">
        <f t="shared" ca="1" si="356"/>
        <v>4.14274343224737+1.71598051506811i</v>
      </c>
      <c r="AR264" s="223" t="str">
        <f t="shared" ca="1" si="357"/>
        <v>4.14274343224737+1.71598051506811i</v>
      </c>
      <c r="AS264" s="223" t="str">
        <f t="shared" ca="1" si="358"/>
        <v>0.874799280409561-4.39791297009355i</v>
      </c>
      <c r="AT264" s="223" t="str">
        <f t="shared" ca="1" si="359"/>
        <v>2.84466591037915+3.4662354409141i</v>
      </c>
      <c r="AU264" s="223" t="str">
        <f t="shared" ca="1" si="360"/>
        <v>-4.48407317887679+2.09624955303208E-12i</v>
      </c>
      <c r="AV264" s="223" t="str">
        <f t="shared" ca="1" si="361"/>
        <v>2.84466591037931-3.46623544091397i</v>
      </c>
      <c r="AW264" s="223" t="str">
        <f t="shared" ca="1" si="362"/>
        <v>0.874799280409359+4.39791297009359i</v>
      </c>
      <c r="AX264" s="223" t="str">
        <f t="shared" ca="1" si="363"/>
        <v>-3.95459948734497-2.11377746421261i</v>
      </c>
      <c r="AY264" s="223" t="str">
        <f t="shared" ca="1" si="364"/>
        <v>4.14274343224748-1.71598051506787i</v>
      </c>
      <c r="AZ264" s="223" t="str">
        <f t="shared" ca="1" si="365"/>
        <v>-1.30165773551626+4.29099049324196i</v>
      </c>
      <c r="BA264" s="223" t="str">
        <f t="shared" ca="1" si="366"/>
        <v>-2.49121758086529-3.72837058757708i</v>
      </c>
      <c r="BB264" s="223" t="str">
        <f t="shared" ca="1" si="367"/>
        <v>4.46248114089863+0.4395160300219i</v>
      </c>
      <c r="BC264" s="223" t="str">
        <f t="shared" ca="1" si="368"/>
        <v>-3.17071855212017+3.17071855212082i</v>
      </c>
      <c r="BD264" s="223" t="str">
        <f t="shared" ca="1" si="369"/>
        <v>-0.439516030022803-4.46248114089854i</v>
      </c>
      <c r="BE264" s="223" t="str">
        <f t="shared" ca="1" si="370"/>
        <v>3.72837058757759+2.49121758086454i</v>
      </c>
      <c r="BF264" s="223" t="str">
        <f t="shared" ca="1" si="371"/>
        <v>-4.29099049324173+1.30165773551701i</v>
      </c>
      <c r="BG264" s="223" t="str">
        <f t="shared" ca="1" si="372"/>
        <v>1.71598051506715-4.14274343224777i</v>
      </c>
      <c r="BH264" s="223" t="str">
        <f t="shared" ca="1" si="373"/>
        <v>2.11377746421341+3.95459948734454i</v>
      </c>
      <c r="BI264" s="223" t="str">
        <f t="shared" ca="1" si="374"/>
        <v>-4.3979129700929-0.874799280412843i</v>
      </c>
      <c r="BJ264" s="223" t="str">
        <f t="shared" ca="1" si="375"/>
        <v>3.4662354409163-2.84466591037646i</v>
      </c>
      <c r="BK264" s="223" t="str">
        <f t="shared" ca="1" si="376"/>
        <v>-1.31620154386652E-12+4.48407317887679i</v>
      </c>
      <c r="BL264" s="223" t="str">
        <f t="shared" ca="1" si="377"/>
        <v>-3.46623544091463-2.8446659103785i</v>
      </c>
      <c r="BM264" s="223" t="str">
        <f t="shared" ca="1" si="378"/>
        <v>4.39791297009339-0.874799280410386i</v>
      </c>
      <c r="BN264" s="223" t="str">
        <f t="shared" ca="1" si="379"/>
        <v>-2.11377746421168+3.95459948734546i</v>
      </c>
      <c r="BO264" s="223" t="str">
        <f t="shared" ca="1" si="380"/>
        <v>-1.71598051506895-4.14274343224702i</v>
      </c>
      <c r="BP264" s="223" t="str">
        <f t="shared" ca="1" si="381"/>
        <v>4.2909904932423+1.30165773551514i</v>
      </c>
      <c r="BQ264" s="223" t="str">
        <f t="shared" ca="1" si="382"/>
        <v>-3.7283705875765+2.49121758086616i</v>
      </c>
      <c r="BR264" s="223" t="str">
        <f t="shared" ca="1" si="383"/>
        <v>0.439516030020857-4.46248114089874i</v>
      </c>
      <c r="BS264" s="223" t="str">
        <f t="shared" ca="1" si="384"/>
        <v>3.17071855212156+3.17071855211943i</v>
      </c>
      <c r="BT264" s="223" t="str">
        <f t="shared" ca="1" si="385"/>
        <v>-4.46248114089844+0.439516030023846i</v>
      </c>
      <c r="BU264" s="223" t="str">
        <f t="shared" ca="1" si="386"/>
        <v>2.49121758086748-3.72837058757562i</v>
      </c>
      <c r="BV264" s="223" t="str">
        <f t="shared" ca="1" si="387"/>
        <v>1.30165773551375+4.29099049324272i</v>
      </c>
      <c r="BW264" s="223" t="str">
        <f t="shared" ca="1" si="388"/>
        <v>-4.14274343224647-1.7159805150703i</v>
      </c>
      <c r="BX264" s="223" t="str">
        <f t="shared" ca="1" si="389"/>
        <v>3.95459948734615-2.1137774642104i</v>
      </c>
      <c r="BY264" s="223" t="str">
        <f t="shared" ca="1" si="390"/>
        <v>-0.874799280411816+4.3979129700931i</v>
      </c>
      <c r="BZ264" s="223" t="str">
        <f t="shared" ca="1" si="391"/>
        <v>-2.84466591037737-3.46623544091556i</v>
      </c>
      <c r="CA264" s="223" t="str">
        <f t="shared" ca="1" si="392"/>
        <v>4.48407317887679+1.40631742395772E-13i</v>
      </c>
      <c r="CB264" s="223" t="str">
        <f t="shared" ca="1" si="393"/>
        <v>-2.84466591037759+3.46623544091538i</v>
      </c>
      <c r="CC264" s="223" t="str">
        <f t="shared" ca="1" si="394"/>
        <v>-0.874799280411543-4.39791297009316i</v>
      </c>
      <c r="CD264" s="223" t="str">
        <f t="shared" ca="1" si="395"/>
        <v>3.95459948734602+2.11377746421065i</v>
      </c>
      <c r="CE264" s="223" t="str">
        <f t="shared" ca="1" si="396"/>
        <v>-4.14274343224667+1.7159805150698i</v>
      </c>
      <c r="CF264" s="223" t="str">
        <f t="shared" ca="1" si="397"/>
        <v>1.30165773551426-4.29099049324256i</v>
      </c>
      <c r="CG264" s="223" t="str">
        <f t="shared" ca="1" si="398"/>
        <v>2.49121758086703+3.72837058757592i</v>
      </c>
      <c r="CH264" s="223" t="str">
        <f t="shared" ca="1" si="399"/>
        <v>-4.46248114089841-0.439516030024126i</v>
      </c>
      <c r="CI264" s="223" t="str">
        <f t="shared" ca="1" si="400"/>
        <v>3.17071855212194-3.17071855211905i</v>
      </c>
      <c r="CJ264" s="223" t="str">
        <f t="shared" ca="1" si="401"/>
        <v>0.439516030020323+4.46248114089879i</v>
      </c>
      <c r="CK264" s="223" t="str">
        <f t="shared" ca="1" si="402"/>
        <v>-3.7283705875762-2.49121758086661i</v>
      </c>
      <c r="CL264" s="223" t="str">
        <f t="shared" ca="1" si="403"/>
        <v>4.29099049324242-1.30165773551475i</v>
      </c>
      <c r="CM264" s="223" t="str">
        <f t="shared" ca="1" si="404"/>
        <v>-1.71598051506933+4.14274343224687i</v>
      </c>
      <c r="CN264" s="223" t="str">
        <f t="shared" ca="1" si="405"/>
        <v>-2.11377746421132-3.95459948734566i</v>
      </c>
      <c r="CO264" s="223" t="str">
        <f t="shared" ca="1" si="406"/>
        <v>4.39791297009331+0.874799280410789i</v>
      </c>
      <c r="CP264" s="223" t="str">
        <f t="shared" ca="1" si="407"/>
        <v>-3.46623544091489+2.84466591037818i</v>
      </c>
      <c r="CQ264" s="223" t="str">
        <f t="shared" ca="1" si="408"/>
        <v>-9.07493034120269E-13-4.48407317887679i</v>
      </c>
      <c r="CR264" s="223" t="str">
        <f t="shared" ca="1" si="409"/>
        <v>3.46623544091604+2.84466591037678i</v>
      </c>
      <c r="CS264" s="223" t="str">
        <f t="shared" ca="1" si="410"/>
        <v>-4.39791297009296+0.874799280412569i</v>
      </c>
      <c r="CT264" s="223" t="str">
        <f t="shared" ca="1" si="411"/>
        <v>2.11377746420972-3.95459948734651i</v>
      </c>
      <c r="CU264" s="223" t="str">
        <f t="shared" ca="1" si="412"/>
        <v>1.71598051507101+4.14274343224618i</v>
      </c>
      <c r="CV264" s="223" t="str">
        <f t="shared" ca="1" si="413"/>
        <v>-4.29099049324161-1.3016577355174i</v>
      </c>
      <c r="CW264" s="223" t="str">
        <f t="shared" ca="1" si="414"/>
        <v>3.72837058757774-2.4912175808643i</v>
      </c>
      <c r="CX264" s="223" t="str">
        <f t="shared" ca="1" si="415"/>
        <v>-0.439516030023083+4.46248114089852i</v>
      </c>
      <c r="CY264" s="223" t="str">
        <f t="shared" ca="1" si="416"/>
        <v>-3.17071855211998-3.17071855212101i</v>
      </c>
      <c r="CZ264" s="223" t="str">
        <f t="shared" ca="1" si="417"/>
        <v>4.46248114089868-0.439516030021366i</v>
      </c>
      <c r="DA264" s="223" t="str">
        <f t="shared" ca="1" si="418"/>
        <v>-2.49121758086574+3.72837058757678i</v>
      </c>
      <c r="DB264" s="223" t="str">
        <f t="shared" ca="1" si="419"/>
        <v>-1.30165773551575-4.29099049324211i</v>
      </c>
      <c r="DC264" s="223" t="str">
        <f t="shared" ca="1" si="420"/>
        <v>4.14274343224727+1.71598051506836i</v>
      </c>
      <c r="DD264" s="223" t="str">
        <f t="shared" ca="1" si="421"/>
        <v>-3.95459948734517+2.11377746421225i</v>
      </c>
      <c r="DE264" s="223" t="str">
        <f t="shared" ca="1" si="422"/>
        <v>0.874799280409762-4.39791297009351i</v>
      </c>
      <c r="DF264" s="223" t="str">
        <f t="shared" ca="1" si="423"/>
        <v>2.84466591037899+3.46623544091423i</v>
      </c>
      <c r="DG264" s="223" t="str">
        <f t="shared" ca="1" si="424"/>
        <v>-4.48407317887679+1.95561781063631E-12i</v>
      </c>
      <c r="DH264" s="223" t="str">
        <f t="shared" ca="1" si="425"/>
        <v>2.84466591037951-3.4662354409138i</v>
      </c>
      <c r="DI264" s="223" t="str">
        <f t="shared" ca="1" si="426"/>
        <v>0.874799280409099+4.39791297009365i</v>
      </c>
      <c r="DJ264" s="223" t="str">
        <f t="shared" ca="1" si="427"/>
        <v>-3.95459948734484-2.11377746421284i</v>
      </c>
      <c r="DK264" s="223" t="str">
        <f t="shared" ca="1" si="428"/>
        <v>4.14274343224753-1.71598051506774i</v>
      </c>
      <c r="DL264" s="223" t="str">
        <f t="shared" ca="1" si="429"/>
        <v>-1.3016577355164+4.29099049324192i</v>
      </c>
      <c r="DM264" s="223" t="str">
        <f t="shared" ca="1" si="430"/>
        <v>-2.49121758086517-3.72837058757716i</v>
      </c>
      <c r="DN264" s="223" t="str">
        <f t="shared" ca="1" si="431"/>
        <v>4.46248114089862+0.43951603002204i</v>
      </c>
      <c r="DO264" s="223" t="str">
        <f t="shared" ca="1" si="432"/>
        <v>-3.17071855212027+3.17071855212072i</v>
      </c>
      <c r="DP264" s="223" t="str">
        <f t="shared" ca="1" si="433"/>
        <v>-0.439516030022663-4.46248114089856i</v>
      </c>
      <c r="DQ264" s="223" t="str">
        <f t="shared" ca="1" si="434"/>
        <v>3.72837058757751+2.49121758086465i</v>
      </c>
      <c r="DR264" s="223" t="str">
        <f t="shared" ca="1" si="435"/>
        <v>-4.29099049324181+1.30165773551675i</v>
      </c>
      <c r="DS264" s="223" t="str">
        <f t="shared" ca="1" si="436"/>
        <v>1.71598051506739-4.14274343224767i</v>
      </c>
      <c r="DT264" s="223" t="str">
        <f t="shared" ca="1" si="437"/>
        <v>2.11377746421317+3.95459948734467i</v>
      </c>
      <c r="DU264" s="223" t="str">
        <f t="shared" ca="1" si="438"/>
        <v>-4.39791297009287-0.874799280412982i</v>
      </c>
      <c r="DV264" s="223" t="str">
        <f t="shared" ca="1" si="439"/>
        <v>3.46623544091647-2.84466591037625i</v>
      </c>
      <c r="DW264" s="223" t="str">
        <f t="shared" ca="1" si="440"/>
        <v>-1.58427831121699E-12+4.48407317887679i</v>
      </c>
      <c r="DX264" s="223" t="str">
        <f t="shared" ca="1" si="441"/>
        <v>-3.46623544091446-2.8446659103787i</v>
      </c>
      <c r="DY264" s="223" t="str">
        <f t="shared" ca="1" si="442"/>
        <v>4.39791297009344-0.874799280410126i</v>
      </c>
      <c r="DZ264" s="223" t="str">
        <f t="shared" ca="1" si="443"/>
        <v>-2.11377746421192+3.95459948734534i</v>
      </c>
      <c r="EA264" s="223" t="str">
        <f t="shared" ca="1" si="444"/>
        <v>-1.71598051506871-4.14274343224713i</v>
      </c>
      <c r="EB264" s="223" t="str">
        <f t="shared" ca="1" si="445"/>
        <v>4.29099049324222+1.3016577355154i</v>
      </c>
      <c r="EC264" s="223" t="str">
        <f t="shared" ca="1" si="446"/>
        <v>-3.72837058757658+2.49121758086604i</v>
      </c>
      <c r="ED264" s="223" t="str">
        <f t="shared" ca="1" si="447"/>
        <v>0.439516030020997-4.46248114089872i</v>
      </c>
      <c r="EE264" s="223" t="str">
        <f t="shared" ca="1" si="448"/>
        <v>3.17071855212146+3.17071855211953i</v>
      </c>
      <c r="EF264" s="223" t="str">
        <f t="shared" ca="1" si="449"/>
        <v>-4.46248114089846+0.439516030023706i</v>
      </c>
      <c r="EG264" s="223" t="str">
        <f t="shared" ca="1" si="450"/>
        <v>2.49121758086378-3.72837058757809i</v>
      </c>
      <c r="EH264" s="223" t="str">
        <f t="shared" ca="1" si="451"/>
        <v>1.30165773551361+4.29099049324276i</v>
      </c>
      <c r="EI264" s="223" t="str">
        <f t="shared" ca="1" si="452"/>
        <v>-4.14274343224641-1.71598051507043i</v>
      </c>
      <c r="EJ264" s="223" t="str">
        <f t="shared" ca="1" si="453"/>
        <v>3.95459948734622-2.11377746421027i</v>
      </c>
      <c r="EK264" s="223" t="str">
        <f t="shared" ca="1" si="454"/>
        <v>-0.874799280411955+4.39791297009308i</v>
      </c>
      <c r="EL264" s="223" t="str">
        <f t="shared" ca="1" si="455"/>
        <v>-2.84466591037726-3.46623544091565i</v>
      </c>
      <c r="EM264" s="223" t="str">
        <f t="shared" ca="1" si="456"/>
        <v>4.48407317887679+2.81263484791545E-13i</v>
      </c>
      <c r="EN264" s="223"/>
      <c r="EO264" s="223"/>
      <c r="EP264" s="223"/>
    </row>
    <row r="265" spans="1:146">
      <c r="A265" s="249">
        <f t="shared" si="323"/>
        <v>3.2226562500000024E-3</v>
      </c>
      <c r="B265" s="248">
        <v>165</v>
      </c>
      <c r="C265" s="247">
        <f t="shared" si="324"/>
        <v>33000</v>
      </c>
      <c r="N265" s="246">
        <f t="shared" ca="1" si="327"/>
        <v>17.483524206261869</v>
      </c>
      <c r="O265" s="223">
        <f t="shared" ca="1" si="328"/>
        <v>4.4835242062618708</v>
      </c>
      <c r="P265" s="223" t="str">
        <f t="shared" ca="1" si="329"/>
        <v>-2.75840572882524+3.53457029118395i</v>
      </c>
      <c r="Q265" s="223" t="str">
        <f t="shared" ca="1" si="330"/>
        <v>-1.08940751823812-4.34915860452828i</v>
      </c>
      <c r="R265" s="223" t="str">
        <f t="shared" ca="1" si="331"/>
        <v>4.09888156929757+1.81690924071865i</v>
      </c>
      <c r="S265" s="223" t="str">
        <f t="shared" ca="1" si="332"/>
        <v>-3.95411533672286+2.11351868031234i</v>
      </c>
      <c r="T265" s="223" t="str">
        <f t="shared" ca="1" si="333"/>
        <v>0.766511766604902-4.41751615953947i</v>
      </c>
      <c r="U265" s="223" t="str">
        <f t="shared" ca="1" si="334"/>
        <v>3.01095082998867+3.3220723061858i</v>
      </c>
      <c r="V265" s="223" t="str">
        <f t="shared" ca="1" si="335"/>
        <v>-4.47137590319288+0.329828501621976i</v>
      </c>
      <c r="W265" s="223" t="str">
        <f t="shared" ca="1" si="336"/>
        <v>2.49091258802209-3.72791413352954i</v>
      </c>
      <c r="X265" s="223" t="str">
        <f t="shared" ca="1" si="337"/>
        <v>1.40639967614064+4.25723258221672i</v>
      </c>
      <c r="Y265" s="223" t="str">
        <f t="shared" ca="1" si="338"/>
        <v>-4.22143560751024-1.51045381252815i</v>
      </c>
      <c r="Z265" s="223" t="str">
        <f t="shared" ca="1" si="339"/>
        <v>3.78792141054375-2.39867477905621i</v>
      </c>
      <c r="AA265" s="223" t="str">
        <f t="shared" ca="1" si="340"/>
        <v>-0.439462221296214+4.46193481173689i</v>
      </c>
      <c r="AB265" s="223" t="str">
        <f t="shared" ca="1" si="341"/>
        <v>-3.24717932772743-3.09157172352766i</v>
      </c>
      <c r="AC265" s="223" t="str">
        <f t="shared" ca="1" si="342"/>
        <v>4.43499682669273-0.6578696340169i</v>
      </c>
      <c r="AD265" s="223" t="str">
        <f t="shared" ca="1" si="343"/>
        <v>-2.20992097608493+3.90105608618948i</v>
      </c>
      <c r="AE265" s="223" t="str">
        <f t="shared" ca="1" si="344"/>
        <v>-1.71577043234434-4.14223624768422i</v>
      </c>
      <c r="AF265" s="223" t="str">
        <f t="shared" ca="1" si="345"/>
        <v>4.32111332040971+1.19581310425748i</v>
      </c>
      <c r="AG265" s="223" t="str">
        <f t="shared" ca="1" si="346"/>
        <v>-3.60120041004523+2.6708322513453i</v>
      </c>
      <c r="AH265" s="223" t="str">
        <f t="shared" ca="1" si="347"/>
        <v>0.110031192133739-4.48217385259583i</v>
      </c>
      <c r="AI265" s="223" t="str">
        <f t="shared" ca="1" si="348"/>
        <v>3.46581107934542+2.84431764583751i</v>
      </c>
      <c r="AJ265" s="223" t="str">
        <f t="shared" ca="1" si="349"/>
        <v>-4.37458411812897+0.982345713865515i</v>
      </c>
      <c r="AK265" s="223" t="str">
        <f t="shared" ca="1" si="350"/>
        <v>1.91695361090539-4.05305787792044i</v>
      </c>
      <c r="AL265" s="223" t="str">
        <f t="shared" ca="1" si="351"/>
        <v>2.01584327991585+4.00479277603152i</v>
      </c>
      <c r="AM265" s="223" t="str">
        <f t="shared" ca="1" si="352"/>
        <v>-4.3973745458332-0.874692181166859i</v>
      </c>
      <c r="AN265" s="223" t="str">
        <f t="shared" ca="1" si="353"/>
        <v>3.39496419250841-2.92851625225503i</v>
      </c>
      <c r="AO265" s="223" t="str">
        <f t="shared" ca="1" si="354"/>
        <v>0.219996105590104+4.47812360500035i</v>
      </c>
      <c r="AP265" s="223" t="str">
        <f t="shared" ca="1" si="355"/>
        <v>-3.66566130043589-2.58164996438766i</v>
      </c>
      <c r="AQ265" s="223" t="str">
        <f t="shared" ca="1" si="356"/>
        <v>4.2904651592032-1.30149837717899i</v>
      </c>
      <c r="AR265" s="223" t="str">
        <f t="shared" ca="1" si="357"/>
        <v>4.2904651592032-1.30149837717899i</v>
      </c>
      <c r="AS265" s="223" t="str">
        <f t="shared" ca="1" si="358"/>
        <v>-2.30499209809677-3.84564698533908i</v>
      </c>
      <c r="AT265" s="223" t="str">
        <f t="shared" ca="1" si="359"/>
        <v>4.4498060175929+0.548831225359993i</v>
      </c>
      <c r="AU265" s="223" t="str">
        <f t="shared" ca="1" si="360"/>
        <v>-3.17033036986168+3.17033036986192i</v>
      </c>
      <c r="AV265" s="223" t="str">
        <f t="shared" ca="1" si="361"/>
        <v>-0.548831225360271-4.44980601759287i</v>
      </c>
      <c r="AW265" s="223" t="str">
        <f t="shared" ca="1" si="362"/>
        <v>3.8456469853392+2.30499209809658i</v>
      </c>
      <c r="AX265" s="223" t="str">
        <f t="shared" ca="1" si="363"/>
        <v>-4.18309579784399+1.61359810801702i</v>
      </c>
      <c r="AY265" s="223" t="str">
        <f t="shared" ca="1" si="364"/>
        <v>1.30149837717873-4.29046515920329i</v>
      </c>
      <c r="AZ265" s="223" t="str">
        <f t="shared" ca="1" si="365"/>
        <v>2.58164996438419+3.66566130043833i</v>
      </c>
      <c r="BA265" s="223" t="str">
        <f t="shared" ca="1" si="366"/>
        <v>-4.47812360500036-0.219996105589887i</v>
      </c>
      <c r="BB265" s="223" t="str">
        <f t="shared" ca="1" si="367"/>
        <v>2.92851625225482-3.39496419250859i</v>
      </c>
      <c r="BC265" s="223" t="str">
        <f t="shared" ca="1" si="368"/>
        <v>0.874692181168006+4.39737454583297i</v>
      </c>
      <c r="BD265" s="223" t="str">
        <f t="shared" ca="1" si="369"/>
        <v>-4.00479277603182-2.01584327991525i</v>
      </c>
      <c r="BE265" s="223" t="str">
        <f t="shared" ca="1" si="370"/>
        <v>4.05305787792034-1.91695361090559i</v>
      </c>
      <c r="BF265" s="223" t="str">
        <f t="shared" ca="1" si="371"/>
        <v>-0.982345713865241+4.37458411812903i</v>
      </c>
      <c r="BG265" s="223" t="str">
        <f t="shared" ca="1" si="372"/>
        <v>-2.84431764583739-3.46581107934553i</v>
      </c>
      <c r="BH265" s="223" t="str">
        <f t="shared" ca="1" si="373"/>
        <v>4.48217385259585-0.110031192133065i</v>
      </c>
      <c r="BI265" s="223" t="str">
        <f t="shared" ca="1" si="374"/>
        <v>-2.6708322513462+3.60120041004456i</v>
      </c>
      <c r="BJ265" s="223" t="str">
        <f t="shared" ca="1" si="375"/>
        <v>-1.19581310425603-4.32111332041011i</v>
      </c>
      <c r="BK265" s="223" t="str">
        <f t="shared" ca="1" si="376"/>
        <v>4.14223624768348+1.71577043234614i</v>
      </c>
      <c r="BL265" s="223" t="str">
        <f t="shared" ca="1" si="377"/>
        <v>-3.90105608618849+2.20992097608667i</v>
      </c>
      <c r="BM265" s="223" t="str">
        <f t="shared" ca="1" si="378"/>
        <v>0.657869634015268-4.43499682669297i</v>
      </c>
      <c r="BN265" s="223" t="str">
        <f t="shared" ca="1" si="379"/>
        <v>3.09157172352851+3.24717932772662i</v>
      </c>
      <c r="BO265" s="223" t="str">
        <f t="shared" ca="1" si="380"/>
        <v>-4.46193481173682+0.439462221296906i</v>
      </c>
      <c r="BP265" s="223" t="str">
        <f t="shared" ca="1" si="381"/>
        <v>2.39867477905603-3.78792141054387i</v>
      </c>
      <c r="BQ265" s="223" t="str">
        <f t="shared" ca="1" si="382"/>
        <v>1.51045381252802+4.22143560751028i</v>
      </c>
      <c r="BR265" s="223" t="str">
        <f t="shared" ca="1" si="383"/>
        <v>-4.25723258221653-1.40639967614122i</v>
      </c>
      <c r="BS265" s="223" t="str">
        <f t="shared" ca="1" si="384"/>
        <v>3.72791413353014-2.49091258802118i</v>
      </c>
      <c r="BT265" s="223" t="str">
        <f t="shared" ca="1" si="385"/>
        <v>-0.329828501623553+4.47137590319276i</v>
      </c>
      <c r="BU265" s="223" t="str">
        <f t="shared" ca="1" si="386"/>
        <v>-3.32207230618481-3.01095082998977i</v>
      </c>
      <c r="BV265" s="223" t="str">
        <f t="shared" ca="1" si="387"/>
        <v>4.41751615953981-0.766511766602965i</v>
      </c>
      <c r="BW265" s="223" t="str">
        <f t="shared" ca="1" si="388"/>
        <v>-2.11351868031056+3.95411533672381i</v>
      </c>
      <c r="BX265" s="223" t="str">
        <f t="shared" ca="1" si="389"/>
        <v>-1.81690924072017-4.0988815692969i</v>
      </c>
      <c r="BY265" s="223" t="str">
        <f t="shared" ca="1" si="390"/>
        <v>4.34915860452854+1.08940751823707i</v>
      </c>
      <c r="BZ265" s="223" t="str">
        <f t="shared" ca="1" si="391"/>
        <v>-3.53457029118355+2.75840572882576i</v>
      </c>
      <c r="CA265" s="223" t="str">
        <f t="shared" ca="1" si="392"/>
        <v>-3.44935497812844E-13-4.48352420626187i</v>
      </c>
      <c r="CB265" s="223" t="str">
        <f t="shared" ca="1" si="393"/>
        <v>3.53457029118382+2.75840572882541i</v>
      </c>
      <c r="CC265" s="223" t="str">
        <f t="shared" ca="1" si="394"/>
        <v>-4.34915860452841+1.08940751823761i</v>
      </c>
      <c r="CD265" s="223" t="str">
        <f t="shared" ca="1" si="395"/>
        <v>1.81690924071954-4.09888156929718i</v>
      </c>
      <c r="CE265" s="223" t="str">
        <f t="shared" ca="1" si="396"/>
        <v>2.11351868031094+3.95411533672361i</v>
      </c>
      <c r="CF265" s="223" t="str">
        <f t="shared" ca="1" si="397"/>
        <v>-4.41751615953914-0.766511766606803i</v>
      </c>
      <c r="CG265" s="223" t="str">
        <f t="shared" ca="1" si="398"/>
        <v>3.32207230618751-3.01095082998679i</v>
      </c>
      <c r="CH265" s="223" t="str">
        <f t="shared" ca="1" si="399"/>
        <v>0.329828501624114+4.47137590319272i</v>
      </c>
      <c r="CI265" s="223" t="str">
        <f t="shared" ca="1" si="400"/>
        <v>-3.72791413353038-2.49091258802082i</v>
      </c>
      <c r="CJ265" s="223" t="str">
        <f t="shared" ca="1" si="401"/>
        <v>4.25723258221635-1.40639967614175i</v>
      </c>
      <c r="CK265" s="223" t="str">
        <f t="shared" ca="1" si="402"/>
        <v>-1.51045381252737+4.22143560751052i</v>
      </c>
      <c r="CL265" s="223" t="str">
        <f t="shared" ca="1" si="403"/>
        <v>-2.39867477905639-3.78792141054364i</v>
      </c>
      <c r="CM265" s="223" t="str">
        <f t="shared" ca="1" si="404"/>
        <v>4.46193481173688+0.439462221296346i</v>
      </c>
      <c r="CN265" s="223" t="str">
        <f t="shared" ca="1" si="405"/>
        <v>-3.0915717235282+3.24717932772692i</v>
      </c>
      <c r="CO265" s="223" t="str">
        <f t="shared" ca="1" si="406"/>
        <v>-0.657869634015824-4.43499682669289i</v>
      </c>
      <c r="CP265" s="223" t="str">
        <f t="shared" ca="1" si="407"/>
        <v>3.90105608618877+2.20992097608618i</v>
      </c>
      <c r="CQ265" s="223" t="str">
        <f t="shared" ca="1" si="408"/>
        <v>-4.14223624768502+1.71577043234242i</v>
      </c>
      <c r="CR265" s="223" t="str">
        <f t="shared" ca="1" si="409"/>
        <v>1.19581310425536-4.32111332041029i</v>
      </c>
      <c r="CS265" s="223" t="str">
        <f t="shared" ca="1" si="410"/>
        <v>2.67083225134655+3.6012004100443i</v>
      </c>
      <c r="CT265" s="223" t="str">
        <f t="shared" ca="1" si="411"/>
        <v>-4.48217385259586-0.110031192132503i</v>
      </c>
      <c r="CU265" s="223" t="str">
        <f t="shared" ca="1" si="412"/>
        <v>2.84431764583705-3.46581107934581i</v>
      </c>
      <c r="CV265" s="223" t="str">
        <f t="shared" ca="1" si="413"/>
        <v>0.982345713865793+4.3745841181289i</v>
      </c>
      <c r="CW265" s="223" t="str">
        <f t="shared" ca="1" si="414"/>
        <v>-4.05305787792059-1.91695361090508i</v>
      </c>
      <c r="CX265" s="223" t="str">
        <f t="shared" ca="1" si="415"/>
        <v>4.00479277603162-2.01584327991564i</v>
      </c>
      <c r="CY265" s="223" t="str">
        <f t="shared" ca="1" si="416"/>
        <v>-0.874692181167455+4.39737454583307i</v>
      </c>
      <c r="CZ265" s="223" t="str">
        <f t="shared" ca="1" si="417"/>
        <v>-2.92851625225534-3.39496419250815i</v>
      </c>
      <c r="DA265" s="223" t="str">
        <f t="shared" ca="1" si="418"/>
        <v>4.47812360500034-0.219996105590321i</v>
      </c>
      <c r="DB265" s="223" t="str">
        <f t="shared" ca="1" si="419"/>
        <v>-2.58164996438738+3.66566130043609i</v>
      </c>
      <c r="DC265" s="223" t="str">
        <f t="shared" ca="1" si="420"/>
        <v>-1.30149837717487-4.29046515920446i</v>
      </c>
      <c r="DD265" s="223" t="str">
        <f t="shared" ca="1" si="421"/>
        <v>4.18309579784419+1.6135981080165i</v>
      </c>
      <c r="DE265" s="223" t="str">
        <f t="shared" ca="1" si="422"/>
        <v>-3.84564698533897+2.30499209809696i</v>
      </c>
      <c r="DF265" s="223" t="str">
        <f t="shared" ca="1" si="423"/>
        <v>0.548831225359715-4.44980601759293i</v>
      </c>
      <c r="DG265" s="223" t="str">
        <f t="shared" ca="1" si="424"/>
        <v>3.17033036986199+3.17033036986162i</v>
      </c>
      <c r="DH265" s="223" t="str">
        <f t="shared" ca="1" si="425"/>
        <v>-4.44980601759284+0.548831225360486i</v>
      </c>
      <c r="DI265" s="223" t="str">
        <f t="shared" ca="1" si="426"/>
        <v>2.30499209809629-3.84564698533937i</v>
      </c>
      <c r="DJ265" s="223" t="str">
        <f t="shared" ca="1" si="427"/>
        <v>1.61359810801723+4.18309579784391i</v>
      </c>
      <c r="DK265" s="223" t="str">
        <f t="shared" ca="1" si="428"/>
        <v>-4.29046515920335-1.30149837717852i</v>
      </c>
      <c r="DL265" s="223" t="str">
        <f t="shared" ca="1" si="429"/>
        <v>3.66566130043813-2.58164996438447i</v>
      </c>
      <c r="DM265" s="223" t="str">
        <f t="shared" ca="1" si="430"/>
        <v>-0.219996105594124+4.47812360500015i</v>
      </c>
      <c r="DN265" s="223" t="str">
        <f t="shared" ca="1" si="431"/>
        <v>-3.39496419250865-2.92851625225475i</v>
      </c>
      <c r="DO265" s="223" t="str">
        <f t="shared" ca="1" si="432"/>
        <v>4.39737454583292-0.874692181168222i</v>
      </c>
      <c r="DP265" s="223" t="str">
        <f t="shared" ca="1" si="433"/>
        <v>-2.01584327991495+4.00479277603197i</v>
      </c>
      <c r="DQ265" s="223" t="str">
        <f t="shared" ca="1" si="434"/>
        <v>-1.91695361090579-4.05305787792025i</v>
      </c>
      <c r="DR265" s="223" t="str">
        <f t="shared" ca="1" si="435"/>
        <v>4.37458411812907+0.982345713865031i</v>
      </c>
      <c r="DS265" s="223" t="str">
        <f t="shared" ca="1" si="436"/>
        <v>-3.46581107934531+2.84431764583765i</v>
      </c>
      <c r="DT265" s="223" t="str">
        <f t="shared" ca="1" si="437"/>
        <v>-0.110031192133283-4.48217385259584i</v>
      </c>
      <c r="DU265" s="223" t="str">
        <f t="shared" ca="1" si="438"/>
        <v>3.60120041004477+2.67083225134592i</v>
      </c>
      <c r="DV265" s="223" t="str">
        <f t="shared" ca="1" si="439"/>
        <v>-4.32111332041009+1.19581310425612i</v>
      </c>
      <c r="DW265" s="223" t="str">
        <f t="shared" ca="1" si="440"/>
        <v>1.71577043234594-4.14223624768356i</v>
      </c>
      <c r="DX265" s="223" t="str">
        <f t="shared" ca="1" si="441"/>
        <v>2.20992097608309+3.90105608619052i</v>
      </c>
      <c r="DY265" s="223" t="str">
        <f t="shared" ca="1" si="442"/>
        <v>-4.43499682669301-0.657869634015053i</v>
      </c>
      <c r="DZ265" s="223" t="str">
        <f t="shared" ca="1" si="443"/>
        <v>3.24717932772638-3.09157172352876i</v>
      </c>
      <c r="EA265" s="223" t="str">
        <f t="shared" ca="1" si="444"/>
        <v>0.439462221297123+4.4619348117368i</v>
      </c>
      <c r="EB265" s="223" t="str">
        <f t="shared" ca="1" si="445"/>
        <v>-3.78792141054405-2.39867477905574i</v>
      </c>
      <c r="EC265" s="223" t="str">
        <f t="shared" ca="1" si="446"/>
        <v>4.22143560751025-1.51045381252811i</v>
      </c>
      <c r="ED265" s="223" t="str">
        <f t="shared" ca="1" si="447"/>
        <v>-1.40639967614101+4.2572325822166i</v>
      </c>
      <c r="EE265" s="223" t="str">
        <f t="shared" ca="1" si="448"/>
        <v>-2.49091258802147-3.72791413352995i</v>
      </c>
      <c r="EF265" s="223" t="str">
        <f t="shared" ca="1" si="449"/>
        <v>4.47137590319278+0.329828501623337i</v>
      </c>
      <c r="EG265" s="223" t="str">
        <f t="shared" ca="1" si="450"/>
        <v>-3.01095082998961+3.32207230618495i</v>
      </c>
      <c r="EH265" s="223" t="str">
        <f t="shared" ca="1" si="451"/>
        <v>-0.766511766603306-4.41751615953975i</v>
      </c>
      <c r="EI265" s="223" t="str">
        <f t="shared" ca="1" si="452"/>
        <v>3.95411533672181+2.11351868031429i</v>
      </c>
      <c r="EJ265" s="223" t="str">
        <f t="shared" ca="1" si="453"/>
        <v>-4.09888156929686+1.81690924072025i</v>
      </c>
      <c r="EK265" s="223" t="str">
        <f t="shared" ca="1" si="454"/>
        <v>1.08940751823686-4.3491586045286i</v>
      </c>
      <c r="EL265" s="223" t="str">
        <f t="shared" ca="1" si="455"/>
        <v>2.75840572882583+3.5345702911835i</v>
      </c>
      <c r="EM265" s="223" t="str">
        <f t="shared" ca="1" si="456"/>
        <v>-4.48352420626187+6.89870995625687E-13i</v>
      </c>
      <c r="EN265" s="223"/>
      <c r="EO265" s="223"/>
      <c r="EP265" s="223"/>
    </row>
    <row r="266" spans="1:146">
      <c r="A266" s="249">
        <f t="shared" si="323"/>
        <v>3.2421875000000024E-3</v>
      </c>
      <c r="B266" s="248">
        <v>166</v>
      </c>
      <c r="C266" s="247">
        <f t="shared" si="324"/>
        <v>33200</v>
      </c>
      <c r="N266" s="246">
        <f t="shared" ca="1" si="327"/>
        <v>17.48292842792749</v>
      </c>
      <c r="O266" s="223">
        <f t="shared" ca="1" si="328"/>
        <v>4.4829284279274892</v>
      </c>
      <c r="P266" s="223" t="str">
        <f t="shared" ca="1" si="329"/>
        <v>-2.67047734660577+3.60072187640004i</v>
      </c>
      <c r="Q266" s="223" t="str">
        <f t="shared" ca="1" si="330"/>
        <v>-1.3013254318558-4.28989503488439i</v>
      </c>
      <c r="R266" s="223" t="str">
        <f t="shared" ca="1" si="331"/>
        <v>4.2208746559554+1.51025310085226i</v>
      </c>
      <c r="S266" s="223" t="str">
        <f t="shared" ca="1" si="332"/>
        <v>-3.72741876194881+2.49058159131405i</v>
      </c>
      <c r="T266" s="223" t="str">
        <f t="shared" ca="1" si="333"/>
        <v>0.219966872134736-4.47752854430697i</v>
      </c>
      <c r="U266" s="223" t="str">
        <f t="shared" ca="1" si="334"/>
        <v>3.46535053646499+2.84393968806341i</v>
      </c>
      <c r="V266" s="223" t="str">
        <f t="shared" ca="1" si="335"/>
        <v>-4.34858068092399+1.08926275591109i</v>
      </c>
      <c r="W266" s="223" t="str">
        <f t="shared" ca="1" si="336"/>
        <v>1.71554243784635-4.1416858202752i</v>
      </c>
      <c r="X266" s="223" t="str">
        <f t="shared" ca="1" si="337"/>
        <v>2.30468580681945+3.84513596921687i</v>
      </c>
      <c r="Y266" s="223" t="str">
        <f t="shared" ca="1" si="338"/>
        <v>-4.46134190223803-0.439403824807677i</v>
      </c>
      <c r="Z266" s="223" t="str">
        <f t="shared" ca="1" si="339"/>
        <v>3.01055072971295-3.32163086355863i</v>
      </c>
      <c r="AA266" s="223" t="str">
        <f t="shared" ca="1" si="340"/>
        <v>0.87457595057983+4.39679021521244i</v>
      </c>
      <c r="AB266" s="223" t="str">
        <f t="shared" ca="1" si="341"/>
        <v>-4.05251930068511-1.9166988828439i</v>
      </c>
      <c r="AC266" s="223" t="str">
        <f t="shared" ca="1" si="342"/>
        <v>3.95358990714096-2.11323783234957i</v>
      </c>
      <c r="AD266" s="223" t="str">
        <f t="shared" ca="1" si="343"/>
        <v>-0.657782215179441+4.43440749675919i</v>
      </c>
      <c r="AE266" s="223" t="str">
        <f t="shared" ca="1" si="344"/>
        <v>-3.16990909096144-3.16990909096151i</v>
      </c>
      <c r="AF266" s="223" t="str">
        <f t="shared" ca="1" si="345"/>
        <v>4.43440749675919-0.657782215179379i</v>
      </c>
      <c r="AG266" s="223" t="str">
        <f t="shared" ca="1" si="346"/>
        <v>-2.11323783234965+3.95358990714092i</v>
      </c>
      <c r="AH266" s="223" t="str">
        <f t="shared" ca="1" si="347"/>
        <v>-1.91669888284379-4.05251930068517i</v>
      </c>
      <c r="AI266" s="223" t="str">
        <f t="shared" ca="1" si="348"/>
        <v>4.39679021521251+0.874575950579453i</v>
      </c>
      <c r="AJ266" s="223" t="str">
        <f t="shared" ca="1" si="349"/>
        <v>-3.3216308635587+3.01055072971288i</v>
      </c>
      <c r="AK266" s="223" t="str">
        <f t="shared" ca="1" si="350"/>
        <v>-0.439403824807615-4.46134190223803i</v>
      </c>
      <c r="AL266" s="223" t="str">
        <f t="shared" ca="1" si="351"/>
        <v>3.84513596921683+2.30468580681953i</v>
      </c>
      <c r="AM266" s="223" t="str">
        <f t="shared" ca="1" si="352"/>
        <v>-4.14168582027522+1.71554243784629i</v>
      </c>
      <c r="AN266" s="223" t="str">
        <f t="shared" ca="1" si="353"/>
        <v>1.08926275590945-4.34858068092441i</v>
      </c>
      <c r="AO266" s="223" t="str">
        <f t="shared" ca="1" si="354"/>
        <v>2.84393968806406+3.46535053646446i</v>
      </c>
      <c r="AP266" s="223" t="str">
        <f t="shared" ca="1" si="355"/>
        <v>-4.47752854430699+0.219966872134213i</v>
      </c>
      <c r="AQ266" s="223" t="str">
        <f t="shared" ca="1" si="356"/>
        <v>2.49058159131525-3.72741876194801i</v>
      </c>
      <c r="AR266" s="223" t="str">
        <f t="shared" ca="1" si="357"/>
        <v>2.49058159131525-3.72741876194801i</v>
      </c>
      <c r="AS266" s="223" t="str">
        <f t="shared" ca="1" si="358"/>
        <v>-4.28989503488453-1.30132543185534i</v>
      </c>
      <c r="AT266" s="223" t="str">
        <f t="shared" ca="1" si="359"/>
        <v>3.60072187640045-2.67047734660522i</v>
      </c>
      <c r="AU266" s="223" t="str">
        <f t="shared" ca="1" si="360"/>
        <v>-1.87823722289666E-12+4.48292842792749i</v>
      </c>
      <c r="AV266" s="223" t="str">
        <f t="shared" ca="1" si="361"/>
        <v>-3.60072187640091-2.67047734660461i</v>
      </c>
      <c r="AW266" s="223" t="str">
        <f t="shared" ca="1" si="362"/>
        <v>4.28989503488431-1.30132543185608i</v>
      </c>
      <c r="AX266" s="223" t="str">
        <f t="shared" ca="1" si="363"/>
        <v>-1.51025310085321+4.22087465595505i</v>
      </c>
      <c r="AY266" s="223" t="str">
        <f t="shared" ca="1" si="364"/>
        <v>-2.49058159131213-3.72741876195009i</v>
      </c>
      <c r="AZ266" s="223" t="str">
        <f t="shared" ca="1" si="365"/>
        <v>4.47752854430703+0.219966872133447i</v>
      </c>
      <c r="BA266" s="223" t="str">
        <f t="shared" ca="1" si="366"/>
        <v>-2.84393968806352+3.4653505364649i</v>
      </c>
      <c r="BB266" s="223" t="str">
        <f t="shared" ca="1" si="367"/>
        <v>-1.08926275591013-4.34858068092424i</v>
      </c>
      <c r="BC266" s="223" t="str">
        <f t="shared" ca="1" si="368"/>
        <v>4.14168582027603+1.71554243784435i</v>
      </c>
      <c r="BD266" s="223" t="str">
        <f t="shared" ca="1" si="369"/>
        <v>-3.84513596921643+2.30468580682019i</v>
      </c>
      <c r="BE266" s="223" t="str">
        <f t="shared" ca="1" si="370"/>
        <v>0.439403824807803-4.46134190223801i</v>
      </c>
      <c r="BF266" s="223" t="str">
        <f t="shared" ca="1" si="371"/>
        <v>3.32163086355767+3.01055072971401i</v>
      </c>
      <c r="BG266" s="223" t="str">
        <f t="shared" ca="1" si="372"/>
        <v>-4.3967902152121+0.874575950581516i</v>
      </c>
      <c r="BH266" s="223" t="str">
        <f t="shared" ca="1" si="373"/>
        <v>1.91669888284321-4.05251930068544i</v>
      </c>
      <c r="BI266" s="223" t="str">
        <f t="shared" ca="1" si="374"/>
        <v>2.1132378323491+3.95358990714122i</v>
      </c>
      <c r="BJ266" s="223" t="str">
        <f t="shared" ca="1" si="375"/>
        <v>-4.43440749675898-0.657782215180826i</v>
      </c>
      <c r="BK266" s="223" t="str">
        <f t="shared" ca="1" si="376"/>
        <v>3.16990909096027-3.16990909096268i</v>
      </c>
      <c r="BL266" s="223" t="str">
        <f t="shared" ca="1" si="377"/>
        <v>0.657782215179665+4.43440749675915i</v>
      </c>
      <c r="BM266" s="223" t="str">
        <f t="shared" ca="1" si="378"/>
        <v>-3.95358990714067-2.11323783235013i</v>
      </c>
      <c r="BN266" s="223" t="str">
        <f t="shared" ca="1" si="379"/>
        <v>4.05251930068594-1.91669888284215i</v>
      </c>
      <c r="BO266" s="223" t="str">
        <f t="shared" ca="1" si="380"/>
        <v>-0.874575950578171+4.39679021521277i</v>
      </c>
      <c r="BP266" s="223" t="str">
        <f t="shared" ca="1" si="381"/>
        <v>-3.01055072971314-3.32163086355846i</v>
      </c>
      <c r="BQ266" s="223" t="str">
        <f t="shared" ca="1" si="382"/>
        <v>4.46134190223813-0.439403824806634i</v>
      </c>
      <c r="BR266" s="223" t="str">
        <f t="shared" ca="1" si="383"/>
        <v>-2.30468580682109+3.8451359692159i</v>
      </c>
      <c r="BS266" s="223" t="str">
        <f t="shared" ca="1" si="384"/>
        <v>-1.71554243784738-4.14168582027477i</v>
      </c>
      <c r="BT266" s="223" t="str">
        <f t="shared" ca="1" si="385"/>
        <v>4.34858068092395+1.08926275591127i</v>
      </c>
      <c r="BU266" s="223" t="str">
        <f t="shared" ca="1" si="386"/>
        <v>-3.46535053646565+2.84393968806261i</v>
      </c>
      <c r="BV266" s="223" t="str">
        <f t="shared" ca="1" si="387"/>
        <v>-0.219966872132273-4.47752854430709i</v>
      </c>
      <c r="BW266" s="223" t="str">
        <f t="shared" ca="1" si="388"/>
        <v>3.72741876194944+2.49058159131311i</v>
      </c>
      <c r="BX266" s="223" t="str">
        <f t="shared" ca="1" si="389"/>
        <v>-4.22087465595545+1.51025310085211i</v>
      </c>
      <c r="BY266" s="223" t="str">
        <f t="shared" ca="1" si="390"/>
        <v>1.30132543185708-4.289895034884i</v>
      </c>
      <c r="BZ266" s="223" t="str">
        <f t="shared" ca="1" si="391"/>
        <v>2.67047734660724+3.60072187639895i</v>
      </c>
      <c r="CA266" s="223" t="str">
        <f t="shared" ca="1" si="392"/>
        <v>-4.48292842792749+8.30375164537376E-13i</v>
      </c>
      <c r="CB266" s="223" t="str">
        <f t="shared" ca="1" si="393"/>
        <v>2.67047734660611-3.60072187639979i</v>
      </c>
      <c r="CC266" s="223" t="str">
        <f t="shared" ca="1" si="394"/>
        <v>1.30132543185416+4.28989503488489i</v>
      </c>
      <c r="CD266" s="223" t="str">
        <f t="shared" ca="1" si="395"/>
        <v>-4.22087465595592-1.51025310085078i</v>
      </c>
      <c r="CE266" s="223" t="str">
        <f t="shared" ca="1" si="396"/>
        <v>3.72741876194859-2.49058159131438i</v>
      </c>
      <c r="CF266" s="223" t="str">
        <f t="shared" ca="1" si="397"/>
        <v>-0.219966872135323+4.47752854430694i</v>
      </c>
      <c r="CG266" s="223" t="str">
        <f t="shared" ca="1" si="398"/>
        <v>-3.46535053646371-2.84393968806497i</v>
      </c>
      <c r="CH266" s="223" t="str">
        <f t="shared" ca="1" si="399"/>
        <v>4.34858068092361-1.08926275591264i</v>
      </c>
      <c r="CI266" s="223" t="str">
        <f t="shared" ca="1" si="400"/>
        <v>-1.7155424378462+4.14168582027526i</v>
      </c>
      <c r="CJ266" s="223" t="str">
        <f t="shared" ca="1" si="401"/>
        <v>-2.30468580681858-3.8451359692174i</v>
      </c>
      <c r="CK266" s="223" t="str">
        <f t="shared" ca="1" si="402"/>
        <v>4.46134190223783+0.439403824809672i</v>
      </c>
      <c r="CL266" s="223" t="str">
        <f t="shared" ca="1" si="403"/>
        <v>-3.0105507297121+3.32163086355941i</v>
      </c>
      <c r="CM266" s="223" t="str">
        <f t="shared" ca="1" si="404"/>
        <v>-0.874575950579552-4.39679021521249i</v>
      </c>
      <c r="CN266" s="223" t="str">
        <f t="shared" ca="1" si="405"/>
        <v>4.05251930068469+1.91669888284479i</v>
      </c>
      <c r="CO266" s="223" t="str">
        <f t="shared" ca="1" si="406"/>
        <v>-3.95358990713994+2.11323783235148i</v>
      </c>
      <c r="CP266" s="223" t="str">
        <f t="shared" ca="1" si="407"/>
        <v>0.657782215178276-4.43440749675936i</v>
      </c>
      <c r="CQ266" s="223" t="str">
        <f t="shared" ca="1" si="408"/>
        <v>3.16990909096126+3.16990909096169i</v>
      </c>
      <c r="CR266" s="223" t="str">
        <f t="shared" ca="1" si="409"/>
        <v>-4.43440749675941+0.657782215177935i</v>
      </c>
      <c r="CS266" s="223" t="str">
        <f t="shared" ca="1" si="410"/>
        <v>2.11323783234774-3.95358990714195i</v>
      </c>
      <c r="CT266" s="223" t="str">
        <f t="shared" ca="1" si="411"/>
        <v>1.91669888284448+4.05251930068484i</v>
      </c>
      <c r="CU266" s="223" t="str">
        <f t="shared" ca="1" si="412"/>
        <v>-4.39679021521238-0.874575950580139i</v>
      </c>
      <c r="CV266" s="223" t="str">
        <f t="shared" ca="1" si="413"/>
        <v>3.32163086355964-3.01055072971184i</v>
      </c>
      <c r="CW266" s="223" t="str">
        <f t="shared" ca="1" si="414"/>
        <v>0.439403824809329+4.46134190223786i</v>
      </c>
      <c r="CX266" s="223" t="str">
        <f t="shared" ca="1" si="415"/>
        <v>-3.84513596921722-2.30468580681888i</v>
      </c>
      <c r="CY266" s="223" t="str">
        <f t="shared" ca="1" si="416"/>
        <v>4.14168582027549-1.71554243784565i</v>
      </c>
      <c r="CZ266" s="223" t="str">
        <f t="shared" ca="1" si="417"/>
        <v>-1.08926275591297+4.34858068092352i</v>
      </c>
      <c r="DA266" s="223" t="str">
        <f t="shared" ca="1" si="418"/>
        <v>-2.84393968806451-3.46535053646409i</v>
      </c>
      <c r="DB266" s="223" t="str">
        <f t="shared" ca="1" si="419"/>
        <v>4.47752854430696-0.219966872134978i</v>
      </c>
      <c r="DC266" s="223" t="str">
        <f t="shared" ca="1" si="420"/>
        <v>-2.49058159131467+3.7274187619484i</v>
      </c>
      <c r="DD266" s="223" t="str">
        <f t="shared" ca="1" si="421"/>
        <v>-1.51025310085021-4.22087465595613i</v>
      </c>
      <c r="DE266" s="223" t="str">
        <f t="shared" ca="1" si="422"/>
        <v>4.28989503488471+1.30132543185473i</v>
      </c>
      <c r="DF266" s="223" t="str">
        <f t="shared" ca="1" si="423"/>
        <v>-3.60072187639999+2.67047734660583i</v>
      </c>
      <c r="DG266" s="223" t="str">
        <f t="shared" ca="1" si="424"/>
        <v>1.17527454753514E-12-4.48292842792749i</v>
      </c>
      <c r="DH266" s="223" t="str">
        <f t="shared" ca="1" si="425"/>
        <v>3.60072187639859+2.67047734660772i</v>
      </c>
      <c r="DI266" s="223" t="str">
        <f t="shared" ca="1" si="426"/>
        <v>-4.28989503488414+1.30132543185663i</v>
      </c>
      <c r="DJ266" s="223" t="str">
        <f t="shared" ca="1" si="427"/>
        <v>1.51025310085243-4.22087465595533i</v>
      </c>
      <c r="DK266" s="223" t="str">
        <f t="shared" ca="1" si="428"/>
        <v>2.49058159131272+3.7274187619497i</v>
      </c>
      <c r="DL266" s="223" t="str">
        <f t="shared" ca="1" si="429"/>
        <v>-4.47752854430707-0.219966872132745i</v>
      </c>
      <c r="DM266" s="223" t="str">
        <f t="shared" ca="1" si="430"/>
        <v>2.84393968806298-3.46535053646535i</v>
      </c>
      <c r="DN266" s="223" t="str">
        <f t="shared" ca="1" si="431"/>
        <v>1.08926275591094+4.34858068092403i</v>
      </c>
      <c r="DO266" s="223" t="str">
        <f t="shared" ca="1" si="432"/>
        <v>-4.14168582027459-1.71554243784782i</v>
      </c>
      <c r="DP266" s="223" t="str">
        <f t="shared" ca="1" si="433"/>
        <v>3.84513596921607-2.30468580682079i</v>
      </c>
      <c r="DQ266" s="223" t="str">
        <f t="shared" ca="1" si="434"/>
        <v>-0.439403824807104+4.46134190223809i</v>
      </c>
      <c r="DR266" s="223" t="str">
        <f t="shared" ca="1" si="435"/>
        <v>-3.32163086355823-3.01055072971339i</v>
      </c>
      <c r="DS266" s="223" t="str">
        <f t="shared" ca="1" si="436"/>
        <v>4.39679021521283-0.874575950577831i</v>
      </c>
      <c r="DT266" s="223" t="str">
        <f t="shared" ca="1" si="437"/>
        <v>-1.91669888284246+4.0525193006858i</v>
      </c>
      <c r="DU266" s="223" t="str">
        <f t="shared" ca="1" si="438"/>
        <v>-2.11323783234972-3.95358990714089i</v>
      </c>
      <c r="DV266" s="223" t="str">
        <f t="shared" ca="1" si="439"/>
        <v>4.43440749675906+0.657782215180257i</v>
      </c>
      <c r="DW266" s="223" t="str">
        <f t="shared" ca="1" si="440"/>
        <v>-3.16990909096293+3.16990909096003i</v>
      </c>
      <c r="DX266" s="223" t="str">
        <f t="shared" ca="1" si="441"/>
        <v>-0.657782215180486-4.43440749675903i</v>
      </c>
      <c r="DY266" s="223" t="str">
        <f t="shared" ca="1" si="442"/>
        <v>3.953589907141+2.11323783234951i</v>
      </c>
      <c r="DZ266" s="223" t="str">
        <f t="shared" ca="1" si="443"/>
        <v>-4.0525193006857+1.91669888284267i</v>
      </c>
      <c r="EA266" s="223" t="str">
        <f t="shared" ca="1" si="444"/>
        <v>0.874575950577607-4.39679021521288i</v>
      </c>
      <c r="EB266" s="223" t="str">
        <f t="shared" ca="1" si="445"/>
        <v>3.01055072971375+3.3216308635579i</v>
      </c>
      <c r="EC266" s="223" t="str">
        <f t="shared" ca="1" si="446"/>
        <v>-4.46134190223806+0.439403824807333i</v>
      </c>
      <c r="ED266" s="223" t="str">
        <f t="shared" ca="1" si="447"/>
        <v>2.3046858068206-3.84513596921619i</v>
      </c>
      <c r="EE266" s="223" t="str">
        <f t="shared" ca="1" si="448"/>
        <v>1.71554243784803+4.1416858202745i</v>
      </c>
      <c r="EF266" s="223" t="str">
        <f t="shared" ca="1" si="449"/>
        <v>-4.34858068092415-1.08926275591047i</v>
      </c>
      <c r="EG266" s="223" t="str">
        <f t="shared" ca="1" si="450"/>
        <v>3.4653505364652-2.84393968806315i</v>
      </c>
      <c r="EH266" s="223" t="str">
        <f t="shared" ca="1" si="451"/>
        <v>0.219966872132975+4.47752854430706i</v>
      </c>
      <c r="EI266" s="223" t="str">
        <f t="shared" ca="1" si="452"/>
        <v>-3.72741876194983-2.49058159131252i</v>
      </c>
      <c r="EJ266" s="223" t="str">
        <f t="shared" ca="1" si="453"/>
        <v>4.22087465595517-1.51025310085289i</v>
      </c>
      <c r="EK266" s="223" t="str">
        <f t="shared" ca="1" si="454"/>
        <v>-1.30132543185665+4.28989503488413i</v>
      </c>
      <c r="EL266" s="223" t="str">
        <f t="shared" ca="1" si="455"/>
        <v>-2.67047734660443-3.60072187640104i</v>
      </c>
      <c r="EM266" s="223" t="str">
        <f t="shared" ca="1" si="456"/>
        <v>4.48292842792749-1.66075032907475E-12i</v>
      </c>
      <c r="EN266" s="223"/>
      <c r="EO266" s="223"/>
      <c r="EP266" s="223"/>
    </row>
    <row r="267" spans="1:146">
      <c r="A267" s="249">
        <f t="shared" si="323"/>
        <v>3.2617187500000025E-3</v>
      </c>
      <c r="B267" s="248">
        <v>167</v>
      </c>
      <c r="C267" s="247">
        <f t="shared" si="324"/>
        <v>33400</v>
      </c>
      <c r="N267" s="246">
        <f t="shared" ca="1" si="327"/>
        <v>17.482280328816763</v>
      </c>
      <c r="O267" s="223">
        <f t="shared" ca="1" si="328"/>
        <v>4.4822803288167652</v>
      </c>
      <c r="P267" s="223" t="str">
        <f t="shared" ca="1" si="329"/>
        <v>-2.58093372956378+3.66464432512867i</v>
      </c>
      <c r="Q267" s="223" t="str">
        <f t="shared" ca="1" si="330"/>
        <v>-1.51003476283793-4.22026444208402i</v>
      </c>
      <c r="R267" s="223" t="str">
        <f t="shared" ca="1" si="331"/>
        <v>4.31991450109931+1.19548134627422i</v>
      </c>
      <c r="S267" s="223" t="str">
        <f t="shared" ca="1" si="332"/>
        <v>-3.46484954907762+2.84352853834005i</v>
      </c>
      <c r="T267" s="223" t="str">
        <f t="shared" ca="1" si="333"/>
        <v>-0.329736996320929-4.47013539608757i</v>
      </c>
      <c r="U267" s="223" t="str">
        <f t="shared" ca="1" si="334"/>
        <v>3.84458007606757+2.304352617288i</v>
      </c>
      <c r="V267" s="223" t="str">
        <f t="shared" ca="1" si="335"/>
        <v>-4.09774440440238+1.81640517018829i</v>
      </c>
      <c r="W267" s="223" t="str">
        <f t="shared" ca="1" si="336"/>
        <v>0.874449512715289-4.39615456914446i</v>
      </c>
      <c r="X267" s="223" t="str">
        <f t="shared" ca="1" si="337"/>
        <v>3.09071401959655+3.24627845311629i</v>
      </c>
      <c r="Y267" s="223" t="str">
        <f t="shared" ca="1" si="338"/>
        <v>-4.43376641234278+0.657687119289077i</v>
      </c>
      <c r="Z267" s="223" t="str">
        <f t="shared" ca="1" si="339"/>
        <v>2.01528401852385-4.00368171446983i</v>
      </c>
      <c r="AA267" s="223" t="str">
        <f t="shared" ca="1" si="340"/>
        <v>2.11293232054358+3.95301833475385i</v>
      </c>
      <c r="AB267" s="223" t="str">
        <f t="shared" ca="1" si="341"/>
        <v>-4.448571494685-0.548678961482772i</v>
      </c>
      <c r="AC267" s="223" t="str">
        <f t="shared" ca="1" si="342"/>
        <v>3.01011549295142-3.32115065379329i</v>
      </c>
      <c r="AD267" s="223" t="str">
        <f t="shared" ca="1" si="343"/>
        <v>0.982073178774487+4.37337046425632i</v>
      </c>
      <c r="AE267" s="223" t="str">
        <f t="shared" ca="1" si="344"/>
        <v>-4.1410870547717-1.71529442105429i</v>
      </c>
      <c r="AF267" s="223" t="str">
        <f t="shared" ca="1" si="345"/>
        <v>3.78687051624939-2.39800930758386i</v>
      </c>
      <c r="AG267" s="223" t="str">
        <f t="shared" ca="1" si="346"/>
        <v>-0.219935071418585+4.47688122586001i</v>
      </c>
      <c r="AH267" s="223" t="str">
        <f t="shared" ca="1" si="347"/>
        <v>-3.53358968484359-2.75764045612634i</v>
      </c>
      <c r="AI267" s="223" t="str">
        <f t="shared" ca="1" si="348"/>
        <v>4.28927484270375-1.30113729861475i</v>
      </c>
      <c r="AJ267" s="223" t="str">
        <f t="shared" ca="1" si="349"/>
        <v>-1.40600949449897+4.25605148552934i</v>
      </c>
      <c r="AK267" s="223" t="str">
        <f t="shared" ca="1" si="350"/>
        <v>-2.67009127441617-3.60020131831324i</v>
      </c>
      <c r="AL267" s="223" t="str">
        <f t="shared" ca="1" si="351"/>
        <v>4.48093034978335-0.110000665853401i</v>
      </c>
      <c r="AM267" s="223" t="str">
        <f t="shared" ca="1" si="352"/>
        <v>-2.49022152673992+3.72687988723259i</v>
      </c>
      <c r="AN267" s="223" t="str">
        <f t="shared" ca="1" si="353"/>
        <v>-1.61315044270028-4.18193526914437i</v>
      </c>
      <c r="AO267" s="223" t="str">
        <f t="shared" ca="1" si="354"/>
        <v>4.34795200453109+1.08910528067391i</v>
      </c>
      <c r="AP267" s="223" t="str">
        <f t="shared" ca="1" si="355"/>
        <v>-3.39402231750119+2.92770378529004i</v>
      </c>
      <c r="AQ267" s="223" t="str">
        <f t="shared" ca="1" si="356"/>
        <v>-0.439340299985494-4.46069692390173i</v>
      </c>
      <c r="AR267" s="223" t="str">
        <f t="shared" ca="1" si="357"/>
        <v>-0.439340299985494-4.46069692390173i</v>
      </c>
      <c r="AS267" s="223" t="str">
        <f t="shared" ca="1" si="358"/>
        <v>-4.05193342602819+1.91642178476795i</v>
      </c>
      <c r="AT267" s="223" t="str">
        <f t="shared" ca="1" si="359"/>
        <v>0.766299110969603-4.41629059490257i</v>
      </c>
      <c r="AU267" s="223" t="str">
        <f t="shared" ca="1" si="360"/>
        <v>3.16945081568578+3.16945081568503i</v>
      </c>
      <c r="AV267" s="223" t="str">
        <f t="shared" ca="1" si="361"/>
        <v>-4.41629059490313+0.76629911096638i</v>
      </c>
      <c r="AW267" s="223" t="str">
        <f t="shared" ca="1" si="362"/>
        <v>1.91642178476687-4.0519334260287i</v>
      </c>
      <c r="AX267" s="223" t="str">
        <f t="shared" ca="1" si="363"/>
        <v>2.20930787114026+3.89997380460631i</v>
      </c>
      <c r="AY267" s="223" t="str">
        <f t="shared" ca="1" si="364"/>
        <v>-4.46069692390185-0.439340299984311i</v>
      </c>
      <c r="AZ267" s="223" t="str">
        <f t="shared" ca="1" si="365"/>
        <v>2.92770378528918-3.39402231750192i</v>
      </c>
      <c r="BA267" s="223" t="str">
        <f t="shared" ca="1" si="366"/>
        <v>1.08910528067067+4.3479520045319i</v>
      </c>
      <c r="BB267" s="223" t="str">
        <f t="shared" ca="1" si="367"/>
        <v>-4.18193526914482-1.61315044269912i</v>
      </c>
      <c r="BC267" s="223" t="str">
        <f t="shared" ca="1" si="368"/>
        <v>3.72687988723342-2.49022152673868i</v>
      </c>
      <c r="BD267" s="223" t="str">
        <f t="shared" ca="1" si="369"/>
        <v>-0.110000665852213+4.48093034978338i</v>
      </c>
      <c r="BE267" s="223" t="str">
        <f t="shared" ca="1" si="370"/>
        <v>-3.60020131831262-2.670091274417i</v>
      </c>
      <c r="BF267" s="223" t="str">
        <f t="shared" ca="1" si="371"/>
        <v>4.25605148552884-1.40600949450046i</v>
      </c>
      <c r="BG267" s="223" t="str">
        <f t="shared" ca="1" si="372"/>
        <v>-1.30113729861483+4.28927484270372i</v>
      </c>
      <c r="BH267" s="223" t="str">
        <f t="shared" ca="1" si="373"/>
        <v>-2.75764045612446-3.53358968484506i</v>
      </c>
      <c r="BI267" s="223" t="str">
        <f t="shared" ca="1" si="374"/>
        <v>4.47688122586-0.219935071418881i</v>
      </c>
      <c r="BJ267" s="223" t="str">
        <f t="shared" ca="1" si="375"/>
        <v>-2.39800930758511+3.78687051624859i</v>
      </c>
      <c r="BK267" s="223" t="str">
        <f t="shared" ca="1" si="376"/>
        <v>-1.71529442105492-4.14108705477144i</v>
      </c>
      <c r="BL267" s="223" t="str">
        <f t="shared" ca="1" si="377"/>
        <v>4.37337046425607+0.982073178775563i</v>
      </c>
      <c r="BM267" s="223" t="str">
        <f t="shared" ca="1" si="378"/>
        <v>-3.32115065379215+3.01011549295268i</v>
      </c>
      <c r="BN267" s="223" t="str">
        <f t="shared" ca="1" si="379"/>
        <v>-0.548678961482212-4.44857149468506i</v>
      </c>
      <c r="BO267" s="223" t="str">
        <f t="shared" ca="1" si="380"/>
        <v>3.95301833475483+2.11293232054174i</v>
      </c>
      <c r="BP267" s="223" t="str">
        <f t="shared" ca="1" si="381"/>
        <v>-4.0036817144697+2.01528401852411i</v>
      </c>
      <c r="BQ267" s="223" t="str">
        <f t="shared" ca="1" si="382"/>
        <v>0.657687119291017-4.43376641234249i</v>
      </c>
      <c r="BR267" s="223" t="str">
        <f t="shared" ca="1" si="383"/>
        <v>3.24627845311676+3.09071401959605i</v>
      </c>
      <c r="BS267" s="223" t="str">
        <f t="shared" ca="1" si="384"/>
        <v>-4.39615456914466+0.874449512714298i</v>
      </c>
      <c r="BT267" s="223" t="str">
        <f t="shared" ca="1" si="385"/>
        <v>1.81640517018718-4.09774440440287i</v>
      </c>
      <c r="BU267" s="223" t="str">
        <f t="shared" ca="1" si="386"/>
        <v>2.30435261728749+3.84458007606787i</v>
      </c>
      <c r="BV267" s="223" t="str">
        <f t="shared" ca="1" si="387"/>
        <v>-4.47013539608772-0.329736996318871i</v>
      </c>
      <c r="BW267" s="223" t="str">
        <f t="shared" ca="1" si="388"/>
        <v>2.8435285383402-3.4648495490775i</v>
      </c>
      <c r="BX267" s="223" t="str">
        <f t="shared" ca="1" si="389"/>
        <v>1.19548134627229+4.31991450109985i</v>
      </c>
      <c r="BY267" s="223" t="str">
        <f t="shared" ca="1" si="390"/>
        <v>-4.22026444208424-1.51003476283731i</v>
      </c>
      <c r="BZ267" s="223" t="str">
        <f t="shared" ca="1" si="391"/>
        <v>3.66464432512943-2.58093372956269i</v>
      </c>
      <c r="CA267" s="223" t="str">
        <f t="shared" ca="1" si="392"/>
        <v>1.0608822940889E-12+4.48228032881677i</v>
      </c>
      <c r="CB267" s="223" t="str">
        <f t="shared" ca="1" si="393"/>
        <v>-3.66464432512831-2.58093372956429i</v>
      </c>
      <c r="CC267" s="223" t="str">
        <f t="shared" ca="1" si="394"/>
        <v>4.22026444208344-1.51003476283955i</v>
      </c>
      <c r="CD267" s="223" t="str">
        <f t="shared" ca="1" si="395"/>
        <v>-1.19548134627442+4.31991450109925i</v>
      </c>
      <c r="CE267" s="223" t="str">
        <f t="shared" ca="1" si="396"/>
        <v>-2.84352853833849-3.4648495490789i</v>
      </c>
      <c r="CF267" s="223" t="str">
        <f t="shared" ca="1" si="397"/>
        <v>4.47013539608755-0.329736996321241i</v>
      </c>
      <c r="CG267" s="223" t="str">
        <f t="shared" ca="1" si="398"/>
        <v>-2.30435261728927+3.8445800760668i</v>
      </c>
      <c r="CH267" s="223" t="str">
        <f t="shared" ca="1" si="399"/>
        <v>-1.81640517018947-4.09774440440185i</v>
      </c>
      <c r="CI267" s="223" t="str">
        <f t="shared" ca="1" si="400"/>
        <v>4.39615456914428+0.874449512716217i</v>
      </c>
      <c r="CJ267" s="223" t="str">
        <f t="shared" ca="1" si="401"/>
        <v>-3.2462784531152+3.09071401959769i</v>
      </c>
      <c r="CK267" s="223" t="str">
        <f t="shared" ca="1" si="402"/>
        <v>-0.657687119288834-4.43376641234282i</v>
      </c>
      <c r="CL267" s="223" t="str">
        <f t="shared" ca="1" si="403"/>
        <v>4.0036817144687+2.01528401852609i</v>
      </c>
      <c r="CM267" s="223" t="str">
        <f t="shared" ca="1" si="404"/>
        <v>-3.95301833475371+2.11293232054384i</v>
      </c>
      <c r="CN267" s="223" t="str">
        <f t="shared" ca="1" si="405"/>
        <v>0.548678961484278-4.44857149468481i</v>
      </c>
      <c r="CO267" s="223" t="str">
        <f t="shared" ca="1" si="406"/>
        <v>3.32115065379383+3.01011549295082i</v>
      </c>
      <c r="CP267" s="223" t="str">
        <f t="shared" ca="1" si="407"/>
        <v>-4.37337046425653+0.982073178773533i</v>
      </c>
      <c r="CQ267" s="223" t="str">
        <f t="shared" ca="1" si="408"/>
        <v>1.71529442105284-4.1410870547723i</v>
      </c>
      <c r="CR267" s="223" t="str">
        <f t="shared" ca="1" si="409"/>
        <v>2.39800930758325+3.78687051624977i</v>
      </c>
      <c r="CS267" s="223" t="str">
        <f t="shared" ca="1" si="410"/>
        <v>-4.47688122585989-0.219935071421089i</v>
      </c>
      <c r="CT267" s="223" t="str">
        <f t="shared" ca="1" si="411"/>
        <v>2.7576404561261-3.53358968484378i</v>
      </c>
      <c r="CU267" s="223" t="str">
        <f t="shared" ca="1" si="412"/>
        <v>1.30113729861284+4.28927484270432i</v>
      </c>
      <c r="CV267" s="223" t="str">
        <f t="shared" ca="1" si="413"/>
        <v>-4.25605148552959-1.40600949449821i</v>
      </c>
      <c r="CW267" s="223" t="str">
        <f t="shared" ca="1" si="414"/>
        <v>3.60020131831386-2.67009127441533i</v>
      </c>
      <c r="CX267" s="223" t="str">
        <f t="shared" ca="1" si="415"/>
        <v>0.110000665854461+4.48093034978333i</v>
      </c>
      <c r="CY267" s="223" t="str">
        <f t="shared" ca="1" si="416"/>
        <v>-3.72687988723233-2.49022152674031i</v>
      </c>
      <c r="CZ267" s="223" t="str">
        <f t="shared" ca="1" si="417"/>
        <v>4.18193526914397-1.61315044270133i</v>
      </c>
      <c r="DA267" s="223" t="str">
        <f t="shared" ca="1" si="418"/>
        <v>-1.08910528067282+4.34795200453137i</v>
      </c>
      <c r="DB267" s="223" t="str">
        <f t="shared" ca="1" si="419"/>
        <v>-2.92770378528751-3.39402231750336i</v>
      </c>
      <c r="DC267" s="223" t="str">
        <f t="shared" ca="1" si="420"/>
        <v>4.46069692390162-0.439340299986676i</v>
      </c>
      <c r="DD267" s="223" t="str">
        <f t="shared" ca="1" si="421"/>
        <v>-2.20930787114207+3.89997380460528i</v>
      </c>
      <c r="DE267" s="223" t="str">
        <f t="shared" ca="1" si="422"/>
        <v>-1.91642178476914-4.05193342602763i</v>
      </c>
      <c r="DF267" s="223" t="str">
        <f t="shared" ca="1" si="423"/>
        <v>4.4162905949028+0.766299110968307i</v>
      </c>
      <c r="DG267" s="223" t="str">
        <f t="shared" ca="1" si="424"/>
        <v>-3.16945081568419+3.16945081568662i</v>
      </c>
      <c r="DH267" s="223" t="str">
        <f t="shared" ca="1" si="425"/>
        <v>-0.766299110967429-4.41629059490295i</v>
      </c>
      <c r="DI267" s="223" t="str">
        <f t="shared" ca="1" si="426"/>
        <v>4.05193342602725+1.91642178476995i</v>
      </c>
      <c r="DJ267" s="223" t="str">
        <f t="shared" ca="1" si="427"/>
        <v>-3.89997380460573+2.20930787114129i</v>
      </c>
      <c r="DK267" s="223" t="str">
        <f t="shared" ca="1" si="428"/>
        <v>0.439340299987566-4.46069692390153i</v>
      </c>
      <c r="DL267" s="223" t="str">
        <f t="shared" ca="1" si="429"/>
        <v>3.39402231750278+2.92770378528819i</v>
      </c>
      <c r="DM267" s="223" t="str">
        <f t="shared" ca="1" si="430"/>
        <v>-4.34795200453158+1.08910528067195i</v>
      </c>
      <c r="DN267" s="223" t="str">
        <f t="shared" ca="1" si="431"/>
        <v>1.61315044269813-4.1819352691452i</v>
      </c>
      <c r="DO267" s="223" t="str">
        <f t="shared" ca="1" si="432"/>
        <v>2.49022152673957+3.72687988723283i</v>
      </c>
      <c r="DP267" s="223" t="str">
        <f t="shared" ca="1" si="433"/>
        <v>-4.48093034978329-0.11000066585561i</v>
      </c>
      <c r="DQ267" s="223" t="str">
        <f t="shared" ca="1" si="434"/>
        <v>2.67009127441605-3.60020131831333i</v>
      </c>
      <c r="DR267" s="223" t="str">
        <f t="shared" ca="1" si="435"/>
        <v>1.40600949449736+4.25605148552987i</v>
      </c>
      <c r="DS267" s="223" t="str">
        <f t="shared" ca="1" si="436"/>
        <v>-4.28927484270406-1.30113729861369i</v>
      </c>
      <c r="DT267" s="223" t="str">
        <f t="shared" ca="1" si="437"/>
        <v>3.53358968484433-2.7576404561254i</v>
      </c>
      <c r="DU267" s="223" t="str">
        <f t="shared" ca="1" si="438"/>
        <v>0.219935071419941+4.47688122585994i</v>
      </c>
      <c r="DV267" s="223" t="str">
        <f t="shared" ca="1" si="439"/>
        <v>-3.78687051624916-2.39800930758422i</v>
      </c>
      <c r="DW267" s="223" t="str">
        <f t="shared" ca="1" si="440"/>
        <v>4.14108705477099-1.71529442105602i</v>
      </c>
      <c r="DX267" s="223" t="str">
        <f t="shared" ca="1" si="441"/>
        <v>-0.982073178774402+4.37337046425633i</v>
      </c>
      <c r="DY267" s="223" t="str">
        <f t="shared" ca="1" si="442"/>
        <v>-3.01011549295016-3.32115065379443i</v>
      </c>
      <c r="DZ267" s="223" t="str">
        <f t="shared" ca="1" si="443"/>
        <v>4.44857149468492-0.548678961483391i</v>
      </c>
      <c r="EA267" s="223" t="str">
        <f t="shared" ca="1" si="444"/>
        <v>-2.11293232054462+3.95301833475329i</v>
      </c>
      <c r="EB267" s="223" t="str">
        <f t="shared" ca="1" si="445"/>
        <v>-2.01528401852529-4.00368171446911i</v>
      </c>
      <c r="EC267" s="223" t="str">
        <f t="shared" ca="1" si="446"/>
        <v>4.43376641234268+0.657687119289717i</v>
      </c>
      <c r="ED267" s="223" t="str">
        <f t="shared" ca="1" si="447"/>
        <v>-3.09071401959519+3.24627845311758i</v>
      </c>
      <c r="EE267" s="223" t="str">
        <f t="shared" ca="1" si="448"/>
        <v>-0.874449512715343-4.39615456914445i</v>
      </c>
      <c r="EF267" s="223" t="str">
        <f t="shared" ca="1" si="449"/>
        <v>4.09774440440149+1.81640517019028i</v>
      </c>
      <c r="EG267" s="223" t="str">
        <f t="shared" ca="1" si="450"/>
        <v>-3.84458007606726+2.30435261728851i</v>
      </c>
      <c r="EH267" s="223" t="str">
        <f t="shared" ca="1" si="451"/>
        <v>0.329736996322132-4.47013539608748i</v>
      </c>
      <c r="EI267" s="223" t="str">
        <f t="shared" ca="1" si="452"/>
        <v>3.46484954907833+2.84352853833919i</v>
      </c>
      <c r="EJ267" s="223" t="str">
        <f t="shared" ca="1" si="453"/>
        <v>-4.31991450109949+1.19548134627356i</v>
      </c>
      <c r="EK267" s="223" t="str">
        <f t="shared" ca="1" si="454"/>
        <v>1.51003476283607-4.22026444208468i</v>
      </c>
      <c r="EL267" s="223" t="str">
        <f t="shared" ca="1" si="455"/>
        <v>2.58093372956377+3.66464432512868i</v>
      </c>
      <c r="EM267" s="223" t="str">
        <f t="shared" ca="1" si="456"/>
        <v>-4.48228032881677-1.95484562274207E-12i</v>
      </c>
      <c r="EN267" s="223"/>
      <c r="EO267" s="223"/>
      <c r="EP267" s="223"/>
    </row>
    <row r="268" spans="1:146">
      <c r="A268" s="249">
        <f t="shared" si="323"/>
        <v>3.2812500000000025E-3</v>
      </c>
      <c r="B268" s="248">
        <v>168</v>
      </c>
      <c r="C268" s="247">
        <f t="shared" si="324"/>
        <v>33600</v>
      </c>
      <c r="N268" s="246">
        <f t="shared" ca="1" si="327"/>
        <v>17.481573469466856</v>
      </c>
      <c r="O268" s="223">
        <f t="shared" ca="1" si="328"/>
        <v>4.4815734694668556</v>
      </c>
      <c r="P268" s="223" t="str">
        <f t="shared" ca="1" si="329"/>
        <v>-2.48982881672618+3.72629215516297i</v>
      </c>
      <c r="Q268" s="223" t="str">
        <f t="shared" ca="1" si="330"/>
        <v>-1.71502391769191-4.14043400188602i</v>
      </c>
      <c r="R268" s="223" t="str">
        <f t="shared" ca="1" si="331"/>
        <v>4.39546129189872+0.874311611297274i</v>
      </c>
      <c r="S268" s="223" t="str">
        <f t="shared" ca="1" si="332"/>
        <v>-3.16895099064578+3.16895099064569i</v>
      </c>
      <c r="T268" s="223" t="str">
        <f t="shared" ca="1" si="333"/>
        <v>-0.874311611297149-4.39546129189874i</v>
      </c>
      <c r="U268" s="223" t="str">
        <f t="shared" ca="1" si="334"/>
        <v>4.14043400188599+1.71502391769199i</v>
      </c>
      <c r="V268" s="223" t="str">
        <f t="shared" ca="1" si="335"/>
        <v>-3.72629215516304+2.48982881672608i</v>
      </c>
      <c r="W268" s="223" t="str">
        <f t="shared" ca="1" si="336"/>
        <v>1.25178227708693E-13-4.48157346946686i</v>
      </c>
      <c r="X268" s="223" t="str">
        <f t="shared" ca="1" si="337"/>
        <v>3.72629215516289+2.4898288167263i</v>
      </c>
      <c r="Y268" s="223" t="str">
        <f t="shared" ca="1" si="338"/>
        <v>-4.14043400188608+1.71502391769176i</v>
      </c>
      <c r="Z268" s="223" t="str">
        <f t="shared" ca="1" si="339"/>
        <v>0.874311611297409-4.39546129189869i</v>
      </c>
      <c r="AA268" s="223" t="str">
        <f t="shared" ca="1" si="340"/>
        <v>3.1689509906456+3.16895099064587i</v>
      </c>
      <c r="AB268" s="223" t="str">
        <f t="shared" ca="1" si="341"/>
        <v>-4.39546129189877+0.87431161129701i</v>
      </c>
      <c r="AC268" s="223" t="str">
        <f t="shared" ca="1" si="342"/>
        <v>1.71502391769169-4.14043400188611i</v>
      </c>
      <c r="AD268" s="223" t="str">
        <f t="shared" ca="1" si="343"/>
        <v>2.48982881672596+3.72629215516312i</v>
      </c>
      <c r="AE268" s="223" t="str">
        <f t="shared" ca="1" si="344"/>
        <v>-4.48157346946686+1.95452470873295E-13i</v>
      </c>
      <c r="AF268" s="223" t="str">
        <f t="shared" ca="1" si="345"/>
        <v>2.48982881672603-3.72629215516307i</v>
      </c>
      <c r="AG268" s="223" t="str">
        <f t="shared" ca="1" si="346"/>
        <v>1.71502391769202+4.14043400188597i</v>
      </c>
      <c r="AH268" s="223" t="str">
        <f t="shared" ca="1" si="347"/>
        <v>-4.39546129189876-0.874311611297063i</v>
      </c>
      <c r="AI268" s="223" t="str">
        <f t="shared" ca="1" si="348"/>
        <v>3.16895099064564-3.16895099064583i</v>
      </c>
      <c r="AJ268" s="223" t="str">
        <f t="shared" ca="1" si="349"/>
        <v>0.874311611297323+4.39546129189871i</v>
      </c>
      <c r="AK268" s="223" t="str">
        <f t="shared" ca="1" si="350"/>
        <v>-4.14043400188605-1.71502391769183i</v>
      </c>
      <c r="AL268" s="223" t="str">
        <f t="shared" ca="1" si="351"/>
        <v>3.72629215516292-2.48982881672625i</v>
      </c>
      <c r="AM268" s="223" t="str">
        <f t="shared" ca="1" si="352"/>
        <v>7.02742431646019E-14+4.48157346946686i</v>
      </c>
      <c r="AN268" s="223" t="str">
        <f t="shared" ca="1" si="353"/>
        <v>-3.72629215516275-2.48982881672651i</v>
      </c>
      <c r="AO268" s="223" t="str">
        <f t="shared" ca="1" si="354"/>
        <v>4.14043400188551-1.71502391769314i</v>
      </c>
      <c r="AP268" s="223" t="str">
        <f t="shared" ca="1" si="355"/>
        <v>-0.87431161129856+4.39546129189846i</v>
      </c>
      <c r="AQ268" s="223" t="str">
        <f t="shared" ca="1" si="356"/>
        <v>-3.16895099064606-3.16895099064542i</v>
      </c>
      <c r="AR268" s="223" t="str">
        <f t="shared" ca="1" si="357"/>
        <v>-3.16895099064606-3.16895099064542i</v>
      </c>
      <c r="AS268" s="223" t="str">
        <f t="shared" ca="1" si="358"/>
        <v>-1.71502391769236+4.14043400188583i</v>
      </c>
      <c r="AT268" s="223" t="str">
        <f t="shared" ca="1" si="359"/>
        <v>-2.48982881672726-3.72629215516225i</v>
      </c>
      <c r="AU268" s="223" t="str">
        <f t="shared" ca="1" si="360"/>
        <v>4.48157346946686+1.39233076341613E-12i</v>
      </c>
      <c r="AV268" s="223" t="str">
        <f t="shared" ca="1" si="361"/>
        <v>-2.48982881672582+3.72629215516322i</v>
      </c>
      <c r="AW268" s="223" t="str">
        <f t="shared" ca="1" si="362"/>
        <v>-1.71502391769385-4.14043400188522i</v>
      </c>
      <c r="AX268" s="223" t="str">
        <f t="shared" ca="1" si="363"/>
        <v>4.39546129189862+0.874311611297749i</v>
      </c>
      <c r="AY268" s="223" t="str">
        <f t="shared" ca="1" si="364"/>
        <v>-3.16895099064492+3.16895099064655i</v>
      </c>
      <c r="AZ268" s="223" t="str">
        <f t="shared" ca="1" si="365"/>
        <v>-0.874311611295768-4.39546129189902i</v>
      </c>
      <c r="BA268" s="223" t="str">
        <f t="shared" ca="1" si="366"/>
        <v>4.14043400188615+1.7150239176916i</v>
      </c>
      <c r="BB268" s="223" t="str">
        <f t="shared" ca="1" si="367"/>
        <v>-3.72629215516186+2.48982881672784i</v>
      </c>
      <c r="BC268" s="223" t="str">
        <f t="shared" ca="1" si="368"/>
        <v>6.25891138543465E-13-4.48157346946686i</v>
      </c>
      <c r="BD268" s="223" t="str">
        <f t="shared" ca="1" si="369"/>
        <v>3.72629215516364+2.48982881672518i</v>
      </c>
      <c r="BE268" s="223" t="str">
        <f t="shared" ca="1" si="370"/>
        <v>-4.14043400188663+1.71502391769044i</v>
      </c>
      <c r="BF268" s="223" t="str">
        <f t="shared" ca="1" si="371"/>
        <v>0.874311611296996-4.39546129189878i</v>
      </c>
      <c r="BG268" s="223" t="str">
        <f t="shared" ca="1" si="372"/>
        <v>3.1689509906471+3.16895099064438i</v>
      </c>
      <c r="BH268" s="223" t="str">
        <f t="shared" ca="1" si="373"/>
        <v>-4.39546129189887+0.874311611296521i</v>
      </c>
      <c r="BI268" s="223" t="str">
        <f t="shared" ca="1" si="374"/>
        <v>1.71502391769089-4.14043400188644i</v>
      </c>
      <c r="BJ268" s="223" t="str">
        <f t="shared" ca="1" si="375"/>
        <v>2.48982881672478+3.72629215516391i</v>
      </c>
      <c r="BK268" s="223" t="str">
        <f t="shared" ca="1" si="376"/>
        <v>-4.48157346946686+1.40548486329204E-13i</v>
      </c>
      <c r="BL268" s="223" t="str">
        <f t="shared" ca="1" si="377"/>
        <v>2.48982881672454-3.72629215516407i</v>
      </c>
      <c r="BM268" s="223" t="str">
        <f t="shared" ca="1" si="378"/>
        <v>1.71502391769115+4.14043400188633i</v>
      </c>
      <c r="BN268" s="223" t="str">
        <f t="shared" ca="1" si="379"/>
        <v>-4.39546129189892-0.874311611296243i</v>
      </c>
      <c r="BO268" s="223" t="str">
        <f t="shared" ca="1" si="380"/>
        <v>3.16895099064699-3.16895099064448i</v>
      </c>
      <c r="BP268" s="223" t="str">
        <f t="shared" ca="1" si="381"/>
        <v>0.87431161129727+4.39546129189872i</v>
      </c>
      <c r="BQ268" s="223" t="str">
        <f t="shared" ca="1" si="382"/>
        <v>-4.14043400188674-1.71502391769018i</v>
      </c>
      <c r="BR268" s="223" t="str">
        <f t="shared" ca="1" si="383"/>
        <v>3.72629215516348-2.48982881672541i</v>
      </c>
      <c r="BS268" s="223" t="str">
        <f t="shared" ca="1" si="384"/>
        <v>9.0698811120187E-13+4.48157346946686i</v>
      </c>
      <c r="BT268" s="223" t="str">
        <f t="shared" ca="1" si="385"/>
        <v>-3.72629215516194-2.48982881672772i</v>
      </c>
      <c r="BU268" s="223" t="str">
        <f t="shared" ca="1" si="386"/>
        <v>4.14043400188604-1.71502391769186i</v>
      </c>
      <c r="BV268" s="223" t="str">
        <f t="shared" ca="1" si="387"/>
        <v>-0.874311611295491+4.39546129189907i</v>
      </c>
      <c r="BW268" s="223" t="str">
        <f t="shared" ca="1" si="388"/>
        <v>-3.16895099064503-3.16895099064645i</v>
      </c>
      <c r="BX268" s="223" t="str">
        <f t="shared" ca="1" si="389"/>
        <v>4.39546129189857-0.874311611298023i</v>
      </c>
      <c r="BY268" s="223" t="str">
        <f t="shared" ca="1" si="390"/>
        <v>-1.71502391769371+4.14043400188528i</v>
      </c>
      <c r="BZ268" s="223" t="str">
        <f t="shared" ca="1" si="391"/>
        <v>-2.48982881672605-3.72629215516306i</v>
      </c>
      <c r="CA268" s="223" t="str">
        <f t="shared" ca="1" si="392"/>
        <v>4.48157346946686-1.54605375713435E-12i</v>
      </c>
      <c r="CB268" s="223" t="str">
        <f t="shared" ca="1" si="393"/>
        <v>-2.48982881672708+3.72629215516237i</v>
      </c>
      <c r="CC268" s="223" t="str">
        <f t="shared" ca="1" si="394"/>
        <v>-1.71502391769268-4.1404340018857i</v>
      </c>
      <c r="CD268" s="223" t="str">
        <f t="shared" ca="1" si="395"/>
        <v>4.39546129189833+0.874311611299237i</v>
      </c>
      <c r="CE268" s="223" t="str">
        <f t="shared" ca="1" si="396"/>
        <v>-3.16895099064581+3.16895099064566i</v>
      </c>
      <c r="CF268" s="223" t="str">
        <f t="shared" ca="1" si="397"/>
        <v>-0.874311611298775-4.39546129189842i</v>
      </c>
      <c r="CG268" s="223" t="str">
        <f t="shared" ca="1" si="398"/>
        <v>4.14043400188562+1.71502391769288i</v>
      </c>
      <c r="CH268" s="223" t="str">
        <f t="shared" ca="1" si="399"/>
        <v>-3.72629215516263+2.48982881672669i</v>
      </c>
      <c r="CI268" s="223" t="str">
        <f t="shared" ca="1" si="400"/>
        <v>2.0182219019596E-12-4.48157346946686i</v>
      </c>
      <c r="CJ268" s="223" t="str">
        <f t="shared" ca="1" si="401"/>
        <v>3.72629215516279+2.48982881672644i</v>
      </c>
      <c r="CK268" s="223" t="str">
        <f t="shared" ca="1" si="402"/>
        <v>-4.14043400188541+1.71502391769339i</v>
      </c>
      <c r="CL268" s="223" t="str">
        <f t="shared" ca="1" si="403"/>
        <v>0.874311611298484-4.39546129189848i</v>
      </c>
      <c r="CM268" s="223" t="str">
        <f t="shared" ca="1" si="404"/>
        <v>3.1689509906462+3.16895099064527i</v>
      </c>
      <c r="CN268" s="223" t="str">
        <f t="shared" ca="1" si="405"/>
        <v>-4.39546129189917+0.874311611295029i</v>
      </c>
      <c r="CO268" s="223" t="str">
        <f t="shared" ca="1" si="406"/>
        <v>1.71502391769217-4.14043400188591i</v>
      </c>
      <c r="CP268" s="223" t="str">
        <f t="shared" ca="1" si="407"/>
        <v>2.48982881672732+3.72629215516221i</v>
      </c>
      <c r="CQ268" s="223" t="str">
        <f t="shared" ca="1" si="408"/>
        <v>-4.48157346946686-1.25178227708693E-12i</v>
      </c>
      <c r="CR268" s="223" t="str">
        <f t="shared" ca="1" si="409"/>
        <v>2.4898288167258-3.72629215516322i</v>
      </c>
      <c r="CS268" s="223" t="str">
        <f t="shared" ca="1" si="410"/>
        <v>1.71502391768986+4.14043400188687i</v>
      </c>
      <c r="CT268" s="223" t="str">
        <f t="shared" ca="1" si="411"/>
        <v>-4.39546129189863-0.874311611297736i</v>
      </c>
      <c r="CU268" s="223" t="str">
        <f t="shared" ca="1" si="412"/>
        <v>3.16895099064473-3.16895099064674i</v>
      </c>
      <c r="CV268" s="223" t="str">
        <f t="shared" ca="1" si="413"/>
        <v>0.874311611295782+4.39546129189902i</v>
      </c>
      <c r="CW268" s="223" t="str">
        <f t="shared" ca="1" si="414"/>
        <v>-4.1404340018862-1.71502391769147i</v>
      </c>
      <c r="CX268" s="223" t="str">
        <f t="shared" ca="1" si="415"/>
        <v>3.72629215516433-2.48982881672415i</v>
      </c>
      <c r="CY268" s="223" t="str">
        <f t="shared" ca="1" si="416"/>
        <v>-4.85342652214262E-13+4.48157346946686i</v>
      </c>
      <c r="CZ268" s="223" t="str">
        <f t="shared" ca="1" si="417"/>
        <v>-3.72629215516365-2.48982881672517i</v>
      </c>
      <c r="DA268" s="223" t="str">
        <f t="shared" ca="1" si="418"/>
        <v>4.14043400188658-1.71502391769057i</v>
      </c>
      <c r="DB268" s="223" t="str">
        <f t="shared" ca="1" si="419"/>
        <v>-0.874311611296983+4.39546129189878i</v>
      </c>
      <c r="DC268" s="223" t="str">
        <f t="shared" ca="1" si="420"/>
        <v>-3.16895099064728-3.16895099064419i</v>
      </c>
      <c r="DD268" s="223" t="str">
        <f t="shared" ca="1" si="421"/>
        <v>4.39546129189887-0.874311611296535i</v>
      </c>
      <c r="DE268" s="223" t="str">
        <f t="shared" ca="1" si="422"/>
        <v>-1.71502391769076+4.1404340018865i</v>
      </c>
      <c r="DF268" s="223" t="str">
        <f t="shared" ca="1" si="423"/>
        <v>-2.48982881672479-3.7262921551639i</v>
      </c>
      <c r="DG268" s="223" t="str">
        <f t="shared" ca="1" si="424"/>
        <v>4.48157346946686-2.81096972658407E-13i</v>
      </c>
      <c r="DH268" s="223" t="str">
        <f t="shared" ca="1" si="425"/>
        <v>-2.48982881672453+3.72629215516407i</v>
      </c>
      <c r="DI268" s="223" t="str">
        <f t="shared" ca="1" si="426"/>
        <v>-1.71502391769128-4.14043400188628i</v>
      </c>
      <c r="DJ268" s="223" t="str">
        <f t="shared" ca="1" si="427"/>
        <v>4.39546129189893+0.87431161129623i</v>
      </c>
      <c r="DK268" s="223" t="str">
        <f t="shared" ca="1" si="428"/>
        <v>-3.16895099064689+3.16895099064459i</v>
      </c>
      <c r="DL268" s="223" t="str">
        <f t="shared" ca="1" si="429"/>
        <v>-0.874311611297283-4.39546129189872i</v>
      </c>
      <c r="DM268" s="223" t="str">
        <f t="shared" ca="1" si="430"/>
        <v>4.14043400188679+1.71502391769005i</v>
      </c>
      <c r="DN268" s="223" t="str">
        <f t="shared" ca="1" si="431"/>
        <v>-3.72629215516348+2.48982881672542i</v>
      </c>
      <c r="DO268" s="223" t="str">
        <f t="shared" ca="1" si="432"/>
        <v>-1.04753659753108E-12-4.48157346946686i</v>
      </c>
      <c r="DP268" s="223" t="str">
        <f t="shared" ca="1" si="433"/>
        <v>3.72629215516209+2.48982881672749i</v>
      </c>
      <c r="DQ268" s="223" t="str">
        <f t="shared" ca="1" si="434"/>
        <v>-4.14043400188599+1.71502391769199i</v>
      </c>
      <c r="DR268" s="223" t="str">
        <f t="shared" ca="1" si="435"/>
        <v>0.874311611295482-4.39546129189908i</v>
      </c>
      <c r="DS268" s="223" t="str">
        <f t="shared" ca="1" si="436"/>
        <v>3.16895099064513+3.16895099064635i</v>
      </c>
      <c r="DT268" s="223" t="str">
        <f t="shared" ca="1" si="437"/>
        <v>-4.39546129189856+0.874311611298036i</v>
      </c>
      <c r="DU268" s="223" t="str">
        <f t="shared" ca="1" si="438"/>
        <v>1.71502391769358-4.14043400188533i</v>
      </c>
      <c r="DV268" s="223" t="str">
        <f t="shared" ca="1" si="439"/>
        <v>2.48982881672606+3.72629215516305i</v>
      </c>
      <c r="DW268" s="223" t="str">
        <f t="shared" ca="1" si="440"/>
        <v>-4.48157346946686+1.81397622240375E-12i</v>
      </c>
      <c r="DX268" s="223" t="str">
        <f t="shared" ca="1" si="441"/>
        <v>2.48982881672686-3.72629215516252i</v>
      </c>
      <c r="DY268" s="223" t="str">
        <f t="shared" ca="1" si="442"/>
        <v>1.71502391769269+4.14043400188569i</v>
      </c>
      <c r="DZ268" s="223" t="str">
        <f t="shared" ca="1" si="443"/>
        <v>-4.39546129189838-0.874311611298977i</v>
      </c>
      <c r="EA268" s="223" t="str">
        <f t="shared" ca="1" si="444"/>
        <v>3.16895099064581-3.16895099064567i</v>
      </c>
      <c r="EB268" s="223" t="str">
        <f t="shared" ca="1" si="445"/>
        <v>0.874311611298789+4.39546129189842i</v>
      </c>
      <c r="EC268" s="223" t="str">
        <f t="shared" ca="1" si="446"/>
        <v>-4.14043400188562-1.71502391769287i</v>
      </c>
      <c r="ED268" s="223" t="str">
        <f t="shared" ca="1" si="447"/>
        <v>3.72629215516262-2.4898288167267i</v>
      </c>
      <c r="EE268" s="223" t="str">
        <f t="shared" ca="1" si="448"/>
        <v>-2.00504739457059E-12+4.48157346946686i</v>
      </c>
      <c r="EF268" s="223" t="str">
        <f t="shared" ca="1" si="449"/>
        <v>-3.72629215516294-2.48982881672622i</v>
      </c>
      <c r="EG268" s="223" t="str">
        <f t="shared" ca="1" si="450"/>
        <v>4.1404340018854-1.7150239176934i</v>
      </c>
      <c r="EH268" s="223" t="str">
        <f t="shared" ca="1" si="451"/>
        <v>-0.874311611298224+4.39546129189853i</v>
      </c>
      <c r="EI268" s="223" t="str">
        <f t="shared" ca="1" si="452"/>
        <v>-3.16895099064621-3.16895099064526i</v>
      </c>
      <c r="EJ268" s="223" t="str">
        <f t="shared" ca="1" si="453"/>
        <v>4.39546129189916-0.874311611295042i</v>
      </c>
      <c r="EK268" s="223" t="str">
        <f t="shared" ca="1" si="454"/>
        <v>-1.71502391769216+4.14043400188592i</v>
      </c>
      <c r="EL268" s="223" t="str">
        <f t="shared" ca="1" si="455"/>
        <v>-2.48982881672755-3.72629215516206i</v>
      </c>
      <c r="EM268" s="223" t="str">
        <f t="shared" ca="1" si="456"/>
        <v>4.48157346946686+9.83859811817532E-13i</v>
      </c>
      <c r="EN268" s="223"/>
      <c r="EO268" s="223"/>
      <c r="EP268" s="223"/>
    </row>
    <row r="269" spans="1:146">
      <c r="A269" s="249">
        <f t="shared" si="323"/>
        <v>3.3007812500000025E-3</v>
      </c>
      <c r="B269" s="248">
        <v>169</v>
      </c>
      <c r="C269" s="247">
        <f t="shared" si="324"/>
        <v>33800</v>
      </c>
      <c r="N269" s="246">
        <f t="shared" ca="1" si="327"/>
        <v>17.480800285386231</v>
      </c>
      <c r="O269" s="223">
        <f t="shared" ca="1" si="328"/>
        <v>4.4808002853862314</v>
      </c>
      <c r="P269" s="223" t="str">
        <f t="shared" ca="1" si="329"/>
        <v>-2.39721748787107+3.78562009628045i</v>
      </c>
      <c r="Q269" s="223" t="str">
        <f t="shared" ca="1" si="330"/>
        <v>-1.91578898466075-4.05059548261362i</v>
      </c>
      <c r="R269" s="223" t="str">
        <f t="shared" ca="1" si="331"/>
        <v>4.44710258186988+0.548497788367067i</v>
      </c>
      <c r="S269" s="223" t="str">
        <f t="shared" ca="1" si="332"/>
        <v>-2.84258960872756+3.4637054600343i</v>
      </c>
      <c r="T269" s="223" t="str">
        <f t="shared" ca="1" si="333"/>
        <v>-1.40554523189993-4.2546461425835i</v>
      </c>
      <c r="U269" s="223" t="str">
        <f t="shared" ca="1" si="334"/>
        <v>4.34651631614763+1.08874565945394i</v>
      </c>
      <c r="V269" s="223" t="str">
        <f t="shared" ca="1" si="335"/>
        <v>-3.24520653597913+3.08969346964317i</v>
      </c>
      <c r="W269" s="223" t="str">
        <f t="shared" ca="1" si="336"/>
        <v>-0.87416077056599-4.3947029643334i</v>
      </c>
      <c r="X269" s="223" t="str">
        <f t="shared" ca="1" si="337"/>
        <v>4.18055439928206+1.61261778241491i</v>
      </c>
      <c r="Y269" s="223" t="str">
        <f t="shared" ca="1" si="338"/>
        <v>-3.59901253628294+2.66920961357394i</v>
      </c>
      <c r="Z269" s="223" t="str">
        <f t="shared" ca="1" si="339"/>
        <v>-0.329628117571643-4.46865936289884i</v>
      </c>
      <c r="AA269" s="223" t="str">
        <f t="shared" ca="1" si="340"/>
        <v>3.95171305298032+2.11223463290003i</v>
      </c>
      <c r="AB269" s="223" t="str">
        <f t="shared" ca="1" si="341"/>
        <v>-3.89868603807067+2.20857836040974i</v>
      </c>
      <c r="AC269" s="223" t="str">
        <f t="shared" ca="1" si="342"/>
        <v>0.219862449129686-4.4754029652066i</v>
      </c>
      <c r="AD269" s="223" t="str">
        <f t="shared" ca="1" si="343"/>
        <v>3.66343426409704+2.58008150843285i</v>
      </c>
      <c r="AE269" s="223" t="str">
        <f t="shared" ca="1" si="344"/>
        <v>-4.13971967293905+1.71472803295414i</v>
      </c>
      <c r="AF269" s="223" t="str">
        <f t="shared" ca="1" si="345"/>
        <v>0.76604607994716-4.41483234120107i</v>
      </c>
      <c r="AG269" s="223" t="str">
        <f t="shared" ca="1" si="346"/>
        <v>3.32005401394768+3.00912155653228i</v>
      </c>
      <c r="AH269" s="223" t="str">
        <f t="shared" ca="1" si="347"/>
        <v>-4.31848807066463+1.19508659980968i</v>
      </c>
      <c r="AI269" s="223" t="str">
        <f t="shared" ca="1" si="348"/>
        <v>1.30070766468494-4.28785852944651i</v>
      </c>
      <c r="AJ269" s="223" t="str">
        <f t="shared" ca="1" si="349"/>
        <v>2.92673706111398+3.39290161552309i</v>
      </c>
      <c r="AK269" s="223" t="str">
        <f t="shared" ca="1" si="350"/>
        <v>-4.43230238814756+0.657469951814322i</v>
      </c>
      <c r="AL269" s="223" t="str">
        <f t="shared" ca="1" si="351"/>
        <v>1.81580539544386-4.09639133425925i</v>
      </c>
      <c r="AM269" s="223" t="str">
        <f t="shared" ca="1" si="352"/>
        <v>2.4893992586664+3.72564927609517i</v>
      </c>
      <c r="AN269" s="223" t="str">
        <f t="shared" ca="1" si="353"/>
        <v>-4.47945075211427+0.109964343767612i</v>
      </c>
      <c r="AO269" s="223" t="str">
        <f t="shared" ca="1" si="354"/>
        <v>2.30359172289928-3.84331060047289i</v>
      </c>
      <c r="AP269" s="223" t="str">
        <f t="shared" ca="1" si="355"/>
        <v>2.01461857422967+4.00235970371057i</v>
      </c>
      <c r="AQ269" s="223" t="str">
        <f t="shared" ca="1" si="356"/>
        <v>-4.45922400728494-0.439195230359967i</v>
      </c>
      <c r="AR269" s="223" t="str">
        <f t="shared" ca="1" si="357"/>
        <v>-4.45922400728494-0.439195230359967i</v>
      </c>
      <c r="AS269" s="223" t="str">
        <f t="shared" ca="1" si="358"/>
        <v>1.50953615122266+4.21887091597612i</v>
      </c>
      <c r="AT269" s="223" t="str">
        <f t="shared" ca="1" si="359"/>
        <v>-4.37192638272859-0.981748899423362i</v>
      </c>
      <c r="AU269" s="223" t="str">
        <f t="shared" ca="1" si="360"/>
        <v>3.1684042669385-3.16840426693994i</v>
      </c>
      <c r="AV269" s="223" t="str">
        <f t="shared" ca="1" si="361"/>
        <v>0.981748899425343+4.37192638272815i</v>
      </c>
      <c r="AW269" s="223" t="str">
        <f t="shared" ca="1" si="362"/>
        <v>-4.2188709159753-1.50953615122495i</v>
      </c>
      <c r="AX269" s="223" t="str">
        <f t="shared" ca="1" si="363"/>
        <v>3.53242289789279-2.75672988665194i</v>
      </c>
      <c r="AY269" s="223" t="str">
        <f t="shared" ca="1" si="364"/>
        <v>0.439195230362115+4.45922400728473i</v>
      </c>
      <c r="AZ269" s="223" t="str">
        <f t="shared" ca="1" si="365"/>
        <v>-4.00235970371154-2.01461857422774i</v>
      </c>
      <c r="BA269" s="223" t="str">
        <f t="shared" ca="1" si="366"/>
        <v>3.84331060047407-2.30359172289731i</v>
      </c>
      <c r="BB269" s="223" t="str">
        <f t="shared" ca="1" si="367"/>
        <v>-0.109964343769974+4.47945075211421i</v>
      </c>
      <c r="BC269" s="223" t="str">
        <f t="shared" ca="1" si="368"/>
        <v>-3.72564927609534-2.48939925866615i</v>
      </c>
      <c r="BD269" s="223" t="str">
        <f t="shared" ca="1" si="369"/>
        <v>4.09639133425877-1.81580539544496i</v>
      </c>
      <c r="BE269" s="223" t="str">
        <f t="shared" ca="1" si="370"/>
        <v>-0.657469951812248+4.43230238814787i</v>
      </c>
      <c r="BF269" s="223" t="str">
        <f t="shared" ca="1" si="371"/>
        <v>-3.39290161552242-2.92673706111476i</v>
      </c>
      <c r="BG269" s="223" t="str">
        <f t="shared" ca="1" si="372"/>
        <v>4.28785852944655-1.30070766468481i</v>
      </c>
      <c r="BH269" s="223" t="str">
        <f t="shared" ca="1" si="373"/>
        <v>-1.19508659980895+4.31848807066483i</v>
      </c>
      <c r="BI269" s="223" t="str">
        <f t="shared" ca="1" si="374"/>
        <v>-3.0091215565335-3.32005401394657i</v>
      </c>
      <c r="BJ269" s="223" t="str">
        <f t="shared" ca="1" si="375"/>
        <v>4.41483234120133-0.766046079945646i</v>
      </c>
      <c r="BK269" s="223" t="str">
        <f t="shared" ca="1" si="376"/>
        <v>-1.71472803295473+4.1397196729388i</v>
      </c>
      <c r="BL269" s="223" t="str">
        <f t="shared" ca="1" si="377"/>
        <v>-2.58008150843305-3.6634342640969i</v>
      </c>
      <c r="BM269" s="223" t="str">
        <f t="shared" ca="1" si="378"/>
        <v>4.47540296520654-0.219862449130951i</v>
      </c>
      <c r="BN269" s="223" t="str">
        <f t="shared" ca="1" si="379"/>
        <v>-2.20857836041135+3.89868603806976i</v>
      </c>
      <c r="BO269" s="223" t="str">
        <f t="shared" ca="1" si="380"/>
        <v>-2.11223463289915-3.95171305298078i</v>
      </c>
      <c r="BP269" s="223" t="str">
        <f t="shared" ca="1" si="381"/>
        <v>4.46865936289884+0.329628117571744i</v>
      </c>
      <c r="BQ269" s="223" t="str">
        <f t="shared" ca="1" si="382"/>
        <v>-2.66920961357331+3.59901253628341i</v>
      </c>
      <c r="BR269" s="223" t="str">
        <f t="shared" ca="1" si="383"/>
        <v>-1.61261778241689-4.18055439928129i</v>
      </c>
      <c r="BS269" s="223" t="str">
        <f t="shared" ca="1" si="384"/>
        <v>4.39470296433312+0.874160770567432i</v>
      </c>
      <c r="BT269" s="223" t="str">
        <f t="shared" ca="1" si="385"/>
        <v>-3.08969346964359+3.24520653597873i</v>
      </c>
      <c r="BU269" s="223" t="str">
        <f t="shared" ca="1" si="386"/>
        <v>-1.08874565945422-4.34651631614756i</v>
      </c>
      <c r="BV269" s="223" t="str">
        <f t="shared" ca="1" si="387"/>
        <v>4.25464614258402+1.40554523189838i</v>
      </c>
      <c r="BW269" s="223" t="str">
        <f t="shared" ca="1" si="388"/>
        <v>-3.46370546003554+2.84258960872605i</v>
      </c>
      <c r="BX269" s="223" t="str">
        <f t="shared" ca="1" si="389"/>
        <v>-0.548497788366009-4.44710258187001i</v>
      </c>
      <c r="BY269" s="223" t="str">
        <f t="shared" ca="1" si="390"/>
        <v>4.05059548261364+1.91578898466071i</v>
      </c>
      <c r="BZ269" s="223" t="str">
        <f t="shared" ca="1" si="391"/>
        <v>-3.78562009627991+2.39721748787193i</v>
      </c>
      <c r="CA269" s="223" t="str">
        <f t="shared" ca="1" si="392"/>
        <v>-2.03104205592833E-12-4.48080028538623i</v>
      </c>
      <c r="CB269" s="223" t="str">
        <f t="shared" ca="1" si="393"/>
        <v>3.78562009627977+2.39721748787216i</v>
      </c>
      <c r="CC269" s="223" t="str">
        <f t="shared" ca="1" si="394"/>
        <v>-4.05059548261375+1.91578898466047i</v>
      </c>
      <c r="CD269" s="223" t="str">
        <f t="shared" ca="1" si="395"/>
        <v>0.548497788366278-4.44710258186998i</v>
      </c>
      <c r="CE269" s="223" t="str">
        <f t="shared" ca="1" si="396"/>
        <v>3.46370546003537+2.84258960872626i</v>
      </c>
      <c r="CF269" s="223" t="str">
        <f t="shared" ca="1" si="397"/>
        <v>-4.25464614258414+1.40554523189801i</v>
      </c>
      <c r="CG269" s="223" t="str">
        <f t="shared" ca="1" si="398"/>
        <v>1.08874565945461-4.34651631614746i</v>
      </c>
      <c r="CH269" s="223" t="str">
        <f t="shared" ca="1" si="399"/>
        <v>3.08969346964349+3.24520653597883i</v>
      </c>
      <c r="CI269" s="223" t="str">
        <f t="shared" ca="1" si="400"/>
        <v>-4.39470296433314+0.874160770567293i</v>
      </c>
      <c r="CJ269" s="223" t="str">
        <f t="shared" ca="1" si="401"/>
        <v>1.61261778241714-4.1805543992812i</v>
      </c>
      <c r="CK269" s="223" t="str">
        <f t="shared" ca="1" si="402"/>
        <v>2.66920961357309+3.59901253628357i</v>
      </c>
      <c r="CL269" s="223" t="str">
        <f t="shared" ca="1" si="403"/>
        <v>-4.46865936289886+0.329628117571477i</v>
      </c>
      <c r="CM269" s="223" t="str">
        <f t="shared" ca="1" si="404"/>
        <v>2.11223463289939-3.95171305298066i</v>
      </c>
      <c r="CN269" s="223" t="str">
        <f t="shared" ca="1" si="405"/>
        <v>2.20857836041111+3.89868603806989i</v>
      </c>
      <c r="CO269" s="223" t="str">
        <f t="shared" ca="1" si="406"/>
        <v>-4.47540296520653-0.219862449131092i</v>
      </c>
      <c r="CP269" s="223" t="str">
        <f t="shared" ca="1" si="407"/>
        <v>2.58008150843327-3.66343426409674i</v>
      </c>
      <c r="CQ269" s="223" t="str">
        <f t="shared" ca="1" si="408"/>
        <v>1.71472803295448+4.1397196729389i</v>
      </c>
      <c r="CR269" s="223" t="str">
        <f t="shared" ca="1" si="409"/>
        <v>-4.41483234120129-0.76604607994591i</v>
      </c>
      <c r="CS269" s="223" t="str">
        <f t="shared" ca="1" si="410"/>
        <v>3.00912155653379-3.32005401394631i</v>
      </c>
      <c r="CT269" s="223" t="str">
        <f t="shared" ca="1" si="411"/>
        <v>1.19508659980856+4.31848807066493i</v>
      </c>
      <c r="CU269" s="223" t="str">
        <f t="shared" ca="1" si="412"/>
        <v>-4.28785852944643-1.30070766468519i</v>
      </c>
      <c r="CV269" s="223" t="str">
        <f t="shared" ca="1" si="413"/>
        <v>3.39290161552252-2.92673706111465i</v>
      </c>
      <c r="CW269" s="223" t="str">
        <f t="shared" ca="1" si="414"/>
        <v>0.657469951816518+4.43230238814724i</v>
      </c>
      <c r="CX269" s="223" t="str">
        <f t="shared" ca="1" si="415"/>
        <v>-4.09639133425865-1.81580539544521i</v>
      </c>
      <c r="CY269" s="223" t="str">
        <f t="shared" ca="1" si="416"/>
        <v>3.7256492760955-2.48939925866592i</v>
      </c>
      <c r="CZ269" s="223" t="str">
        <f t="shared" ca="1" si="417"/>
        <v>0.109964343769706+4.47945075211422i</v>
      </c>
      <c r="DA269" s="223" t="str">
        <f t="shared" ca="1" si="418"/>
        <v>-3.84331060047393-2.30359172289753i</v>
      </c>
      <c r="DB269" s="223" t="str">
        <f t="shared" ca="1" si="419"/>
        <v>4.0023597037116-2.01461857422762i</v>
      </c>
      <c r="DC269" s="223" t="str">
        <f t="shared" ca="1" si="420"/>
        <v>-0.439195230362255+4.45922400728472i</v>
      </c>
      <c r="DD269" s="223" t="str">
        <f t="shared" ca="1" si="421"/>
        <v>-3.53242289789262-2.75672988665216i</v>
      </c>
      <c r="DE269" s="223" t="str">
        <f t="shared" ca="1" si="422"/>
        <v>4.21887091597539-1.50953615122469i</v>
      </c>
      <c r="DF269" s="223" t="str">
        <f t="shared" ca="1" si="423"/>
        <v>-0.981748899425728+4.37192638272807i</v>
      </c>
      <c r="DG269" s="223" t="str">
        <f t="shared" ca="1" si="424"/>
        <v>-3.16840426693822-3.16840426694022i</v>
      </c>
      <c r="DH269" s="223" t="str">
        <f t="shared" ca="1" si="425"/>
        <v>4.37192638272868-0.981748899422977i</v>
      </c>
      <c r="DI269" s="223" t="str">
        <f t="shared" ca="1" si="426"/>
        <v>-1.50953615122303+4.21887091597599i</v>
      </c>
      <c r="DJ269" s="223" t="str">
        <f t="shared" ca="1" si="427"/>
        <v>-2.75672988665375-3.53242289789138i</v>
      </c>
      <c r="DK269" s="223" t="str">
        <f t="shared" ca="1" si="428"/>
        <v>4.45922400728497-0.4391952303597i</v>
      </c>
      <c r="DL269" s="223" t="str">
        <f t="shared" ca="1" si="429"/>
        <v>-2.01461857422991+4.00235970371044i</v>
      </c>
      <c r="DM269" s="223" t="str">
        <f t="shared" ca="1" si="430"/>
        <v>-2.30359172289905-3.84331060047302i</v>
      </c>
      <c r="DN269" s="223" t="str">
        <f t="shared" ca="1" si="431"/>
        <v>4.47945075211426+0.109964343767944i</v>
      </c>
      <c r="DO269" s="223" t="str">
        <f t="shared" ca="1" si="432"/>
        <v>-2.48939925866446+3.72564927609647i</v>
      </c>
      <c r="DP269" s="223" t="str">
        <f t="shared" ca="1" si="433"/>
        <v>-1.81580539544286-4.0963913342597i</v>
      </c>
      <c r="DQ269" s="223" t="str">
        <f t="shared" ca="1" si="434"/>
        <v>4.43230238814753+0.657469951814524i</v>
      </c>
      <c r="DR269" s="223" t="str">
        <f t="shared" ca="1" si="435"/>
        <v>-2.92673706111313+3.39290161552383i</v>
      </c>
      <c r="DS269" s="223" t="str">
        <f t="shared" ca="1" si="436"/>
        <v>-1.30070766468688-4.28785852944592i</v>
      </c>
      <c r="DT269" s="223" t="str">
        <f t="shared" ca="1" si="437"/>
        <v>4.31848807066418+1.19508659981128i</v>
      </c>
      <c r="DU269" s="223" t="str">
        <f t="shared" ca="1" si="438"/>
        <v>-3.3200540139482+3.0091215565317i</v>
      </c>
      <c r="DV269" s="223" t="str">
        <f t="shared" ca="1" si="439"/>
        <v>-0.766046079947649-4.41483234120099i</v>
      </c>
      <c r="DW269" s="223" t="str">
        <f t="shared" ca="1" si="440"/>
        <v>4.13971967293968+1.71472803295262i</v>
      </c>
      <c r="DX269" s="223" t="str">
        <f t="shared" ca="1" si="441"/>
        <v>-3.66343426409822+2.58008150843117i</v>
      </c>
      <c r="DY269" s="223" t="str">
        <f t="shared" ca="1" si="442"/>
        <v>-0.219862449128528-4.47540296520665i</v>
      </c>
      <c r="DZ269" s="223" t="str">
        <f t="shared" ca="1" si="443"/>
        <v>3.89868603807076+2.20857836040958i</v>
      </c>
      <c r="EA269" s="223" t="str">
        <f t="shared" ca="1" si="444"/>
        <v>-3.95171305297983+2.11223463290094i</v>
      </c>
      <c r="EB269" s="223" t="str">
        <f t="shared" ca="1" si="445"/>
        <v>0.329628117569719-4.46865936289899i</v>
      </c>
      <c r="EC269" s="223" t="str">
        <f t="shared" ca="1" si="446"/>
        <v>3.59901253628205+2.66920961357515i</v>
      </c>
      <c r="ED269" s="223" t="str">
        <f t="shared" ca="1" si="447"/>
        <v>-4.18055439928212+1.61261778241474i</v>
      </c>
      <c r="EE269" s="223" t="str">
        <f t="shared" ca="1" si="448"/>
        <v>0.874160770565317-4.39470296433354i</v>
      </c>
      <c r="EF269" s="223" t="str">
        <f t="shared" ca="1" si="449"/>
        <v>3.24520653598022+3.08969346964203i</v>
      </c>
      <c r="EG269" s="223" t="str">
        <f t="shared" ca="1" si="450"/>
        <v>-4.34651631614815+1.08874565945187i</v>
      </c>
      <c r="EH269" s="223" t="str">
        <f t="shared" ca="1" si="451"/>
        <v>1.40554523190069-4.25464614258325i</v>
      </c>
      <c r="EI269" s="223" t="str">
        <f t="shared" ca="1" si="452"/>
        <v>2.84258960872762+3.46370546003425i</v>
      </c>
      <c r="EJ269" s="223" t="str">
        <f t="shared" ca="1" si="453"/>
        <v>-4.44710258186973+0.548497788368281i</v>
      </c>
      <c r="EK269" s="223" t="str">
        <f t="shared" ca="1" si="454"/>
        <v>1.91578898465888-4.0505954826145i</v>
      </c>
      <c r="EL269" s="223" t="str">
        <f t="shared" ca="1" si="455"/>
        <v>2.39721748786999+3.78562009628114i</v>
      </c>
      <c r="EM269" s="223" t="str">
        <f t="shared" ca="1" si="456"/>
        <v>-4.48080028538623-1.3180007404752E-14i</v>
      </c>
      <c r="EN269" s="223"/>
      <c r="EO269" s="223"/>
      <c r="EP269" s="223"/>
    </row>
    <row r="270" spans="1:146">
      <c r="A270" s="249">
        <f t="shared" si="323"/>
        <v>3.3203125000000025E-3</v>
      </c>
      <c r="B270" s="248">
        <v>170</v>
      </c>
      <c r="C270" s="247">
        <f t="shared" si="324"/>
        <v>34000</v>
      </c>
      <c r="N270" s="246">
        <f t="shared" ca="1" si="327"/>
        <v>17.479951831736468</v>
      </c>
      <c r="O270" s="223">
        <f t="shared" ca="1" si="328"/>
        <v>4.479951831736467</v>
      </c>
      <c r="P270" s="223" t="str">
        <f t="shared" ca="1" si="329"/>
        <v>-2.30315553054919+3.84258285750348i</v>
      </c>
      <c r="Q270" s="223" t="str">
        <f t="shared" ca="1" si="330"/>
        <v>-2.11183467461823-3.95096478366475i</v>
      </c>
      <c r="R270" s="223" t="str">
        <f t="shared" ca="1" si="331"/>
        <v>4.47455553355642+0.219820817482309i</v>
      </c>
      <c r="S270" s="223" t="str">
        <f t="shared" ca="1" si="332"/>
        <v>-2.48892788307433+3.72494381266806i</v>
      </c>
      <c r="T270" s="223" t="str">
        <f t="shared" ca="1" si="333"/>
        <v>-1.91542622398117-4.04982848959856i</v>
      </c>
      <c r="U270" s="223" t="str">
        <f t="shared" ca="1" si="334"/>
        <v>4.45837963917128+0.43911206736083i</v>
      </c>
      <c r="V270" s="223" t="str">
        <f t="shared" ca="1" si="335"/>
        <v>-2.66870419032505+3.59833105192121i</v>
      </c>
      <c r="W270" s="223" t="str">
        <f t="shared" ca="1" si="336"/>
        <v>-1.71440334379939-4.13893580397769i</v>
      </c>
      <c r="X270" s="223" t="str">
        <f t="shared" ca="1" si="337"/>
        <v>4.43146311772741+0.657345457807837i</v>
      </c>
      <c r="Y270" s="223" t="str">
        <f t="shared" ca="1" si="338"/>
        <v>-2.84205135543038+3.46304959649371i</v>
      </c>
      <c r="Z270" s="223" t="str">
        <f t="shared" ca="1" si="339"/>
        <v>-1.50925031579797-4.21807205947725i</v>
      </c>
      <c r="AA270" s="223" t="str">
        <f t="shared" ca="1" si="340"/>
        <v>4.39387081348259+0.87399524547034i</v>
      </c>
      <c r="AB270" s="223" t="str">
        <f t="shared" ca="1" si="341"/>
        <v>-3.00855176988585+3.31942535126122i</v>
      </c>
      <c r="AC270" s="223" t="str">
        <f t="shared" ca="1" si="342"/>
        <v>-1.30046137159108-4.28704660992604i</v>
      </c>
      <c r="AD270" s="223" t="str">
        <f t="shared" ca="1" si="343"/>
        <v>4.34569328959056+1.08853950203313i</v>
      </c>
      <c r="AE270" s="223" t="str">
        <f t="shared" ca="1" si="344"/>
        <v>-3.16780431960996+3.16780431960994i</v>
      </c>
      <c r="AF270" s="223" t="str">
        <f t="shared" ca="1" si="345"/>
        <v>-1.08853950203308-4.34569328959057i</v>
      </c>
      <c r="AG270" s="223" t="str">
        <f t="shared" ca="1" si="346"/>
        <v>4.28704660992603+1.30046137159112i</v>
      </c>
      <c r="AH270" s="223" t="str">
        <f t="shared" ca="1" si="347"/>
        <v>-3.31942535126125+3.00855176988581i</v>
      </c>
      <c r="AI270" s="223" t="str">
        <f t="shared" ca="1" si="348"/>
        <v>-0.873995245470295-4.3938708134826i</v>
      </c>
      <c r="AJ270" s="223" t="str">
        <f t="shared" ca="1" si="349"/>
        <v>4.21807205947723+1.50925031579801i</v>
      </c>
      <c r="AK270" s="223" t="str">
        <f t="shared" ca="1" si="350"/>
        <v>-3.46304959649375+2.84205135543034i</v>
      </c>
      <c r="AL270" s="223" t="str">
        <f t="shared" ca="1" si="351"/>
        <v>-0.657345457807793-4.43146311772742i</v>
      </c>
      <c r="AM270" s="223" t="str">
        <f t="shared" ca="1" si="352"/>
        <v>4.13893580397835+1.71440334379778i</v>
      </c>
      <c r="AN270" s="223" t="str">
        <f t="shared" ca="1" si="353"/>
        <v>-3.59833105192019+2.66870419032643i</v>
      </c>
      <c r="AO270" s="223" t="str">
        <f t="shared" ca="1" si="354"/>
        <v>-0.439112067362984-4.45837963917107i</v>
      </c>
      <c r="AP270" s="223" t="str">
        <f t="shared" ca="1" si="355"/>
        <v>4.04982848959758+1.91542622398324i</v>
      </c>
      <c r="AQ270" s="223" t="str">
        <f t="shared" ca="1" si="356"/>
        <v>-3.72494381266909+2.4889278830728i</v>
      </c>
      <c r="AR270" s="223" t="str">
        <f t="shared" ca="1" si="357"/>
        <v>-3.72494381266909+2.4889278830728i</v>
      </c>
      <c r="AS270" s="223" t="str">
        <f t="shared" ca="1" si="358"/>
        <v>3.95096478366406+2.11183467461951i</v>
      </c>
      <c r="AT270" s="223" t="str">
        <f t="shared" ca="1" si="359"/>
        <v>-3.84258285750412+2.30315553054813i</v>
      </c>
      <c r="AU270" s="223" t="str">
        <f t="shared" ca="1" si="360"/>
        <v>9.06663807265297E-13-4.47995183173647i</v>
      </c>
      <c r="AV270" s="223" t="str">
        <f t="shared" ca="1" si="361"/>
        <v>3.84258285750312+2.30315553054979i</v>
      </c>
      <c r="AW270" s="223" t="str">
        <f t="shared" ca="1" si="362"/>
        <v>-3.95096478366495+2.11183467461786i</v>
      </c>
      <c r="AX270" s="223" t="str">
        <f t="shared" ca="1" si="363"/>
        <v>0.219820817482396-4.47455553355641i</v>
      </c>
      <c r="AY270" s="223" t="str">
        <f t="shared" ca="1" si="364"/>
        <v>3.72494381266804+2.48892788307436i</v>
      </c>
      <c r="AZ270" s="223" t="str">
        <f t="shared" ca="1" si="365"/>
        <v>-4.04982848959841+1.91542622398149i</v>
      </c>
      <c r="BA270" s="223" t="str">
        <f t="shared" ca="1" si="366"/>
        <v>0.439112067360417-4.45837963917132i</v>
      </c>
      <c r="BB270" s="223" t="str">
        <f t="shared" ca="1" si="367"/>
        <v>3.59833105192169+2.66870419032441i</v>
      </c>
      <c r="BC270" s="223" t="str">
        <f t="shared" ca="1" si="368"/>
        <v>-4.13893580397736+1.71440334380016i</v>
      </c>
      <c r="BD270" s="223" t="str">
        <f t="shared" ca="1" si="369"/>
        <v>0.657345457806628-4.43146311772759i</v>
      </c>
      <c r="BE270" s="223" t="str">
        <f t="shared" ca="1" si="370"/>
        <v>3.46304959649482+2.84205135542903i</v>
      </c>
      <c r="BF270" s="223" t="str">
        <f t="shared" ca="1" si="371"/>
        <v>-4.21807205947669+1.50925031579954i</v>
      </c>
      <c r="BG270" s="223" t="str">
        <f t="shared" ca="1" si="372"/>
        <v>0.873995245468203-4.39387081348302i</v>
      </c>
      <c r="BH270" s="223" t="str">
        <f t="shared" ca="1" si="373"/>
        <v>3.31942535125965+3.00855176988758i</v>
      </c>
      <c r="BI270" s="223" t="str">
        <f t="shared" ca="1" si="374"/>
        <v>-4.28704660992658+1.30046137158932i</v>
      </c>
      <c r="BJ270" s="223" t="str">
        <f t="shared" ca="1" si="375"/>
        <v>1.08853950203496-4.3456932895901i</v>
      </c>
      <c r="BK270" s="223" t="str">
        <f t="shared" ca="1" si="376"/>
        <v>3.16780431960894+3.16780431961096i</v>
      </c>
      <c r="BL270" s="223" t="str">
        <f t="shared" ca="1" si="377"/>
        <v>-4.34569328959082+1.08853950203208i</v>
      </c>
      <c r="BM270" s="223" t="str">
        <f t="shared" ca="1" si="378"/>
        <v>1.30046137159205-4.28704660992575i</v>
      </c>
      <c r="BN270" s="223" t="str">
        <f t="shared" ca="1" si="379"/>
        <v>3.00855176988547+3.31942535126156i</v>
      </c>
      <c r="BO270" s="223" t="str">
        <f t="shared" ca="1" si="380"/>
        <v>-4.3938708134827+0.87399524546978i</v>
      </c>
      <c r="BP270" s="223" t="str">
        <f t="shared" ca="1" si="381"/>
        <v>1.50925031579803-4.21807205947723i</v>
      </c>
      <c r="BQ270" s="223" t="str">
        <f t="shared" ca="1" si="382"/>
        <v>2.84205135543028+3.46304959649379i</v>
      </c>
      <c r="BR270" s="223" t="str">
        <f t="shared" ca="1" si="383"/>
        <v>-4.43146311772735+0.657345457808218i</v>
      </c>
      <c r="BS270" s="223" t="str">
        <f t="shared" ca="1" si="384"/>
        <v>1.71440334379868-4.13893580397798i</v>
      </c>
      <c r="BT270" s="223" t="str">
        <f t="shared" ca="1" si="385"/>
        <v>2.6687041903257+3.59833105192073i</v>
      </c>
      <c r="BU270" s="223" t="str">
        <f t="shared" ca="1" si="386"/>
        <v>-4.45837963917116+0.439112067362019i</v>
      </c>
      <c r="BV270" s="223" t="str">
        <f t="shared" ca="1" si="387"/>
        <v>1.91542622398003-4.0498284895991i</v>
      </c>
      <c r="BW270" s="223" t="str">
        <f t="shared" ca="1" si="388"/>
        <v>2.48892788307569+3.72494381266715i</v>
      </c>
      <c r="BX270" s="223" t="str">
        <f t="shared" ca="1" si="389"/>
        <v>-4.47455553355633+0.219820817484003i</v>
      </c>
      <c r="BY270" s="223" t="str">
        <f t="shared" ca="1" si="390"/>
        <v>2.11183467461632-3.95096478366577i</v>
      </c>
      <c r="BZ270" s="223" t="str">
        <f t="shared" ca="1" si="391"/>
        <v>2.30315553054735+3.84258285750459i</v>
      </c>
      <c r="CA270" s="223" t="str">
        <f t="shared" ca="1" si="392"/>
        <v>-4.47995183173647-1.8133276145306E-12i</v>
      </c>
      <c r="CB270" s="223" t="str">
        <f t="shared" ca="1" si="393"/>
        <v>2.30315553055067-3.84258285750259i</v>
      </c>
      <c r="CC270" s="223" t="str">
        <f t="shared" ca="1" si="394"/>
        <v>2.11183467461695+3.95096478366544i</v>
      </c>
      <c r="CD270" s="223" t="str">
        <f t="shared" ca="1" si="395"/>
        <v>-4.47455553355637-0.219820817483302i</v>
      </c>
      <c r="CE270" s="223" t="str">
        <f t="shared" ca="1" si="396"/>
        <v>2.48892788307511-3.72494381266754i</v>
      </c>
      <c r="CF270" s="223" t="str">
        <f t="shared" ca="1" si="397"/>
        <v>1.91542622398055+4.04982848959885i</v>
      </c>
      <c r="CG270" s="223" t="str">
        <f t="shared" ca="1" si="398"/>
        <v>-4.45837963917122-0.439112067361446i</v>
      </c>
      <c r="CH270" s="223" t="str">
        <f t="shared" ca="1" si="399"/>
        <v>2.66870419032514-3.59833105192115i</v>
      </c>
      <c r="CI270" s="223" t="str">
        <f t="shared" ca="1" si="400"/>
        <v>1.71440334379933+4.13893580397771i</v>
      </c>
      <c r="CJ270" s="223" t="str">
        <f t="shared" ca="1" si="401"/>
        <v>-4.43146311772747-0.657345457807398i</v>
      </c>
      <c r="CK270" s="223" t="str">
        <f t="shared" ca="1" si="402"/>
        <v>2.84205135542984-3.46304959649416i</v>
      </c>
      <c r="CL270" s="223" t="str">
        <f t="shared" ca="1" si="403"/>
        <v>1.50925031579869+4.21807205947699i</v>
      </c>
      <c r="CM270" s="223" t="str">
        <f t="shared" ca="1" si="404"/>
        <v>-4.39387081348284-0.87399524546909i</v>
      </c>
      <c r="CN270" s="223" t="str">
        <f t="shared" ca="1" si="405"/>
        <v>3.00855176988485-3.31942535126212i</v>
      </c>
      <c r="CO270" s="223" t="str">
        <f t="shared" ca="1" si="406"/>
        <v>1.3004613715926+4.28704660992558i</v>
      </c>
      <c r="CP270" s="223" t="str">
        <f t="shared" ca="1" si="407"/>
        <v>-4.34569328959096-1.08853950203152i</v>
      </c>
      <c r="CQ270" s="223" t="str">
        <f t="shared" ca="1" si="408"/>
        <v>3.16780431961169-3.16780431960821i</v>
      </c>
      <c r="CR270" s="223" t="str">
        <f t="shared" ca="1" si="409"/>
        <v>1.0885395020312+4.34569328959104i</v>
      </c>
      <c r="CS270" s="223" t="str">
        <f t="shared" ca="1" si="410"/>
        <v>-4.28704660992549-1.30046137159292i</v>
      </c>
      <c r="CT270" s="223" t="str">
        <f t="shared" ca="1" si="411"/>
        <v>3.31942535126217-3.0085517698848i</v>
      </c>
      <c r="CU270" s="223" t="str">
        <f t="shared" ca="1" si="412"/>
        <v>0.873995245468767+4.39387081348291i</v>
      </c>
      <c r="CV270" s="223" t="str">
        <f t="shared" ca="1" si="413"/>
        <v>-4.21807205947688-1.509250315799i</v>
      </c>
      <c r="CW270" s="223" t="str">
        <f t="shared" ca="1" si="414"/>
        <v>3.46304959649437-2.84205135542958i</v>
      </c>
      <c r="CX270" s="223" t="str">
        <f t="shared" ca="1" si="415"/>
        <v>0.657345457807322+4.43146311772749i</v>
      </c>
      <c r="CY270" s="223" t="str">
        <f t="shared" ca="1" si="416"/>
        <v>-4.13893580397758-1.71440334379963i</v>
      </c>
      <c r="CZ270" s="223" t="str">
        <f t="shared" ca="1" si="417"/>
        <v>3.59833105192135-2.66870419032487i</v>
      </c>
      <c r="DA270" s="223" t="str">
        <f t="shared" ca="1" si="418"/>
        <v>0.439112067361117+4.45837963917125i</v>
      </c>
      <c r="DB270" s="223" t="str">
        <f t="shared" ca="1" si="419"/>
        <v>-4.04982848959872-1.91542622398085i</v>
      </c>
      <c r="DC270" s="223" t="str">
        <f t="shared" ca="1" si="420"/>
        <v>3.72494381266772-2.48892788307483i</v>
      </c>
      <c r="DD270" s="223" t="str">
        <f t="shared" ca="1" si="421"/>
        <v>0.219820817482971+4.47455553355638i</v>
      </c>
      <c r="DE270" s="223" t="str">
        <f t="shared" ca="1" si="422"/>
        <v>-3.95096478366528-2.11183467461724i</v>
      </c>
      <c r="DF270" s="223" t="str">
        <f t="shared" ca="1" si="423"/>
        <v>3.84258285750276-2.30315553055039i</v>
      </c>
      <c r="DG270" s="223" t="str">
        <f t="shared" ca="1" si="424"/>
        <v>1.73648470103781E-12+4.47995183173647i</v>
      </c>
      <c r="DH270" s="223" t="str">
        <f t="shared" ca="1" si="425"/>
        <v>-3.84258285750442-2.30315553054763i</v>
      </c>
      <c r="DI270" s="223" t="str">
        <f t="shared" ca="1" si="426"/>
        <v>3.95096478366592-2.11183467461603i</v>
      </c>
      <c r="DJ270" s="223" t="str">
        <f t="shared" ca="1" si="427"/>
        <v>-0.219820817484334+4.47455553355632i</v>
      </c>
      <c r="DK270" s="223" t="str">
        <f t="shared" ca="1" si="428"/>
        <v>-3.72494381266696-2.48892788307597i</v>
      </c>
      <c r="DL270" s="223" t="str">
        <f t="shared" ca="1" si="429"/>
        <v>4.04982848959919-1.91542622397985i</v>
      </c>
      <c r="DM270" s="223" t="str">
        <f t="shared" ca="1" si="430"/>
        <v>-0.439112067362222+4.45837963917114i</v>
      </c>
      <c r="DN270" s="223" t="str">
        <f t="shared" ca="1" si="431"/>
        <v>-3.59833105192053-2.66870419032597i</v>
      </c>
      <c r="DO270" s="223" t="str">
        <f t="shared" ca="1" si="432"/>
        <v>4.13893580397811-1.71440334379837i</v>
      </c>
      <c r="DP270" s="223" t="str">
        <f t="shared" ca="1" si="433"/>
        <v>-0.65734545780842+4.43146311772732i</v>
      </c>
      <c r="DQ270" s="223" t="str">
        <f t="shared" ca="1" si="434"/>
        <v>-3.46304959649366-2.84205135543044i</v>
      </c>
      <c r="DR270" s="223" t="str">
        <f t="shared" ca="1" si="435"/>
        <v>4.21807205947734-1.50925031579771i</v>
      </c>
      <c r="DS270" s="223" t="str">
        <f t="shared" ca="1" si="436"/>
        <v>-0.873995245470107+4.39387081348264i</v>
      </c>
      <c r="DT270" s="223" t="str">
        <f t="shared" ca="1" si="437"/>
        <v>-3.31942535126143-3.00855176988562i</v>
      </c>
      <c r="DU270" s="223" t="str">
        <f t="shared" ca="1" si="438"/>
        <v>4.28704660992581-1.30046137159185i</v>
      </c>
      <c r="DV270" s="223" t="str">
        <f t="shared" ca="1" si="439"/>
        <v>-1.08853950203253+4.34569328959071i</v>
      </c>
      <c r="DW270" s="223" t="str">
        <f t="shared" ca="1" si="440"/>
        <v>-3.16780431961072-3.16780431960918i</v>
      </c>
      <c r="DX270" s="223" t="str">
        <f t="shared" ca="1" si="441"/>
        <v>4.34569328959018-1.08853950203464i</v>
      </c>
      <c r="DY270" s="223" t="str">
        <f t="shared" ca="1" si="442"/>
        <v>-1.30046137158952+4.28704660992652i</v>
      </c>
      <c r="DZ270" s="223" t="str">
        <f t="shared" ca="1" si="443"/>
        <v>-3.00855176988743-3.31942535125979i</v>
      </c>
      <c r="EA270" s="223" t="str">
        <f t="shared" ca="1" si="444"/>
        <v>4.39387081348221-0.873995245472248i</v>
      </c>
      <c r="EB270" s="223" t="str">
        <f t="shared" ca="1" si="445"/>
        <v>-1.50925031579998+4.21807205947654i</v>
      </c>
      <c r="EC270" s="223" t="str">
        <f t="shared" ca="1" si="446"/>
        <v>-2.84205135542878-3.46304959649503i</v>
      </c>
      <c r="ED270" s="223" t="str">
        <f t="shared" ca="1" si="447"/>
        <v>4.43146311772764-0.657345457806301i</v>
      </c>
      <c r="EE270" s="223" t="str">
        <f t="shared" ca="1" si="448"/>
        <v>-1.71440334380035+4.13893580397728i</v>
      </c>
      <c r="EF270" s="223" t="str">
        <f t="shared" ca="1" si="449"/>
        <v>-2.66870419032425-3.59833105192181i</v>
      </c>
      <c r="EG270" s="223" t="str">
        <f t="shared" ca="1" si="450"/>
        <v>4.45837963917135-0.439112067360088i</v>
      </c>
      <c r="EH270" s="223" t="str">
        <f t="shared" ca="1" si="451"/>
        <v>-1.91542622398155+4.04982848959838i</v>
      </c>
      <c r="EI270" s="223" t="str">
        <f t="shared" ca="1" si="452"/>
        <v>-2.48892788307419-3.72494381266815i</v>
      </c>
      <c r="EJ270" s="223" t="str">
        <f t="shared" ca="1" si="453"/>
        <v>4.47455553355643-0.219820817481938i</v>
      </c>
      <c r="EK270" s="223" t="str">
        <f t="shared" ca="1" si="454"/>
        <v>-2.11183467461792+3.95096478366492i</v>
      </c>
      <c r="EL270" s="223" t="str">
        <f t="shared" ca="1" si="455"/>
        <v>-2.30315553054951-3.84258285750329i</v>
      </c>
      <c r="EM270" s="223" t="str">
        <f t="shared" ca="1" si="456"/>
        <v>4.47995183173647-4.47837226101047E-13i</v>
      </c>
      <c r="EN270" s="223"/>
      <c r="EO270" s="223"/>
      <c r="EP270" s="223"/>
    </row>
    <row r="271" spans="1:146">
      <c r="A271" s="249">
        <f t="shared" si="323"/>
        <v>3.3398437500000025E-3</v>
      </c>
      <c r="B271" s="248">
        <v>171</v>
      </c>
      <c r="C271" s="247">
        <f t="shared" si="324"/>
        <v>34200</v>
      </c>
      <c r="N271" s="246">
        <f t="shared" ca="1" si="327"/>
        <v>17.479017455101051</v>
      </c>
      <c r="O271" s="223">
        <f t="shared" ca="1" si="328"/>
        <v>4.4790174551010526</v>
      </c>
      <c r="P271" s="223" t="str">
        <f t="shared" ca="1" si="329"/>
        <v>-2.20769960658497+3.89713482063226i</v>
      </c>
      <c r="Q271" s="223" t="str">
        <f t="shared" ca="1" si="330"/>
        <v>-2.3026751649568-3.84178141593078i</v>
      </c>
      <c r="R271" s="223" t="str">
        <f t="shared" ca="1" si="331"/>
        <v>4.4776684587842-0.10992059092355i</v>
      </c>
      <c r="S271" s="223" t="str">
        <f t="shared" ca="1" si="332"/>
        <v>-2.11139421252116+3.95014073704116i</v>
      </c>
      <c r="T271" s="223" t="str">
        <f t="shared" ca="1" si="333"/>
        <v>-2.39626367791193-3.78411386575773i</v>
      </c>
      <c r="U271" s="223" t="str">
        <f t="shared" ca="1" si="334"/>
        <v>4.47362228241858-0.219774969793785i</v>
      </c>
      <c r="V271" s="223" t="str">
        <f t="shared" ca="1" si="335"/>
        <v>-2.01381699353419+4.00076723637515i</v>
      </c>
      <c r="W271" s="223" t="str">
        <f t="shared" ca="1" si="336"/>
        <v>-2.4884087712293-3.72416690688924i</v>
      </c>
      <c r="X271" s="223" t="str">
        <f t="shared" ca="1" si="337"/>
        <v>4.46688136326956-0.329496964439671i</v>
      </c>
      <c r="Y271" s="223" t="str">
        <f t="shared" ca="1" si="338"/>
        <v>-1.91502672649177+4.04898382312428i</v>
      </c>
      <c r="Z271" s="223" t="str">
        <f t="shared" ca="1" si="339"/>
        <v>-2.57905494015086-3.66197664913137i</v>
      </c>
      <c r="AA271" s="223" t="str">
        <f t="shared" ca="1" si="340"/>
        <v>4.45744976181473-0.439020482435323i</v>
      </c>
      <c r="AB271" s="223" t="str">
        <f t="shared" ca="1" si="341"/>
        <v>-1.81508291895637+4.09476145341981i</v>
      </c>
      <c r="AC271" s="223" t="str">
        <f t="shared" ca="1" si="342"/>
        <v>-2.66814758281315-3.59758055357045i</v>
      </c>
      <c r="AD271" s="223" t="str">
        <f t="shared" ca="1" si="343"/>
        <v>4.4453331592982-0.548279550907913i</v>
      </c>
      <c r="AE271" s="223" t="str">
        <f t="shared" ca="1" si="344"/>
        <v>-1.71404577334135+4.1380725525286i</v>
      </c>
      <c r="AF271" s="223" t="str">
        <f t="shared" ca="1" si="345"/>
        <v>-2.75563303314005-3.53101741000625i</v>
      </c>
      <c r="AG271" s="223" t="str">
        <f t="shared" ca="1" si="346"/>
        <v>4.43053885430817-0.657208356281005i</v>
      </c>
      <c r="AH271" s="223" t="str">
        <f t="shared" ca="1" si="347"/>
        <v>-1.61197615064433+4.17889103146443i</v>
      </c>
      <c r="AI271" s="223" t="str">
        <f t="shared" ca="1" si="348"/>
        <v>-2.8414585931679-3.46232731358724i</v>
      </c>
      <c r="AJ271" s="223" t="str">
        <f t="shared" ca="1" si="349"/>
        <v>4.41307575838088-0.765741283914437i</v>
      </c>
      <c r="AK271" s="223" t="str">
        <f t="shared" ca="1" si="350"/>
        <v>-1.50893553379024+4.21719230270153i</v>
      </c>
      <c r="AL271" s="223" t="str">
        <f t="shared" ca="1" si="351"/>
        <v>-2.92557256478786-3.39155164065956i</v>
      </c>
      <c r="AM271" s="223" t="str">
        <f t="shared" ca="1" si="352"/>
        <v>4.39295439063202-0.87381295763266i</v>
      </c>
      <c r="AN271" s="223" t="str">
        <f t="shared" ca="1" si="353"/>
        <v>-1.4049859905925+4.25295329498676i</v>
      </c>
      <c r="AO271" s="223" t="str">
        <f t="shared" ca="1" si="354"/>
        <v>-3.00792428088932-3.31873302384153i</v>
      </c>
      <c r="AP271" s="223" t="str">
        <f t="shared" ca="1" si="355"/>
        <v>4.37018687142194-0.981358279096492i</v>
      </c>
      <c r="AQ271" s="223" t="str">
        <f t="shared" ca="1" si="356"/>
        <v>-1.300190136372+4.28615246723456i</v>
      </c>
      <c r="AR271" s="223" t="str">
        <f t="shared" ca="1" si="357"/>
        <v>-1.300190136372+4.28615246723456i</v>
      </c>
      <c r="AS271" s="223" t="str">
        <f t="shared" ca="1" si="358"/>
        <v>4.34478691505238-1.08831246702843i</v>
      </c>
      <c r="AT271" s="223" t="str">
        <f t="shared" ca="1" si="359"/>
        <v>-1.19461109622627+4.31676982150693i</v>
      </c>
      <c r="AU271" s="223" t="str">
        <f t="shared" ca="1" si="360"/>
        <v>-3.16714361555593-3.16714361555381i</v>
      </c>
      <c r="AV271" s="223" t="str">
        <f t="shared" ca="1" si="361"/>
        <v>4.31676982150613-1.19461109622916i</v>
      </c>
      <c r="AW271" s="223" t="str">
        <f t="shared" ca="1" si="362"/>
        <v>-1.08831246702984+4.34478691505203i</v>
      </c>
      <c r="AX271" s="223" t="str">
        <f t="shared" ca="1" si="363"/>
        <v>-3.24391532634563-3.08846413587723i</v>
      </c>
      <c r="AY271" s="223" t="str">
        <f t="shared" ca="1" si="364"/>
        <v>4.28615246723498-1.30019013637061i</v>
      </c>
      <c r="AZ271" s="223" t="str">
        <f t="shared" ca="1" si="365"/>
        <v>-0.981358279097912+4.37018687142162i</v>
      </c>
      <c r="BA271" s="223" t="str">
        <f t="shared" ca="1" si="366"/>
        <v>-3.3187330238406-3.00792428089036i</v>
      </c>
      <c r="BB271" s="223" t="str">
        <f t="shared" ca="1" si="367"/>
        <v>4.2529532949872-1.40498599059117i</v>
      </c>
      <c r="BC271" s="223" t="str">
        <f t="shared" ca="1" si="368"/>
        <v>-0.873812957629655+4.39295439063262i</v>
      </c>
      <c r="BD271" s="223" t="str">
        <f t="shared" ca="1" si="369"/>
        <v>-3.39155164066039-2.92557256478688i</v>
      </c>
      <c r="BE271" s="223" t="str">
        <f t="shared" ca="1" si="370"/>
        <v>4.21719230270125-1.50893553379103i</v>
      </c>
      <c r="BF271" s="223" t="str">
        <f t="shared" ca="1" si="371"/>
        <v>-0.765741283914052+4.41307575838095i</v>
      </c>
      <c r="BG271" s="223" t="str">
        <f t="shared" ca="1" si="372"/>
        <v>-3.4623273135872-2.84145859316794i</v>
      </c>
      <c r="BH271" s="223" t="str">
        <f t="shared" ca="1" si="373"/>
        <v>4.17889103146461-1.61197615064386i</v>
      </c>
      <c r="BI271" s="223" t="str">
        <f t="shared" ca="1" si="374"/>
        <v>-0.657208356281941+4.43053885430803i</v>
      </c>
      <c r="BJ271" s="223" t="str">
        <f t="shared" ca="1" si="375"/>
        <v>-3.53101741000512-2.7556330331415i</v>
      </c>
      <c r="BK271" s="223" t="str">
        <f t="shared" ca="1" si="376"/>
        <v>4.13807255252947-1.71404577333924i</v>
      </c>
      <c r="BL271" s="223" t="str">
        <f t="shared" ca="1" si="377"/>
        <v>-0.548279550906202+4.44533315929841i</v>
      </c>
      <c r="BM271" s="223" t="str">
        <f t="shared" ca="1" si="378"/>
        <v>-3.59758055357121-2.66814758281212i</v>
      </c>
      <c r="BN271" s="223" t="str">
        <f t="shared" ca="1" si="379"/>
        <v>4.09476145341946-1.81508291895716i</v>
      </c>
      <c r="BO271" s="223" t="str">
        <f t="shared" ca="1" si="380"/>
        <v>-0.439020482434903+4.45744976181477i</v>
      </c>
      <c r="BP271" s="223" t="str">
        <f t="shared" ca="1" si="381"/>
        <v>-3.66197664913128-2.57905494015098i</v>
      </c>
      <c r="BQ271" s="223" t="str">
        <f t="shared" ca="1" si="382"/>
        <v>4.04898382312473-1.91502672649083i</v>
      </c>
      <c r="BR271" s="223" t="str">
        <f t="shared" ca="1" si="383"/>
        <v>-0.329496964441154+4.46688136326945i</v>
      </c>
      <c r="BS271" s="223" t="str">
        <f t="shared" ca="1" si="384"/>
        <v>-3.72416690688817-2.48840877123091i</v>
      </c>
      <c r="BT271" s="223" t="str">
        <f t="shared" ca="1" si="385"/>
        <v>4.00076723637422-2.01381699353604i</v>
      </c>
      <c r="BU271" s="223" t="str">
        <f t="shared" ca="1" si="386"/>
        <v>-0.21977496979214+4.47362228241867i</v>
      </c>
      <c r="BV271" s="223" t="str">
        <f t="shared" ca="1" si="387"/>
        <v>-3.78411386575837-2.39626367791092i</v>
      </c>
      <c r="BW271" s="223" t="str">
        <f t="shared" ca="1" si="388"/>
        <v>3.9501407370408-2.11139421252182i</v>
      </c>
      <c r="BX271" s="223" t="str">
        <f t="shared" ca="1" si="389"/>
        <v>-0.109920590923685+4.4776684587842i</v>
      </c>
      <c r="BY271" s="223" t="str">
        <f t="shared" ca="1" si="390"/>
        <v>-3.84178141593062-2.30267516495706i</v>
      </c>
      <c r="BZ271" s="223" t="str">
        <f t="shared" ca="1" si="391"/>
        <v>3.89713482063274-2.20769960658413i</v>
      </c>
      <c r="CA271" s="223" t="str">
        <f t="shared" ca="1" si="392"/>
        <v>-1.32788745395611E-12+4.47901745510105i</v>
      </c>
      <c r="CB271" s="223" t="str">
        <f t="shared" ca="1" si="393"/>
        <v>-3.89713482063131-2.20769960658666i</v>
      </c>
      <c r="CC271" s="223" t="str">
        <f t="shared" ca="1" si="394"/>
        <v>3.84178141592976-2.30267516495849i</v>
      </c>
      <c r="CD271" s="223" t="str">
        <f t="shared" ca="1" si="395"/>
        <v>0.109920590925357+4.47766845878416i</v>
      </c>
      <c r="CE271" s="223" t="str">
        <f t="shared" ca="1" si="396"/>
        <v>-3.95014073704153-2.11139421252046i</v>
      </c>
      <c r="CF271" s="223" t="str">
        <f t="shared" ca="1" si="397"/>
        <v>3.78411386575748-2.39626367791233i</v>
      </c>
      <c r="CG271" s="223" t="str">
        <f t="shared" ca="1" si="398"/>
        <v>0.219774969793683+4.47362228241859i</v>
      </c>
      <c r="CH271" s="223" t="str">
        <f t="shared" ca="1" si="399"/>
        <v>-4.00076723637485-2.01381699353477i</v>
      </c>
      <c r="CI271" s="223" t="str">
        <f t="shared" ca="1" si="400"/>
        <v>3.72416690688979-2.48840877122849i</v>
      </c>
      <c r="CJ271" s="223" t="str">
        <f t="shared" ca="1" si="401"/>
        <v>0.329496964438125+4.46688136326968i</v>
      </c>
      <c r="CK271" s="223" t="str">
        <f t="shared" ca="1" si="402"/>
        <v>-4.04898382312349-1.91502672649346i</v>
      </c>
      <c r="CL271" s="223" t="str">
        <f t="shared" ca="1" si="403"/>
        <v>3.66197664913039-2.57905494015224i</v>
      </c>
      <c r="CM271" s="223" t="str">
        <f t="shared" ca="1" si="404"/>
        <v>0.439020482436441+4.45744976181461i</v>
      </c>
      <c r="CN271" s="223" t="str">
        <f t="shared" ca="1" si="405"/>
        <v>-4.09476145342014-1.81508291895564i</v>
      </c>
      <c r="CO271" s="223" t="str">
        <f t="shared" ca="1" si="406"/>
        <v>3.59758055357029-2.66814758281336i</v>
      </c>
      <c r="CP271" s="223" t="str">
        <f t="shared" ca="1" si="407"/>
        <v>0.54827955090786+4.44533315929821i</v>
      </c>
      <c r="CQ271" s="223" t="str">
        <f t="shared" ca="1" si="408"/>
        <v>-4.13807255252836-1.71404577334193i</v>
      </c>
      <c r="CR271" s="223" t="str">
        <f t="shared" ca="1" si="409"/>
        <v>3.53101741000683-2.75563303313931i</v>
      </c>
      <c r="CS271" s="223" t="str">
        <f t="shared" ca="1" si="410"/>
        <v>0.657208356279061+4.43053885430845i</v>
      </c>
      <c r="CT271" s="223" t="str">
        <f t="shared" ca="1" si="411"/>
        <v>-4.17889103146516-1.61197615064242i</v>
      </c>
      <c r="CU271" s="223" t="str">
        <f t="shared" ca="1" si="412"/>
        <v>3.46232731358614-2.84145859316923i</v>
      </c>
      <c r="CV271" s="223" t="str">
        <f t="shared" ca="1" si="413"/>
        <v>0.765741283915575+4.41307575838068i</v>
      </c>
      <c r="CW271" s="223" t="str">
        <f t="shared" ca="1" si="414"/>
        <v>-4.21719230270181-1.50893553378946i</v>
      </c>
      <c r="CX271" s="223" t="str">
        <f t="shared" ca="1" si="415"/>
        <v>3.39155164065938-2.92557256478805i</v>
      </c>
      <c r="CY271" s="223" t="str">
        <f t="shared" ca="1" si="416"/>
        <v>0.873812957631294+4.3929543906323i</v>
      </c>
      <c r="CZ271" s="223" t="str">
        <f t="shared" ca="1" si="417"/>
        <v>-4.25295329498628-1.40498599059393i</v>
      </c>
      <c r="DA271" s="223" t="str">
        <f t="shared" ca="1" si="418"/>
        <v>3.31873302384247-3.00792428088829i</v>
      </c>
      <c r="DB271" s="223" t="str">
        <f t="shared" ca="1" si="419"/>
        <v>0.981358279095072+4.37018687142226i</v>
      </c>
      <c r="DC271" s="223" t="str">
        <f t="shared" ca="1" si="420"/>
        <v>-4.28615246723417-1.30019013637327i</v>
      </c>
      <c r="DD271" s="223" t="str">
        <f t="shared" ca="1" si="421"/>
        <v>3.24391532634448-3.08846413587843i</v>
      </c>
      <c r="DE271" s="223" t="str">
        <f t="shared" ca="1" si="422"/>
        <v>1.08831246703134+4.34478691505166i</v>
      </c>
      <c r="DF271" s="223" t="str">
        <f t="shared" ca="1" si="423"/>
        <v>-4.31676982150658-1.19461109622755i</v>
      </c>
      <c r="DG271" s="223" t="str">
        <f t="shared" ca="1" si="424"/>
        <v>3.16714361555483-3.1671436155549i</v>
      </c>
      <c r="DH271" s="223" t="str">
        <f t="shared" ca="1" si="425"/>
        <v>1.19461109622788+4.31676982150649i</v>
      </c>
      <c r="DI271" s="223" t="str">
        <f t="shared" ca="1" si="426"/>
        <v>-4.34478691505168-1.08831246703125i</v>
      </c>
      <c r="DJ271" s="223" t="str">
        <f t="shared" ca="1" si="427"/>
        <v>3.08846413587819-3.24391532634471i</v>
      </c>
      <c r="DK271" s="223" t="str">
        <f t="shared" ca="1" si="428"/>
        <v>1.30019013636922+4.2861524672354i</v>
      </c>
      <c r="DL271" s="223" t="str">
        <f t="shared" ca="1" si="429"/>
        <v>-4.37018687142228-0.981358279094987i</v>
      </c>
      <c r="DM271" s="223" t="str">
        <f t="shared" ca="1" si="430"/>
        <v>3.00792428088804-3.3187330238427i</v>
      </c>
      <c r="DN271" s="223" t="str">
        <f t="shared" ca="1" si="431"/>
        <v>1.40498599059402+4.25295329498626i</v>
      </c>
      <c r="DO271" s="223" t="str">
        <f t="shared" ca="1" si="432"/>
        <v>-4.39295439063236-0.873812957630954i</v>
      </c>
      <c r="DP271" s="223" t="str">
        <f t="shared" ca="1" si="433"/>
        <v>2.92557256478799-3.39155164065944i</v>
      </c>
      <c r="DQ271" s="223" t="str">
        <f t="shared" ca="1" si="434"/>
        <v>1.50893553378954+4.21719230270179i</v>
      </c>
      <c r="DR271" s="223" t="str">
        <f t="shared" ca="1" si="435"/>
        <v>-4.4130757583807-0.765741283915485i</v>
      </c>
      <c r="DS271" s="223" t="str">
        <f t="shared" ca="1" si="436"/>
        <v>2.84145859316917-3.4623273135862i</v>
      </c>
      <c r="DT271" s="223" t="str">
        <f t="shared" ca="1" si="437"/>
        <v>1.6119761506425+4.17889103146513i</v>
      </c>
      <c r="DU271" s="223" t="str">
        <f t="shared" ca="1" si="438"/>
        <v>-4.43053885430847-0.657208356278976i</v>
      </c>
      <c r="DV271" s="223" t="str">
        <f t="shared" ca="1" si="439"/>
        <v>2.75563303313924-3.53101741000689i</v>
      </c>
      <c r="DW271" s="223" t="str">
        <f t="shared" ca="1" si="440"/>
        <v>1.71404577334201+4.13807255252832i</v>
      </c>
      <c r="DX271" s="223" t="str">
        <f t="shared" ca="1" si="441"/>
        <v>-4.44533315929822-0.54827955090777i</v>
      </c>
      <c r="DY271" s="223" t="str">
        <f t="shared" ca="1" si="442"/>
        <v>2.66814758281329-3.59758055357035i</v>
      </c>
      <c r="DZ271" s="223" t="str">
        <f t="shared" ca="1" si="443"/>
        <v>1.81508291895572+4.0947614534201i</v>
      </c>
      <c r="EA271" s="223" t="str">
        <f t="shared" ca="1" si="444"/>
        <v>-4.45744976181462-0.439020482436351i</v>
      </c>
      <c r="EB271" s="223" t="str">
        <f t="shared" ca="1" si="445"/>
        <v>2.57905494015217-3.66197664913044i</v>
      </c>
      <c r="EC271" s="223" t="str">
        <f t="shared" ca="1" si="446"/>
        <v>1.91502672648963+4.04898382312529i</v>
      </c>
      <c r="ED271" s="223" t="str">
        <f t="shared" ca="1" si="447"/>
        <v>-4.46688136326968-0.329496964438035i</v>
      </c>
      <c r="EE271" s="223" t="str">
        <f t="shared" ca="1" si="448"/>
        <v>2.48840877122841-3.72416690688984i</v>
      </c>
      <c r="EF271" s="223" t="str">
        <f t="shared" ca="1" si="449"/>
        <v>2.01381699353485+4.00076723637481i</v>
      </c>
      <c r="EG271" s="223" t="str">
        <f t="shared" ca="1" si="450"/>
        <v>-4.47362228241859-0.219774969793593i</v>
      </c>
      <c r="EH271" s="223" t="str">
        <f t="shared" ca="1" si="451"/>
        <v>2.39626367791226-3.78411386575752i</v>
      </c>
      <c r="EI271" s="223" t="str">
        <f t="shared" ca="1" si="452"/>
        <v>2.11139421252076+3.95014073704137i</v>
      </c>
      <c r="EJ271" s="223" t="str">
        <f t="shared" ca="1" si="453"/>
        <v>-4.47766845878417-0.109920590925012i</v>
      </c>
      <c r="EK271" s="223" t="str">
        <f t="shared" ca="1" si="454"/>
        <v>2.30267516495842-3.8417814159298i</v>
      </c>
      <c r="EL271" s="223" t="str">
        <f t="shared" ca="1" si="455"/>
        <v>2.20769960658674+3.89713482063126i</v>
      </c>
      <c r="EM271" s="223" t="str">
        <f t="shared" ca="1" si="456"/>
        <v>-4.47901745510105+1.41786773665065E-12i</v>
      </c>
      <c r="EN271" s="223"/>
      <c r="EO271" s="223"/>
      <c r="EP271" s="223"/>
    </row>
    <row r="272" spans="1:146">
      <c r="A272" s="249">
        <f t="shared" si="323"/>
        <v>3.3593750000000026E-3</v>
      </c>
      <c r="B272" s="248">
        <v>172</v>
      </c>
      <c r="C272" s="247">
        <f t="shared" si="324"/>
        <v>34400</v>
      </c>
      <c r="N272" s="246">
        <f t="shared" ca="1" si="327"/>
        <v>17.477984366846318</v>
      </c>
      <c r="O272" s="223">
        <f t="shared" ca="1" si="328"/>
        <v>4.477984366846318</v>
      </c>
      <c r="P272" s="223" t="str">
        <f t="shared" ca="1" si="329"/>
        <v>-2.11090721808921+3.94922963454126i</v>
      </c>
      <c r="Q272" s="223" t="str">
        <f t="shared" ca="1" si="330"/>
        <v>-2.48783481814695-3.72330792539857i</v>
      </c>
      <c r="R272" s="223" t="str">
        <f t="shared" ca="1" si="331"/>
        <v>4.4564216481623-0.438919222078956i</v>
      </c>
      <c r="S272" s="223" t="str">
        <f t="shared" ca="1" si="332"/>
        <v>-1.71365042758213+4.13711810343476i</v>
      </c>
      <c r="T272" s="223" t="str">
        <f t="shared" ca="1" si="333"/>
        <v>-2.84080320891702-3.46152872556718i</v>
      </c>
      <c r="U272" s="223" t="str">
        <f t="shared" ca="1" si="334"/>
        <v>4.39194115287866-0.873611412111199i</v>
      </c>
      <c r="V272" s="223" t="str">
        <f t="shared" ca="1" si="335"/>
        <v>-1.29989024668047+4.28516386341351i</v>
      </c>
      <c r="W272" s="223" t="str">
        <f t="shared" ca="1" si="336"/>
        <v>-3.16641311184446-3.1664131118443i</v>
      </c>
      <c r="X272" s="223" t="str">
        <f t="shared" ca="1" si="337"/>
        <v>4.28516386341345-1.29989024668067i</v>
      </c>
      <c r="Y272" s="223" t="str">
        <f t="shared" ca="1" si="338"/>
        <v>-0.873611412111437+4.39194115287861i</v>
      </c>
      <c r="Z272" s="223" t="str">
        <f t="shared" ca="1" si="339"/>
        <v>-3.46152872556704-2.84080320891719i</v>
      </c>
      <c r="AA272" s="223" t="str">
        <f t="shared" ca="1" si="340"/>
        <v>4.13711810343486-1.71365042758189i</v>
      </c>
      <c r="AB272" s="223" t="str">
        <f t="shared" ca="1" si="341"/>
        <v>-0.438919222078754+4.45642164816232i</v>
      </c>
      <c r="AC272" s="223" t="str">
        <f t="shared" ca="1" si="342"/>
        <v>-3.72330792539861-2.48783481814688i</v>
      </c>
      <c r="AD272" s="223" t="str">
        <f t="shared" ca="1" si="343"/>
        <v>3.94922963454121-2.11090721808929i</v>
      </c>
      <c r="AE272" s="223" t="str">
        <f t="shared" ca="1" si="344"/>
        <v>2.34794122259505E-13+4.47798436684632i</v>
      </c>
      <c r="AF272" s="223" t="str">
        <f t="shared" ca="1" si="345"/>
        <v>-3.94922963454118-2.11090721808936i</v>
      </c>
      <c r="AG272" s="223" t="str">
        <f t="shared" ca="1" si="346"/>
        <v>3.72330792539863-2.48783481814685i</v>
      </c>
      <c r="AH272" s="223" t="str">
        <f t="shared" ca="1" si="347"/>
        <v>0.438919222078715+4.45642164816233i</v>
      </c>
      <c r="AI272" s="223" t="str">
        <f t="shared" ca="1" si="348"/>
        <v>-4.13711810343484-1.71365042758193i</v>
      </c>
      <c r="AJ272" s="223" t="str">
        <f t="shared" ca="1" si="349"/>
        <v>3.46152872556705-2.84080320891719i</v>
      </c>
      <c r="AK272" s="223" t="str">
        <f t="shared" ca="1" si="350"/>
        <v>0.873611412110993+4.3919411528787i</v>
      </c>
      <c r="AL272" s="223" t="str">
        <f t="shared" ca="1" si="351"/>
        <v>-4.28516386341343-1.29989024668074i</v>
      </c>
      <c r="AM272" s="223" t="str">
        <f t="shared" ca="1" si="352"/>
        <v>3.16641311184386-3.1664131118449i</v>
      </c>
      <c r="AN272" s="223" t="str">
        <f t="shared" ca="1" si="353"/>
        <v>1.29989024668001+4.28516386341365i</v>
      </c>
      <c r="AO272" s="223" t="str">
        <f t="shared" ca="1" si="354"/>
        <v>-4.3919411528783-0.873611412112986i</v>
      </c>
      <c r="AP272" s="223" t="str">
        <f t="shared" ca="1" si="355"/>
        <v>2.840803208916-3.46152872556802i</v>
      </c>
      <c r="AQ272" s="223" t="str">
        <f t="shared" ca="1" si="356"/>
        <v>1.71365042758211+4.13711810343476i</v>
      </c>
      <c r="AR272" s="223" t="str">
        <f t="shared" ca="1" si="357"/>
        <v>1.71365042758211+4.13711810343476i</v>
      </c>
      <c r="AS272" s="223" t="str">
        <f t="shared" ca="1" si="358"/>
        <v>2.48783481814526-3.72330792539969i</v>
      </c>
      <c r="AT272" s="223" t="str">
        <f t="shared" ca="1" si="359"/>
        <v>2.11090721808987+3.94922963454091i</v>
      </c>
      <c r="AU272" s="223" t="str">
        <f t="shared" ca="1" si="360"/>
        <v>-4.47798436684632-5.48587519548173E-13i</v>
      </c>
      <c r="AV272" s="223" t="str">
        <f t="shared" ca="1" si="361"/>
        <v>2.11090721809072-3.94922963454045i</v>
      </c>
      <c r="AW272" s="223" t="str">
        <f t="shared" ca="1" si="362"/>
        <v>2.4878348181481+3.7233079253978i</v>
      </c>
      <c r="AX272" s="223" t="str">
        <f t="shared" ca="1" si="363"/>
        <v>-4.45642164816231+0.438919222078948i</v>
      </c>
      <c r="AY272" s="223" t="str">
        <f t="shared" ca="1" si="364"/>
        <v>1.713650427583-4.13711810343439i</v>
      </c>
      <c r="AZ272" s="223" t="str">
        <f t="shared" ca="1" si="365"/>
        <v>2.84080320891875+3.46152872556577i</v>
      </c>
      <c r="BA272" s="223" t="str">
        <f t="shared" ca="1" si="366"/>
        <v>-4.39194115287849+0.873611412112032i</v>
      </c>
      <c r="BB272" s="223" t="str">
        <f t="shared" ca="1" si="367"/>
        <v>1.299890246681-4.28516386341335i</v>
      </c>
      <c r="BC272" s="223" t="str">
        <f t="shared" ca="1" si="368"/>
        <v>3.16641311184317+3.16641311184559i</v>
      </c>
      <c r="BD272" s="223" t="str">
        <f t="shared" ca="1" si="369"/>
        <v>-4.28516386341308+1.29989024668188i</v>
      </c>
      <c r="BE272" s="223" t="str">
        <f t="shared" ca="1" si="370"/>
        <v>0.873611412111007-4.3919411528787i</v>
      </c>
      <c r="BF272" s="223" t="str">
        <f t="shared" ca="1" si="371"/>
        <v>3.46152872556643+2.84080320891794i</v>
      </c>
      <c r="BG272" s="223" t="str">
        <f t="shared" ca="1" si="372"/>
        <v>-4.13711810343575+1.71365042757974i</v>
      </c>
      <c r="BH272" s="223" t="str">
        <f t="shared" ca="1" si="373"/>
        <v>0.438919222077907-4.4564216481624i</v>
      </c>
      <c r="BI272" s="223" t="str">
        <f t="shared" ca="1" si="374"/>
        <v>3.72330792539831+2.48783481814734i</v>
      </c>
      <c r="BJ272" s="223" t="str">
        <f t="shared" ca="1" si="375"/>
        <v>-3.94922963454206+2.11090721808772i</v>
      </c>
      <c r="BK272" s="223" t="str">
        <f t="shared" ca="1" si="376"/>
        <v>-1.4680141898289E-12-4.47798436684632i</v>
      </c>
      <c r="BL272" s="223" t="str">
        <f t="shared" ca="1" si="377"/>
        <v>3.9492296345414+2.11090721808895i</v>
      </c>
      <c r="BM272" s="223" t="str">
        <f t="shared" ca="1" si="378"/>
        <v>-3.72330792539915+2.48783481814608i</v>
      </c>
      <c r="BN272" s="223" t="str">
        <f t="shared" ca="1" si="379"/>
        <v>-0.438919222080955-4.45642164816211i</v>
      </c>
      <c r="BO272" s="223" t="str">
        <f t="shared" ca="1" si="380"/>
        <v>4.13711810343517+1.71365042758114i</v>
      </c>
      <c r="BP272" s="223" t="str">
        <f t="shared" ca="1" si="381"/>
        <v>-3.46152872556739+2.84080320891676i</v>
      </c>
      <c r="BQ272" s="223" t="str">
        <f t="shared" ca="1" si="382"/>
        <v>-0.873611412109641-4.39194115287896i</v>
      </c>
      <c r="BR272" s="223" t="str">
        <f t="shared" ca="1" si="383"/>
        <v>4.28516386341394+1.29989024667907i</v>
      </c>
      <c r="BS272" s="223" t="str">
        <f t="shared" ca="1" si="384"/>
        <v>-3.16641311184416+3.1664131118446i</v>
      </c>
      <c r="BT272" s="223" t="str">
        <f t="shared" ca="1" si="385"/>
        <v>-1.29989024667955-4.28516386341379i</v>
      </c>
      <c r="BU272" s="223" t="str">
        <f t="shared" ca="1" si="386"/>
        <v>4.39194115287909+0.873611412109028i</v>
      </c>
      <c r="BV272" s="223" t="str">
        <f t="shared" ca="1" si="387"/>
        <v>-2.84080320891638+3.46152872556771i</v>
      </c>
      <c r="BW272" s="223" t="str">
        <f t="shared" ca="1" si="388"/>
        <v>-1.7136504275816-4.13711810343498i</v>
      </c>
      <c r="BX272" s="223" t="str">
        <f t="shared" ca="1" si="389"/>
        <v>4.45642164816215+0.43891922208046i</v>
      </c>
      <c r="BY272" s="223" t="str">
        <f t="shared" ca="1" si="390"/>
        <v>-2.48783481814566+3.72330792539943i</v>
      </c>
      <c r="BZ272" s="223" t="str">
        <f t="shared" ca="1" si="391"/>
        <v>-2.11090721808938-3.94922963454116i</v>
      </c>
      <c r="CA272" s="223" t="str">
        <f t="shared" ca="1" si="392"/>
        <v>4.47798436684632+1.09717503909634E-12i</v>
      </c>
      <c r="CB272" s="223" t="str">
        <f t="shared" ca="1" si="393"/>
        <v>-2.11090721809109+3.94922963454025i</v>
      </c>
      <c r="CC272" s="223" t="str">
        <f t="shared" ca="1" si="394"/>
        <v>-2.48783481814764-3.7233079253981i</v>
      </c>
      <c r="CD272" s="223" t="str">
        <f t="shared" ca="1" si="395"/>
        <v>4.45642164816235-0.438919222078529i</v>
      </c>
      <c r="CE272" s="223" t="str">
        <f t="shared" ca="1" si="396"/>
        <v>-1.71365042758339+4.13711810343424i</v>
      </c>
      <c r="CF272" s="223" t="str">
        <f t="shared" ca="1" si="397"/>
        <v>-2.84080320891842-3.46152872556603i</v>
      </c>
      <c r="CG272" s="223" t="str">
        <f t="shared" ca="1" si="398"/>
        <v>4.39194115287857-0.87361141211162i</v>
      </c>
      <c r="CH272" s="223" t="str">
        <f t="shared" ca="1" si="399"/>
        <v>-1.2998902466814+4.28516386341323i</v>
      </c>
      <c r="CI272" s="223" t="str">
        <f t="shared" ca="1" si="400"/>
        <v>-3.16641311184603-3.16641311184273i</v>
      </c>
      <c r="CJ272" s="223" t="str">
        <f t="shared" ca="1" si="401"/>
        <v>4.28516386341321-1.29989024668148i</v>
      </c>
      <c r="CK272" s="223" t="str">
        <f t="shared" ca="1" si="402"/>
        <v>-0.873611412111544+4.39194115287859i</v>
      </c>
      <c r="CL272" s="223" t="str">
        <f t="shared" ca="1" si="403"/>
        <v>-3.46152872556608-2.84080320891836i</v>
      </c>
      <c r="CM272" s="223" t="str">
        <f t="shared" ca="1" si="404"/>
        <v>4.13711810343421-1.71365042758346i</v>
      </c>
      <c r="CN272" s="223" t="str">
        <f t="shared" ca="1" si="405"/>
        <v>-0.438919222078453+4.45642164816235i</v>
      </c>
      <c r="CO272" s="223" t="str">
        <f t="shared" ca="1" si="406"/>
        <v>-3.723307925398-2.48783481814779i</v>
      </c>
      <c r="CP272" s="223" t="str">
        <f t="shared" ca="1" si="407"/>
        <v>3.94922963454226-2.11090721808735i</v>
      </c>
      <c r="CQ272" s="223" t="str">
        <f t="shared" ca="1" si="408"/>
        <v>9.1942667028073E-13+4.47798436684632i</v>
      </c>
      <c r="CR272" s="223" t="str">
        <f t="shared" ca="1" si="409"/>
        <v>-3.94922963454121-2.11090721808932i</v>
      </c>
      <c r="CS272" s="223" t="str">
        <f t="shared" ca="1" si="410"/>
        <v>3.72330792539938-2.48783481814572i</v>
      </c>
      <c r="CT272" s="223" t="str">
        <f t="shared" ca="1" si="411"/>
        <v>0.438919222080536+4.45642164816215i</v>
      </c>
      <c r="CU272" s="223" t="str">
        <f t="shared" ca="1" si="412"/>
        <v>-4.13711810343501-1.71365042758153i</v>
      </c>
      <c r="CV272" s="223" t="str">
        <f t="shared" ca="1" si="413"/>
        <v>3.46152872556766-2.84080320891644i</v>
      </c>
      <c r="CW272" s="223" t="str">
        <f t="shared" ca="1" si="414"/>
        <v>0.873611412109104+4.39194115287907i</v>
      </c>
      <c r="CX272" s="223" t="str">
        <f t="shared" ca="1" si="415"/>
        <v>-4.28516386341381-1.29989024667947i</v>
      </c>
      <c r="CY272" s="223" t="str">
        <f t="shared" ca="1" si="416"/>
        <v>3.16641311184455-3.16641311184421i</v>
      </c>
      <c r="CZ272" s="223" t="str">
        <f t="shared" ca="1" si="417"/>
        <v>1.29989024667902+4.28516386341395i</v>
      </c>
      <c r="DA272" s="223" t="str">
        <f t="shared" ca="1" si="418"/>
        <v>-4.39194115287898-0.873611412109565i</v>
      </c>
      <c r="DB272" s="223" t="str">
        <f t="shared" ca="1" si="419"/>
        <v>2.8408032089168-3.46152872556736i</v>
      </c>
      <c r="DC272" s="223" t="str">
        <f t="shared" ca="1" si="420"/>
        <v>1.71365042758109+4.13711810343519i</v>
      </c>
      <c r="DD272" s="223" t="str">
        <f t="shared" ca="1" si="421"/>
        <v>-4.45642164816213-0.438919222080753i</v>
      </c>
      <c r="DE272" s="223" t="str">
        <f t="shared" ca="1" si="422"/>
        <v>2.48783481814612-3.72330792539912i</v>
      </c>
      <c r="DF272" s="223" t="str">
        <f t="shared" ca="1" si="423"/>
        <v>2.11090721808912+3.9492296345413i</v>
      </c>
      <c r="DG272" s="223" t="str">
        <f t="shared" ca="1" si="424"/>
        <v>-4.47798436684632-1.39121861762772E-12i</v>
      </c>
      <c r="DH272" s="223" t="str">
        <f t="shared" ca="1" si="425"/>
        <v>2.11090721808776-3.94922963454203i</v>
      </c>
      <c r="DI272" s="223" t="str">
        <f t="shared" ca="1" si="426"/>
        <v>2.4878348181474+3.72330792539826i</v>
      </c>
      <c r="DJ272" s="223" t="str">
        <f t="shared" ca="1" si="427"/>
        <v>-4.4564216481624+0.438919222077984i</v>
      </c>
      <c r="DK272" s="223" t="str">
        <f t="shared" ca="1" si="428"/>
        <v>1.7136504275839-4.13711810343403i</v>
      </c>
      <c r="DL272" s="223" t="str">
        <f t="shared" ca="1" si="429"/>
        <v>2.840803208918+3.46152872556638i</v>
      </c>
      <c r="DM272" s="223" t="str">
        <f t="shared" ca="1" si="430"/>
        <v>-4.39194115287868+0.873611412111083i</v>
      </c>
      <c r="DN272" s="223" t="str">
        <f t="shared" ca="1" si="431"/>
        <v>1.29989024668193-4.28516386341307i</v>
      </c>
      <c r="DO272" s="223" t="str">
        <f t="shared" ca="1" si="432"/>
        <v>3.16641311184564+3.16641311184312i</v>
      </c>
      <c r="DP272" s="223" t="str">
        <f t="shared" ca="1" si="433"/>
        <v>-4.28516386341336+1.29989024668095i</v>
      </c>
      <c r="DQ272" s="223" t="str">
        <f t="shared" ca="1" si="434"/>
        <v>0.873611412112082-4.39194115287848i</v>
      </c>
      <c r="DR272" s="223" t="str">
        <f t="shared" ca="1" si="435"/>
        <v>3.4615287255659+2.84080320891859i</v>
      </c>
      <c r="DS272" s="223" t="str">
        <f t="shared" ca="1" si="436"/>
        <v>-4.13711810343442+1.71365042758296i</v>
      </c>
      <c r="DT272" s="223" t="str">
        <f t="shared" ca="1" si="437"/>
        <v>0.438919222078999-4.4564216481623i</v>
      </c>
      <c r="DU272" s="223" t="str">
        <f t="shared" ca="1" si="438"/>
        <v>3.72330792539784+2.48783481814804i</v>
      </c>
      <c r="DV272" s="223" t="str">
        <f t="shared" ca="1" si="439"/>
        <v>-3.94922963454048+2.11090721809068i</v>
      </c>
      <c r="DW272" s="223" t="str">
        <f t="shared" ca="1" si="440"/>
        <v>-6.25383091749356E-13-4.47798436684632i</v>
      </c>
      <c r="DX272" s="223" t="str">
        <f t="shared" ca="1" si="441"/>
        <v>3.94922963454095+2.1109072180898i</v>
      </c>
      <c r="DY272" s="223" t="str">
        <f t="shared" ca="1" si="442"/>
        <v>-3.72330792539969+2.48783481814526i</v>
      </c>
      <c r="DZ272" s="223" t="str">
        <f t="shared" ca="1" si="443"/>
        <v>-0.43891922207999-4.4564216481622i</v>
      </c>
      <c r="EA272" s="223" t="str">
        <f t="shared" ca="1" si="444"/>
        <v>4.1371181034348+1.71365042758203i</v>
      </c>
      <c r="EB272" s="223" t="str">
        <f t="shared" ca="1" si="445"/>
        <v>-3.46152872556801+2.84080320891602i</v>
      </c>
      <c r="EC272" s="223" t="str">
        <f t="shared" ca="1" si="446"/>
        <v>-0.873611412113058-4.39194115287828i</v>
      </c>
      <c r="ED272" s="223" t="str">
        <f t="shared" ca="1" si="447"/>
        <v>4.28516386341366+1.29989024668i</v>
      </c>
      <c r="EE272" s="223" t="str">
        <f t="shared" ca="1" si="448"/>
        <v>-3.16641311184493+3.16641311184383i</v>
      </c>
      <c r="EF272" s="223" t="str">
        <f t="shared" ca="1" si="449"/>
        <v>-1.29989024667849-4.28516386341411i</v>
      </c>
      <c r="EG272" s="223" t="str">
        <f t="shared" ca="1" si="450"/>
        <v>4.39194115287887+0.873611412110107i</v>
      </c>
      <c r="EH272" s="223" t="str">
        <f t="shared" ca="1" si="451"/>
        <v>-2.84080320891723+3.46152872556701i</v>
      </c>
      <c r="EI272" s="223" t="str">
        <f t="shared" ca="1" si="452"/>
        <v>-1.71365042758058-4.1371181034354i</v>
      </c>
      <c r="EJ272" s="223" t="str">
        <f t="shared" ca="1" si="453"/>
        <v>4.4564216481625+0.438919222076992i</v>
      </c>
      <c r="EK272" s="223" t="str">
        <f t="shared" ca="1" si="454"/>
        <v>-2.48783481814657+3.72330792539882i</v>
      </c>
      <c r="EL272" s="223" t="str">
        <f t="shared" ca="1" si="455"/>
        <v>-2.11090721808842-3.94922963454168i</v>
      </c>
      <c r="EM272" s="223" t="str">
        <f t="shared" ca="1" si="456"/>
        <v>4.47798436684632+2.19435007819268E-12i</v>
      </c>
      <c r="EN272" s="223"/>
      <c r="EO272" s="223"/>
      <c r="EP272" s="223"/>
    </row>
    <row r="273" spans="1:146">
      <c r="A273" s="249">
        <f t="shared" si="323"/>
        <v>3.3789062500000026E-3</v>
      </c>
      <c r="B273" s="248">
        <v>173</v>
      </c>
      <c r="C273" s="247">
        <f t="shared" si="324"/>
        <v>34600</v>
      </c>
      <c r="N273" s="246">
        <f t="shared" ca="1" si="327"/>
        <v>17.476837081852437</v>
      </c>
      <c r="O273" s="223">
        <f t="shared" ca="1" si="328"/>
        <v>4.4768370818524357</v>
      </c>
      <c r="P273" s="223" t="str">
        <f t="shared" ca="1" si="329"/>
        <v>-2.01283667301874+3.9988196740038i</v>
      </c>
      <c r="Q273" s="223" t="str">
        <f t="shared" ca="1" si="330"/>
        <v>-2.66684873598543-3.59582926135571i</v>
      </c>
      <c r="R273" s="223" t="str">
        <f t="shared" ca="1" si="331"/>
        <v>4.41092748536693-0.765368523185803i</v>
      </c>
      <c r="S273" s="223" t="str">
        <f t="shared" ca="1" si="332"/>
        <v>-1.29955720742643+4.28406598012625i</v>
      </c>
      <c r="T273" s="223" t="str">
        <f t="shared" ca="1" si="333"/>
        <v>-3.24233619738067-3.08696068011954i</v>
      </c>
      <c r="U273" s="223" t="str">
        <f t="shared" ca="1" si="334"/>
        <v>4.21513938520948-1.508200988166i</v>
      </c>
      <c r="V273" s="223" t="str">
        <f t="shared" ca="1" si="335"/>
        <v>-0.548012649946373+4.44316918347116i</v>
      </c>
      <c r="W273" s="223" t="str">
        <f t="shared" ca="1" si="336"/>
        <v>-3.72235399278941-2.4871974207557i</v>
      </c>
      <c r="X273" s="223" t="str">
        <f t="shared" ca="1" si="337"/>
        <v>3.89523770623288-2.20662490455234i</v>
      </c>
      <c r="Y273" s="223" t="str">
        <f t="shared" ca="1" si="338"/>
        <v>0.219667983949474+4.47144453552503i</v>
      </c>
      <c r="Z273" s="223" t="str">
        <f t="shared" ca="1" si="339"/>
        <v>-4.09276813492481-1.81419934163617i</v>
      </c>
      <c r="AA273" s="223" t="str">
        <f t="shared" ca="1" si="340"/>
        <v>3.46064186227374-2.8400753790221i</v>
      </c>
      <c r="AB273" s="223" t="str">
        <f t="shared" ca="1" si="341"/>
        <v>0.98088055661406+4.36805947659891i</v>
      </c>
      <c r="AC273" s="223" t="str">
        <f t="shared" ca="1" si="342"/>
        <v>-4.34267188485716-1.08778267954597i</v>
      </c>
      <c r="AD273" s="223" t="str">
        <f t="shared" ca="1" si="343"/>
        <v>2.92414840419453-3.38990064274686i</v>
      </c>
      <c r="AE273" s="223" t="str">
        <f t="shared" ca="1" si="344"/>
        <v>1.7132113806227+4.13605815031098i</v>
      </c>
      <c r="AF273" s="223" t="str">
        <f t="shared" ca="1" si="345"/>
        <v>-4.4647068978367-0.32933656623341i</v>
      </c>
      <c r="AG273" s="223" t="str">
        <f t="shared" ca="1" si="346"/>
        <v>2.30155422908629-3.83991124741498i</v>
      </c>
      <c r="AH273" s="223" t="str">
        <f t="shared" ca="1" si="347"/>
        <v>2.39509718341318+3.78227176964523i</v>
      </c>
      <c r="AI273" s="223" t="str">
        <f t="shared" ca="1" si="348"/>
        <v>-4.45527988765927+0.438806768484526i</v>
      </c>
      <c r="AJ273" s="223" t="str">
        <f t="shared" ca="1" si="349"/>
        <v>1.61119144513467-4.17685675892457i</v>
      </c>
      <c r="AK273" s="223" t="str">
        <f t="shared" ca="1" si="350"/>
        <v>3.00646003170916+3.31711747382941i</v>
      </c>
      <c r="AL273" s="223" t="str">
        <f t="shared" ca="1" si="351"/>
        <v>-4.31466842995484+1.19402956286689i</v>
      </c>
      <c r="AM273" s="223" t="str">
        <f t="shared" ca="1" si="352"/>
        <v>0.873387587911967-4.3908159126443i</v>
      </c>
      <c r="AN273" s="223" t="str">
        <f t="shared" ca="1" si="353"/>
        <v>3.52929852054364+2.75429159863975i</v>
      </c>
      <c r="AO273" s="223" t="str">
        <f t="shared" ca="1" si="354"/>
        <v>-4.04701278905228+1.91409449680425i</v>
      </c>
      <c r="AP273" s="223" t="str">
        <f t="shared" ca="1" si="355"/>
        <v>0.109867081886852-4.47548874222321i</v>
      </c>
      <c r="AQ273" s="223" t="str">
        <f t="shared" ca="1" si="356"/>
        <v>3.94821781950946+2.11036639168582i</v>
      </c>
      <c r="AR273" s="223" t="str">
        <f t="shared" ca="1" si="357"/>
        <v>3.94821781950946+2.11036639168582i</v>
      </c>
      <c r="AS273" s="223" t="str">
        <f t="shared" ca="1" si="358"/>
        <v>-0.656888429081097-4.42838208030748i</v>
      </c>
      <c r="AT273" s="223" t="str">
        <f t="shared" ca="1" si="359"/>
        <v>4.25088296914264+1.4043020473182i</v>
      </c>
      <c r="AU273" s="223" t="str">
        <f t="shared" ca="1" si="360"/>
        <v>-3.16560185884385+3.16560185884666i</v>
      </c>
      <c r="AV273" s="223" t="str">
        <f t="shared" ca="1" si="361"/>
        <v>-1.40430204731774-4.25088296914279i</v>
      </c>
      <c r="AW273" s="223" t="str">
        <f t="shared" ca="1" si="362"/>
        <v>4.42838208030741+0.656888429081576i</v>
      </c>
      <c r="AX273" s="223" t="str">
        <f t="shared" ca="1" si="363"/>
        <v>-2.57779946337346+3.66019400907664i</v>
      </c>
      <c r="AY273" s="223" t="str">
        <f t="shared" ca="1" si="364"/>
        <v>-2.11036639168533-3.94821781950971i</v>
      </c>
      <c r="AZ273" s="223" t="str">
        <f t="shared" ca="1" si="365"/>
        <v>4.47548874222322-0.109867081886304i</v>
      </c>
      <c r="BA273" s="223" t="str">
        <f t="shared" ca="1" si="366"/>
        <v>-1.91409449680474+4.04701278905205i</v>
      </c>
      <c r="BB273" s="223" t="str">
        <f t="shared" ca="1" si="367"/>
        <v>-2.75429159863931-3.52929852054398i</v>
      </c>
      <c r="BC273" s="223" t="str">
        <f t="shared" ca="1" si="368"/>
        <v>4.39081591264439-0.873387587911493i</v>
      </c>
      <c r="BD273" s="223" t="str">
        <f t="shared" ca="1" si="369"/>
        <v>-1.19402956286521+4.3146684299553i</v>
      </c>
      <c r="BE273" s="223" t="str">
        <f t="shared" ca="1" si="370"/>
        <v>-3.31711747382909-3.00646003170951i</v>
      </c>
      <c r="BF273" s="223" t="str">
        <f t="shared" ca="1" si="371"/>
        <v>4.17685675892392-1.61119144513636i</v>
      </c>
      <c r="BG273" s="223" t="str">
        <f t="shared" ca="1" si="372"/>
        <v>-0.438806768484629+4.45527988765926i</v>
      </c>
      <c r="BH273" s="223" t="str">
        <f t="shared" ca="1" si="373"/>
        <v>-3.78227176964399-2.39509718341515i</v>
      </c>
      <c r="BI273" s="223" t="str">
        <f t="shared" ca="1" si="374"/>
        <v>3.8399112474148-2.30155422908658i</v>
      </c>
      <c r="BJ273" s="223" t="str">
        <f t="shared" ca="1" si="375"/>
        <v>0.329336566231593+4.46470689783683i</v>
      </c>
      <c r="BK273" s="223" t="str">
        <f t="shared" ca="1" si="376"/>
        <v>-4.13605815031131-1.71321138062191i</v>
      </c>
      <c r="BL273" s="223" t="str">
        <f t="shared" ca="1" si="377"/>
        <v>3.38990064274776-2.92414840419349i</v>
      </c>
      <c r="BM273" s="223" t="str">
        <f t="shared" ca="1" si="378"/>
        <v>1.08778267954725+4.34267188485684i</v>
      </c>
      <c r="BN273" s="223" t="str">
        <f t="shared" ca="1" si="379"/>
        <v>-4.36805947659868-0.980880556615058i</v>
      </c>
      <c r="BO273" s="223" t="str">
        <f t="shared" ca="1" si="380"/>
        <v>2.84007537902081-3.46064186227481i</v>
      </c>
      <c r="BP273" s="223" t="str">
        <f t="shared" ca="1" si="381"/>
        <v>1.81419934163567+4.09276813492503i</v>
      </c>
      <c r="BQ273" s="223" t="str">
        <f t="shared" ca="1" si="382"/>
        <v>-4.47144453552513-0.219667983947321i</v>
      </c>
      <c r="BR273" s="223" t="str">
        <f t="shared" ca="1" si="383"/>
        <v>2.2066249045524-3.89523770623285i</v>
      </c>
      <c r="BS273" s="223" t="str">
        <f t="shared" ca="1" si="384"/>
        <v>2.48719742075381+3.72235399279067i</v>
      </c>
      <c r="BT273" s="223" t="str">
        <f t="shared" ca="1" si="385"/>
        <v>-4.44316918347111+0.548012649946794i</v>
      </c>
      <c r="BU273" s="223" t="str">
        <f t="shared" ca="1" si="386"/>
        <v>1.5082009881678-4.21513938520883i</v>
      </c>
      <c r="BV273" s="223" t="str">
        <f t="shared" ca="1" si="387"/>
        <v>3.0869606801201+3.24233619738013i</v>
      </c>
      <c r="BW273" s="223" t="str">
        <f t="shared" ca="1" si="388"/>
        <v>-4.28406598012667+1.29955720742505i</v>
      </c>
      <c r="BX273" s="223" t="str">
        <f t="shared" ca="1" si="389"/>
        <v>0.765368523184572-4.41092748536714i</v>
      </c>
      <c r="BY273" s="223" t="str">
        <f t="shared" ca="1" si="390"/>
        <v>3.59582926135516+2.66684873598617i</v>
      </c>
      <c r="BZ273" s="223" t="str">
        <f t="shared" ca="1" si="391"/>
        <v>-3.99881967400318+2.01283667301997i</v>
      </c>
      <c r="CA273" s="223" t="str">
        <f t="shared" ca="1" si="392"/>
        <v>6.12068105806858E-13-4.47683708185244i</v>
      </c>
      <c r="CB273" s="223" t="str">
        <f t="shared" ca="1" si="393"/>
        <v>3.99881967400469+2.01283667301697i</v>
      </c>
      <c r="CC273" s="223" t="str">
        <f t="shared" ca="1" si="394"/>
        <v>-3.59582926135574+2.66684873598539i</v>
      </c>
      <c r="CD273" s="223" t="str">
        <f t="shared" ca="1" si="395"/>
        <v>-0.765368523183619-4.41092748536731i</v>
      </c>
      <c r="CE273" s="223" t="str">
        <f t="shared" ca="1" si="396"/>
        <v>4.28406598012634+1.2995572074261i</v>
      </c>
      <c r="CF273" s="223" t="str">
        <f t="shared" ca="1" si="397"/>
        <v>-3.0869606801209+3.24233619737938i</v>
      </c>
      <c r="CG273" s="223" t="str">
        <f t="shared" ca="1" si="398"/>
        <v>-1.50820098816689-4.21513938520916i</v>
      </c>
      <c r="CH273" s="223" t="str">
        <f t="shared" ca="1" si="399"/>
        <v>4.44316918347097+0.548012649947882i</v>
      </c>
      <c r="CI273" s="223" t="str">
        <f t="shared" ca="1" si="400"/>
        <v>-2.48719742075462+3.72235399279013i</v>
      </c>
      <c r="CJ273" s="223" t="str">
        <f t="shared" ca="1" si="401"/>
        <v>-2.20662490455156-3.89523770623333i</v>
      </c>
      <c r="CK273" s="223" t="str">
        <f t="shared" ca="1" si="402"/>
        <v>4.47144453552497-0.219667983950674i</v>
      </c>
      <c r="CL273" s="223" t="str">
        <f t="shared" ca="1" si="403"/>
        <v>-1.81419934163667+4.09276813492459i</v>
      </c>
      <c r="CM273" s="223" t="str">
        <f t="shared" ca="1" si="404"/>
        <v>-2.8400753790235-3.4606418622726i</v>
      </c>
      <c r="CN273" s="223" t="str">
        <f t="shared" ca="1" si="405"/>
        <v>4.36805947659889-0.980880556614114i</v>
      </c>
      <c r="CO273" s="223" t="str">
        <f t="shared" ca="1" si="406"/>
        <v>-1.08778267954832+4.34267188485657i</v>
      </c>
      <c r="CP273" s="223" t="str">
        <f t="shared" ca="1" si="407"/>
        <v>-3.38990064274713-2.92414840419423i</v>
      </c>
      <c r="CQ273" s="223" t="str">
        <f t="shared" ca="1" si="408"/>
        <v>4.13605815031168-1.71321138062101i</v>
      </c>
      <c r="CR273" s="223" t="str">
        <f t="shared" ca="1" si="409"/>
        <v>-0.329336566232687+4.46470689783675i</v>
      </c>
      <c r="CS273" s="223" t="str">
        <f t="shared" ca="1" si="410"/>
        <v>-3.83991124741424-2.30155422908752i</v>
      </c>
      <c r="CT273" s="223" t="str">
        <f t="shared" ca="1" si="411"/>
        <v>3.78227176964451-2.39509718341433i</v>
      </c>
      <c r="CU273" s="223" t="str">
        <f t="shared" ca="1" si="412"/>
        <v>0.438806768483664+4.45527988765935i</v>
      </c>
      <c r="CV273" s="223" t="str">
        <f t="shared" ca="1" si="413"/>
        <v>-4.17685675892518-1.61119144513311i</v>
      </c>
      <c r="CW273" s="223" t="str">
        <f t="shared" ca="1" si="414"/>
        <v>3.31711747382974-3.00646003170879i</v>
      </c>
      <c r="CX273" s="223" t="str">
        <f t="shared" ca="1" si="415"/>
        <v>1.19402956286845+4.3146684299544i</v>
      </c>
      <c r="CY273" s="223" t="str">
        <f t="shared" ca="1" si="416"/>
        <v>-4.39081591264417-0.873387587912567i</v>
      </c>
      <c r="CZ273" s="223" t="str">
        <f t="shared" ca="1" si="417"/>
        <v>2.75429159864018-3.5292985205433i</v>
      </c>
      <c r="DA273" s="223" t="str">
        <f t="shared" ca="1" si="418"/>
        <v>1.91409449680386+4.04701278905246i</v>
      </c>
      <c r="DB273" s="223" t="str">
        <f t="shared" ca="1" si="419"/>
        <v>-4.4754887422232-0.109867081887273i</v>
      </c>
      <c r="DC273" s="223" t="str">
        <f t="shared" ca="1" si="420"/>
        <v>2.1103663916863-3.9482178195092i</v>
      </c>
      <c r="DD273" s="223" t="str">
        <f t="shared" ca="1" si="421"/>
        <v>2.57779946337267+3.6601940090772i</v>
      </c>
      <c r="DE273" s="223" t="str">
        <f t="shared" ca="1" si="422"/>
        <v>-4.42838208030757+0.656888429080493i</v>
      </c>
      <c r="DF273" s="223" t="str">
        <f t="shared" ca="1" si="423"/>
        <v>1.40430204731879-4.25088296914245i</v>
      </c>
      <c r="DG273" s="223" t="str">
        <f t="shared" ca="1" si="424"/>
        <v>3.16560185884631+3.16560185884419i</v>
      </c>
      <c r="DH273" s="223" t="str">
        <f t="shared" ca="1" si="425"/>
        <v>-4.25088296914294+1.40430204731728i</v>
      </c>
      <c r="DI273" s="223" t="str">
        <f t="shared" ca="1" si="426"/>
        <v>0.65688842907778-4.42838208030797i</v>
      </c>
      <c r="DJ273" s="223" t="str">
        <f t="shared" ca="1" si="427"/>
        <v>3.66019400907629+2.57779946337396i</v>
      </c>
      <c r="DK273" s="223" t="str">
        <f t="shared" ca="1" si="428"/>
        <v>-3.94821781950779+2.11036639168895i</v>
      </c>
      <c r="DL273" s="223" t="str">
        <f t="shared" ca="1" si="429"/>
        <v>-0.109867081885947-4.47548874222323i</v>
      </c>
      <c r="DM273" s="223" t="str">
        <f t="shared" ca="1" si="430"/>
        <v>4.04701278905179+1.91409449680529i</v>
      </c>
      <c r="DN273" s="223" t="str">
        <f t="shared" ca="1" si="431"/>
        <v>-3.52929852054428+2.75429159863893i</v>
      </c>
      <c r="DO273" s="223" t="str">
        <f t="shared" ca="1" si="432"/>
        <v>-0.873387587911018-4.39081591264448i</v>
      </c>
      <c r="DP273" s="223" t="str">
        <f t="shared" ca="1" si="433"/>
        <v>4.31466842995514+1.1940295628658i</v>
      </c>
      <c r="DQ273" s="223" t="str">
        <f t="shared" ca="1" si="434"/>
        <v>-3.00646003170997+3.31711747382867i</v>
      </c>
      <c r="DR273" s="223" t="str">
        <f t="shared" ca="1" si="435"/>
        <v>-1.6111914451359-4.1768567589241i</v>
      </c>
      <c r="DS273" s="223" t="str">
        <f t="shared" ca="1" si="436"/>
        <v>4.45527988765922+0.438806768484985i</v>
      </c>
      <c r="DT273" s="223" t="str">
        <f t="shared" ca="1" si="437"/>
        <v>-2.3950971834118+3.78227176964611i</v>
      </c>
      <c r="DU273" s="223" t="str">
        <f t="shared" ca="1" si="438"/>
        <v>-2.30155422908617-3.83991124741505i</v>
      </c>
      <c r="DV273" s="223" t="str">
        <f t="shared" ca="1" si="439"/>
        <v>4.46470689783687-0.32933656623111i</v>
      </c>
      <c r="DW273" s="223" t="str">
        <f t="shared" ca="1" si="440"/>
        <v>-1.71321138062247+4.13605815031108i</v>
      </c>
      <c r="DX273" s="223" t="str">
        <f t="shared" ca="1" si="441"/>
        <v>-2.92414840419303-3.38990064274816i</v>
      </c>
      <c r="DY273" s="223" t="str">
        <f t="shared" ca="1" si="442"/>
        <v>4.34267188485695-1.08778267954678i</v>
      </c>
      <c r="DZ273" s="223" t="str">
        <f t="shared" ca="1" si="443"/>
        <v>-0.980880556615407+4.3680594765986i</v>
      </c>
      <c r="EA273" s="223" t="str">
        <f t="shared" ca="1" si="444"/>
        <v>-3.4606418622745-2.84007537902118i</v>
      </c>
      <c r="EB273" s="223" t="str">
        <f t="shared" ca="1" si="445"/>
        <v>4.09276813492523-1.81419934163523i</v>
      </c>
      <c r="EC273" s="223" t="str">
        <f t="shared" ca="1" si="446"/>
        <v>-0.219667983947932+4.4714445355251i</v>
      </c>
      <c r="ED273" s="223" t="str">
        <f t="shared" ca="1" si="447"/>
        <v>-3.89523770623255-2.20662490455293i</v>
      </c>
      <c r="EE273" s="223" t="str">
        <f t="shared" ca="1" si="448"/>
        <v>3.72235399278846-2.48719742075711i</v>
      </c>
      <c r="EF273" s="223" t="str">
        <f t="shared" ca="1" si="449"/>
        <v>0.548012649946059+4.4431691834712i</v>
      </c>
      <c r="EG273" s="223" t="str">
        <f t="shared" ca="1" si="450"/>
        <v>-4.21513938521017-1.50820098816407i</v>
      </c>
      <c r="EH273" s="223" t="str">
        <f t="shared" ca="1" si="451"/>
        <v>3.24233619738046-3.08696068011976i</v>
      </c>
      <c r="EI273" s="223" t="str">
        <f t="shared" ca="1" si="452"/>
        <v>1.29955720742458+4.28406598012681i</v>
      </c>
      <c r="EJ273" s="223" t="str">
        <f t="shared" ca="1" si="453"/>
        <v>-4.41092748536708-0.765368523184926i</v>
      </c>
      <c r="EK273" s="223" t="str">
        <f t="shared" ca="1" si="454"/>
        <v>2.66684873598645-3.59582926135495i</v>
      </c>
      <c r="EL273" s="223" t="str">
        <f t="shared" ca="1" si="455"/>
        <v>2.01283667301942+3.99881967400346i</v>
      </c>
      <c r="EM273" s="223" t="str">
        <f t="shared" ca="1" si="456"/>
        <v>-4.47683708185244-1.22413621161372E-12i</v>
      </c>
      <c r="EN273" s="223"/>
      <c r="EO273" s="223"/>
      <c r="EP273" s="223"/>
    </row>
    <row r="274" spans="1:146">
      <c r="A274" s="249">
        <f t="shared" si="323"/>
        <v>3.3984375000000026E-3</v>
      </c>
      <c r="B274" s="248">
        <v>174</v>
      </c>
      <c r="C274" s="247">
        <f t="shared" si="324"/>
        <v>34800</v>
      </c>
      <c r="N274" s="246">
        <f t="shared" ca="1" si="327"/>
        <v>17.475556670316553</v>
      </c>
      <c r="O274" s="223">
        <f t="shared" ca="1" si="328"/>
        <v>4.4755566703165544</v>
      </c>
      <c r="P274" s="223" t="str">
        <f t="shared" ca="1" si="329"/>
        <v>-1.91354705032974+4.04585531073336i</v>
      </c>
      <c r="Q274" s="223" t="str">
        <f t="shared" ca="1" si="330"/>
        <v>-2.83926309454263-3.45965209077203i</v>
      </c>
      <c r="R274" s="223" t="str">
        <f t="shared" ca="1" si="331"/>
        <v>4.34142984565034-1.08747156492088i</v>
      </c>
      <c r="S274" s="223" t="str">
        <f t="shared" ca="1" si="332"/>
        <v>-0.873137792013495+4.38956010385697i</v>
      </c>
      <c r="T274" s="223" t="str">
        <f t="shared" ca="1" si="333"/>
        <v>-3.59480082516663-2.66608599572413i</v>
      </c>
      <c r="U274" s="223" t="str">
        <f t="shared" ca="1" si="334"/>
        <v>3.9470885973484-2.10976280986684i</v>
      </c>
      <c r="V274" s="223" t="str">
        <f t="shared" ca="1" si="335"/>
        <v>0.219605157133101+4.47016566630092i</v>
      </c>
      <c r="W274" s="223" t="str">
        <f t="shared" ca="1" si="336"/>
        <v>-4.13487520429982-1.71272138834123i</v>
      </c>
      <c r="X274" s="223" t="str">
        <f t="shared" ca="1" si="337"/>
        <v>3.31616875146102-3.00560015987631i</v>
      </c>
      <c r="Y274" s="223" t="str">
        <f t="shared" ca="1" si="338"/>
        <v>1.29918552357711+4.28284070268119i</v>
      </c>
      <c r="Z274" s="223" t="str">
        <f t="shared" ca="1" si="339"/>
        <v>-4.42711552729334-0.65670055368731i</v>
      </c>
      <c r="AA274" s="223" t="str">
        <f t="shared" ca="1" si="340"/>
        <v>2.48648606222022-3.72128936950616i</v>
      </c>
      <c r="AB274" s="223" t="str">
        <f t="shared" ca="1" si="341"/>
        <v>2.30089596600192+3.83881300180812i</v>
      </c>
      <c r="AC274" s="223" t="str">
        <f t="shared" ca="1" si="342"/>
        <v>-4.45400564165493+0.438681266207086i</v>
      </c>
      <c r="AD274" s="223" t="str">
        <f t="shared" ca="1" si="343"/>
        <v>1.5077696305114-4.21393382132687i</v>
      </c>
      <c r="AE274" s="223" t="str">
        <f t="shared" ca="1" si="344"/>
        <v>3.1646964711655+3.16469647116555i</v>
      </c>
      <c r="AF274" s="223" t="str">
        <f t="shared" ca="1" si="345"/>
        <v>-4.21393382132687+1.5077696305114i</v>
      </c>
      <c r="AG274" s="223" t="str">
        <f t="shared" ca="1" si="346"/>
        <v>0.438681266207529-4.45400564165489i</v>
      </c>
      <c r="AH274" s="223" t="str">
        <f t="shared" ca="1" si="347"/>
        <v>3.8388130018081+2.30089596600195i</v>
      </c>
      <c r="AI274" s="223" t="str">
        <f t="shared" ca="1" si="348"/>
        <v>-3.72128936950618+2.4864860622202i</v>
      </c>
      <c r="AJ274" s="223" t="str">
        <f t="shared" ca="1" si="349"/>
        <v>-0.65670055368731-4.42711552729334i</v>
      </c>
      <c r="AK274" s="223" t="str">
        <f t="shared" ca="1" si="350"/>
        <v>4.28284070268118+1.29918552357714i</v>
      </c>
      <c r="AL274" s="223" t="str">
        <f t="shared" ca="1" si="351"/>
        <v>-3.00560015987631+3.31616875146102i</v>
      </c>
      <c r="AM274" s="223" t="str">
        <f t="shared" ca="1" si="352"/>
        <v>-1.71272138834117-4.13487520429985i</v>
      </c>
      <c r="AN274" s="223" t="str">
        <f t="shared" ca="1" si="353"/>
        <v>4.470165666301+0.219605157131354i</v>
      </c>
      <c r="AO274" s="223" t="str">
        <f t="shared" ca="1" si="354"/>
        <v>-2.10976280986804+3.94708859734776i</v>
      </c>
      <c r="AP274" s="223" t="str">
        <f t="shared" ca="1" si="355"/>
        <v>-2.66608599572445-3.59480082516639i</v>
      </c>
      <c r="AQ274" s="223" t="str">
        <f t="shared" ca="1" si="356"/>
        <v>4.38956010385741-0.87313779201128i</v>
      </c>
      <c r="AR274" s="223" t="str">
        <f t="shared" ca="1" si="357"/>
        <v>4.38956010385741-0.87313779201128i</v>
      </c>
      <c r="AS274" s="223" t="str">
        <f t="shared" ca="1" si="358"/>
        <v>-3.45965209077274-2.83926309454175i</v>
      </c>
      <c r="AT274" s="223" t="str">
        <f t="shared" ca="1" si="359"/>
        <v>4.0458553107341-1.91354705032819i</v>
      </c>
      <c r="AU274" s="223" t="str">
        <f t="shared" ca="1" si="360"/>
        <v>-6.36029413340011E-14+4.47555667031655i</v>
      </c>
      <c r="AV274" s="223" t="str">
        <f t="shared" ca="1" si="361"/>
        <v>-4.0458553107341-1.91354705032819i</v>
      </c>
      <c r="AW274" s="223" t="str">
        <f t="shared" ca="1" si="362"/>
        <v>3.45965209077274-2.83926309454175i</v>
      </c>
      <c r="AX274" s="223" t="str">
        <f t="shared" ca="1" si="363"/>
        <v>1.08747156492125+4.34142984565025i</v>
      </c>
      <c r="AY274" s="223" t="str">
        <f t="shared" ca="1" si="364"/>
        <v>-4.38956010385652-0.873137792015773i</v>
      </c>
      <c r="AZ274" s="223" t="str">
        <f t="shared" ca="1" si="365"/>
        <v>2.6660859957245-3.59480082516635i</v>
      </c>
      <c r="BA274" s="223" t="str">
        <f t="shared" ca="1" si="366"/>
        <v>2.10976280986798+3.94708859734779i</v>
      </c>
      <c r="BB274" s="223" t="str">
        <f t="shared" ca="1" si="367"/>
        <v>-4.47016566630101+0.219605157131227i</v>
      </c>
      <c r="BC274" s="223" t="str">
        <f t="shared" ca="1" si="368"/>
        <v>1.71272138834123-4.13487520429982i</v>
      </c>
      <c r="BD274" s="223" t="str">
        <f t="shared" ca="1" si="369"/>
        <v>3.00560015987758+3.31616875145986i</v>
      </c>
      <c r="BE274" s="223" t="str">
        <f t="shared" ca="1" si="370"/>
        <v>-4.2828407026816+1.29918552357574i</v>
      </c>
      <c r="BF274" s="223" t="str">
        <f t="shared" ca="1" si="371"/>
        <v>0.656700553686871-4.42711552729341i</v>
      </c>
      <c r="BG274" s="223" t="str">
        <f t="shared" ca="1" si="372"/>
        <v>3.72128936950491+2.4864860622221i</v>
      </c>
      <c r="BH274" s="223" t="str">
        <f t="shared" ca="1" si="373"/>
        <v>-3.8388130018084+2.30089596600146i</v>
      </c>
      <c r="BI274" s="223" t="str">
        <f t="shared" ca="1" si="374"/>
        <v>-0.438681266208414-4.4540056416548i</v>
      </c>
      <c r="BJ274" s="223" t="str">
        <f t="shared" ca="1" si="375"/>
        <v>4.21393382132625+1.50776963051314i</v>
      </c>
      <c r="BK274" s="223" t="str">
        <f t="shared" ca="1" si="376"/>
        <v>-3.16469647116559+3.16469647116545i</v>
      </c>
      <c r="BL274" s="223" t="str">
        <f t="shared" ca="1" si="377"/>
        <v>-1.50776963051308-4.21393382132627i</v>
      </c>
      <c r="BM274" s="223" t="str">
        <f t="shared" ca="1" si="378"/>
        <v>4.45400564165479+0.438681266208478i</v>
      </c>
      <c r="BN274" s="223" t="str">
        <f t="shared" ca="1" si="379"/>
        <v>-2.30089596600162+3.8388130018083i</v>
      </c>
      <c r="BO274" s="223" t="str">
        <f t="shared" ca="1" si="380"/>
        <v>-2.48648606222205-3.72128936950494i</v>
      </c>
      <c r="BP274" s="223" t="str">
        <f t="shared" ca="1" si="381"/>
        <v>4.42711552729341-0.656700553686808i</v>
      </c>
      <c r="BQ274" s="223" t="str">
        <f t="shared" ca="1" si="382"/>
        <v>-1.29918552357592+4.28284070268155i</v>
      </c>
      <c r="BR274" s="223" t="str">
        <f t="shared" ca="1" si="383"/>
        <v>-3.31616875145982-3.00560015987763i</v>
      </c>
      <c r="BS274" s="223" t="str">
        <f t="shared" ca="1" si="384"/>
        <v>4.13487520429985-1.71272138834117i</v>
      </c>
      <c r="BT274" s="223" t="str">
        <f t="shared" ca="1" si="385"/>
        <v>-0.219605157131418+4.470165666301i</v>
      </c>
      <c r="BU274" s="223" t="str">
        <f t="shared" ca="1" si="386"/>
        <v>-3.94708859734776-2.10976280986804i</v>
      </c>
      <c r="BV274" s="223" t="str">
        <f t="shared" ca="1" si="387"/>
        <v>3.59480082516639-2.66608599572445i</v>
      </c>
      <c r="BW274" s="223" t="str">
        <f t="shared" ca="1" si="388"/>
        <v>0.873137792015711+4.38956010385653i</v>
      </c>
      <c r="BX274" s="223" t="str">
        <f t="shared" ca="1" si="389"/>
        <v>-4.3414298456502-1.08747156492144i</v>
      </c>
      <c r="BY274" s="223" t="str">
        <f t="shared" ca="1" si="390"/>
        <v>2.8392630945419-3.45965209077262i</v>
      </c>
      <c r="BZ274" s="223" t="str">
        <f t="shared" ca="1" si="391"/>
        <v>1.91354705032813+4.04585531073412i</v>
      </c>
      <c r="CA274" s="223" t="str">
        <f t="shared" ca="1" si="392"/>
        <v>-4.47555667031655-1.27205882668003E-13i</v>
      </c>
      <c r="CB274" s="223" t="str">
        <f t="shared" ca="1" si="393"/>
        <v>1.91354705032836-4.04585531073402i</v>
      </c>
      <c r="CC274" s="223" t="str">
        <f t="shared" ca="1" si="394"/>
        <v>2.8392630945417+3.45965209077278i</v>
      </c>
      <c r="CD274" s="223" t="str">
        <f t="shared" ca="1" si="395"/>
        <v>-4.34142984565027+1.08747156492119i</v>
      </c>
      <c r="CE274" s="223" t="str">
        <f t="shared" ca="1" si="396"/>
        <v>0.873137792011468-4.38956010385737i</v>
      </c>
      <c r="CF274" s="223" t="str">
        <f t="shared" ca="1" si="397"/>
        <v>3.59480082516631+2.66608599572456i</v>
      </c>
      <c r="CG274" s="223" t="str">
        <f t="shared" ca="1" si="398"/>
        <v>-3.94708859734782+2.10976280986793i</v>
      </c>
      <c r="CH274" s="223" t="str">
        <f t="shared" ca="1" si="399"/>
        <v>-0.219605157131291-4.47016566630101i</v>
      </c>
      <c r="CI274" s="223" t="str">
        <f t="shared" ca="1" si="400"/>
        <v>4.1348752042998+1.71272138834128i</v>
      </c>
      <c r="CJ274" s="223" t="str">
        <f t="shared" ca="1" si="401"/>
        <v>-3.31616875145991+3.00560015987754i</v>
      </c>
      <c r="CK274" s="223" t="str">
        <f t="shared" ca="1" si="402"/>
        <v>-1.2991855235758-4.28284070268158i</v>
      </c>
      <c r="CL274" s="223" t="str">
        <f t="shared" ca="1" si="403"/>
        <v>4.4271155272934+0.656700553686934i</v>
      </c>
      <c r="CM274" s="223" t="str">
        <f t="shared" ca="1" si="404"/>
        <v>-2.48648606222205+3.72128936950494i</v>
      </c>
      <c r="CN274" s="223" t="str">
        <f t="shared" ca="1" si="405"/>
        <v>-2.30089596600151-3.83881300180837i</v>
      </c>
      <c r="CO274" s="223" t="str">
        <f t="shared" ca="1" si="406"/>
        <v>4.45400564165481-0.438681266208351i</v>
      </c>
      <c r="CP274" s="223" t="str">
        <f t="shared" ca="1" si="407"/>
        <v>-1.50776963051308+4.21393382132627i</v>
      </c>
      <c r="CQ274" s="223" t="str">
        <f t="shared" ca="1" si="408"/>
        <v>-3.1646964711655-3.16469647116555i</v>
      </c>
      <c r="CR274" s="223" t="str">
        <f t="shared" ca="1" si="409"/>
        <v>4.2139338213263-1.50776963051302i</v>
      </c>
      <c r="CS274" s="223" t="str">
        <f t="shared" ca="1" si="410"/>
        <v>-0.438681266208414+4.4540056416548i</v>
      </c>
      <c r="CT274" s="223" t="str">
        <f t="shared" ca="1" si="411"/>
        <v>-3.83881300180834-2.30089596600157i</v>
      </c>
      <c r="CU274" s="223" t="str">
        <f t="shared" ca="1" si="412"/>
        <v>3.72128936950498-2.486486062222i</v>
      </c>
      <c r="CV274" s="223" t="str">
        <f t="shared" ca="1" si="413"/>
        <v>0.656700553686871+4.42711552729341i</v>
      </c>
      <c r="CW274" s="223" t="str">
        <f t="shared" ca="1" si="414"/>
        <v>-4.28284070268156-1.29918552357586i</v>
      </c>
      <c r="CX274" s="223" t="str">
        <f t="shared" ca="1" si="415"/>
        <v>3.00560015987777-3.31616875145969i</v>
      </c>
      <c r="CY274" s="223" t="str">
        <f t="shared" ca="1" si="416"/>
        <v>1.71272138834123+4.13487520429982i</v>
      </c>
      <c r="CZ274" s="223" t="str">
        <f t="shared" ca="1" si="417"/>
        <v>-4.470165666301-0.219605157131354i</v>
      </c>
      <c r="DA274" s="223" t="str">
        <f t="shared" ca="1" si="418"/>
        <v>2.1097628098682-3.94708859734767i</v>
      </c>
      <c r="DB274" s="223" t="str">
        <f t="shared" ca="1" si="419"/>
        <v>2.6660859957245+3.59480082516635i</v>
      </c>
      <c r="DC274" s="223" t="str">
        <f t="shared" ca="1" si="420"/>
        <v>-4.38956010385743+0.873137792011154i</v>
      </c>
      <c r="DD274" s="223" t="str">
        <f t="shared" ca="1" si="421"/>
        <v>1.08747156492149-4.34142984565018i</v>
      </c>
      <c r="DE274" s="223" t="str">
        <f t="shared" ca="1" si="422"/>
        <v>3.45965209077274+2.83926309454175i</v>
      </c>
      <c r="DF274" s="223" t="str">
        <f t="shared" ca="1" si="423"/>
        <v>-4.04585531073415+1.91354705032807i</v>
      </c>
      <c r="DG274" s="223" t="str">
        <f t="shared" ca="1" si="424"/>
        <v>1.90808824002004E-13-4.47555667031655i</v>
      </c>
      <c r="DH274" s="223" t="str">
        <f t="shared" ca="1" si="425"/>
        <v>4.0458553107341+1.91354705032819i</v>
      </c>
      <c r="DI274" s="223" t="str">
        <f t="shared" ca="1" si="426"/>
        <v>-3.45965209077282+2.83926309454166i</v>
      </c>
      <c r="DJ274" s="223" t="str">
        <f t="shared" ca="1" si="427"/>
        <v>-1.08747156492113-4.34142984565028i</v>
      </c>
      <c r="DK274" s="223" t="str">
        <f t="shared" ca="1" si="428"/>
        <v>4.38956010385741+0.87313779201128i</v>
      </c>
      <c r="DL274" s="223" t="str">
        <f t="shared" ca="1" si="429"/>
        <v>-2.6660859957246+3.59480082516628i</v>
      </c>
      <c r="DM274" s="223" t="str">
        <f t="shared" ca="1" si="430"/>
        <v>-2.10976280986787-3.94708859734785i</v>
      </c>
      <c r="DN274" s="223" t="str">
        <f t="shared" ca="1" si="431"/>
        <v>4.47016566630101-0.219605157131227i</v>
      </c>
      <c r="DO274" s="223" t="str">
        <f t="shared" ca="1" si="432"/>
        <v>-1.71272138834134+4.13487520429978i</v>
      </c>
      <c r="DP274" s="223" t="str">
        <f t="shared" ca="1" si="433"/>
        <v>-3.00560015987749-3.31616875145995i</v>
      </c>
      <c r="DQ274" s="223" t="str">
        <f t="shared" ca="1" si="434"/>
        <v>4.2828407026816-1.29918552357574i</v>
      </c>
      <c r="DR274" s="223" t="str">
        <f t="shared" ca="1" si="435"/>
        <v>-0.656700553686996+4.42711552729339i</v>
      </c>
      <c r="DS274" s="223" t="str">
        <f t="shared" ca="1" si="436"/>
        <v>-3.72128936950491-2.4864860622221i</v>
      </c>
      <c r="DT274" s="223" t="str">
        <f t="shared" ca="1" si="437"/>
        <v>3.8388130018084-2.30089596600146i</v>
      </c>
      <c r="DU274" s="223" t="str">
        <f t="shared" ca="1" si="438"/>
        <v>0.438681266208288+4.45400564165481i</v>
      </c>
      <c r="DV274" s="223" t="str">
        <f t="shared" ca="1" si="439"/>
        <v>-4.21393382132625-1.50776963051314i</v>
      </c>
      <c r="DW274" s="223" t="str">
        <f t="shared" ca="1" si="440"/>
        <v>3.16469647116559-3.16469647116545i</v>
      </c>
      <c r="DX274" s="223" t="str">
        <f t="shared" ca="1" si="441"/>
        <v>1.50776963051296+4.21393382132632i</v>
      </c>
      <c r="DY274" s="223" t="str">
        <f t="shared" ca="1" si="442"/>
        <v>-4.45400564165479-0.438681266208478i</v>
      </c>
      <c r="DZ274" s="223" t="str">
        <f t="shared" ca="1" si="443"/>
        <v>2.30089596600162-3.8388130018083i</v>
      </c>
      <c r="EA274" s="223" t="str">
        <f t="shared" ca="1" si="444"/>
        <v>2.48648606222194+3.72128936950502i</v>
      </c>
      <c r="EB274" s="223" t="str">
        <f t="shared" ca="1" si="445"/>
        <v>-4.42711552729341+0.656700553686808i</v>
      </c>
      <c r="EC274" s="223" t="str">
        <f t="shared" ca="1" si="446"/>
        <v>1.29918552357592-4.28284070268155i</v>
      </c>
      <c r="ED274" s="223" t="str">
        <f t="shared" ca="1" si="447"/>
        <v>3.31616875145982+3.00560015987763i</v>
      </c>
      <c r="EE274" s="223" t="str">
        <f t="shared" ca="1" si="448"/>
        <v>-4.13487520429985+1.71272138834117i</v>
      </c>
      <c r="EF274" s="223" t="str">
        <f t="shared" ca="1" si="449"/>
        <v>0.219605157131672-4.47016566630099i</v>
      </c>
      <c r="EG274" s="223" t="str">
        <f t="shared" ca="1" si="450"/>
        <v>3.94708859734765+2.10976280986826i</v>
      </c>
      <c r="EH274" s="223" t="str">
        <f t="shared" ca="1" si="451"/>
        <v>-3.59480082516639+2.66608599572445i</v>
      </c>
      <c r="EI274" s="223" t="str">
        <f t="shared" ca="1" si="452"/>
        <v>-0.873137792011342-4.3895601038574i</v>
      </c>
      <c r="EJ274" s="223" t="str">
        <f t="shared" ca="1" si="453"/>
        <v>4.34142984565017+1.08747156492156i</v>
      </c>
      <c r="EK274" s="223" t="str">
        <f t="shared" ca="1" si="454"/>
        <v>-2.8392630945418+3.4596520907727i</v>
      </c>
      <c r="EL274" s="223" t="str">
        <f t="shared" ca="1" si="455"/>
        <v>-1.91354705032824-4.04585531073407i</v>
      </c>
      <c r="EM274" s="223" t="str">
        <f t="shared" ca="1" si="456"/>
        <v>4.47555667031655+2.54411765336005E-13i</v>
      </c>
      <c r="EN274" s="223"/>
      <c r="EO274" s="223"/>
      <c r="EP274" s="223"/>
    </row>
    <row r="275" spans="1:146">
      <c r="A275" s="249">
        <f t="shared" si="323"/>
        <v>3.4179687500000026E-3</v>
      </c>
      <c r="B275" s="248">
        <v>175</v>
      </c>
      <c r="C275" s="247">
        <f t="shared" si="324"/>
        <v>35000</v>
      </c>
      <c r="N275" s="246">
        <f t="shared" ca="1" si="327"/>
        <v>17.4741197457471</v>
      </c>
      <c r="O275" s="223">
        <f t="shared" ca="1" si="328"/>
        <v>4.4741197457471005</v>
      </c>
      <c r="P275" s="223" t="str">
        <f t="shared" ca="1" si="329"/>
        <v>-1.81309816478225+4.09028391974779i</v>
      </c>
      <c r="Q275" s="223" t="str">
        <f t="shared" ca="1" si="330"/>
        <v>-3.00463518031433-3.31510406058416i</v>
      </c>
      <c r="R275" s="223" t="str">
        <f t="shared" ca="1" si="331"/>
        <v>4.2483027819346-1.40344966859905i</v>
      </c>
      <c r="S275" s="223" t="str">
        <f t="shared" ca="1" si="332"/>
        <v>-0.438540422970066+4.45257563627002i</v>
      </c>
      <c r="T275" s="223" t="str">
        <f t="shared" ca="1" si="333"/>
        <v>-3.89287338743722-2.20528553449824i</v>
      </c>
      <c r="U275" s="223" t="str">
        <f t="shared" ca="1" si="334"/>
        <v>3.59364667653027-2.66523002075751i</v>
      </c>
      <c r="V275" s="223" t="str">
        <f t="shared" ca="1" si="335"/>
        <v>0.980285184903664+4.36540816597286i</v>
      </c>
      <c r="W275" s="223" t="str">
        <f t="shared" ca="1" si="336"/>
        <v>-4.38815078939023-0.872857461936353i</v>
      </c>
      <c r="X275" s="223" t="str">
        <f t="shared" ca="1" si="337"/>
        <v>2.57623479898535-3.65797235634456i</v>
      </c>
      <c r="Y275" s="223" t="str">
        <f t="shared" ca="1" si="338"/>
        <v>2.30015723913784+3.83758051049432i</v>
      </c>
      <c r="Z275" s="223" t="str">
        <f t="shared" ca="1" si="339"/>
        <v>-4.44047228299801+0.547680018998828i</v>
      </c>
      <c r="AA275" s="223" t="str">
        <f t="shared" ca="1" si="340"/>
        <v>1.29876840639221-4.28146565160128i</v>
      </c>
      <c r="AB275" s="223" t="str">
        <f t="shared" ca="1" si="341"/>
        <v>3.38784305180892+2.9223735140454i</v>
      </c>
      <c r="AC275" s="223" t="str">
        <f t="shared" ca="1" si="342"/>
        <v>-4.04455634630763+1.91293268591102i</v>
      </c>
      <c r="AD275" s="223" t="str">
        <f t="shared" ca="1" si="343"/>
        <v>-0.109800395119103-4.47277222452874i</v>
      </c>
      <c r="AE275" s="223" t="str">
        <f t="shared" ca="1" si="344"/>
        <v>4.13354765910031+1.71217150111502i</v>
      </c>
      <c r="AF275" s="223" t="str">
        <f t="shared" ca="1" si="345"/>
        <v>-3.24036817463298+3.08508696670124i</v>
      </c>
      <c r="AG275" s="223" t="str">
        <f t="shared" ca="1" si="346"/>
        <v>-1.50728554520391-4.21258089352637i</v>
      </c>
      <c r="AH275" s="223" t="str">
        <f t="shared" ca="1" si="347"/>
        <v>4.46199692447127+0.329136666588621i</v>
      </c>
      <c r="AI275" s="223" t="str">
        <f t="shared" ca="1" si="348"/>
        <v>-2.10908544831397+3.94582134301521i</v>
      </c>
      <c r="AJ275" s="223" t="str">
        <f t="shared" ca="1" si="349"/>
        <v>-2.75261980762414-3.52715631833342i</v>
      </c>
      <c r="AK275" s="223" t="str">
        <f t="shared" ca="1" si="350"/>
        <v>4.34003598390951-1.08712242073038i</v>
      </c>
      <c r="AL275" s="223" t="str">
        <f t="shared" ca="1" si="351"/>
        <v>-0.764903962272633+4.40825015485552i</v>
      </c>
      <c r="AM275" s="223" t="str">
        <f t="shared" ca="1" si="352"/>
        <v>-3.72009461039128-2.48568774970266i</v>
      </c>
      <c r="AN275" s="223" t="str">
        <f t="shared" ca="1" si="353"/>
        <v>3.77997601854826-2.39364341506501i</v>
      </c>
      <c r="AO275" s="223" t="str">
        <f t="shared" ca="1" si="354"/>
        <v>0.656489713064967+4.42569415526242i</v>
      </c>
      <c r="AP275" s="223" t="str">
        <f t="shared" ca="1" si="355"/>
        <v>-4.31204952645327-1.19330481466313i</v>
      </c>
      <c r="AQ275" s="223" t="str">
        <f t="shared" ca="1" si="356"/>
        <v>2.83835151924686-3.45854133305836i</v>
      </c>
      <c r="AR275" s="223" t="str">
        <f t="shared" ca="1" si="357"/>
        <v>2.83835151924686-3.45854133305836i</v>
      </c>
      <c r="AS275" s="223" t="str">
        <f t="shared" ca="1" si="358"/>
        <v>-4.46873047257002+0.219534650586777i</v>
      </c>
      <c r="AT275" s="223" t="str">
        <f t="shared" ca="1" si="359"/>
        <v>1.61021348935614-4.17432150390691i</v>
      </c>
      <c r="AU275" s="223" t="str">
        <f t="shared" ca="1" si="360"/>
        <v>3.163680412057+3.16368041205981i</v>
      </c>
      <c r="AV275" s="223" t="str">
        <f t="shared" ca="1" si="361"/>
        <v>-4.17432150390678+1.61021348935647i</v>
      </c>
      <c r="AW275" s="223" t="str">
        <f t="shared" ca="1" si="362"/>
        <v>0.21953465058642-4.46873047257003i</v>
      </c>
      <c r="AX275" s="223" t="str">
        <f t="shared" ca="1" si="363"/>
        <v>3.99639248336033+2.01161492791865i</v>
      </c>
      <c r="AY275" s="223" t="str">
        <f t="shared" ca="1" si="364"/>
        <v>-3.45854133305809+2.83835151924719i</v>
      </c>
      <c r="AZ275" s="223" t="str">
        <f t="shared" ca="1" si="365"/>
        <v>-1.19330481465918-4.31204952645437i</v>
      </c>
      <c r="BA275" s="223" t="str">
        <f t="shared" ca="1" si="366"/>
        <v>4.42569415526247+0.656489713064614i</v>
      </c>
      <c r="BB275" s="223" t="str">
        <f t="shared" ca="1" si="367"/>
        <v>-2.39364341506466+3.77997601854849i</v>
      </c>
      <c r="BC275" s="223" t="str">
        <f t="shared" ca="1" si="368"/>
        <v>-2.48568774970301-3.72009461039105i</v>
      </c>
      <c r="BD275" s="223" t="str">
        <f t="shared" ca="1" si="369"/>
        <v>4.40825015485521-0.764903962274422i</v>
      </c>
      <c r="BE275" s="223" t="str">
        <f t="shared" ca="1" si="370"/>
        <v>-1.08712242073219+4.34003598390906i</v>
      </c>
      <c r="BF275" s="223" t="str">
        <f t="shared" ca="1" si="371"/>
        <v>-3.52715631833281-2.75261980762491i</v>
      </c>
      <c r="BG275" s="223" t="str">
        <f t="shared" ca="1" si="372"/>
        <v>3.94582134301522-2.10908544831395i</v>
      </c>
      <c r="BH275" s="223" t="str">
        <f t="shared" ca="1" si="373"/>
        <v>0.329136666589484+4.4619969244712i</v>
      </c>
      <c r="BI275" s="223" t="str">
        <f t="shared" ca="1" si="374"/>
        <v>-4.21258089352698-1.5072855452022i</v>
      </c>
      <c r="BJ275" s="223" t="str">
        <f t="shared" ca="1" si="375"/>
        <v>3.08508696670259-3.24036817463169i</v>
      </c>
      <c r="BK275" s="223" t="str">
        <f t="shared" ca="1" si="376"/>
        <v>1.71217150111417+4.13354765910066i</v>
      </c>
      <c r="BL275" s="223" t="str">
        <f t="shared" ca="1" si="377"/>
        <v>-4.47277222452874-0.109800395119127i</v>
      </c>
      <c r="BM275" s="223" t="str">
        <f t="shared" ca="1" si="378"/>
        <v>1.91293268591021-4.04455634630802i</v>
      </c>
      <c r="BN275" s="223" t="str">
        <f t="shared" ca="1" si="379"/>
        <v>2.92237351404669+3.38784305180782i</v>
      </c>
      <c r="BO275" s="223" t="str">
        <f t="shared" ca="1" si="380"/>
        <v>-4.28146565160181+1.29876840639045i</v>
      </c>
      <c r="BP275" s="223" t="str">
        <f t="shared" ca="1" si="381"/>
        <v>0.547680018999736-4.4404722829979i</v>
      </c>
      <c r="BQ275" s="223" t="str">
        <f t="shared" ca="1" si="382"/>
        <v>3.83758051049456+2.30015723913745i</v>
      </c>
      <c r="BR275" s="223" t="str">
        <f t="shared" ca="1" si="383"/>
        <v>-3.65797235634384+2.57623479898637i</v>
      </c>
      <c r="BS275" s="223" t="str">
        <f t="shared" ca="1" si="384"/>
        <v>-0.872857461938478-4.38815078938981i</v>
      </c>
      <c r="BT275" s="223" t="str">
        <f t="shared" ca="1" si="385"/>
        <v>4.36540816597255+0.980285184905006i</v>
      </c>
      <c r="BU275" s="223" t="str">
        <f t="shared" ca="1" si="386"/>
        <v>-2.66523002075787+3.59364667653i</v>
      </c>
      <c r="BV275" s="223" t="str">
        <f t="shared" ca="1" si="387"/>
        <v>-2.20528553449864-3.89287338743699i</v>
      </c>
      <c r="BW275" s="223" t="str">
        <f t="shared" ca="1" si="388"/>
        <v>4.45257563626989-0.438540422971323i</v>
      </c>
      <c r="BX275" s="223" t="str">
        <f t="shared" ca="1" si="389"/>
        <v>-1.40344966859699+4.24830278193529i</v>
      </c>
      <c r="BY275" s="223" t="str">
        <f t="shared" ca="1" si="390"/>
        <v>-3.31510406058314-3.00463518031546i</v>
      </c>
      <c r="BZ275" s="223" t="str">
        <f t="shared" ca="1" si="391"/>
        <v>4.09028391974803-1.81309816478169i</v>
      </c>
      <c r="CA275" s="223" t="str">
        <f t="shared" ca="1" si="392"/>
        <v>3.57366510924523E-13+4.4741197457471i</v>
      </c>
      <c r="CB275" s="223" t="str">
        <f t="shared" ca="1" si="393"/>
        <v>-4.09028391974832-1.81309816478104i</v>
      </c>
      <c r="CC275" s="223" t="str">
        <f t="shared" ca="1" si="394"/>
        <v>3.31510406058573-3.0046351803126i</v>
      </c>
      <c r="CD275" s="223" t="str">
        <f t="shared" ca="1" si="395"/>
        <v>1.40344966859767+4.24830278193506i</v>
      </c>
      <c r="CE275" s="223" t="str">
        <f t="shared" ca="1" si="396"/>
        <v>-4.45257563626996-0.438540422970612i</v>
      </c>
      <c r="CF275" s="223" t="str">
        <f t="shared" ca="1" si="397"/>
        <v>2.20528553449791-3.8928733874374i</v>
      </c>
      <c r="CG275" s="223" t="str">
        <f t="shared" ca="1" si="398"/>
        <v>2.66523002075855+3.59364667652949i</v>
      </c>
      <c r="CH275" s="223" t="str">
        <f t="shared" ca="1" si="399"/>
        <v>-4.36540816597337+0.98028518490136i</v>
      </c>
      <c r="CI275" s="223" t="str">
        <f t="shared" ca="1" si="400"/>
        <v>0.872857461937776-4.38815078938995i</v>
      </c>
      <c r="CJ275" s="223" t="str">
        <f t="shared" ca="1" si="401"/>
        <v>3.65797235634426+2.57623479898579i</v>
      </c>
      <c r="CK275" s="223" t="str">
        <f t="shared" ca="1" si="402"/>
        <v>-3.83758051049413+2.30015723913818i</v>
      </c>
      <c r="CL275" s="223" t="str">
        <f t="shared" ca="1" si="403"/>
        <v>-0.547680019000573-4.44047228299779i</v>
      </c>
      <c r="CM275" s="223" t="str">
        <f t="shared" ca="1" si="404"/>
        <v>4.28146565160072+1.29876840639403i</v>
      </c>
      <c r="CN275" s="223" t="str">
        <f t="shared" ca="1" si="405"/>
        <v>-2.92237351404615+3.38784305180829i</v>
      </c>
      <c r="CO275" s="223" t="str">
        <f t="shared" ca="1" si="406"/>
        <v>-1.91293268591097-4.04455634630766i</v>
      </c>
      <c r="CP275" s="223" t="str">
        <f t="shared" ca="1" si="407"/>
        <v>4.47277222452872-0.109800395119969i</v>
      </c>
      <c r="CQ275" s="223" t="str">
        <f t="shared" ca="1" si="408"/>
        <v>-1.71217150111339+4.13354765910098i</v>
      </c>
      <c r="CR275" s="223" t="str">
        <f t="shared" ca="1" si="409"/>
        <v>-3.08508696669989-3.24036817463427i</v>
      </c>
      <c r="CS275" s="223" t="str">
        <f t="shared" ca="1" si="410"/>
        <v>4.2125808935267-1.50728554520299i</v>
      </c>
      <c r="CT275" s="223" t="str">
        <f t="shared" ca="1" si="411"/>
        <v>-0.329136666588645+4.46199692447127i</v>
      </c>
      <c r="CU275" s="223" t="str">
        <f t="shared" ca="1" si="412"/>
        <v>-3.94582134301562-2.10908544831321i</v>
      </c>
      <c r="CV275" s="223" t="str">
        <f t="shared" ca="1" si="413"/>
        <v>3.52715631833229-2.75261980762558i</v>
      </c>
      <c r="CW275" s="223" t="str">
        <f t="shared" ca="1" si="414"/>
        <v>1.08712242072857+4.34003598390997i</v>
      </c>
      <c r="CX275" s="223" t="str">
        <f t="shared" ca="1" si="415"/>
        <v>-4.40825015485535-0.764903962273595i</v>
      </c>
      <c r="CY275" s="223" t="str">
        <f t="shared" ca="1" si="416"/>
        <v>2.48568774970231-3.72009461039151i</v>
      </c>
      <c r="CZ275" s="223" t="str">
        <f t="shared" ca="1" si="417"/>
        <v>2.39364341506537+3.77997601854804i</v>
      </c>
      <c r="DA275" s="223" t="str">
        <f t="shared" ca="1" si="418"/>
        <v>-4.42569415526235+0.656489713065446i</v>
      </c>
      <c r="DB275" s="223" t="str">
        <f t="shared" ca="1" si="419"/>
        <v>1.19330481466278-4.31204952645337i</v>
      </c>
      <c r="DC275" s="223" t="str">
        <f t="shared" ca="1" si="420"/>
        <v>3.45854133305863+2.83835151924654i</v>
      </c>
      <c r="DD275" s="223" t="str">
        <f t="shared" ca="1" si="421"/>
        <v>-3.99639248335995+2.0116149279194i</v>
      </c>
      <c r="DE275" s="223" t="str">
        <f t="shared" ca="1" si="422"/>
        <v>-0.219534650587261-4.46873047256999i</v>
      </c>
      <c r="DF275" s="223" t="str">
        <f t="shared" ca="1" si="423"/>
        <v>4.17432150390708+1.61021348935568i</v>
      </c>
      <c r="DG275" s="223" t="str">
        <f t="shared" ca="1" si="424"/>
        <v>-3.16368041205955+3.16368041205726i</v>
      </c>
      <c r="DH275" s="223" t="str">
        <f t="shared" ca="1" si="425"/>
        <v>-1.61021348935692-4.1743215039066i</v>
      </c>
      <c r="DI275" s="223" t="str">
        <f t="shared" ca="1" si="426"/>
        <v>4.46873047257006+0.219534650585936i</v>
      </c>
      <c r="DJ275" s="223" t="str">
        <f t="shared" ca="1" si="427"/>
        <v>-2.01161492791822+3.99639248336055i</v>
      </c>
      <c r="DK275" s="223" t="str">
        <f t="shared" ca="1" si="428"/>
        <v>-2.83835151924757-3.45854133305779i</v>
      </c>
      <c r="DL275" s="223" t="str">
        <f t="shared" ca="1" si="429"/>
        <v>4.31204952645424-1.19330481465965i</v>
      </c>
      <c r="DM275" s="223" t="str">
        <f t="shared" ca="1" si="430"/>
        <v>-0.656489713064135+4.42569415526255i</v>
      </c>
      <c r="DN275" s="223" t="str">
        <f t="shared" ca="1" si="431"/>
        <v>-3.77997601854875-2.39364341506425i</v>
      </c>
      <c r="DO275" s="223" t="str">
        <f t="shared" ca="1" si="432"/>
        <v>3.72009461039077-2.48568774970341i</v>
      </c>
      <c r="DP275" s="223" t="str">
        <f t="shared" ca="1" si="433"/>
        <v>0.764903962274901+4.40825015485513i</v>
      </c>
      <c r="DQ275" s="223" t="str">
        <f t="shared" ca="1" si="434"/>
        <v>-4.34003598390918-1.08712242073172i</v>
      </c>
      <c r="DR275" s="223" t="str">
        <f t="shared" ca="1" si="435"/>
        <v>2.75261980762453-3.52715631833311i</v>
      </c>
      <c r="DS275" s="223" t="str">
        <f t="shared" ca="1" si="436"/>
        <v>2.10908544831438+3.94582134301499i</v>
      </c>
      <c r="DT275" s="223" t="str">
        <f t="shared" ca="1" si="437"/>
        <v>-4.46199692447117+0.329136666589968i</v>
      </c>
      <c r="DU275" s="223" t="str">
        <f t="shared" ca="1" si="438"/>
        <v>1.50728554520199-4.21258089352706i</v>
      </c>
      <c r="DV275" s="223" t="str">
        <f t="shared" ca="1" si="439"/>
        <v>3.24036817463202+3.08508696670224i</v>
      </c>
      <c r="DW275" s="223" t="str">
        <f t="shared" ca="1" si="440"/>
        <v>-4.13354765910047+1.71217150111462i</v>
      </c>
      <c r="DX275" s="223" t="str">
        <f t="shared" ca="1" si="441"/>
        <v>0.109800395118643-4.47277222452875i</v>
      </c>
      <c r="DY275" s="223" t="str">
        <f t="shared" ca="1" si="442"/>
        <v>4.04455634630823+1.91293268590977i</v>
      </c>
      <c r="DZ275" s="223" t="str">
        <f t="shared" ca="1" si="443"/>
        <v>-3.38784305181041+2.92237351404368i</v>
      </c>
      <c r="EA275" s="223" t="str">
        <f t="shared" ca="1" si="444"/>
        <v>-1.29876840639092-4.28146565160167i</v>
      </c>
      <c r="EB275" s="223" t="str">
        <f t="shared" ca="1" si="445"/>
        <v>4.44047228299795+0.547680018999257i</v>
      </c>
      <c r="EC275" s="223" t="str">
        <f t="shared" ca="1" si="446"/>
        <v>-2.30015723913704+3.83758051049481i</v>
      </c>
      <c r="ED275" s="223" t="str">
        <f t="shared" ca="1" si="447"/>
        <v>-2.57623479898667-3.65797235634364i</v>
      </c>
      <c r="EE275" s="223" t="str">
        <f t="shared" ca="1" si="448"/>
        <v>4.38815078939063-0.87285746193434i</v>
      </c>
      <c r="EF275" s="223" t="str">
        <f t="shared" ca="1" si="449"/>
        <v>-0.980285184904532+4.36540816597266i</v>
      </c>
      <c r="EG275" s="223" t="str">
        <f t="shared" ca="1" si="450"/>
        <v>-3.59364667653013-2.66523002075769i</v>
      </c>
      <c r="EH275" s="223" t="str">
        <f t="shared" ca="1" si="451"/>
        <v>3.89287338743675-2.20528553449906i</v>
      </c>
      <c r="EI275" s="223" t="str">
        <f t="shared" ca="1" si="452"/>
        <v>0.438540422971679+4.45257563626985i</v>
      </c>
      <c r="EJ275" s="223" t="str">
        <f t="shared" ca="1" si="453"/>
        <v>-4.24830278193404-1.40344966860075i</v>
      </c>
      <c r="EK275" s="223" t="str">
        <f t="shared" ca="1" si="454"/>
        <v>3.00463518031519-3.31510406058337i</v>
      </c>
      <c r="EL275" s="223" t="str">
        <f t="shared" ca="1" si="455"/>
        <v>1.81309816478225+4.09028391974779i</v>
      </c>
      <c r="EM275" s="223" t="str">
        <f t="shared" ca="1" si="456"/>
        <v>-4.4741197457471+7.14733021849047E-13i</v>
      </c>
      <c r="EN275" s="223"/>
      <c r="EO275" s="223"/>
      <c r="EP275" s="223"/>
    </row>
    <row r="276" spans="1:146">
      <c r="A276" s="249">
        <f t="shared" si="323"/>
        <v>3.4375000000000026E-3</v>
      </c>
      <c r="B276" s="248">
        <v>176</v>
      </c>
      <c r="C276" s="247">
        <f t="shared" si="324"/>
        <v>35200</v>
      </c>
      <c r="N276" s="246">
        <f t="shared" ca="1" si="327"/>
        <v>17.472497073885428</v>
      </c>
      <c r="O276" s="223">
        <f t="shared" ca="1" si="328"/>
        <v>4.4724970738854264</v>
      </c>
      <c r="P276" s="223" t="str">
        <f t="shared" ca="1" si="329"/>
        <v>-1.71155053147727+4.13204850577938i</v>
      </c>
      <c r="Q276" s="223" t="str">
        <f t="shared" ca="1" si="330"/>
        <v>-3.16253300978137-3.16253300978138i</v>
      </c>
      <c r="R276" s="223" t="str">
        <f t="shared" ca="1" si="331"/>
        <v>4.13204850577936-1.71155053147731i</v>
      </c>
      <c r="S276" s="223" t="str">
        <f t="shared" ca="1" si="332"/>
        <v>1.63826056010464E-13+4.47249707388543i</v>
      </c>
      <c r="T276" s="223" t="str">
        <f t="shared" ca="1" si="333"/>
        <v>-4.13204850577932-1.71155053147741i</v>
      </c>
      <c r="U276" s="223" t="str">
        <f t="shared" ca="1" si="334"/>
        <v>3.16253300978136-3.1625330097814i</v>
      </c>
      <c r="V276" s="223" t="str">
        <f t="shared" ca="1" si="335"/>
        <v>1.71155053147745+4.1320485057793i</v>
      </c>
      <c r="W276" s="223" t="str">
        <f t="shared" ca="1" si="336"/>
        <v>-4.47249707388543-1.17253930897135E-13i</v>
      </c>
      <c r="X276" s="223" t="str">
        <f t="shared" ca="1" si="337"/>
        <v>1.71155053147726-4.13204850577938i</v>
      </c>
      <c r="Y276" s="223" t="str">
        <f t="shared" ca="1" si="338"/>
        <v>3.16253300978151+3.16253300978124i</v>
      </c>
      <c r="Z276" s="223" t="str">
        <f t="shared" ca="1" si="339"/>
        <v>-4.1320485057794+1.71155053147721i</v>
      </c>
      <c r="AA276" s="223" t="str">
        <f t="shared" ca="1" si="340"/>
        <v>-6.24616266461165E-14-4.47249707388543i</v>
      </c>
      <c r="AB276" s="223" t="str">
        <f t="shared" ca="1" si="341"/>
        <v>4.13204850577945+1.7115505314771i</v>
      </c>
      <c r="AC276" s="223" t="str">
        <f t="shared" ca="1" si="342"/>
        <v>-3.16253300978145+3.1625330097813i</v>
      </c>
      <c r="AD276" s="223" t="str">
        <f t="shared" ca="1" si="343"/>
        <v>-1.71155053147738-4.13204850577933i</v>
      </c>
      <c r="AE276" s="223" t="str">
        <f t="shared" ca="1" si="344"/>
        <v>4.47249707388543+2.34507861794271E-13i</v>
      </c>
      <c r="AF276" s="223" t="str">
        <f t="shared" ca="1" si="345"/>
        <v>-1.71155053147734+4.13204850577935i</v>
      </c>
      <c r="AG276" s="223" t="str">
        <f t="shared" ca="1" si="346"/>
        <v>-3.16253300978143-3.16253300978132i</v>
      </c>
      <c r="AH276" s="223" t="str">
        <f t="shared" ca="1" si="347"/>
        <v>4.13204850577946-1.71155053147707i</v>
      </c>
      <c r="AI276" s="223" t="str">
        <f t="shared" ca="1" si="348"/>
        <v>-5.47923042510188E-14+4.47249707388543i</v>
      </c>
      <c r="AJ276" s="223" t="str">
        <f t="shared" ca="1" si="349"/>
        <v>-4.13204850577939-1.71155053147723i</v>
      </c>
      <c r="AK276" s="223" t="str">
        <f t="shared" ca="1" si="350"/>
        <v>3.16253300978151-3.16253300978124i</v>
      </c>
      <c r="AL276" s="223" t="str">
        <f t="shared" ca="1" si="351"/>
        <v>1.71155053147724+4.13204850577939i</v>
      </c>
      <c r="AM276" s="223" t="str">
        <f t="shared" ca="1" si="352"/>
        <v>-4.47249707388543-7.64888832543893E-13i</v>
      </c>
      <c r="AN276" s="223" t="str">
        <f t="shared" ca="1" si="353"/>
        <v>1.71155053147789-4.13204850577912i</v>
      </c>
      <c r="AO276" s="223" t="str">
        <f t="shared" ca="1" si="354"/>
        <v>3.16253300978106+3.1625330097817i</v>
      </c>
      <c r="AP276" s="223" t="str">
        <f t="shared" ca="1" si="355"/>
        <v>-4.13204850577949+1.71155053147699i</v>
      </c>
      <c r="AQ276" s="223" t="str">
        <f t="shared" ca="1" si="356"/>
        <v>2.0382523821373E-13-4.47249707388543i</v>
      </c>
      <c r="AR276" s="223" t="str">
        <f t="shared" ca="1" si="357"/>
        <v>2.0382523821373E-13-4.47249707388543i</v>
      </c>
      <c r="AS276" s="223" t="str">
        <f t="shared" ca="1" si="358"/>
        <v>-3.16253300978125+3.1625330097815i</v>
      </c>
      <c r="AT276" s="223" t="str">
        <f t="shared" ca="1" si="359"/>
        <v>-1.71155053147757-4.13204850577925i</v>
      </c>
      <c r="AU276" s="223" t="str">
        <f t="shared" ca="1" si="360"/>
        <v>4.47249707388543-4.20796362247585E-13i</v>
      </c>
      <c r="AV276" s="223" t="str">
        <f t="shared" ca="1" si="361"/>
        <v>-1.71155053147679+4.13204850577957i</v>
      </c>
      <c r="AW276" s="223" t="str">
        <f t="shared" ca="1" si="362"/>
        <v>-3.16253300978194-3.16253300978082i</v>
      </c>
      <c r="AX276" s="223" t="str">
        <f t="shared" ca="1" si="363"/>
        <v>4.13204850577901-1.71155053147815i</v>
      </c>
      <c r="AY276" s="223" t="str">
        <f t="shared" ca="1" si="364"/>
        <v>1.0454179627089E-12+4.47249707388543i</v>
      </c>
      <c r="AZ276" s="223" t="str">
        <f t="shared" ca="1" si="365"/>
        <v>-4.13204850577981-1.71155053147621i</v>
      </c>
      <c r="BA276" s="223" t="str">
        <f t="shared" ca="1" si="366"/>
        <v>3.16253300978046-3.16253300978229i</v>
      </c>
      <c r="BB276" s="223" t="str">
        <f t="shared" ca="1" si="367"/>
        <v>1.71155053147872+4.13204850577878i</v>
      </c>
      <c r="BC276" s="223" t="str">
        <f t="shared" ca="1" si="368"/>
        <v>-4.47249707388543+1.67003956317021E-12i</v>
      </c>
      <c r="BD276" s="223" t="str">
        <f t="shared" ca="1" si="369"/>
        <v>1.71155053147564-4.13204850578005i</v>
      </c>
      <c r="BE276" s="223" t="str">
        <f t="shared" ca="1" si="370"/>
        <v>3.16253300978273+3.16253300978002i</v>
      </c>
      <c r="BF276" s="223" t="str">
        <f t="shared" ca="1" si="371"/>
        <v>-4.13204850578029+1.71155053147507i</v>
      </c>
      <c r="BG276" s="223" t="str">
        <f t="shared" ca="1" si="372"/>
        <v>2.1543992655491E-12-4.47249707388543i</v>
      </c>
      <c r="BH276" s="223" t="str">
        <f t="shared" ca="1" si="373"/>
        <v>4.13204850577859+1.71155053147917i</v>
      </c>
      <c r="BI276" s="223" t="str">
        <f t="shared" ca="1" si="374"/>
        <v>-3.16253300978272+3.16253300978003i</v>
      </c>
      <c r="BJ276" s="223" t="str">
        <f t="shared" ca="1" si="375"/>
        <v>-1.71155053147565-4.13204850578005i</v>
      </c>
      <c r="BK276" s="223" t="str">
        <f t="shared" ca="1" si="376"/>
        <v>4.47249707388543+1.52977766508779E-12i</v>
      </c>
      <c r="BL276" s="223" t="str">
        <f t="shared" ca="1" si="377"/>
        <v>-1.71155053147859+4.13204850577883i</v>
      </c>
      <c r="BM276" s="223" t="str">
        <f t="shared" ca="1" si="378"/>
        <v>-3.16253300978047-3.16253300978228i</v>
      </c>
      <c r="BN276" s="223" t="str">
        <f t="shared" ca="1" si="379"/>
        <v>4.13204850577981-1.71155053147623i</v>
      </c>
      <c r="BO276" s="223" t="str">
        <f t="shared" ca="1" si="380"/>
        <v>-9.05156064626471E-13+4.47249707388543i</v>
      </c>
      <c r="BP276" s="223" t="str">
        <f t="shared" ca="1" si="381"/>
        <v>-4.13204850577907-1.71155053147802i</v>
      </c>
      <c r="BQ276" s="223" t="str">
        <f t="shared" ca="1" si="382"/>
        <v>3.16253300978184-3.16253300978091i</v>
      </c>
      <c r="BR276" s="223" t="str">
        <f t="shared" ca="1" si="383"/>
        <v>1.7115505314768+4.13204850577957i</v>
      </c>
      <c r="BS276" s="223" t="str">
        <f t="shared" ca="1" si="384"/>
        <v>-4.47249707388543-4.07650476427459E-13i</v>
      </c>
      <c r="BT276" s="223" t="str">
        <f t="shared" ca="1" si="385"/>
        <v>1.71155053147744-4.1320485057793i</v>
      </c>
      <c r="BU276" s="223" t="str">
        <f t="shared" ca="1" si="386"/>
        <v>3.16253300978135+3.1625330097814i</v>
      </c>
      <c r="BV276" s="223" t="str">
        <f t="shared" ca="1" si="387"/>
        <v>-4.13204850577933+1.71155053147738i</v>
      </c>
      <c r="BW276" s="223" t="str">
        <f t="shared" ca="1" si="388"/>
        <v>-3.44087136296159E-13-4.47249707388543i</v>
      </c>
      <c r="BX276" s="223" t="str">
        <f t="shared" ca="1" si="389"/>
        <v>4.1320485057795+1.71155053147698i</v>
      </c>
      <c r="BY276" s="223" t="str">
        <f t="shared" ca="1" si="390"/>
        <v>-3.16253300978096+3.16253300978179i</v>
      </c>
      <c r="BZ276" s="223" t="str">
        <f t="shared" ca="1" si="391"/>
        <v>-1.71155053147807-4.13204850577904i</v>
      </c>
      <c r="CA276" s="223" t="str">
        <f t="shared" ca="1" si="392"/>
        <v>4.47249707388543-8.4159272449517E-13i</v>
      </c>
      <c r="CB276" s="223" t="str">
        <f t="shared" ca="1" si="393"/>
        <v>-1.71155053147629+4.13204850577978i</v>
      </c>
      <c r="CC276" s="223" t="str">
        <f t="shared" ca="1" si="394"/>
        <v>-3.16253300978215-3.16253300978061i</v>
      </c>
      <c r="CD276" s="223" t="str">
        <f t="shared" ca="1" si="395"/>
        <v>4.13204850577885-1.71155053147854i</v>
      </c>
      <c r="CE276" s="223" t="str">
        <f t="shared" ca="1" si="396"/>
        <v>1.59333033721879E-12+4.47249707388543i</v>
      </c>
      <c r="CF276" s="223" t="str">
        <f t="shared" ca="1" si="397"/>
        <v>-4.13204850577997-1.71155053147583i</v>
      </c>
      <c r="CG276" s="223" t="str">
        <f t="shared" ca="1" si="398"/>
        <v>3.16253300978007-3.16253300978268i</v>
      </c>
      <c r="CH276" s="223" t="str">
        <f t="shared" ca="1" si="399"/>
        <v>1.711550531479+4.13204850577866i</v>
      </c>
      <c r="CI276" s="223" t="str">
        <f t="shared" ca="1" si="400"/>
        <v>-4.47249707388543+2.0908359254178E-12i</v>
      </c>
      <c r="CJ276" s="223" t="str">
        <f t="shared" ca="1" si="401"/>
        <v>1.71155053147936-4.13204850577851i</v>
      </c>
      <c r="CK276" s="223" t="str">
        <f t="shared" ca="1" si="402"/>
        <v>3.16253300977997+3.16253300978278i</v>
      </c>
      <c r="CL276" s="223" t="str">
        <f t="shared" ca="1" si="403"/>
        <v>-4.13204850578013+1.71155053147546i</v>
      </c>
      <c r="CM276" s="223" t="str">
        <f t="shared" ca="1" si="404"/>
        <v>1.73360290330152E-12-4.47249707388543i</v>
      </c>
      <c r="CN276" s="223" t="str">
        <f t="shared" ca="1" si="405"/>
        <v>4.1320485057788+1.71155053147866i</v>
      </c>
      <c r="CO276" s="223" t="str">
        <f t="shared" ca="1" si="406"/>
        <v>-3.16253300978243+3.16253300978033i</v>
      </c>
      <c r="CP276" s="223" t="str">
        <f t="shared" ca="1" si="407"/>
        <v>-1.71155053147616-4.13204850577984i</v>
      </c>
      <c r="CQ276" s="223" t="str">
        <f t="shared" ca="1" si="408"/>
        <v>4.47249707388543+1.2360973151025E-12i</v>
      </c>
      <c r="CR276" s="223" t="str">
        <f t="shared" ca="1" si="409"/>
        <v>-1.7115505314782+4.13204850577899i</v>
      </c>
      <c r="CS276" s="223" t="str">
        <f t="shared" ca="1" si="410"/>
        <v>-3.16253300978086-3.16253300978189i</v>
      </c>
      <c r="CT276" s="223" t="str">
        <f t="shared" ca="1" si="411"/>
        <v>4.13204850577965-1.71155053147662i</v>
      </c>
      <c r="CU276" s="223" t="str">
        <f t="shared" ca="1" si="412"/>
        <v>-4.84359702378886E-13+4.47249707388543i</v>
      </c>
      <c r="CV276" s="223" t="str">
        <f t="shared" ca="1" si="413"/>
        <v>-4.13204850577918-1.71155053147774i</v>
      </c>
      <c r="CW276" s="223" t="str">
        <f t="shared" ca="1" si="414"/>
        <v>3.16253300978154-3.16253300978121i</v>
      </c>
      <c r="CX276" s="223" t="str">
        <f t="shared" ca="1" si="415"/>
        <v>1.71155053147731+4.13204850577936i</v>
      </c>
      <c r="CY276" s="223" t="str">
        <f t="shared" ca="1" si="416"/>
        <v>-4.47249707388543+1.31458858201258E-14i</v>
      </c>
      <c r="CZ276" s="223" t="str">
        <f t="shared" ca="1" si="417"/>
        <v>1.71155053147705-4.13204850577947i</v>
      </c>
      <c r="DA276" s="223" t="str">
        <f t="shared" ca="1" si="418"/>
        <v>3.16253300978156+3.16253300978119i</v>
      </c>
      <c r="DB276" s="223" t="str">
        <f t="shared" ca="1" si="419"/>
        <v>-4.13204850577917+1.71155053147777i</v>
      </c>
      <c r="DC276" s="223" t="str">
        <f t="shared" ca="1" si="420"/>
        <v>-7.64883498543743E-13-4.47249707388543i</v>
      </c>
      <c r="DD276" s="223" t="str">
        <f t="shared" ca="1" si="421"/>
        <v>4.13204850577966+1.71155053147659i</v>
      </c>
      <c r="DE276" s="223" t="str">
        <f t="shared" ca="1" si="422"/>
        <v>-3.16253300978066+3.16253300978209i</v>
      </c>
      <c r="DF276" s="223" t="str">
        <f t="shared" ca="1" si="423"/>
        <v>-1.71155053147846-4.13204850577888i</v>
      </c>
      <c r="DG276" s="223" t="str">
        <f t="shared" ca="1" si="424"/>
        <v>4.47249707388543-1.26238908674275E-12i</v>
      </c>
      <c r="DH276" s="223" t="str">
        <f t="shared" ca="1" si="425"/>
        <v>-1.7115505314759+4.13204850577994i</v>
      </c>
      <c r="DI276" s="223" t="str">
        <f t="shared" ca="1" si="426"/>
        <v>-3.16253300978244-3.16253300978031i</v>
      </c>
      <c r="DJ276" s="223" t="str">
        <f t="shared" ca="1" si="427"/>
        <v>4.13204850577869-1.71155053147892i</v>
      </c>
      <c r="DK276" s="223" t="str">
        <f t="shared" ca="1" si="428"/>
        <v>2.01412669946637E-12+4.47249707388543i</v>
      </c>
      <c r="DL276" s="223" t="str">
        <f t="shared" ca="1" si="429"/>
        <v>-4.13204850578014-1.71155053147544i</v>
      </c>
      <c r="DM276" s="223" t="str">
        <f t="shared" ca="1" si="430"/>
        <v>3.16253300978301-3.16253300977974i</v>
      </c>
      <c r="DN276" s="223" t="str">
        <f t="shared" ca="1" si="431"/>
        <v>1.71155053147539+4.13204850578015i</v>
      </c>
      <c r="DO276" s="223" t="str">
        <f t="shared" ca="1" si="432"/>
        <v>-4.47249707388543-1.81031212925294E-12i</v>
      </c>
      <c r="DP276" s="223" t="str">
        <f t="shared" ca="1" si="433"/>
        <v>1.71155053147897-4.13204850577867i</v>
      </c>
      <c r="DQ276" s="223" t="str">
        <f t="shared" ca="1" si="434"/>
        <v>3.16253300978027+3.16253300978248i</v>
      </c>
      <c r="DR276" s="223" t="str">
        <f t="shared" ca="1" si="435"/>
        <v>-4.13204850577997+1.71155053147585i</v>
      </c>
      <c r="DS276" s="223" t="str">
        <f t="shared" ca="1" si="436"/>
        <v>1.31280654105393E-12-4.47249707388543i</v>
      </c>
      <c r="DT276" s="223" t="str">
        <f t="shared" ca="1" si="437"/>
        <v>4.13204850577896+1.71155053147828i</v>
      </c>
      <c r="DU276" s="223" t="str">
        <f t="shared" ca="1" si="438"/>
        <v>-3.16253300978213+3.16253300978062i</v>
      </c>
      <c r="DV276" s="223" t="str">
        <f t="shared" ca="1" si="439"/>
        <v>-1.71155053147655-4.13204850577968i</v>
      </c>
      <c r="DW276" s="223" t="str">
        <f t="shared" ca="1" si="440"/>
        <v>4.47249707388543+8.1530095285492E-13i</v>
      </c>
      <c r="DX276" s="223" t="str">
        <f t="shared" ca="1" si="441"/>
        <v>-1.71155053147782+4.13204850577915i</v>
      </c>
      <c r="DY276" s="223" t="str">
        <f t="shared" ca="1" si="442"/>
        <v>-3.16253300978115-3.1625330097816i</v>
      </c>
      <c r="DZ276" s="223" t="str">
        <f t="shared" ca="1" si="443"/>
        <v>4.13204850577949-1.71155053147701i</v>
      </c>
      <c r="EA276" s="223" t="str">
        <f t="shared" ca="1" si="444"/>
        <v>-6.35633401313E-14+4.47249707388543i</v>
      </c>
      <c r="EB276" s="223" t="str">
        <f t="shared" ca="1" si="445"/>
        <v>-4.13204850577934-1.71155053147735i</v>
      </c>
      <c r="EC276" s="223" t="str">
        <f t="shared" ca="1" si="446"/>
        <v>3.16253300978124-3.16253300978151i</v>
      </c>
      <c r="ED276" s="223" t="str">
        <f t="shared" ca="1" si="447"/>
        <v>1.71155053147746+4.1320485057793i</v>
      </c>
      <c r="EE276" s="223" t="str">
        <f t="shared" ca="1" si="448"/>
        <v>-4.47249707388543+6.88174272592317E-13i</v>
      </c>
      <c r="EF276" s="223" t="str">
        <f t="shared" ca="1" si="449"/>
        <v>1.71155053147666-4.13204850577963i</v>
      </c>
      <c r="EG276" s="223" t="str">
        <f t="shared" ca="1" si="450"/>
        <v>3.16253300978186+3.1625330097809i</v>
      </c>
      <c r="EH276" s="223" t="str">
        <f t="shared" ca="1" si="451"/>
        <v>-4.13204850577891+1.71155053147839i</v>
      </c>
      <c r="EI276" s="223" t="str">
        <f t="shared" ca="1" si="452"/>
        <v>-1.18567986079133E-12-4.47249707388543i</v>
      </c>
      <c r="EJ276" s="223" t="str">
        <f t="shared" ca="1" si="453"/>
        <v>4.13204850577982+1.7115505314762i</v>
      </c>
      <c r="EK276" s="223" t="str">
        <f t="shared" ca="1" si="454"/>
        <v>-3.16253300978018+3.16253300978257i</v>
      </c>
      <c r="EL276" s="223" t="str">
        <f t="shared" ca="1" si="455"/>
        <v>-1.71155053147885-4.13204850577872i</v>
      </c>
      <c r="EM276" s="223" t="str">
        <f t="shared" ca="1" si="456"/>
        <v>4.47249707388543-1.68318544899034E-12i</v>
      </c>
      <c r="EN276" s="223"/>
      <c r="EO276" s="223"/>
      <c r="EP276" s="223"/>
    </row>
    <row r="277" spans="1:146">
      <c r="A277" s="249">
        <f t="shared" si="323"/>
        <v>3.4570312500000026E-3</v>
      </c>
      <c r="B277" s="248">
        <v>177</v>
      </c>
      <c r="C277" s="247">
        <f t="shared" si="324"/>
        <v>35400</v>
      </c>
      <c r="N277" s="246">
        <f t="shared" ca="1" si="327"/>
        <v>17.470651625915494</v>
      </c>
      <c r="O277" s="223">
        <f t="shared" ca="1" si="328"/>
        <v>4.470651625915492</v>
      </c>
      <c r="P277" s="223" t="str">
        <f t="shared" ca="1" si="329"/>
        <v>-1.60896533024405+4.17108577307798i</v>
      </c>
      <c r="Q277" s="223" t="str">
        <f t="shared" ca="1" si="330"/>
        <v>-3.31253435329206-3.00230613338493i</v>
      </c>
      <c r="R277" s="223" t="str">
        <f t="shared" ca="1" si="331"/>
        <v>3.99329467444698-2.01005562195036i</v>
      </c>
      <c r="S277" s="223" t="str">
        <f t="shared" ca="1" si="332"/>
        <v>0.438200487781735+4.44912421638334i</v>
      </c>
      <c r="T277" s="223" t="str">
        <f t="shared" ca="1" si="333"/>
        <v>-4.30870703556684-1.19237982285747i</v>
      </c>
      <c r="U277" s="223" t="str">
        <f t="shared" ca="1" si="334"/>
        <v>2.66316406418589-3.59086105656147i</v>
      </c>
      <c r="V277" s="223" t="str">
        <f t="shared" ca="1" si="335"/>
        <v>2.39178797920936+3.77704596514399i</v>
      </c>
      <c r="W277" s="223" t="str">
        <f t="shared" ca="1" si="336"/>
        <v>-4.38474930850867+0.872180865321851i</v>
      </c>
      <c r="X277" s="223" t="str">
        <f t="shared" ca="1" si="337"/>
        <v>0.764311045955935-4.40483309392428i</v>
      </c>
      <c r="Y277" s="223" t="str">
        <f t="shared" ca="1" si="338"/>
        <v>3.83460580489204+2.29837426921489i</v>
      </c>
      <c r="Z277" s="223" t="str">
        <f t="shared" ca="1" si="339"/>
        <v>-3.52442223845354+2.75048611074388i</v>
      </c>
      <c r="AA277" s="223" t="str">
        <f t="shared" ca="1" si="340"/>
        <v>-1.29776166434588-4.27814686784536i</v>
      </c>
      <c r="AB277" s="223" t="str">
        <f t="shared" ca="1" si="341"/>
        <v>4.4585382016606+0.328881535866471i</v>
      </c>
      <c r="AC277" s="223" t="str">
        <f t="shared" ca="1" si="342"/>
        <v>-1.91144987361254+4.04142120311252i</v>
      </c>
      <c r="AD277" s="223" t="str">
        <f t="shared" ca="1" si="343"/>
        <v>-3.08269555746329-3.23785639896166i</v>
      </c>
      <c r="AE277" s="223" t="str">
        <f t="shared" ca="1" si="344"/>
        <v>4.13034353417158-1.71084430911404i</v>
      </c>
      <c r="AF277" s="223" t="str">
        <f t="shared" ca="1" si="345"/>
        <v>0.10971528319788+4.46930514922998i</v>
      </c>
      <c r="AG277" s="223" t="str">
        <f t="shared" ca="1" si="346"/>
        <v>-4.20931550588148-1.50611717082257i</v>
      </c>
      <c r="AH277" s="223" t="str">
        <f t="shared" ca="1" si="347"/>
        <v>2.92010823235507-3.38521696079188i</v>
      </c>
      <c r="AI277" s="223" t="str">
        <f t="shared" ca="1" si="348"/>
        <v>2.10745058794233+3.94276273438846i</v>
      </c>
      <c r="AJ277" s="223" t="str">
        <f t="shared" ca="1" si="349"/>
        <v>-4.43703024504155+0.547255484108972i</v>
      </c>
      <c r="AK277" s="223" t="str">
        <f t="shared" ca="1" si="350"/>
        <v>1.0862797363497-4.33667179928305i</v>
      </c>
      <c r="AL277" s="223" t="str">
        <f t="shared" ca="1" si="351"/>
        <v>3.65513687423988+2.57423782717774i</v>
      </c>
      <c r="AM277" s="223" t="str">
        <f t="shared" ca="1" si="352"/>
        <v>-3.71721097414036+2.48376096555835i</v>
      </c>
      <c r="AN277" s="223" t="str">
        <f t="shared" ca="1" si="353"/>
        <v>-0.979525315545641-4.36202431406635i</v>
      </c>
      <c r="AO277" s="223" t="str">
        <f t="shared" ca="1" si="354"/>
        <v>4.42226357259176+0.655980834193164i</v>
      </c>
      <c r="AP277" s="223" t="str">
        <f t="shared" ca="1" si="355"/>
        <v>-2.20357610450163+3.88985582148879i</v>
      </c>
      <c r="AQ277" s="223" t="str">
        <f t="shared" ca="1" si="356"/>
        <v>-2.83615136731675-3.45586044017523i</v>
      </c>
      <c r="AR277" s="223" t="str">
        <f t="shared" ca="1" si="357"/>
        <v>-2.83615136731675-3.45586044017523i</v>
      </c>
      <c r="AS277" s="223" t="str">
        <f t="shared" ca="1" si="358"/>
        <v>-0.219364478012134+4.46526653024064i</v>
      </c>
      <c r="AT277" s="223" t="str">
        <f t="shared" ca="1" si="359"/>
        <v>-4.08711333076342-1.81169273934539i</v>
      </c>
      <c r="AU277" s="223" t="str">
        <f t="shared" ca="1" si="360"/>
        <v>3.16122808100866-3.16122808100636i</v>
      </c>
      <c r="AV277" s="223" t="str">
        <f t="shared" ca="1" si="361"/>
        <v>1.81169273934254+4.08711333076468i</v>
      </c>
      <c r="AW277" s="223" t="str">
        <f t="shared" ca="1" si="362"/>
        <v>-4.46526653024058+0.219364478013458i</v>
      </c>
      <c r="AX277" s="223" t="str">
        <f t="shared" ca="1" si="363"/>
        <v>1.40236178273323-4.24500970442119i</v>
      </c>
      <c r="AY277" s="223" t="str">
        <f t="shared" ca="1" si="364"/>
        <v>3.45586044017607+2.83615136731573i</v>
      </c>
      <c r="AZ277" s="223" t="str">
        <f t="shared" ca="1" si="365"/>
        <v>-3.88985582148814+2.20357610450279i</v>
      </c>
      <c r="BA277" s="223" t="str">
        <f t="shared" ca="1" si="366"/>
        <v>-0.655980834194541-4.42226357259156i</v>
      </c>
      <c r="BB277" s="223" t="str">
        <f t="shared" ca="1" si="367"/>
        <v>4.36202431406565+0.979525315548748i</v>
      </c>
      <c r="BC277" s="223" t="str">
        <f t="shared" ca="1" si="368"/>
        <v>-2.48376096556094+3.71721097413862i</v>
      </c>
      <c r="BD277" s="223" t="str">
        <f t="shared" ca="1" si="369"/>
        <v>-2.57423782717924-3.65513687423882i</v>
      </c>
      <c r="BE277" s="223" t="str">
        <f t="shared" ca="1" si="370"/>
        <v>4.33667179928273-1.08627973635099i</v>
      </c>
      <c r="BF277" s="223" t="str">
        <f t="shared" ca="1" si="371"/>
        <v>-0.5472554841081+4.43703024504166i</v>
      </c>
      <c r="BG277" s="223" t="str">
        <f t="shared" ca="1" si="372"/>
        <v>-3.94276273438848-2.10745058794228i</v>
      </c>
      <c r="BH277" s="223" t="str">
        <f t="shared" ca="1" si="373"/>
        <v>3.38521696079217-2.92010823235472i</v>
      </c>
      <c r="BI277" s="223" t="str">
        <f t="shared" ca="1" si="374"/>
        <v>1.50611717082131+4.20931550588193i</v>
      </c>
      <c r="BJ277" s="223" t="str">
        <f t="shared" ca="1" si="375"/>
        <v>-4.46930514922994-0.109715283199604i</v>
      </c>
      <c r="BK277" s="223" t="str">
        <f t="shared" ca="1" si="376"/>
        <v>1.71084430911199-4.13034353417242i</v>
      </c>
      <c r="BL277" s="223" t="str">
        <f t="shared" ca="1" si="377"/>
        <v>3.23785639896257+3.08269555746233i</v>
      </c>
      <c r="BM277" s="223" t="str">
        <f t="shared" ca="1" si="378"/>
        <v>-4.04142120311211+1.9114498736134i</v>
      </c>
      <c r="BN277" s="223" t="str">
        <f t="shared" ca="1" si="379"/>
        <v>-0.328881535866874-4.45853820166057i</v>
      </c>
      <c r="BO277" s="223" t="str">
        <f t="shared" ca="1" si="380"/>
        <v>4.27814686784523+1.29776166434631i</v>
      </c>
      <c r="BP277" s="223" t="str">
        <f t="shared" ca="1" si="381"/>
        <v>-2.75048611074454+3.52442223845302i</v>
      </c>
      <c r="BQ277" s="223" t="str">
        <f t="shared" ca="1" si="382"/>
        <v>-2.29837426921371-3.83460580489275i</v>
      </c>
      <c r="BR277" s="223" t="str">
        <f t="shared" ca="1" si="383"/>
        <v>4.40483309392466-0.764311045953735i</v>
      </c>
      <c r="BS277" s="223" t="str">
        <f t="shared" ca="1" si="384"/>
        <v>-0.872180865320049+4.38474930850903i</v>
      </c>
      <c r="BT277" s="223" t="str">
        <f t="shared" ca="1" si="385"/>
        <v>-3.77704596514468-2.39178797920826i</v>
      </c>
      <c r="BU277" s="223" t="str">
        <f t="shared" ca="1" si="386"/>
        <v>3.59086105656121-2.66316406418623i</v>
      </c>
      <c r="BV277" s="223" t="str">
        <f t="shared" ca="1" si="387"/>
        <v>1.19237982285751+4.30870703556683i</v>
      </c>
      <c r="BW277" s="223" t="str">
        <f t="shared" ca="1" si="388"/>
        <v>-4.44912421638325-0.438200487782677i</v>
      </c>
      <c r="BX277" s="223" t="str">
        <f t="shared" ca="1" si="389"/>
        <v>2.01005562195167-3.99329467444631i</v>
      </c>
      <c r="BY277" s="223" t="str">
        <f t="shared" ca="1" si="390"/>
        <v>3.00230613338355+3.31253435329332i</v>
      </c>
      <c r="BZ277" s="223" t="str">
        <f t="shared" ca="1" si="391"/>
        <v>-4.17108577307725+1.60896533024594i</v>
      </c>
      <c r="CA277" s="223" t="str">
        <f t="shared" ca="1" si="392"/>
        <v>-1.32540143286532E-12-4.47065162591549i</v>
      </c>
      <c r="CB277" s="223" t="str">
        <f t="shared" ca="1" si="393"/>
        <v>4.1710857730782+1.60896533024347i</v>
      </c>
      <c r="CC277" s="223" t="str">
        <f t="shared" ca="1" si="394"/>
        <v>-3.00230613338478+3.31253435329219i</v>
      </c>
      <c r="CD277" s="223" t="str">
        <f t="shared" ca="1" si="395"/>
        <v>-2.01005562194996-3.99329467444718i</v>
      </c>
      <c r="CE277" s="223" t="str">
        <f t="shared" ca="1" si="396"/>
        <v>4.44912421638344-0.438200487780762i</v>
      </c>
      <c r="CF277" s="223" t="str">
        <f t="shared" ca="1" si="397"/>
        <v>-1.19237982285912+4.30870703556639i</v>
      </c>
      <c r="CG277" s="223" t="str">
        <f t="shared" ca="1" si="398"/>
        <v>-3.59086105656286-2.663164064184i</v>
      </c>
      <c r="CH277" s="223" t="str">
        <f t="shared" ca="1" si="399"/>
        <v>3.77704596514326-2.3917879792105i</v>
      </c>
      <c r="CI277" s="223" t="str">
        <f t="shared" ca="1" si="400"/>
        <v>0.872180865322651+4.38474930850851i</v>
      </c>
      <c r="CJ277" s="223" t="str">
        <f t="shared" ca="1" si="401"/>
        <v>-4.40483309392438-0.76431104595538i</v>
      </c>
      <c r="CK277" s="223" t="str">
        <f t="shared" ca="1" si="402"/>
        <v>2.29837426921525-3.83460580489183i</v>
      </c>
      <c r="CL277" s="223" t="str">
        <f t="shared" ca="1" si="403"/>
        <v>2.75048611074312+3.52442223845413i</v>
      </c>
      <c r="CM277" s="223" t="str">
        <f t="shared" ca="1" si="404"/>
        <v>-4.27814686784571+1.29776166434471i</v>
      </c>
      <c r="CN277" s="223" t="str">
        <f t="shared" ca="1" si="405"/>
        <v>0.328881535868666-4.45853820166044i</v>
      </c>
      <c r="CO277" s="223" t="str">
        <f t="shared" ca="1" si="406"/>
        <v>4.0414212031133+1.91144987361089i</v>
      </c>
      <c r="CP277" s="223" t="str">
        <f t="shared" ca="1" si="407"/>
        <v>-3.23785639896074+3.08269555746425i</v>
      </c>
      <c r="CQ277" s="223" t="str">
        <f t="shared" ca="1" si="408"/>
        <v>-1.71084430911433-4.13034353417146i</v>
      </c>
      <c r="CR277" s="223" t="str">
        <f t="shared" ca="1" si="409"/>
        <v>4.46930514922998-0.109715283197935i</v>
      </c>
      <c r="CS277" s="223" t="str">
        <f t="shared" ca="1" si="410"/>
        <v>-1.50611717082299+4.20931550588133i</v>
      </c>
      <c r="CT277" s="223" t="str">
        <f t="shared" ca="1" si="411"/>
        <v>-3.38521696079092-2.92010823235618i</v>
      </c>
      <c r="CU277" s="223" t="str">
        <f t="shared" ca="1" si="412"/>
        <v>3.94276273438927-2.10745058794081i</v>
      </c>
      <c r="CV277" s="223" t="str">
        <f t="shared" ca="1" si="413"/>
        <v>0.547255484110854+4.43703024504132i</v>
      </c>
      <c r="CW277" s="223" t="str">
        <f t="shared" ca="1" si="414"/>
        <v>-4.33667179928337-1.08627973634842i</v>
      </c>
      <c r="CX277" s="223" t="str">
        <f t="shared" ca="1" si="415"/>
        <v>2.57423782717708-3.65513687424035i</v>
      </c>
      <c r="CY277" s="223" t="str">
        <f t="shared" ca="1" si="416"/>
        <v>2.48376096555956+3.71721097413955i</v>
      </c>
      <c r="CZ277" s="223" t="str">
        <f t="shared" ca="1" si="417"/>
        <v>-4.36202431406605+0.979525315546996i</v>
      </c>
      <c r="DA277" s="223" t="str">
        <f t="shared" ca="1" si="418"/>
        <v>0.655980834196315-4.42226357259129i</v>
      </c>
      <c r="DB277" s="223" t="str">
        <f t="shared" ca="1" si="419"/>
        <v>3.88985582148731+2.20357610450424i</v>
      </c>
      <c r="DC277" s="223" t="str">
        <f t="shared" ca="1" si="420"/>
        <v>-3.45586044017721+2.83615136731434i</v>
      </c>
      <c r="DD277" s="223" t="str">
        <f t="shared" ca="1" si="421"/>
        <v>-1.40236178273587-4.24500970442032i</v>
      </c>
      <c r="DE277" s="223" t="str">
        <f t="shared" ca="1" si="422"/>
        <v>4.46526653024071+0.21936447801081i</v>
      </c>
      <c r="DF277" s="223" t="str">
        <f t="shared" ca="1" si="423"/>
        <v>-1.8116927393443+4.0871133307639i</v>
      </c>
      <c r="DG277" s="223" t="str">
        <f t="shared" ca="1" si="424"/>
        <v>-3.16122808100739-3.16122808100763i</v>
      </c>
      <c r="DH277" s="223" t="str">
        <f t="shared" ca="1" si="425"/>
        <v>4.08711333076414-1.81169273934375i</v>
      </c>
      <c r="DI277" s="223" t="str">
        <f t="shared" ca="1" si="426"/>
        <v>0.219364478010213+4.46526653024073i</v>
      </c>
      <c r="DJ277" s="223" t="str">
        <f t="shared" ca="1" si="427"/>
        <v>-4.24500970442021-1.40236178273619i</v>
      </c>
      <c r="DK277" s="223" t="str">
        <f t="shared" ca="1" si="428"/>
        <v>2.83615136731461-3.45586044017699i</v>
      </c>
      <c r="DL277" s="223" t="str">
        <f t="shared" ca="1" si="429"/>
        <v>2.20357610450394+3.88985582148748i</v>
      </c>
      <c r="DM277" s="223" t="str">
        <f t="shared" ca="1" si="430"/>
        <v>-4.42226357259138+0.655980834195725i</v>
      </c>
      <c r="DN277" s="223" t="str">
        <f t="shared" ca="1" si="431"/>
        <v>0.979525315547331-4.36202431406597i</v>
      </c>
      <c r="DO277" s="223" t="str">
        <f t="shared" ca="1" si="432"/>
        <v>3.71721097413936+2.48376096555984i</v>
      </c>
      <c r="DP277" s="223" t="str">
        <f t="shared" ca="1" si="433"/>
        <v>-3.65513687424069+2.57423782717659i</v>
      </c>
      <c r="DQ277" s="223" t="str">
        <f t="shared" ca="1" si="434"/>
        <v>-1.08627973634808-4.33667179928345i</v>
      </c>
      <c r="DR277" s="223" t="str">
        <f t="shared" ca="1" si="435"/>
        <v>4.43703024504181+0.547255484106911i</v>
      </c>
      <c r="DS277" s="223" t="str">
        <f t="shared" ca="1" si="436"/>
        <v>-2.10745058794112+3.94276273438911i</v>
      </c>
      <c r="DT277" s="223" t="str">
        <f t="shared" ca="1" si="437"/>
        <v>-2.92010823235573-3.38521696079131i</v>
      </c>
      <c r="DU277" s="223" t="str">
        <f t="shared" ca="1" si="438"/>
        <v>4.20931550588153-1.50611717082244i</v>
      </c>
      <c r="DV277" s="223" t="str">
        <f t="shared" ca="1" si="439"/>
        <v>-0.109715283198279+4.46930514922997i</v>
      </c>
      <c r="DW277" s="223" t="str">
        <f t="shared" ca="1" si="440"/>
        <v>-4.13034353417123-1.71084430911488i</v>
      </c>
      <c r="DX277" s="223" t="str">
        <f t="shared" ca="1" si="441"/>
        <v>3.08269555746468-3.23785639896033i</v>
      </c>
      <c r="DY277" s="223" t="str">
        <f t="shared" ca="1" si="442"/>
        <v>1.91144987361058+4.04142120311345i</v>
      </c>
      <c r="DZ277" s="223" t="str">
        <f t="shared" ca="1" si="443"/>
        <v>-4.45853820166046+0.328881535868323i</v>
      </c>
      <c r="EA277" s="223" t="str">
        <f t="shared" ca="1" si="444"/>
        <v>1.29776166434504-4.27814686784561i</v>
      </c>
      <c r="EB277" s="223" t="str">
        <f t="shared" ca="1" si="445"/>
        <v>3.52442223845376+2.7504861107436i</v>
      </c>
      <c r="EC277" s="223" t="str">
        <f t="shared" ca="1" si="446"/>
        <v>-3.834605804892+2.29837426921495i</v>
      </c>
      <c r="ED277" s="223" t="str">
        <f t="shared" ca="1" si="447"/>
        <v>-0.764311045955041-4.40483309392444i</v>
      </c>
      <c r="EE277" s="223" t="str">
        <f t="shared" ca="1" si="448"/>
        <v>4.3847493085084+0.872180865323237i</v>
      </c>
      <c r="EF277" s="223" t="str">
        <f t="shared" ca="1" si="449"/>
        <v>-2.39178797921101+3.77704596514294i</v>
      </c>
      <c r="EG277" s="223" t="str">
        <f t="shared" ca="1" si="450"/>
        <v>-2.6631640641872-3.5908610565605i</v>
      </c>
      <c r="EH277" s="223" t="str">
        <f t="shared" ca="1" si="451"/>
        <v>4.30870703556655-1.19237982285854i</v>
      </c>
      <c r="EI277" s="223" t="str">
        <f t="shared" ca="1" si="452"/>
        <v>-0.438200487781104+4.4491242163834i</v>
      </c>
      <c r="EJ277" s="223" t="str">
        <f t="shared" ca="1" si="453"/>
        <v>-3.99329467444703-2.01005562195026i</v>
      </c>
      <c r="EK277" s="223" t="str">
        <f t="shared" ca="1" si="454"/>
        <v>3.31253435329243-3.00230613338453i</v>
      </c>
      <c r="EL277" s="223" t="str">
        <f t="shared" ca="1" si="455"/>
        <v>1.60896533024291+4.17108577307841i</v>
      </c>
      <c r="EM277" s="223" t="str">
        <f t="shared" ca="1" si="456"/>
        <v>-4.47065162591549-1.92348534741736E-12i</v>
      </c>
      <c r="EN277" s="223"/>
      <c r="EO277" s="223"/>
      <c r="EP277" s="223"/>
    </row>
    <row r="278" spans="1:146">
      <c r="A278" s="249">
        <f t="shared" si="323"/>
        <v>3.4765625000000027E-3</v>
      </c>
      <c r="B278" s="248">
        <v>178</v>
      </c>
      <c r="C278" s="247">
        <f t="shared" si="324"/>
        <v>35600</v>
      </c>
      <c r="N278" s="246">
        <f t="shared" ca="1" si="327"/>
        <v>17.468535798569381</v>
      </c>
      <c r="O278" s="223">
        <f t="shared" ca="1" si="328"/>
        <v>4.4685357985693797</v>
      </c>
      <c r="P278" s="223" t="str">
        <f t="shared" ca="1" si="329"/>
        <v>-1.50540437005791+4.20732336120088i</v>
      </c>
      <c r="Q278" s="223" t="str">
        <f t="shared" ca="1" si="330"/>
        <v>-3.45422488351973-2.83480910065725i</v>
      </c>
      <c r="R278" s="223" t="str">
        <f t="shared" ca="1" si="331"/>
        <v>3.83279099924341-2.2972865165701i</v>
      </c>
      <c r="S278" s="223" t="str">
        <f t="shared" ca="1" si="332"/>
        <v>0.871768087883389+4.38267413619176i</v>
      </c>
      <c r="T278" s="223" t="str">
        <f t="shared" ca="1" si="333"/>
        <v>-4.42017064588152-0.655670377844989i</v>
      </c>
      <c r="U278" s="223" t="str">
        <f t="shared" ca="1" si="334"/>
        <v>2.1064531938359-3.94089674126012i</v>
      </c>
      <c r="V278" s="223" t="str">
        <f t="shared" ca="1" si="335"/>
        <v>3.0008852305836+3.31096662863903i</v>
      </c>
      <c r="W278" s="223" t="str">
        <f t="shared" ca="1" si="336"/>
        <v>-4.12838876459214+1.71003461704302i</v>
      </c>
      <c r="X278" s="223" t="str">
        <f t="shared" ca="1" si="337"/>
        <v>-0.219260659284794-4.46315325150124i</v>
      </c>
      <c r="Y278" s="223" t="str">
        <f t="shared" ca="1" si="338"/>
        <v>4.27612214731443+1.29714747208756i</v>
      </c>
      <c r="Z278" s="223" t="str">
        <f t="shared" ca="1" si="339"/>
        <v>-2.66190366730722+3.58916160810188i</v>
      </c>
      <c r="AA278" s="223" t="str">
        <f t="shared" ca="1" si="340"/>
        <v>-2.48258547486772-3.71545172799646i</v>
      </c>
      <c r="AB278" s="223" t="str">
        <f t="shared" ca="1" si="341"/>
        <v>4.33461938063092-1.08576563224063i</v>
      </c>
      <c r="AC278" s="223" t="str">
        <f t="shared" ca="1" si="342"/>
        <v>-0.437993100435978+4.4470185773242i</v>
      </c>
      <c r="AD278" s="223" t="str">
        <f t="shared" ca="1" si="343"/>
        <v>-4.03950851784556-1.91054524085385i</v>
      </c>
      <c r="AE278" s="223" t="str">
        <f t="shared" ca="1" si="344"/>
        <v>3.15973196514325-3.15973196514326i</v>
      </c>
      <c r="AF278" s="223" t="str">
        <f t="shared" ca="1" si="345"/>
        <v>1.91054524085386+4.03950851784555i</v>
      </c>
      <c r="AG278" s="223" t="str">
        <f t="shared" ca="1" si="346"/>
        <v>-4.4470185773242+0.437993100435962i</v>
      </c>
      <c r="AH278" s="223" t="str">
        <f t="shared" ca="1" si="347"/>
        <v>1.08576563224062-4.33461938063092i</v>
      </c>
      <c r="AI278" s="223" t="str">
        <f t="shared" ca="1" si="348"/>
        <v>3.71545172799647+2.48258547486771i</v>
      </c>
      <c r="AJ278" s="223" t="str">
        <f t="shared" ca="1" si="349"/>
        <v>-3.58916160810189+2.6619036673072i</v>
      </c>
      <c r="AK278" s="223" t="str">
        <f t="shared" ca="1" si="350"/>
        <v>-1.29714747208754-4.27612214731443i</v>
      </c>
      <c r="AL278" s="223" t="str">
        <f t="shared" ca="1" si="351"/>
        <v>4.46315325150124+0.219260659284779i</v>
      </c>
      <c r="AM278" s="223" t="str">
        <f t="shared" ca="1" si="352"/>
        <v>-1.71003461704423+4.12838876459164i</v>
      </c>
      <c r="AN278" s="223" t="str">
        <f t="shared" ca="1" si="353"/>
        <v>-3.31096662863993-3.00088523058261i</v>
      </c>
      <c r="AO278" s="223" t="str">
        <f t="shared" ca="1" si="354"/>
        <v>3.94089674126013-2.10645319383589i</v>
      </c>
      <c r="AP278" s="223" t="str">
        <f t="shared" ca="1" si="355"/>
        <v>0.65567037784364+4.42017064588172i</v>
      </c>
      <c r="AQ278" s="223" t="str">
        <f t="shared" ca="1" si="356"/>
        <v>-4.38267413619211-0.871768087881633i</v>
      </c>
      <c r="AR278" s="223" t="str">
        <f t="shared" ca="1" si="357"/>
        <v>-4.38267413619211-0.871768087881633i</v>
      </c>
      <c r="AS278" s="223" t="str">
        <f t="shared" ca="1" si="358"/>
        <v>2.83480910065664+3.45422488352024i</v>
      </c>
      <c r="AT278" s="223" t="str">
        <f t="shared" ca="1" si="359"/>
        <v>-4.2073233612016+1.50540437005589i</v>
      </c>
      <c r="AU278" s="223" t="str">
        <f t="shared" ca="1" si="360"/>
        <v>-9.0435049516807E-13-4.46853579856938i</v>
      </c>
      <c r="AV278" s="223" t="str">
        <f t="shared" ca="1" si="361"/>
        <v>4.20732336120071+1.50540437005837i</v>
      </c>
      <c r="AW278" s="223" t="str">
        <f t="shared" ca="1" si="362"/>
        <v>-2.83480910065867+3.45422488351856i</v>
      </c>
      <c r="AX278" s="223" t="str">
        <f t="shared" ca="1" si="363"/>
        <v>-2.29728651657121-3.83279099924274i</v>
      </c>
      <c r="AY278" s="223" t="str">
        <f t="shared" ca="1" si="364"/>
        <v>4.38267413619177-0.871768087883344i</v>
      </c>
      <c r="AZ278" s="223" t="str">
        <f t="shared" ca="1" si="365"/>
        <v>-0.65567037784637+4.42017064588132i</v>
      </c>
      <c r="BA278" s="223" t="str">
        <f t="shared" ca="1" si="366"/>
        <v>-3.94089674126098-2.10645319383429i</v>
      </c>
      <c r="BB278" s="223" t="str">
        <f t="shared" ca="1" si="367"/>
        <v>3.31096662863871-3.00088523058395i</v>
      </c>
      <c r="BC278" s="223" t="str">
        <f t="shared" ca="1" si="368"/>
        <v>1.7100346170418+4.12838876459264i</v>
      </c>
      <c r="BD278" s="223" t="str">
        <f t="shared" ca="1" si="369"/>
        <v>-4.46315325150115+0.219260659286585i</v>
      </c>
      <c r="BE278" s="223" t="str">
        <f t="shared" ca="1" si="370"/>
        <v>1.29714747208715-4.27612214731455i</v>
      </c>
      <c r="BF278" s="223" t="str">
        <f t="shared" ca="1" si="371"/>
        <v>3.58916160810134+2.66190366730794i</v>
      </c>
      <c r="BG278" s="223" t="str">
        <f t="shared" ca="1" si="372"/>
        <v>-3.71545172799772+2.48258547486583i</v>
      </c>
      <c r="BH278" s="223" t="str">
        <f t="shared" ca="1" si="373"/>
        <v>-1.08576563224157-4.33461938063068i</v>
      </c>
      <c r="BI278" s="223" t="str">
        <f t="shared" ca="1" si="374"/>
        <v>4.44701857732416+0.437993100436374i</v>
      </c>
      <c r="BJ278" s="223" t="str">
        <f t="shared" ca="1" si="375"/>
        <v>-1.91054524085544+4.0395085178448i</v>
      </c>
      <c r="BK278" s="223" t="str">
        <f t="shared" ca="1" si="376"/>
        <v>-3.15973196514421-3.15973196514229i</v>
      </c>
      <c r="BL278" s="223" t="str">
        <f t="shared" ca="1" si="377"/>
        <v>4.03950851784554-1.91054524085387i</v>
      </c>
      <c r="BM278" s="223" t="str">
        <f t="shared" ca="1" si="378"/>
        <v>0.43799310043465+4.44701857732433i</v>
      </c>
      <c r="BN278" s="223" t="str">
        <f t="shared" ca="1" si="379"/>
        <v>-4.33461938063134-1.08576563223894i</v>
      </c>
      <c r="BO278" s="223" t="str">
        <f t="shared" ca="1" si="380"/>
        <v>2.48258547486738-3.71545172799669i</v>
      </c>
      <c r="BP278" s="223" t="str">
        <f t="shared" ca="1" si="381"/>
        <v>2.66190366730645+3.58916160810245i</v>
      </c>
      <c r="BQ278" s="223" t="str">
        <f t="shared" ca="1" si="382"/>
        <v>-4.27612214731376+1.29714747208975i</v>
      </c>
      <c r="BR278" s="223" t="str">
        <f t="shared" ca="1" si="383"/>
        <v>0.219260659283875-4.46315325150129i</v>
      </c>
      <c r="BS278" s="223" t="str">
        <f t="shared" ca="1" si="384"/>
        <v>4.12838876459198+1.7100346170434i</v>
      </c>
      <c r="BT278" s="223" t="str">
        <f t="shared" ca="1" si="385"/>
        <v>-3.00088523058523+3.31096662863755i</v>
      </c>
      <c r="BU278" s="223" t="str">
        <f t="shared" ca="1" si="386"/>
        <v>-2.10645319383669-3.9408967412597i</v>
      </c>
      <c r="BV278" s="223" t="str">
        <f t="shared" ca="1" si="387"/>
        <v>4.42017064588157-0.655670377844658i</v>
      </c>
      <c r="BW278" s="223" t="str">
        <f t="shared" ca="1" si="388"/>
        <v>-0.871768087885042+4.38267413619144i</v>
      </c>
      <c r="BX278" s="223" t="str">
        <f t="shared" ca="1" si="389"/>
        <v>-3.83279099924407-2.29728651656899i</v>
      </c>
      <c r="BY278" s="223" t="str">
        <f t="shared" ca="1" si="390"/>
        <v>3.45422488351974-2.83480910065724i</v>
      </c>
      <c r="BZ278" s="223" t="str">
        <f t="shared" ca="1" si="391"/>
        <v>1.50540437005662+4.20732336120134i</v>
      </c>
      <c r="CA278" s="223" t="str">
        <f t="shared" ca="1" si="392"/>
        <v>-4.46853579856938+1.80870099033614E-12i</v>
      </c>
      <c r="CB278" s="223" t="str">
        <f t="shared" ca="1" si="393"/>
        <v>1.50540437005752-4.20732336120101i</v>
      </c>
      <c r="CC278" s="223" t="str">
        <f t="shared" ca="1" si="394"/>
        <v>3.45422488351914+2.83480910065798i</v>
      </c>
      <c r="CD278" s="223" t="str">
        <f t="shared" ca="1" si="395"/>
        <v>-3.83279099924221+2.2972865165721i</v>
      </c>
      <c r="CE278" s="223" t="str">
        <f t="shared" ca="1" si="396"/>
        <v>-0.871768087884354-4.38267413619157i</v>
      </c>
      <c r="CF278" s="223" t="str">
        <f t="shared" ca="1" si="397"/>
        <v>4.42017064588147+0.655670377845351i</v>
      </c>
      <c r="CG278" s="223" t="str">
        <f t="shared" ca="1" si="398"/>
        <v>-2.10645319383742+3.94089674125931i</v>
      </c>
      <c r="CH278" s="223" t="str">
        <f t="shared" ca="1" si="399"/>
        <v>-3.00088523058453-3.31096662863819i</v>
      </c>
      <c r="CI278" s="223" t="str">
        <f t="shared" ca="1" si="400"/>
        <v>4.12838876459235-1.71003461704252i</v>
      </c>
      <c r="CJ278" s="223" t="str">
        <f t="shared" ca="1" si="401"/>
        <v>0.219260659282921+4.46315325150133i</v>
      </c>
      <c r="CK278" s="223" t="str">
        <f t="shared" ca="1" si="402"/>
        <v>-4.27612214731481-1.29714747208628i</v>
      </c>
      <c r="CL278" s="223" t="str">
        <f t="shared" ca="1" si="403"/>
        <v>2.66190366730722-3.58916160810188i</v>
      </c>
      <c r="CM278" s="223" t="str">
        <f t="shared" ca="1" si="404"/>
        <v>2.48258547486659+3.71545172799722i</v>
      </c>
      <c r="CN278" s="223" t="str">
        <f t="shared" ca="1" si="405"/>
        <v>-4.33461938063046+1.08576563224245i</v>
      </c>
      <c r="CO278" s="223" t="str">
        <f t="shared" ca="1" si="406"/>
        <v>0.437993100435473-4.44701857732425i</v>
      </c>
      <c r="CP278" s="223" t="str">
        <f t="shared" ca="1" si="407"/>
        <v>4.03950851784519+1.91054524085462i</v>
      </c>
      <c r="CQ278" s="223" t="str">
        <f t="shared" ca="1" si="408"/>
        <v>-3.1597319651448+3.15973196514171i</v>
      </c>
      <c r="CR278" s="223" t="str">
        <f t="shared" ca="1" si="409"/>
        <v>-1.91054524085457-4.03950851784521i</v>
      </c>
      <c r="CS278" s="223" t="str">
        <f t="shared" ca="1" si="410"/>
        <v>4.44701857732425-0.437993100435423i</v>
      </c>
      <c r="CT278" s="223" t="str">
        <f t="shared" ca="1" si="411"/>
        <v>-1.08576563224225+4.33461938063051i</v>
      </c>
      <c r="CU278" s="223" t="str">
        <f t="shared" ca="1" si="412"/>
        <v>-3.71545172799719-2.48258547486663i</v>
      </c>
      <c r="CV278" s="223" t="str">
        <f t="shared" ca="1" si="413"/>
        <v>3.58916160810191-2.66190366730718i</v>
      </c>
      <c r="CW278" s="223" t="str">
        <f t="shared" ca="1" si="414"/>
        <v>1.29714747208624+4.27612214731483i</v>
      </c>
      <c r="CX278" s="223" t="str">
        <f t="shared" ca="1" si="415"/>
        <v>-4.46315325150133-0.219260659282972i</v>
      </c>
      <c r="CY278" s="223" t="str">
        <f t="shared" ca="1" si="416"/>
        <v>1.71003461704256-4.12838876459233i</v>
      </c>
      <c r="CZ278" s="223" t="str">
        <f t="shared" ca="1" si="417"/>
        <v>3.31096662863816+3.00088523058456i</v>
      </c>
      <c r="DA278" s="223" t="str">
        <f t="shared" ca="1" si="418"/>
        <v>-3.94089674125921+2.1064531938376i</v>
      </c>
      <c r="DB278" s="223" t="str">
        <f t="shared" ca="1" si="419"/>
        <v>-0.655670377845552-4.42017064588144i</v>
      </c>
      <c r="DC278" s="223" t="str">
        <f t="shared" ca="1" si="420"/>
        <v>4.38267413619161+0.871768087884153i</v>
      </c>
      <c r="DD278" s="223" t="str">
        <f t="shared" ca="1" si="421"/>
        <v>-2.29728651657192+3.83279099924232i</v>
      </c>
      <c r="DE278" s="223" t="str">
        <f t="shared" ca="1" si="422"/>
        <v>-2.83480910065794-3.45422488351917i</v>
      </c>
      <c r="DF278" s="223" t="str">
        <f t="shared" ca="1" si="423"/>
        <v>4.20732336120103-1.50540437005747i</v>
      </c>
      <c r="DG278" s="223" t="str">
        <f t="shared" ca="1" si="424"/>
        <v>-1.85907185216249E-12+4.46853579856938i</v>
      </c>
      <c r="DH278" s="223" t="str">
        <f t="shared" ca="1" si="425"/>
        <v>-4.20732336120132-1.50540437005666i</v>
      </c>
      <c r="DI278" s="223" t="str">
        <f t="shared" ca="1" si="426"/>
        <v>2.83480910065728-3.45422488351971i</v>
      </c>
      <c r="DJ278" s="223" t="str">
        <f t="shared" ca="1" si="427"/>
        <v>2.29728651656895+3.8327909992441i</v>
      </c>
      <c r="DK278" s="223" t="str">
        <f t="shared" ca="1" si="428"/>
        <v>-4.3826741361914+0.871768087885243i</v>
      </c>
      <c r="DL278" s="223" t="str">
        <f t="shared" ca="1" si="429"/>
        <v>0.655670377844457-4.4201706458816i</v>
      </c>
      <c r="DM278" s="223" t="str">
        <f t="shared" ca="1" si="430"/>
        <v>3.94089674125973+2.10645319383662i</v>
      </c>
      <c r="DN278" s="223" t="str">
        <f t="shared" ca="1" si="431"/>
        <v>-3.31096662863758+3.00088523058519i</v>
      </c>
      <c r="DO278" s="223" t="str">
        <f t="shared" ca="1" si="432"/>
        <v>-1.71003461704335-4.128388764592i</v>
      </c>
      <c r="DP278" s="223" t="str">
        <f t="shared" ca="1" si="433"/>
        <v>4.46315325150129-0.219260659283825i</v>
      </c>
      <c r="DQ278" s="223" t="str">
        <f t="shared" ca="1" si="434"/>
        <v>-1.2971474720898+4.27612214731375i</v>
      </c>
      <c r="DR278" s="223" t="str">
        <f t="shared" ca="1" si="435"/>
        <v>-3.58916160810242-2.66190366730649i</v>
      </c>
      <c r="DS278" s="223" t="str">
        <f t="shared" ca="1" si="436"/>
        <v>3.71545172799672-2.48258547486734i</v>
      </c>
      <c r="DT278" s="223" t="str">
        <f t="shared" ca="1" si="437"/>
        <v>1.08576563223889+4.33461938063136i</v>
      </c>
      <c r="DU278" s="223" t="str">
        <f t="shared" ca="1" si="438"/>
        <v>-4.44701857732434-0.437993100434573i</v>
      </c>
      <c r="DV278" s="223" t="str">
        <f t="shared" ca="1" si="439"/>
        <v>1.9105452408538-4.03950851784558i</v>
      </c>
      <c r="DW278" s="223" t="str">
        <f t="shared" ca="1" si="440"/>
        <v>3.15973196514235+3.15973196514416i</v>
      </c>
      <c r="DX278" s="223" t="str">
        <f t="shared" ca="1" si="441"/>
        <v>-4.03950851784482+1.91054524085539i</v>
      </c>
      <c r="DY278" s="223" t="str">
        <f t="shared" ca="1" si="442"/>
        <v>-0.437993100436323-4.44701857732417i</v>
      </c>
      <c r="DZ278" s="223" t="str">
        <f t="shared" ca="1" si="443"/>
        <v>4.33461938063073+1.08576563224138i</v>
      </c>
      <c r="EA278" s="223" t="str">
        <f t="shared" ca="1" si="444"/>
        <v>-2.48258547486588+3.7154517279977i</v>
      </c>
      <c r="EB278" s="223" t="str">
        <f t="shared" ca="1" si="445"/>
        <v>-2.6619036673079-3.58916160810137i</v>
      </c>
      <c r="EC278" s="223" t="str">
        <f t="shared" ca="1" si="446"/>
        <v>4.27612214731449-1.29714747208735i</v>
      </c>
      <c r="ED278" s="223" t="str">
        <f t="shared" ca="1" si="447"/>
        <v>-0.219260659286381+4.46315325150116i</v>
      </c>
      <c r="EE278" s="223" t="str">
        <f t="shared" ca="1" si="448"/>
        <v>-4.12838876459258-1.71003461704196i</v>
      </c>
      <c r="EF278" s="223" t="str">
        <f t="shared" ca="1" si="449"/>
        <v>3.00088523058408-3.31096662863859i</v>
      </c>
      <c r="EG278" s="223" t="str">
        <f t="shared" ca="1" si="450"/>
        <v>2.10645319383414+3.94089674126106i</v>
      </c>
      <c r="EH278" s="223" t="str">
        <f t="shared" ca="1" si="451"/>
        <v>-4.42017064588134+0.655670377846196i</v>
      </c>
      <c r="EI278" s="223" t="str">
        <f t="shared" ca="1" si="452"/>
        <v>0.871768087883518-4.38267413619174i</v>
      </c>
      <c r="EJ278" s="223" t="str">
        <f t="shared" ca="1" si="453"/>
        <v>3.83279099924265+2.29728651657137i</v>
      </c>
      <c r="EK278" s="223" t="str">
        <f t="shared" ca="1" si="454"/>
        <v>-3.4542248835186+2.83480910065864i</v>
      </c>
      <c r="EL278" s="223" t="str">
        <f t="shared" ca="1" si="455"/>
        <v>-1.50540437005832-4.20732336120073i</v>
      </c>
      <c r="EM278" s="223" t="str">
        <f t="shared" ca="1" si="456"/>
        <v>4.46853579856938+9.5472135699442E-13i</v>
      </c>
      <c r="EN278" s="223"/>
      <c r="EO278" s="223"/>
      <c r="EP278" s="223"/>
    </row>
    <row r="279" spans="1:146">
      <c r="A279" s="249">
        <f t="shared" si="323"/>
        <v>3.4960937500000027E-3</v>
      </c>
      <c r="B279" s="248">
        <v>179</v>
      </c>
      <c r="C279" s="247">
        <f t="shared" si="324"/>
        <v>35800</v>
      </c>
      <c r="N279" s="246">
        <f t="shared" ca="1" si="327"/>
        <v>17.46608735339133</v>
      </c>
      <c r="O279" s="223">
        <f t="shared" ca="1" si="328"/>
        <v>4.4660873533913295</v>
      </c>
      <c r="P279" s="223" t="str">
        <f t="shared" ca="1" si="329"/>
        <v>-1.40093005378526+4.24067579903525i</v>
      </c>
      <c r="Q279" s="223" t="str">
        <f t="shared" ca="1" si="330"/>
        <v>-3.58719499849437-2.66044513021768i</v>
      </c>
      <c r="R279" s="223" t="str">
        <f t="shared" ca="1" si="331"/>
        <v>3.65140519434118-2.57160968167026i</v>
      </c>
      <c r="S279" s="223" t="str">
        <f t="shared" ca="1" si="332"/>
        <v>1.29643672596941+4.27377913136368i</v>
      </c>
      <c r="T279" s="223" t="str">
        <f t="shared" ca="1" si="333"/>
        <v>-4.46474225137937-0.109603270342785i</v>
      </c>
      <c r="U279" s="223" t="str">
        <f t="shared" ca="1" si="334"/>
        <v>1.50457951372067-4.20501804217461i</v>
      </c>
      <c r="V279" s="223" t="str">
        <f t="shared" ca="1" si="335"/>
        <v>3.52082401051432+2.7476780260991i</v>
      </c>
      <c r="W279" s="223" t="str">
        <f t="shared" ca="1" si="336"/>
        <v>-3.71341592023362+2.48122519160947i</v>
      </c>
      <c r="X279" s="223" t="str">
        <f t="shared" ca="1" si="337"/>
        <v>-1.19116247314683-4.30430809895025i</v>
      </c>
      <c r="Y279" s="223" t="str">
        <f t="shared" ca="1" si="338"/>
        <v>4.46070775558265+0.219140519773846i</v>
      </c>
      <c r="Z279" s="223" t="str">
        <f t="shared" ca="1" si="339"/>
        <v>-1.6073226712174+4.16682733968094i</v>
      </c>
      <c r="AA279" s="223" t="str">
        <f t="shared" ca="1" si="340"/>
        <v>-3.45233220980256-2.83325582347972i</v>
      </c>
      <c r="AB279" s="223" t="str">
        <f t="shared" ca="1" si="341"/>
        <v>3.77318982322927-2.38934610427225i</v>
      </c>
      <c r="AC279" s="223" t="str">
        <f t="shared" ca="1" si="342"/>
        <v>1.08517070859084+4.33224431228646i</v>
      </c>
      <c r="AD279" s="223" t="str">
        <f t="shared" ca="1" si="343"/>
        <v>-4.45398629623055-0.328545767150447i</v>
      </c>
      <c r="AE279" s="223" t="str">
        <f t="shared" ca="1" si="344"/>
        <v>1.70909763763823-4.1261266962057i</v>
      </c>
      <c r="AF279" s="223" t="str">
        <f t="shared" ca="1" si="345"/>
        <v>3.38176085325863+2.91712697349455i</v>
      </c>
      <c r="AG279" s="223" t="str">
        <f t="shared" ca="1" si="346"/>
        <v>-3.83069089776407+2.29602776418523i</v>
      </c>
      <c r="AH279" s="223" t="str">
        <f t="shared" ca="1" si="347"/>
        <v>-0.978525277776739-4.3575709436421i</v>
      </c>
      <c r="AI279" s="223" t="str">
        <f t="shared" ca="1" si="348"/>
        <v>4.44458192207889+0.437753110841558i</v>
      </c>
      <c r="AJ279" s="223" t="str">
        <f t="shared" ca="1" si="349"/>
        <v>-1.8098431075494+4.0829406282945i</v>
      </c>
      <c r="AK279" s="223" t="str">
        <f t="shared" ca="1" si="350"/>
        <v>-3.3091524504289-2.99924095529892i</v>
      </c>
      <c r="AL279" s="223" t="str">
        <f t="shared" ca="1" si="351"/>
        <v>3.88588450734085-2.20132638282703i</v>
      </c>
      <c r="AM279" s="223" t="str">
        <f t="shared" ca="1" si="352"/>
        <v>0.871290419923346+4.38027273720162i</v>
      </c>
      <c r="AN279" s="223" t="str">
        <f t="shared" ca="1" si="353"/>
        <v>-4.43250029797106-0.546696768426901i</v>
      </c>
      <c r="AO279" s="223" t="str">
        <f t="shared" ca="1" si="354"/>
        <v>1.90949839564858-4.03729514961905i</v>
      </c>
      <c r="AP279" s="223" t="str">
        <f t="shared" ca="1" si="355"/>
        <v>3.23455073790052+3.07954830650035i</v>
      </c>
      <c r="AQ279" s="223" t="str">
        <f t="shared" ca="1" si="356"/>
        <v>-3.93873740539379+2.10529900476719i</v>
      </c>
      <c r="AR279" s="223" t="str">
        <f t="shared" ca="1" si="357"/>
        <v>-3.93873740539379+2.10529900476719i</v>
      </c>
      <c r="AS279" s="223" t="str">
        <f t="shared" ca="1" si="358"/>
        <v>4.41774870142528+0.655311116323515i</v>
      </c>
      <c r="AT279" s="223" t="str">
        <f t="shared" ca="1" si="359"/>
        <v>-2.00800347331096+3.98921775531157i</v>
      </c>
      <c r="AU279" s="223" t="str">
        <f t="shared" ca="1" si="360"/>
        <v>-3.15800065295368-3.1580006529553i</v>
      </c>
      <c r="AV279" s="223" t="str">
        <f t="shared" ca="1" si="361"/>
        <v>3.98921775531054-2.00800347331301i</v>
      </c>
      <c r="AW279" s="223" t="str">
        <f t="shared" ca="1" si="362"/>
        <v>0.655311116321264+4.41774870142562i</v>
      </c>
      <c r="AX279" s="223" t="str">
        <f t="shared" ca="1" si="363"/>
        <v>-4.40033601825272-0.763530729302864i</v>
      </c>
      <c r="AY279" s="223" t="str">
        <f t="shared" ca="1" si="364"/>
        <v>2.10529900476908-3.93873740539278i</v>
      </c>
      <c r="AZ279" s="223" t="str">
        <f t="shared" ca="1" si="365"/>
        <v>3.07954830650196+3.23455073789899i</v>
      </c>
      <c r="BA279" s="223" t="str">
        <f t="shared" ca="1" si="366"/>
        <v>-4.03729514961997+1.90949839564663i</v>
      </c>
      <c r="BB279" s="223" t="str">
        <f t="shared" ca="1" si="367"/>
        <v>-0.546696768429112-4.43250029797079i</v>
      </c>
      <c r="BC279" s="223" t="str">
        <f t="shared" ca="1" si="368"/>
        <v>4.38027273720119+0.871290419925517i</v>
      </c>
      <c r="BD279" s="223" t="str">
        <f t="shared" ca="1" si="369"/>
        <v>-2.20132638282503+3.88588450734198i</v>
      </c>
      <c r="BE279" s="223" t="str">
        <f t="shared" ca="1" si="370"/>
        <v>-2.99924095529893-3.3091524504289i</v>
      </c>
      <c r="BF279" s="223" t="str">
        <f t="shared" ca="1" si="371"/>
        <v>4.08294062829537-1.80984310754743i</v>
      </c>
      <c r="BG279" s="223" t="str">
        <f t="shared" ca="1" si="372"/>
        <v>0.437753110841565+4.44458192207889i</v>
      </c>
      <c r="BH279" s="223" t="str">
        <f t="shared" ca="1" si="373"/>
        <v>-4.35757094364163-0.978525277778838i</v>
      </c>
      <c r="BI279" s="223" t="str">
        <f t="shared" ca="1" si="374"/>
        <v>2.29602776418485-3.8306908977643i</v>
      </c>
      <c r="BJ279" s="223" t="str">
        <f t="shared" ca="1" si="375"/>
        <v>2.91712697349321+3.38176085325978i</v>
      </c>
      <c r="BK279" s="223" t="str">
        <f t="shared" ca="1" si="376"/>
        <v>-4.12612669620556+1.70909763763859i</v>
      </c>
      <c r="BL279" s="223" t="str">
        <f t="shared" ca="1" si="377"/>
        <v>-0.328545767148681-4.45398629623068i</v>
      </c>
      <c r="BM279" s="223" t="str">
        <f t="shared" ca="1" si="378"/>
        <v>4.3322443122867+1.08517070858991i</v>
      </c>
      <c r="BN279" s="223" t="str">
        <f t="shared" ca="1" si="379"/>
        <v>-2.38934610427337+3.77318982322856i</v>
      </c>
      <c r="BO279" s="223" t="str">
        <f t="shared" ca="1" si="380"/>
        <v>-2.83325582348044-3.45233220980197i</v>
      </c>
      <c r="BP279" s="223" t="str">
        <f t="shared" ca="1" si="381"/>
        <v>4.16682733968143-1.60732267121613i</v>
      </c>
      <c r="BQ279" s="223" t="str">
        <f t="shared" ca="1" si="382"/>
        <v>0.219140519775216+4.46070775558258i</v>
      </c>
      <c r="BR279" s="223" t="str">
        <f t="shared" ca="1" si="383"/>
        <v>-4.30430809895-1.19116247314771i</v>
      </c>
      <c r="BS279" s="223" t="str">
        <f t="shared" ca="1" si="384"/>
        <v>2.48122519160835-3.71341592023437i</v>
      </c>
      <c r="BT279" s="223" t="str">
        <f t="shared" ca="1" si="385"/>
        <v>2.74767802609845+3.52082401051482i</v>
      </c>
      <c r="BU279" s="223" t="str">
        <f t="shared" ca="1" si="386"/>
        <v>-4.20501804217402+1.50457951372235i</v>
      </c>
      <c r="BV279" s="223" t="str">
        <f t="shared" ca="1" si="387"/>
        <v>-0.109603270342269-4.46474225137938i</v>
      </c>
      <c r="BW279" s="223" t="str">
        <f t="shared" ca="1" si="388"/>
        <v>4.27377913136423+1.29643672596761i</v>
      </c>
      <c r="BX279" s="223" t="str">
        <f t="shared" ca="1" si="389"/>
        <v>-2.57160968167071+3.65140519434087i</v>
      </c>
      <c r="BY279" s="223" t="str">
        <f t="shared" ca="1" si="390"/>
        <v>-2.66044513021935-3.58719499849313i</v>
      </c>
      <c r="BZ279" s="223" t="str">
        <f t="shared" ca="1" si="391"/>
        <v>4.24067579903523-1.40093005378531i</v>
      </c>
      <c r="CA279" s="223" t="str">
        <f t="shared" ca="1" si="392"/>
        <v>-2.27824651235456E-12+4.46608735339133i</v>
      </c>
      <c r="CB279" s="223" t="str">
        <f t="shared" ca="1" si="393"/>
        <v>-4.24067579903531-1.40093005378505i</v>
      </c>
      <c r="CC279" s="223" t="str">
        <f t="shared" ca="1" si="394"/>
        <v>2.66044513021934-3.58719499849313i</v>
      </c>
      <c r="CD279" s="223" t="str">
        <f t="shared" ca="1" si="395"/>
        <v>2.57160968167072+3.65140519434086i</v>
      </c>
      <c r="CE279" s="223" t="str">
        <f t="shared" ca="1" si="396"/>
        <v>-4.27377913136422+1.29643672596762i</v>
      </c>
      <c r="CF279" s="223" t="str">
        <f t="shared" ca="1" si="397"/>
        <v>0.109603270342255-4.46474225137939i</v>
      </c>
      <c r="CG279" s="223" t="str">
        <f t="shared" ca="1" si="398"/>
        <v>4.20501804217398+1.50457951372246i</v>
      </c>
      <c r="CH279" s="223" t="str">
        <f t="shared" ca="1" si="399"/>
        <v>-2.74767802609834+3.52082401051491i</v>
      </c>
      <c r="CI279" s="223" t="str">
        <f t="shared" ca="1" si="400"/>
        <v>-2.48122519160847-3.71341592023429i</v>
      </c>
      <c r="CJ279" s="223" t="str">
        <f t="shared" ca="1" si="401"/>
        <v>4.30430809895-1.19116247314773i</v>
      </c>
      <c r="CK279" s="223" t="str">
        <f t="shared" ca="1" si="402"/>
        <v>-0.219140519775076+4.46070775558259i</v>
      </c>
      <c r="CL279" s="223" t="str">
        <f t="shared" ca="1" si="403"/>
        <v>-4.16682733968143-1.60732267121612i</v>
      </c>
      <c r="CM279" s="223" t="str">
        <f t="shared" ca="1" si="404"/>
        <v>2.83325582348033-3.45233220980206i</v>
      </c>
      <c r="CN279" s="223" t="str">
        <f t="shared" ca="1" si="405"/>
        <v>2.38934610427339+3.77318982322856i</v>
      </c>
      <c r="CO279" s="223" t="str">
        <f t="shared" ca="1" si="406"/>
        <v>-4.33224431228666+1.08517070859005i</v>
      </c>
      <c r="CP279" s="223" t="str">
        <f t="shared" ca="1" si="407"/>
        <v>0.328545767148668-4.45398629623068i</v>
      </c>
      <c r="CQ279" s="223" t="str">
        <f t="shared" ca="1" si="408"/>
        <v>4.12612669620556+1.70909763763857i</v>
      </c>
      <c r="CR279" s="223" t="str">
        <f t="shared" ca="1" si="409"/>
        <v>-2.91712697349319+3.38176085325979i</v>
      </c>
      <c r="CS279" s="223" t="str">
        <f t="shared" ca="1" si="410"/>
        <v>-2.29602776418486-3.8306908977643i</v>
      </c>
      <c r="CT279" s="223" t="str">
        <f t="shared" ca="1" si="411"/>
        <v>4.35757094364163-0.978525277778852i</v>
      </c>
      <c r="CU279" s="223" t="str">
        <f t="shared" ca="1" si="412"/>
        <v>-0.437753110841552+4.44458192207889i</v>
      </c>
      <c r="CV279" s="223" t="str">
        <f t="shared" ca="1" si="413"/>
        <v>-4.08294062829363-1.80984310755136i</v>
      </c>
      <c r="CW279" s="223" t="str">
        <f t="shared" ca="1" si="414"/>
        <v>2.99924095529891-3.3091524504289i</v>
      </c>
      <c r="CX279" s="223" t="str">
        <f t="shared" ca="1" si="415"/>
        <v>2.20132638282515+3.88588450734191i</v>
      </c>
      <c r="CY279" s="223" t="str">
        <f t="shared" ca="1" si="416"/>
        <v>-4.38027273720119+0.87129041992553i</v>
      </c>
      <c r="CZ279" s="223" t="str">
        <f t="shared" ca="1" si="417"/>
        <v>0.546696768429099-4.43250029797079i</v>
      </c>
      <c r="DA279" s="223" t="str">
        <f t="shared" ca="1" si="418"/>
        <v>4.03729514961997+1.90949839564662i</v>
      </c>
      <c r="DB279" s="223" t="str">
        <f t="shared" ca="1" si="419"/>
        <v>-3.07954830650195+3.234550737899i</v>
      </c>
      <c r="DC279" s="223" t="str">
        <f t="shared" ca="1" si="420"/>
        <v>-2.1052990047691-3.93873740539278i</v>
      </c>
      <c r="DD279" s="223" t="str">
        <f t="shared" ca="1" si="421"/>
        <v>4.40033601825272-0.763530729302878i</v>
      </c>
      <c r="DE279" s="223" t="str">
        <f t="shared" ca="1" si="422"/>
        <v>-0.655311116321376+4.4177487014256i</v>
      </c>
      <c r="DF279" s="223" t="str">
        <f t="shared" ca="1" si="423"/>
        <v>-3.98921775531055-2.00800347331299i</v>
      </c>
      <c r="DG279" s="223" t="str">
        <f t="shared" ca="1" si="424"/>
        <v>3.15800065295376-3.15800065295522i</v>
      </c>
      <c r="DH279" s="223" t="str">
        <f t="shared" ca="1" si="425"/>
        <v>2.00800347331097+3.98921775531157i</v>
      </c>
      <c r="DI279" s="223" t="str">
        <f t="shared" ca="1" si="426"/>
        <v>-4.41774870142527+0.655311116323653i</v>
      </c>
      <c r="DJ279" s="223" t="str">
        <f t="shared" ca="1" si="427"/>
        <v>0.763530729305111-4.40033601825233i</v>
      </c>
      <c r="DK279" s="223" t="str">
        <f t="shared" ca="1" si="428"/>
        <v>3.93873740539386+2.10529900476707i</v>
      </c>
      <c r="DL279" s="223" t="str">
        <f t="shared" ca="1" si="429"/>
        <v>-3.23455073790056+3.07954830650031i</v>
      </c>
      <c r="DM279" s="223" t="str">
        <f t="shared" ca="1" si="430"/>
        <v>-1.90949839564871-4.03729514961899i</v>
      </c>
      <c r="DN279" s="223" t="str">
        <f t="shared" ca="1" si="431"/>
        <v>4.43250029797107-0.546696768426852i</v>
      </c>
      <c r="DO279" s="223" t="str">
        <f t="shared" ca="1" si="432"/>
        <v>-0.87129041992327+4.38027273720164i</v>
      </c>
      <c r="DP279" s="223" t="str">
        <f t="shared" ca="1" si="433"/>
        <v>-3.88588450734092-2.2013263828269i</v>
      </c>
      <c r="DQ279" s="223" t="str">
        <f t="shared" ca="1" si="434"/>
        <v>3.30915245043043-2.99924095529724i</v>
      </c>
      <c r="DR279" s="223" t="str">
        <f t="shared" ca="1" si="435"/>
        <v>1.80984310754953+4.08294062829445i</v>
      </c>
      <c r="DS279" s="223" t="str">
        <f t="shared" ca="1" si="436"/>
        <v>-4.44458192207912+0.437753110839297i</v>
      </c>
      <c r="DT279" s="223" t="str">
        <f t="shared" ca="1" si="437"/>
        <v>0.978525277776601-4.35757094364213i</v>
      </c>
      <c r="DU279" s="223" t="str">
        <f t="shared" ca="1" si="438"/>
        <v>3.83069089776313+2.2960277641868i</v>
      </c>
      <c r="DV279" s="223" t="str">
        <f t="shared" ca="1" si="439"/>
        <v>-3.38176085325829+2.91712697349494i</v>
      </c>
      <c r="DW279" s="223" t="str">
        <f t="shared" ca="1" si="440"/>
        <v>-1.70909763763672-4.12612669620633i</v>
      </c>
      <c r="DX279" s="223" t="str">
        <f t="shared" ca="1" si="441"/>
        <v>4.45398629623051-0.328545767150966i</v>
      </c>
      <c r="DY279" s="223" t="str">
        <f t="shared" ca="1" si="442"/>
        <v>-1.085170708592+4.33224431228617i</v>
      </c>
      <c r="DZ279" s="223" t="str">
        <f t="shared" ca="1" si="443"/>
        <v>-3.77318982322979-2.38934610427144i</v>
      </c>
      <c r="EA279" s="223" t="str">
        <f t="shared" ca="1" si="444"/>
        <v>3.45233220980334-2.83325582347878i</v>
      </c>
      <c r="EB279" s="223" t="str">
        <f t="shared" ca="1" si="445"/>
        <v>1.60732267121851+4.16682733968051i</v>
      </c>
      <c r="EC279" s="223" t="str">
        <f t="shared" ca="1" si="446"/>
        <v>-4.4607077555827+0.219140519772813i</v>
      </c>
      <c r="ED279" s="223" t="str">
        <f t="shared" ca="1" si="447"/>
        <v>1.19116247314551-4.30430809895061i</v>
      </c>
      <c r="EE279" s="223" t="str">
        <f t="shared" ca="1" si="448"/>
        <v>3.71341592023317+2.48122519161014i</v>
      </c>
      <c r="EF279" s="223" t="str">
        <f t="shared" ca="1" si="449"/>
        <v>-3.52082401051334+2.74767802610035i</v>
      </c>
      <c r="EG279" s="223" t="str">
        <f t="shared" ca="1" si="450"/>
        <v>-1.50457951372009-4.20501804217482i</v>
      </c>
      <c r="EH279" s="223" t="str">
        <f t="shared" ca="1" si="451"/>
        <v>4.46474225137933-0.109603270344559i</v>
      </c>
      <c r="EI279" s="223" t="str">
        <f t="shared" ca="1" si="452"/>
        <v>-1.29643672596979+4.27377913136356i</v>
      </c>
      <c r="EJ279" s="223" t="str">
        <f t="shared" ca="1" si="453"/>
        <v>-3.6514051943397-2.57160968167236i</v>
      </c>
      <c r="EK279" s="223" t="str">
        <f t="shared" ca="1" si="454"/>
        <v>3.58719499849433-2.66044513021773i</v>
      </c>
      <c r="EL279" s="223" t="str">
        <f t="shared" ca="1" si="455"/>
        <v>1.40093005378724+4.24067579903459i</v>
      </c>
      <c r="EM279" s="223" t="str">
        <f t="shared" ca="1" si="456"/>
        <v>-4.46608735339133+1.31251090509309E-14i</v>
      </c>
      <c r="EN279" s="223"/>
      <c r="EO279" s="223"/>
      <c r="EP279" s="223"/>
    </row>
    <row r="280" spans="1:146">
      <c r="A280" s="249">
        <f t="shared" si="323"/>
        <v>3.5156250000000027E-3</v>
      </c>
      <c r="B280" s="248">
        <v>180</v>
      </c>
      <c r="C280" s="247">
        <f t="shared" si="324"/>
        <v>36000</v>
      </c>
      <c r="N280" s="246">
        <f t="shared" ca="1" si="327"/>
        <v>17.463223329647178</v>
      </c>
      <c r="O280" s="223">
        <f t="shared" ca="1" si="328"/>
        <v>4.4632233296471782</v>
      </c>
      <c r="P280" s="223" t="str">
        <f t="shared" ca="1" si="329"/>
        <v>-1.2956053437612+4.2710384315204i</v>
      </c>
      <c r="Q280" s="223" t="str">
        <f t="shared" ca="1" si="330"/>
        <v>-3.7110345715214-2.47963402527062i</v>
      </c>
      <c r="R280" s="223" t="str">
        <f t="shared" ca="1" si="331"/>
        <v>3.45011828950982-2.83143890605054i</v>
      </c>
      <c r="S280" s="223" t="str">
        <f t="shared" ca="1" si="332"/>
        <v>1.70800162320139+4.12348068328788i</v>
      </c>
      <c r="T280" s="223" t="str">
        <f t="shared" ca="1" si="333"/>
        <v>-4.44173168939191+0.437472387424049i</v>
      </c>
      <c r="U280" s="223" t="str">
        <f t="shared" ca="1" si="334"/>
        <v>0.870731676610678-4.37746374487026i</v>
      </c>
      <c r="V280" s="223" t="str">
        <f t="shared" ca="1" si="335"/>
        <v>3.93621156195146+2.10394891332145i</v>
      </c>
      <c r="W280" s="223" t="str">
        <f t="shared" ca="1" si="336"/>
        <v>-3.15597548234343+3.15597548234361i</v>
      </c>
      <c r="X280" s="223" t="str">
        <f t="shared" ca="1" si="337"/>
        <v>-2.10394891332127-3.93621156195155i</v>
      </c>
      <c r="Y280" s="223" t="str">
        <f t="shared" ca="1" si="338"/>
        <v>4.37746374487022-0.87073167661091i</v>
      </c>
      <c r="Z280" s="223" t="str">
        <f t="shared" ca="1" si="339"/>
        <v>-0.437472387424258+4.44173168939189i</v>
      </c>
      <c r="AA280" s="223" t="str">
        <f t="shared" ca="1" si="340"/>
        <v>-4.12348068328797-1.70800162320117i</v>
      </c>
      <c r="AB280" s="223" t="str">
        <f t="shared" ca="1" si="341"/>
        <v>2.8314389060507-3.45011828950968i</v>
      </c>
      <c r="AC280" s="223" t="str">
        <f t="shared" ca="1" si="342"/>
        <v>2.47963402527077+3.71103457152131i</v>
      </c>
      <c r="AD280" s="223" t="str">
        <f t="shared" ca="1" si="343"/>
        <v>-4.27103843152039+1.29560534376123i</v>
      </c>
      <c r="AE280" s="223" t="str">
        <f t="shared" ca="1" si="344"/>
        <v>1.94653627733975E-13-4.46322332964718i</v>
      </c>
      <c r="AF280" s="223" t="str">
        <f t="shared" ca="1" si="345"/>
        <v>4.27103843152041+1.29560534376118i</v>
      </c>
      <c r="AG280" s="223" t="str">
        <f t="shared" ca="1" si="346"/>
        <v>-2.47963402527075+3.71103457152132i</v>
      </c>
      <c r="AH280" s="223" t="str">
        <f t="shared" ca="1" si="347"/>
        <v>-2.83143890605072-3.45011828950967i</v>
      </c>
      <c r="AI280" s="223" t="str">
        <f t="shared" ca="1" si="348"/>
        <v>4.12348068328796-1.70800162320119i</v>
      </c>
      <c r="AJ280" s="223" t="str">
        <f t="shared" ca="1" si="349"/>
        <v>0.437472387424281+4.44173168939189i</v>
      </c>
      <c r="AK280" s="223" t="str">
        <f t="shared" ca="1" si="350"/>
        <v>-4.37746374487022-0.870731676610888i</v>
      </c>
      <c r="AL280" s="223" t="str">
        <f t="shared" ca="1" si="351"/>
        <v>2.10394891332085-3.93621156195177i</v>
      </c>
      <c r="AM280" s="223" t="str">
        <f t="shared" ca="1" si="352"/>
        <v>3.15597548234502+3.15597548234202i</v>
      </c>
      <c r="AN280" s="223" t="str">
        <f t="shared" ca="1" si="353"/>
        <v>-3.93621156195187+2.10394891332068i</v>
      </c>
      <c r="AO280" s="223" t="str">
        <f t="shared" ca="1" si="354"/>
        <v>-0.870731676611557-4.37746374487009i</v>
      </c>
      <c r="AP280" s="223" t="str">
        <f t="shared" ca="1" si="355"/>
        <v>4.4417316893917+0.437472387426251i</v>
      </c>
      <c r="AQ280" s="223" t="str">
        <f t="shared" ca="1" si="356"/>
        <v>-1.70800162320179+4.12348068328771i</v>
      </c>
      <c r="AR280" s="223" t="str">
        <f t="shared" ca="1" si="357"/>
        <v>-1.70800162320179+4.12348068328771i</v>
      </c>
      <c r="AS280" s="223" t="str">
        <f t="shared" ca="1" si="358"/>
        <v>3.71103457152238-2.47963402526916i</v>
      </c>
      <c r="AT280" s="223" t="str">
        <f t="shared" ca="1" si="359"/>
        <v>1.29560534376105+4.27103843152045i</v>
      </c>
      <c r="AU280" s="223" t="str">
        <f t="shared" ca="1" si="360"/>
        <v>-4.46322332964718+1.3866268569073E-12i</v>
      </c>
      <c r="AV280" s="223" t="str">
        <f t="shared" ca="1" si="361"/>
        <v>1.29560534376264-4.27103843151997i</v>
      </c>
      <c r="AW280" s="223" t="str">
        <f t="shared" ca="1" si="362"/>
        <v>3.71103457152146+2.47963402527054i</v>
      </c>
      <c r="AX280" s="223" t="str">
        <f t="shared" ca="1" si="363"/>
        <v>-3.45011828950867+2.83143890605194i</v>
      </c>
      <c r="AY280" s="223" t="str">
        <f t="shared" ca="1" si="364"/>
        <v>-1.70800162320019-4.12348068328837i</v>
      </c>
      <c r="AZ280" s="223" t="str">
        <f t="shared" ca="1" si="365"/>
        <v>4.44173168939186-0.43747238742453i</v>
      </c>
      <c r="BA280" s="223" t="str">
        <f t="shared" ca="1" si="366"/>
        <v>-0.870731676608902+4.37746374487062i</v>
      </c>
      <c r="BB280" s="223" t="str">
        <f t="shared" ca="1" si="367"/>
        <v>-3.93621156195105-2.1039489133222i</v>
      </c>
      <c r="BC280" s="223" t="str">
        <f t="shared" ca="1" si="368"/>
        <v>3.1559754823431-3.15597548234394i</v>
      </c>
      <c r="BD280" s="223" t="str">
        <f t="shared" ca="1" si="369"/>
        <v>2.10394891331933+3.93621156195259i</v>
      </c>
      <c r="BE280" s="223" t="str">
        <f t="shared" ca="1" si="370"/>
        <v>-4.37746374487039+0.870731676610062i</v>
      </c>
      <c r="BF280" s="223" t="str">
        <f t="shared" ca="1" si="371"/>
        <v>0.437472387423352-4.44173168939198i</v>
      </c>
      <c r="BG280" s="223" t="str">
        <f t="shared" ca="1" si="372"/>
        <v>4.12348068328713+1.7080016232032i</v>
      </c>
      <c r="BH280" s="223" t="str">
        <f t="shared" ca="1" si="373"/>
        <v>-2.83143890605103+3.45011828950942i</v>
      </c>
      <c r="BI280" s="223" t="str">
        <f t="shared" ca="1" si="374"/>
        <v>-2.47963402527153-3.7110345715208i</v>
      </c>
      <c r="BJ280" s="223" t="str">
        <f t="shared" ca="1" si="375"/>
        <v>4.27103843152091-1.29560534375952i</v>
      </c>
      <c r="BK280" s="223" t="str">
        <f t="shared" ca="1" si="376"/>
        <v>-2.03403573407228E-13+4.46322332964718i</v>
      </c>
      <c r="BL280" s="223" t="str">
        <f t="shared" ca="1" si="377"/>
        <v>-4.27103843152079-1.29560534375991i</v>
      </c>
      <c r="BM280" s="223" t="str">
        <f t="shared" ca="1" si="378"/>
        <v>2.47963402527186-3.71103457152057i</v>
      </c>
      <c r="BN280" s="223" t="str">
        <f t="shared" ca="1" si="379"/>
        <v>2.83143890605072+3.45011828950967i</v>
      </c>
      <c r="BO280" s="223" t="str">
        <f t="shared" ca="1" si="380"/>
        <v>-4.12348068328728+1.70800162320282i</v>
      </c>
      <c r="BP280" s="223" t="str">
        <f t="shared" ca="1" si="381"/>
        <v>-0.437472387422947-4.44173168939202i</v>
      </c>
      <c r="BQ280" s="223" t="str">
        <f t="shared" ca="1" si="382"/>
        <v>4.37746374487031+0.870731676610459i</v>
      </c>
      <c r="BR280" s="223" t="str">
        <f t="shared" ca="1" si="383"/>
        <v>-2.10394891331969+3.9362115619524i</v>
      </c>
      <c r="BS280" s="223" t="str">
        <f t="shared" ca="1" si="384"/>
        <v>-3.15597548234281-3.15597548234423i</v>
      </c>
      <c r="BT280" s="223" t="str">
        <f t="shared" ca="1" si="385"/>
        <v>3.93621156195125-2.10394891332185i</v>
      </c>
      <c r="BU280" s="223" t="str">
        <f t="shared" ca="1" si="386"/>
        <v>0.870731676612981+4.37746374486981i</v>
      </c>
      <c r="BV280" s="223" t="str">
        <f t="shared" ca="1" si="387"/>
        <v>-4.44173168939183-0.437472387424934i</v>
      </c>
      <c r="BW280" s="223" t="str">
        <f t="shared" ca="1" si="388"/>
        <v>1.70800162320056-4.12348068328822i</v>
      </c>
      <c r="BX280" s="223" t="str">
        <f t="shared" ca="1" si="389"/>
        <v>3.45011828950849+2.83143890605216i</v>
      </c>
      <c r="BY280" s="223" t="str">
        <f t="shared" ca="1" si="390"/>
        <v>-3.71103457152161+2.47963402527031i</v>
      </c>
      <c r="BZ280" s="223" t="str">
        <f t="shared" ca="1" si="391"/>
        <v>-1.29560534376237-4.27103843152005i</v>
      </c>
      <c r="CA280" s="223" t="str">
        <f t="shared" ca="1" si="392"/>
        <v>4.46322332964718+1.79343400372176E-12i</v>
      </c>
      <c r="CB280" s="223" t="str">
        <f t="shared" ca="1" si="393"/>
        <v>-1.29560534376144+4.27103843152033i</v>
      </c>
      <c r="CC280" s="223" t="str">
        <f t="shared" ca="1" si="394"/>
        <v>-3.71103457152216-2.4796340252695i</v>
      </c>
      <c r="CD280" s="223" t="str">
        <f t="shared" ca="1" si="395"/>
        <v>3.4501182895106-2.83143890604958i</v>
      </c>
      <c r="CE280" s="223" t="str">
        <f t="shared" ca="1" si="396"/>
        <v>1.70800162320147+4.12348068328784i</v>
      </c>
      <c r="CF280" s="223" t="str">
        <f t="shared" ca="1" si="397"/>
        <v>-4.44173168939173+0.437472387425909i</v>
      </c>
      <c r="CG280" s="223" t="str">
        <f t="shared" ca="1" si="398"/>
        <v>0.870731676612017-4.37746374487i</v>
      </c>
      <c r="CH280" s="223" t="str">
        <f t="shared" ca="1" si="399"/>
        <v>3.93621156195165+2.10394891332109i</v>
      </c>
      <c r="CI280" s="223" t="str">
        <f t="shared" ca="1" si="400"/>
        <v>-3.15597548234221+3.15597548234483i</v>
      </c>
      <c r="CJ280" s="223" t="str">
        <f t="shared" ca="1" si="401"/>
        <v>-2.10394891332056-3.93621156195194i</v>
      </c>
      <c r="CK280" s="223" t="str">
        <f t="shared" ca="1" si="402"/>
        <v>4.37746374487012-0.870731676611419i</v>
      </c>
      <c r="CL280" s="223" t="str">
        <f t="shared" ca="1" si="403"/>
        <v>-0.437472387426517+4.44173168939167i</v>
      </c>
      <c r="CM280" s="223" t="str">
        <f t="shared" ca="1" si="404"/>
        <v>-4.12348068328761-1.70800162320203i</v>
      </c>
      <c r="CN280" s="223" t="str">
        <f t="shared" ca="1" si="405"/>
        <v>2.83143890605006-3.45011828951022i</v>
      </c>
      <c r="CO280" s="223" t="str">
        <f t="shared" ca="1" si="406"/>
        <v>2.47963402526899+3.7110345715225i</v>
      </c>
      <c r="CP280" s="223" t="str">
        <f t="shared" ca="1" si="407"/>
        <v>-4.27103843152051+1.29560534376085i</v>
      </c>
      <c r="CQ280" s="223" t="str">
        <f t="shared" ca="1" si="408"/>
        <v>-1.18322328350007E-12-4.46322332964718i</v>
      </c>
      <c r="CR280" s="223" t="str">
        <f t="shared" ca="1" si="409"/>
        <v>4.27103843151987+1.29560534376296i</v>
      </c>
      <c r="CS280" s="223" t="str">
        <f t="shared" ca="1" si="410"/>
        <v>-2.47963402527082+3.71103457152127i</v>
      </c>
      <c r="CT280" s="223" t="str">
        <f t="shared" ca="1" si="411"/>
        <v>-2.83143890605169-3.45011828950888i</v>
      </c>
      <c r="CU280" s="223" t="str">
        <f t="shared" ca="1" si="412"/>
        <v>4.12348068328845-1.7080016232i</v>
      </c>
      <c r="CV280" s="223" t="str">
        <f t="shared" ca="1" si="413"/>
        <v>0.437472387424327+4.44173168939189i</v>
      </c>
      <c r="CW280" s="223" t="str">
        <f t="shared" ca="1" si="414"/>
        <v>-4.37746374487058-0.870731676609098i</v>
      </c>
      <c r="CX280" s="223" t="str">
        <f t="shared" ca="1" si="415"/>
        <v>2.10394891332249-3.9362115619509i</v>
      </c>
      <c r="CY280" s="223" t="str">
        <f t="shared" ca="1" si="416"/>
        <v>3.15597548234371+3.15597548234334i</v>
      </c>
      <c r="CZ280" s="223" t="str">
        <f t="shared" ca="1" si="417"/>
        <v>-3.93621156195053+2.10394891332318i</v>
      </c>
      <c r="DA280" s="223" t="str">
        <f t="shared" ca="1" si="418"/>
        <v>-0.870731676609861-4.37746374487043i</v>
      </c>
      <c r="DB280" s="223" t="str">
        <f t="shared" ca="1" si="419"/>
        <v>4.44173168939196+0.437472387423554i</v>
      </c>
      <c r="DC280" s="223" t="str">
        <f t="shared" ca="1" si="420"/>
        <v>-1.7080016232035+4.123480683287i</v>
      </c>
      <c r="DD280" s="223" t="str">
        <f t="shared" ca="1" si="421"/>
        <v>-3.45011828950937-2.83143890605109i</v>
      </c>
      <c r="DE280" s="223" t="str">
        <f t="shared" ca="1" si="422"/>
        <v>3.71103457152084-2.47963402527146i</v>
      </c>
      <c r="DF280" s="223" t="str">
        <f t="shared" ca="1" si="423"/>
        <v>1.29560534375933+4.27103843152097i</v>
      </c>
      <c r="DG280" s="223" t="str">
        <f t="shared" ca="1" si="424"/>
        <v>-4.46322332964718-4.06807146814456E-13i</v>
      </c>
      <c r="DH280" s="223" t="str">
        <f t="shared" ca="1" si="425"/>
        <v>1.29560534376011-4.27103843152073i</v>
      </c>
      <c r="DI280" s="223" t="str">
        <f t="shared" ca="1" si="426"/>
        <v>3.71103457152053+2.47963402527193i</v>
      </c>
      <c r="DJ280" s="223" t="str">
        <f t="shared" ca="1" si="427"/>
        <v>-3.45011828950972+2.83143890605065i</v>
      </c>
      <c r="DK280" s="223" t="str">
        <f t="shared" ca="1" si="428"/>
        <v>-1.70800162320275-4.12348068328732i</v>
      </c>
      <c r="DL280" s="223" t="str">
        <f t="shared" ca="1" si="429"/>
        <v>4.44173168939204-0.437472387422744i</v>
      </c>
      <c r="DM280" s="223" t="str">
        <f t="shared" ca="1" si="430"/>
        <v>-0.87073167661066+4.37746374487027i</v>
      </c>
      <c r="DN280" s="223" t="str">
        <f t="shared" ca="1" si="431"/>
        <v>-3.9362115619523-2.10394891331987i</v>
      </c>
      <c r="DO280" s="223" t="str">
        <f t="shared" ca="1" si="432"/>
        <v>3.15597548234428-3.15597548234276i</v>
      </c>
      <c r="DP280" s="223" t="str">
        <f t="shared" ca="1" si="433"/>
        <v>2.10394891332178+3.93621156195128i</v>
      </c>
      <c r="DQ280" s="223" t="str">
        <f t="shared" ca="1" si="434"/>
        <v>-4.37746374486985+0.87073167661278i</v>
      </c>
      <c r="DR280" s="223" t="str">
        <f t="shared" ca="1" si="435"/>
        <v>0.437472387425137-4.44173168939181i</v>
      </c>
      <c r="DS280" s="223" t="str">
        <f t="shared" ca="1" si="436"/>
        <v>4.12348068328814+1.70800162320075i</v>
      </c>
      <c r="DT280" s="223" t="str">
        <f t="shared" ca="1" si="437"/>
        <v>-2.83143890605232+3.45011828950836i</v>
      </c>
      <c r="DU280" s="223" t="str">
        <f t="shared" ca="1" si="438"/>
        <v>-2.47963402527014-3.71103457152173i</v>
      </c>
      <c r="DV280" s="223" t="str">
        <f t="shared" ca="1" si="439"/>
        <v>4.27103843152011-1.29560534376218i</v>
      </c>
      <c r="DW280" s="223" t="str">
        <f t="shared" ca="1" si="440"/>
        <v>-1.99683757712899E-12+4.46322332964718i</v>
      </c>
      <c r="DX280" s="223" t="str">
        <f t="shared" ca="1" si="441"/>
        <v>-4.27103843152027-1.29560534376163i</v>
      </c>
      <c r="DY280" s="223" t="str">
        <f t="shared" ca="1" si="442"/>
        <v>2.47963402526966-3.71103457152204i</v>
      </c>
      <c r="DZ280" s="223" t="str">
        <f t="shared" ca="1" si="443"/>
        <v>2.83143890604943+3.45011828951073i</v>
      </c>
      <c r="EA280" s="223" t="str">
        <f t="shared" ca="1" si="444"/>
        <v>-4.12348068328792+1.70800162320128i</v>
      </c>
      <c r="EB280" s="223" t="str">
        <f t="shared" ca="1" si="445"/>
        <v>-0.437472387425454-4.44173168939177i</v>
      </c>
      <c r="EC280" s="223" t="str">
        <f t="shared" ca="1" si="446"/>
        <v>4.37746374486996+0.870731676612218i</v>
      </c>
      <c r="ED280" s="223" t="str">
        <f t="shared" ca="1" si="447"/>
        <v>-2.10394891332105+3.93621156195168i</v>
      </c>
      <c r="EE280" s="223" t="str">
        <f t="shared" ca="1" si="448"/>
        <v>-3.15597548234469-3.15597548234235i</v>
      </c>
      <c r="EF280" s="223" t="str">
        <f t="shared" ca="1" si="449"/>
        <v>3.93621156195203-2.10394891332037i</v>
      </c>
      <c r="EG280" s="223" t="str">
        <f t="shared" ca="1" si="450"/>
        <v>0.870731676610973+4.37746374487021i</v>
      </c>
      <c r="EH280" s="223" t="str">
        <f t="shared" ca="1" si="451"/>
        <v>-4.4417316893921-0.437472387422174i</v>
      </c>
      <c r="EI280" s="223" t="str">
        <f t="shared" ca="1" si="452"/>
        <v>1.70800162320199-4.12348068328763i</v>
      </c>
      <c r="EJ280" s="223" t="str">
        <f t="shared" ca="1" si="453"/>
        <v>3.45011828951009+2.83143890605021i</v>
      </c>
      <c r="EK280" s="223" t="str">
        <f t="shared" ca="1" si="454"/>
        <v>-3.71103457152261+2.47963402526882i</v>
      </c>
      <c r="EL280" s="223" t="str">
        <f t="shared" ca="1" si="455"/>
        <v>-1.29560534376041-4.27103843152064i</v>
      </c>
      <c r="EM280" s="223" t="str">
        <f t="shared" ca="1" si="456"/>
        <v>4.46322332964718-9.79819710092847E-13i</v>
      </c>
      <c r="EN280" s="223"/>
      <c r="EO280" s="223"/>
      <c r="EP280" s="223"/>
    </row>
    <row r="281" spans="1:146">
      <c r="A281" s="249">
        <f t="shared" si="323"/>
        <v>3.5351562500000027E-3</v>
      </c>
      <c r="B281" s="248">
        <v>181</v>
      </c>
      <c r="C281" s="247">
        <f t="shared" si="324"/>
        <v>36200</v>
      </c>
      <c r="N281" s="246">
        <f t="shared" ca="1" si="327"/>
        <v>17.459830644698389</v>
      </c>
      <c r="O281" s="223">
        <f t="shared" ca="1" si="328"/>
        <v>4.4598306446983891</v>
      </c>
      <c r="P281" s="223" t="str">
        <f t="shared" ca="1" si="329"/>
        <v>-1.18949372911855+4.29827803286136i</v>
      </c>
      <c r="Q281" s="223" t="str">
        <f t="shared" ca="1" si="330"/>
        <v>-3.82532433971376-2.29281117307648i</v>
      </c>
      <c r="R281" s="223" t="str">
        <f t="shared" ca="1" si="331"/>
        <v>3.23001933488022-3.07523405218055i</v>
      </c>
      <c r="S281" s="223" t="str">
        <f t="shared" ca="1" si="332"/>
        <v>2.10234961270753+3.93321948095188i</v>
      </c>
      <c r="T281" s="223" t="str">
        <f t="shared" ca="1" si="333"/>
        <v>-4.35146625964331+0.977154425143097i</v>
      </c>
      <c r="U281" s="223" t="str">
        <f t="shared" ca="1" si="334"/>
        <v>0.218833517629503-4.45445858336933i</v>
      </c>
      <c r="V281" s="223" t="str">
        <f t="shared" ca="1" si="335"/>
        <v>4.2347348778135+1.39896743851339i</v>
      </c>
      <c r="W281" s="223" t="str">
        <f t="shared" ca="1" si="336"/>
        <v>-2.47774915050318+3.70821365708229i</v>
      </c>
      <c r="X281" s="223" t="str">
        <f t="shared" ca="1" si="337"/>
        <v>-2.91304026128984-3.37702321808649i</v>
      </c>
      <c r="Y281" s="223" t="str">
        <f t="shared" ca="1" si="338"/>
        <v>4.03163915195111-1.90682330797738i</v>
      </c>
      <c r="Z281" s="223" t="str">
        <f t="shared" ca="1" si="339"/>
        <v>0.76246107056877+4.39417142306237i</v>
      </c>
      <c r="AA281" s="223" t="str">
        <f t="shared" ca="1" si="340"/>
        <v>-4.43835534114845-0.437139846147484i</v>
      </c>
      <c r="AB281" s="223" t="str">
        <f t="shared" ca="1" si="341"/>
        <v>1.60507091281366-4.16098987552606i</v>
      </c>
      <c r="AC281" s="223" t="str">
        <f t="shared" ca="1" si="342"/>
        <v>3.58216956294982+2.65671801320102i</v>
      </c>
      <c r="AD281" s="223" t="str">
        <f t="shared" ca="1" si="343"/>
        <v>-3.5158915565678+2.74382870125781i</v>
      </c>
      <c r="AE281" s="223" t="str">
        <f t="shared" ca="1" si="344"/>
        <v>-1.7067032988803-4.12034625110342i</v>
      </c>
      <c r="AF281" s="223" t="str">
        <f t="shared" ca="1" si="345"/>
        <v>4.42629064263932-0.545930880491729i</v>
      </c>
      <c r="AG281" s="223" t="str">
        <f t="shared" ca="1" si="346"/>
        <v>-0.654393066487184+4.41155971215673i</v>
      </c>
      <c r="AH281" s="223" t="str">
        <f t="shared" ca="1" si="347"/>
        <v>-4.0772206841688-1.80730763069739i</v>
      </c>
      <c r="AI281" s="223" t="str">
        <f t="shared" ca="1" si="348"/>
        <v>2.82928660950401-3.44749570857922i</v>
      </c>
      <c r="AJ281" s="223" t="str">
        <f t="shared" ca="1" si="349"/>
        <v>2.56800701755383+3.64628980433332i</v>
      </c>
      <c r="AK281" s="223" t="str">
        <f t="shared" ca="1" si="350"/>
        <v>-4.19912707523709+1.50247169204669i</v>
      </c>
      <c r="AL281" s="223" t="str">
        <f t="shared" ca="1" si="351"/>
        <v>-0.328085495106601-4.44774654036081i</v>
      </c>
      <c r="AM281" s="223" t="str">
        <f t="shared" ca="1" si="352"/>
        <v>4.37413624941177+0.870069796609878i</v>
      </c>
      <c r="AN281" s="223" t="str">
        <f t="shared" ca="1" si="353"/>
        <v>-2.00519038619892+3.9836291110602i</v>
      </c>
      <c r="AO281" s="223" t="str">
        <f t="shared" ca="1" si="354"/>
        <v>-3.30451653508106-2.99503920654918i</v>
      </c>
      <c r="AP281" s="223" t="str">
        <f t="shared" ca="1" si="355"/>
        <v>3.76790382058349-2.38599878001293i</v>
      </c>
      <c r="AQ281" s="223" t="str">
        <f t="shared" ca="1" si="356"/>
        <v>1.29462049930639+4.2677918344463i</v>
      </c>
      <c r="AR281" s="223" t="str">
        <f t="shared" ca="1" si="357"/>
        <v>1.29462049930639+4.2677918344463i</v>
      </c>
      <c r="AS281" s="223" t="str">
        <f t="shared" ca="1" si="358"/>
        <v>1.08365045238912-4.32617510931166i</v>
      </c>
      <c r="AT281" s="223" t="str">
        <f t="shared" ca="1" si="359"/>
        <v>3.88044062649935+2.19824246242405i</v>
      </c>
      <c r="AU281" s="223" t="str">
        <f t="shared" ca="1" si="360"/>
        <v>-3.15357649181026+3.15357649180934i</v>
      </c>
      <c r="AV281" s="223" t="str">
        <f t="shared" ca="1" si="361"/>
        <v>-2.19824246242302-3.88044062649994i</v>
      </c>
      <c r="AW281" s="223" t="str">
        <f t="shared" ca="1" si="362"/>
        <v>4.32617510931197-1.08365045238785i</v>
      </c>
      <c r="AX281" s="223" t="str">
        <f t="shared" ca="1" si="363"/>
        <v>-0.109449723023176+4.45848742709015i</v>
      </c>
      <c r="AY281" s="223" t="str">
        <f t="shared" ca="1" si="364"/>
        <v>-4.26779183444594-1.29462049930758i</v>
      </c>
      <c r="AZ281" s="223" t="str">
        <f t="shared" ca="1" si="365"/>
        <v>2.38599878001409-3.76790382058276i</v>
      </c>
      <c r="BA281" s="223" t="str">
        <f t="shared" ca="1" si="366"/>
        <v>2.99503920654821+3.30451653508194i</v>
      </c>
      <c r="BB281" s="223" t="str">
        <f t="shared" ca="1" si="367"/>
        <v>-3.98362911106082+2.0051903861977i</v>
      </c>
      <c r="BC281" s="223" t="str">
        <f t="shared" ca="1" si="368"/>
        <v>-0.870069796613009-4.37413624941115i</v>
      </c>
      <c r="BD281" s="223" t="str">
        <f t="shared" ca="1" si="369"/>
        <v>4.44774654036071+0.328085495107907i</v>
      </c>
      <c r="BE281" s="223" t="str">
        <f t="shared" ca="1" si="370"/>
        <v>-1.50247169204786+4.19912707523667i</v>
      </c>
      <c r="BF281" s="223" t="str">
        <f t="shared" ca="1" si="371"/>
        <v>-3.64628980433308-2.56800701755417i</v>
      </c>
      <c r="BG281" s="223" t="str">
        <f t="shared" ca="1" si="372"/>
        <v>3.44749570857916-2.82928660950408i</v>
      </c>
      <c r="BH281" s="223" t="str">
        <f t="shared" ca="1" si="373"/>
        <v>1.80730763069822+4.07722068416842i</v>
      </c>
      <c r="BI281" s="223" t="str">
        <f t="shared" ca="1" si="374"/>
        <v>-4.41155971215646+0.654393066489022i</v>
      </c>
      <c r="BJ281" s="223" t="str">
        <f t="shared" ca="1" si="375"/>
        <v>0.545930880493468-4.4262906426391i</v>
      </c>
      <c r="BK281" s="223" t="str">
        <f t="shared" ca="1" si="376"/>
        <v>4.12034625110311+1.70670329888104i</v>
      </c>
      <c r="BL281" s="223" t="str">
        <f t="shared" ca="1" si="377"/>
        <v>-2.74382870125814+3.51589155656754i</v>
      </c>
      <c r="BM281" s="223" t="str">
        <f t="shared" ca="1" si="378"/>
        <v>-2.65671801320144-3.5821695629495i</v>
      </c>
      <c r="BN281" s="223" t="str">
        <f t="shared" ca="1" si="379"/>
        <v>4.16098987552556-1.60507091281495i</v>
      </c>
      <c r="BO281" s="223" t="str">
        <f t="shared" ca="1" si="380"/>
        <v>0.437139846145267+4.43835534114867i</v>
      </c>
      <c r="BP281" s="223" t="str">
        <f t="shared" ca="1" si="381"/>
        <v>-4.39417142306215-0.762461070570032i</v>
      </c>
      <c r="BQ281" s="223" t="str">
        <f t="shared" ca="1" si="382"/>
        <v>1.90682330797779-4.03163915195092i</v>
      </c>
      <c r="BR281" s="223" t="str">
        <f t="shared" ca="1" si="383"/>
        <v>3.37702321808653+2.9130402612898i</v>
      </c>
      <c r="BS281" s="223" t="str">
        <f t="shared" ca="1" si="384"/>
        <v>-3.70821365708173+2.47774915050402i</v>
      </c>
      <c r="BT281" s="223" t="str">
        <f t="shared" ca="1" si="385"/>
        <v>-1.39896743851512-4.23473487781293i</v>
      </c>
      <c r="BU281" s="223" t="str">
        <f t="shared" ca="1" si="386"/>
        <v>4.45445858336942-0.218833517627737i</v>
      </c>
      <c r="BV281" s="223" t="str">
        <f t="shared" ca="1" si="387"/>
        <v>-0.977154425143895+4.35146625964313i</v>
      </c>
      <c r="BW281" s="223" t="str">
        <f t="shared" ca="1" si="388"/>
        <v>-3.93321948095194-2.10234961270741i</v>
      </c>
      <c r="BX281" s="223" t="str">
        <f t="shared" ca="1" si="389"/>
        <v>3.07523405217995-3.23001933488079i</v>
      </c>
      <c r="BY281" s="223" t="str">
        <f t="shared" ca="1" si="390"/>
        <v>2.29281117307775+3.825324339713i</v>
      </c>
      <c r="BZ281" s="223" t="str">
        <f t="shared" ca="1" si="391"/>
        <v>-4.29827803286194+1.18949372911645i</v>
      </c>
      <c r="CA281" s="223" t="str">
        <f t="shared" ca="1" si="392"/>
        <v>1.30908664559875E-12-4.45983064469839i</v>
      </c>
      <c r="CB281" s="223" t="str">
        <f t="shared" ca="1" si="393"/>
        <v>4.29827803286124+1.18949372911897i</v>
      </c>
      <c r="CC281" s="223" t="str">
        <f t="shared" ca="1" si="394"/>
        <v>-2.29281117307608+3.825324339714i</v>
      </c>
      <c r="CD281" s="223" t="str">
        <f t="shared" ca="1" si="395"/>
        <v>-3.07523405218117-3.23001933487963i</v>
      </c>
      <c r="CE281" s="223" t="str">
        <f t="shared" ca="1" si="396"/>
        <v>3.93321948095102-2.10234961270913i</v>
      </c>
      <c r="CF281" s="223" t="str">
        <f t="shared" ca="1" si="397"/>
        <v>0.97715442514134+4.3514662596437i</v>
      </c>
      <c r="CG281" s="223" t="str">
        <f t="shared" ca="1" si="398"/>
        <v>-4.45445858336929-0.218833517630352i</v>
      </c>
      <c r="CH281" s="223" t="str">
        <f t="shared" ca="1" si="399"/>
        <v>1.39896743851328-4.23473487781354i</v>
      </c>
      <c r="CI281" s="223" t="str">
        <f t="shared" ca="1" si="400"/>
        <v>3.70821365708288+2.4777491505023i</v>
      </c>
      <c r="CJ281" s="223" t="str">
        <f t="shared" ca="1" si="401"/>
        <v>-3.37702321808534+2.91304026129118i</v>
      </c>
      <c r="CK281" s="223" t="str">
        <f t="shared" ca="1" si="402"/>
        <v>-1.90682330797531-4.03163915195209i</v>
      </c>
      <c r="CL281" s="223" t="str">
        <f t="shared" ca="1" si="403"/>
        <v>4.3941714230626-0.76246107056745i</v>
      </c>
      <c r="CM281" s="223" t="str">
        <f t="shared" ca="1" si="404"/>
        <v>-0.437139846147873+4.43835534114841i</v>
      </c>
      <c r="CN281" s="223" t="str">
        <f t="shared" ca="1" si="405"/>
        <v>-4.16098987552626-1.60507091281314i</v>
      </c>
      <c r="CO281" s="223" t="str">
        <f t="shared" ca="1" si="406"/>
        <v>2.65671801319998-3.58216956295059i</v>
      </c>
      <c r="CP281" s="223" t="str">
        <f t="shared" ca="1" si="407"/>
        <v>2.74382870125958+3.51589155656642i</v>
      </c>
      <c r="CQ281" s="223" t="str">
        <f t="shared" ca="1" si="408"/>
        <v>-4.12034625110411+1.70670329887862i</v>
      </c>
      <c r="CR281" s="223" t="str">
        <f t="shared" ca="1" si="409"/>
        <v>-0.545930880490868-4.42629064263942i</v>
      </c>
      <c r="CS281" s="223" t="str">
        <f t="shared" ca="1" si="410"/>
        <v>4.41155971215674+0.6543930664871i</v>
      </c>
      <c r="CT281" s="223" t="str">
        <f t="shared" ca="1" si="411"/>
        <v>-1.80730763069644+4.07722068416921i</v>
      </c>
      <c r="CU281" s="223" t="str">
        <f t="shared" ca="1" si="412"/>
        <v>-3.44749570858032-2.82928660950267i</v>
      </c>
      <c r="CV281" s="223" t="str">
        <f t="shared" ca="1" si="413"/>
        <v>3.64628980433452-2.56800701755214i</v>
      </c>
      <c r="CW281" s="223" t="str">
        <f t="shared" ca="1" si="414"/>
        <v>1.5024716920454+4.19912707523755i</v>
      </c>
      <c r="CX281" s="223" t="str">
        <f t="shared" ca="1" si="415"/>
        <v>-4.4477465403609+0.328085495105296i</v>
      </c>
      <c r="CY281" s="223" t="str">
        <f t="shared" ca="1" si="416"/>
        <v>0.870069796611101-4.37413624941153i</v>
      </c>
      <c r="CZ281" s="223" t="str">
        <f t="shared" ca="1" si="417"/>
        <v>3.98362911106169+2.00519038619596i</v>
      </c>
      <c r="DA281" s="223" t="str">
        <f t="shared" ca="1" si="418"/>
        <v>-2.99503920654686+3.30451653508316i</v>
      </c>
      <c r="DB281" s="223" t="str">
        <f t="shared" ca="1" si="419"/>
        <v>-2.38599878001177-3.76790382058423i</v>
      </c>
      <c r="DC281" s="223" t="str">
        <f t="shared" ca="1" si="420"/>
        <v>4.2677918344467-1.29462049930508i</v>
      </c>
      <c r="DD281" s="223" t="str">
        <f t="shared" ca="1" si="421"/>
        <v>0.109449723025121+4.45848742709011i</v>
      </c>
      <c r="DE281" s="223" t="str">
        <f t="shared" ca="1" si="422"/>
        <v>-4.32617510931245-1.08365045238596i</v>
      </c>
      <c r="DF281" s="223" t="str">
        <f t="shared" ca="1" si="423"/>
        <v>2.19824246242144-3.88044062650083i</v>
      </c>
      <c r="DG281" s="223" t="str">
        <f t="shared" ca="1" si="424"/>
        <v>3.1535764918085+3.1535764918111i</v>
      </c>
      <c r="DH281" s="223" t="str">
        <f t="shared" ca="1" si="425"/>
        <v>-3.88044062650064+2.19824246242178i</v>
      </c>
      <c r="DI281" s="223" t="str">
        <f t="shared" ca="1" si="426"/>
        <v>-1.08365045238658-4.32617510931229i</v>
      </c>
      <c r="DJ281" s="223" t="str">
        <f t="shared" ca="1" si="427"/>
        <v>4.45848742709012+0.109449723024485i</v>
      </c>
      <c r="DK281" s="223" t="str">
        <f t="shared" ca="1" si="428"/>
        <v>-1.29462049930447+4.26779183444688i</v>
      </c>
      <c r="DL281" s="223" t="str">
        <f t="shared" ca="1" si="429"/>
        <v>-3.76790382058443-2.38599878001145i</v>
      </c>
      <c r="DM281" s="223" t="str">
        <f t="shared" ca="1" si="430"/>
        <v>3.30451653508273-2.99503920654733i</v>
      </c>
      <c r="DN281" s="223" t="str">
        <f t="shared" ca="1" si="431"/>
        <v>2.00519038619653+3.98362911106141i</v>
      </c>
      <c r="DO281" s="223" t="str">
        <f t="shared" ca="1" si="432"/>
        <v>-4.37413624941141+0.870069796611725i</v>
      </c>
      <c r="DP281" s="223" t="str">
        <f t="shared" ca="1" si="433"/>
        <v>0.328085495104662-4.44774654036095i</v>
      </c>
      <c r="DQ281" s="223" t="str">
        <f t="shared" ca="1" si="434"/>
        <v>4.19912707523777+1.5024716920448i</v>
      </c>
      <c r="DR281" s="223" t="str">
        <f t="shared" ca="1" si="435"/>
        <v>-2.56800701755514+3.6462898043324i</v>
      </c>
      <c r="DS281" s="223" t="str">
        <f t="shared" ca="1" si="436"/>
        <v>-2.82928660950297-3.44749570858008i</v>
      </c>
      <c r="DT281" s="223" t="str">
        <f t="shared" ca="1" si="437"/>
        <v>4.07722068416896-1.80730763069702i</v>
      </c>
      <c r="DU281" s="223" t="str">
        <f t="shared" ca="1" si="438"/>
        <v>0.654393066487729+4.41155971215665i</v>
      </c>
      <c r="DV281" s="223" t="str">
        <f t="shared" ca="1" si="439"/>
        <v>-4.4262906426395-0.54593088049024i</v>
      </c>
      <c r="DW281" s="223" t="str">
        <f t="shared" ca="1" si="440"/>
        <v>1.70670329888225-4.12034625110261i</v>
      </c>
      <c r="DX281" s="223" t="str">
        <f t="shared" ca="1" si="441"/>
        <v>3.51589155656681+2.74382870125907i</v>
      </c>
      <c r="DY281" s="223" t="str">
        <f t="shared" ca="1" si="442"/>
        <v>-3.58216956295036+2.65671801320029i</v>
      </c>
      <c r="DZ281" s="223" t="str">
        <f t="shared" ca="1" si="443"/>
        <v>-1.60507091281373-4.16098987552603i</v>
      </c>
      <c r="EA281" s="223" t="str">
        <f t="shared" ca="1" si="444"/>
        <v>4.43835534114835-0.437139846148506i</v>
      </c>
      <c r="EB281" s="223" t="str">
        <f t="shared" ca="1" si="445"/>
        <v>-0.762461070567075+4.39417142306266i</v>
      </c>
      <c r="EC281" s="223" t="str">
        <f t="shared" ca="1" si="446"/>
        <v>-4.03163915195041-1.90682330797886i</v>
      </c>
      <c r="ED281" s="223" t="str">
        <f t="shared" ca="1" si="447"/>
        <v>2.91304026129089-3.37702321808559i</v>
      </c>
      <c r="EE281" s="223" t="str">
        <f t="shared" ca="1" si="448"/>
        <v>2.47774915050304+3.70821365708239i</v>
      </c>
      <c r="EF281" s="223" t="str">
        <f t="shared" ca="1" si="449"/>
        <v>-4.23473487781334+1.39896743851388i</v>
      </c>
      <c r="EG281" s="223" t="str">
        <f t="shared" ca="1" si="450"/>
        <v>-0.218833517630734-4.45445858336928i</v>
      </c>
      <c r="EH281" s="223" t="str">
        <f t="shared" ca="1" si="451"/>
        <v>4.35146625964284+0.977154425145171i</v>
      </c>
      <c r="EI281" s="223" t="str">
        <f t="shared" ca="1" si="452"/>
        <v>-2.10234961270879+3.9332194809512i</v>
      </c>
      <c r="EJ281" s="223" t="str">
        <f t="shared" ca="1" si="453"/>
        <v>-3.23001933488007-3.07523405218071i</v>
      </c>
      <c r="EK281" s="223" t="str">
        <f t="shared" ca="1" si="454"/>
        <v>3.82532433971367-2.29281117307663i</v>
      </c>
      <c r="EL281" s="223" t="str">
        <f t="shared" ca="1" si="455"/>
        <v>1.18949372911984+4.298278032861i</v>
      </c>
      <c r="EM281" s="223" t="str">
        <f t="shared" ca="1" si="456"/>
        <v>-4.45983064469839+1.94504309372995E-12i</v>
      </c>
      <c r="EN281" s="223"/>
      <c r="EO281" s="223"/>
      <c r="EP281" s="223"/>
    </row>
    <row r="282" spans="1:146">
      <c r="A282" s="249">
        <f t="shared" si="323"/>
        <v>3.5546875000000027E-3</v>
      </c>
      <c r="B282" s="248">
        <v>182</v>
      </c>
      <c r="C282" s="247">
        <f t="shared" si="324"/>
        <v>36400</v>
      </c>
      <c r="N282" s="246">
        <f t="shared" ca="1" si="327"/>
        <v>17.455751070118559</v>
      </c>
      <c r="O282" s="223">
        <f t="shared" ca="1" si="328"/>
        <v>4.455751070118561</v>
      </c>
      <c r="P282" s="223" t="str">
        <f t="shared" ca="1" si="329"/>
        <v>-1.08265919662156+4.32221779447004i</v>
      </c>
      <c r="Q282" s="223" t="str">
        <f t="shared" ca="1" si="330"/>
        <v>-3.92962161738049-2.10042651456285i</v>
      </c>
      <c r="R282" s="223" t="str">
        <f t="shared" ca="1" si="331"/>
        <v>2.99229953170718-3.30149376970602i</v>
      </c>
      <c r="S282" s="223" t="str">
        <f t="shared" ca="1" si="332"/>
        <v>2.47548266030292+3.70482161478825i</v>
      </c>
      <c r="T282" s="223" t="str">
        <f t="shared" ca="1" si="333"/>
        <v>-4.19528597600308+1.50109732476432i</v>
      </c>
      <c r="U282" s="223" t="str">
        <f t="shared" ca="1" si="334"/>
        <v>-0.436739977913292-4.4342954108353i</v>
      </c>
      <c r="V282" s="223" t="str">
        <f t="shared" ca="1" si="335"/>
        <v>4.40752429281171+0.653794468573523i</v>
      </c>
      <c r="W282" s="223" t="str">
        <f t="shared" ca="1" si="336"/>
        <v>-1.70514211327737+4.11657721564781i</v>
      </c>
      <c r="X282" s="223" t="str">
        <f t="shared" ca="1" si="337"/>
        <v>-3.57889281792221-2.654287813461i</v>
      </c>
      <c r="Y282" s="223" t="str">
        <f t="shared" ca="1" si="338"/>
        <v>3.44434215478377-2.82669855478829i</v>
      </c>
      <c r="Z282" s="223" t="str">
        <f t="shared" ca="1" si="339"/>
        <v>1.90507906508679+4.02795126021042i</v>
      </c>
      <c r="AA282" s="223" t="str">
        <f t="shared" ca="1" si="340"/>
        <v>-4.37013506271327+0.869273911092923i</v>
      </c>
      <c r="AB282" s="223" t="str">
        <f t="shared" ca="1" si="341"/>
        <v>0.218633342392773-4.45038392281575i</v>
      </c>
      <c r="AC282" s="223" t="str">
        <f t="shared" ca="1" si="342"/>
        <v>4.26388792497838+1.29343626131567i</v>
      </c>
      <c r="AD282" s="223" t="str">
        <f t="shared" ca="1" si="343"/>
        <v>-2.29071385258985+3.82182517188001i</v>
      </c>
      <c r="AE282" s="223" t="str">
        <f t="shared" ca="1" si="344"/>
        <v>-3.15069179696008-3.15069179696002i</v>
      </c>
      <c r="AF282" s="223" t="str">
        <f t="shared" ca="1" si="345"/>
        <v>3.82182517187999-2.29071385258988i</v>
      </c>
      <c r="AG282" s="223" t="str">
        <f t="shared" ca="1" si="346"/>
        <v>1.2934362613157+4.26388792497837i</v>
      </c>
      <c r="AH282" s="223" t="str">
        <f t="shared" ca="1" si="347"/>
        <v>-4.45038392281574+0.218633342392804i</v>
      </c>
      <c r="AI282" s="223" t="str">
        <f t="shared" ca="1" si="348"/>
        <v>0.869273911093329-4.37013506271319i</v>
      </c>
      <c r="AJ282" s="223" t="str">
        <f t="shared" ca="1" si="349"/>
        <v>4.02795126021045+1.90507906508674i</v>
      </c>
      <c r="AK282" s="223" t="str">
        <f t="shared" ca="1" si="350"/>
        <v>-2.82669855478824+3.44434215478381i</v>
      </c>
      <c r="AL282" s="223" t="str">
        <f t="shared" ca="1" si="351"/>
        <v>-2.65428781346212-3.57889281792138i</v>
      </c>
      <c r="AM282" s="223" t="str">
        <f t="shared" ca="1" si="352"/>
        <v>4.11657721564729-1.70514211327863i</v>
      </c>
      <c r="AN282" s="223" t="str">
        <f t="shared" ca="1" si="353"/>
        <v>0.653794468574869+4.40752429281151i</v>
      </c>
      <c r="AO282" s="223" t="str">
        <f t="shared" ca="1" si="354"/>
        <v>-4.43429541083543-0.436739977911938i</v>
      </c>
      <c r="AP282" s="223" t="str">
        <f t="shared" ca="1" si="355"/>
        <v>1.50109732476303-4.19528597600354i</v>
      </c>
      <c r="AQ282" s="223" t="str">
        <f t="shared" ca="1" si="356"/>
        <v>3.70482161478902+2.47548266030178i</v>
      </c>
      <c r="AR282" s="223" t="str">
        <f t="shared" ca="1" si="357"/>
        <v>3.70482161478902+2.47548266030178i</v>
      </c>
      <c r="AS282" s="223" t="str">
        <f t="shared" ca="1" si="358"/>
        <v>-2.10042651456437-3.92962161737968i</v>
      </c>
      <c r="AT282" s="223" t="str">
        <f t="shared" ca="1" si="359"/>
        <v>4.3222177944696-1.08265919662332i</v>
      </c>
      <c r="AU282" s="223" t="str">
        <f t="shared" ca="1" si="360"/>
        <v>1.86684767699624E-12+4.45575107011856i</v>
      </c>
      <c r="AV282" s="223" t="str">
        <f t="shared" ca="1" si="361"/>
        <v>-4.32221779447051-1.08265919661969i</v>
      </c>
      <c r="AW282" s="223" t="str">
        <f t="shared" ca="1" si="362"/>
        <v>2.10042651456119-3.92962161738138i</v>
      </c>
      <c r="AX282" s="223" t="str">
        <f t="shared" ca="1" si="363"/>
        <v>3.30149376970721+2.99229953170587i</v>
      </c>
      <c r="AY282" s="223" t="str">
        <f t="shared" ca="1" si="364"/>
        <v>-3.70482161478702+2.47548266030478i</v>
      </c>
      <c r="AZ282" s="223" t="str">
        <f t="shared" ca="1" si="365"/>
        <v>-1.50109732476642-4.19528597600233i</v>
      </c>
      <c r="BA282" s="223" t="str">
        <f t="shared" ca="1" si="366"/>
        <v>4.43429541083508-0.436739977915528i</v>
      </c>
      <c r="BB282" s="223" t="str">
        <f t="shared" ca="1" si="367"/>
        <v>-0.653794468575684+4.40752429281139i</v>
      </c>
      <c r="BC282" s="223" t="str">
        <f t="shared" ca="1" si="368"/>
        <v>-4.11657721564697-1.70514211327939i</v>
      </c>
      <c r="BD282" s="223" t="str">
        <f t="shared" ca="1" si="369"/>
        <v>2.65428781346273-3.57889281792092i</v>
      </c>
      <c r="BE282" s="223" t="str">
        <f t="shared" ca="1" si="370"/>
        <v>2.82669855478662+3.44434215478514i</v>
      </c>
      <c r="BF282" s="223" t="str">
        <f t="shared" ca="1" si="371"/>
        <v>-4.02795126021134+1.90507906508485i</v>
      </c>
      <c r="BG282" s="223" t="str">
        <f t="shared" ca="1" si="372"/>
        <v>-0.869273911091279-4.37013506271359i</v>
      </c>
      <c r="BH282" s="223" t="str">
        <f t="shared" ca="1" si="373"/>
        <v>4.45038392281566+0.218633342394577i</v>
      </c>
      <c r="BI282" s="223" t="str">
        <f t="shared" ca="1" si="374"/>
        <v>-1.2934362613174+4.26388792497786i</v>
      </c>
      <c r="BJ282" s="223" t="str">
        <f t="shared" ca="1" si="375"/>
        <v>-3.82182517187908-2.2907138525914i</v>
      </c>
      <c r="BK282" s="223" t="str">
        <f t="shared" ca="1" si="376"/>
        <v>3.1506917969613-3.1506917969588i</v>
      </c>
      <c r="BL282" s="223" t="str">
        <f t="shared" ca="1" si="377"/>
        <v>2.29071385258839+3.82182517188089i</v>
      </c>
      <c r="BM282" s="223" t="str">
        <f t="shared" ca="1" si="378"/>
        <v>-4.26388792497888+1.29343626131404i</v>
      </c>
      <c r="BN282" s="223" t="str">
        <f t="shared" ca="1" si="379"/>
        <v>-0.218633342391064-4.45038392281583i</v>
      </c>
      <c r="BO282" s="223" t="str">
        <f t="shared" ca="1" si="380"/>
        <v>4.37013506271294+0.869273911094603i</v>
      </c>
      <c r="BP282" s="223" t="str">
        <f t="shared" ca="1" si="381"/>
        <v>-1.90507906508791+4.02795126020989i</v>
      </c>
      <c r="BQ282" s="223" t="str">
        <f t="shared" ca="1" si="382"/>
        <v>-3.44434215478298-2.82669855478925i</v>
      </c>
      <c r="BR282" s="223" t="str">
        <f t="shared" ca="1" si="383"/>
        <v>3.57889281792294-2.65428781346i</v>
      </c>
      <c r="BS282" s="223" t="str">
        <f t="shared" ca="1" si="384"/>
        <v>1.70514211327626+4.11657721564827i</v>
      </c>
      <c r="BT282" s="223" t="str">
        <f t="shared" ca="1" si="385"/>
        <v>-4.40752429281189+0.653794468572334i</v>
      </c>
      <c r="BU282" s="223" t="str">
        <f t="shared" ca="1" si="386"/>
        <v>0.436739977914618-4.43429541083517i</v>
      </c>
      <c r="BV282" s="223" t="str">
        <f t="shared" ca="1" si="387"/>
        <v>4.19528597600268+1.50109732476544i</v>
      </c>
      <c r="BW282" s="223" t="str">
        <f t="shared" ca="1" si="388"/>
        <v>-2.47548266030402+3.70482161478752i</v>
      </c>
      <c r="BX282" s="223" t="str">
        <f t="shared" ca="1" si="389"/>
        <v>-2.99229953170664-3.30149376970651i</v>
      </c>
      <c r="BY282" s="223" t="str">
        <f t="shared" ca="1" si="390"/>
        <v>3.92962161738095-2.10042651456199i</v>
      </c>
      <c r="BZ282" s="223" t="str">
        <f t="shared" ca="1" si="391"/>
        <v>1.08265919662082+4.32221779447023i</v>
      </c>
      <c r="CA282" s="223" t="str">
        <f t="shared" ca="1" si="392"/>
        <v>-4.45575107011856-8.25346885535889E-13i</v>
      </c>
      <c r="CB282" s="223" t="str">
        <f t="shared" ca="1" si="393"/>
        <v>1.08265919662243-4.32221779446982i</v>
      </c>
      <c r="CC282" s="223" t="str">
        <f t="shared" ca="1" si="394"/>
        <v>3.92962161738017+2.10042651456345i</v>
      </c>
      <c r="CD282" s="223" t="str">
        <f t="shared" ca="1" si="395"/>
        <v>-2.99229953170786+3.30149376970541i</v>
      </c>
      <c r="CE282" s="223" t="str">
        <f t="shared" ca="1" si="396"/>
        <v>-2.47548266030265-3.70482161478844i</v>
      </c>
      <c r="CF282" s="223" t="str">
        <f t="shared" ca="1" si="397"/>
        <v>4.19528597600324-1.50109732476389i</v>
      </c>
      <c r="CG282" s="223" t="str">
        <f t="shared" ca="1" si="398"/>
        <v>0.436739977912975+4.43429541083533i</v>
      </c>
      <c r="CH282" s="223" t="str">
        <f t="shared" ca="1" si="399"/>
        <v>-4.40752429281165-0.653794468573965i</v>
      </c>
      <c r="CI282" s="223" t="str">
        <f t="shared" ca="1" si="400"/>
        <v>1.70514211327767-4.11657721564769i</v>
      </c>
      <c r="CJ282" s="223" t="str">
        <f t="shared" ca="1" si="401"/>
        <v>3.57889281792196+2.65428781346133i</v>
      </c>
      <c r="CK282" s="223" t="str">
        <f t="shared" ca="1" si="402"/>
        <v>-3.44434215478395+2.82669855478806i</v>
      </c>
      <c r="CL282" s="223" t="str">
        <f t="shared" ca="1" si="403"/>
        <v>-1.90507906508642-4.0279512602106i</v>
      </c>
      <c r="CM282" s="223" t="str">
        <f t="shared" ca="1" si="404"/>
        <v>4.37013506271323-0.86927391109311i</v>
      </c>
      <c r="CN282" s="223" t="str">
        <f t="shared" ca="1" si="405"/>
        <v>-0.218633342392712+4.45038392281575i</v>
      </c>
      <c r="CO282" s="223" t="str">
        <f t="shared" ca="1" si="406"/>
        <v>-4.26388792497836-1.29343626131574i</v>
      </c>
      <c r="CP282" s="223" t="str">
        <f t="shared" ca="1" si="407"/>
        <v>2.2907138525898-3.82182517188004i</v>
      </c>
      <c r="CQ282" s="223" t="str">
        <f t="shared" ca="1" si="408"/>
        <v>3.15069179696004+3.15069179696006i</v>
      </c>
      <c r="CR282" s="223" t="str">
        <f t="shared" ca="1" si="409"/>
        <v>-3.82182517187993+2.29071385258998i</v>
      </c>
      <c r="CS282" s="223" t="str">
        <f t="shared" ca="1" si="410"/>
        <v>-1.2934362613157-4.26388792497837i</v>
      </c>
      <c r="CT282" s="223" t="str">
        <f t="shared" ca="1" si="411"/>
        <v>4.45038392281574-0.218633342392928i</v>
      </c>
      <c r="CU282" s="223" t="str">
        <f t="shared" ca="1" si="412"/>
        <v>-0.869273911092896+4.37013506271327i</v>
      </c>
      <c r="CV282" s="223" t="str">
        <f t="shared" ca="1" si="413"/>
        <v>-4.02795126021069-1.90507906508622i</v>
      </c>
      <c r="CW282" s="223" t="str">
        <f t="shared" ca="1" si="414"/>
        <v>2.8266985547879-3.44434215478409i</v>
      </c>
      <c r="CX282" s="223" t="str">
        <f t="shared" ca="1" si="415"/>
        <v>2.6542878134615+3.57889281792183i</v>
      </c>
      <c r="CY282" s="223" t="str">
        <f t="shared" ca="1" si="416"/>
        <v>-4.11657721564761+1.70514211327787i</v>
      </c>
      <c r="CZ282" s="223" t="str">
        <f t="shared" ca="1" si="417"/>
        <v>-0.653794468574179-4.40752429281161i</v>
      </c>
      <c r="DA282" s="223" t="str">
        <f t="shared" ca="1" si="418"/>
        <v>4.43429541083535+0.43673997791276i</v>
      </c>
      <c r="DB282" s="223" t="str">
        <f t="shared" ca="1" si="419"/>
        <v>-1.50109732476392+4.19528597600322i</v>
      </c>
      <c r="DC282" s="223" t="str">
        <f t="shared" ca="1" si="420"/>
        <v>-3.70482161478856-2.47548266030246i</v>
      </c>
      <c r="DD282" s="223" t="str">
        <f t="shared" ca="1" si="421"/>
        <v>3.30149376970543-2.99229953170783i</v>
      </c>
      <c r="DE282" s="223" t="str">
        <f t="shared" ca="1" si="422"/>
        <v>2.10042651456364+3.92962161738007i</v>
      </c>
      <c r="DF282" s="223" t="str">
        <f t="shared" ca="1" si="423"/>
        <v>-4.32221779446983+1.08265919662239i</v>
      </c>
      <c r="DG282" s="223" t="str">
        <f t="shared" ca="1" si="424"/>
        <v>-1.04150079146035E-12-4.45575107011856i</v>
      </c>
      <c r="DH282" s="223" t="str">
        <f t="shared" ca="1" si="425"/>
        <v>4.32221779447027+1.08265919662062i</v>
      </c>
      <c r="DI282" s="223" t="str">
        <f t="shared" ca="1" si="426"/>
        <v>-2.1004265145618+3.92962161738105i</v>
      </c>
      <c r="DJ282" s="223" t="str">
        <f t="shared" ca="1" si="427"/>
        <v>-3.30149376970666-2.99229953170648i</v>
      </c>
      <c r="DK282" s="223" t="str">
        <f t="shared" ca="1" si="428"/>
        <v>3.7048216147874-2.4754826603042i</v>
      </c>
      <c r="DL282" s="223" t="str">
        <f t="shared" ca="1" si="429"/>
        <v>1.50109732476564+4.19528597600261i</v>
      </c>
      <c r="DM282" s="223" t="str">
        <f t="shared" ca="1" si="430"/>
        <v>-4.43429541083515+0.436739977914833i</v>
      </c>
      <c r="DN282" s="223" t="str">
        <f t="shared" ca="1" si="431"/>
        <v>0.65379446857212-4.40752429281192i</v>
      </c>
      <c r="DO282" s="223" t="str">
        <f t="shared" ca="1" si="432"/>
        <v>4.1165772156484+1.70514211327594i</v>
      </c>
      <c r="DP282" s="223" t="str">
        <f t="shared" ca="1" si="433"/>
        <v>-2.65428781345983+3.57889281792307i</v>
      </c>
      <c r="DQ282" s="223" t="str">
        <f t="shared" ca="1" si="434"/>
        <v>-2.82669855478931-3.44434215478293i</v>
      </c>
      <c r="DR282" s="223" t="str">
        <f t="shared" ca="1" si="435"/>
        <v>4.0279512602098-1.90507906508811i</v>
      </c>
      <c r="DS282" s="223" t="str">
        <f t="shared" ca="1" si="436"/>
        <v>0.869273911094692+4.37013506271292i</v>
      </c>
      <c r="DT282" s="223" t="str">
        <f t="shared" ca="1" si="437"/>
        <v>-4.45038392281584-0.218633342390848i</v>
      </c>
      <c r="DU282" s="223" t="str">
        <f t="shared" ca="1" si="438"/>
        <v>1.29343626131395-4.2638879249789i</v>
      </c>
      <c r="DV282" s="223" t="str">
        <f t="shared" ca="1" si="439"/>
        <v>3.821825171881+2.2907138525882i</v>
      </c>
      <c r="DW282" s="223" t="str">
        <f t="shared" ca="1" si="440"/>
        <v>-3.15069179695874+3.15069179696136i</v>
      </c>
      <c r="DX282" s="223" t="str">
        <f t="shared" ca="1" si="441"/>
        <v>-2.29071385259159-3.82182517187897i</v>
      </c>
      <c r="DY282" s="223" t="str">
        <f t="shared" ca="1" si="442"/>
        <v>4.26388792497908-1.29343626131337i</v>
      </c>
      <c r="DZ282" s="223" t="str">
        <f t="shared" ca="1" si="443"/>
        <v>0.218633342394793+4.45038392281564i</v>
      </c>
      <c r="EA282" s="223" t="str">
        <f t="shared" ca="1" si="444"/>
        <v>-4.37013506271364-0.869273911091065i</v>
      </c>
      <c r="EB282" s="223" t="str">
        <f t="shared" ca="1" si="445"/>
        <v>1.90507906508477-4.02795126021138i</v>
      </c>
      <c r="EC282" s="223" t="str">
        <f t="shared" ca="1" si="446"/>
        <v>3.44434215478254+2.82669855478978i</v>
      </c>
      <c r="ED282" s="223" t="str">
        <f t="shared" ca="1" si="447"/>
        <v>-3.57889281792343+2.65428781345934i</v>
      </c>
      <c r="EE282" s="223" t="str">
        <f t="shared" ca="1" si="448"/>
        <v>-1.70514211327538-4.11657721564864i</v>
      </c>
      <c r="EF282" s="223" t="str">
        <f t="shared" ca="1" si="449"/>
        <v>4.40752429281205-0.653794468571264i</v>
      </c>
      <c r="EG282" s="223" t="str">
        <f t="shared" ca="1" si="450"/>
        <v>-0.436739977915187+4.43429541083511i</v>
      </c>
      <c r="EH282" s="223" t="str">
        <f t="shared" ca="1" si="451"/>
        <v>-4.1952859760024-1.50109732476622i</v>
      </c>
      <c r="EI282" s="223" t="str">
        <f t="shared" ca="1" si="452"/>
        <v>2.47548266030471-3.70482161478706i</v>
      </c>
      <c r="EJ282" s="223" t="str">
        <f t="shared" ca="1" si="453"/>
        <v>2.99229953170584+3.30149376970724i</v>
      </c>
      <c r="EK282" s="223" t="str">
        <f t="shared" ca="1" si="454"/>
        <v>-3.92962161738122+2.10042651456149i</v>
      </c>
      <c r="EL282" s="223" t="str">
        <f t="shared" ca="1" si="455"/>
        <v>-1.08265919662003-4.32221779447043i</v>
      </c>
      <c r="EM282" s="223" t="str">
        <f t="shared" ca="1" si="456"/>
        <v>4.45575107011856+1.65069377107178E-12i</v>
      </c>
      <c r="EN282" s="223"/>
      <c r="EO282" s="223"/>
      <c r="EP282" s="223"/>
    </row>
    <row r="283" spans="1:146">
      <c r="A283" s="249">
        <f t="shared" si="323"/>
        <v>3.5742187500000027E-3</v>
      </c>
      <c r="B283" s="248">
        <v>183</v>
      </c>
      <c r="C283" s="247">
        <f t="shared" si="324"/>
        <v>36600</v>
      </c>
      <c r="N283" s="246">
        <f t="shared" ca="1" si="327"/>
        <v>17.450756225130132</v>
      </c>
      <c r="O283" s="223">
        <f t="shared" ca="1" si="328"/>
        <v>4.4507562251301307</v>
      </c>
      <c r="P283" s="223" t="str">
        <f t="shared" ca="1" si="329"/>
        <v>-0.975166208561907+4.34261232914171i</v>
      </c>
      <c r="Q283" s="223" t="str">
        <f t="shared" ca="1" si="330"/>
        <v>-4.02343597382015-1.90294349367094i</v>
      </c>
      <c r="R283" s="223" t="str">
        <f t="shared" ca="1" si="331"/>
        <v>2.73824583167334-3.50873777031829i</v>
      </c>
      <c r="S283" s="223" t="str">
        <f t="shared" ca="1" si="332"/>
        <v>2.82352985867199+3.44048108739495i</v>
      </c>
      <c r="T283" s="223" t="str">
        <f t="shared" ca="1" si="333"/>
        <v>-3.97552361898343+2.00111042434933i</v>
      </c>
      <c r="U283" s="223" t="str">
        <f t="shared" ca="1" si="334"/>
        <v>-1.0814455482875-4.31737263872645i</v>
      </c>
      <c r="V283" s="223" t="str">
        <f t="shared" ca="1" si="335"/>
        <v>4.44941574056737-0.109227025620683i</v>
      </c>
      <c r="W283" s="223" t="str">
        <f t="shared" ca="1" si="336"/>
        <v>-0.86829946517575+4.36523619227071i</v>
      </c>
      <c r="X283" s="223" t="str">
        <f t="shared" ca="1" si="337"/>
        <v>-4.06892476127215-1.80363030098771i</v>
      </c>
      <c r="Y283" s="223" t="str">
        <f t="shared" ca="1" si="338"/>
        <v>2.6513123877753-3.57488092080895i</v>
      </c>
      <c r="Z283" s="223" t="str">
        <f t="shared" ca="1" si="339"/>
        <v>2.90711309686235+3.37015198731245i</v>
      </c>
      <c r="AA283" s="223" t="str">
        <f t="shared" ca="1" si="340"/>
        <v>-3.92521655737305+2.09807196093438i</v>
      </c>
      <c r="AB283" s="223" t="str">
        <f t="shared" ca="1" si="341"/>
        <v>-1.18707346565281-4.28953232447054i</v>
      </c>
      <c r="AC283" s="223" t="str">
        <f t="shared" ca="1" si="342"/>
        <v>4.44539509433686-0.218388256965394i</v>
      </c>
      <c r="AD283" s="223" t="str">
        <f t="shared" ca="1" si="343"/>
        <v>-0.760909690659763+4.38523060034414i</v>
      </c>
      <c r="AE283" s="223" t="str">
        <f t="shared" ca="1" si="344"/>
        <v>-4.11196258059489-1.70323066885317i</v>
      </c>
      <c r="AF283" s="223" t="str">
        <f t="shared" ca="1" si="345"/>
        <v>2.5627818924338-3.63887069670633i</v>
      </c>
      <c r="AG283" s="223" t="str">
        <f t="shared" ca="1" si="346"/>
        <v>2.98894519882712+3.29779283369088i</v>
      </c>
      <c r="AH283" s="223" t="str">
        <f t="shared" ca="1" si="347"/>
        <v>-3.87254509208183+2.19376969742212i</v>
      </c>
      <c r="AI283" s="223" t="str">
        <f t="shared" ca="1" si="348"/>
        <v>-1.29198633434998-4.25910815633831i</v>
      </c>
      <c r="AJ283" s="223" t="str">
        <f t="shared" ca="1" si="349"/>
        <v>4.43869670832555-0.327417939390188i</v>
      </c>
      <c r="AK283" s="223" t="str">
        <f t="shared" ca="1" si="350"/>
        <v>-0.653061572598371+4.40258350947826i</v>
      </c>
      <c r="AL283" s="223" t="str">
        <f t="shared" ca="1" si="351"/>
        <v>-4.15252350741589-1.60180507424998i</v>
      </c>
      <c r="AM283" s="223" t="str">
        <f t="shared" ca="1" si="352"/>
        <v>2.47270767310818-3.70066855296263i</v>
      </c>
      <c r="AN283" s="223" t="str">
        <f t="shared" ca="1" si="353"/>
        <v>3.06897687196834+3.22344721297838i</v>
      </c>
      <c r="AO283" s="223" t="str">
        <f t="shared" ca="1" si="354"/>
        <v>-3.81754095043116+2.28814598907408i</v>
      </c>
      <c r="AP283" s="223" t="str">
        <f t="shared" ca="1" si="355"/>
        <v>-1.39612095878895-4.2261184607113i</v>
      </c>
      <c r="AQ283" s="223" t="str">
        <f t="shared" ca="1" si="356"/>
        <v>4.42932461739089-0.436250397489444i</v>
      </c>
      <c r="AR283" s="223" t="str">
        <f t="shared" ca="1" si="357"/>
        <v>4.42932461739089-0.436250397489444i</v>
      </c>
      <c r="AS283" s="223" t="str">
        <f t="shared" ca="1" si="358"/>
        <v>-4.19058310934806-1.49941461216748i</v>
      </c>
      <c r="AT283" s="223" t="str">
        <f t="shared" ca="1" si="359"/>
        <v>2.38114398714182-3.76023726485883i</v>
      </c>
      <c r="AU283" s="223" t="str">
        <f t="shared" ca="1" si="360"/>
        <v>3.14715990819763+3.14715990819788i</v>
      </c>
      <c r="AV283" s="223" t="str">
        <f t="shared" ca="1" si="361"/>
        <v>-3.76023726485901+2.38114398714153i</v>
      </c>
      <c r="AW283" s="223" t="str">
        <f t="shared" ca="1" si="362"/>
        <v>-1.49941461216716-4.19058310934818i</v>
      </c>
      <c r="AX283" s="223" t="str">
        <f t="shared" ca="1" si="363"/>
        <v>4.4172844669292-0.544820074667425i</v>
      </c>
      <c r="AY283" s="223" t="str">
        <f t="shared" ca="1" si="364"/>
        <v>-0.436250397489848+4.42932461739085i</v>
      </c>
      <c r="AZ283" s="223" t="str">
        <f t="shared" ca="1" si="365"/>
        <v>-4.22611846071119-1.39612095878927i</v>
      </c>
      <c r="BA283" s="223" t="str">
        <f t="shared" ca="1" si="366"/>
        <v>2.28814598907443-3.81754095043095i</v>
      </c>
      <c r="BB283" s="223" t="str">
        <f t="shared" ca="1" si="367"/>
        <v>3.22344721297818+3.06897687196854i</v>
      </c>
      <c r="BC283" s="223" t="str">
        <f t="shared" ca="1" si="368"/>
        <v>-3.70066855296282+2.47270767310789i</v>
      </c>
      <c r="BD283" s="223" t="str">
        <f t="shared" ca="1" si="369"/>
        <v>-1.60180507424961-4.15252350741604i</v>
      </c>
      <c r="BE283" s="223" t="str">
        <f t="shared" ca="1" si="370"/>
        <v>4.40258350947799-0.653061572600222i</v>
      </c>
      <c r="BF283" s="223" t="str">
        <f t="shared" ca="1" si="371"/>
        <v>-0.327417939389205+4.43869670832563i</v>
      </c>
      <c r="BG283" s="223" t="str">
        <f t="shared" ca="1" si="372"/>
        <v>-4.25910815633832-1.29198633434995i</v>
      </c>
      <c r="BH283" s="223" t="str">
        <f t="shared" ca="1" si="373"/>
        <v>2.19376969742242-3.87254509208166i</v>
      </c>
      <c r="BI283" s="223" t="str">
        <f t="shared" ca="1" si="374"/>
        <v>3.29779283369002+2.98894519882807i</v>
      </c>
      <c r="BJ283" s="223" t="str">
        <f t="shared" ca="1" si="375"/>
        <v>-3.63887069670733+2.56278189243238i</v>
      </c>
      <c r="BK283" s="223" t="str">
        <f t="shared" ca="1" si="376"/>
        <v>-1.7032306688549-4.11196258059418i</v>
      </c>
      <c r="BL283" s="223" t="str">
        <f t="shared" ca="1" si="377"/>
        <v>4.38523060034391-0.760909690661112i</v>
      </c>
      <c r="BM283" s="223" t="str">
        <f t="shared" ca="1" si="378"/>
        <v>-0.21838825696482+4.44539509433689i</v>
      </c>
      <c r="BN283" s="223" t="str">
        <f t="shared" ca="1" si="379"/>
        <v>-4.28953232447044-1.18707346565317i</v>
      </c>
      <c r="BO283" s="223" t="str">
        <f t="shared" ca="1" si="380"/>
        <v>2.09807196093513-3.92521655737265i</v>
      </c>
      <c r="BP283" s="223" t="str">
        <f t="shared" ca="1" si="381"/>
        <v>3.37015198731136+2.90711309686361i</v>
      </c>
      <c r="BQ283" s="223" t="str">
        <f t="shared" ca="1" si="382"/>
        <v>-3.57488092081023+2.65131238777357i</v>
      </c>
      <c r="BR283" s="223" t="str">
        <f t="shared" ca="1" si="383"/>
        <v>-1.80363030098904-4.06892476127156i</v>
      </c>
      <c r="BS283" s="223" t="str">
        <f t="shared" ca="1" si="384"/>
        <v>4.36523619227052-0.868299465176716i</v>
      </c>
      <c r="BT283" s="223" t="str">
        <f t="shared" ca="1" si="385"/>
        <v>-0.10922702562063+4.44941574056737i</v>
      </c>
      <c r="BU283" s="223" t="str">
        <f t="shared" ca="1" si="386"/>
        <v>-4.31737263872623-1.08144554828835i</v>
      </c>
      <c r="BV283" s="223" t="str">
        <f t="shared" ca="1" si="387"/>
        <v>2.00111042435055-3.97552361898281i</v>
      </c>
      <c r="BW283" s="223" t="str">
        <f t="shared" ca="1" si="388"/>
        <v>3.44048108739365+2.82352985867358i</v>
      </c>
      <c r="BX283" s="223" t="str">
        <f t="shared" ca="1" si="389"/>
        <v>-3.50873777031721+2.73824583167473i</v>
      </c>
      <c r="BY283" s="223" t="str">
        <f t="shared" ca="1" si="390"/>
        <v>-1.90294349367196-4.02343597381966i</v>
      </c>
      <c r="BZ283" s="223" t="str">
        <f t="shared" ca="1" si="391"/>
        <v>4.34261232914162-0.975166208562313i</v>
      </c>
      <c r="CA283" s="223" t="str">
        <f t="shared" ca="1" si="392"/>
        <v>-3.42420316235883E-13+4.45075622513013i</v>
      </c>
      <c r="CB283" s="223" t="str">
        <f t="shared" ca="1" si="393"/>
        <v>-4.34261232914147-0.97516620856298i</v>
      </c>
      <c r="CC283" s="223" t="str">
        <f t="shared" ca="1" si="394"/>
        <v>1.90294349367258-4.02343597381937i</v>
      </c>
      <c r="CD283" s="223" t="str">
        <f t="shared" ca="1" si="395"/>
        <v>3.50873777031944+2.73824583167188i</v>
      </c>
      <c r="CE283" s="223" t="str">
        <f t="shared" ca="1" si="396"/>
        <v>-3.44048108739408+2.82352985867305i</v>
      </c>
      <c r="CF283" s="223" t="str">
        <f t="shared" ca="1" si="397"/>
        <v>-2.00111042434971-3.97552361898323i</v>
      </c>
      <c r="CG283" s="223" t="str">
        <f t="shared" ca="1" si="398"/>
        <v>4.3173726387264-1.08144554828769i</v>
      </c>
      <c r="CH283" s="223" t="str">
        <f t="shared" ca="1" si="399"/>
        <v>0.109227025619946+4.44941574056739i</v>
      </c>
      <c r="CI283" s="223" t="str">
        <f t="shared" ca="1" si="400"/>
        <v>-4.36523619227039-0.868299465177388i</v>
      </c>
      <c r="CJ283" s="223" t="str">
        <f t="shared" ca="1" si="401"/>
        <v>1.80363030098967-4.06892476127128i</v>
      </c>
      <c r="CK283" s="223" t="str">
        <f t="shared" ca="1" si="402"/>
        <v>3.57488092080982+2.65131238777412i</v>
      </c>
      <c r="CL283" s="223" t="str">
        <f t="shared" ca="1" si="403"/>
        <v>-3.3701519873118+2.9071130968631i</v>
      </c>
      <c r="CM283" s="223" t="str">
        <f t="shared" ca="1" si="404"/>
        <v>-2.09807196093441-3.92521655737304i</v>
      </c>
      <c r="CN283" s="223" t="str">
        <f t="shared" ca="1" si="405"/>
        <v>4.28953232447066-1.18707346565239i</v>
      </c>
      <c r="CO283" s="223" t="str">
        <f t="shared" ca="1" si="406"/>
        <v>0.218388256964263+4.44539509433692i</v>
      </c>
      <c r="CP283" s="223" t="str">
        <f t="shared" ca="1" si="407"/>
        <v>-4.38523060034379-0.760909690661784i</v>
      </c>
      <c r="CQ283" s="223" t="str">
        <f t="shared" ca="1" si="408"/>
        <v>1.70323066885155-4.11196258059556i</v>
      </c>
      <c r="CR283" s="223" t="str">
        <f t="shared" ca="1" si="409"/>
        <v>3.63887069670694+2.56278189243294i</v>
      </c>
      <c r="CS283" s="223" t="str">
        <f t="shared" ca="1" si="410"/>
        <v>-3.29779283369048+2.98894519882757i</v>
      </c>
      <c r="CT283" s="223" t="str">
        <f t="shared" ca="1" si="411"/>
        <v>-2.19376969742182-3.872545092082i</v>
      </c>
      <c r="CU283" s="223" t="str">
        <f t="shared" ca="1" si="412"/>
        <v>4.25910815633855-1.29198633434917i</v>
      </c>
      <c r="CV283" s="223" t="str">
        <f t="shared" ca="1" si="413"/>
        <v>0.327417939388395+4.43869670832568i</v>
      </c>
      <c r="CW283" s="223" t="str">
        <f t="shared" ca="1" si="414"/>
        <v>-4.40258350947854-0.653061572596524i</v>
      </c>
      <c r="CX283" s="223" t="str">
        <f t="shared" ca="1" si="415"/>
        <v>1.60180507425036-4.15252350741575i</v>
      </c>
      <c r="CY283" s="223" t="str">
        <f t="shared" ca="1" si="416"/>
        <v>3.70066855296237+2.47270767310857i</v>
      </c>
      <c r="CZ283" s="223" t="str">
        <f t="shared" ca="1" si="417"/>
        <v>-3.22344721297857+3.06897687196814i</v>
      </c>
      <c r="DA283" s="223" t="str">
        <f t="shared" ca="1" si="418"/>
        <v>-2.28814598907384-3.8175409504313i</v>
      </c>
      <c r="DB283" s="223" t="str">
        <f t="shared" ca="1" si="419"/>
        <v>4.2261184607114-1.39612095878862i</v>
      </c>
      <c r="DC283" s="223" t="str">
        <f t="shared" ca="1" si="420"/>
        <v>0.43625039748904+4.42932461739093i</v>
      </c>
      <c r="DD283" s="223" t="str">
        <f t="shared" ca="1" si="421"/>
        <v>-4.41728446692966-0.544820074663713i</v>
      </c>
      <c r="DE283" s="223" t="str">
        <f t="shared" ca="1" si="422"/>
        <v>1.4994146121678-4.19058310934795i</v>
      </c>
      <c r="DF283" s="223" t="str">
        <f t="shared" ca="1" si="423"/>
        <v>3.76023726485858+2.38114398714221i</v>
      </c>
      <c r="DG283" s="223" t="str">
        <f t="shared" ca="1" si="424"/>
        <v>-3.14715990819821+3.1471599081973i</v>
      </c>
      <c r="DH283" s="223" t="str">
        <f t="shared" ca="1" si="425"/>
        <v>-2.38114398714134-3.76023726485912i</v>
      </c>
      <c r="DI283" s="223" t="str">
        <f t="shared" ca="1" si="426"/>
        <v>4.19058310934829-1.49941461216683i</v>
      </c>
      <c r="DJ283" s="223" t="str">
        <f t="shared" ca="1" si="427"/>
        <v>0.544820074666962+4.41728446692926i</v>
      </c>
      <c r="DK283" s="223" t="str">
        <f t="shared" ca="1" si="428"/>
        <v>-4.42932461739082-0.436250397490063i</v>
      </c>
      <c r="DL283" s="223" t="str">
        <f t="shared" ca="1" si="429"/>
        <v>1.3961209587896-4.22611846071108i</v>
      </c>
      <c r="DM283" s="223" t="str">
        <f t="shared" ca="1" si="430"/>
        <v>3.81754095043077+2.28814598907472i</v>
      </c>
      <c r="DN283" s="223" t="str">
        <f t="shared" ca="1" si="431"/>
        <v>-3.06897687196888+3.22344721297786i</v>
      </c>
      <c r="DO283" s="223" t="str">
        <f t="shared" ca="1" si="432"/>
        <v>-2.4727076731075-3.70066855296309i</v>
      </c>
      <c r="DP283" s="223" t="str">
        <f t="shared" ca="1" si="433"/>
        <v>4.15252350741457-1.60180507425342i</v>
      </c>
      <c r="DQ283" s="223" t="str">
        <f t="shared" ca="1" si="434"/>
        <v>0.65306157259976+4.40258350947806i</v>
      </c>
      <c r="DR283" s="223" t="str">
        <f t="shared" ca="1" si="435"/>
        <v>-4.43869670832559-0.327417939389672i</v>
      </c>
      <c r="DS283" s="223" t="str">
        <f t="shared" ca="1" si="436"/>
        <v>1.29198633435015-4.25910815633826i</v>
      </c>
      <c r="DT283" s="223" t="str">
        <f t="shared" ca="1" si="437"/>
        <v>3.87254509208149+2.19376969742271i</v>
      </c>
      <c r="DU283" s="223" t="str">
        <f t="shared" ca="1" si="438"/>
        <v>-2.98894519882833+3.29779283368978i</v>
      </c>
      <c r="DV283" s="223" t="str">
        <f t="shared" ca="1" si="439"/>
        <v>-2.56278189243583-3.63887069670491i</v>
      </c>
      <c r="DW283" s="223" t="str">
        <f t="shared" ca="1" si="440"/>
        <v>4.11196258059431-1.70323066885458i</v>
      </c>
      <c r="DX283" s="223" t="str">
        <f t="shared" ca="1" si="441"/>
        <v>0.760909690660774+4.38523060034397i</v>
      </c>
      <c r="DY283" s="223" t="str">
        <f t="shared" ca="1" si="442"/>
        <v>-4.44539509433687-0.218388256965288i</v>
      </c>
      <c r="DZ283" s="223" t="str">
        <f t="shared" ca="1" si="443"/>
        <v>1.18707346565362-4.28953232447032i</v>
      </c>
      <c r="EA283" s="223" t="str">
        <f t="shared" ca="1" si="444"/>
        <v>3.92521655737244+2.09807196093554i</v>
      </c>
      <c r="EB283" s="223" t="str">
        <f t="shared" ca="1" si="445"/>
        <v>-2.90711309686406+3.37015198731096i</v>
      </c>
      <c r="EC283" s="223" t="str">
        <f t="shared" ca="1" si="446"/>
        <v>-2.65131238777675-3.57488092080787i</v>
      </c>
      <c r="ED283" s="223" t="str">
        <f t="shared" ca="1" si="447"/>
        <v>4.0689247612718-1.8036303009885i</v>
      </c>
      <c r="EE283" s="223" t="str">
        <f t="shared" ca="1" si="448"/>
        <v>0.868299465176133+4.36523619227064i</v>
      </c>
      <c r="EF283" s="223" t="str">
        <f t="shared" ca="1" si="449"/>
        <v>-4.44941574056737-0.10922702562072i</v>
      </c>
      <c r="EG283" s="223" t="str">
        <f t="shared" ca="1" si="450"/>
        <v>1.08144554828844-4.31737263872621i</v>
      </c>
      <c r="EH283" s="223" t="str">
        <f t="shared" ca="1" si="451"/>
        <v>3.97552361898277+2.00111042435063i</v>
      </c>
      <c r="EI283" s="223" t="str">
        <f t="shared" ca="1" si="452"/>
        <v>-2.82352985867384+3.44048108739343i</v>
      </c>
      <c r="EJ283" s="223" t="str">
        <f t="shared" ca="1" si="453"/>
        <v>-2.73824583167466-3.50873777031726i</v>
      </c>
      <c r="EK283" s="223" t="str">
        <f t="shared" ca="1" si="454"/>
        <v>4.02343597381981-1.90294349367165i</v>
      </c>
      <c r="EL283" s="223" t="str">
        <f t="shared" ca="1" si="455"/>
        <v>0.975166208561979+4.3426123291417i</v>
      </c>
      <c r="EM283" s="223" t="str">
        <f t="shared" ca="1" si="456"/>
        <v>-4.45075622513013-6.84840632471766E-13i</v>
      </c>
      <c r="EN283" s="223"/>
      <c r="EO283" s="223"/>
      <c r="EP283" s="223"/>
    </row>
    <row r="284" spans="1:146">
      <c r="A284" s="249">
        <f t="shared" si="323"/>
        <v>3.5937500000000028E-3</v>
      </c>
      <c r="B284" s="248">
        <v>184</v>
      </c>
      <c r="C284" s="247">
        <f t="shared" si="324"/>
        <v>36800</v>
      </c>
      <c r="N284" s="246">
        <f t="shared" ca="1" si="327"/>
        <v>17.444503891670703</v>
      </c>
      <c r="O284" s="223">
        <f t="shared" ca="1" si="328"/>
        <v>4.4445038916707027</v>
      </c>
      <c r="P284" s="223" t="str">
        <f t="shared" ca="1" si="329"/>
        <v>-0.867079695427963+4.3591039956455i</v>
      </c>
      <c r="Q284" s="223" t="str">
        <f t="shared" ca="1" si="330"/>
        <v>-4.10618617768131-1.70083800442457i</v>
      </c>
      <c r="R284" s="223" t="str">
        <f t="shared" ca="1" si="331"/>
        <v>2.46923406275196-3.69546992768464i</v>
      </c>
      <c r="S284" s="223" t="str">
        <f t="shared" ca="1" si="332"/>
        <v>3.14273884081032+3.14273884081039i</v>
      </c>
      <c r="T284" s="223" t="str">
        <f t="shared" ca="1" si="333"/>
        <v>-3.69546992768469+2.46923406275188i</v>
      </c>
      <c r="U284" s="223" t="str">
        <f t="shared" ca="1" si="334"/>
        <v>-1.70083800442469-4.10618617768126i</v>
      </c>
      <c r="V284" s="223" t="str">
        <f t="shared" ca="1" si="335"/>
        <v>4.35910399564549-0.867079695427994i</v>
      </c>
      <c r="W284" s="223" t="str">
        <f t="shared" ca="1" si="336"/>
        <v>-1.08897277151307E-13+4.4445038916707i</v>
      </c>
      <c r="X284" s="223" t="str">
        <f t="shared" ca="1" si="337"/>
        <v>-4.35910399564546-0.867079695428176i</v>
      </c>
      <c r="Y284" s="223" t="str">
        <f t="shared" ca="1" si="338"/>
        <v>1.70083800442445-4.10618617768136i</v>
      </c>
      <c r="Z284" s="223" t="str">
        <f t="shared" ca="1" si="339"/>
        <v>3.69546992768457+2.46923406275205i</v>
      </c>
      <c r="AA284" s="223" t="str">
        <f t="shared" ca="1" si="340"/>
        <v>-3.14273884081047+3.14273884081024i</v>
      </c>
      <c r="AB284" s="223" t="str">
        <f t="shared" ca="1" si="341"/>
        <v>-2.46923406275217-3.69546992768449i</v>
      </c>
      <c r="AC284" s="223" t="str">
        <f t="shared" ca="1" si="342"/>
        <v>4.10618617768131-1.70083800442458i</v>
      </c>
      <c r="AD284" s="223" t="str">
        <f t="shared" ca="1" si="343"/>
        <v>0.867079695427918+4.35910399564551i</v>
      </c>
      <c r="AE284" s="223" t="str">
        <f t="shared" ca="1" si="344"/>
        <v>-4.4445038916707-2.17794554302613E-13i</v>
      </c>
      <c r="AF284" s="223" t="str">
        <f t="shared" ca="1" si="345"/>
        <v>0.867079695427851-4.35910399564552i</v>
      </c>
      <c r="AG284" s="223" t="str">
        <f t="shared" ca="1" si="346"/>
        <v>4.10618617768133+1.70083800442452i</v>
      </c>
      <c r="AH284" s="223" t="str">
        <f t="shared" ca="1" si="347"/>
        <v>-2.46923406275214+3.69546992768452i</v>
      </c>
      <c r="AI284" s="223" t="str">
        <f t="shared" ca="1" si="348"/>
        <v>-3.1427388408105-3.14273884081021i</v>
      </c>
      <c r="AJ284" s="223" t="str">
        <f t="shared" ca="1" si="349"/>
        <v>3.69546992768454-2.4692340627521i</v>
      </c>
      <c r="AK284" s="223" t="str">
        <f t="shared" ca="1" si="350"/>
        <v>1.70083800442449+4.10618617768135i</v>
      </c>
      <c r="AL284" s="223" t="str">
        <f t="shared" ca="1" si="351"/>
        <v>-4.3591039956451+0.86707969542998i</v>
      </c>
      <c r="AM284" s="223" t="str">
        <f t="shared" ca="1" si="352"/>
        <v>-6.20711154831316E-13-4.4445038916707i</v>
      </c>
      <c r="AN284" s="223" t="str">
        <f t="shared" ca="1" si="353"/>
        <v>4.35910399564533+0.867079695428825i</v>
      </c>
      <c r="AO284" s="223" t="str">
        <f t="shared" ca="1" si="354"/>
        <v>-1.70083800442258+4.10618617768214i</v>
      </c>
      <c r="AP284" s="223" t="str">
        <f t="shared" ca="1" si="355"/>
        <v>-3.69546992768495-2.46923406275149i</v>
      </c>
      <c r="AQ284" s="223" t="str">
        <f t="shared" ca="1" si="356"/>
        <v>3.14273884081091-3.1427388408098i</v>
      </c>
      <c r="AR284" s="223" t="str">
        <f t="shared" ca="1" si="357"/>
        <v>3.14273884081091-3.1427388408098i</v>
      </c>
      <c r="AS284" s="223" t="str">
        <f t="shared" ca="1" si="358"/>
        <v>-4.10618617768103+1.70083800442526i</v>
      </c>
      <c r="AT284" s="223" t="str">
        <f t="shared" ca="1" si="359"/>
        <v>-0.867079695427211-4.35910399564565i</v>
      </c>
      <c r="AU284" s="223" t="str">
        <f t="shared" ca="1" si="360"/>
        <v>4.4445038916707+2.20407468300433E-12i</v>
      </c>
      <c r="AV284" s="223" t="str">
        <f t="shared" ca="1" si="361"/>
        <v>-0.867079695427198+4.35910399564565i</v>
      </c>
      <c r="AW284" s="223" t="str">
        <f t="shared" ca="1" si="362"/>
        <v>-4.10618617768108-1.70083800442513i</v>
      </c>
      <c r="AX284" s="223" t="str">
        <f t="shared" ca="1" si="363"/>
        <v>2.46923406275374-3.69546992768344i</v>
      </c>
      <c r="AY284" s="223" t="str">
        <f t="shared" ca="1" si="364"/>
        <v>3.14273884081101+3.14273884080969i</v>
      </c>
      <c r="AZ284" s="223" t="str">
        <f t="shared" ca="1" si="365"/>
        <v>-3.69546992768494+2.46923406275151i</v>
      </c>
      <c r="BA284" s="223" t="str">
        <f t="shared" ca="1" si="366"/>
        <v>-1.70083800442265-4.10618617768211i</v>
      </c>
      <c r="BB284" s="223" t="str">
        <f t="shared" ca="1" si="367"/>
        <v>4.35910399564531-0.8670796954289i</v>
      </c>
      <c r="BC284" s="223" t="str">
        <f t="shared" ca="1" si="368"/>
        <v>-4.81326186670852E-13+4.4445038916707i</v>
      </c>
      <c r="BD284" s="223" t="str">
        <f t="shared" ca="1" si="369"/>
        <v>-4.35910399564513-0.867079695429843i</v>
      </c>
      <c r="BE284" s="223" t="str">
        <f t="shared" ca="1" si="370"/>
        <v>1.70083800442354-4.10618617768174i</v>
      </c>
      <c r="BF284" s="223" t="str">
        <f t="shared" ca="1" si="371"/>
        <v>3.69546992768433+2.46923406275241i</v>
      </c>
      <c r="BG284" s="223" t="str">
        <f t="shared" ca="1" si="372"/>
        <v>-3.14273884081169+3.14273884080901i</v>
      </c>
      <c r="BH284" s="223" t="str">
        <f t="shared" ca="1" si="373"/>
        <v>-2.46923406275294-3.69546992768398i</v>
      </c>
      <c r="BI284" s="223" t="str">
        <f t="shared" ca="1" si="374"/>
        <v>4.10618617768145-1.70083800442424i</v>
      </c>
      <c r="BJ284" s="223" t="str">
        <f t="shared" ca="1" si="375"/>
        <v>0.867079695426251+4.35910399564584i</v>
      </c>
      <c r="BK284" s="223" t="str">
        <f t="shared" ca="1" si="376"/>
        <v>-4.4445038916707+1.24142230966263E-12i</v>
      </c>
      <c r="BL284" s="223" t="str">
        <f t="shared" ca="1" si="377"/>
        <v>0.867079695428278-4.35910399564544i</v>
      </c>
      <c r="BM284" s="223" t="str">
        <f t="shared" ca="1" si="378"/>
        <v>4.10618617768066+1.70083800442615i</v>
      </c>
      <c r="BN284" s="223" t="str">
        <f t="shared" ca="1" si="379"/>
        <v>-2.46923406275098+3.69546992768529i</v>
      </c>
      <c r="BO284" s="223" t="str">
        <f t="shared" ca="1" si="380"/>
        <v>-3.14273884081023-3.14273884081048i</v>
      </c>
      <c r="BP284" s="223" t="str">
        <f t="shared" ca="1" si="381"/>
        <v>3.69546992768548-2.46923406275069i</v>
      </c>
      <c r="BQ284" s="223" t="str">
        <f t="shared" ca="1" si="382"/>
        <v>1.70083800442572+4.10618617768084i</v>
      </c>
      <c r="BR284" s="223" t="str">
        <f t="shared" ca="1" si="383"/>
        <v>-4.35910399564553+0.86707969542782i</v>
      </c>
      <c r="BS284" s="223" t="str">
        <f t="shared" ca="1" si="384"/>
        <v>1.58336352817302E-12-4.4445038916707i</v>
      </c>
      <c r="BT284" s="223" t="str">
        <f t="shared" ca="1" si="385"/>
        <v>4.35910399564575+0.867079695426714i</v>
      </c>
      <c r="BU284" s="223" t="str">
        <f t="shared" ca="1" si="386"/>
        <v>-1.70083800442467+4.10618617768127i</v>
      </c>
      <c r="BV284" s="223" t="str">
        <f t="shared" ca="1" si="387"/>
        <v>-3.69546992768372-2.46923406275333i</v>
      </c>
      <c r="BW284" s="223" t="str">
        <f t="shared" ca="1" si="388"/>
        <v>3.14273884080926-3.14273884081145i</v>
      </c>
      <c r="BX284" s="223" t="str">
        <f t="shared" ca="1" si="389"/>
        <v>2.46923406275213+3.69546992768452i</v>
      </c>
      <c r="BY284" s="223" t="str">
        <f t="shared" ca="1" si="390"/>
        <v>-4.10618617768192+1.70083800442311i</v>
      </c>
      <c r="BZ284" s="223" t="str">
        <f t="shared" ca="1" si="391"/>
        <v>-0.867079695429509-4.35910399564519i</v>
      </c>
      <c r="CA284" s="223" t="str">
        <f t="shared" ca="1" si="392"/>
        <v>4.4445038916707-1.39384968160462E-13i</v>
      </c>
      <c r="CB284" s="223" t="str">
        <f t="shared" ca="1" si="393"/>
        <v>-0.867079695429234+4.35910399564525i</v>
      </c>
      <c r="CC284" s="223" t="str">
        <f t="shared" ca="1" si="394"/>
        <v>-4.10618617768193-1.70083800442308i</v>
      </c>
      <c r="CD284" s="223" t="str">
        <f t="shared" ca="1" si="395"/>
        <v>2.46923406275189-3.69546992768468i</v>
      </c>
      <c r="CE284" s="223" t="str">
        <f t="shared" ca="1" si="396"/>
        <v>3.14273884080945+3.14273884081125i</v>
      </c>
      <c r="CF284" s="223" t="str">
        <f t="shared" ca="1" si="397"/>
        <v>-3.69546992768371+2.46923406275335i</v>
      </c>
      <c r="CG284" s="223" t="str">
        <f t="shared" ca="1" si="398"/>
        <v>-1.7008380044247-4.10618617768126i</v>
      </c>
      <c r="CH284" s="223" t="str">
        <f t="shared" ca="1" si="399"/>
        <v>4.35910399564575-0.86707969542674i</v>
      </c>
      <c r="CI284" s="223" t="str">
        <f t="shared" ca="1" si="400"/>
        <v>1.86213346449394E-12+4.4445038916707i</v>
      </c>
      <c r="CJ284" s="223" t="str">
        <f t="shared" ca="1" si="401"/>
        <v>-4.35910399564559-0.867079695427545i</v>
      </c>
      <c r="CK284" s="223" t="str">
        <f t="shared" ca="1" si="402"/>
        <v>1.70083800442569-4.10618617768085i</v>
      </c>
      <c r="CL284" s="223" t="str">
        <f t="shared" ca="1" si="403"/>
        <v>3.69546992768564+2.46923406275046i</v>
      </c>
      <c r="CM284" s="223" t="str">
        <f t="shared" ca="1" si="404"/>
        <v>-3.14273884081004+3.14273884081067i</v>
      </c>
      <c r="CN284" s="223" t="str">
        <f t="shared" ca="1" si="405"/>
        <v>-2.46923406275121-3.69546992768513i</v>
      </c>
      <c r="CO284" s="223" t="str">
        <f t="shared" ca="1" si="406"/>
        <v>4.1061861776806-1.70083800442629i</v>
      </c>
      <c r="CP284" s="223" t="str">
        <f t="shared" ca="1" si="407"/>
        <v>0.867079695428429+4.35910399564541i</v>
      </c>
      <c r="CQ284" s="223" t="str">
        <f t="shared" ca="1" si="408"/>
        <v>-4.4445038916707-9.62652373341704E-13i</v>
      </c>
      <c r="CR284" s="223" t="str">
        <f t="shared" ca="1" si="409"/>
        <v>0.867079695426105-4.35910399564587i</v>
      </c>
      <c r="CS284" s="223" t="str">
        <f t="shared" ca="1" si="410"/>
        <v>4.10618617768151+1.7008380044241i</v>
      </c>
      <c r="CT284" s="223" t="str">
        <f t="shared" ca="1" si="411"/>
        <v>-2.46923406275281+3.69546992768407i</v>
      </c>
      <c r="CU284" s="223" t="str">
        <f t="shared" ca="1" si="412"/>
        <v>-3.14273884081189-3.14273884080882i</v>
      </c>
      <c r="CV284" s="223" t="str">
        <f t="shared" ca="1" si="413"/>
        <v>3.69546992768432-2.46923406275243i</v>
      </c>
      <c r="CW284" s="223" t="str">
        <f t="shared" ca="1" si="414"/>
        <v>1.70083800442368+4.10618617768168i</v>
      </c>
      <c r="CX284" s="223" t="str">
        <f t="shared" ca="1" si="415"/>
        <v>-4.35910399564596+0.867079695425656i</v>
      </c>
      <c r="CY284" s="223" t="str">
        <f t="shared" ca="1" si="416"/>
        <v>-7.60096122991775E-13-4.4445038916707i</v>
      </c>
      <c r="CZ284" s="223" t="str">
        <f t="shared" ca="1" si="417"/>
        <v>4.35910399564537+0.867079695428625i</v>
      </c>
      <c r="DA284" s="223" t="str">
        <f t="shared" ca="1" si="418"/>
        <v>-1.70083800442671+4.10618617768043i</v>
      </c>
      <c r="DB284" s="223" t="str">
        <f t="shared" ca="1" si="419"/>
        <v>-3.69546992768502-2.46923406275138i</v>
      </c>
      <c r="DC284" s="223" t="str">
        <f t="shared" ca="1" si="420"/>
        <v>3.14273884081081-3.14273884080989i</v>
      </c>
      <c r="DD284" s="223" t="str">
        <f t="shared" ca="1" si="421"/>
        <v>2.46923406275029+3.69546992768575i</v>
      </c>
      <c r="DE284" s="223" t="str">
        <f t="shared" ca="1" si="422"/>
        <v>-4.10618617768102+1.70083800442527i</v>
      </c>
      <c r="DF284" s="223" t="str">
        <f t="shared" ca="1" si="423"/>
        <v>-0.867079695427345-4.35910399564562i</v>
      </c>
      <c r="DG284" s="223" t="str">
        <f t="shared" ca="1" si="424"/>
        <v>4.4445038916707+2.06468971484387E-12i</v>
      </c>
      <c r="DH284" s="223" t="str">
        <f t="shared" ca="1" si="425"/>
        <v>-0.867079695427185+4.35910399564566i</v>
      </c>
      <c r="DI284" s="223" t="str">
        <f t="shared" ca="1" si="426"/>
        <v>-4.10618617768108-1.70083800442512i</v>
      </c>
      <c r="DJ284" s="223" t="str">
        <f t="shared" ca="1" si="427"/>
        <v>2.46923406275373-3.69546992768345i</v>
      </c>
      <c r="DK284" s="223" t="str">
        <f t="shared" ca="1" si="428"/>
        <v>3.14273884081111+3.1427388408096i</v>
      </c>
      <c r="DL284" s="223" t="str">
        <f t="shared" ca="1" si="429"/>
        <v>-3.69546992768479+2.46923406275173i</v>
      </c>
      <c r="DM284" s="223" t="str">
        <f t="shared" ca="1" si="430"/>
        <v>-1.70083800442266-4.1061861776821i</v>
      </c>
      <c r="DN284" s="223" t="str">
        <f t="shared" ca="1" si="431"/>
        <v>4.35910399564529-0.867079695429038i</v>
      </c>
      <c r="DO284" s="223" t="str">
        <f t="shared" ca="1" si="432"/>
        <v>-3.41941218510389E-13+4.4445038916707i</v>
      </c>
      <c r="DP284" s="223" t="str">
        <f t="shared" ca="1" si="433"/>
        <v>-4.35910399564515-0.867079695429709i</v>
      </c>
      <c r="DQ284" s="223" t="str">
        <f t="shared" ca="1" si="434"/>
        <v>1.70083800442353-4.10618617768174i</v>
      </c>
      <c r="DR284" s="223" t="str">
        <f t="shared" ca="1" si="435"/>
        <v>3.69546992768441+2.46923406275229i</v>
      </c>
      <c r="DS284" s="223" t="str">
        <f t="shared" ca="1" si="436"/>
        <v>-3.1427388408116+3.14273884080911i</v>
      </c>
      <c r="DT284" s="223" t="str">
        <f t="shared" ca="1" si="437"/>
        <v>-2.46923406275295-3.69546992768397i</v>
      </c>
      <c r="DU284" s="223" t="str">
        <f t="shared" ca="1" si="438"/>
        <v>4.10618617768144-1.70083800442426i</v>
      </c>
      <c r="DV284" s="223" t="str">
        <f t="shared" ca="1" si="439"/>
        <v>0.867079695426265+4.35910399564584i</v>
      </c>
      <c r="DW284" s="223" t="str">
        <f t="shared" ca="1" si="440"/>
        <v>-4.4445038916707+1.38080727782309E-12i</v>
      </c>
      <c r="DX284" s="223" t="str">
        <f t="shared" ca="1" si="441"/>
        <v>0.867079695428265-4.35910399564544i</v>
      </c>
      <c r="DY284" s="223" t="str">
        <f t="shared" ca="1" si="442"/>
        <v>4.10618617768076+1.7008380044259i</v>
      </c>
      <c r="DZ284" s="223" t="str">
        <f t="shared" ca="1" si="443"/>
        <v>-2.46923406275107+3.69546992768523i</v>
      </c>
      <c r="EA284" s="223" t="str">
        <f t="shared" ca="1" si="444"/>
        <v>-3.14273884081015-3.14273884081056i</v>
      </c>
      <c r="EB284" s="223" t="str">
        <f t="shared" ca="1" si="445"/>
        <v>3.69546992768554-2.4692340627506i</v>
      </c>
      <c r="EC284" s="223" t="str">
        <f t="shared" ca="1" si="446"/>
        <v>1.70083800442585+4.10618617768078i</v>
      </c>
      <c r="ED284" s="223" t="str">
        <f t="shared" ca="1" si="447"/>
        <v>-4.3591039956455+0.867079695427954i</v>
      </c>
      <c r="EE284" s="223" t="str">
        <f t="shared" ca="1" si="448"/>
        <v>1.44397856001256E-12-4.4445038916707i</v>
      </c>
      <c r="EF284" s="223" t="str">
        <f t="shared" ca="1" si="449"/>
        <v>4.35910399564583+0.867079695426327i</v>
      </c>
      <c r="EG284" s="223" t="str">
        <f t="shared" ca="1" si="450"/>
        <v>-1.70083800442431+4.10618617768142i</v>
      </c>
      <c r="EH284" s="223" t="str">
        <f t="shared" ca="1" si="451"/>
        <v>-3.69546992768394-2.469234062753i</v>
      </c>
      <c r="EI284" s="223" t="str">
        <f t="shared" ca="1" si="452"/>
        <v>3.14273884080934-3.14273884081137i</v>
      </c>
      <c r="EJ284" s="223" t="str">
        <f t="shared" ca="1" si="453"/>
        <v>2.46923406275203+3.69546992768459i</v>
      </c>
      <c r="EK284" s="223" t="str">
        <f t="shared" ca="1" si="454"/>
        <v>-4.10618617768187+1.70083800442324i</v>
      </c>
      <c r="EL284" s="223" t="str">
        <f t="shared" ca="1" si="455"/>
        <v>-0.867079695429647-4.35910399564517i</v>
      </c>
      <c r="EM284" s="223" t="str">
        <f t="shared" ca="1" si="456"/>
        <v>4.4445038916707-2.78769936320924E-13i</v>
      </c>
      <c r="EN284" s="223"/>
      <c r="EO284" s="223"/>
      <c r="EP284" s="223"/>
    </row>
    <row r="285" spans="1:146">
      <c r="A285" s="249">
        <f t="shared" si="323"/>
        <v>3.6132812500000028E-3</v>
      </c>
      <c r="B285" s="248">
        <v>185</v>
      </c>
      <c r="C285" s="247">
        <f t="shared" si="324"/>
        <v>37000</v>
      </c>
      <c r="N285" s="246">
        <f t="shared" ca="1" si="327"/>
        <v>17.436457077832962</v>
      </c>
      <c r="O285" s="223">
        <f t="shared" ca="1" si="328"/>
        <v>4.4364570778329631</v>
      </c>
      <c r="P285" s="223" t="str">
        <f t="shared" ca="1" si="329"/>
        <v>-0.75846508143032+4.371141970207i</v>
      </c>
      <c r="Q285" s="223" t="str">
        <f t="shared" ca="1" si="330"/>
        <v>-4.17711983207284-1.49459737453201i</v>
      </c>
      <c r="R285" s="223" t="str">
        <f t="shared" ca="1" si="331"/>
        <v>2.18672167356888-3.86010359003464i</v>
      </c>
      <c r="S285" s="223" t="str">
        <f t="shared" ca="1" si="332"/>
        <v>3.42942769706001+2.81445857565747i</v>
      </c>
      <c r="T285" s="223" t="str">
        <f t="shared" ca="1" si="333"/>
        <v>-3.3593245464814+2.89777328217059i</v>
      </c>
      <c r="U285" s="223" t="str">
        <f t="shared" ca="1" si="334"/>
        <v>-2.28079475820941-3.80527616269551i</v>
      </c>
      <c r="V285" s="223" t="str">
        <f t="shared" ca="1" si="335"/>
        <v>4.13918250595754-1.59665888211265i</v>
      </c>
      <c r="W285" s="223" t="str">
        <f t="shared" ca="1" si="336"/>
        <v>0.865509839925238+4.35121179907928i</v>
      </c>
      <c r="X285" s="223" t="str">
        <f t="shared" ca="1" si="337"/>
        <v>-4.43512089990603+0.108876106979273i</v>
      </c>
      <c r="Y285" s="223" t="str">
        <f t="shared" ca="1" si="338"/>
        <v>0.650963451931191-4.38843912885937i</v>
      </c>
      <c r="Z285" s="223" t="str">
        <f t="shared" ca="1" si="339"/>
        <v>4.21254101739386+1.39163557737953i</v>
      </c>
      <c r="AA285" s="223" t="str">
        <f t="shared" ca="1" si="340"/>
        <v>-2.09133138955897+3.9126058353097i</v>
      </c>
      <c r="AB285" s="223" t="str">
        <f t="shared" ca="1" si="341"/>
        <v>-3.49746508862845-2.72944854453777i</v>
      </c>
      <c r="AC285" s="223" t="str">
        <f t="shared" ca="1" si="342"/>
        <v>3.28719786440923-2.97934247841324i</v>
      </c>
      <c r="AD285" s="223" t="str">
        <f t="shared" ca="1" si="343"/>
        <v>2.373493977372+3.74815657928441i</v>
      </c>
      <c r="AE285" s="223" t="str">
        <f t="shared" ca="1" si="344"/>
        <v>-4.09875189107465+1.69775862208566i</v>
      </c>
      <c r="AF285" s="223" t="str">
        <f t="shared" ca="1" si="345"/>
        <v>-0.97203324765605-4.3286606206661i</v>
      </c>
      <c r="AG285" s="223" t="str">
        <f t="shared" ca="1" si="346"/>
        <v>4.43111317098883-0.217686631062843i</v>
      </c>
      <c r="AH285" s="223" t="str">
        <f t="shared" ca="1" si="347"/>
        <v>-0.543069706389736+4.40309285587483i</v>
      </c>
      <c r="AI285" s="223" t="str">
        <f t="shared" ca="1" si="348"/>
        <v>-4.24542472552306-1.28783551099185i</v>
      </c>
      <c r="AJ285" s="223" t="str">
        <f t="shared" ca="1" si="349"/>
        <v>1.99468136571993-3.96275127313132i</v>
      </c>
      <c r="AK285" s="223" t="str">
        <f t="shared" ca="1" si="350"/>
        <v>3.5633957380059+2.64279439567583i</v>
      </c>
      <c r="AL285" s="223" t="str">
        <f t="shared" ca="1" si="351"/>
        <v>-3.21309109726132+3.05911703015008i</v>
      </c>
      <c r="AM285" s="223" t="str">
        <f t="shared" ca="1" si="352"/>
        <v>-2.46476349251329-3.68877924650254i</v>
      </c>
      <c r="AN285" s="223" t="str">
        <f t="shared" ca="1" si="353"/>
        <v>4.05585234131569-1.79783569574591i</v>
      </c>
      <c r="AO285" s="223" t="str">
        <f t="shared" ca="1" si="354"/>
        <v>1.07797113890517+4.30350201895406i</v>
      </c>
      <c r="AP285" s="223" t="str">
        <f t="shared" ca="1" si="355"/>
        <v>-4.42443630518759+0.326366028857486i</v>
      </c>
      <c r="AQ285" s="223" t="str">
        <f t="shared" ca="1" si="356"/>
        <v>0.434848835963803-4.41509432439615i</v>
      </c>
      <c r="AR285" s="223" t="str">
        <f t="shared" ca="1" si="357"/>
        <v>0.434848835963803-4.41509432439615i</v>
      </c>
      <c r="AS285" s="223" t="str">
        <f t="shared" ca="1" si="358"/>
        <v>-1.8968298204121+4.01050969776282i</v>
      </c>
      <c r="AT285" s="223" t="str">
        <f t="shared" ca="1" si="359"/>
        <v>-3.62717993103393-2.55454832629153i</v>
      </c>
      <c r="AU285" s="223" t="str">
        <f t="shared" ca="1" si="360"/>
        <v>3.13704888417852-3.13704888417896i</v>
      </c>
      <c r="AV285" s="223" t="str">
        <f t="shared" ca="1" si="361"/>
        <v>2.55454832628833+3.62717993103619i</v>
      </c>
      <c r="AW285" s="223" t="str">
        <f t="shared" ca="1" si="362"/>
        <v>-4.0105096977626+1.89682982041254i</v>
      </c>
      <c r="AX285" s="223" t="str">
        <f t="shared" ca="1" si="363"/>
        <v>-1.18325970064596-4.27575114854471i</v>
      </c>
      <c r="AY285" s="223" t="str">
        <f t="shared" ca="1" si="364"/>
        <v>4.4150943243961-0.434848835964357i</v>
      </c>
      <c r="AZ285" s="223" t="str">
        <f t="shared" ca="1" si="365"/>
        <v>-0.326366028861332+4.4244363051873i</v>
      </c>
      <c r="BA285" s="223" t="str">
        <f t="shared" ca="1" si="366"/>
        <v>-4.30350201895418-1.07797113890469i</v>
      </c>
      <c r="BB285" s="223" t="str">
        <f t="shared" ca="1" si="367"/>
        <v>1.79783569574944-4.05585234131413i</v>
      </c>
      <c r="BC285" s="223" t="str">
        <f t="shared" ca="1" si="368"/>
        <v>3.68877924650285+2.46476349251283i</v>
      </c>
      <c r="BD285" s="223" t="str">
        <f t="shared" ca="1" si="369"/>
        <v>-3.05911703015292+3.21309109725862i</v>
      </c>
      <c r="BE285" s="223" t="str">
        <f t="shared" ca="1" si="370"/>
        <v>-2.64279439567587-3.56339573800587i</v>
      </c>
      <c r="BF285" s="223" t="str">
        <f t="shared" ca="1" si="371"/>
        <v>3.96275127313206-1.99468136571846i</v>
      </c>
      <c r="BG285" s="223" t="str">
        <f t="shared" ca="1" si="372"/>
        <v>1.28783551099238+4.2454247255229i</v>
      </c>
      <c r="BH285" s="223" t="str">
        <f t="shared" ca="1" si="373"/>
        <v>-4.40309285587504+0.543069706388033i</v>
      </c>
      <c r="BI285" s="223" t="str">
        <f t="shared" ca="1" si="374"/>
        <v>0.217686631062224-4.43111317098886i</v>
      </c>
      <c r="BJ285" s="223" t="str">
        <f t="shared" ca="1" si="375"/>
        <v>4.32866062066574+0.97203324765766i</v>
      </c>
      <c r="BK285" s="223" t="str">
        <f t="shared" ca="1" si="376"/>
        <v>-1.69775862208514+4.09875189107486i</v>
      </c>
      <c r="BL285" s="223" t="str">
        <f t="shared" ca="1" si="377"/>
        <v>-3.7481565792835-2.37349397737345i</v>
      </c>
      <c r="BM285" s="223" t="str">
        <f t="shared" ca="1" si="378"/>
        <v>2.97934247841281-3.28719786440963i</v>
      </c>
      <c r="BN285" s="223" t="str">
        <f t="shared" ca="1" si="379"/>
        <v>2.72944854453647+3.49746508862947i</v>
      </c>
      <c r="BO285" s="223" t="str">
        <f t="shared" ca="1" si="380"/>
        <v>-3.91260583530946+2.09133138955943i</v>
      </c>
      <c r="BP285" s="223" t="str">
        <f t="shared" ca="1" si="381"/>
        <v>-1.39163557737791-4.2125410173944i</v>
      </c>
      <c r="BQ285" s="223" t="str">
        <f t="shared" ca="1" si="382"/>
        <v>4.38843912885929-0.650963451931772i</v>
      </c>
      <c r="BR285" s="223" t="str">
        <f t="shared" ca="1" si="383"/>
        <v>-0.108876106980923+4.43512089990599i</v>
      </c>
      <c r="BS285" s="223" t="str">
        <f t="shared" ca="1" si="384"/>
        <v>-4.35121179907939-0.865509839924724i</v>
      </c>
      <c r="BT285" s="223" t="str">
        <f t="shared" ca="1" si="385"/>
        <v>1.59665888211426-4.13918250595692i</v>
      </c>
      <c r="BU285" s="223" t="str">
        <f t="shared" ca="1" si="386"/>
        <v>3.80527616269574+2.28079475820903i</v>
      </c>
      <c r="BV285" s="223" t="str">
        <f t="shared" ca="1" si="387"/>
        <v>-2.89777328217186+3.35932454648031i</v>
      </c>
      <c r="BW285" s="223" t="str">
        <f t="shared" ca="1" si="388"/>
        <v>-2.81445857565787-3.42942769705969i</v>
      </c>
      <c r="BX285" s="223" t="str">
        <f t="shared" ca="1" si="389"/>
        <v>3.86010359003543-2.18672167356747i</v>
      </c>
      <c r="BY285" s="223" t="str">
        <f t="shared" ca="1" si="390"/>
        <v>1.49459737453254+4.17711983207265i</v>
      </c>
      <c r="BZ285" s="223" t="str">
        <f t="shared" ca="1" si="391"/>
        <v>-4.37114197020726+0.75846508142879i</v>
      </c>
      <c r="CA285" s="223" t="str">
        <f t="shared" ca="1" si="392"/>
        <v>-6.19585427756589E-13-4.43645707783296i</v>
      </c>
      <c r="CB285" s="223" t="str">
        <f t="shared" ca="1" si="393"/>
        <v>4.3711419702067+0.758465081432041i</v>
      </c>
      <c r="CC285" s="223" t="str">
        <f t="shared" ca="1" si="394"/>
        <v>-1.49459737453137+4.17711983207307i</v>
      </c>
      <c r="CD285" s="223" t="str">
        <f t="shared" ca="1" si="395"/>
        <v>-3.86010359003381-2.18672167357034i</v>
      </c>
      <c r="CE285" s="223" t="str">
        <f t="shared" ca="1" si="396"/>
        <v>2.81445857565711-3.42942769706031i</v>
      </c>
      <c r="CF285" s="223" t="str">
        <f t="shared" ca="1" si="397"/>
        <v>2.89777328216936+3.35932454648247i</v>
      </c>
      <c r="CG285" s="223" t="str">
        <f t="shared" ca="1" si="398"/>
        <v>-3.80527616269523+2.28079475820987i</v>
      </c>
      <c r="CH285" s="223" t="str">
        <f t="shared" ca="1" si="399"/>
        <v>-1.59665888211119-4.13918250595811i</v>
      </c>
      <c r="CI285" s="223" t="str">
        <f t="shared" ca="1" si="400"/>
        <v>4.35121179907917-0.865509839925815i</v>
      </c>
      <c r="CJ285" s="223" t="str">
        <f t="shared" ca="1" si="401"/>
        <v>0.108876106977498+4.43512089990607i</v>
      </c>
      <c r="CK285" s="223" t="str">
        <f t="shared" ca="1" si="402"/>
        <v>-4.38843912885947-0.650963451930547i</v>
      </c>
      <c r="CL285" s="223" t="str">
        <f t="shared" ca="1" si="403"/>
        <v>1.39163557738116-4.21254101739332i</v>
      </c>
      <c r="CM285" s="223" t="str">
        <f t="shared" ca="1" si="404"/>
        <v>3.91260583530992+2.09133138955856i</v>
      </c>
      <c r="CN285" s="223" t="str">
        <f t="shared" ca="1" si="405"/>
        <v>-2.72944854453907+3.49746508862744i</v>
      </c>
      <c r="CO285" s="223" t="str">
        <f t="shared" ca="1" si="406"/>
        <v>-2.97934247841363-3.28719786440888i</v>
      </c>
      <c r="CP285" s="223" t="str">
        <f t="shared" ca="1" si="407"/>
        <v>3.74815657928526-2.37349397737066i</v>
      </c>
      <c r="CQ285" s="223" t="str">
        <f t="shared" ca="1" si="408"/>
        <v>1.69775862208617+4.09875189107443i</v>
      </c>
      <c r="CR285" s="223" t="str">
        <f t="shared" ca="1" si="409"/>
        <v>-4.32866062066643+0.972033247654564i</v>
      </c>
      <c r="CS285" s="223" t="str">
        <f t="shared" ca="1" si="410"/>
        <v>-0.217686631063462-4.4311131709888i</v>
      </c>
      <c r="CT285" s="223" t="str">
        <f t="shared" ca="1" si="411"/>
        <v>4.40309285587462+0.543069706391435i</v>
      </c>
      <c r="CU285" s="223" t="str">
        <f t="shared" ca="1" si="412"/>
        <v>-1.28783551099143+4.24542472552319i</v>
      </c>
      <c r="CV285" s="223" t="str">
        <f t="shared" ca="1" si="413"/>
        <v>-3.96275127313057-1.99468136572141i</v>
      </c>
      <c r="CW285" s="223" t="str">
        <f t="shared" ca="1" si="414"/>
        <v>2.64279439567508-3.56339573800646i</v>
      </c>
      <c r="CX285" s="223" t="str">
        <f t="shared" ca="1" si="415"/>
        <v>3.05911703015053+3.21309109726089i</v>
      </c>
      <c r="CY285" s="223" t="str">
        <f t="shared" ca="1" si="416"/>
        <v>-3.68877924650223+2.46476349251375i</v>
      </c>
      <c r="CZ285" s="223" t="str">
        <f t="shared" ca="1" si="417"/>
        <v>-1.79783569574653-4.05585234131542i</v>
      </c>
      <c r="DA285" s="223" t="str">
        <f t="shared" ca="1" si="418"/>
        <v>4.30350201895391-1.07797113890577i</v>
      </c>
      <c r="DB285" s="223" t="str">
        <f t="shared" ca="1" si="419"/>
        <v>0.326366028857915+4.42443630518756i</v>
      </c>
      <c r="DC285" s="223" t="str">
        <f t="shared" ca="1" si="420"/>
        <v>-4.41509432439622-0.434848835963124i</v>
      </c>
      <c r="DD285" s="223" t="str">
        <f t="shared" ca="1" si="421"/>
        <v>1.18325970064926-4.2757511485438i</v>
      </c>
      <c r="DE285" s="223" t="str">
        <f t="shared" ca="1" si="422"/>
        <v>4.01050969776303+1.89682982041165i</v>
      </c>
      <c r="DF285" s="223" t="str">
        <f t="shared" ca="1" si="423"/>
        <v>-2.55454832629102+3.62717993103429i</v>
      </c>
      <c r="DG285" s="223" t="str">
        <f t="shared" ca="1" si="424"/>
        <v>-3.13704888417931-3.13704888417817i</v>
      </c>
      <c r="DH285" s="223" t="str">
        <f t="shared" ca="1" si="425"/>
        <v>3.62717993103584-2.55454832628883i</v>
      </c>
      <c r="DI285" s="223" t="str">
        <f t="shared" ca="1" si="426"/>
        <v>1.8968298204131+4.01050969776234i</v>
      </c>
      <c r="DJ285" s="223" t="str">
        <f t="shared" ca="1" si="427"/>
        <v>-4.27575114854458+1.18325970064643i</v>
      </c>
      <c r="DK285" s="223" t="str">
        <f t="shared" ca="1" si="428"/>
        <v>-0.434848835964973-4.41509432439604i</v>
      </c>
      <c r="DL285" s="223" t="str">
        <f t="shared" ca="1" si="429"/>
        <v>4.42443630518734+0.32636602886084i</v>
      </c>
      <c r="DM285" s="223" t="str">
        <f t="shared" ca="1" si="430"/>
        <v>-1.07797113890421+4.3035020189543i</v>
      </c>
      <c r="DN285" s="223" t="str">
        <f t="shared" ca="1" si="431"/>
        <v>-4.05585234131433-1.79783569574898i</v>
      </c>
      <c r="DO285" s="223" t="str">
        <f t="shared" ca="1" si="432"/>
        <v>2.46476349251242-3.68877924650313i</v>
      </c>
      <c r="DP285" s="223" t="str">
        <f t="shared" ca="1" si="433"/>
        <v>3.21309109725904+3.05911703015247i</v>
      </c>
      <c r="DQ285" s="223" t="str">
        <f t="shared" ca="1" si="434"/>
        <v>-3.5633957380055+2.64279439567637i</v>
      </c>
      <c r="DR285" s="223" t="str">
        <f t="shared" ca="1" si="435"/>
        <v>-1.99468136571901-3.96275127313178i</v>
      </c>
      <c r="DS285" s="223" t="str">
        <f t="shared" ca="1" si="436"/>
        <v>4.24542472552272-1.28783551099297i</v>
      </c>
      <c r="DT285" s="223" t="str">
        <f t="shared" ca="1" si="437"/>
        <v>0.543069706388525+4.40309285587498i</v>
      </c>
      <c r="DU285" s="223" t="str">
        <f t="shared" ca="1" si="438"/>
        <v>-4.43111317098889-0.217686631061605i</v>
      </c>
      <c r="DV285" s="223" t="str">
        <f t="shared" ca="1" si="439"/>
        <v>0.972033247657181-4.32866062066585i</v>
      </c>
      <c r="DW285" s="223" t="str">
        <f t="shared" ca="1" si="440"/>
        <v>4.09875189107505+1.69775862208469i</v>
      </c>
      <c r="DX285" s="223" t="str">
        <f t="shared" ca="1" si="441"/>
        <v>-2.37349397737314+3.7481565792837i</v>
      </c>
      <c r="DY285" s="223" t="str">
        <f t="shared" ca="1" si="442"/>
        <v>-3.28719786440996-2.97934247841244i</v>
      </c>
      <c r="DZ285" s="223" t="str">
        <f t="shared" ca="1" si="443"/>
        <v>3.49746508862909-2.72944854453696i</v>
      </c>
      <c r="EA285" s="223" t="str">
        <f t="shared" ca="1" si="444"/>
        <v>2.09133138955976+3.91260583530928i</v>
      </c>
      <c r="EB285" s="223" t="str">
        <f t="shared" ca="1" si="445"/>
        <v>-4.21254101739425+1.39163557737838i</v>
      </c>
      <c r="EC285" s="223" t="str">
        <f t="shared" ca="1" si="446"/>
        <v>-0.650963451932384-4.3884391288592i</v>
      </c>
      <c r="ED285" s="223" t="str">
        <f t="shared" ca="1" si="447"/>
        <v>4.435120899906+0.108876106980178i</v>
      </c>
      <c r="EE285" s="223" t="str">
        <f t="shared" ca="1" si="448"/>
        <v>-0.86550983992424+4.35121179907948i</v>
      </c>
      <c r="EF285" s="223" t="str">
        <f t="shared" ca="1" si="449"/>
        <v>-4.13918250595714-1.59665888211369i</v>
      </c>
      <c r="EG285" s="223" t="str">
        <f t="shared" ca="1" si="450"/>
        <v>2.28079475820828-3.80527616269619i</v>
      </c>
      <c r="EH285" s="223" t="str">
        <f t="shared" ca="1" si="451"/>
        <v>3.35932454648055+2.89777328217158i</v>
      </c>
      <c r="EI285" s="223" t="str">
        <f t="shared" ca="1" si="452"/>
        <v>-3.42942769705929+2.81445857565834i</v>
      </c>
      <c r="EJ285" s="223" t="str">
        <f t="shared" ca="1" si="453"/>
        <v>-2.18672167356801-3.86010359003513i</v>
      </c>
      <c r="EK285" s="223" t="str">
        <f t="shared" ca="1" si="454"/>
        <v>4.17711983207253-1.49459737453288i</v>
      </c>
      <c r="EL285" s="223" t="str">
        <f t="shared" ca="1" si="455"/>
        <v>0.758465081429153+4.3711419702072i</v>
      </c>
      <c r="EM285" s="223" t="str">
        <f t="shared" ca="1" si="456"/>
        <v>-4.43645707783296+1.23917085551317E-12i</v>
      </c>
      <c r="EN285" s="223"/>
      <c r="EO285" s="223"/>
      <c r="EP285" s="223"/>
    </row>
    <row r="286" spans="1:146">
      <c r="A286" s="249">
        <f t="shared" si="323"/>
        <v>3.6328125000000028E-3</v>
      </c>
      <c r="B286" s="248">
        <v>186</v>
      </c>
      <c r="C286" s="247">
        <f t="shared" si="324"/>
        <v>37200</v>
      </c>
      <c r="N286" s="246">
        <f t="shared" ca="1" si="327"/>
        <v>17.425722686033509</v>
      </c>
      <c r="O286" s="223">
        <f t="shared" ca="1" si="328"/>
        <v>4.4257226860335077</v>
      </c>
      <c r="P286" s="223" t="str">
        <f t="shared" ca="1" si="329"/>
        <v>-0.649388389529547+4.37782092064258i</v>
      </c>
      <c r="Q286" s="223" t="str">
        <f t="shared" ca="1" si="330"/>
        <v>-4.23515255303056-1.28471948153297i</v>
      </c>
      <c r="R286" s="223" t="str">
        <f t="shared" ca="1" si="331"/>
        <v>1.89224027652359-4.00080592250781i</v>
      </c>
      <c r="S286" s="223" t="str">
        <f t="shared" ca="1" si="332"/>
        <v>3.67985392591493+2.45879978395968i</v>
      </c>
      <c r="T286" s="223" t="str">
        <f t="shared" ca="1" si="333"/>
        <v>-2.97213370147554+3.27924420472538i</v>
      </c>
      <c r="U286" s="223" t="str">
        <f t="shared" ca="1" si="334"/>
        <v>-2.80764874959032-3.42112989998854i</v>
      </c>
      <c r="V286" s="223" t="str">
        <f t="shared" ca="1" si="335"/>
        <v>3.79606896773814-2.27527617792811i</v>
      </c>
      <c r="W286" s="223" t="str">
        <f t="shared" ca="1" si="336"/>
        <v>1.69365074818715+4.08883460619731i</v>
      </c>
      <c r="X286" s="223" t="str">
        <f t="shared" ca="1" si="337"/>
        <v>-4.29308932342462+1.07536289445431i</v>
      </c>
      <c r="Y286" s="223" t="str">
        <f t="shared" ca="1" si="338"/>
        <v>-0.433796681576743-4.40441162162719i</v>
      </c>
      <c r="Z286" s="223" t="str">
        <f t="shared" ca="1" si="339"/>
        <v>4.42039170923441+0.217159919421978i</v>
      </c>
      <c r="AA286" s="223" t="str">
        <f t="shared" ca="1" si="340"/>
        <v>-0.863415663972435+4.3406836656083i</v>
      </c>
      <c r="AB286" s="223" t="str">
        <f t="shared" ca="1" si="341"/>
        <v>-4.16701292918073-1.49098106685239i</v>
      </c>
      <c r="AC286" s="223" t="str">
        <f t="shared" ca="1" si="342"/>
        <v>2.0862712322928-3.90313894692197i</v>
      </c>
      <c r="AD286" s="223" t="str">
        <f t="shared" ca="1" si="343"/>
        <v>3.55477379366681+2.63639992594661i</v>
      </c>
      <c r="AE286" s="223" t="str">
        <f t="shared" ca="1" si="344"/>
        <v>-3.12945852294542+3.12945852294545i</v>
      </c>
      <c r="AF286" s="223" t="str">
        <f t="shared" ca="1" si="345"/>
        <v>-2.6363999259467-3.55477379366674i</v>
      </c>
      <c r="AG286" s="223" t="str">
        <f t="shared" ca="1" si="346"/>
        <v>3.90313894692193-2.08627123229287i</v>
      </c>
      <c r="AH286" s="223" t="str">
        <f t="shared" ca="1" si="347"/>
        <v>1.49098106685243+4.16701292918071i</v>
      </c>
      <c r="AI286" s="223" t="str">
        <f t="shared" ca="1" si="348"/>
        <v>-4.34068366560828+0.86341566397251i</v>
      </c>
      <c r="AJ286" s="223" t="str">
        <f t="shared" ca="1" si="349"/>
        <v>-0.217159919421583-4.42039170923443i</v>
      </c>
      <c r="AK286" s="223" t="str">
        <f t="shared" ca="1" si="350"/>
        <v>4.40441162162733+0.433796681575352i</v>
      </c>
      <c r="AL286" s="223" t="str">
        <f t="shared" ca="1" si="351"/>
        <v>-1.07536289445598+4.2930893234242i</v>
      </c>
      <c r="AM286" s="223" t="str">
        <f t="shared" ca="1" si="352"/>
        <v>-4.08883460619717-1.69365074818749i</v>
      </c>
      <c r="AN286" s="223" t="str">
        <f t="shared" ca="1" si="353"/>
        <v>2.27527617792693-3.79606896773885i</v>
      </c>
      <c r="AO286" s="223" t="str">
        <f t="shared" ca="1" si="354"/>
        <v>3.42112989998744+2.80764874959166i</v>
      </c>
      <c r="AP286" s="223" t="str">
        <f t="shared" ca="1" si="355"/>
        <v>-3.27924420472563+2.97213370147525i</v>
      </c>
      <c r="AQ286" s="223" t="str">
        <f t="shared" ca="1" si="356"/>
        <v>-2.45879978396085-3.67985392591414i</v>
      </c>
      <c r="AR286" s="223" t="str">
        <f t="shared" ca="1" si="357"/>
        <v>-2.45879978396085-3.67985392591414i</v>
      </c>
      <c r="AS286" s="223" t="str">
        <f t="shared" ca="1" si="358"/>
        <v>1.28471948153282+4.23515255303061i</v>
      </c>
      <c r="AT286" s="223" t="str">
        <f t="shared" ca="1" si="359"/>
        <v>-4.3778209206424+0.649388389530733i</v>
      </c>
      <c r="AU286" s="223" t="str">
        <f t="shared" ca="1" si="360"/>
        <v>1.71547057195877E-12-4.42572268603351i</v>
      </c>
      <c r="AV286" s="223" t="str">
        <f t="shared" ca="1" si="361"/>
        <v>4.37782092064255+0.649388389529773i</v>
      </c>
      <c r="AW286" s="223" t="str">
        <f t="shared" ca="1" si="362"/>
        <v>-1.28471948153177+4.23515255303093i</v>
      </c>
      <c r="AX286" s="223" t="str">
        <f t="shared" ca="1" si="363"/>
        <v>-4.00080592250706-1.89224027652516i</v>
      </c>
      <c r="AY286" s="223" t="str">
        <f t="shared" ca="1" si="364"/>
        <v>2.45879978396-3.67985392591471i</v>
      </c>
      <c r="AZ286" s="223" t="str">
        <f t="shared" ca="1" si="365"/>
        <v>3.27924420472633+2.97213370147449i</v>
      </c>
      <c r="BA286" s="223" t="str">
        <f t="shared" ca="1" si="366"/>
        <v>-3.42112989998965+2.80764874958896i</v>
      </c>
      <c r="BB286" s="223" t="str">
        <f t="shared" ca="1" si="367"/>
        <v>-2.27527617792776-3.79606896773835i</v>
      </c>
      <c r="BC286" s="223" t="str">
        <f t="shared" ca="1" si="368"/>
        <v>4.08883460619678-1.69365074818845i</v>
      </c>
      <c r="BD286" s="223" t="str">
        <f t="shared" ca="1" si="369"/>
        <v>1.07536289445271+4.29308932342502i</v>
      </c>
      <c r="BE286" s="223" t="str">
        <f t="shared" ca="1" si="370"/>
        <v>-4.40441162162723+0.433796681576319i</v>
      </c>
      <c r="BF286" s="223" t="str">
        <f t="shared" ca="1" si="371"/>
        <v>0.217159919420613-4.42039170923447i</v>
      </c>
      <c r="BG286" s="223" t="str">
        <f t="shared" ca="1" si="372"/>
        <v>4.34068366560797+0.86341566397409i</v>
      </c>
      <c r="BH286" s="223" t="str">
        <f t="shared" ca="1" si="373"/>
        <v>-1.4909810668527+4.16701292918061i</v>
      </c>
      <c r="BI286" s="223" t="str">
        <f t="shared" ca="1" si="374"/>
        <v>-3.90313894692239-2.08627123229201i</v>
      </c>
      <c r="BJ286" s="223" t="str">
        <f t="shared" ca="1" si="375"/>
        <v>2.63639992594799-3.55477379366579i</v>
      </c>
      <c r="BK286" s="223" t="str">
        <f t="shared" ca="1" si="376"/>
        <v>3.12945852294522+3.12945852294565i</v>
      </c>
      <c r="BL286" s="223" t="str">
        <f t="shared" ca="1" si="377"/>
        <v>-3.55477379366623+2.6363999259474i</v>
      </c>
      <c r="BM286" s="223" t="str">
        <f t="shared" ca="1" si="378"/>
        <v>-2.08627123229136-3.90313894692274i</v>
      </c>
      <c r="BN286" s="223" t="str">
        <f t="shared" ca="1" si="379"/>
        <v>4.16701292918083-1.49098106685212i</v>
      </c>
      <c r="BO286" s="223" t="str">
        <f t="shared" ca="1" si="380"/>
        <v>0.863415663973484+4.34068366560809i</v>
      </c>
      <c r="BP286" s="223" t="str">
        <f t="shared" ca="1" si="381"/>
        <v>-4.42039170923451+0.21715991941987i</v>
      </c>
      <c r="BQ286" s="223" t="str">
        <f t="shared" ca="1" si="382"/>
        <v>0.433796681577059-4.40441162162716i</v>
      </c>
      <c r="BR286" s="223" t="str">
        <f t="shared" ca="1" si="383"/>
        <v>4.29308932342487+1.07536289445331i</v>
      </c>
      <c r="BS286" s="223" t="str">
        <f t="shared" ca="1" si="384"/>
        <v>-1.69365074818913+4.0888346061965i</v>
      </c>
      <c r="BT286" s="223" t="str">
        <f t="shared" ca="1" si="385"/>
        <v>-3.79606896773803-2.27527617792829i</v>
      </c>
      <c r="BU286" s="223" t="str">
        <f t="shared" ca="1" si="386"/>
        <v>2.80764874958963-3.42112989998911i</v>
      </c>
      <c r="BV286" s="223" t="str">
        <f t="shared" ca="1" si="387"/>
        <v>2.97213370147403+3.27924420472674i</v>
      </c>
      <c r="BW286" s="223" t="str">
        <f t="shared" ca="1" si="388"/>
        <v>-3.67985392591506+2.45879978395948i</v>
      </c>
      <c r="BX286" s="223" t="str">
        <f t="shared" ca="1" si="389"/>
        <v>-1.89224027652461-4.00080592250733i</v>
      </c>
      <c r="BY286" s="223" t="str">
        <f t="shared" ca="1" si="390"/>
        <v>4.23515255303111-1.28471948153118i</v>
      </c>
      <c r="BZ286" s="223" t="str">
        <f t="shared" ca="1" si="391"/>
        <v>0.649388389529162+4.37782092064264i</v>
      </c>
      <c r="CA286" s="223" t="str">
        <f t="shared" ca="1" si="392"/>
        <v>-4.42572268603351+1.09737660735414E-12i</v>
      </c>
      <c r="CB286" s="223" t="str">
        <f t="shared" ca="1" si="393"/>
        <v>0.649388389531468-4.3778209206423i</v>
      </c>
      <c r="CC286" s="223" t="str">
        <f t="shared" ca="1" si="394"/>
        <v>4.23515255303043+1.28471948153341i</v>
      </c>
      <c r="CD286" s="223" t="str">
        <f t="shared" ca="1" si="395"/>
        <v>-1.89224027652262+4.00080592250827i</v>
      </c>
      <c r="CE286" s="223" t="str">
        <f t="shared" ca="1" si="396"/>
        <v>-3.67985392591376-2.45879978396142i</v>
      </c>
      <c r="CF286" s="223" t="str">
        <f t="shared" ca="1" si="397"/>
        <v>2.97213370147576-3.27924420472518i</v>
      </c>
      <c r="CG286" s="223" t="str">
        <f t="shared" ca="1" si="398"/>
        <v>2.80764874959113+3.42112989998787i</v>
      </c>
      <c r="CH286" s="223" t="str">
        <f t="shared" ca="1" si="399"/>
        <v>-3.79606896773923+2.27527617792629i</v>
      </c>
      <c r="CI286" s="223" t="str">
        <f t="shared" ca="1" si="400"/>
        <v>-1.69365074818686-4.08883460619743i</v>
      </c>
      <c r="CJ286" s="223" t="str">
        <f t="shared" ca="1" si="401"/>
        <v>4.29308932342437-1.07536289445532i</v>
      </c>
      <c r="CK286" s="223" t="str">
        <f t="shared" ca="1" si="402"/>
        <v>0.433796681574612+4.4044116216274i</v>
      </c>
      <c r="CL286" s="223" t="str">
        <f t="shared" ca="1" si="403"/>
        <v>-4.42039170923439-0.217159919422326i</v>
      </c>
      <c r="CM286" s="223" t="str">
        <f t="shared" ca="1" si="404"/>
        <v>0.863415663971453-4.34068366560849i</v>
      </c>
      <c r="CN286" s="223" t="str">
        <f t="shared" ca="1" si="405"/>
        <v>4.16701292918+1.49098106685443i</v>
      </c>
      <c r="CO286" s="223" t="str">
        <f t="shared" ca="1" si="406"/>
        <v>-2.08627123229353+3.90313894692158i</v>
      </c>
      <c r="CP286" s="223" t="str">
        <f t="shared" ca="1" si="407"/>
        <v>-3.55477379366739-2.63639992594584i</v>
      </c>
      <c r="CQ286" s="223" t="str">
        <f t="shared" ca="1" si="408"/>
        <v>3.12945852294695-3.12945852294391i</v>
      </c>
      <c r="CR286" s="223" t="str">
        <f t="shared" ca="1" si="409"/>
        <v>2.63639992594602+3.55477379366725i</v>
      </c>
      <c r="CS286" s="223" t="str">
        <f t="shared" ca="1" si="410"/>
        <v>-3.90313894692148+2.08627123229373i</v>
      </c>
      <c r="CT286" s="223" t="str">
        <f t="shared" ca="1" si="411"/>
        <v>-1.49098106685038-4.16701292918145i</v>
      </c>
      <c r="CU286" s="223" t="str">
        <f t="shared" ca="1" si="412"/>
        <v>4.34068366560845-0.863415663971678i</v>
      </c>
      <c r="CV286" s="223" t="str">
        <f t="shared" ca="1" si="413"/>
        <v>0.217159919422554+4.42039170923438i</v>
      </c>
      <c r="CW286" s="223" t="str">
        <f t="shared" ca="1" si="414"/>
        <v>-4.404411621627-0.433796681578641i</v>
      </c>
      <c r="CX286" s="223" t="str">
        <f t="shared" ca="1" si="415"/>
        <v>1.0753628944551-4.29308932342443i</v>
      </c>
      <c r="CY286" s="223" t="str">
        <f t="shared" ca="1" si="416"/>
        <v>4.08883460619752+1.69365074818665i</v>
      </c>
      <c r="CZ286" s="223" t="str">
        <f t="shared" ca="1" si="417"/>
        <v>-2.27527617792976+3.79606896773715i</v>
      </c>
      <c r="DA286" s="223" t="str">
        <f t="shared" ca="1" si="418"/>
        <v>-3.42112989998818-2.80764874959076i</v>
      </c>
      <c r="DB286" s="223" t="str">
        <f t="shared" ca="1" si="419"/>
        <v>3.27924420472502-2.97213370147593i</v>
      </c>
      <c r="DC286" s="223" t="str">
        <f t="shared" ca="1" si="420"/>
        <v>2.45879978395805+3.67985392591601i</v>
      </c>
      <c r="DD286" s="223" t="str">
        <f t="shared" ca="1" si="421"/>
        <v>-4.00080592250806+1.89224027652306i</v>
      </c>
      <c r="DE286" s="223" t="str">
        <f t="shared" ca="1" si="422"/>
        <v>-1.28471948153387-4.23515255303029i</v>
      </c>
      <c r="DF286" s="223" t="str">
        <f t="shared" ca="1" si="423"/>
        <v>4.37782092064289-0.649388389527462i</v>
      </c>
      <c r="DG286" s="223" t="str">
        <f t="shared" ca="1" si="424"/>
        <v>-6.1809396460463E-13+4.42572268603351i</v>
      </c>
      <c r="DH286" s="223" t="str">
        <f t="shared" ca="1" si="425"/>
        <v>-4.37782092064271-0.649388389528688i</v>
      </c>
      <c r="DI286" s="223" t="str">
        <f t="shared" ca="1" si="426"/>
        <v>1.28471948153505-4.23515255302993i</v>
      </c>
      <c r="DJ286" s="223" t="str">
        <f t="shared" ca="1" si="427"/>
        <v>4.00080592250754+1.89224027652417i</v>
      </c>
      <c r="DK286" s="223" t="str">
        <f t="shared" ca="1" si="428"/>
        <v>-2.45879978395908+3.67985392591532i</v>
      </c>
      <c r="DL286" s="223" t="str">
        <f t="shared" ca="1" si="429"/>
        <v>-3.27924420472706-2.97213370147367i</v>
      </c>
      <c r="DM286" s="223" t="str">
        <f t="shared" ca="1" si="430"/>
        <v>3.42112989998896-2.80764874958981i</v>
      </c>
      <c r="DN286" s="223" t="str">
        <f t="shared" ca="1" si="431"/>
        <v>2.2752761779287+3.79606896773778i</v>
      </c>
      <c r="DO286" s="223" t="str">
        <f t="shared" ca="1" si="432"/>
        <v>-4.08883460619636+1.69365074818946i</v>
      </c>
      <c r="DP286" s="223" t="str">
        <f t="shared" ca="1" si="433"/>
        <v>-1.07536289445365-4.29308932342479i</v>
      </c>
      <c r="DQ286" s="223" t="str">
        <f t="shared" ca="1" si="434"/>
        <v>4.40441162162712-0.433796681577411i</v>
      </c>
      <c r="DR286" s="223" t="str">
        <f t="shared" ca="1" si="435"/>
        <v>-0.217159919419517+4.42039170923453i</v>
      </c>
      <c r="DS286" s="223" t="str">
        <f t="shared" ca="1" si="436"/>
        <v>-4.34068366560816-0.863415663973135i</v>
      </c>
      <c r="DT286" s="223" t="str">
        <f t="shared" ca="1" si="437"/>
        <v>1.49098106685179-4.16701292918094i</v>
      </c>
      <c r="DU286" s="223" t="str">
        <f t="shared" ca="1" si="438"/>
        <v>3.90313894692077+2.08627123229504i</v>
      </c>
      <c r="DV286" s="223" t="str">
        <f t="shared" ca="1" si="439"/>
        <v>-2.63639992594721+3.55477379366637i</v>
      </c>
      <c r="DW286" s="223" t="str">
        <f t="shared" ca="1" si="440"/>
        <v>-3.1294585229459-3.12945852294497i</v>
      </c>
      <c r="DX286" s="223" t="str">
        <f t="shared" ca="1" si="441"/>
        <v>3.55477379366828-2.63639992594464i</v>
      </c>
      <c r="DY286" s="223" t="str">
        <f t="shared" ca="1" si="442"/>
        <v>2.08627123229243+3.90313894692216i</v>
      </c>
      <c r="DZ286" s="223" t="str">
        <f t="shared" ca="1" si="443"/>
        <v>-4.1670129291805+1.49098106685303i</v>
      </c>
      <c r="EA286" s="223" t="str">
        <f t="shared" ca="1" si="444"/>
        <v>-0.86341566397024-4.34068366560873i</v>
      </c>
      <c r="EB286" s="223" t="str">
        <f t="shared" ca="1" si="445"/>
        <v>4.42039170923447-0.217159919420841i</v>
      </c>
      <c r="EC286" s="223" t="str">
        <f t="shared" ca="1" si="446"/>
        <v>-0.433796681575842+4.40441162162728i</v>
      </c>
      <c r="ED286" s="223" t="str">
        <f t="shared" ca="1" si="447"/>
        <v>-4.29308932342401-1.07536289445676i</v>
      </c>
      <c r="EE286" s="223" t="str">
        <f t="shared" ca="1" si="448"/>
        <v>1.693650748188-4.08883460619696i</v>
      </c>
      <c r="EF286" s="223" t="str">
        <f t="shared" ca="1" si="449"/>
        <v>3.79606896773846+2.27527617792756i</v>
      </c>
      <c r="EG286" s="223" t="str">
        <f t="shared" ca="1" si="450"/>
        <v>-2.80764874959208+3.42112989998709i</v>
      </c>
      <c r="EH286" s="223" t="str">
        <f t="shared" ca="1" si="451"/>
        <v>-2.97213370147466-3.27924420472617i</v>
      </c>
      <c r="EI286" s="223" t="str">
        <f t="shared" ca="1" si="452"/>
        <v>3.67985392591445-2.45879978396039i</v>
      </c>
      <c r="EJ286" s="223" t="str">
        <f t="shared" ca="1" si="453"/>
        <v>1.89224027652537+4.00080592250697i</v>
      </c>
      <c r="EK286" s="223" t="str">
        <f t="shared" ca="1" si="454"/>
        <v>-4.23515255303079+1.28471948153223i</v>
      </c>
      <c r="EL286" s="223" t="str">
        <f t="shared" ca="1" si="455"/>
        <v>-0.649388389529998-4.37782092064251i</v>
      </c>
      <c r="EM286" s="223" t="str">
        <f t="shared" ca="1" si="456"/>
        <v>4.42572268603351+2.3335645365634E-12i</v>
      </c>
      <c r="EN286" s="223"/>
      <c r="EO286" s="223"/>
      <c r="EP286" s="223"/>
    </row>
    <row r="287" spans="1:146">
      <c r="A287" s="249">
        <f t="shared" si="323"/>
        <v>3.6523437500000028E-3</v>
      </c>
      <c r="B287" s="248">
        <v>187</v>
      </c>
      <c r="C287" s="247">
        <f t="shared" si="324"/>
        <v>37400</v>
      </c>
      <c r="N287" s="246">
        <f t="shared" ca="1" si="327"/>
        <v>17.410698337780531</v>
      </c>
      <c r="O287" s="223">
        <f t="shared" ca="1" si="328"/>
        <v>4.4106983377805324</v>
      </c>
      <c r="P287" s="223" t="str">
        <f t="shared" ca="1" si="329"/>
        <v>-0.53991656162777+4.37752783353573i</v>
      </c>
      <c r="Q287" s="223" t="str">
        <f t="shared" ca="1" si="330"/>
        <v>-4.27851523606035-1.07171227561293i</v>
      </c>
      <c r="R287" s="223" t="str">
        <f t="shared" ca="1" si="331"/>
        <v>1.5873884394204-4.11514978698156i</v>
      </c>
      <c r="S287" s="223" t="str">
        <f t="shared" ca="1" si="332"/>
        <v>3.88988865471469+2.07918880355341i</v>
      </c>
      <c r="T287" s="223" t="str">
        <f t="shared" ca="1" si="333"/>
        <v>-2.53971623276708+3.60611997636232i</v>
      </c>
      <c r="U287" s="223" t="str">
        <f t="shared" ca="1" si="334"/>
        <v>-3.26811189697964-2.96204396586548i</v>
      </c>
      <c r="V287" s="223" t="str">
        <f t="shared" ca="1" si="335"/>
        <v>3.33981980063878-2.88094837269971i</v>
      </c>
      <c r="W287" s="223" t="str">
        <f t="shared" ca="1" si="336"/>
        <v>2.45045270329988+3.66736163689787i</v>
      </c>
      <c r="X287" s="223" t="str">
        <f t="shared" ca="1" si="337"/>
        <v>-3.93974294054833+1.98309994435468i</v>
      </c>
      <c r="Y287" s="223" t="str">
        <f t="shared" ca="1" si="338"/>
        <v>-1.48591951637225-4.15286684324985i</v>
      </c>
      <c r="Z287" s="223" t="str">
        <f t="shared" ca="1" si="339"/>
        <v>4.30352776312988-0.966389475765467i</v>
      </c>
      <c r="AA287" s="223" t="str">
        <f t="shared" ca="1" si="340"/>
        <v>0.432324037925747+4.38945961971762i</v>
      </c>
      <c r="AB287" s="223" t="str">
        <f t="shared" ca="1" si="341"/>
        <v>-4.40936991790451-0.108243955853107i</v>
      </c>
      <c r="AC287" s="223" t="str">
        <f t="shared" ca="1" si="342"/>
        <v>0.647183859782177-4.36295918827318i</v>
      </c>
      <c r="AD287" s="223" t="str">
        <f t="shared" ca="1" si="343"/>
        <v>4.25092549139663+1.17638951605932i</v>
      </c>
      <c r="AE287" s="223" t="str">
        <f t="shared" ca="1" si="344"/>
        <v>-1.68790117902889+4.07495391835697i</v>
      </c>
      <c r="AF287" s="223" t="str">
        <f t="shared" ca="1" si="345"/>
        <v>-3.83769124540776-2.17402523716276i</v>
      </c>
      <c r="AG287" s="223" t="str">
        <f t="shared" ca="1" si="346"/>
        <v>2.62744993214178-3.54270612399449i</v>
      </c>
      <c r="AH287" s="223" t="str">
        <f t="shared" ca="1" si="347"/>
        <v>3.19443540491636+3.04135533450415i</v>
      </c>
      <c r="AI287" s="223" t="str">
        <f t="shared" ca="1" si="348"/>
        <v>-3.40951592173392+2.79811740395982i</v>
      </c>
      <c r="AJ287" s="223" t="str">
        <f t="shared" ca="1" si="349"/>
        <v>-2.35971311275251-3.72639421591487i</v>
      </c>
      <c r="AK287" s="223" t="str">
        <f t="shared" ca="1" si="350"/>
        <v>3.98722407255183-1.88581653990073i</v>
      </c>
      <c r="AL287" s="223" t="str">
        <f t="shared" ca="1" si="351"/>
        <v>1.3835555309683+4.18808236781787i</v>
      </c>
      <c r="AM287" s="223" t="str">
        <f t="shared" ca="1" si="352"/>
        <v>-4.32594800599425+0.860484559033044i</v>
      </c>
      <c r="AN287" s="223" t="str">
        <f t="shared" ca="1" si="353"/>
        <v>-0.324471098388782-4.39874735955707i</v>
      </c>
      <c r="AO287" s="223" t="str">
        <f t="shared" ca="1" si="354"/>
        <v>4.40538545846694+0.216422709593835i</v>
      </c>
      <c r="AP287" s="223" t="str">
        <f t="shared" ca="1" si="355"/>
        <v>-0.754061318577349+4.34576245953749i</v>
      </c>
      <c r="AQ287" s="223" t="str">
        <f t="shared" ca="1" si="356"/>
        <v>-4.22077514816859-1.28035814345141i</v>
      </c>
      <c r="AR287" s="223" t="str">
        <f t="shared" ca="1" si="357"/>
        <v>-4.22077514816859-1.28035814345141i</v>
      </c>
      <c r="AS287" s="223" t="str">
        <f t="shared" ca="1" si="358"/>
        <v>3.78318215439464+2.26755211926206i</v>
      </c>
      <c r="AT287" s="223" t="str">
        <f t="shared" ca="1" si="359"/>
        <v>-2.71360095392407+3.47715827792788i</v>
      </c>
      <c r="AU287" s="223" t="str">
        <f t="shared" ca="1" si="360"/>
        <v>-3.1188347044134-3.11883470441229i</v>
      </c>
      <c r="AV287" s="223" t="str">
        <f t="shared" ca="1" si="361"/>
        <v>3.47715827792699-2.7136009539252i</v>
      </c>
      <c r="AW287" s="223" t="str">
        <f t="shared" ca="1" si="362"/>
        <v>2.26755211926331+3.78318215439389i</v>
      </c>
      <c r="AX287" s="223" t="str">
        <f t="shared" ca="1" si="363"/>
        <v>-4.03230344986493+1.7873971900804i</v>
      </c>
      <c r="AY287" s="223" t="str">
        <f t="shared" ca="1" si="364"/>
        <v>-1.2803581434486-4.22077514816945i</v>
      </c>
      <c r="AZ287" s="223" t="str">
        <f t="shared" ca="1" si="365"/>
        <v>4.34576245953726-0.754061318578712i</v>
      </c>
      <c r="BA287" s="223" t="str">
        <f t="shared" ca="1" si="366"/>
        <v>0.216422709595341+4.40538545846687i</v>
      </c>
      <c r="BB287" s="223" t="str">
        <f t="shared" ca="1" si="367"/>
        <v>-4.39874735955718-0.324471098387277i</v>
      </c>
      <c r="BC287" s="223" t="str">
        <f t="shared" ca="1" si="368"/>
        <v>0.860484559031629-4.32594800599454i</v>
      </c>
      <c r="BD287" s="223" t="str">
        <f t="shared" ca="1" si="369"/>
        <v>4.18808236781695+1.38355553097109i</v>
      </c>
      <c r="BE287" s="223" t="str">
        <f t="shared" ca="1" si="370"/>
        <v>-1.88581653990345+3.98722407255055i</v>
      </c>
      <c r="BF287" s="223" t="str">
        <f t="shared" ca="1" si="371"/>
        <v>-3.72639421591467-2.35971311275282i</v>
      </c>
      <c r="BG287" s="223" t="str">
        <f t="shared" ca="1" si="372"/>
        <v>2.79811740395934-3.40951592173432i</v>
      </c>
      <c r="BH287" s="223" t="str">
        <f t="shared" ca="1" si="373"/>
        <v>3.04135533450492+3.19443540491561i</v>
      </c>
      <c r="BI287" s="223" t="str">
        <f t="shared" ca="1" si="374"/>
        <v>-3.54270612399337+2.6274499321433i</v>
      </c>
      <c r="BJ287" s="223" t="str">
        <f t="shared" ca="1" si="375"/>
        <v>-2.17402523716135-3.83769124540856i</v>
      </c>
      <c r="BK287" s="223" t="str">
        <f t="shared" ca="1" si="376"/>
        <v>4.07495391835743-1.6879011790278i</v>
      </c>
      <c r="BL287" s="223" t="str">
        <f t="shared" ca="1" si="377"/>
        <v>1.17638951605896+4.25092549139673i</v>
      </c>
      <c r="BM287" s="223" t="str">
        <f t="shared" ca="1" si="378"/>
        <v>-4.36295918827316+0.647183859782367i</v>
      </c>
      <c r="BN287" s="223" t="str">
        <f t="shared" ca="1" si="379"/>
        <v>-0.108243955854145-4.40936991790448i</v>
      </c>
      <c r="BO287" s="223" t="str">
        <f t="shared" ca="1" si="380"/>
        <v>4.3894596197178+0.432324037923871i</v>
      </c>
      <c r="BP287" s="223" t="str">
        <f t="shared" ca="1" si="381"/>
        <v>-0.966389475767483+4.30352776312943i</v>
      </c>
      <c r="BQ287" s="223" t="str">
        <f t="shared" ca="1" si="382"/>
        <v>-4.15286684324944-1.4859195163734i</v>
      </c>
      <c r="BR287" s="223" t="str">
        <f t="shared" ca="1" si="383"/>
        <v>1.98309994435529-3.93974294054802i</v>
      </c>
      <c r="BS287" s="223" t="str">
        <f t="shared" ca="1" si="384"/>
        <v>3.66736163689791+2.45045270329983i</v>
      </c>
      <c r="BT287" s="223" t="str">
        <f t="shared" ca="1" si="385"/>
        <v>-2.88094837269893+3.33981980063945i</v>
      </c>
      <c r="BU287" s="223" t="str">
        <f t="shared" ca="1" si="386"/>
        <v>-2.96204396586664-3.26811189697858i</v>
      </c>
      <c r="BV287" s="223" t="str">
        <f t="shared" ca="1" si="387"/>
        <v>3.60611997636344-2.53971623276548i</v>
      </c>
      <c r="BW287" s="223" t="str">
        <f t="shared" ca="1" si="388"/>
        <v>2.07918880355234+3.88988865471527i</v>
      </c>
      <c r="BX287" s="223" t="str">
        <f t="shared" ca="1" si="389"/>
        <v>-4.11514978698181+1.58738843941976i</v>
      </c>
      <c r="BY287" s="223" t="str">
        <f t="shared" ca="1" si="390"/>
        <v>-1.07171227561289-4.27851523606035i</v>
      </c>
      <c r="BZ287" s="223" t="str">
        <f t="shared" ca="1" si="391"/>
        <v>4.37752783353563-0.539916561628529i</v>
      </c>
      <c r="CA287" s="223" t="str">
        <f t="shared" ca="1" si="392"/>
        <v>1.57131449251033E-12+4.41069833778053i</v>
      </c>
      <c r="CB287" s="223" t="str">
        <f t="shared" ca="1" si="393"/>
        <v>-4.37752783353547-0.539916561629887i</v>
      </c>
      <c r="CC287" s="223" t="str">
        <f t="shared" ca="1" si="394"/>
        <v>1.07171227561446-4.27851523605996i</v>
      </c>
      <c r="CD287" s="223" t="str">
        <f t="shared" ca="1" si="395"/>
        <v>4.11514978698132+1.58738843942104i</v>
      </c>
      <c r="CE287" s="223" t="str">
        <f t="shared" ca="1" si="396"/>
        <v>-2.07918880355377+3.8898886547145i</v>
      </c>
      <c r="CF287" s="223" t="str">
        <f t="shared" ca="1" si="397"/>
        <v>-3.60611997636265-2.5397162327666i</v>
      </c>
      <c r="CG287" s="223" t="str">
        <f t="shared" ca="1" si="398"/>
        <v>2.96204396586432-3.26811189698069i</v>
      </c>
      <c r="CH287" s="223" t="str">
        <f t="shared" ca="1" si="399"/>
        <v>2.88094837270111+3.33981980063757i</v>
      </c>
      <c r="CI287" s="223" t="str">
        <f t="shared" ca="1" si="400"/>
        <v>-3.66736163689881+2.45045270329848i</v>
      </c>
      <c r="CJ287" s="223" t="str">
        <f t="shared" ca="1" si="401"/>
        <v>-1.98309994435407-3.93974294054864i</v>
      </c>
      <c r="CK287" s="223" t="str">
        <f t="shared" ca="1" si="402"/>
        <v>4.15286684324999-1.48591951637187i</v>
      </c>
      <c r="CL287" s="223" t="str">
        <f t="shared" ca="1" si="403"/>
        <v>0.966389475766023+4.30352776312976i</v>
      </c>
      <c r="CM287" s="223" t="str">
        <f t="shared" ca="1" si="404"/>
        <v>-4.3894596197175+0.432324037926874i</v>
      </c>
      <c r="CN287" s="223" t="str">
        <f t="shared" ca="1" si="405"/>
        <v>0.108243955851255-4.40936991790455i</v>
      </c>
      <c r="CO287" s="223" t="str">
        <f t="shared" ca="1" si="406"/>
        <v>4.36295918827293+0.647183859783845i</v>
      </c>
      <c r="CP287" s="223" t="str">
        <f t="shared" ca="1" si="407"/>
        <v>-1.1763895160604+4.25092549139633i</v>
      </c>
      <c r="CQ287" s="223" t="str">
        <f t="shared" ca="1" si="408"/>
        <v>-4.0749539183568-1.68790117902929i</v>
      </c>
      <c r="CR287" s="223" t="str">
        <f t="shared" ca="1" si="409"/>
        <v>2.17402523716265-3.83769124540782i</v>
      </c>
      <c r="CS287" s="223" t="str">
        <f t="shared" ca="1" si="410"/>
        <v>3.54270612399517+2.62744993214088i</v>
      </c>
      <c r="CT287" s="223" t="str">
        <f t="shared" ca="1" si="411"/>
        <v>-3.04135533450283+3.19443540491761i</v>
      </c>
      <c r="CU287" s="223" t="str">
        <f t="shared" ca="1" si="412"/>
        <v>-2.79811740395818-3.40951592173527i</v>
      </c>
      <c r="CV287" s="223" t="str">
        <f t="shared" ca="1" si="413"/>
        <v>3.72639421591547-2.35971311275156i</v>
      </c>
      <c r="CW287" s="223" t="str">
        <f t="shared" ca="1" si="414"/>
        <v>1.88581653990198+3.98722407255124i</v>
      </c>
      <c r="CX287" s="223" t="str">
        <f t="shared" ca="1" si="415"/>
        <v>-4.18808236781742+1.38355553096967i</v>
      </c>
      <c r="CY287" s="223" t="str">
        <f t="shared" ca="1" si="416"/>
        <v>-0.860484559034588-4.32594800599395i</v>
      </c>
      <c r="CZ287" s="223" t="str">
        <f t="shared" ca="1" si="417"/>
        <v>4.39874735955697-0.324471098390162i</v>
      </c>
      <c r="DA287" s="223" t="str">
        <f t="shared" ca="1" si="418"/>
        <v>-0.216422709596835+4.4053854584668i</v>
      </c>
      <c r="DB287" s="223" t="str">
        <f t="shared" ca="1" si="419"/>
        <v>-4.345762459537-0.75406131858019i</v>
      </c>
      <c r="DC287" s="223" t="str">
        <f t="shared" ca="1" si="420"/>
        <v>1.28035814345015-4.22077514816898i</v>
      </c>
      <c r="DD287" s="223" t="str">
        <f t="shared" ca="1" si="421"/>
        <v>4.03230344986433+1.78739719008176i</v>
      </c>
      <c r="DE287" s="223" t="str">
        <f t="shared" ca="1" si="422"/>
        <v>-2.26755211926072+3.78318215439545i</v>
      </c>
      <c r="DF287" s="223" t="str">
        <f t="shared" ca="1" si="423"/>
        <v>-3.47715827792877-2.71360095392292i</v>
      </c>
      <c r="DG287" s="223" t="str">
        <f t="shared" ca="1" si="424"/>
        <v>3.11883470441446-3.11883470441124i</v>
      </c>
      <c r="DH287" s="223" t="str">
        <f t="shared" ca="1" si="425"/>
        <v>2.71360095392288+3.4771582779288i</v>
      </c>
      <c r="DI287" s="223" t="str">
        <f t="shared" ca="1" si="426"/>
        <v>-3.78318215439547+2.26755211926067i</v>
      </c>
      <c r="DJ287" s="223" t="str">
        <f t="shared" ca="1" si="427"/>
        <v>-1.78739719008172-4.03230344986435i</v>
      </c>
      <c r="DK287" s="223" t="str">
        <f t="shared" ca="1" si="428"/>
        <v>4.22077514816899-1.2803581434501i</v>
      </c>
      <c r="DL287" s="223" t="str">
        <f t="shared" ca="1" si="429"/>
        <v>0.754061318580137+4.34576245953701i</v>
      </c>
      <c r="DM287" s="223" t="str">
        <f t="shared" ca="1" si="430"/>
        <v>-4.40538545846702+0.216422709592278i</v>
      </c>
      <c r="DN287" s="223" t="str">
        <f t="shared" ca="1" si="431"/>
        <v>0.324471098390211-4.39874735955697i</v>
      </c>
      <c r="DO287" s="223" t="str">
        <f t="shared" ca="1" si="432"/>
        <v>4.32594800599394+0.860484559034637i</v>
      </c>
      <c r="DP287" s="223" t="str">
        <f t="shared" ca="1" si="433"/>
        <v>-1.38355553096972+4.18808236781741i</v>
      </c>
      <c r="DQ287" s="223" t="str">
        <f t="shared" ca="1" si="434"/>
        <v>-3.98722407255122-1.88581653990203i</v>
      </c>
      <c r="DR287" s="223" t="str">
        <f t="shared" ca="1" si="435"/>
        <v>2.3597131127516-3.72639421591545i</v>
      </c>
      <c r="DS287" s="223" t="str">
        <f t="shared" ca="1" si="436"/>
        <v>3.40951592173523+2.79811740395822i</v>
      </c>
      <c r="DT287" s="223" t="str">
        <f t="shared" ca="1" si="437"/>
        <v>-3.19443540491764+3.04135533450279i</v>
      </c>
      <c r="DU287" s="223" t="str">
        <f t="shared" ca="1" si="438"/>
        <v>-2.62744993214104-3.54270612399505i</v>
      </c>
      <c r="DV287" s="223" t="str">
        <f t="shared" ca="1" si="439"/>
        <v>3.83769124540785-2.17402523716261i</v>
      </c>
      <c r="DW287" s="223" t="str">
        <f t="shared" ca="1" si="440"/>
        <v>1.68790117902901+4.07495391835692i</v>
      </c>
      <c r="DX287" s="223" t="str">
        <f t="shared" ca="1" si="441"/>
        <v>-4.25092549139628+1.17638951606059i</v>
      </c>
      <c r="DY287" s="223" t="str">
        <f t="shared" ca="1" si="442"/>
        <v>-0.647183859783796-4.36295918827294i</v>
      </c>
      <c r="DZ287" s="223" t="str">
        <f t="shared" ca="1" si="443"/>
        <v>4.40936991790456-0.108243955850954i</v>
      </c>
      <c r="EA287" s="223" t="str">
        <f t="shared" ca="1" si="444"/>
        <v>-0.432324037926674+4.38945961971753i</v>
      </c>
      <c r="EB287" s="223" t="str">
        <f t="shared" ca="1" si="445"/>
        <v>-4.30352776312975-0.966389475766071i</v>
      </c>
      <c r="EC287" s="223" t="str">
        <f t="shared" ca="1" si="446"/>
        <v>1.48591951637216-4.15286684324989i</v>
      </c>
      <c r="ED287" s="223" t="str">
        <f t="shared" ca="1" si="447"/>
        <v>3.93974294054873+1.98309994435389i</v>
      </c>
      <c r="EE287" s="223" t="str">
        <f t="shared" ca="1" si="448"/>
        <v>-2.45045270329852+3.66736163689878i</v>
      </c>
      <c r="EF287" s="223" t="str">
        <f t="shared" ca="1" si="449"/>
        <v>-3.33981980064032-2.88094837269792i</v>
      </c>
      <c r="EG287" s="223" t="str">
        <f t="shared" ca="1" si="450"/>
        <v>3.26811189698056-2.96204396586447i</v>
      </c>
      <c r="EH287" s="223" t="str">
        <f t="shared" ca="1" si="451"/>
        <v>2.53971623276656+3.60611997636268i</v>
      </c>
      <c r="EI287" s="223" t="str">
        <f t="shared" ca="1" si="452"/>
        <v>-3.88988865471464+2.0791888035535i</v>
      </c>
      <c r="EJ287" s="223" t="str">
        <f t="shared" ca="1" si="453"/>
        <v>-1.58738843942123-4.11514978698125i</v>
      </c>
      <c r="EK287" s="223" t="str">
        <f t="shared" ca="1" si="454"/>
        <v>4.27851523605997-1.07171227561441i</v>
      </c>
      <c r="EL287" s="223" t="str">
        <f t="shared" ca="1" si="455"/>
        <v>0.539916561629839+4.37752783353547i</v>
      </c>
      <c r="EM287" s="223" t="str">
        <f t="shared" ca="1" si="456"/>
        <v>-4.41069833778053-1.37031613047566E-12i</v>
      </c>
      <c r="EN287" s="223"/>
      <c r="EO287" s="223"/>
      <c r="EP287" s="223"/>
    </row>
    <row r="288" spans="1:146">
      <c r="A288" s="249">
        <f t="shared" si="323"/>
        <v>3.6718750000000028E-3</v>
      </c>
      <c r="B288" s="248">
        <v>188</v>
      </c>
      <c r="C288" s="247">
        <f t="shared" si="324"/>
        <v>37600</v>
      </c>
      <c r="N288" s="246">
        <f t="shared" ca="1" si="327"/>
        <v>17.38819633181669</v>
      </c>
      <c r="O288" s="223">
        <f t="shared" ca="1" si="328"/>
        <v>4.3881963318166903</v>
      </c>
      <c r="P288" s="223" t="str">
        <f t="shared" ca="1" si="329"/>
        <v>-0.430118455649335+4.36706596706293i</v>
      </c>
      <c r="Q288" s="223" t="str">
        <f t="shared" ca="1" si="330"/>
        <v>-4.30387836976526-0.856094635444101i</v>
      </c>
      <c r="R288" s="223" t="str">
        <f t="shared" ca="1" si="331"/>
        <v>1.27382615591073-4.19924207102748i</v>
      </c>
      <c r="S288" s="223" t="str">
        <f t="shared" ca="1" si="332"/>
        <v>4.05416477560649+1.67929003415165i</v>
      </c>
      <c r="T288" s="223" t="str">
        <f t="shared" ca="1" si="333"/>
        <v>-2.06858143137037+3.8700436571645i</v>
      </c>
      <c r="U288" s="223" t="str">
        <f t="shared" ca="1" si="334"/>
        <v>-3.64865190272319-2.43795125860299i</v>
      </c>
      <c r="V288" s="223" t="str">
        <f t="shared" ca="1" si="335"/>
        <v>2.78384228249594-3.39212163590242i</v>
      </c>
      <c r="W288" s="223" t="str">
        <f t="shared" ca="1" si="336"/>
        <v>3.1029233834056+3.10292338340542i</v>
      </c>
      <c r="X288" s="223" t="str">
        <f t="shared" ca="1" si="337"/>
        <v>-3.39212163590227+2.78384228249611i</v>
      </c>
      <c r="Y288" s="223" t="str">
        <f t="shared" ca="1" si="338"/>
        <v>-2.43795125860321-3.64865190272304i</v>
      </c>
      <c r="Z288" s="223" t="str">
        <f t="shared" ca="1" si="339"/>
        <v>3.87004365716459-2.0685814313702i</v>
      </c>
      <c r="AA288" s="223" t="str">
        <f t="shared" ca="1" si="340"/>
        <v>1.67929003415149+4.05416477560656i</v>
      </c>
      <c r="AB288" s="223" t="str">
        <f t="shared" ca="1" si="341"/>
        <v>-4.19924207102753+1.27382615591055i</v>
      </c>
      <c r="AC288" s="223" t="str">
        <f t="shared" ca="1" si="342"/>
        <v>-0.856094635443982-4.30387836976528i</v>
      </c>
      <c r="AD288" s="223" t="str">
        <f t="shared" ca="1" si="343"/>
        <v>4.36706596706294-0.430118455649218i</v>
      </c>
      <c r="AE288" s="223" t="str">
        <f t="shared" ca="1" si="344"/>
        <v>-1.76329104995765E-13+4.38819633181669i</v>
      </c>
      <c r="AF288" s="223" t="str">
        <f t="shared" ca="1" si="345"/>
        <v>-4.36706596706295-0.430118455649134i</v>
      </c>
      <c r="AG288" s="223" t="str">
        <f t="shared" ca="1" si="346"/>
        <v>0.856094635443961-4.30387836976529i</v>
      </c>
      <c r="AH288" s="223" t="str">
        <f t="shared" ca="1" si="347"/>
        <v>4.19924207102756+1.27382615591047i</v>
      </c>
      <c r="AI288" s="223" t="str">
        <f t="shared" ca="1" si="348"/>
        <v>-1.67929003415141+4.05416477560659i</v>
      </c>
      <c r="AJ288" s="223" t="str">
        <f t="shared" ca="1" si="349"/>
        <v>-3.87004365716462-2.06858143137015i</v>
      </c>
      <c r="AK288" s="223" t="str">
        <f t="shared" ca="1" si="350"/>
        <v>2.43795125860389-3.64865190272259i</v>
      </c>
      <c r="AL288" s="223" t="str">
        <f t="shared" ca="1" si="351"/>
        <v>3.39212163590177+2.78384228249672i</v>
      </c>
      <c r="AM288" s="223" t="str">
        <f t="shared" ca="1" si="352"/>
        <v>-3.10292338340617+3.10292338340486i</v>
      </c>
      <c r="AN288" s="223" t="str">
        <f t="shared" ca="1" si="353"/>
        <v>-2.7838422824953-3.39212163590294i</v>
      </c>
      <c r="AO288" s="223" t="str">
        <f t="shared" ca="1" si="354"/>
        <v>3.64865190272364-2.43795125860231i</v>
      </c>
      <c r="AP288" s="223" t="str">
        <f t="shared" ca="1" si="355"/>
        <v>2.0685814313693+3.87004365716507i</v>
      </c>
      <c r="AQ288" s="223" t="str">
        <f t="shared" ca="1" si="356"/>
        <v>-4.05416477560698+1.67929003415046i</v>
      </c>
      <c r="AR288" s="223" t="str">
        <f t="shared" ca="1" si="357"/>
        <v>-4.05416477560698+1.67929003415046i</v>
      </c>
      <c r="AS288" s="223" t="str">
        <f t="shared" ca="1" si="358"/>
        <v>4.30387836976548-0.856094635443013i</v>
      </c>
      <c r="AT288" s="223" t="str">
        <f t="shared" ca="1" si="359"/>
        <v>0.430118455648111+4.36706596706305i</v>
      </c>
      <c r="AU288" s="223" t="str">
        <f t="shared" ca="1" si="360"/>
        <v>-4.38819633181669-1.22569849745674E-12i</v>
      </c>
      <c r="AV288" s="223" t="str">
        <f t="shared" ca="1" si="361"/>
        <v>0.430118455650551-4.36706596706281i</v>
      </c>
      <c r="AW288" s="223" t="str">
        <f t="shared" ca="1" si="362"/>
        <v>4.303878369765+0.856094635445418i</v>
      </c>
      <c r="AX288" s="223" t="str">
        <f t="shared" ca="1" si="363"/>
        <v>-1.27382615591189+4.19924207102713i</v>
      </c>
      <c r="AY288" s="223" t="str">
        <f t="shared" ca="1" si="364"/>
        <v>-4.054164775606-1.67929003415284i</v>
      </c>
      <c r="AZ288" s="223" t="str">
        <f t="shared" ca="1" si="365"/>
        <v>2.06858143137147-3.87004365716391i</v>
      </c>
      <c r="BA288" s="223" t="str">
        <f t="shared" ca="1" si="366"/>
        <v>3.64865190272228+2.43795125860435i</v>
      </c>
      <c r="BB288" s="223" t="str">
        <f t="shared" ca="1" si="367"/>
        <v>-2.78384228249724+3.39212163590134i</v>
      </c>
      <c r="BC288" s="223" t="str">
        <f t="shared" ca="1" si="368"/>
        <v>-3.10292338340443-3.1029233834066i</v>
      </c>
      <c r="BD288" s="223" t="str">
        <f t="shared" ca="1" si="369"/>
        <v>3.39212163590336-2.78384228249478i</v>
      </c>
      <c r="BE288" s="223" t="str">
        <f t="shared" ca="1" si="370"/>
        <v>2.4379512586018+3.64865190272399i</v>
      </c>
      <c r="BF288" s="223" t="str">
        <f t="shared" ca="1" si="371"/>
        <v>-3.87004365716536+2.06858143136876i</v>
      </c>
      <c r="BG288" s="223" t="str">
        <f t="shared" ca="1" si="372"/>
        <v>-1.67929003414989-4.05416477560721i</v>
      </c>
      <c r="BH288" s="223" t="str">
        <f t="shared" ca="1" si="373"/>
        <v>4.19924207102802-1.27382615590896i</v>
      </c>
      <c r="BI288" s="223" t="str">
        <f t="shared" ca="1" si="374"/>
        <v>0.856094635442412+4.3038783697656i</v>
      </c>
      <c r="BJ288" s="223" t="str">
        <f t="shared" ca="1" si="375"/>
        <v>-4.36706596706311+0.430118455647501i</v>
      </c>
      <c r="BK288" s="223" t="str">
        <f t="shared" ca="1" si="376"/>
        <v>1.83854774618511E-12-4.38819633181669i</v>
      </c>
      <c r="BL288" s="223" t="str">
        <f t="shared" ca="1" si="377"/>
        <v>4.36706596706274+0.430118455651285i</v>
      </c>
      <c r="BM288" s="223" t="str">
        <f t="shared" ca="1" si="378"/>
        <v>-0.856094635446019+4.30387836976488i</v>
      </c>
      <c r="BN288" s="223" t="str">
        <f t="shared" ca="1" si="379"/>
        <v>-4.19924207102695-1.27382615591248i</v>
      </c>
      <c r="BO288" s="223" t="str">
        <f t="shared" ca="1" si="380"/>
        <v>1.6792900341534-4.05416477560576i</v>
      </c>
      <c r="BP288" s="223" t="str">
        <f t="shared" ca="1" si="381"/>
        <v>3.87004365716362+2.06858143137201i</v>
      </c>
      <c r="BQ288" s="223" t="str">
        <f t="shared" ca="1" si="382"/>
        <v>-2.43795125860486+3.64865190272194i</v>
      </c>
      <c r="BR288" s="223" t="str">
        <f t="shared" ca="1" si="383"/>
        <v>-3.39212163590095-2.78384228249772i</v>
      </c>
      <c r="BS288" s="223" t="str">
        <f t="shared" ca="1" si="384"/>
        <v>3.10292338340712-3.10292338340391i</v>
      </c>
      <c r="BT288" s="223" t="str">
        <f t="shared" ca="1" si="385"/>
        <v>2.7838422824944+3.39212163590367i</v>
      </c>
      <c r="BU288" s="223" t="str">
        <f t="shared" ca="1" si="386"/>
        <v>-3.64865190272183+2.43795125860502i</v>
      </c>
      <c r="BV288" s="223" t="str">
        <f t="shared" ca="1" si="387"/>
        <v>-2.06858143136811-3.87004365716571i</v>
      </c>
      <c r="BW288" s="223" t="str">
        <f t="shared" ca="1" si="388"/>
        <v>4.0541647756074-1.67929003414944i</v>
      </c>
      <c r="BX288" s="223" t="str">
        <f t="shared" ca="1" si="389"/>
        <v>1.27382615591267+4.19924207102689i</v>
      </c>
      <c r="BY288" s="223" t="str">
        <f t="shared" ca="1" si="390"/>
        <v>-4.30387836976487+0.856094635446093i</v>
      </c>
      <c r="BZ288" s="223" t="str">
        <f t="shared" ca="1" si="391"/>
        <v>-0.430118455651236-4.36706596706274i</v>
      </c>
      <c r="CA288" s="223" t="str">
        <f t="shared" ca="1" si="392"/>
        <v>4.38819633181669-1.78908440134611E-12i</v>
      </c>
      <c r="CB288" s="223" t="str">
        <f t="shared" ca="1" si="393"/>
        <v>-0.430118455647427+4.36706596706312i</v>
      </c>
      <c r="CC288" s="223" t="str">
        <f t="shared" ca="1" si="394"/>
        <v>-4.30387836976561-0.856094635442341i</v>
      </c>
      <c r="CD288" s="223" t="str">
        <f t="shared" ca="1" si="395"/>
        <v>1.27382615590901-4.199242071028i</v>
      </c>
      <c r="CE288" s="223" t="str">
        <f t="shared" ca="1" si="396"/>
        <v>4.05416477560725+1.67929003414982i</v>
      </c>
      <c r="CF288" s="223" t="str">
        <f t="shared" ca="1" si="397"/>
        <v>-2.0685814313687+3.87004365716539i</v>
      </c>
      <c r="CG288" s="223" t="str">
        <f t="shared" ca="1" si="398"/>
        <v>-3.64865190272396-2.43795125860184i</v>
      </c>
      <c r="CH288" s="223" t="str">
        <f t="shared" ca="1" si="399"/>
        <v>2.78384228249472-3.39212163590341i</v>
      </c>
      <c r="CI288" s="223" t="str">
        <f t="shared" ca="1" si="400"/>
        <v>3.10292338340665+3.10292338340438i</v>
      </c>
      <c r="CJ288" s="223" t="str">
        <f t="shared" ca="1" si="401"/>
        <v>-3.39212163590137+2.7838422824972i</v>
      </c>
      <c r="CK288" s="223" t="str">
        <f t="shared" ca="1" si="402"/>
        <v>-2.43795125860451-3.64865190272217i</v>
      </c>
      <c r="CL288" s="223" t="str">
        <f t="shared" ca="1" si="403"/>
        <v>3.87004365716388-2.06858143137153i</v>
      </c>
      <c r="CM288" s="223" t="str">
        <f t="shared" ca="1" si="404"/>
        <v>1.67929003415279+4.05416477560601i</v>
      </c>
      <c r="CN288" s="223" t="str">
        <f t="shared" ca="1" si="405"/>
        <v>-4.19924207102707+1.27382615591208i</v>
      </c>
      <c r="CO288" s="223" t="str">
        <f t="shared" ca="1" si="406"/>
        <v>-0.856094635445492-4.30387836976499i</v>
      </c>
      <c r="CP288" s="223" t="str">
        <f t="shared" ca="1" si="407"/>
        <v>4.3670659670628-0.430118455650626i</v>
      </c>
      <c r="CQ288" s="223" t="str">
        <f t="shared" ca="1" si="408"/>
        <v>1.17623515261774E-12+4.38819633181669i</v>
      </c>
      <c r="CR288" s="223" t="str">
        <f t="shared" ca="1" si="409"/>
        <v>-4.36706596706306-0.430118455648036i</v>
      </c>
      <c r="CS288" s="223" t="str">
        <f t="shared" ca="1" si="410"/>
        <v>0.856094635442943-4.30387836976549i</v>
      </c>
      <c r="CT288" s="223" t="str">
        <f t="shared" ca="1" si="411"/>
        <v>4.19924207102782+1.2738261559096i</v>
      </c>
      <c r="CU288" s="223" t="str">
        <f t="shared" ca="1" si="412"/>
        <v>-1.67929003415039+4.05416477560701i</v>
      </c>
      <c r="CV288" s="223" t="str">
        <f t="shared" ca="1" si="413"/>
        <v>-3.87004365716511-2.06858143136924i</v>
      </c>
      <c r="CW288" s="223" t="str">
        <f t="shared" ca="1" si="414"/>
        <v>2.43795125860235-3.64865190272362i</v>
      </c>
      <c r="CX288" s="223" t="str">
        <f t="shared" ca="1" si="415"/>
        <v>3.39212163590303+2.78384228249519i</v>
      </c>
      <c r="CY288" s="223" t="str">
        <f t="shared" ca="1" si="416"/>
        <v>-3.10292338340481+3.10292338340622i</v>
      </c>
      <c r="CZ288" s="223" t="str">
        <f t="shared" ca="1" si="417"/>
        <v>-2.78384228249673-3.39212163590176i</v>
      </c>
      <c r="DA288" s="223" t="str">
        <f t="shared" ca="1" si="418"/>
        <v>3.64865190272251-2.437951258604i</v>
      </c>
      <c r="DB288" s="223" t="str">
        <f t="shared" ca="1" si="419"/>
        <v>2.06858143137099+3.87004365716417i</v>
      </c>
      <c r="DC288" s="223" t="str">
        <f t="shared" ca="1" si="420"/>
        <v>-4.05416477560625+1.67929003415223i</v>
      </c>
      <c r="DD288" s="223" t="str">
        <f t="shared" ca="1" si="421"/>
        <v>-1.2738261559115-4.19924207102725i</v>
      </c>
      <c r="DE288" s="223" t="str">
        <f t="shared" ca="1" si="422"/>
        <v>4.3038783697651-0.856094635444891i</v>
      </c>
      <c r="DF288" s="223" t="str">
        <f t="shared" ca="1" si="423"/>
        <v>0.430118455650016+4.36706596706286i</v>
      </c>
      <c r="DG288" s="223" t="str">
        <f t="shared" ca="1" si="424"/>
        <v>-4.38819633181669+5.63385903889372E-13i</v>
      </c>
      <c r="DH288" s="223" t="str">
        <f t="shared" ca="1" si="425"/>
        <v>0.430118455648646-4.367065967063i</v>
      </c>
      <c r="DI288" s="223" t="str">
        <f t="shared" ca="1" si="426"/>
        <v>4.30387836976537+0.856094635443544i</v>
      </c>
      <c r="DJ288" s="223" t="str">
        <f t="shared" ca="1" si="427"/>
        <v>-1.27382615591018+4.19924207102765i</v>
      </c>
      <c r="DK288" s="223" t="str">
        <f t="shared" ca="1" si="428"/>
        <v>-4.05416477560678-1.67929003415096i</v>
      </c>
      <c r="DL288" s="223" t="str">
        <f t="shared" ca="1" si="429"/>
        <v>2.06858143136978-3.87004365716482i</v>
      </c>
      <c r="DM288" s="223" t="str">
        <f t="shared" ca="1" si="430"/>
        <v>3.64865190272328+2.43795125860286i</v>
      </c>
      <c r="DN288" s="223" t="str">
        <f t="shared" ca="1" si="431"/>
        <v>-2.78384228249567+3.39212163590264i</v>
      </c>
      <c r="DO288" s="223" t="str">
        <f t="shared" ca="1" si="432"/>
        <v>-3.10292338340578-3.10292338340524i</v>
      </c>
      <c r="DP288" s="223" t="str">
        <f t="shared" ca="1" si="433"/>
        <v>3.39212163590215-2.78384228249626i</v>
      </c>
      <c r="DQ288" s="223" t="str">
        <f t="shared" ca="1" si="434"/>
        <v>2.4379512586035+3.64865190272285i</v>
      </c>
      <c r="DR288" s="223" t="str">
        <f t="shared" ca="1" si="435"/>
        <v>-3.87004365716446+2.06858143137045i</v>
      </c>
      <c r="DS288" s="223" t="str">
        <f t="shared" ca="1" si="436"/>
        <v>-1.67929003415166-4.05416477560648i</v>
      </c>
      <c r="DT288" s="223" t="str">
        <f t="shared" ca="1" si="437"/>
        <v>4.1992420710275-1.27382615591067i</v>
      </c>
      <c r="DU288" s="223" t="str">
        <f t="shared" ca="1" si="438"/>
        <v>0.85609463544429+4.30387836976522i</v>
      </c>
      <c r="DV288" s="223" t="str">
        <f t="shared" ca="1" si="439"/>
        <v>-4.36706596706292+0.430118455649406i</v>
      </c>
      <c r="DW288" s="223" t="str">
        <f t="shared" ca="1" si="440"/>
        <v>4.94633448389981E-14-4.38819633181669i</v>
      </c>
      <c r="DX288" s="223" t="str">
        <f t="shared" ca="1" si="441"/>
        <v>4.36706596706291+0.430118455649505i</v>
      </c>
      <c r="DY288" s="223" t="str">
        <f t="shared" ca="1" si="442"/>
        <v>-0.856094635443899+4.3038783697653i</v>
      </c>
      <c r="DZ288" s="223" t="str">
        <f t="shared" ca="1" si="443"/>
        <v>-4.19924207102754-1.27382615591053i</v>
      </c>
      <c r="EA288" s="223" t="str">
        <f t="shared" ca="1" si="444"/>
        <v>1.67929003415152-4.05416477560654i</v>
      </c>
      <c r="EB288" s="223" t="str">
        <f t="shared" ca="1" si="445"/>
        <v>3.87004365716453+2.06858143137032i</v>
      </c>
      <c r="EC288" s="223" t="str">
        <f t="shared" ca="1" si="446"/>
        <v>-2.43795125860337+3.64865190272294i</v>
      </c>
      <c r="ED288" s="223" t="str">
        <f t="shared" ca="1" si="447"/>
        <v>-3.39212163590209-2.78384228249634i</v>
      </c>
      <c r="EE288" s="223" t="str">
        <f t="shared" ca="1" si="448"/>
        <v>3.10292338340585-3.10292338340517i</v>
      </c>
      <c r="EF288" s="223" t="str">
        <f t="shared" ca="1" si="449"/>
        <v>2.78384228249598+3.39212163590238i</v>
      </c>
      <c r="EG288" s="223" t="str">
        <f t="shared" ca="1" si="450"/>
        <v>-3.64865190272319+2.43795125860299i</v>
      </c>
      <c r="EH288" s="223" t="str">
        <f t="shared" ca="1" si="451"/>
        <v>-2.06858143136991-3.87004365716475i</v>
      </c>
      <c r="EI288" s="223" t="str">
        <f t="shared" ca="1" si="452"/>
        <v>4.05416477560672-1.6792900341511i</v>
      </c>
      <c r="EJ288" s="223" t="str">
        <f t="shared" ca="1" si="453"/>
        <v>1.27382615591009+4.19924207102767i</v>
      </c>
      <c r="EK288" s="223" t="str">
        <f t="shared" ca="1" si="454"/>
        <v>-4.30387836976539+0.856094635443443i</v>
      </c>
      <c r="EL288" s="223" t="str">
        <f t="shared" ca="1" si="455"/>
        <v>-0.430118455649044-4.36706596706296i</v>
      </c>
      <c r="EM288" s="223" t="str">
        <f t="shared" ca="1" si="456"/>
        <v>4.38819633181669+4.12872511434452E-13i</v>
      </c>
      <c r="EN288" s="223"/>
      <c r="EO288" s="223"/>
      <c r="EP288" s="223"/>
    </row>
    <row r="289" spans="1:146">
      <c r="A289" s="249">
        <f t="shared" si="323"/>
        <v>3.6914062500000028E-3</v>
      </c>
      <c r="B289" s="248">
        <v>189</v>
      </c>
      <c r="C289" s="247">
        <f t="shared" si="324"/>
        <v>37800</v>
      </c>
      <c r="N289" s="246">
        <f t="shared" ca="1" si="327"/>
        <v>17.350851250854593</v>
      </c>
      <c r="O289" s="223">
        <f t="shared" ca="1" si="328"/>
        <v>4.3508512508545927</v>
      </c>
      <c r="P289" s="223" t="str">
        <f t="shared" ca="1" si="329"/>
        <v>-0.320068473556181+4.33906243090583i</v>
      </c>
      <c r="Q289" s="223" t="str">
        <f t="shared" ca="1" si="330"/>
        <v>-4.30375985569625-0.638402468322591i</v>
      </c>
      <c r="R289" s="223" t="str">
        <f t="shared" ca="1" si="331"/>
        <v>0.953276904800471-4.24513483293959i</v>
      </c>
      <c r="S289" s="223" t="str">
        <f t="shared" ca="1" si="332"/>
        <v>4.16350505671367+1.26298545113657i</v>
      </c>
      <c r="T289" s="223" t="str">
        <f t="shared" ca="1" si="333"/>
        <v>-1.56584976988459+4.05931288584846i</v>
      </c>
      <c r="U289" s="223" t="str">
        <f t="shared" ca="1" si="334"/>
        <v>-3.93312294674534-1.86022861306029i</v>
      </c>
      <c r="V289" s="223" t="str">
        <f t="shared" ca="1" si="335"/>
        <v>2.14452671620713-3.78561907361753i</v>
      </c>
      <c r="W289" s="223" t="str">
        <f t="shared" ca="1" si="336"/>
        <v>3.61760060273403+2.41720344327104i</v>
      </c>
      <c r="X289" s="223" t="str">
        <f t="shared" ca="1" si="337"/>
        <v>-2.67678113544301+3.42997804074595i</v>
      </c>
      <c r="Y289" s="223" t="str">
        <f t="shared" ca="1" si="338"/>
        <v>-3.22376813057277-2.92185311871872i</v>
      </c>
      <c r="Z289" s="223" t="str">
        <f t="shared" ca="1" si="339"/>
        <v>3.15109132678709-3.00008834158431i</v>
      </c>
      <c r="AA289" s="223" t="str">
        <f t="shared" ca="1" si="340"/>
        <v>2.76015081393697+3.36325349793708i</v>
      </c>
      <c r="AB289" s="223" t="str">
        <f t="shared" ca="1" si="341"/>
        <v>-3.55718990698035+2.50525578988256i</v>
      </c>
      <c r="AC289" s="223" t="str">
        <f t="shared" ca="1" si="342"/>
        <v>-2.23678456764083-3.73184959571347i</v>
      </c>
      <c r="AD289" s="223" t="str">
        <f t="shared" ca="1" si="343"/>
        <v>3.8862860681502-1.95619201602618i</v>
      </c>
      <c r="AE289" s="223" t="str">
        <f t="shared" ca="1" si="344"/>
        <v>1.6649986903871+4.01966241966564i</v>
      </c>
      <c r="AF289" s="223" t="str">
        <f t="shared" ca="1" si="345"/>
        <v>-4.13125587225497+1.36478259258455i</v>
      </c>
      <c r="AG289" s="223" t="str">
        <f t="shared" ca="1" si="346"/>
        <v>-1.05717061966491-4.22046169132955i</v>
      </c>
      <c r="AH289" s="223" t="str">
        <f t="shared" ca="1" si="347"/>
        <v>4.28679646282699-0.743829747561224i</v>
      </c>
      <c r="AI289" s="223" t="str">
        <f t="shared" ca="1" si="348"/>
        <v>0.426457997608142+4.32990071287311i</v>
      </c>
      <c r="AJ289" s="223" t="str">
        <f t="shared" ca="1" si="349"/>
        <v>-4.34954085580223+0.106775234816586i</v>
      </c>
      <c r="AK289" s="223" t="str">
        <f t="shared" ca="1" si="350"/>
        <v>0.213486152223727-4.34561045997817i</v>
      </c>
      <c r="AL289" s="223" t="str">
        <f t="shared" ca="1" si="351"/>
        <v>4.31813082455632+0.532590639308999i</v>
      </c>
      <c r="AM289" s="223" t="str">
        <f t="shared" ca="1" si="352"/>
        <v>-0.848808971574792+4.26725086406191i</v>
      </c>
      <c r="AN289" s="223" t="str">
        <f t="shared" ca="1" si="353"/>
        <v>-4.19324630140926-1.16042753448051i</v>
      </c>
      <c r="AO289" s="223" t="str">
        <f t="shared" ca="1" si="354"/>
        <v>1.46575764003035-4.09651817373677i</v>
      </c>
      <c r="AP289" s="223" t="str">
        <f t="shared" ca="1" si="355"/>
        <v>3.97759065914647+1.76314467793592i</v>
      </c>
      <c r="AQ289" s="223" t="str">
        <f t="shared" ca="1" si="356"/>
        <v>-2.05097708206823+3.83710823614527i</v>
      </c>
      <c r="AR289" s="223" t="str">
        <f t="shared" ca="1" si="357"/>
        <v>-2.05097708206823+3.83710823614527i</v>
      </c>
      <c r="AS289" s="223" t="str">
        <f t="shared" ca="1" si="358"/>
        <v>2.59179906408543-3.49463649303742i</v>
      </c>
      <c r="AT289" s="223" t="str">
        <f t="shared" ca="1" si="359"/>
        <v>3.29450305698215+2.84185788078825i</v>
      </c>
      <c r="AU289" s="223" t="str">
        <f t="shared" ca="1" si="360"/>
        <v>-3.07651642341246+3.07651642341405i</v>
      </c>
      <c r="AV289" s="223" t="str">
        <f t="shared" ca="1" si="361"/>
        <v>-2.84185788078995-3.29450305698068i</v>
      </c>
      <c r="AW289" s="223" t="str">
        <f t="shared" ca="1" si="362"/>
        <v>3.49463649303866-2.59179906408376i</v>
      </c>
      <c r="AX289" s="223" t="str">
        <f t="shared" ca="1" si="363"/>
        <v>2.32769506368907+3.67583219115624i</v>
      </c>
      <c r="AY289" s="223" t="str">
        <f t="shared" ca="1" si="364"/>
        <v>-3.8371082361462+2.0509770820665i</v>
      </c>
      <c r="AZ289" s="223" t="str">
        <f t="shared" ca="1" si="365"/>
        <v>-1.76314467793808-3.97759065914551i</v>
      </c>
      <c r="BA289" s="223" t="str">
        <f t="shared" ca="1" si="366"/>
        <v>4.09651817373597-1.46575764003258i</v>
      </c>
      <c r="BB289" s="223" t="str">
        <f t="shared" ca="1" si="367"/>
        <v>1.16042753447862+4.19324630140979i</v>
      </c>
      <c r="BC289" s="223" t="str">
        <f t="shared" ca="1" si="368"/>
        <v>-4.26725086406231+0.848808971572813i</v>
      </c>
      <c r="BD289" s="223" t="str">
        <f t="shared" ca="1" si="369"/>
        <v>-0.532590639306994-4.31813082455656i</v>
      </c>
      <c r="BE289" s="223" t="str">
        <f t="shared" ca="1" si="370"/>
        <v>4.34561045997806-0.213486152226031i</v>
      </c>
      <c r="BF289" s="223" t="str">
        <f t="shared" ca="1" si="371"/>
        <v>-0.106775234815145+4.34954085580227i</v>
      </c>
      <c r="BG289" s="223" t="str">
        <f t="shared" ca="1" si="372"/>
        <v>-4.32990071287316-0.426457997607569i</v>
      </c>
      <c r="BH289" s="223" t="str">
        <f t="shared" ca="1" si="373"/>
        <v>0.743829747561506-4.28679646282694i</v>
      </c>
      <c r="BI289" s="223" t="str">
        <f t="shared" ca="1" si="374"/>
        <v>4.22046169132927+1.05717061966603i</v>
      </c>
      <c r="BJ289" s="223" t="str">
        <f t="shared" ca="1" si="375"/>
        <v>-1.36478259258653+4.13125587225432i</v>
      </c>
      <c r="BK289" s="223" t="str">
        <f t="shared" ca="1" si="376"/>
        <v>-4.01966241966638-1.66499869038531i</v>
      </c>
      <c r="BL289" s="223" t="str">
        <f t="shared" ca="1" si="377"/>
        <v>1.95619201602523-3.88628606815069i</v>
      </c>
      <c r="BM289" s="223" t="str">
        <f t="shared" ca="1" si="378"/>
        <v>3.73184959571358+2.23678456764065i</v>
      </c>
      <c r="BN289" s="223" t="str">
        <f t="shared" ca="1" si="379"/>
        <v>-2.5052557898831+3.55718990697997i</v>
      </c>
      <c r="BO289" s="223" t="str">
        <f t="shared" ca="1" si="380"/>
        <v>-3.3632534979361-2.76015081393818i</v>
      </c>
      <c r="BP289" s="223" t="str">
        <f t="shared" ca="1" si="381"/>
        <v>3.00008834158576-3.15109132678572i</v>
      </c>
      <c r="BQ289" s="223" t="str">
        <f t="shared" ca="1" si="382"/>
        <v>2.92185311871981+3.22376813057178i</v>
      </c>
      <c r="BR289" s="223" t="str">
        <f t="shared" ca="1" si="383"/>
        <v>-3.42997804074557+2.67678113544349i</v>
      </c>
      <c r="BS289" s="223" t="str">
        <f t="shared" ca="1" si="384"/>
        <v>-2.4172034432708-3.61760060273419i</v>
      </c>
      <c r="BT289" s="223" t="str">
        <f t="shared" ca="1" si="385"/>
        <v>3.7856190736181-2.14452671620612i</v>
      </c>
      <c r="BU289" s="223" t="str">
        <f t="shared" ca="1" si="386"/>
        <v>1.86022861305885+3.93312294674602i</v>
      </c>
      <c r="BV289" s="223" t="str">
        <f t="shared" ca="1" si="387"/>
        <v>-4.05931288584775+1.56584976988644i</v>
      </c>
      <c r="BW289" s="223" t="str">
        <f t="shared" ca="1" si="388"/>
        <v>-1.26298545113762-4.16350505671335i</v>
      </c>
      <c r="BX289" s="223" t="str">
        <f t="shared" ca="1" si="389"/>
        <v>4.24513483293954-0.953276904800693i</v>
      </c>
      <c r="BY289" s="223" t="str">
        <f t="shared" ca="1" si="390"/>
        <v>0.638402468322212+4.3037598556963i</v>
      </c>
      <c r="BZ289" s="223" t="str">
        <f t="shared" ca="1" si="391"/>
        <v>-4.33906243090591+0.320068473555013i</v>
      </c>
      <c r="CA289" s="223" t="str">
        <f t="shared" ca="1" si="392"/>
        <v>1.95935274663425E-12-4.35085125085459i</v>
      </c>
      <c r="CB289" s="223" t="str">
        <f t="shared" ca="1" si="393"/>
        <v>4.33906243090594+0.320068473554728i</v>
      </c>
      <c r="CC289" s="223" t="str">
        <f t="shared" ca="1" si="394"/>
        <v>-0.63840246832193+4.30375985569635i</v>
      </c>
      <c r="CD289" s="223" t="str">
        <f t="shared" ca="1" si="395"/>
        <v>-4.2451348329396-0.953276904800415i</v>
      </c>
      <c r="CE289" s="223" t="str">
        <f t="shared" ca="1" si="396"/>
        <v>1.26298545113735-4.16350505671343i</v>
      </c>
      <c r="CF289" s="223" t="str">
        <f t="shared" ca="1" si="397"/>
        <v>4.05931288584794+1.56584976988594i</v>
      </c>
      <c r="CG289" s="223" t="str">
        <f t="shared" ca="1" si="398"/>
        <v>-1.86022861305859+3.93312294674614i</v>
      </c>
      <c r="CH289" s="223" t="str">
        <f t="shared" ca="1" si="399"/>
        <v>-3.78561907361824-2.14452671620587i</v>
      </c>
      <c r="CI289" s="223" t="str">
        <f t="shared" ca="1" si="400"/>
        <v>2.41720344327056-3.61760060273435i</v>
      </c>
      <c r="CJ289" s="223" t="str">
        <f t="shared" ca="1" si="401"/>
        <v>3.42997804074575+2.67678113544326i</v>
      </c>
      <c r="CK289" s="223" t="str">
        <f t="shared" ca="1" si="402"/>
        <v>-2.9218531187196+3.22376813057197i</v>
      </c>
      <c r="CL289" s="223" t="str">
        <f t="shared" ca="1" si="403"/>
        <v>-3.00008834158283-3.15109132678851i</v>
      </c>
      <c r="CM289" s="223" t="str">
        <f t="shared" ca="1" si="404"/>
        <v>3.36325349793583-2.76015081393849i</v>
      </c>
      <c r="CN289" s="223" t="str">
        <f t="shared" ca="1" si="405"/>
        <v>2.50525578988343+3.55718990697974i</v>
      </c>
      <c r="CO289" s="223" t="str">
        <f t="shared" ca="1" si="406"/>
        <v>-3.73184959571337+2.236784567641i</v>
      </c>
      <c r="CP289" s="223" t="str">
        <f t="shared" ca="1" si="407"/>
        <v>-1.9561920160256-3.8862860681505i</v>
      </c>
      <c r="CQ289" s="223" t="str">
        <f t="shared" ca="1" si="408"/>
        <v>4.01966241966622-1.66499869038569i</v>
      </c>
      <c r="CR289" s="223" t="str">
        <f t="shared" ca="1" si="409"/>
        <v>1.36478259258269+4.13125587225558i</v>
      </c>
      <c r="CS289" s="223" t="str">
        <f t="shared" ca="1" si="410"/>
        <v>-4.22046169132917+1.05717061966643i</v>
      </c>
      <c r="CT289" s="223" t="str">
        <f t="shared" ca="1" si="411"/>
        <v>-0.743829747561911-4.28679646282687i</v>
      </c>
      <c r="CU289" s="223" t="str">
        <f t="shared" ca="1" si="412"/>
        <v>4.32990071287312-0.426457997607976i</v>
      </c>
      <c r="CV289" s="223" t="str">
        <f t="shared" ca="1" si="413"/>
        <v>0.106775234815554+4.34954085580226i</v>
      </c>
      <c r="CW289" s="223" t="str">
        <f t="shared" ca="1" si="414"/>
        <v>-4.34561045997808-0.213486152225622i</v>
      </c>
      <c r="CX289" s="223" t="str">
        <f t="shared" ca="1" si="415"/>
        <v>0.532590639306711-4.3181308245566i</v>
      </c>
      <c r="CY289" s="223" t="str">
        <f t="shared" ca="1" si="416"/>
        <v>4.26725086406236+0.84880897157253i</v>
      </c>
      <c r="CZ289" s="223" t="str">
        <f t="shared" ca="1" si="417"/>
        <v>-1.16042753447835+4.19324630140986i</v>
      </c>
      <c r="DA289" s="223" t="str">
        <f t="shared" ca="1" si="418"/>
        <v>-4.09651817373607-1.46575764003231i</v>
      </c>
      <c r="DB289" s="223" t="str">
        <f t="shared" ca="1" si="419"/>
        <v>1.76314467793782-3.97759065914562i</v>
      </c>
      <c r="DC289" s="223" t="str">
        <f t="shared" ca="1" si="420"/>
        <v>3.83710823614429+2.05097708207006i</v>
      </c>
      <c r="DD289" s="223" t="str">
        <f t="shared" ca="1" si="421"/>
        <v>-2.32769506368873+3.67583219115646i</v>
      </c>
      <c r="DE289" s="223" t="str">
        <f t="shared" ca="1" si="422"/>
        <v>-3.49463649303883-2.59179906408353i</v>
      </c>
      <c r="DF289" s="223" t="str">
        <f t="shared" ca="1" si="423"/>
        <v>2.84185788078973-3.29450305698087i</v>
      </c>
      <c r="DG289" s="223" t="str">
        <f t="shared" ca="1" si="424"/>
        <v>3.07651642341267+3.07651642341385i</v>
      </c>
      <c r="DH289" s="223" t="str">
        <f t="shared" ca="1" si="425"/>
        <v>-3.29450305698196+2.84185788078846i</v>
      </c>
      <c r="DI289" s="223" t="str">
        <f t="shared" ca="1" si="426"/>
        <v>-2.59179906408576-3.49463649303718i</v>
      </c>
      <c r="DJ289" s="223" t="str">
        <f t="shared" ca="1" si="427"/>
        <v>3.67583219115498-2.32769506369107i</v>
      </c>
      <c r="DK289" s="223" t="str">
        <f t="shared" ca="1" si="428"/>
        <v>2.05097708206859+3.83710823614508i</v>
      </c>
      <c r="DL289" s="223" t="str">
        <f t="shared" ca="1" si="429"/>
        <v>-3.9775906591463+1.76314467793629i</v>
      </c>
      <c r="DM289" s="223" t="str">
        <f t="shared" ca="1" si="430"/>
        <v>-1.46575764003073-4.09651817373663i</v>
      </c>
      <c r="DN289" s="223" t="str">
        <f t="shared" ca="1" si="431"/>
        <v>4.19324630141031-1.16042753447673i</v>
      </c>
      <c r="DO289" s="223" t="str">
        <f t="shared" ca="1" si="432"/>
        <v>0.848808971575014+4.26725086406187i</v>
      </c>
      <c r="DP289" s="223" t="str">
        <f t="shared" ca="1" si="433"/>
        <v>-4.31813082455629+0.532590639309221i</v>
      </c>
      <c r="DQ289" s="223" t="str">
        <f t="shared" ca="1" si="434"/>
        <v>-0.21348615222395-4.34561045997816i</v>
      </c>
      <c r="DR289" s="223" t="str">
        <f t="shared" ca="1" si="435"/>
        <v>4.34954085580222+0.106775234817228i</v>
      </c>
      <c r="DS289" s="223" t="str">
        <f t="shared" ca="1" si="436"/>
        <v>-0.426457997609642+4.32990071287296i</v>
      </c>
      <c r="DT289" s="223" t="str">
        <f t="shared" ca="1" si="437"/>
        <v>-4.28679646282658-0.74382974756356i</v>
      </c>
      <c r="DU289" s="223" t="str">
        <f t="shared" ca="1" si="438"/>
        <v>1.05717061966374-4.22046169132984i</v>
      </c>
      <c r="DV289" s="223" t="str">
        <f t="shared" ca="1" si="439"/>
        <v>4.13125587225506+1.36478259258428i</v>
      </c>
      <c r="DW289" s="223" t="str">
        <f t="shared" ca="1" si="440"/>
        <v>-1.66499869038723+4.01966241966559i</v>
      </c>
      <c r="DX289" s="223" t="str">
        <f t="shared" ca="1" si="441"/>
        <v>-3.88628606814975-1.95619201602709i</v>
      </c>
      <c r="DY289" s="223" t="str">
        <f t="shared" ca="1" si="442"/>
        <v>2.23678456764244-3.73184959571251i</v>
      </c>
      <c r="DZ289" s="223" t="str">
        <f t="shared" ca="1" si="443"/>
        <v>3.55718990698134+2.50525578988116i</v>
      </c>
      <c r="EA289" s="223" t="str">
        <f t="shared" ca="1" si="444"/>
        <v>-2.76015081393635+3.3632534979376i</v>
      </c>
      <c r="EB289" s="223" t="str">
        <f t="shared" ca="1" si="445"/>
        <v>-3.15109132678735-3.00008834158404i</v>
      </c>
      <c r="EC289" s="223" t="str">
        <f t="shared" ca="1" si="446"/>
        <v>3.2237681305731-2.92185311871836i</v>
      </c>
      <c r="ED289" s="223" t="str">
        <f t="shared" ca="1" si="447"/>
        <v>2.67678113544195+3.42997804074678i</v>
      </c>
      <c r="EE289" s="223" t="str">
        <f t="shared" ca="1" si="448"/>
        <v>-3.61760060273528+2.41720344326917i</v>
      </c>
      <c r="EF289" s="223" t="str">
        <f t="shared" ca="1" si="449"/>
        <v>-2.14452671620829-3.78561907361687i</v>
      </c>
      <c r="EG289" s="223" t="str">
        <f t="shared" ca="1" si="450"/>
        <v>3.93312294674496-1.8602286130611i</v>
      </c>
      <c r="EH289" s="223" t="str">
        <f t="shared" ca="1" si="451"/>
        <v>1.56584976988462+4.05931288584845i</v>
      </c>
      <c r="EI289" s="223" t="str">
        <f t="shared" ca="1" si="452"/>
        <v>-4.16350505671392+1.26298545113575i</v>
      </c>
      <c r="EJ289" s="223" t="str">
        <f t="shared" ca="1" si="453"/>
        <v>-0.953276904798783-4.24513483293996i</v>
      </c>
      <c r="EK289" s="223" t="str">
        <f t="shared" ca="1" si="454"/>
        <v>4.30375985569594-0.638402468324679i</v>
      </c>
      <c r="EL289" s="223" t="str">
        <f t="shared" ca="1" si="455"/>
        <v>0.320068473557499+4.33906243090573i</v>
      </c>
      <c r="EM289" s="223" t="str">
        <f t="shared" ca="1" si="456"/>
        <v>-4.35085125085459+5.33005187692673E-13i</v>
      </c>
      <c r="EN289" s="223"/>
      <c r="EO289" s="223"/>
      <c r="EP289" s="223"/>
    </row>
    <row r="290" spans="1:146">
      <c r="A290" s="249">
        <f t="shared" si="323"/>
        <v>3.7109375000000029E-3</v>
      </c>
      <c r="B290" s="248">
        <v>190</v>
      </c>
      <c r="C290" s="247">
        <f t="shared" si="324"/>
        <v>38000</v>
      </c>
      <c r="N290" s="246">
        <f t="shared" ca="1" si="327"/>
        <v>17.277038187055673</v>
      </c>
      <c r="O290" s="223">
        <f t="shared" ca="1" si="328"/>
        <v>4.2770381870556742</v>
      </c>
      <c r="P290" s="223" t="str">
        <f t="shared" ca="1" si="329"/>
        <v>-0.209864316848374+4.27188630724721i</v>
      </c>
      <c r="Q290" s="223" t="str">
        <f t="shared" ca="1" si="330"/>
        <v>-4.25644307915155-0.419223052175518i</v>
      </c>
      <c r="R290" s="223" t="str">
        <f t="shared" ca="1" si="331"/>
        <v>0.627571842450581-4.2307457068578i</v>
      </c>
      <c r="S290" s="223" t="str">
        <f t="shared" ca="1" si="332"/>
        <v>4.19485609758673+0.834408757187955i</v>
      </c>
      <c r="T290" s="223" t="str">
        <f t="shared" ca="1" si="333"/>
        <v>-1.03923550814411+4.14886071255049i</v>
      </c>
      <c r="U290" s="223" t="str">
        <f t="shared" ca="1" si="334"/>
        <v>-4.09287035866054-1.24155864973445i</v>
      </c>
      <c r="V290" s="223" t="str">
        <f t="shared" ca="1" si="335"/>
        <v>1.44089076779028-4.02701992158335i</v>
      </c>
      <c r="W290" s="223" t="str">
        <f t="shared" ca="1" si="336"/>
        <v>3.95146804078993+1.636751653779i</v>
      </c>
      <c r="X290" s="223" t="str">
        <f t="shared" ca="1" si="337"/>
        <v>-1.82866946167164+3.86639672737835i</v>
      </c>
      <c r="Y290" s="223" t="str">
        <f t="shared" ca="1" si="338"/>
        <v>-3.77201092559435-2.0161818446582i</v>
      </c>
      <c r="Z290" s="223" t="str">
        <f t="shared" ca="1" si="339"/>
        <v>2.19883706898468-3.66853801910125i</v>
      </c>
      <c r="AA290" s="223" t="str">
        <f t="shared" ca="1" si="340"/>
        <v>3.55622728319438+2.37619510221624i</v>
      </c>
      <c r="AB290" s="223" t="str">
        <f t="shared" ca="1" si="341"/>
        <v>-2.54782867331679+3.43534928427333i</v>
      </c>
      <c r="AC290" s="223" t="str">
        <f t="shared" ca="1" si="342"/>
        <v>-3.30619522802568-2.71332430197953i</v>
      </c>
      <c r="AD290" s="223" t="str">
        <f t="shared" ca="1" si="343"/>
        <v>2.87228329474001-3.16907625788493i</v>
      </c>
      <c r="AE290" s="223" t="str">
        <f t="shared" ca="1" si="344"/>
        <v>3.02432270546092+3.02432270546084i</v>
      </c>
      <c r="AF290" s="223" t="str">
        <f t="shared" ca="1" si="345"/>
        <v>-3.16907625788514+2.87228329473978i</v>
      </c>
      <c r="AG290" s="223" t="str">
        <f t="shared" ca="1" si="346"/>
        <v>-2.71332430197962-3.30619522802561i</v>
      </c>
      <c r="AH290" s="223" t="str">
        <f t="shared" ca="1" si="347"/>
        <v>3.43534928427353-2.54782867331652i</v>
      </c>
      <c r="AI290" s="223" t="str">
        <f t="shared" ca="1" si="348"/>
        <v>2.37619510221631+3.55622728319433i</v>
      </c>
      <c r="AJ290" s="223" t="str">
        <f t="shared" ca="1" si="349"/>
        <v>-3.66853801910143+2.19883706898439i</v>
      </c>
      <c r="AK290" s="223" t="str">
        <f t="shared" ca="1" si="350"/>
        <v>-2.0161818446594-3.77201092559371i</v>
      </c>
      <c r="AL290" s="223" t="str">
        <f t="shared" ca="1" si="351"/>
        <v>3.8663967273785-1.82866946167134i</v>
      </c>
      <c r="AM290" s="223" t="str">
        <f t="shared" ca="1" si="352"/>
        <v>1.63675165377751+3.95146804079055i</v>
      </c>
      <c r="AN290" s="223" t="str">
        <f t="shared" ca="1" si="353"/>
        <v>-4.02701992158304+1.44089076779117i</v>
      </c>
      <c r="AO290" s="223" t="str">
        <f t="shared" ca="1" si="354"/>
        <v>-1.24155864973411-4.09287035866064i</v>
      </c>
      <c r="AP290" s="223" t="str">
        <f t="shared" ca="1" si="355"/>
        <v>4.14886071255099-1.03923550814212i</v>
      </c>
      <c r="AQ290" s="223" t="str">
        <f t="shared" ca="1" si="356"/>
        <v>0.834408757188921+4.19485609758653i</v>
      </c>
      <c r="AR290" s="223" t="str">
        <f t="shared" ca="1" si="357"/>
        <v>0.834408757188921+4.19485609758653i</v>
      </c>
      <c r="AS290" s="223" t="str">
        <f t="shared" ca="1" si="358"/>
        <v>-0.419223052173527-4.25644307915175i</v>
      </c>
      <c r="AT290" s="223" t="str">
        <f t="shared" ca="1" si="359"/>
        <v>4.27188630724718-0.209864316849074i</v>
      </c>
      <c r="AU290" s="223" t="str">
        <f t="shared" ca="1" si="360"/>
        <v>-7.3146181329424E-13+4.27703818705567i</v>
      </c>
      <c r="AV290" s="223" t="str">
        <f t="shared" ca="1" si="361"/>
        <v>-4.27188630724731-0.209864316846407i</v>
      </c>
      <c r="AW290" s="223" t="str">
        <f t="shared" ca="1" si="362"/>
        <v>0.419223052174983-4.2564430791516i</v>
      </c>
      <c r="AX290" s="223" t="str">
        <f t="shared" ca="1" si="363"/>
        <v>4.23074570685768+0.627571842451373i</v>
      </c>
      <c r="AY290" s="223" t="str">
        <f t="shared" ca="1" si="364"/>
        <v>-0.834408757186184+4.19485609758708i</v>
      </c>
      <c r="AZ290" s="223" t="str">
        <f t="shared" ca="1" si="365"/>
        <v>-4.1488607125506-1.03923550814365i</v>
      </c>
      <c r="BA290" s="223" t="str">
        <f t="shared" ca="1" si="366"/>
        <v>1.24155864973557-4.0928703586602i</v>
      </c>
      <c r="BB290" s="223" t="str">
        <f t="shared" ca="1" si="367"/>
        <v>4.02701992158394+1.44089076778865i</v>
      </c>
      <c r="BC290" s="223" t="str">
        <f t="shared" ca="1" si="368"/>
        <v>-1.63675165377892+3.95146804078996i</v>
      </c>
      <c r="BD290" s="223" t="str">
        <f t="shared" ca="1" si="369"/>
        <v>-3.86639672737782-1.82866946167277i</v>
      </c>
      <c r="BE290" s="223" t="str">
        <f t="shared" ca="1" si="370"/>
        <v>2.016181844657-3.772010925595i</v>
      </c>
      <c r="BF290" s="223" t="str">
        <f t="shared" ca="1" si="371"/>
        <v>3.66853801910133+2.19883706898455i</v>
      </c>
      <c r="BG290" s="223" t="str">
        <f t="shared" ca="1" si="372"/>
        <v>-2.37619510221757+3.55622728319348i</v>
      </c>
      <c r="BH290" s="223" t="str">
        <f t="shared" ca="1" si="373"/>
        <v>-3.43534928427418-2.54782867331564i</v>
      </c>
      <c r="BI290" s="223" t="str">
        <f t="shared" ca="1" si="374"/>
        <v>2.71332430197981-3.30619522802545i</v>
      </c>
      <c r="BJ290" s="223" t="str">
        <f t="shared" ca="1" si="375"/>
        <v>3.16907625788387+2.87228329474118i</v>
      </c>
      <c r="BK290" s="223" t="str">
        <f t="shared" ca="1" si="376"/>
        <v>-3.0243227054602+3.02432270546157i</v>
      </c>
      <c r="BL290" s="223" t="str">
        <f t="shared" ca="1" si="377"/>
        <v>-2.87228329473955-3.16907625788534i</v>
      </c>
      <c r="BM290" s="223" t="str">
        <f t="shared" ca="1" si="378"/>
        <v>3.30619522802692-2.71332430197802i</v>
      </c>
      <c r="BN290" s="223" t="str">
        <f t="shared" ca="1" si="379"/>
        <v>2.5478286733173+3.43534928427295i</v>
      </c>
      <c r="BO290" s="223" t="str">
        <f t="shared" ca="1" si="380"/>
        <v>-3.55622728319477+2.37619510221565i</v>
      </c>
      <c r="BP290" s="223" t="str">
        <f t="shared" ca="1" si="381"/>
        <v>-2.19883706898632-3.66853801910027i</v>
      </c>
      <c r="BQ290" s="223" t="str">
        <f t="shared" ca="1" si="382"/>
        <v>3.77201092559408-2.01618184465871i</v>
      </c>
      <c r="BR290" s="223" t="str">
        <f t="shared" ca="1" si="383"/>
        <v>1.82866946167056+3.86639672737886i</v>
      </c>
      <c r="BS290" s="223" t="str">
        <f t="shared" ca="1" si="384"/>
        <v>-3.95146804078917+1.63675165378082i</v>
      </c>
      <c r="BT290" s="223" t="str">
        <f t="shared" ca="1" si="385"/>
        <v>-1.44089076779036-4.02701992158332i</v>
      </c>
      <c r="BU290" s="223" t="str">
        <f t="shared" ca="1" si="386"/>
        <v>4.09287035866087-1.24155864973336i</v>
      </c>
      <c r="BV290" s="223" t="str">
        <f t="shared" ca="1" si="387"/>
        <v>1.03923550814542+4.14886071255016i</v>
      </c>
      <c r="BW290" s="223" t="str">
        <f t="shared" ca="1" si="388"/>
        <v>-4.1948560975867+0.834408757188083i</v>
      </c>
      <c r="BX290" s="223" t="str">
        <f t="shared" ca="1" si="389"/>
        <v>-0.627571842449084-4.23074570685802i</v>
      </c>
      <c r="BY290" s="223" t="str">
        <f t="shared" ca="1" si="390"/>
        <v>4.25644307915141-0.419223052176913i</v>
      </c>
      <c r="BZ290" s="223" t="str">
        <f t="shared" ca="1" si="391"/>
        <v>0.209864316848344+4.27188630724722i</v>
      </c>
      <c r="CA290" s="223" t="str">
        <f t="shared" ca="1" si="392"/>
        <v>-4.27703818705567-1.46292362658848E-12i</v>
      </c>
      <c r="CB290" s="223" t="str">
        <f t="shared" ca="1" si="393"/>
        <v>0.209864316847138-4.27188630724728i</v>
      </c>
      <c r="CC290" s="223" t="str">
        <f t="shared" ca="1" si="394"/>
        <v>4.25644307915153+0.419223052175711i</v>
      </c>
      <c r="CD290" s="223" t="str">
        <f t="shared" ca="1" si="395"/>
        <v>-0.627571842451976+4.23074570685759i</v>
      </c>
      <c r="CE290" s="223" t="str">
        <f t="shared" ca="1" si="396"/>
        <v>-4.19485609758694-0.834408757186899i</v>
      </c>
      <c r="CF290" s="223" t="str">
        <f t="shared" ca="1" si="397"/>
        <v>1.03923550814425-4.14886071255046i</v>
      </c>
      <c r="CG290" s="223" t="str">
        <f t="shared" ca="1" si="398"/>
        <v>4.09287035865995+1.24155864973639i</v>
      </c>
      <c r="CH290" s="223" t="str">
        <f t="shared" ca="1" si="399"/>
        <v>-1.44089076778923+4.02701992158373i</v>
      </c>
      <c r="CI290" s="223" t="str">
        <f t="shared" ca="1" si="400"/>
        <v>-3.95146804078964-1.6367516537797i</v>
      </c>
      <c r="CJ290" s="223" t="str">
        <f t="shared" ca="1" si="401"/>
        <v>1.82866946167343-3.86639672737751i</v>
      </c>
      <c r="CK290" s="223" t="str">
        <f t="shared" ca="1" si="402"/>
        <v>3.77201092559459+2.01618184465775i</v>
      </c>
      <c r="CL290" s="223" t="str">
        <f t="shared" ca="1" si="403"/>
        <v>-2.19883706898528+3.66853801910089i</v>
      </c>
      <c r="CM290" s="223" t="str">
        <f t="shared" ca="1" si="404"/>
        <v>-3.55622728319537-2.37619510221475i</v>
      </c>
      <c r="CN290" s="223" t="str">
        <f t="shared" ca="1" si="405"/>
        <v>2.54782867331633-3.43534928427367i</v>
      </c>
      <c r="CO290" s="223" t="str">
        <f t="shared" ca="1" si="406"/>
        <v>3.30619522802499+2.71332430198038i</v>
      </c>
      <c r="CP290" s="223" t="str">
        <f t="shared" ca="1" si="407"/>
        <v>-2.87228329473866+3.16907625788616i</v>
      </c>
      <c r="CQ290" s="223" t="str">
        <f t="shared" ca="1" si="408"/>
        <v>-3.02432270546105-3.02432270546072i</v>
      </c>
      <c r="CR290" s="223" t="str">
        <f t="shared" ca="1" si="409"/>
        <v>3.16907625788583-2.87228329473901i</v>
      </c>
      <c r="CS290" s="223" t="str">
        <f t="shared" ca="1" si="410"/>
        <v>2.71332430198074+3.30619522802468i</v>
      </c>
      <c r="CT290" s="223" t="str">
        <f t="shared" ca="1" si="411"/>
        <v>-3.43534928427339+2.54782867331671i</v>
      </c>
      <c r="CU290" s="223" t="str">
        <f t="shared" ca="1" si="412"/>
        <v>-2.37619510221494-3.55622728319524i</v>
      </c>
      <c r="CV290" s="223" t="str">
        <f t="shared" ca="1" si="413"/>
        <v>3.66853801910065-2.19883706898569i</v>
      </c>
      <c r="CW290" s="223" t="str">
        <f t="shared" ca="1" si="414"/>
        <v>2.01618184465817+3.77201092559437i</v>
      </c>
      <c r="CX290" s="223" t="str">
        <f t="shared" ca="1" si="415"/>
        <v>-3.86639672737918+1.8286694616699i</v>
      </c>
      <c r="CY290" s="223" t="str">
        <f t="shared" ca="1" si="416"/>
        <v>-1.63675165378014-3.95146804078945i</v>
      </c>
      <c r="CZ290" s="223" t="str">
        <f t="shared" ca="1" si="417"/>
        <v>4.02701992158357-1.44089076778968i</v>
      </c>
      <c r="DA290" s="223" t="str">
        <f t="shared" ca="1" si="418"/>
        <v>1.24155864973266+4.09287035866108i</v>
      </c>
      <c r="DB290" s="223" t="str">
        <f t="shared" ca="1" si="419"/>
        <v>-4.14886071255034+1.03923550814471i</v>
      </c>
      <c r="DC290" s="223" t="str">
        <f t="shared" ca="1" si="420"/>
        <v>-0.834408757187365-4.19485609758684i</v>
      </c>
      <c r="DD290" s="223" t="str">
        <f t="shared" ca="1" si="421"/>
        <v>4.23074570685813-0.627571842448357i</v>
      </c>
      <c r="DE290" s="223" t="str">
        <f t="shared" ca="1" si="422"/>
        <v>0.419223052176185+4.25644307915149i</v>
      </c>
      <c r="DF290" s="223" t="str">
        <f t="shared" ca="1" si="423"/>
        <v>-4.27188630724725+0.209864316847613i</v>
      </c>
      <c r="DG290" s="223" t="str">
        <f t="shared" ca="1" si="424"/>
        <v>-1.93867960367538E-12-4.27703818705567i</v>
      </c>
      <c r="DH290" s="223" t="str">
        <f t="shared" ca="1" si="425"/>
        <v>4.27188630724724+0.209864316847869i</v>
      </c>
      <c r="DI290" s="223" t="str">
        <f t="shared" ca="1" si="426"/>
        <v>-0.419223052176439+4.25644307915146i</v>
      </c>
      <c r="DJ290" s="223" t="str">
        <f t="shared" ca="1" si="427"/>
        <v>-4.23074570685809-0.627571842448614i</v>
      </c>
      <c r="DK290" s="223" t="str">
        <f t="shared" ca="1" si="428"/>
        <v>0.834408757187617-4.19485609758679i</v>
      </c>
      <c r="DL290" s="223" t="str">
        <f t="shared" ca="1" si="429"/>
        <v>4.14886071255022+1.03923550814519i</v>
      </c>
      <c r="DM290" s="223" t="str">
        <f t="shared" ca="1" si="430"/>
        <v>-1.2415586497329+4.09287035866101i</v>
      </c>
      <c r="DN290" s="223" t="str">
        <f t="shared" ca="1" si="431"/>
        <v>-4.02701992158341-1.44089076779015i</v>
      </c>
      <c r="DO290" s="223" t="str">
        <f t="shared" ca="1" si="432"/>
        <v>1.63675165378038-3.95146804078936i</v>
      </c>
      <c r="DP290" s="223" t="str">
        <f t="shared" ca="1" si="433"/>
        <v>3.86639672737907+1.82866946167013i</v>
      </c>
      <c r="DQ290" s="223" t="str">
        <f t="shared" ca="1" si="434"/>
        <v>-2.01618184465839+3.77201092559425i</v>
      </c>
      <c r="DR290" s="223" t="str">
        <f t="shared" ca="1" si="435"/>
        <v>-3.66853801910052-2.19883706898591i</v>
      </c>
      <c r="DS290" s="223" t="str">
        <f t="shared" ca="1" si="436"/>
        <v>2.37619510221535-3.55622728319496i</v>
      </c>
      <c r="DT290" s="223" t="str">
        <f t="shared" ca="1" si="437"/>
        <v>3.43534928427324+2.54782867331692i</v>
      </c>
      <c r="DU290" s="223" t="str">
        <f t="shared" ca="1" si="438"/>
        <v>-2.71332430198113+3.30619522802437i</v>
      </c>
      <c r="DV290" s="223" t="str">
        <f t="shared" ca="1" si="439"/>
        <v>-3.16907625788566-2.8722832947392i</v>
      </c>
      <c r="DW290" s="223" t="str">
        <f t="shared" ca="1" si="440"/>
        <v>3.02432270546123-3.02432270546054i</v>
      </c>
      <c r="DX290" s="223" t="str">
        <f t="shared" ca="1" si="441"/>
        <v>2.87228329473847+3.16907625788633i</v>
      </c>
      <c r="DY290" s="223" t="str">
        <f t="shared" ca="1" si="442"/>
        <v>-3.3061952280253+2.71332430197999i</v>
      </c>
      <c r="DZ290" s="223" t="str">
        <f t="shared" ca="1" si="443"/>
        <v>-2.54782867331593-3.43534928427397i</v>
      </c>
      <c r="EA290" s="223" t="str">
        <f t="shared" ca="1" si="444"/>
        <v>3.55622728319322-2.37619510221797i</v>
      </c>
      <c r="EB290" s="223" t="str">
        <f t="shared" ca="1" si="445"/>
        <v>2.19883706898506+3.66853801910102i</v>
      </c>
      <c r="EC290" s="223" t="str">
        <f t="shared" ca="1" si="446"/>
        <v>-3.77201092559471+2.01618184465752i</v>
      </c>
      <c r="ED290" s="223" t="str">
        <f t="shared" ca="1" si="447"/>
        <v>-1.82866946167298-3.86639672737772i</v>
      </c>
      <c r="EE290" s="223" t="str">
        <f t="shared" ca="1" si="448"/>
        <v>3.95146804078983-1.63675165377925i</v>
      </c>
      <c r="EF290" s="223" t="str">
        <f t="shared" ca="1" si="449"/>
        <v>1.44089076778899+4.02701992158382i</v>
      </c>
      <c r="EG290" s="223" t="str">
        <f t="shared" ca="1" si="450"/>
        <v>-4.09287035866003+1.24155864973615i</v>
      </c>
      <c r="EH290" s="223" t="str">
        <f t="shared" ca="1" si="451"/>
        <v>-1.03923550814423-4.14886071255046i</v>
      </c>
      <c r="EI290" s="223" t="str">
        <f t="shared" ca="1" si="452"/>
        <v>4.19485609758703-0.834408757186411i</v>
      </c>
      <c r="EJ290" s="223" t="str">
        <f t="shared" ca="1" si="453"/>
        <v>0.627571842451723+4.23074570685763i</v>
      </c>
      <c r="EK290" s="223" t="str">
        <f t="shared" ca="1" si="454"/>
        <v>-4.25644307915155+0.419223052175457i</v>
      </c>
      <c r="EL290" s="223" t="str">
        <f t="shared" ca="1" si="455"/>
        <v>-0.209864316846882-4.27188630724729i</v>
      </c>
      <c r="EM290" s="223" t="str">
        <f t="shared" ca="1" si="456"/>
        <v>4.27703818705567-1.45033926353162E-12i</v>
      </c>
      <c r="EN290" s="223"/>
      <c r="EO290" s="223"/>
      <c r="EP290" s="223"/>
    </row>
    <row r="291" spans="1:146">
      <c r="A291" s="249">
        <f t="shared" si="323"/>
        <v>3.7304687500000029E-3</v>
      </c>
      <c r="B291" s="248">
        <v>191</v>
      </c>
      <c r="C291" s="247">
        <f t="shared" si="324"/>
        <v>38200</v>
      </c>
      <c r="N291" s="246">
        <f t="shared" ca="1" si="327"/>
        <v>17.065842272087785</v>
      </c>
      <c r="O291" s="223">
        <f t="shared" ca="1" si="328"/>
        <v>4.0658422720877843</v>
      </c>
      <c r="P291" s="223" t="str">
        <f t="shared" ca="1" si="329"/>
        <v>-0.09978076433742+4.06461771641125i</v>
      </c>
      <c r="Q291" s="223" t="str">
        <f t="shared" ca="1" si="330"/>
        <v>-4.0609447870082-0.199501424473446i</v>
      </c>
      <c r="R291" s="223" t="str">
        <f t="shared" ca="1" si="331"/>
        <v>0.29910191241105-4.05482569631396i</v>
      </c>
      <c r="S291" s="223" t="str">
        <f t="shared" ca="1" si="332"/>
        <v>4.04626413023995+0.398522232541003i</v>
      </c>
      <c r="T291" s="223" t="str">
        <f t="shared" ca="1" si="333"/>
        <v>-0.497702497779772+4.03526524595345i</v>
      </c>
      <c r="U291" s="223" t="str">
        <f t="shared" ca="1" si="334"/>
        <v>-4.02183566877106-0.596582965644173i</v>
      </c>
      <c r="V291" s="223" t="str">
        <f t="shared" ca="1" si="335"/>
        <v>0.69510407423776-4.00598348816792i</v>
      </c>
      <c r="W291" s="223" t="str">
        <f t="shared" ca="1" si="336"/>
        <v>3.98771825290496+0.793206478128225i</v>
      </c>
      <c r="X291" s="223" t="str">
        <f t="shared" ca="1" si="337"/>
        <v>-0.890831084096566+3.96705096527676i</v>
      </c>
      <c r="Y291" s="223" t="str">
        <f t="shared" ca="1" si="338"/>
        <v>-3.94399407448467-0.987919086730169i</v>
      </c>
      <c r="Z291" s="223" t="str">
        <f t="shared" ca="1" si="339"/>
        <v>1.08441200384659-3.91856146913754i</v>
      </c>
      <c r="AA291" s="223" t="str">
        <f t="shared" ca="1" si="340"/>
        <v>3.89076846888585+1.18025171172068i</v>
      </c>
      <c r="AB291" s="223" t="str">
        <f t="shared" ca="1" si="341"/>
        <v>-1.27538048009569+3.86063181519383i</v>
      </c>
      <c r="AC291" s="223" t="str">
        <f t="shared" ca="1" si="342"/>
        <v>-3.82816966125453-1.36974100695946i</v>
      </c>
      <c r="AD291" s="223" t="str">
        <f t="shared" ca="1" si="343"/>
        <v>1.46327645305852-3.79340156105578i</v>
      </c>
      <c r="AE291" s="223" t="str">
        <f t="shared" ca="1" si="344"/>
        <v>3.75634845760107+1.55593047613769i</v>
      </c>
      <c r="AF291" s="223" t="str">
        <f t="shared" ca="1" si="345"/>
        <v>-1.64764726487801+3.71703267029441i</v>
      </c>
      <c r="AG291" s="223" t="str">
        <f t="shared" ca="1" si="346"/>
        <v>-3.67547788149613-1.73837157251511i</v>
      </c>
      <c r="AH291" s="223" t="str">
        <f t="shared" ca="1" si="347"/>
        <v>1.8280487501192-3.63170912225685i</v>
      </c>
      <c r="AI291" s="223" t="str">
        <f t="shared" ca="1" si="348"/>
        <v>3.58575275724066+1.91662477951135i</v>
      </c>
      <c r="AJ291" s="223" t="str">
        <f t="shared" ca="1" si="349"/>
        <v>-2.00404630580354+3.53763646884344i</v>
      </c>
      <c r="AK291" s="223" t="str">
        <f t="shared" ca="1" si="350"/>
        <v>-3.48738924051731-2.09026066953862i</v>
      </c>
      <c r="AL291" s="223" t="str">
        <f t="shared" ca="1" si="351"/>
        <v>2.17521593840313-3.43504133931645i</v>
      </c>
      <c r="AM291" s="223" t="str">
        <f t="shared" ca="1" si="352"/>
        <v>3.38062429765508+2.25886093852633i</v>
      </c>
      <c r="AN291" s="223" t="str">
        <f t="shared" ca="1" si="353"/>
        <v>-2.34114528528104+3.32417089432874i</v>
      </c>
      <c r="AO291" s="223" t="str">
        <f t="shared" ca="1" si="354"/>
        <v>-3.26571513475448-2.42201941365702i</v>
      </c>
      <c r="AP291" s="223" t="str">
        <f t="shared" ca="1" si="355"/>
        <v>2.50143460810659-3.20529223049359i</v>
      </c>
      <c r="AQ291" s="223" t="str">
        <f t="shared" ca="1" si="356"/>
        <v>3.1429385780491+2.57934303187976i</v>
      </c>
      <c r="AR291" s="223" t="str">
        <f t="shared" ca="1" si="357"/>
        <v>3.1429385780491+2.57934303187976i</v>
      </c>
      <c r="AS291" s="223" t="str">
        <f t="shared" ca="1" si="358"/>
        <v>-3.01259040702031-2.73045278681488i</v>
      </c>
      <c r="AT291" s="223" t="str">
        <f t="shared" ca="1" si="359"/>
        <v>2.80356309511073-2.94467440530003i</v>
      </c>
      <c r="AU291" s="223" t="str">
        <f t="shared" ca="1" si="360"/>
        <v>2.87498464182925+2.87498464182714i</v>
      </c>
      <c r="AV291" s="223" t="str">
        <f t="shared" ca="1" si="361"/>
        <v>-2.94467440530076+2.80356309510996i</v>
      </c>
      <c r="AW291" s="223" t="str">
        <f t="shared" ca="1" si="362"/>
        <v>-2.73045278681709-3.01259040701831i</v>
      </c>
      <c r="AX291" s="223" t="str">
        <f t="shared" ca="1" si="363"/>
        <v>3.07869173692539-2.65569775586064i</v>
      </c>
      <c r="AY291" s="223" t="str">
        <f t="shared" ca="1" si="364"/>
        <v>2.57934303188206+3.14293857804721i</v>
      </c>
      <c r="AZ291" s="223" t="str">
        <f t="shared" ca="1" si="365"/>
        <v>-3.20529223049421+2.5014346081058i</v>
      </c>
      <c r="BA291" s="223" t="str">
        <f t="shared" ca="1" si="366"/>
        <v>-2.42201941365946-3.26571513475267i</v>
      </c>
      <c r="BB291" s="223" t="str">
        <f t="shared" ca="1" si="367"/>
        <v>3.32417089432932-2.34114528528022i</v>
      </c>
      <c r="BC291" s="223" t="str">
        <f t="shared" ca="1" si="368"/>
        <v>2.25886093852549+3.38062429765564i</v>
      </c>
      <c r="BD291" s="223" t="str">
        <f t="shared" ca="1" si="369"/>
        <v>-3.43504133931699+2.17521593840228i</v>
      </c>
      <c r="BE291" s="223" t="str">
        <f t="shared" ca="1" si="370"/>
        <v>-2.09026066953776-3.48738924051783i</v>
      </c>
      <c r="BF291" s="223" t="str">
        <f t="shared" ca="1" si="371"/>
        <v>3.53763646884414-2.00404630580231i</v>
      </c>
      <c r="BG291" s="223" t="str">
        <f t="shared" ca="1" si="372"/>
        <v>1.91662477951189+3.58575275724037i</v>
      </c>
      <c r="BH291" s="223" t="str">
        <f t="shared" ca="1" si="373"/>
        <v>-3.63170912225748+1.82804875011793i</v>
      </c>
      <c r="BI291" s="223" t="str">
        <f t="shared" ca="1" si="374"/>
        <v>-1.73837157251566-3.67547788149587i</v>
      </c>
      <c r="BJ291" s="223" t="str">
        <f t="shared" ca="1" si="375"/>
        <v>3.71703267029514-1.64764726487635i</v>
      </c>
      <c r="BK291" s="223" t="str">
        <f t="shared" ca="1" si="376"/>
        <v>1.55593047613788+3.75634845760099i</v>
      </c>
      <c r="BL291" s="223" t="str">
        <f t="shared" ca="1" si="377"/>
        <v>-3.79340156105644+1.46327645305682i</v>
      </c>
      <c r="BM291" s="223" t="str">
        <f t="shared" ca="1" si="378"/>
        <v>-1.36974100695965-3.82816966125446i</v>
      </c>
      <c r="BN291" s="223" t="str">
        <f t="shared" ca="1" si="379"/>
        <v>3.8606318151944-1.275380480094i</v>
      </c>
      <c r="BO291" s="223" t="str">
        <f t="shared" ca="1" si="380"/>
        <v>1.18025171172052+3.8907684688859i</v>
      </c>
      <c r="BP291" s="223" t="str">
        <f t="shared" ca="1" si="381"/>
        <v>-3.91856146913705+1.08441200384838i</v>
      </c>
      <c r="BQ291" s="223" t="str">
        <f t="shared" ca="1" si="382"/>
        <v>-0.987919086730003-3.94399407448471i</v>
      </c>
      <c r="BR291" s="223" t="str">
        <f t="shared" ca="1" si="383"/>
        <v>3.96705096527638-0.890831084098262i</v>
      </c>
      <c r="BS291" s="223" t="str">
        <f t="shared" ca="1" si="384"/>
        <v>0.793206478128058+3.98771825290499i</v>
      </c>
      <c r="BT291" s="223" t="str">
        <f t="shared" ca="1" si="385"/>
        <v>-4.00598348816767+0.695104074239183i</v>
      </c>
      <c r="BU291" s="223" t="str">
        <f t="shared" ca="1" si="386"/>
        <v>-0.596582965643506-4.02183566877116i</v>
      </c>
      <c r="BV291" s="223" t="str">
        <f t="shared" ca="1" si="387"/>
        <v>4.03526524595328-0.49770249778111i</v>
      </c>
      <c r="BW291" s="223" t="str">
        <f t="shared" ca="1" si="388"/>
        <v>0.398522232540445+4.04626413024001i</v>
      </c>
      <c r="BX291" s="223" t="str">
        <f t="shared" ca="1" si="389"/>
        <v>-4.05482569631386+0.299101912412515i</v>
      </c>
      <c r="BY291" s="223" t="str">
        <f t="shared" ca="1" si="390"/>
        <v>-0.19950142447254-4.06094478700824i</v>
      </c>
      <c r="BZ291" s="223" t="str">
        <f t="shared" ca="1" si="391"/>
        <v>4.06461771641122-0.0997807643384556i</v>
      </c>
      <c r="CA291" s="223" t="str">
        <f t="shared" ca="1" si="392"/>
        <v>-9.50369377598832E-13+4.06584227208778i</v>
      </c>
      <c r="CB291" s="223" t="str">
        <f t="shared" ca="1" si="393"/>
        <v>-4.06461771641127-0.099780764336428i</v>
      </c>
      <c r="CC291" s="223" t="str">
        <f t="shared" ca="1" si="394"/>
        <v>0.19950142447467-4.06094478700813i</v>
      </c>
      <c r="CD291" s="223" t="str">
        <f t="shared" ca="1" si="395"/>
        <v>4.054825696314+0.299101912410492i</v>
      </c>
      <c r="CE291" s="223" t="str">
        <f t="shared" ca="1" si="396"/>
        <v>-0.398522232542337+4.04626413023982i</v>
      </c>
      <c r="CF291" s="223" t="str">
        <f t="shared" ca="1" si="397"/>
        <v>-4.03526524595353-0.497702497779097i</v>
      </c>
      <c r="CG291" s="223" t="str">
        <f t="shared" ca="1" si="398"/>
        <v>0.596582965645612-4.02183566877085i</v>
      </c>
      <c r="CH291" s="223" t="str">
        <f t="shared" ca="1" si="399"/>
        <v>4.00598348816802+0.695104074237186i</v>
      </c>
      <c r="CI291" s="223" t="str">
        <f t="shared" ca="1" si="400"/>
        <v>-0.793206478129924+3.98771825290462i</v>
      </c>
      <c r="CJ291" s="223" t="str">
        <f t="shared" ca="1" si="401"/>
        <v>-3.96705096527682-0.890831084096282i</v>
      </c>
      <c r="CK291" s="223" t="str">
        <f t="shared" ca="1" si="402"/>
        <v>0.987919086731958-3.94399407448422i</v>
      </c>
      <c r="CL291" s="223" t="str">
        <f t="shared" ca="1" si="403"/>
        <v>3.91856146913759+1.08441200384642i</v>
      </c>
      <c r="CM291" s="223" t="str">
        <f t="shared" ca="1" si="404"/>
        <v>-1.18025171172256+3.89076846888528i</v>
      </c>
      <c r="CN291" s="223" t="str">
        <f t="shared" ca="1" si="405"/>
        <v>-3.86063181519372-1.27538048009602i</v>
      </c>
      <c r="CO291" s="223" t="str">
        <f t="shared" ca="1" si="406"/>
        <v>1.36974100695764-3.82816966125519i</v>
      </c>
      <c r="CP291" s="223" t="str">
        <f t="shared" ca="1" si="407"/>
        <v>3.79340156105571+1.46327645305871i</v>
      </c>
      <c r="CQ291" s="223" t="str">
        <f t="shared" ca="1" si="408"/>
        <v>-1.555930476136+3.75634845760176i</v>
      </c>
      <c r="CR291" s="223" t="str">
        <f t="shared" ca="1" si="409"/>
        <v>-3.71703267029428-1.6476472648783i</v>
      </c>
      <c r="CS291" s="223" t="str">
        <f t="shared" ca="1" si="410"/>
        <v>1.73837157251394-3.67547788149669i</v>
      </c>
      <c r="CT291" s="223" t="str">
        <f t="shared" ca="1" si="411"/>
        <v>3.63170912225658+1.82804875011974i</v>
      </c>
      <c r="CU291" s="223" t="str">
        <f t="shared" ca="1" si="412"/>
        <v>-1.9166247795101+3.58575275724133i</v>
      </c>
      <c r="CV291" s="223" t="str">
        <f t="shared" ca="1" si="413"/>
        <v>-3.53763646884309-2.00404630580417i</v>
      </c>
      <c r="CW291" s="223" t="str">
        <f t="shared" ca="1" si="414"/>
        <v>2.09026066953612-3.48738924051881i</v>
      </c>
      <c r="CX291" s="223" t="str">
        <f t="shared" ca="1" si="415"/>
        <v>3.43504133931591+2.17521593840399i</v>
      </c>
      <c r="CY291" s="223" t="str">
        <f t="shared" ca="1" si="416"/>
        <v>-2.2588609385238+3.38062429765677i</v>
      </c>
      <c r="CZ291" s="223" t="str">
        <f t="shared" ca="1" si="417"/>
        <v>-3.32417089432809-2.34114528528196i</v>
      </c>
      <c r="DA291" s="223" t="str">
        <f t="shared" ca="1" si="418"/>
        <v>2.42201941365792-3.26571513475381i</v>
      </c>
      <c r="DB291" s="223" t="str">
        <f t="shared" ca="1" si="419"/>
        <v>3.20529223049297+2.50143460810739i</v>
      </c>
      <c r="DC291" s="223" t="str">
        <f t="shared" ca="1" si="420"/>
        <v>-2.57934303188049+3.1429385780485i</v>
      </c>
      <c r="DD291" s="223" t="str">
        <f t="shared" ca="1" si="421"/>
        <v>-3.078691736924-2.65569775586226i</v>
      </c>
      <c r="DE291" s="223" t="str">
        <f t="shared" ca="1" si="422"/>
        <v>2.73045278681567-3.01259040701959i</v>
      </c>
      <c r="DF291" s="223" t="str">
        <f t="shared" ca="1" si="423"/>
        <v>2.94467440529937+2.80356309511143i</v>
      </c>
      <c r="DG291" s="223" t="str">
        <f t="shared" ca="1" si="424"/>
        <v>-2.87498464182781+2.87498464182857i</v>
      </c>
      <c r="DH291" s="223" t="str">
        <f t="shared" ca="1" si="425"/>
        <v>-2.80356309510919-2.9446744053015i</v>
      </c>
      <c r="DI291" s="223" t="str">
        <f t="shared" ca="1" si="426"/>
        <v>3.01259040701902-2.7304527868163i</v>
      </c>
      <c r="DJ291" s="223" t="str">
        <f t="shared" ca="1" si="427"/>
        <v>2.65569775585993+3.07869173692602i</v>
      </c>
      <c r="DK291" s="223" t="str">
        <f t="shared" ca="1" si="428"/>
        <v>-3.14293857804781+2.57934303188133i</v>
      </c>
      <c r="DL291" s="223" t="str">
        <f t="shared" ca="1" si="429"/>
        <v>-2.50143460810496-3.20529223049487i</v>
      </c>
      <c r="DM291" s="223" t="str">
        <f t="shared" ca="1" si="430"/>
        <v>3.26571513475331-2.4220194136586i</v>
      </c>
      <c r="DN291" s="223" t="str">
        <f t="shared" ca="1" si="431"/>
        <v>2.34114528527944+3.32417089432986i</v>
      </c>
      <c r="DO291" s="223" t="str">
        <f t="shared" ca="1" si="432"/>
        <v>-3.38062429765617+2.2588609385247i</v>
      </c>
      <c r="DP291" s="223" t="str">
        <f t="shared" ca="1" si="433"/>
        <v>-2.1752159384049-3.43504133931533i</v>
      </c>
      <c r="DQ291" s="223" t="str">
        <f t="shared" ca="1" si="434"/>
        <v>3.48738924051838-2.09026066953684i</v>
      </c>
      <c r="DR291" s="223" t="str">
        <f t="shared" ca="1" si="435"/>
        <v>2.00404630580491+3.53763646884268i</v>
      </c>
      <c r="DS291" s="223" t="str">
        <f t="shared" ca="1" si="436"/>
        <v>-3.58575275724083+1.91662477951105i</v>
      </c>
      <c r="DT291" s="223" t="str">
        <f t="shared" ca="1" si="437"/>
        <v>-1.8280487501207-3.63170912225609i</v>
      </c>
      <c r="DU291" s="223" t="str">
        <f t="shared" ca="1" si="438"/>
        <v>3.67547788149623-1.73837157251491i</v>
      </c>
      <c r="DV291" s="223" t="str">
        <f t="shared" ca="1" si="439"/>
        <v>1.64764726487908+3.71703267029393i</v>
      </c>
      <c r="DW291" s="223" t="str">
        <f t="shared" ca="1" si="440"/>
        <v>-3.75634845760135+1.555930476137i</v>
      </c>
      <c r="DX291" s="223" t="str">
        <f t="shared" ca="1" si="441"/>
        <v>-1.4632764530595-3.7934015610554i</v>
      </c>
      <c r="DY291" s="223" t="str">
        <f t="shared" ca="1" si="442"/>
        <v>3.82816966125482-1.36974100695865i</v>
      </c>
      <c r="DZ291" s="223" t="str">
        <f t="shared" ca="1" si="443"/>
        <v>1.27538048009704+3.86063181519339i</v>
      </c>
      <c r="EA291" s="223" t="str">
        <f t="shared" ca="1" si="444"/>
        <v>-3.89076846888625+1.18025171171939i</v>
      </c>
      <c r="EB291" s="223" t="str">
        <f t="shared" ca="1" si="445"/>
        <v>-1.08441200384746-3.9185614691373i</v>
      </c>
      <c r="EC291" s="223" t="str">
        <f t="shared" ca="1" si="446"/>
        <v>3.94399407448503-0.987919086728746i</v>
      </c>
      <c r="ED291" s="223" t="str">
        <f t="shared" ca="1" si="447"/>
        <v>0.890831084097334+3.96705096527659i</v>
      </c>
      <c r="EE291" s="223" t="str">
        <f t="shared" ca="1" si="448"/>
        <v>-3.98771825290518+0.793206478127127i</v>
      </c>
      <c r="EF291" s="223" t="str">
        <f t="shared" ca="1" si="449"/>
        <v>-0.69510407423802-4.00598348816787i</v>
      </c>
      <c r="EG291" s="223" t="str">
        <f t="shared" ca="1" si="450"/>
        <v>4.0218356687713-0.596582965642563i</v>
      </c>
      <c r="EH291" s="223" t="str">
        <f t="shared" ca="1" si="451"/>
        <v>0.497702497779935+4.03526524595343i</v>
      </c>
      <c r="EI291" s="223" t="str">
        <f t="shared" ca="1" si="452"/>
        <v>-4.04626413024013+0.39852223253927i</v>
      </c>
      <c r="EJ291" s="223" t="str">
        <f t="shared" ca="1" si="453"/>
        <v>-0.299101912411567-4.05482569631392i</v>
      </c>
      <c r="EK291" s="223" t="str">
        <f t="shared" ca="1" si="454"/>
        <v>4.06094478700809-0.199501424475515i</v>
      </c>
      <c r="EL291" s="223" t="str">
        <f t="shared" ca="1" si="455"/>
        <v>0.0997807643375054+4.06461771641125i</v>
      </c>
      <c r="EM291" s="223" t="str">
        <f t="shared" ca="1" si="456"/>
        <v>-4.06584227208778-1.90073875519766E-12i</v>
      </c>
      <c r="EN291" s="223"/>
      <c r="EO291" s="223"/>
      <c r="EP291" s="223"/>
    </row>
    <row r="292" spans="1:146">
      <c r="A292" s="249">
        <f t="shared" si="323"/>
        <v>3.7500000000000029E-3</v>
      </c>
      <c r="B292" s="248">
        <v>192</v>
      </c>
      <c r="C292" s="247">
        <f t="shared" si="324"/>
        <v>38400</v>
      </c>
      <c r="N292" s="246">
        <f t="shared" ca="1" si="327"/>
        <v>13.208848012280919</v>
      </c>
      <c r="O292" s="223">
        <f t="shared" ca="1" si="328"/>
        <v>0.20884801228091882</v>
      </c>
      <c r="P292" s="223" t="str">
        <f t="shared" ca="1" si="329"/>
        <v>-3.83804729335056E-17+0.208848012280919i</v>
      </c>
      <c r="Q292" s="223" t="str">
        <f t="shared" ca="1" si="330"/>
        <v>-0.208848012280919-7.67609458670113E-17i</v>
      </c>
      <c r="R292" s="223" t="str">
        <f t="shared" ca="1" si="331"/>
        <v>-6.19166469637557E-15-0.208848012280919i</v>
      </c>
      <c r="S292" s="223" t="str">
        <f t="shared" ca="1" si="332"/>
        <v>0.208848012280919-8.75020438851455E-15i</v>
      </c>
      <c r="T292" s="223" t="str">
        <f t="shared" ca="1" si="333"/>
        <v>-1.02085944299472E-14+0.208848012280919i</v>
      </c>
      <c r="U292" s="223" t="str">
        <f t="shared" ca="1" si="334"/>
        <v>-0.208848012280919-8.39203192782891E-15i</v>
      </c>
      <c r="V292" s="223" t="str">
        <f t="shared" ca="1" si="335"/>
        <v>5.8334922356899E-15-0.208848012280919i</v>
      </c>
      <c r="W292" s="223" t="str">
        <f t="shared" ca="1" si="336"/>
        <v>0.208848012280919+3.2749525435509E-15i</v>
      </c>
      <c r="X292" s="223" t="str">
        <f t="shared" ca="1" si="337"/>
        <v>-2.20036723145334E-15+0.208848012280919i</v>
      </c>
      <c r="Y292" s="223" t="str">
        <f t="shared" ca="1" si="338"/>
        <v>-0.208848012280919+3.58172460685659E-16i</v>
      </c>
      <c r="Z292" s="223" t="str">
        <f t="shared" ca="1" si="339"/>
        <v>-2.91671215282465E-15-0.208848012280919i</v>
      </c>
      <c r="AA292" s="223" t="str">
        <f t="shared" ca="1" si="340"/>
        <v>0.208848012280919-3.99129746492223E-15i</v>
      </c>
      <c r="AB292" s="223" t="str">
        <f t="shared" ca="1" si="341"/>
        <v>6.54983715706121E-15+0.208848012280919i</v>
      </c>
      <c r="AC292" s="223" t="str">
        <f t="shared" ca="1" si="342"/>
        <v>-0.208848012280919+9.10837684920022E-15i</v>
      </c>
      <c r="AD292" s="223" t="str">
        <f t="shared" ca="1" si="343"/>
        <v>9.10844477924082E-15-0.208848012280919i</v>
      </c>
      <c r="AE292" s="223" t="str">
        <f t="shared" ca="1" si="344"/>
        <v>0.208848012280919+6.54990508710181E-15i</v>
      </c>
      <c r="AF292" s="223" t="str">
        <f t="shared" ca="1" si="345"/>
        <v>-6.95927415504567E-15+0.208848012280919i</v>
      </c>
      <c r="AG292" s="223" t="str">
        <f t="shared" ca="1" si="346"/>
        <v>-0.208848012280919-4.40073446290668E-15i</v>
      </c>
      <c r="AH292" s="223" t="str">
        <f t="shared" ca="1" si="347"/>
        <v>1.84219477076768E-15-0.208848012280919i</v>
      </c>
      <c r="AI292" s="223" t="str">
        <f t="shared" ca="1" si="348"/>
        <v>0.208848012280919-7.16344921371318E-16i</v>
      </c>
      <c r="AJ292" s="223" t="str">
        <f t="shared" ca="1" si="349"/>
        <v>3.27488461351032E-15+0.208848012280919i</v>
      </c>
      <c r="AK292" s="223" t="str">
        <f t="shared" ca="1" si="350"/>
        <v>-0.208848012280919-3.57172983355107E-14i</v>
      </c>
      <c r="AL292" s="223" t="str">
        <f t="shared" ca="1" si="351"/>
        <v>-2.91673253183684E-14-0.208848012280919i</v>
      </c>
      <c r="AM292" s="223" t="str">
        <f t="shared" ca="1" si="352"/>
        <v>0.208848012280919-9.40519489722474E-14i</v>
      </c>
      <c r="AN292" s="223" t="str">
        <f t="shared" ca="1" si="353"/>
        <v>-5.17849493397567E-14+0.208848012280919i</v>
      </c>
      <c r="AO292" s="223" t="str">
        <f t="shared" ca="1" si="354"/>
        <v>-0.208848012280919+1.30996743141224E-14i</v>
      </c>
      <c r="AP292" s="223" t="str">
        <f t="shared" ca="1" si="355"/>
        <v>-7.79842979680014E-14-0.208848012280919i</v>
      </c>
      <c r="AQ292" s="223" t="str">
        <f t="shared" ca="1" si="356"/>
        <v>0.208848012280919+6.48846915839196E-14i</v>
      </c>
      <c r="AR292" s="223" t="str">
        <f t="shared" ca="1" si="357"/>
        <v>0.208848012280919+6.48846915839196E-14i</v>
      </c>
      <c r="AS292" s="223" t="str">
        <f t="shared" ca="1" si="358"/>
        <v>-0.208848012280919+6.48845557238385E-14i</v>
      </c>
      <c r="AT292" s="223" t="str">
        <f t="shared" ca="1" si="359"/>
        <v>8.09523425881656E-14-0.208848012280919i</v>
      </c>
      <c r="AU292" s="223" t="str">
        <f t="shared" ca="1" si="360"/>
        <v>0.208848012280919+1.30998101742036E-14i</v>
      </c>
      <c r="AV292" s="223" t="str">
        <f t="shared" ca="1" si="361"/>
        <v>4.88169047195926E-14+0.208848012280919i</v>
      </c>
      <c r="AW292" s="223" t="str">
        <f t="shared" ca="1" si="362"/>
        <v>-0.208848012280919-9.70199935924116E-14i</v>
      </c>
      <c r="AX292" s="223" t="str">
        <f t="shared" ca="1" si="363"/>
        <v>2.91674611784495E-14-0.208848012280919i</v>
      </c>
      <c r="AY292" s="223" t="str">
        <f t="shared" ca="1" si="364"/>
        <v>0.208848012280919-3.27492537153466E-14i</v>
      </c>
      <c r="AZ292" s="223" t="str">
        <f t="shared" ca="1" si="365"/>
        <v>1.00601786129309E-13+0.208848012280919i</v>
      </c>
      <c r="BA292" s="223" t="str">
        <f t="shared" ca="1" si="366"/>
        <v>-0.208848012280919-4.52351121826955E-14i</v>
      </c>
      <c r="BB292" s="223" t="str">
        <f t="shared" ca="1" si="367"/>
        <v>-2.26174202312666E-14-0.208848012280919i</v>
      </c>
      <c r="BC292" s="223" t="str">
        <f t="shared" ca="1" si="368"/>
        <v>0.208848012280919-8.45341351250627E-14i</v>
      </c>
      <c r="BD292" s="223" t="str">
        <f t="shared" ca="1" si="369"/>
        <v>-6.13027631869412E-14+0.208848012280919i</v>
      </c>
      <c r="BE292" s="223" t="str">
        <f t="shared" ca="1" si="370"/>
        <v>-0.208848012280919+6.54976922702063E-15i</v>
      </c>
      <c r="BF292" s="223" t="str">
        <f t="shared" ca="1" si="371"/>
        <v>-6.84664841208169E-14-0.208848012280919i</v>
      </c>
      <c r="BG292" s="223" t="str">
        <f t="shared" ca="1" si="372"/>
        <v>0.208848012280919+7.14345966710215E-14i</v>
      </c>
      <c r="BH292" s="223" t="str">
        <f t="shared" ca="1" si="373"/>
        <v>-9.51788177722525E-15+0.208848012280919i</v>
      </c>
      <c r="BI292" s="223" t="str">
        <f t="shared" ca="1" si="374"/>
        <v>-0.208848012280919+5.83346506367367E-14i</v>
      </c>
      <c r="BJ292" s="223" t="str">
        <f t="shared" ca="1" si="375"/>
        <v>8.75022476752675E-14-0.208848012280919i</v>
      </c>
      <c r="BK292" s="223" t="str">
        <f t="shared" ca="1" si="376"/>
        <v>0.208848012280919+2.55855327814711E-14i</v>
      </c>
      <c r="BL292" s="223" t="str">
        <f t="shared" ca="1" si="377"/>
        <v>4.22669996324907E-14+0.208848012280919i</v>
      </c>
      <c r="BM292" s="223" t="str">
        <f t="shared" ca="1" si="378"/>
        <v>-0.208848012280919-1.03569898679513E-13i</v>
      </c>
      <c r="BN292" s="223" t="str">
        <f t="shared" ca="1" si="379"/>
        <v>3.57173662655514E-14-0.208848012280919i</v>
      </c>
      <c r="BO292" s="223" t="str">
        <f t="shared" ca="1" si="380"/>
        <v>0.208848012280919-2.61993486282449E-14i</v>
      </c>
      <c r="BP292" s="223" t="str">
        <f t="shared" ca="1" si="381"/>
        <v>9.40518810422068E-14+0.208848012280919i</v>
      </c>
      <c r="BQ292" s="223" t="str">
        <f t="shared" ca="1" si="382"/>
        <v>-0.208848012280919-5.17850172697971E-14i</v>
      </c>
      <c r="BR292" s="223" t="str">
        <f t="shared" ca="1" si="383"/>
        <v>-1.60675151441647E-14-0.208848012280919i</v>
      </c>
      <c r="BS292" s="223" t="str">
        <f t="shared" ca="1" si="384"/>
        <v>0.208848012280919-7.20484125177953E-14i</v>
      </c>
      <c r="BT292" s="223" t="str">
        <f t="shared" ca="1" si="385"/>
        <v>-6.19168507538774E-14+0.208848012280919i</v>
      </c>
      <c r="BU292" s="223" t="str">
        <f t="shared" ca="1" si="386"/>
        <v>-0.208848012280919-5.9359533802469E-15i</v>
      </c>
      <c r="BV292" s="223" t="str">
        <f t="shared" ca="1" si="387"/>
        <v>-6.1916579033715E-14-0.208848012280919i</v>
      </c>
      <c r="BW292" s="223" t="str">
        <f t="shared" ca="1" si="388"/>
        <v>0.208848012280919+8.39203192782891E-14i</v>
      </c>
      <c r="BX292" s="223" t="str">
        <f t="shared" ca="1" si="389"/>
        <v>-1.60677868643271E-14+0.208848012280919i</v>
      </c>
      <c r="BY292" s="223" t="str">
        <f t="shared" ca="1" si="390"/>
        <v>-0.208848012280919+5.17847455496348E-14i</v>
      </c>
      <c r="BZ292" s="223" t="str">
        <f t="shared" ca="1" si="391"/>
        <v>9.40521527623691E-14-0.208848012280919i</v>
      </c>
      <c r="CA292" s="223" t="str">
        <f t="shared" ca="1" si="392"/>
        <v>0.208848012280919+2.61996203484073E-14i</v>
      </c>
      <c r="CB292" s="223" t="str">
        <f t="shared" ca="1" si="393"/>
        <v>2.97812770252233E-14+0.208848012280919i</v>
      </c>
      <c r="CC292" s="223" t="str">
        <f t="shared" ca="1" si="394"/>
        <v>-0.208848012280919+9.76338094391851E-14i</v>
      </c>
      <c r="CD292" s="223" t="str">
        <f t="shared" ca="1" si="395"/>
        <v>4.82030888728188E-14-0.208848012280919i</v>
      </c>
      <c r="CE292" s="223" t="str">
        <f t="shared" ca="1" si="396"/>
        <v>0.208848012280919-1.96494435411431E-14i</v>
      </c>
      <c r="CF292" s="223" t="str">
        <f t="shared" ca="1" si="397"/>
        <v>8.75019759551051E-14+0.208848012280919i</v>
      </c>
      <c r="CG292" s="223" t="str">
        <f t="shared" ca="1" si="398"/>
        <v>-0.208848012280919-5.8334922356899E-14i</v>
      </c>
      <c r="CH292" s="223" t="str">
        <f t="shared" ca="1" si="399"/>
        <v>-9.51761005706291E-15-0.208848012280919i</v>
      </c>
      <c r="CI292" s="223" t="str">
        <f t="shared" ca="1" si="400"/>
        <v>0.208848012280919-6.54985074306934E-14i</v>
      </c>
      <c r="CJ292" s="223" t="str">
        <f t="shared" ca="1" si="401"/>
        <v>-8.03383908813107E-14+0.208848012280919i</v>
      </c>
      <c r="CK292" s="223" t="str">
        <f t="shared" ca="1" si="402"/>
        <v>-0.208848012280919-1.24858584673487E-14i</v>
      </c>
      <c r="CL292" s="223" t="str">
        <f t="shared" ca="1" si="403"/>
        <v>-5.53666739466132E-14-0.208848012280919i</v>
      </c>
      <c r="CM292" s="223" t="str">
        <f t="shared" ca="1" si="404"/>
        <v>0.208848012280919+9.04702243653908E-14i</v>
      </c>
      <c r="CN292" s="223" t="str">
        <f t="shared" ca="1" si="405"/>
        <v>-2.26176919514289E-14+0.208848012280919i</v>
      </c>
      <c r="CO292" s="223" t="str">
        <f t="shared" ca="1" si="406"/>
        <v>-0.208848012280919+4.52348404625331E-14i</v>
      </c>
      <c r="CP292" s="223" t="str">
        <f t="shared" ca="1" si="407"/>
        <v>-1.01215737836164E-13-0.208848012280919i</v>
      </c>
      <c r="CQ292" s="223" t="str">
        <f t="shared" ca="1" si="408"/>
        <v>0.208848012280919+4.46211604758404E-14i</v>
      </c>
      <c r="CR292" s="223" t="str">
        <f t="shared" ca="1" si="409"/>
        <v>2.32313719381214E-14+0.208848012280919i</v>
      </c>
      <c r="CS292" s="223" t="str">
        <f t="shared" ca="1" si="410"/>
        <v>-0.208848012280919-1.22605526373883E-13i</v>
      </c>
      <c r="CT292" s="223" t="str">
        <f t="shared" ca="1" si="411"/>
        <v>5.47529939599206E-14-0.208848012280919i</v>
      </c>
      <c r="CU292" s="223" t="str">
        <f t="shared" ca="1" si="412"/>
        <v>0.208848012280919-1.30995384540413E-14i</v>
      </c>
      <c r="CV292" s="223" t="str">
        <f t="shared" ca="1" si="413"/>
        <v>8.09520708680032E-14+0.208848012280919i</v>
      </c>
      <c r="CW292" s="223" t="str">
        <f t="shared" ca="1" si="414"/>
        <v>-0.208848012280919-6.48848274440009E-14i</v>
      </c>
      <c r="CX292" s="223" t="str">
        <f t="shared" ca="1" si="415"/>
        <v>8.90393007037034E-15-0.208848012280919i</v>
      </c>
      <c r="CY292" s="223" t="str">
        <f t="shared" ca="1" si="416"/>
        <v>0.208848012280919-5.89486023435915E-14i</v>
      </c>
      <c r="CZ292" s="223" t="str">
        <f t="shared" ca="1" si="417"/>
        <v>-8.68882959684124E-14+0.208848012280919i</v>
      </c>
      <c r="DA292" s="223" t="str">
        <f t="shared" ca="1" si="418"/>
        <v>-0.208848012280919-1.90357635544505E-14i</v>
      </c>
      <c r="DB292" s="223" t="str">
        <f t="shared" ca="1" si="419"/>
        <v>-4.88167688595115E-14-0.208848012280919i</v>
      </c>
      <c r="DC292" s="223" t="str">
        <f t="shared" ca="1" si="420"/>
        <v>0.208848012280919+9.70201294524926E-14i</v>
      </c>
      <c r="DD292" s="223" t="str">
        <f t="shared" ca="1" si="421"/>
        <v>-2.91675970385308E-14+0.208848012280919i</v>
      </c>
      <c r="DE292" s="223" t="str">
        <f t="shared" ca="1" si="422"/>
        <v>-0.208848012280919+2.68133003350998E-14i</v>
      </c>
      <c r="DF292" s="223" t="str">
        <f t="shared" ca="1" si="423"/>
        <v>-9.46658327490618E-14-0.208848012280919i</v>
      </c>
      <c r="DG292" s="223" t="str">
        <f t="shared" ca="1" si="424"/>
        <v>0.208848012280919+5.11710655629423E-14i</v>
      </c>
      <c r="DH292" s="223" t="str">
        <f t="shared" ca="1" si="425"/>
        <v>1.66814668510196E-14+0.208848012280919i</v>
      </c>
      <c r="DI292" s="223" t="str">
        <f t="shared" ca="1" si="426"/>
        <v>-0.208848012280919+8.45339992649816E-14i</v>
      </c>
      <c r="DJ292" s="223" t="str">
        <f t="shared" ca="1" si="427"/>
        <v>6.13028990470225E-14-0.208848012280919i</v>
      </c>
      <c r="DK292" s="223" t="str">
        <f t="shared" ca="1" si="428"/>
        <v>0.208848012280919-6.54963336693945E-15i</v>
      </c>
      <c r="DL292" s="223" t="str">
        <f t="shared" ca="1" si="429"/>
        <v>6.25305307405699E-14+0.208848012280919i</v>
      </c>
      <c r="DM292" s="223" t="str">
        <f t="shared" ca="1" si="430"/>
        <v>-0.208848012280919-7.14347325311026E-14i</v>
      </c>
      <c r="DN292" s="223" t="str">
        <f t="shared" ca="1" si="431"/>
        <v>1.54538351574722E-14-0.208848012280919i</v>
      </c>
      <c r="DO292" s="223" t="str">
        <f t="shared" ca="1" si="432"/>
        <v>0.208848012280919-5.23986972564899E-14i</v>
      </c>
      <c r="DP292" s="223" t="str">
        <f t="shared" ca="1" si="433"/>
        <v>-9.34382010555143E-14+0.208848012280919i</v>
      </c>
      <c r="DQ292" s="223" t="str">
        <f t="shared" ca="1" si="434"/>
        <v>-0.208848012280919-2.55856686415524E-14i</v>
      </c>
      <c r="DR292" s="223" t="str">
        <f t="shared" ca="1" si="435"/>
        <v>-4.22668637724096E-14-0.208848012280919i</v>
      </c>
      <c r="DS292" s="223" t="str">
        <f t="shared" ca="1" si="436"/>
        <v>0.208848012280919+1.03570034539594E-13i</v>
      </c>
      <c r="DT292" s="223" t="str">
        <f t="shared" ca="1" si="437"/>
        <v>-4.75891371659639E-14+0.208848012280919i</v>
      </c>
      <c r="DU292" s="223" t="str">
        <f t="shared" ca="1" si="438"/>
        <v>-0.208848012280919+3.21350302883294E-14i</v>
      </c>
      <c r="DV292" s="223" t="str">
        <f t="shared" ca="1" si="439"/>
        <v>-8.811592766196E-14-0.208848012280919i</v>
      </c>
      <c r="DW292" s="223" t="str">
        <f t="shared" ca="1" si="440"/>
        <v>0.208848012280919+4.58493356097127E-14i</v>
      </c>
      <c r="DX292" s="223" t="str">
        <f t="shared" ca="1" si="441"/>
        <v>1.01315617639178E-14+0.208848012280919i</v>
      </c>
      <c r="DY292" s="223" t="str">
        <f t="shared" ca="1" si="442"/>
        <v>-0.208848012280919+6.61124591375483E-14i</v>
      </c>
      <c r="DZ292" s="223" t="str">
        <f t="shared" ca="1" si="443"/>
        <v>6.78528041341244E-14-0.208848012280919i</v>
      </c>
      <c r="EA292" s="223" t="str">
        <f t="shared" ca="1" si="444"/>
        <v>0.208848012280919+1.18719067604938E-14i</v>
      </c>
      <c r="EB292" s="223" t="str">
        <f t="shared" ca="1" si="445"/>
        <v>6.78522606937997E-14+0.208848012280919i</v>
      </c>
      <c r="EC292" s="223" t="str">
        <f t="shared" ca="1" si="446"/>
        <v>-0.208848012280919-8.98562726585359E-14i</v>
      </c>
      <c r="ED292" s="223" t="str">
        <f t="shared" ca="1" si="447"/>
        <v>1.01321052042425E-14-0.208848012280919i</v>
      </c>
      <c r="EE292" s="223" t="str">
        <f t="shared" ca="1" si="448"/>
        <v>0.208848012280919-4.5848792169388E-14i</v>
      </c>
      <c r="EF292" s="223" t="str">
        <f t="shared" ca="1" si="449"/>
        <v>1.01829689543018E-13+0.208848012280919i</v>
      </c>
      <c r="EG292" s="223" t="str">
        <f t="shared" ca="1" si="450"/>
        <v>-0.208848012280919-3.21355737286541E-14i</v>
      </c>
      <c r="EH292" s="223" t="str">
        <f t="shared" ca="1" si="451"/>
        <v>-2.38453236449763E-14-0.208848012280919i</v>
      </c>
      <c r="EI292" s="223" t="str">
        <f t="shared" ca="1" si="452"/>
        <v>0.208848012280919+1.10119939626696E-13i</v>
      </c>
      <c r="EJ292" s="223" t="str">
        <f t="shared" ca="1" si="453"/>
        <v>-5.41390422530658E-14+0.208848012280919i</v>
      </c>
      <c r="EK292" s="223" t="str">
        <f t="shared" ca="1" si="454"/>
        <v>-0.208848012280919+2.55851252012277E-14i</v>
      </c>
      <c r="EL292" s="223" t="str">
        <f t="shared" ca="1" si="455"/>
        <v>-8.15660225748581E-14-0.208848012280919i</v>
      </c>
      <c r="EM292" s="223" t="str">
        <f t="shared" ca="1" si="456"/>
        <v>0.208848012280919+5.23992406968146E-14i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8.9373384251630021</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-4.0626615748369979</v>
      </c>
      <c r="P293" s="223" t="str">
        <f t="shared" ref="P293:P355" ca="1" si="465">IMPRODUCT(O293,IMEXP(COMPLEX(0,-2*PI()*1*B293/Nt_load2)))</f>
        <v>-0.0997027061193283-4.06143797712701i</v>
      </c>
      <c r="Q293" s="223" t="str">
        <f t="shared" ref="Q293:Q355" ca="1" si="466">IMPRODUCT(O293,IMEXP(COMPLEX(0,-2*PI()*2*B293/Nt_load2)))</f>
        <v>4.05776792104654-0.199345355056615i</v>
      </c>
      <c r="R293" s="223" t="str">
        <f t="shared" ref="R293:R355" ca="1" si="467">IMPRODUCT(O293,IMEXP(COMPLEX(0,-2*PI()*3*B293/Nt_load2)))</f>
        <v>0.298867925806101+4.05165361730015i</v>
      </c>
      <c r="S293" s="223" t="str">
        <f t="shared" ref="S293:S355" ca="1" si="468">IMPRODUCT(O293,IMEXP(COMPLEX(0,-2*PI()*4*B293/Nt_load2)))</f>
        <v>-4.04309874891581+0.398210469692149i</v>
      </c>
      <c r="T293" s="223" t="str">
        <f t="shared" ref="T293:T355" ca="1" si="469">IMPRODUCT(O293,IMEXP(COMPLEX(0,-2*PI()*5*B293/Nt_load2)))</f>
        <v>-0.497313146481707-4.03210846902629i</v>
      </c>
      <c r="U293" s="223" t="str">
        <f t="shared" ref="U293:U355" ca="1" si="470">IMPRODUCT(O293,IMEXP(COMPLEX(0,-2*PI()*6*B293/Nt_load2)))</f>
        <v>4.01868939776526-0.596116260427559i</v>
      </c>
      <c r="V293" s="223" t="str">
        <f t="shared" ref="V293:V355" ca="1" si="471">IMPRODUCT(O293,IMEXP(COMPLEX(0,-2*PI()*7*B293/Nt_load2)))</f>
        <v>0.694560296227939+4.00284961827956i</v>
      </c>
      <c r="W293" s="223" t="str">
        <f t="shared" ref="W293:W355" ca="1" si="472">IMPRODUCT(O293,IMEXP(COMPLEX(0,-2*PI()*8*B293/Nt_load2)))</f>
        <v>-3.98459867185992+0.792585954877577i</v>
      </c>
      <c r="X293" s="223" t="str">
        <f t="shared" ref="X293:X355" ca="1" si="473">IMPRODUCT(O293,IMEXP(COMPLEX(0,-2*PI()*9*B293/Nt_load2)))</f>
        <v>-0.890134189384274-3.96394755219418i</v>
      </c>
      <c r="Y293" s="223" t="str">
        <f t="shared" ref="Y293:Y355" ca="1" si="474">IMPRODUCT(O293,IMEXP(COMPLEX(0,-2*PI()*10*B293/Nt_load2)))</f>
        <v>3.94090869874445-0.987146240339968i</v>
      </c>
      <c r="Z293" s="223" t="str">
        <f t="shared" ref="Z293:Z355" ca="1" si="475">IMPRODUCT(O293,IMEXP(COMPLEX(0,-2*PI()*11*B293/Nt_load2)))</f>
        <v>1.08356367131223+3.91549598925467i</v>
      </c>
      <c r="AA293" s="223" t="str">
        <f t="shared" ref="AA293:AA355" ca="1" si="476">IMPRODUCT(O293,IMEXP(COMPLEX(0,-2*PI()*12*B293/Nt_load2)))</f>
        <v>-3.88772473139089+1.17932840404558i</v>
      </c>
      <c r="AB293" s="223" t="str">
        <f t="shared" ref="AB293:AB355" ca="1" si="477">IMPRODUCT(O293,IMEXP(COMPLEX(0,-2*PI()*13*B293/Nt_load2)))</f>
        <v>-1.27438275344663-3.8576116535202i</v>
      </c>
      <c r="AC293" s="223" t="str">
        <f t="shared" ref="AC293:AC355" ca="1" si="478">IMPRODUCT(O293,IMEXP(COMPLEX(0,-2*PI()*14*B293/Nt_load2)))</f>
        <v>3.82517489463495-1.36866946232886i</v>
      </c>
      <c r="AD293" s="223" t="str">
        <f t="shared" ref="AD293:AD355" ca="1" si="479">IMPRODUCT(O293,IMEXP(COMPLEX(0,-2*PI()*15*B293/Nt_load2)))</f>
        <v>1.46213173590524+3.79043399342553i</v>
      </c>
      <c r="AE293" s="223" t="str">
        <f t="shared" ref="AE293:AE355" ca="1" si="480">IMPRODUCT(O293,IMEXP(COMPLEX(0,-2*PI()*16*B293/Nt_load2)))</f>
        <v>-3.75340987651191+1.55471327599653i</v>
      </c>
      <c r="AF293" s="223" t="str">
        <f t="shared" ref="AF293:AF355" ca="1" si="481">IMPRODUCT(O293,IMEXP(COMPLEX(0,-2*PI()*17*B293/Nt_load2)))</f>
        <v>-1.64635831494446-3.71412484583788i</v>
      </c>
      <c r="AG293" s="223" t="str">
        <f t="shared" ref="AG293:AG355" ca="1" si="482">IMPRODUCT(O293,IMEXP(COMPLEX(0,-2*PI()*18*B293/Nt_load2)))</f>
        <v>3.67260256523666-1.73701164920509i</v>
      </c>
      <c r="AH293" s="223" t="str">
        <f t="shared" ref="AH293:AH355" ca="1" si="483">IMPRODUCT(O293,IMEXP(COMPLEX(0,-2*PI()*19*B293/Nt_load2)))</f>
        <v>1.82661867259898+3.62886804617773i</v>
      </c>
      <c r="AI293" s="223" t="str">
        <f t="shared" ref="AI293:AI355" ca="1" si="484">IMPRODUCT(O293,IMEXP(COMPLEX(0,-2*PI()*20*B293/Nt_load2)))</f>
        <v>-3.58294763269973+1.91512540920652i</v>
      </c>
      <c r="AJ293" s="223" t="str">
        <f t="shared" ref="AJ293:AJ355" ca="1" si="485">IMPRODUCT(O293,IMEXP(COMPLEX(0,-2*PI()*21*B293/Nt_load2)))</f>
        <v>-2.00247854587871-3.53486898554282i</v>
      </c>
      <c r="AK293" s="223" t="str">
        <f t="shared" ref="AK293:AK355" ca="1" si="486">IMPRODUCT(O293,IMEXP(COMPLEX(0,-2*PI()*22*B293/Nt_load2)))</f>
        <v>3.48466106548631-2.0886254643523i</v>
      </c>
      <c r="AL293" s="223" t="str">
        <f t="shared" ref="AL293:AL355" ca="1" si="487">IMPRODUCT(O293,IMEXP(COMPLEX(0,-2*PI()*23*B293/Nt_load2)))</f>
        <v>2.17351427294529+3.43235411590356i</v>
      </c>
      <c r="AM293" s="223" t="str">
        <f t="shared" ref="AM293:AM355" ca="1" si="488">IMPRODUCT(O293,IMEXP(COMPLEX(0,-2*PI()*24*B293/Nt_load2)))</f>
        <v>-3.37797964454536+2.25709383781318i</v>
      </c>
      <c r="AN293" s="223" t="str">
        <f t="shared" ref="AN293:AN355" ca="1" si="489">IMPRODUCT(O293,IMEXP(COMPLEX(0,-2*PI()*25*B293/Nt_load2)))</f>
        <v>-2.33931381375132-3.32157040456006i</v>
      </c>
      <c r="AO293" s="223" t="str">
        <f t="shared" ref="AO293:AO355" ca="1" si="490">IMPRODUCT(O293,IMEXP(COMPLEX(0,-2*PI()*26*B293/Nt_load2)))</f>
        <v>3.26316037476698-2.42012467451733i</v>
      </c>
      <c r="AP293" s="223" t="str">
        <f t="shared" ref="AP293:AP355" ca="1" si="491">IMPRODUCT(O293,IMEXP(COMPLEX(0,-2*PI()*27*B293/Nt_load2)))</f>
        <v>2.49947774267704+3.20278473917919i</v>
      </c>
      <c r="AQ293" s="223" t="str">
        <f t="shared" ref="AQ293:AQ355" ca="1" si="492">IMPRODUCT(O293,IMEXP(COMPLEX(0,-2*PI()*28*B293/Nt_load2)))</f>
        <v>-3.14047986582437+2.57732521890599i</v>
      </c>
      <c r="AR293" s="223" t="str">
        <f t="shared" ref="AR293:AR355" ca="1" si="493">IMPRODUCT(O293,IMEXP(COMPLEX(0,-2*PI()*28*B293/Nt_load2)))</f>
        <v>-3.14047986582437+2.57732521890599i</v>
      </c>
      <c r="AS293" s="223" t="str">
        <f t="shared" ref="AS293:AS355" ca="1" si="494">IMPRODUCT(O293,IMEXP(COMPLEX(0,-2*PI()*30*B293/Nt_load2)))</f>
        <v>3.01023366581131-2.72831676109525i</v>
      </c>
      <c r="AT293" s="223" t="str">
        <f t="shared" ref="AT293:AT355" ca="1" si="495">IMPRODUCT(O293,IMEXP(COMPLEX(0,-2*PI()*31*B293/Nt_load2)))</f>
        <v>2.80136987539643+2.94237079459378i</v>
      </c>
      <c r="AU293" s="223" t="str">
        <f t="shared" ref="AU293:AU355" ca="1" si="496">IMPRODUCT(O293,IMEXP(COMPLEX(0,-2*PI()*32*B293/Nt_load2)))</f>
        <v>-2.8727355492319+2.87273554923462i</v>
      </c>
      <c r="AV293" s="223" t="str">
        <f t="shared" ref="AV293:AV355" ca="1" si="497">IMPRODUCT(O293,IMEXP(COMPLEX(0,-2*PI()*33*B293/Nt_load2)))</f>
        <v>-2.94237079459365-2.80136987539656i</v>
      </c>
      <c r="AW293" s="223" t="str">
        <f t="shared" ref="AW293:AW355" ca="1" si="498">IMPRODUCT(O293,IMEXP(COMPLEX(0,-2*PI()*34*B293/Nt_load2)))</f>
        <v>2.72831676109538-3.01023366581118i</v>
      </c>
      <c r="AX293" s="223" t="str">
        <f t="shared" ref="AX293:AX355" ca="1" si="499">IMPRODUCT(O293,IMEXP(COMPLEX(0,-2*PI()*35*B293/Nt_load2)))</f>
        <v>3.0762832848283+2.65362021079563i</v>
      </c>
      <c r="AY293" s="223" t="str">
        <f t="shared" ref="AY293:AY355" ca="1" si="500">IMPRODUCT(O293,IMEXP(COMPLEX(0,-2*PI()*36*B293/Nt_load2)))</f>
        <v>-2.57732521890622+3.14047986582418i</v>
      </c>
      <c r="AZ293" s="223" t="str">
        <f t="shared" ref="AZ293:AZ355" ca="1" si="501">IMPRODUCT(O293,IMEXP(COMPLEX(0,-2*PI()*37*B293/Nt_load2)))</f>
        <v>-3.20278473917904-2.49947774267723i</v>
      </c>
      <c r="BA293" s="223" t="str">
        <f t="shared" ref="BA293:BA355" ca="1" si="502">IMPRODUCT(O293,IMEXP(COMPLEX(0,-2*PI()*38*B293/Nt_load2)))</f>
        <v>2.42012467451753-3.26316037476684i</v>
      </c>
      <c r="BB293" s="223" t="str">
        <f t="shared" ref="BB293:BB355" ca="1" si="503">IMPRODUCT(O293,IMEXP(COMPLEX(0,-2*PI()*39*B293/Nt_load2)))</f>
        <v>3.32157040456228+2.33931381374817i</v>
      </c>
      <c r="BC293" s="223" t="str">
        <f t="shared" ref="BC293:BC355" ca="1" si="504">IMPRODUCT(O293,IMEXP(COMPLEX(0,-2*PI()*40*B293/Nt_load2)))</f>
        <v>-2.25709383781333+3.37797964454526i</v>
      </c>
      <c r="BD293" s="223" t="str">
        <f t="shared" ref="BD293:BD355" ca="1" si="505">IMPRODUCT(O293,IMEXP(COMPLEX(0,-2*PI()*41*B293/Nt_load2)))</f>
        <v>-3.43235411590347-2.17351427294545i</v>
      </c>
      <c r="BE293" s="223" t="str">
        <f t="shared" ref="BE293:BE355" ca="1" si="506">IMPRODUCT(O293,IMEXP(COMPLEX(0,-2*PI()*42*B293/Nt_load2)))</f>
        <v>2.08862546435246-3.48466106548621i</v>
      </c>
      <c r="BF293" s="223" t="str">
        <f t="shared" ref="BF293:BF355" ca="1" si="507">IMPRODUCT(O293,IMEXP(COMPLEX(0,-2*PI()*43*B293/Nt_load2)))</f>
        <v>3.53486898554296+2.00247854587847i</v>
      </c>
      <c r="BG293" s="223" t="str">
        <f t="shared" ref="BG293:BG355" ca="1" si="508">IMPRODUCT(O293,IMEXP(COMPLEX(0,-2*PI()*44*B293/Nt_load2)))</f>
        <v>-1.91512540920602+3.58294763269999i</v>
      </c>
      <c r="BH293" s="223" t="str">
        <f t="shared" ref="BH293:BH355" ca="1" si="509">IMPRODUCT(O293,IMEXP(COMPLEX(0,-2*PI()*45*B293/Nt_load2)))</f>
        <v>-3.62886804617817-1.82661867259811i</v>
      </c>
      <c r="BI293" s="223" t="str">
        <f t="shared" ref="BI293:BI355" ca="1" si="510">IMPRODUCT(O293,IMEXP(COMPLEX(0,-2*PI()*46*B293/Nt_load2)))</f>
        <v>1.73701164920349-3.67260256523741i</v>
      </c>
      <c r="BJ293" s="223" t="str">
        <f t="shared" ref="BJ293:BJ355" ca="1" si="511">IMPRODUCT(O293,IMEXP(COMPLEX(0,-2*PI()*47*B293/Nt_load2)))</f>
        <v>3.71412484583715+1.64635831494611i</v>
      </c>
      <c r="BK293" s="223" t="str">
        <f t="shared" ref="BK293:BK355" ca="1" si="512">IMPRODUCT(O293,IMEXP(COMPLEX(0,-2*PI()*48*B293/Nt_load2)))</f>
        <v>-1.55471327599744+3.75340987651153i</v>
      </c>
      <c r="BL293" s="223" t="str">
        <f t="shared" ref="BL293:BL355" ca="1" si="513">IMPRODUCT(O293,IMEXP(COMPLEX(0,-2*PI()*49*B293/Nt_load2)))</f>
        <v>-3.79043399342531-1.46213173590579i</v>
      </c>
      <c r="BM293" s="223" t="str">
        <f t="shared" ref="BM293:BM355" ca="1" si="514">IMPRODUCT(O293,IMEXP(COMPLEX(0,-2*PI()*50*B293/Nt_load2)))</f>
        <v>1.36866946232903-3.82517489463489i</v>
      </c>
      <c r="BN293" s="223" t="str">
        <f t="shared" ref="BN293:BN355" ca="1" si="515">IMPRODUCT(O293,IMEXP(COMPLEX(0,-2*PI()*51*B293/Nt_load2)))</f>
        <v>3.8576116535204+1.27438275344601i</v>
      </c>
      <c r="BO293" s="223" t="str">
        <f t="shared" ref="BO293:BO355" ca="1" si="516">IMPRODUCT(O293,IMEXP(COMPLEX(0,-2*PI()*52*B293/Nt_load2)))</f>
        <v>-1.17932840404455+3.8877247313912i</v>
      </c>
      <c r="BP293" s="223" t="str">
        <f t="shared" ref="BP293:BP355" ca="1" si="517">IMPRODUCT(O293,IMEXP(COMPLEX(0,-2*PI()*53*B293/Nt_load2)))</f>
        <v>-3.91549598925514-1.08356367131052i</v>
      </c>
      <c r="BQ293" s="223" t="str">
        <f t="shared" ref="BQ293:BQ355" ca="1" si="518">IMPRODUCT(O293,IMEXP(COMPLEX(0,-2*PI()*54*B293/Nt_load2)))</f>
        <v>0.987146240341743-3.94090869874401i</v>
      </c>
      <c r="BR293" s="223" t="str">
        <f t="shared" ref="BR293:BR355" ca="1" si="519">IMPRODUCT(O293,IMEXP(COMPLEX(0,-2*PI()*55*B293/Nt_load2)))</f>
        <v>3.96394755219387+0.890134189385663i</v>
      </c>
      <c r="BS293" s="223" t="str">
        <f t="shared" ref="BS293:BS355" ca="1" si="520">IMPRODUCT(O293,IMEXP(COMPLEX(0,-2*PI()*56*B293/Nt_load2)))</f>
        <v>-0.792585954878268+3.98459867185978i</v>
      </c>
      <c r="BT293" s="223" t="str">
        <f t="shared" ref="BT293:BT355" ca="1" si="521">IMPRODUCT(O293,IMEXP(COMPLEX(0,-2*PI()*57*B293/Nt_load2)))</f>
        <v>-4.00284961827953-0.694560296228117i</v>
      </c>
      <c r="BU293" s="223" t="str">
        <f t="shared" ref="BU293:BU355" ca="1" si="522">IMPRODUCT(O293,IMEXP(COMPLEX(0,-2*PI()*58*B293/Nt_load2)))</f>
        <v>0.596116260427027-4.01868939776534i</v>
      </c>
      <c r="BV293" s="223" t="str">
        <f t="shared" ref="BV293:BV355" ca="1" si="523">IMPRODUCT(O293,IMEXP(COMPLEX(0,-2*PI()*59*B293/Nt_load2)))</f>
        <v>4.03210846902642+0.497313146480643i</v>
      </c>
      <c r="BW293" s="223" t="str">
        <f t="shared" ref="BW293:BW355" ca="1" si="524">IMPRODUCT(O293,IMEXP(COMPLEX(0,-2*PI()*60*B293/Nt_load2)))</f>
        <v>-0.398210469690782+4.04309874891595i</v>
      </c>
      <c r="BX293" s="223" t="str">
        <f t="shared" ref="BX293:BX355" ca="1" si="525">IMPRODUCT(O293,IMEXP(COMPLEX(0,-2*PI()*61*B293/Nt_load2)))</f>
        <v>-4.05165361730001-0.298867925807941i</v>
      </c>
      <c r="BY293" s="223" t="str">
        <f t="shared" ref="BY293:BY355" ca="1" si="526">IMPRODUCT(O293,IMEXP(COMPLEX(0,-2*PI()*62*B293/Nt_load2)))</f>
        <v>0.199345355057845-4.05776792104648i</v>
      </c>
      <c r="BZ293" s="223" t="str">
        <f t="shared" ref="BZ293:BZ355" ca="1" si="527">IMPRODUCT(O293,IMEXP(COMPLEX(0,-2*PI()*63*B293/Nt_load2)))</f>
        <v>4.06143797712699+0.0997027061200941i</v>
      </c>
      <c r="CA293" s="223" t="str">
        <f t="shared" ref="CA293:CA355" ca="1" si="528">IMPRODUCT(O293,IMEXP(COMPLEX(0,-2*PI()*64*B293/Nt_load2)))</f>
        <v>-3.00617341881412E-13+4.062661574837i</v>
      </c>
      <c r="CB293" s="223" t="str">
        <f t="shared" ref="CB293:CB355" ca="1" si="529">IMPRODUCT(O293,IMEXP(COMPLEX(0,-2*PI()*65*B293/Nt_load2)))</f>
        <v>-4.061437977127+0.099702706119724i</v>
      </c>
      <c r="CC293" s="223" t="str">
        <f t="shared" ref="CC293:CC355" ca="1" si="530">IMPRODUCT(O293,IMEXP(COMPLEX(0,-2*PI()*66*B293/Nt_load2)))</f>
        <v>-0.199345355057475-4.0577679210465i</v>
      </c>
      <c r="CD293" s="223" t="str">
        <f t="shared" ref="CD293:CD355" ca="1" si="531">IMPRODUCT(O293,IMEXP(COMPLEX(0,-2*PI()*67*B293/Nt_load2)))</f>
        <v>4.05165361730004-0.298867925807572i</v>
      </c>
      <c r="CE293" s="223" t="str">
        <f t="shared" ref="CE293:CE355" ca="1" si="532">IMPRODUCT(O293,IMEXP(COMPLEX(0,-2*PI()*68*B293/Nt_load2)))</f>
        <v>0.398210469690414+4.04309874891598i</v>
      </c>
      <c r="CF293" s="223" t="str">
        <f t="shared" ref="CF293:CF355" ca="1" si="533">IMPRODUCT(O293,IMEXP(COMPLEX(0,-2*PI()*69*B293/Nt_load2)))</f>
        <v>-4.03210846902646+0.497313146480277i</v>
      </c>
      <c r="CG293" s="223" t="str">
        <f t="shared" ref="CG293:CG355" ca="1" si="534">IMPRODUCT(O293,IMEXP(COMPLEX(0,-2*PI()*70*B293/Nt_load2)))</f>
        <v>-0.596116260426661-4.01868939776539i</v>
      </c>
      <c r="CH293" s="223" t="str">
        <f t="shared" ref="CH293:CH355" ca="1" si="535">IMPRODUCT(O293,IMEXP(COMPLEX(0,-2*PI()*71*B293/Nt_load2)))</f>
        <v>4.00284961827959-0.694560296227756i</v>
      </c>
      <c r="CI293" s="223" t="str">
        <f t="shared" ref="CI293:CI355" ca="1" si="536">IMPRODUCT(O293,IMEXP(COMPLEX(0,-2*PI()*72*B293/Nt_load2)))</f>
        <v>0.792585954877678+3.9845986718599i</v>
      </c>
      <c r="CJ293" s="223" t="str">
        <f t="shared" ref="CJ293:CJ355" ca="1" si="537">IMPRODUCT(O293,IMEXP(COMPLEX(0,-2*PI()*73*B293/Nt_load2)))</f>
        <v>-3.96394755219395+0.890134189385302i</v>
      </c>
      <c r="CK293" s="223" t="str">
        <f t="shared" ref="CK293:CK355" ca="1" si="538">IMPRODUCT(O293,IMEXP(COMPLEX(0,-2*PI()*74*B293/Nt_load2)))</f>
        <v>-0.987146240341272-3.94090869874413i</v>
      </c>
      <c r="CL293" s="223" t="str">
        <f t="shared" ref="CL293:CL355" ca="1" si="539">IMPRODUCT(O293,IMEXP(COMPLEX(0,-2*PI()*75*B293/Nt_load2)))</f>
        <v>3.91549598925527-1.08356367131004i</v>
      </c>
      <c r="CM293" s="223" t="str">
        <f t="shared" ref="CM293:CM355" ca="1" si="540">IMPRODUCT(O293,IMEXP(COMPLEX(0,-2*PI()*76*B293/Nt_load2)))</f>
        <v>1.1793284040443+3.88772473139128i</v>
      </c>
      <c r="CN293" s="223" t="str">
        <f t="shared" ref="CN293:CN355" ca="1" si="541">IMPRODUCT(O293,IMEXP(COMPLEX(0,-2*PI()*77*B293/Nt_load2)))</f>
        <v>-3.85761165352052+1.27438275344566i</v>
      </c>
      <c r="CO293" s="223" t="str">
        <f t="shared" ref="CO293:CO355" ca="1" si="542">IMPRODUCT(O293,IMEXP(COMPLEX(0,-2*PI()*78*B293/Nt_load2)))</f>
        <v>-1.36866946232879-3.82517489463497i</v>
      </c>
      <c r="CP293" s="223" t="str">
        <f t="shared" ref="CP293:CP355" ca="1" si="543">IMPRODUCT(O293,IMEXP(COMPLEX(0,-2*PI()*79*B293/Nt_load2)))</f>
        <v>3.79043399342545-1.46213173590544i</v>
      </c>
      <c r="CQ293" s="223" t="str">
        <f t="shared" ref="CQ293:CQ355" ca="1" si="544">IMPRODUCT(O293,IMEXP(COMPLEX(0,-2*PI()*80*B293/Nt_load2)))</f>
        <v>1.554713275997+3.75340987651172i</v>
      </c>
      <c r="CR293" s="223" t="str">
        <f t="shared" ref="CR293:CR355" ca="1" si="545">IMPRODUCT(O293,IMEXP(COMPLEX(0,-2*PI()*81*B293/Nt_load2)))</f>
        <v>-3.7141248458373+1.64635831494577i</v>
      </c>
      <c r="CS293" s="223" t="str">
        <f t="shared" ref="CS293:CS355" ca="1" si="546">IMPRODUCT(O293,IMEXP(COMPLEX(0,-2*PI()*82*B293/Nt_load2)))</f>
        <v>-1.73701164920315-3.67260256523757i</v>
      </c>
      <c r="CT293" s="223" t="str">
        <f t="shared" ref="CT293:CT355" ca="1" si="547">IMPRODUCT(O293,IMEXP(COMPLEX(0,-2*PI()*83*B293/Nt_load2)))</f>
        <v>3.62886804617839-1.82661867259768i</v>
      </c>
      <c r="CU293" s="223" t="str">
        <f t="shared" ref="CU293:CU355" ca="1" si="548">IMPRODUCT(O293,IMEXP(COMPLEX(0,-2*PI()*84*B293/Nt_load2)))</f>
        <v>1.9151254092057+3.58294763270017i</v>
      </c>
      <c r="CV293" s="223" t="str">
        <f t="shared" ref="CV293:CV355" ca="1" si="549">IMPRODUCT(O293,IMEXP(COMPLEX(0,-2*PI()*85*B293/Nt_load2)))</f>
        <v>-3.53486898554314+2.00247854587815i</v>
      </c>
      <c r="CW293" s="223" t="str">
        <f t="shared" ref="CW293:CW355" ca="1" si="550">IMPRODUCT(O293,IMEXP(COMPLEX(0,-2*PI()*86*B293/Nt_load2)))</f>
        <v>-2.08862546435224-3.48466106548634i</v>
      </c>
      <c r="CX293" s="223" t="str">
        <f t="shared" ref="CX293:CX355" ca="1" si="551">IMPRODUCT(O293,IMEXP(COMPLEX(0,-2*PI()*87*B293/Nt_load2)))</f>
        <v>3.43235411590366-2.17351427294514i</v>
      </c>
      <c r="CY293" s="223" t="str">
        <f t="shared" ref="CY293:CY355" ca="1" si="552">IMPRODUCT(O293,IMEXP(COMPLEX(0,-2*PI()*88*B293/Nt_load2)))</f>
        <v>2.25709383781293+3.37797964454553i</v>
      </c>
      <c r="CZ293" s="223" t="str">
        <f t="shared" ref="CZ293:CZ355" ca="1" si="553">IMPRODUCT(O293,IMEXP(COMPLEX(0,-2*PI()*89*B293/Nt_load2)))</f>
        <v>-3.32157040456017+2.33931381375117i</v>
      </c>
      <c r="DA293" s="223" t="str">
        <f t="shared" ref="DA293:DA355" ca="1" si="554">IMPRODUCT(O293,IMEXP(COMPLEX(0,-2*PI()*90*B293/Nt_load2)))</f>
        <v>-2.42012467451723-3.26316037476706i</v>
      </c>
      <c r="DB293" s="223" t="str">
        <f t="shared" ref="DB293:DB355" ca="1" si="555">IMPRODUCT(O293,IMEXP(COMPLEX(0,-2*PI()*91*B293/Nt_load2)))</f>
        <v>3.20278473917934-2.49947774267685i</v>
      </c>
      <c r="DC293" s="223" t="str">
        <f t="shared" ref="DC293:DC355" ca="1" si="556">IMPRODUCT(O293,IMEXP(COMPLEX(0,-2*PI()*92*B293/Nt_load2)))</f>
        <v>2.57732521890594+3.14047986582441i</v>
      </c>
      <c r="DD293" s="223" t="str">
        <f t="shared" ref="DD293:DD355" ca="1" si="557">IMPRODUCT(O293,IMEXP(COMPLEX(0,-2*PI()*93*B293/Nt_load2)))</f>
        <v>-3.07628328482854+2.65362021079535i</v>
      </c>
      <c r="DE293" s="223" t="str">
        <f t="shared" ref="DE293:DE355" ca="1" si="558">IMPRODUCT(O293,IMEXP(COMPLEX(0,-2*PI()*94*B293/Nt_load2)))</f>
        <v>-2.72831676109519-3.01023366581136i</v>
      </c>
      <c r="DF293" s="223" t="str">
        <f t="shared" ref="DF293:DF355" ca="1" si="559">IMPRODUCT(O293,IMEXP(COMPLEX(0,-2*PI()*95*B293/Nt_load2)))</f>
        <v>2.9423707945939-2.80136987539629i</v>
      </c>
      <c r="DG293" s="223" t="str">
        <f t="shared" ref="DG293:DG355" ca="1" si="560">IMPRODUCT(O293,IMEXP(COMPLEX(0,-2*PI()*96*B293/Nt_load2)))</f>
        <v>2.87273554923441+2.87273554923211i</v>
      </c>
      <c r="DH293" s="223" t="str">
        <f t="shared" ref="DH293:DH355" ca="1" si="561">IMPRODUCT(O293,IMEXP(COMPLEX(0,-2*PI()*97*B293/Nt_load2)))</f>
        <v>-2.80136987539678+2.94237079459345i</v>
      </c>
      <c r="DI293" s="223" t="str">
        <f t="shared" ref="DI293:DI355" ca="1" si="562">IMPRODUCT(O293,IMEXP(COMPLEX(0,-2*PI()*98*B293/Nt_load2)))</f>
        <v>-3.01023366581106-2.72831676109552i</v>
      </c>
      <c r="DJ293" s="223" t="str">
        <f t="shared" ref="DJ293:DJ355" ca="1" si="563">IMPRODUCT(O293,IMEXP(COMPLEX(0,-2*PI()*99*B293/Nt_load2)))</f>
        <v>2.65362021079586-3.0762832848281i</v>
      </c>
      <c r="DK293" s="223" t="str">
        <f t="shared" ref="DK293:DK355" ca="1" si="564">IMPRODUCT(O293,IMEXP(COMPLEX(0,-2*PI()*100*B293/Nt_load2)))</f>
        <v>3.14047986582413+2.57732521890627i</v>
      </c>
      <c r="DL293" s="223" t="str">
        <f t="shared" ref="DL293:DL355" ca="1" si="565">IMPRODUCT(O293,IMEXP(COMPLEX(0,-2*PI()*101*B293/Nt_load2)))</f>
        <v>-2.49947774267738+3.20278473917893i</v>
      </c>
      <c r="DM293" s="223" t="str">
        <f t="shared" ref="DM293:DM355" ca="1" si="566">IMPRODUCT(O293,IMEXP(COMPLEX(0,-2*PI()*102*B293/Nt_load2)))</f>
        <v>-3.2631603747668-2.42012467451759i</v>
      </c>
      <c r="DN293" s="223" t="str">
        <f t="shared" ref="DN293:DN355" ca="1" si="567">IMPRODUCT(O293,IMEXP(COMPLEX(0,-2*PI()*103*B293/Nt_load2)))</f>
        <v>2.33931381374832-3.32157040456217i</v>
      </c>
      <c r="DO293" s="223" t="str">
        <f t="shared" ref="DO293:DO355" ca="1" si="568">IMPRODUCT(O293,IMEXP(COMPLEX(0,-2*PI()*104*B293/Nt_load2)))</f>
        <v>3.37797964454516+2.25709383781349i</v>
      </c>
      <c r="DP293" s="223" t="str">
        <f t="shared" ref="DP293:DP355" ca="1" si="569">IMPRODUCT(O293,IMEXP(COMPLEX(0,-2*PI()*105*B293/Nt_load2)))</f>
        <v>-2.1735142729457+3.4323541159033i</v>
      </c>
      <c r="DQ293" s="223" t="str">
        <f t="shared" ref="DQ293:DQ355" ca="1" si="570">IMPRODUCT(O293,IMEXP(COMPLEX(0,-2*PI()*106*B293/Nt_load2)))</f>
        <v>-3.48466106548612-2.08862546435262i</v>
      </c>
      <c r="DR293" s="223" t="str">
        <f t="shared" ref="DR293:DR355" ca="1" si="571">IMPRODUCT(O293,IMEXP(COMPLEX(0,-2*PI()*107*B293/Nt_load2)))</f>
        <v>2.00247854587873-3.53486898554281i</v>
      </c>
      <c r="DS293" s="223" t="str">
        <f t="shared" ref="DS293:DS355" ca="1" si="572">IMPRODUCT(O293,IMEXP(COMPLEX(0,-2*PI()*108*B293/Nt_load2)))</f>
        <v>3.58294763269996+1.91512540920608i</v>
      </c>
      <c r="DT293" s="223" t="str">
        <f t="shared" ref="DT293:DT355" ca="1" si="573">IMPRODUCT(O293,IMEXP(COMPLEX(0,-2*PI()*109*B293/Nt_load2)))</f>
        <v>-1.82661867259807+3.62886804617819i</v>
      </c>
      <c r="DU293" s="223" t="str">
        <f t="shared" ref="DU293:DU355" ca="1" si="574">IMPRODUCT(O293,IMEXP(COMPLEX(0,-2*PI()*110*B293/Nt_load2)))</f>
        <v>-3.67260256523738-1.73701164920355i</v>
      </c>
      <c r="DV293" s="223" t="str">
        <f t="shared" ref="DV293:DV355" ca="1" si="575">IMPRODUCT(O293,IMEXP(COMPLEX(0,-2*PI()*111*B293/Nt_load2)))</f>
        <v>1.64635831494638-3.71412484583703i</v>
      </c>
      <c r="DW293" s="223" t="str">
        <f t="shared" ref="DW293:DW355" ca="1" si="576">IMPRODUCT(O293,IMEXP(COMPLEX(0,-2*PI()*112*B293/Nt_load2)))</f>
        <v>3.75340987651137+1.55471327599783i</v>
      </c>
      <c r="DX293" s="223" t="str">
        <f t="shared" ref="DX293:DX355" ca="1" si="577">IMPRODUCT(O293,IMEXP(COMPLEX(0,-2*PI()*113*B293/Nt_load2)))</f>
        <v>-1.46213173590585+3.79043399342529i</v>
      </c>
      <c r="DY293" s="223" t="str">
        <f t="shared" ref="DY293:DY355" ca="1" si="578">IMPRODUCT(O293,IMEXP(COMPLEX(0,-2*PI()*114*B293/Nt_load2)))</f>
        <v>-3.82517489463482-1.36866946232921i</v>
      </c>
      <c r="DZ293" s="223" t="str">
        <f t="shared" ref="DZ293:DZ355" ca="1" si="579">IMPRODUCT(O293,IMEXP(COMPLEX(0,-2*PI()*115*B293/Nt_load2)))</f>
        <v>1.2743827534463-3.85761165352031i</v>
      </c>
      <c r="EA293" s="223" t="str">
        <f t="shared" ref="EA293:EA355" ca="1" si="580">IMPRODUCT(O293,IMEXP(COMPLEX(0,-2*PI()*116*B293/Nt_load2)))</f>
        <v>3.88772473139108+1.17932840404494i</v>
      </c>
      <c r="EB293" s="223" t="str">
        <f t="shared" ref="EB293:EB355" ca="1" si="581">IMPRODUCT(O293,IMEXP(COMPLEX(0,-2*PI()*117*B293/Nt_load2)))</f>
        <v>-1.08356367131047+3.91549598925516i</v>
      </c>
      <c r="EC293" s="223" t="str">
        <f t="shared" ref="EC293:EC355" ca="1" si="582">IMPRODUCT(O293,IMEXP(COMPLEX(0,-2*PI()*118*B293/Nt_load2)))</f>
        <v>-3.94090869874397-0.987146240341922i</v>
      </c>
      <c r="ED293" s="223" t="str">
        <f t="shared" ref="ED293:ED355" ca="1" si="583">IMPRODUCT(O293,IMEXP(COMPLEX(0,-2*PI()*119*B293/Nt_load2)))</f>
        <v>0.89013418938596-3.9639475521938i</v>
      </c>
      <c r="EE293" s="223" t="str">
        <f t="shared" ref="EE293:EE355" ca="1" si="584">IMPRODUCT(O293,IMEXP(COMPLEX(0,-2*PI()*120*B293/Nt_load2)))</f>
        <v>3.98459867185972+0.792585954878564i</v>
      </c>
      <c r="EF293" s="223" t="str">
        <f t="shared" ref="EF293:EF355" ca="1" si="585">IMPRODUCT(O293,IMEXP(COMPLEX(0,-2*PI()*121*B293/Nt_load2)))</f>
        <v>-0.694560296228186+4.00284961827952i</v>
      </c>
      <c r="EG293" s="223" t="str">
        <f t="shared" ref="EG293:EG355" ca="1" si="586">IMPRODUCT(O293,IMEXP(COMPLEX(0,-2*PI()*122*B293/Nt_load2)))</f>
        <v>-4.01868939776533-0.596116260427096i</v>
      </c>
      <c r="EH293" s="223" t="str">
        <f t="shared" ref="EH293:EH355" ca="1" si="587">IMPRODUCT(O293,IMEXP(COMPLEX(0,-2*PI()*123*B293/Nt_load2)))</f>
        <v>0.497313146480943-4.03210846902638i</v>
      </c>
      <c r="EI293" s="223" t="str">
        <f t="shared" ref="EI293:EI355" ca="1" si="588">IMPRODUCT(O293,IMEXP(COMPLEX(0,-2*PI()*124*B293/Nt_load2)))</f>
        <v>4.04309874891592+0.398210469691082i</v>
      </c>
      <c r="EJ293" s="223" t="str">
        <f t="shared" ref="EJ293:EJ355" ca="1" si="589">IMPRODUCT(O293,IMEXP(COMPLEX(0,-2*PI()*125*B293/Nt_load2)))</f>
        <v>-0.29886792580801+4.05165361730001i</v>
      </c>
      <c r="EK293" s="223" t="str">
        <f t="shared" ref="EK293:EK355" ca="1" si="590">IMPRODUCT(O293,IMEXP(COMPLEX(0,-2*PI()*126*B293/Nt_load2)))</f>
        <v>-4.05776792104647-0.199345355058145i</v>
      </c>
      <c r="EL293" s="223" t="str">
        <f t="shared" ref="EL293:EL355" ca="1" si="591">IMPRODUCT(O293,IMEXP(COMPLEX(0,-2*PI()*127*B293/Nt_load2)))</f>
        <v>0.0997027061203948-4.06143797712698i</v>
      </c>
      <c r="EM293" s="223" t="str">
        <f t="shared" ref="EM293:EM355" ca="1" si="592">IMPRODUCT(O293,IMEXP(COMPLEX(0,-2*PI()*128*B293/Nt_load2)))</f>
        <v>4.062661574837+6.01234683762825E-13i</v>
      </c>
      <c r="EN293" s="223"/>
      <c r="EO293" s="223"/>
      <c r="EP293" s="223"/>
    </row>
    <row r="294" spans="1:146">
      <c r="A294" s="249">
        <f t="shared" si="461"/>
        <v>3.7890625000000029E-3</v>
      </c>
      <c r="B294" s="248">
        <v>194</v>
      </c>
      <c r="C294" s="247">
        <f t="shared" si="462"/>
        <v>38800</v>
      </c>
      <c r="N294" s="246">
        <f t="shared" ca="1" si="463"/>
        <v>8.7261699978532974</v>
      </c>
      <c r="O294" s="223">
        <f t="shared" ca="1" si="464"/>
        <v>-4.2738300021467026</v>
      </c>
      <c r="P294" s="223" t="str">
        <f t="shared" ca="1" si="465"/>
        <v>-0.209706898676081-4.26868198673747i</v>
      </c>
      <c r="Q294" s="223" t="str">
        <f t="shared" ca="1" si="466"/>
        <v>4.2532503425298-0.418908595065097i</v>
      </c>
      <c r="R294" s="223" t="str">
        <f t="shared" ca="1" si="467"/>
        <v>0.627101103956585+4.22757224570624i</v>
      </c>
      <c r="S294" s="223" t="str">
        <f t="shared" ca="1" si="468"/>
        <v>-4.19170955705121+0.833782871360895i</v>
      </c>
      <c r="T294" s="223" t="str">
        <f t="shared" ca="1" si="469"/>
        <v>-1.03845598279777-4.14574867292276i</v>
      </c>
      <c r="U294" s="223" t="str">
        <f t="shared" ca="1" si="470"/>
        <v>4.08980031711663-1.24062736281367i</v>
      </c>
      <c r="V294" s="223" t="str">
        <f t="shared" ca="1" si="471"/>
        <v>1.43980996284642+4.02399927412238i</v>
      </c>
      <c r="W294" s="223" t="str">
        <f t="shared" ca="1" si="472"/>
        <v>-3.94850406441608+1.63552393456622i</v>
      </c>
      <c r="X294" s="223" t="str">
        <f t="shared" ca="1" si="473"/>
        <v>-1.82729778587309-3.86349656257031i</v>
      </c>
      <c r="Y294" s="223" t="str">
        <f t="shared" ca="1" si="474"/>
        <v>3.76918155910316-2.01466951676099i</v>
      </c>
      <c r="Z294" s="223" t="str">
        <f t="shared" ca="1" si="475"/>
        <v>2.19718773231881+3.66578626711883i</v>
      </c>
      <c r="AA294" s="223" t="str">
        <f t="shared" ca="1" si="476"/>
        <v>-3.55355977493181+2.37441273017895i</v>
      </c>
      <c r="AB294" s="223" t="str">
        <f t="shared" ca="1" si="477"/>
        <v>-2.54591755979771-3.43277244599216i</v>
      </c>
      <c r="AC294" s="223" t="str">
        <f t="shared" ca="1" si="478"/>
        <v>3.30371526755476-2.71128905101888i</v>
      </c>
      <c r="AD294" s="223" t="str">
        <f t="shared" ca="1" si="479"/>
        <v>2.87012880943531+3.16669914966654i</v>
      </c>
      <c r="AE294" s="223" t="str">
        <f t="shared" ca="1" si="480"/>
        <v>-3.02205417615642+3.02205417615648i</v>
      </c>
      <c r="AF294" s="223" t="str">
        <f t="shared" ca="1" si="481"/>
        <v>-3.16669914966634-2.87012880943552i</v>
      </c>
      <c r="AG294" s="223" t="str">
        <f t="shared" ca="1" si="482"/>
        <v>2.71128905101911-3.30371526755457i</v>
      </c>
      <c r="AH294" s="223" t="str">
        <f t="shared" ca="1" si="483"/>
        <v>3.43277244599222+2.54591755979762i</v>
      </c>
      <c r="AI294" s="223" t="str">
        <f t="shared" ca="1" si="484"/>
        <v>-2.37441273017884+3.55355977493189i</v>
      </c>
      <c r="AJ294" s="223" t="str">
        <f t="shared" ca="1" si="485"/>
        <v>-3.66578626711868-2.19718773231906i</v>
      </c>
      <c r="AK294" s="223" t="str">
        <f t="shared" ca="1" si="486"/>
        <v>2.01466951675977-3.76918155910381i</v>
      </c>
      <c r="AL294" s="223" t="str">
        <f t="shared" ca="1" si="487"/>
        <v>3.86349656257091+1.82729778587181i</v>
      </c>
      <c r="AM294" s="223" t="str">
        <f t="shared" ca="1" si="488"/>
        <v>-1.63552393456531+3.94850406441646i</v>
      </c>
      <c r="AN294" s="223" t="str">
        <f t="shared" ca="1" si="489"/>
        <v>-4.0239992741227-1.43980996284553i</v>
      </c>
      <c r="AO294" s="223" t="str">
        <f t="shared" ca="1" si="490"/>
        <v>1.24062736281273-4.08980031711691i</v>
      </c>
      <c r="AP294" s="223" t="str">
        <f t="shared" ca="1" si="491"/>
        <v>4.145748672923+1.0384559827968i</v>
      </c>
      <c r="AQ294" s="223" t="str">
        <f t="shared" ca="1" si="492"/>
        <v>-0.833782871360378+4.19170955705131i</v>
      </c>
      <c r="AR294" s="223" t="str">
        <f t="shared" ca="1" si="493"/>
        <v>-0.833782871360378+4.19170955705131i</v>
      </c>
      <c r="AS294" s="223" t="str">
        <f t="shared" ca="1" si="494"/>
        <v>0.418908595064691-4.25325034252984i</v>
      </c>
      <c r="AT294" s="223" t="str">
        <f t="shared" ca="1" si="495"/>
        <v>4.26868198673748+0.209706898675841i</v>
      </c>
      <c r="AU294" s="223" t="str">
        <f t="shared" ca="1" si="496"/>
        <v>7.32990433269046E-14+4.2738300021467i</v>
      </c>
      <c r="AV294" s="223" t="str">
        <f t="shared" ca="1" si="497"/>
        <v>-4.26868198673747+0.209706898676109i</v>
      </c>
      <c r="AW294" s="223" t="str">
        <f t="shared" ca="1" si="498"/>
        <v>-0.418908595064958-4.25325034252981i</v>
      </c>
      <c r="AX294" s="223" t="str">
        <f t="shared" ca="1" si="499"/>
        <v>4.22757224570629-0.627101103956239i</v>
      </c>
      <c r="AY294" s="223" t="str">
        <f t="shared" ca="1" si="500"/>
        <v>0.833782871360639+4.19170955705126i</v>
      </c>
      <c r="AZ294" s="223" t="str">
        <f t="shared" ca="1" si="501"/>
        <v>-4.14574867292293+1.03845598279706i</v>
      </c>
      <c r="BA294" s="223" t="str">
        <f t="shared" ca="1" si="502"/>
        <v>-1.24062736281293-4.08980031711685i</v>
      </c>
      <c r="BB294" s="223" t="str">
        <f t="shared" ca="1" si="503"/>
        <v>4.02399927412261-1.43980996284578i</v>
      </c>
      <c r="BC294" s="223" t="str">
        <f t="shared" ca="1" si="504"/>
        <v>1.63552393456556+3.94850406441635i</v>
      </c>
      <c r="BD294" s="223" t="str">
        <f t="shared" ca="1" si="505"/>
        <v>-3.86349656257082+1.827297785872i</v>
      </c>
      <c r="BE294" s="223" t="str">
        <f t="shared" ca="1" si="506"/>
        <v>-2.01466951676001-3.76918155910368i</v>
      </c>
      <c r="BF294" s="223" t="str">
        <f t="shared" ca="1" si="507"/>
        <v>3.66578626711942-2.19718773231783i</v>
      </c>
      <c r="BG294" s="223" t="str">
        <f t="shared" ca="1" si="508"/>
        <v>2.3744127301776+3.55355977493272i</v>
      </c>
      <c r="BH294" s="223" t="str">
        <f t="shared" ca="1" si="509"/>
        <v>-3.43277244599307+2.54591755979647i</v>
      </c>
      <c r="BI294" s="223" t="str">
        <f t="shared" ca="1" si="510"/>
        <v>-2.71128905101767-3.30371526755575i</v>
      </c>
      <c r="BJ294" s="223" t="str">
        <f t="shared" ca="1" si="511"/>
        <v>3.16669914966763-2.8701288094341i</v>
      </c>
      <c r="BK294" s="223" t="str">
        <f t="shared" ca="1" si="512"/>
        <v>3.02205417615502+3.02205417615788i</v>
      </c>
      <c r="BL294" s="223" t="str">
        <f t="shared" ca="1" si="513"/>
        <v>-2.870128809437+3.166699149665i</v>
      </c>
      <c r="BM294" s="223" t="str">
        <f t="shared" ca="1" si="514"/>
        <v>-3.30371526755597-2.7112890510174i</v>
      </c>
      <c r="BN294" s="223" t="str">
        <f t="shared" ca="1" si="515"/>
        <v>2.5459175597961-3.43277244599335i</v>
      </c>
      <c r="BO294" s="223" t="str">
        <f t="shared" ca="1" si="516"/>
        <v>3.55355977493291+2.37441273017731i</v>
      </c>
      <c r="BP294" s="223" t="str">
        <f t="shared" ca="1" si="517"/>
        <v>-2.19718773231754+3.66578626711959i</v>
      </c>
      <c r="BQ294" s="223" t="str">
        <f t="shared" ca="1" si="518"/>
        <v>-3.7691815591039-2.0146695167596i</v>
      </c>
      <c r="BR294" s="223" t="str">
        <f t="shared" ca="1" si="519"/>
        <v>1.82729778587169-3.86349656257097i</v>
      </c>
      <c r="BS294" s="223" t="str">
        <f t="shared" ca="1" si="520"/>
        <v>3.94850406441649+1.63552393456524i</v>
      </c>
      <c r="BT294" s="223" t="str">
        <f t="shared" ca="1" si="521"/>
        <v>-1.43980996284545+4.02399927412273i</v>
      </c>
      <c r="BU294" s="223" t="str">
        <f t="shared" ca="1" si="522"/>
        <v>-4.08980031711692-1.24062736281272i</v>
      </c>
      <c r="BV294" s="223" t="str">
        <f t="shared" ca="1" si="523"/>
        <v>1.03845598279661-4.14574867292305i</v>
      </c>
      <c r="BW294" s="223" t="str">
        <f t="shared" ca="1" si="524"/>
        <v>4.19170955705135+0.833782871360186i</v>
      </c>
      <c r="BX294" s="223" t="str">
        <f t="shared" ca="1" si="525"/>
        <v>-0.627101103955901+4.22757224570634i</v>
      </c>
      <c r="BY294" s="223" t="str">
        <f t="shared" ca="1" si="526"/>
        <v>-4.25325034252985-0.418908595064618i</v>
      </c>
      <c r="BZ294" s="223" t="str">
        <f t="shared" ca="1" si="527"/>
        <v>0.209706898675768-4.26868198673748i</v>
      </c>
      <c r="CA294" s="223" t="str">
        <f t="shared" ca="1" si="528"/>
        <v>4.2738300021467-1.4659808665381E-13i</v>
      </c>
      <c r="CB294" s="223" t="str">
        <f t="shared" ca="1" si="529"/>
        <v>0.209706898676304+4.26868198673746i</v>
      </c>
      <c r="CC294" s="223" t="str">
        <f t="shared" ca="1" si="530"/>
        <v>-4.2532503425298+0.418908595065152i</v>
      </c>
      <c r="CD294" s="223" t="str">
        <f t="shared" ca="1" si="531"/>
        <v>-0.627101103956431-4.22757224570626i</v>
      </c>
      <c r="CE294" s="223" t="str">
        <f t="shared" ca="1" si="532"/>
        <v>4.19170955705125-0.833782871360711i</v>
      </c>
      <c r="CF294" s="223" t="str">
        <f t="shared" ca="1" si="533"/>
        <v>1.03845598279713+4.14574867292292i</v>
      </c>
      <c r="CG294" s="223" t="str">
        <f t="shared" ca="1" si="534"/>
        <v>-4.08980031711683+1.240627362813i</v>
      </c>
      <c r="CH294" s="223" t="str">
        <f t="shared" ca="1" si="535"/>
        <v>-1.43980996284573-4.02399927412263i</v>
      </c>
      <c r="CI294" s="223" t="str">
        <f t="shared" ca="1" si="536"/>
        <v>3.94850406441628-1.63552393456574i</v>
      </c>
      <c r="CJ294" s="223" t="str">
        <f t="shared" ca="1" si="537"/>
        <v>1.82729778587218+3.86349656257074i</v>
      </c>
      <c r="CK294" s="223" t="str">
        <f t="shared" ca="1" si="538"/>
        <v>-3.76918155910365+2.01466951676007i</v>
      </c>
      <c r="CL294" s="223" t="str">
        <f t="shared" ca="1" si="539"/>
        <v>-2.1971877323179-3.66578626711938i</v>
      </c>
      <c r="CM294" s="223" t="str">
        <f t="shared" ca="1" si="540"/>
        <v>3.55355977493268-2.37441273017766i</v>
      </c>
      <c r="CN294" s="223" t="str">
        <f t="shared" ca="1" si="541"/>
        <v>2.54591755979643+3.4327724459931i</v>
      </c>
      <c r="CO294" s="223" t="str">
        <f t="shared" ca="1" si="542"/>
        <v>-3.30371526755563+2.71128905101782i</v>
      </c>
      <c r="CP294" s="223" t="str">
        <f t="shared" ca="1" si="543"/>
        <v>-2.87012880943425-3.1666991496675i</v>
      </c>
      <c r="CQ294" s="223" t="str">
        <f t="shared" ca="1" si="544"/>
        <v>3.02205417615774-3.02205417615516i</v>
      </c>
      <c r="CR294" s="223" t="str">
        <f t="shared" ca="1" si="545"/>
        <v>3.16669914966505+2.87012880943694i</v>
      </c>
      <c r="CS294" s="223" t="str">
        <f t="shared" ca="1" si="546"/>
        <v>-2.71128905102064+3.30371526755332i</v>
      </c>
      <c r="CT294" s="223" t="str">
        <f t="shared" ca="1" si="547"/>
        <v>-3.43277244599339-2.54591755979604i</v>
      </c>
      <c r="CU294" s="223" t="str">
        <f t="shared" ca="1" si="548"/>
        <v>2.37441273017725-3.55355977493295i</v>
      </c>
      <c r="CV294" s="223" t="str">
        <f t="shared" ca="1" si="549"/>
        <v>3.66578626711963+2.19718773231748i</v>
      </c>
      <c r="CW294" s="223" t="str">
        <f t="shared" ca="1" si="550"/>
        <v>-2.01466951675964+3.76918155910388i</v>
      </c>
      <c r="CX294" s="223" t="str">
        <f t="shared" ca="1" si="551"/>
        <v>-3.86349656257105-1.82729778587151i</v>
      </c>
      <c r="CY294" s="223" t="str">
        <f t="shared" ca="1" si="552"/>
        <v>1.63552393456506-3.94850406441656i</v>
      </c>
      <c r="CZ294" s="223" t="str">
        <f t="shared" ca="1" si="553"/>
        <v>4.0239992741228+1.43980996284527i</v>
      </c>
      <c r="DA294" s="223" t="str">
        <f t="shared" ca="1" si="554"/>
        <v>-1.24062736281253+4.08980031711697i</v>
      </c>
      <c r="DB294" s="223" t="str">
        <f t="shared" ca="1" si="555"/>
        <v>-4.14574867292303-1.03845598279666i</v>
      </c>
      <c r="DC294" s="223" t="str">
        <f t="shared" ca="1" si="556"/>
        <v>0.833782871360233-4.19170955705134i</v>
      </c>
      <c r="DD294" s="223" t="str">
        <f t="shared" ca="1" si="557"/>
        <v>4.22757224570637+0.627101103955709i</v>
      </c>
      <c r="DE294" s="223" t="str">
        <f t="shared" ca="1" si="558"/>
        <v>-0.418908595064424+4.25325034252987i</v>
      </c>
      <c r="DF294" s="223" t="str">
        <f t="shared" ca="1" si="559"/>
        <v>-4.26868198673749-0.209706898675574i</v>
      </c>
      <c r="DG294" s="223" t="str">
        <f t="shared" ca="1" si="560"/>
        <v>-3.41366684456671E-13-4.2738300021467i</v>
      </c>
      <c r="DH294" s="223" t="str">
        <f t="shared" ca="1" si="561"/>
        <v>4.26868198673746-0.209706898676255i</v>
      </c>
      <c r="DI294" s="223" t="str">
        <f t="shared" ca="1" si="562"/>
        <v>0.418908595065104+4.2532503425298i</v>
      </c>
      <c r="DJ294" s="223" t="str">
        <f t="shared" ca="1" si="563"/>
        <v>-4.22757224570624+0.627101103956623i</v>
      </c>
      <c r="DK294" s="223" t="str">
        <f t="shared" ca="1" si="564"/>
        <v>-0.833782871360904-4.19170955705121i</v>
      </c>
      <c r="DL294" s="223" t="str">
        <f t="shared" ca="1" si="565"/>
        <v>4.14574867292287-1.03845598279732i</v>
      </c>
      <c r="DM294" s="223" t="str">
        <f t="shared" ca="1" si="566"/>
        <v>1.24062736281319+4.08980031711678i</v>
      </c>
      <c r="DN294" s="223" t="str">
        <f t="shared" ca="1" si="567"/>
        <v>-4.02399927412257+1.43980996284591i</v>
      </c>
      <c r="DO294" s="223" t="str">
        <f t="shared" ca="1" si="568"/>
        <v>-1.6355239345657-3.9485040644163i</v>
      </c>
      <c r="DP294" s="223" t="str">
        <f t="shared" ca="1" si="569"/>
        <v>3.86349656257066-1.82729778587235i</v>
      </c>
      <c r="DQ294" s="223" t="str">
        <f t="shared" ca="1" si="570"/>
        <v>2.01466951676025+3.76918155910356i</v>
      </c>
      <c r="DR294" s="223" t="str">
        <f t="shared" ca="1" si="571"/>
        <v>-3.66578626711928+2.19718773231806i</v>
      </c>
      <c r="DS294" s="223" t="str">
        <f t="shared" ca="1" si="572"/>
        <v>-2.37441273017782-3.55355977493257i</v>
      </c>
      <c r="DT294" s="223" t="str">
        <f t="shared" ca="1" si="573"/>
        <v>3.43277244599298-2.54591755979659i</v>
      </c>
      <c r="DU294" s="223" t="str">
        <f t="shared" ca="1" si="574"/>
        <v>2.71128905101778+3.30371526755566i</v>
      </c>
      <c r="DV294" s="223" t="str">
        <f t="shared" ca="1" si="575"/>
        <v>-3.16669914966753+2.87012880943421i</v>
      </c>
      <c r="DW294" s="223" t="str">
        <f t="shared" ca="1" si="576"/>
        <v>-3.02205417615513-3.02205417615777i</v>
      </c>
      <c r="DX294" s="223" t="str">
        <f t="shared" ca="1" si="577"/>
        <v>2.87012880943698-3.16669914966502i</v>
      </c>
      <c r="DY294" s="223" t="str">
        <f t="shared" ca="1" si="578"/>
        <v>3.30371526755329+2.71128905102067i</v>
      </c>
      <c r="DZ294" s="223" t="str">
        <f t="shared" ca="1" si="579"/>
        <v>-2.54591755979608+3.43277244599336i</v>
      </c>
      <c r="EA294" s="223" t="str">
        <f t="shared" ca="1" si="580"/>
        <v>-3.55355977493076-2.37441273018052i</v>
      </c>
      <c r="EB294" s="223" t="str">
        <f t="shared" ca="1" si="581"/>
        <v>2.19718773232085-3.66578626711761i</v>
      </c>
      <c r="EC294" s="223" t="str">
        <f t="shared" ca="1" si="582"/>
        <v>3.76918155910408+2.01466951675926i</v>
      </c>
      <c r="ED294" s="223" t="str">
        <f t="shared" ca="1" si="583"/>
        <v>-1.82729778587134+3.86349656257113i</v>
      </c>
      <c r="EE294" s="223" t="str">
        <f t="shared" ca="1" si="584"/>
        <v>-3.94850406441664-1.63552393456488i</v>
      </c>
      <c r="EF294" s="223" t="str">
        <f t="shared" ca="1" si="585"/>
        <v>1.43980996284509-4.02399927412286i</v>
      </c>
      <c r="EG294" s="223" t="str">
        <f t="shared" ca="1" si="586"/>
        <v>4.08980031711703+1.24062736281234i</v>
      </c>
      <c r="EH294" s="223" t="str">
        <f t="shared" ca="1" si="587"/>
        <v>-1.03845598279647+4.14574867292308i</v>
      </c>
      <c r="EI294" s="223" t="str">
        <f t="shared" ca="1" si="588"/>
        <v>-4.19170955705138-0.83378287136004i</v>
      </c>
      <c r="EJ294" s="223" t="str">
        <f t="shared" ca="1" si="589"/>
        <v>0.627101103955756-4.22757224570636i</v>
      </c>
      <c r="EK294" s="223" t="str">
        <f t="shared" ca="1" si="590"/>
        <v>4.25325034252986+0.418908595064472i</v>
      </c>
      <c r="EL294" s="223" t="str">
        <f t="shared" ca="1" si="591"/>
        <v>-0.209706898675621+4.26868198673749i</v>
      </c>
      <c r="EM294" s="223" t="str">
        <f t="shared" ca="1" si="592"/>
        <v>-4.2738300021467+2.93196173307619E-13i</v>
      </c>
      <c r="EN294" s="223"/>
      <c r="EO294" s="223"/>
      <c r="EP294" s="223"/>
    </row>
    <row r="295" spans="1:146">
      <c r="A295" s="249">
        <f t="shared" si="461"/>
        <v>3.8085937500000029E-3</v>
      </c>
      <c r="B295" s="248">
        <v>195</v>
      </c>
      <c r="C295" s="247">
        <f t="shared" si="462"/>
        <v>39000</v>
      </c>
      <c r="N295" s="246">
        <f t="shared" ca="1" si="463"/>
        <v>8.6523620233455514</v>
      </c>
      <c r="O295" s="223">
        <f t="shared" ca="1" si="464"/>
        <v>-4.3476379766544486</v>
      </c>
      <c r="P295" s="223" t="str">
        <f t="shared" ca="1" si="465"/>
        <v>-0.319832090441924-4.33585786321133i</v>
      </c>
      <c r="Q295" s="223" t="str">
        <f t="shared" ca="1" si="466"/>
        <v>4.30058136033739-0.637930983074653i</v>
      </c>
      <c r="R295" s="223" t="str">
        <f t="shared" ca="1" si="467"/>
        <v>0.952572872438086+4.24199963445815i</v>
      </c>
      <c r="S295" s="223" t="str">
        <f t="shared" ca="1" si="468"/>
        <v>-4.16043014502181+1.26205268687237i</v>
      </c>
      <c r="T295" s="223" t="str">
        <f t="shared" ca="1" si="469"/>
        <v>-1.56469332844894-4.05631492415904i</v>
      </c>
      <c r="U295" s="223" t="str">
        <f t="shared" ca="1" si="470"/>
        <v>3.9302181812725-1.85885476130952i</v>
      </c>
      <c r="V295" s="223" t="str">
        <f t="shared" ca="1" si="471"/>
        <v>2.14294289916253+3.78282324553724i</v>
      </c>
      <c r="W295" s="223" t="str">
        <f t="shared" ca="1" si="472"/>
        <v>-3.6149288628807+2.41541824377477i</v>
      </c>
      <c r="X295" s="223" t="str">
        <f t="shared" ca="1" si="473"/>
        <v>-2.67480422764584-3.42744486750931i</v>
      </c>
      <c r="Y295" s="223" t="str">
        <f t="shared" ca="1" si="474"/>
        <v>3.22138725143809-2.91969521565525i</v>
      </c>
      <c r="Z295" s="223" t="str">
        <f t="shared" ca="1" si="475"/>
        <v>3.14876412232098+2.99787265874189i</v>
      </c>
      <c r="AA295" s="223" t="str">
        <f t="shared" ca="1" si="476"/>
        <v>-2.75811233436443+3.36076960339068i</v>
      </c>
      <c r="AB295" s="223" t="str">
        <f t="shared" ca="1" si="477"/>
        <v>-3.55456278279373-2.50340556027698i</v>
      </c>
      <c r="AC295" s="223" t="str">
        <f t="shared" ca="1" si="478"/>
        <v>2.23513261455673-3.72909347850021i</v>
      </c>
      <c r="AD295" s="223" t="str">
        <f t="shared" ca="1" si="479"/>
        <v>3.88341589354823+1.95474729154052i</v>
      </c>
      <c r="AE295" s="223" t="str">
        <f t="shared" ca="1" si="480"/>
        <v>-1.66376902358697+4.01669374139982i</v>
      </c>
      <c r="AF295" s="223" t="str">
        <f t="shared" ca="1" si="481"/>
        <v>-4.12820477784987-1.36377464714135i</v>
      </c>
      <c r="AG295" s="223" t="str">
        <f t="shared" ca="1" si="482"/>
        <v>1.0563898577218-4.2173447149303i</v>
      </c>
      <c r="AH295" s="223" t="str">
        <f t="shared" ca="1" si="483"/>
        <v>4.28363049559871+0.743280400134936i</v>
      </c>
      <c r="AI295" s="223" t="str">
        <f t="shared" ca="1" si="484"/>
        <v>-0.426143041659919+4.32670291146652i</v>
      </c>
      <c r="AJ295" s="223" t="str">
        <f t="shared" ca="1" si="485"/>
        <v>-4.34632854938019-0.106696377120924i</v>
      </c>
      <c r="AK295" s="223" t="str">
        <f t="shared" ca="1" si="486"/>
        <v>-0.213328484330202-4.3424010563076i</v>
      </c>
      <c r="AL295" s="223" t="str">
        <f t="shared" ca="1" si="487"/>
        <v>4.31494171567348-0.532197300245703i</v>
      </c>
      <c r="AM295" s="223" t="str">
        <f t="shared" ca="1" si="488"/>
        <v>0.848182092875837+4.26409933202461i</v>
      </c>
      <c r="AN295" s="223" t="str">
        <f t="shared" ca="1" si="489"/>
        <v>-4.19014942464288+1.15957051325605i</v>
      </c>
      <c r="AO295" s="223" t="str">
        <f t="shared" ca="1" si="490"/>
        <v>-1.46467512055667-4.09349273448364i</v>
      </c>
      <c r="AP295" s="223" t="str">
        <f t="shared" ca="1" si="491"/>
        <v>3.97465305252538-1.76184252647581i</v>
      </c>
      <c r="AQ295" s="223" t="str">
        <f t="shared" ca="1" si="492"/>
        <v>2.04946235509718+3.83427438129922i</v>
      </c>
      <c r="AR295" s="223" t="str">
        <f t="shared" ca="1" si="493"/>
        <v>2.04946235509718+3.83427438129922i</v>
      </c>
      <c r="AS295" s="223" t="str">
        <f t="shared" ca="1" si="494"/>
        <v>-2.58988491887786-3.49205556700019i</v>
      </c>
      <c r="AT295" s="223" t="str">
        <f t="shared" ca="1" si="495"/>
        <v>3.29206993733092-2.83975905734447i</v>
      </c>
      <c r="AU295" s="223" t="str">
        <f t="shared" ca="1" si="496"/>
        <v>3.07424429543525+3.07424429543779i</v>
      </c>
      <c r="AV295" s="223" t="str">
        <f t="shared" ca="1" si="497"/>
        <v>-2.83975905734391+3.29206993733141i</v>
      </c>
      <c r="AW295" s="223" t="str">
        <f t="shared" ca="1" si="498"/>
        <v>-3.49205556700056-2.58988491887736i</v>
      </c>
      <c r="AX295" s="223" t="str">
        <f t="shared" ca="1" si="499"/>
        <v>2.32597596964098-3.67311744499148i</v>
      </c>
      <c r="AY295" s="223" t="str">
        <f t="shared" ca="1" si="500"/>
        <v>3.83427438129957+2.04946235509653i</v>
      </c>
      <c r="AZ295" s="223" t="str">
        <f t="shared" ca="1" si="501"/>
        <v>-1.76184252647908+3.97465305252393i</v>
      </c>
      <c r="BA295" s="223" t="str">
        <f t="shared" ca="1" si="502"/>
        <v>-4.09349273448384-1.46467512055608i</v>
      </c>
      <c r="BB295" s="223" t="str">
        <f t="shared" ca="1" si="503"/>
        <v>1.15957051325539-4.19014942464307i</v>
      </c>
      <c r="BC295" s="223" t="str">
        <f t="shared" ca="1" si="504"/>
        <v>4.26409933202475+0.848182092875168i</v>
      </c>
      <c r="BD295" s="223" t="str">
        <f t="shared" ca="1" si="505"/>
        <v>-0.532197300244963+4.31494171567357i</v>
      </c>
      <c r="BE295" s="223" t="str">
        <f t="shared" ca="1" si="506"/>
        <v>-4.34240105630742-0.213328484333903i</v>
      </c>
      <c r="BF295" s="223" t="str">
        <f t="shared" ca="1" si="507"/>
        <v>-0.106696377121543-4.34632854938017i</v>
      </c>
      <c r="BG295" s="223" t="str">
        <f t="shared" ca="1" si="508"/>
        <v>4.32670291146645-0.426143041660598i</v>
      </c>
      <c r="BH295" s="223" t="str">
        <f t="shared" ca="1" si="509"/>
        <v>0.743280400134754+4.28363049559874i</v>
      </c>
      <c r="BI295" s="223" t="str">
        <f t="shared" ca="1" si="510"/>
        <v>-4.21734471493054+1.05638985772084i</v>
      </c>
      <c r="BJ295" s="223" t="str">
        <f t="shared" ca="1" si="511"/>
        <v>-1.36377464713947-4.12820477785049i</v>
      </c>
      <c r="BK295" s="223" t="str">
        <f t="shared" ca="1" si="512"/>
        <v>4.01669374139923-1.6637690235884i</v>
      </c>
      <c r="BL295" s="223" t="str">
        <f t="shared" ca="1" si="513"/>
        <v>1.95474729154113+3.88341589354792i</v>
      </c>
      <c r="BM295" s="223" t="str">
        <f t="shared" ca="1" si="514"/>
        <v>-3.72909347850027+2.23513261455663i</v>
      </c>
      <c r="BN295" s="223" t="str">
        <f t="shared" ca="1" si="515"/>
        <v>-2.50340556027607-3.55456278279437i</v>
      </c>
      <c r="BO295" s="223" t="str">
        <f t="shared" ca="1" si="516"/>
        <v>3.36076960339192-2.75811233436293i</v>
      </c>
      <c r="BP295" s="223" t="str">
        <f t="shared" ca="1" si="517"/>
        <v>2.99787265874301+3.14876412231991i</v>
      </c>
      <c r="BQ295" s="223" t="str">
        <f t="shared" ca="1" si="518"/>
        <v>-2.91969521565481+3.22138725143848i</v>
      </c>
      <c r="BR295" s="223" t="str">
        <f t="shared" ca="1" si="519"/>
        <v>-3.42744486750917-2.67480422764603i</v>
      </c>
      <c r="BS295" s="223" t="str">
        <f t="shared" ca="1" si="520"/>
        <v>2.41541824377567-3.6149288628801i</v>
      </c>
      <c r="BT295" s="223" t="str">
        <f t="shared" ca="1" si="521"/>
        <v>3.7828232455363+2.14294289916419i</v>
      </c>
      <c r="BU295" s="223" t="str">
        <f t="shared" ca="1" si="522"/>
        <v>-1.85885476130822+3.93021818127312i</v>
      </c>
      <c r="BV295" s="223" t="str">
        <f t="shared" ca="1" si="523"/>
        <v>-4.05631492415926-1.56469332844838i</v>
      </c>
      <c r="BW295" s="223" t="str">
        <f t="shared" ca="1" si="524"/>
        <v>1.26205268687259-4.16043014502174i</v>
      </c>
      <c r="BX295" s="223" t="str">
        <f t="shared" ca="1" si="525"/>
        <v>4.24199963445791+0.952572872439129i</v>
      </c>
      <c r="BY295" s="223" t="str">
        <f t="shared" ca="1" si="526"/>
        <v>-0.637930983076536+4.30058136033711i</v>
      </c>
      <c r="BZ295" s="223" t="str">
        <f t="shared" ca="1" si="527"/>
        <v>-4.33585786321144-0.31983209044047i</v>
      </c>
      <c r="CA295" s="223" t="str">
        <f t="shared" ca="1" si="528"/>
        <v>-6.19963817582175E-13-4.34763797665445i</v>
      </c>
      <c r="CB295" s="223" t="str">
        <f t="shared" ca="1" si="529"/>
        <v>4.33585786321135-0.319832090441706i</v>
      </c>
      <c r="CC295" s="223" t="str">
        <f t="shared" ca="1" si="530"/>
        <v>0.63793098307361+4.30058136033755i</v>
      </c>
      <c r="CD295" s="223" t="str">
        <f t="shared" ca="1" si="531"/>
        <v>-4.24199963445856+0.952572872436238i</v>
      </c>
      <c r="CE295" s="223" t="str">
        <f t="shared" ca="1" si="532"/>
        <v>-1.26205268687378-4.16043014502138i</v>
      </c>
      <c r="CF295" s="223" t="str">
        <f t="shared" ca="1" si="533"/>
        <v>4.05631492415881-1.56469332844954i</v>
      </c>
      <c r="CG295" s="223" t="str">
        <f t="shared" ca="1" si="534"/>
        <v>1.85885476130934+3.93021818127259i</v>
      </c>
      <c r="CH295" s="223" t="str">
        <f t="shared" ca="1" si="535"/>
        <v>-3.78282324553776+2.14294289916161i</v>
      </c>
      <c r="CI295" s="223" t="str">
        <f t="shared" ca="1" si="536"/>
        <v>-2.41541824377321-3.61492886288175i</v>
      </c>
      <c r="CJ295" s="223" t="str">
        <f t="shared" ca="1" si="537"/>
        <v>3.4274448675084-2.67480422764701i</v>
      </c>
      <c r="CK295" s="223" t="str">
        <f t="shared" ca="1" si="538"/>
        <v>2.91969521565573+3.22138725143765i</v>
      </c>
      <c r="CL295" s="223" t="str">
        <f t="shared" ca="1" si="539"/>
        <v>-2.99787265874203+3.14876412232086i</v>
      </c>
      <c r="CM295" s="223" t="str">
        <f t="shared" ca="1" si="540"/>
        <v>-3.36076960339004-2.75811233436522i</v>
      </c>
      <c r="CN295" s="223" t="str">
        <f t="shared" ca="1" si="541"/>
        <v>2.50340556027849-3.55456278279267i</v>
      </c>
      <c r="CO295" s="223" t="str">
        <f t="shared" ca="1" si="542"/>
        <v>3.72909347850097+2.23513261455546i</v>
      </c>
      <c r="CP295" s="223" t="str">
        <f t="shared" ca="1" si="543"/>
        <v>-1.95474729153991+3.88341589354854i</v>
      </c>
      <c r="CQ295" s="223" t="str">
        <f t="shared" ca="1" si="544"/>
        <v>-4.01669374139975-1.66376902358714i</v>
      </c>
      <c r="CR295" s="223" t="str">
        <f t="shared" ca="1" si="545"/>
        <v>1.36377464714228-4.12820477784956i</v>
      </c>
      <c r="CS295" s="223" t="str">
        <f t="shared" ca="1" si="546"/>
        <v>4.21734471492985+1.0563898577236i</v>
      </c>
      <c r="CT295" s="223" t="str">
        <f t="shared" ca="1" si="547"/>
        <v>-0.743280400133415+4.28363049559897i</v>
      </c>
      <c r="CU295" s="223" t="str">
        <f t="shared" ca="1" si="548"/>
        <v>-4.32670291146658-0.426143041659241i</v>
      </c>
      <c r="CV295" s="223" t="str">
        <f t="shared" ca="1" si="549"/>
        <v>0.10669637712018-4.3463285493802i</v>
      </c>
      <c r="CW295" s="223" t="str">
        <f t="shared" ca="1" si="550"/>
        <v>4.34240105630756-0.213328484330945i</v>
      </c>
      <c r="CX295" s="223" t="str">
        <f t="shared" ca="1" si="551"/>
        <v>0.532197300242146+4.31494171567391i</v>
      </c>
      <c r="CY295" s="223" t="str">
        <f t="shared" ca="1" si="552"/>
        <v>-4.26409933202448+0.848182092876507i</v>
      </c>
      <c r="CZ295" s="223" t="str">
        <f t="shared" ca="1" si="553"/>
        <v>-1.1595705132567-4.1901494246427i</v>
      </c>
      <c r="DA295" s="223" t="str">
        <f t="shared" ca="1" si="554"/>
        <v>4.09349273448338-1.46467512055737i</v>
      </c>
      <c r="DB295" s="223" t="str">
        <f t="shared" ca="1" si="555"/>
        <v>1.76184252647648+3.97465305252508i</v>
      </c>
      <c r="DC295" s="223" t="str">
        <f t="shared" ca="1" si="556"/>
        <v>-3.83427438130091+2.04946235509402i</v>
      </c>
      <c r="DD295" s="223" t="str">
        <f t="shared" ca="1" si="557"/>
        <v>-2.32597596964213-3.67311744499075i</v>
      </c>
      <c r="DE295" s="223" t="str">
        <f t="shared" ca="1" si="558"/>
        <v>3.49205556699975-2.58988491887845i</v>
      </c>
      <c r="DF295" s="223" t="str">
        <f t="shared" ca="1" si="559"/>
        <v>2.83975905734504+3.29206993733044i</v>
      </c>
      <c r="DG295" s="223" t="str">
        <f t="shared" ca="1" si="560"/>
        <v>-3.07424429543726+3.07424429543578i</v>
      </c>
      <c r="DH295" s="223" t="str">
        <f t="shared" ca="1" si="561"/>
        <v>-3.29206993732907-2.83975905734662i</v>
      </c>
      <c r="DI295" s="223" t="str">
        <f t="shared" ca="1" si="562"/>
        <v>2.58988491887676-3.492055567001i</v>
      </c>
      <c r="DJ295" s="223" t="str">
        <f t="shared" ca="1" si="563"/>
        <v>3.67311744499187+2.32597596964035i</v>
      </c>
      <c r="DK295" s="223" t="str">
        <f t="shared" ca="1" si="564"/>
        <v>-2.04946235509587+3.83427438129992i</v>
      </c>
      <c r="DL295" s="223" t="str">
        <f t="shared" ca="1" si="565"/>
        <v>-3.97465305252423-1.7618425264784i</v>
      </c>
      <c r="DM295" s="223" t="str">
        <f t="shared" ca="1" si="566"/>
        <v>1.46467512055957-4.0934927344826i</v>
      </c>
      <c r="DN295" s="223" t="str">
        <f t="shared" ca="1" si="567"/>
        <v>4.19014942464326+1.15957051325467i</v>
      </c>
      <c r="DO295" s="223" t="str">
        <f t="shared" ca="1" si="568"/>
        <v>-0.848182092874442+4.26409933202489i</v>
      </c>
      <c r="DP295" s="223" t="str">
        <f t="shared" ca="1" si="569"/>
        <v>-4.31494171567366-0.532197300244229i</v>
      </c>
      <c r="DQ295" s="223" t="str">
        <f t="shared" ca="1" si="570"/>
        <v>0.213328484333037-4.34240105630746i</v>
      </c>
      <c r="DR295" s="223" t="str">
        <f t="shared" ca="1" si="571"/>
        <v>4.34632854938025-0.106696377118087i</v>
      </c>
      <c r="DS295" s="223" t="str">
        <f t="shared" ca="1" si="572"/>
        <v>0.426143041661092+4.3267029114664i</v>
      </c>
      <c r="DT295" s="223" t="str">
        <f t="shared" ca="1" si="573"/>
        <v>-4.28363049559866+0.743280400135245i</v>
      </c>
      <c r="DU295" s="223" t="str">
        <f t="shared" ca="1" si="574"/>
        <v>-1.05638985772133-4.21734471493042i</v>
      </c>
      <c r="DV295" s="223" t="str">
        <f t="shared" ca="1" si="575"/>
        <v>4.1282047778503-1.36377464714006i</v>
      </c>
      <c r="DW295" s="223" t="str">
        <f t="shared" ca="1" si="576"/>
        <v>1.66376902358497+4.01669374140064i</v>
      </c>
      <c r="DX295" s="223" t="str">
        <f t="shared" ca="1" si="577"/>
        <v>-3.88341589354759+1.95474729154179i</v>
      </c>
      <c r="DY295" s="223" t="str">
        <f t="shared" ca="1" si="578"/>
        <v>-2.23513261455727-3.72909347849988i</v>
      </c>
      <c r="DZ295" s="223" t="str">
        <f t="shared" ca="1" si="579"/>
        <v>3.55456278279387-2.50340556027678i</v>
      </c>
      <c r="EA295" s="223" t="str">
        <f t="shared" ca="1" si="580"/>
        <v>2.7581123343636+3.36076960339137i</v>
      </c>
      <c r="EB295" s="223" t="str">
        <f t="shared" ca="1" si="581"/>
        <v>-3.1487641223223+2.99787265874051i</v>
      </c>
      <c r="EC295" s="223" t="str">
        <f t="shared" ca="1" si="582"/>
        <v>-3.2213872514389-2.91969521565435i</v>
      </c>
      <c r="ED295" s="223" t="str">
        <f t="shared" ca="1" si="583"/>
        <v>2.67480422764554-3.42744486750954i</v>
      </c>
      <c r="EE295" s="223" t="str">
        <f t="shared" ca="1" si="584"/>
        <v>3.61492886288045+2.41541824377515i</v>
      </c>
      <c r="EF295" s="223" t="str">
        <f t="shared" ca="1" si="585"/>
        <v>-2.14294289916365+3.7828232455366i</v>
      </c>
      <c r="EG295" s="223" t="str">
        <f t="shared" ca="1" si="586"/>
        <v>-3.93021818127159-1.85885476131146i</v>
      </c>
      <c r="EH295" s="223" t="str">
        <f t="shared" ca="1" si="587"/>
        <v>1.56469332844757-4.05631492415957i</v>
      </c>
      <c r="EI295" s="223" t="str">
        <f t="shared" ca="1" si="588"/>
        <v>4.160430145022+1.26205268687176i</v>
      </c>
      <c r="EJ295" s="223" t="str">
        <f t="shared" ca="1" si="589"/>
        <v>-0.952572872438282+4.2419996344581i</v>
      </c>
      <c r="EK295" s="223" t="str">
        <f t="shared" ca="1" si="590"/>
        <v>-4.30058136033724-0.637930983075679i</v>
      </c>
      <c r="EL295" s="223" t="str">
        <f t="shared" ca="1" si="591"/>
        <v>0.319832090439851-4.33585786321148i</v>
      </c>
      <c r="EM295" s="223" t="str">
        <f t="shared" ca="1" si="592"/>
        <v>4.34763797665445-1.23992763516435E-12i</v>
      </c>
      <c r="EN295" s="223"/>
      <c r="EO295" s="223"/>
      <c r="EP295" s="223"/>
    </row>
    <row r="296" spans="1:146">
      <c r="A296" s="249">
        <f t="shared" si="461"/>
        <v>3.828125000000003E-3</v>
      </c>
      <c r="B296" s="248">
        <v>196</v>
      </c>
      <c r="C296" s="247">
        <f t="shared" si="462"/>
        <v>39200</v>
      </c>
      <c r="N296" s="246">
        <f t="shared" ca="1" si="463"/>
        <v>8.615018723498828</v>
      </c>
      <c r="O296" s="223">
        <f t="shared" ca="1" si="464"/>
        <v>-4.384981276501172</v>
      </c>
      <c r="P296" s="223" t="str">
        <f t="shared" ca="1" si="465"/>
        <v>-0.429803325121309-4.36386639311752i</v>
      </c>
      <c r="Q296" s="223" t="str">
        <f t="shared" ca="1" si="466"/>
        <v>4.30072509083612-0.855467409267301i</v>
      </c>
      <c r="R296" s="223" t="str">
        <f t="shared" ca="1" si="467"/>
        <v>1.27289287461595+4.1961654549145i</v>
      </c>
      <c r="S296" s="223" t="str">
        <f t="shared" ca="1" si="468"/>
        <v>-4.05119445180462+1.67805968574818i</v>
      </c>
      <c r="T296" s="223" t="str">
        <f t="shared" ca="1" si="469"/>
        <v>-2.06706586478593-3.86720823151569i</v>
      </c>
      <c r="U296" s="223" t="str">
        <f t="shared" ca="1" si="470"/>
        <v>3.64597868192641-2.43616506957226i</v>
      </c>
      <c r="V296" s="223" t="str">
        <f t="shared" ca="1" si="471"/>
        <v>2.78180267299568+3.38963636453528i</v>
      </c>
      <c r="W296" s="223" t="str">
        <f t="shared" ca="1" si="472"/>
        <v>-3.10064999598992+3.10064999599012i</v>
      </c>
      <c r="X296" s="223" t="str">
        <f t="shared" ca="1" si="473"/>
        <v>-3.38963636453518-2.7818026729958i</v>
      </c>
      <c r="Y296" s="223" t="str">
        <f t="shared" ca="1" si="474"/>
        <v>2.43616506957238-3.64597868192633i</v>
      </c>
      <c r="Z296" s="223" t="str">
        <f t="shared" ca="1" si="475"/>
        <v>3.86720823151582+2.06706586478567i</v>
      </c>
      <c r="AA296" s="223" t="str">
        <f t="shared" ca="1" si="476"/>
        <v>-1.67805968574792+4.05119445180473i</v>
      </c>
      <c r="AB296" s="223" t="str">
        <f t="shared" ca="1" si="477"/>
        <v>-4.19616545491446-1.27289287461608i</v>
      </c>
      <c r="AC296" s="223" t="str">
        <f t="shared" ca="1" si="478"/>
        <v>0.855467409267292-4.30072509083612i</v>
      </c>
      <c r="AD296" s="223" t="str">
        <f t="shared" ca="1" si="479"/>
        <v>4.36386639311754+0.429803325121136i</v>
      </c>
      <c r="AE296" s="223" t="str">
        <f t="shared" ca="1" si="480"/>
        <v>-1.61158558079429E-13+4.38498127650117i</v>
      </c>
      <c r="AF296" s="223" t="str">
        <f t="shared" ca="1" si="481"/>
        <v>-4.36386639311752+0.429803325121311i</v>
      </c>
      <c r="AG296" s="223" t="str">
        <f t="shared" ca="1" si="482"/>
        <v>-0.855467409267402-4.3007250908361i</v>
      </c>
      <c r="AH296" s="223" t="str">
        <f t="shared" ca="1" si="483"/>
        <v>4.19616545491453-1.27289287461583i</v>
      </c>
      <c r="AI296" s="223" t="str">
        <f t="shared" ca="1" si="484"/>
        <v>1.67805968574805+4.05119445180468i</v>
      </c>
      <c r="AJ296" s="223" t="str">
        <f t="shared" ca="1" si="485"/>
        <v>-3.86720823151533+2.06706586478659i</v>
      </c>
      <c r="AK296" s="223" t="str">
        <f t="shared" ca="1" si="486"/>
        <v>-2.43616506957178-3.64597868192673i</v>
      </c>
      <c r="AL296" s="223" t="str">
        <f t="shared" ca="1" si="487"/>
        <v>3.389636364534-2.78180267299724i</v>
      </c>
      <c r="AM296" s="223" t="str">
        <f t="shared" ca="1" si="488"/>
        <v>3.10064999599034+3.10064999598971i</v>
      </c>
      <c r="AN296" s="223" t="str">
        <f t="shared" ca="1" si="489"/>
        <v>-2.7818026729966+3.38963636453452i</v>
      </c>
      <c r="AO296" s="223" t="str">
        <f t="shared" ca="1" si="490"/>
        <v>-3.64597868192723-2.43616506957104i</v>
      </c>
      <c r="AP296" s="223" t="str">
        <f t="shared" ca="1" si="491"/>
        <v>2.06706586478581-3.86720823151575i</v>
      </c>
      <c r="AQ296" s="223" t="str">
        <f t="shared" ca="1" si="492"/>
        <v>4.05119445180399+1.67805968574971i</v>
      </c>
      <c r="AR296" s="223" t="str">
        <f t="shared" ca="1" si="493"/>
        <v>4.05119445180399+1.67805968574971i</v>
      </c>
      <c r="AS296" s="223" t="str">
        <f t="shared" ca="1" si="494"/>
        <v>-4.30072509083601-0.855467409267819i</v>
      </c>
      <c r="AT296" s="223" t="str">
        <f t="shared" ca="1" si="495"/>
        <v>0.429803325123467-4.36386639311731i</v>
      </c>
      <c r="AU296" s="223" t="str">
        <f t="shared" ca="1" si="496"/>
        <v>4.38498127650117-5.50083529730489E-13i</v>
      </c>
      <c r="AV296" s="223" t="str">
        <f t="shared" ca="1" si="497"/>
        <v>0.429803325120221+4.36386639311763i</v>
      </c>
      <c r="AW296" s="223" t="str">
        <f t="shared" ca="1" si="498"/>
        <v>-4.30072509083578+0.85546740926902i</v>
      </c>
      <c r="AX296" s="223" t="str">
        <f t="shared" ca="1" si="499"/>
        <v>-1.2728928746161-4.19616545491445i</v>
      </c>
      <c r="AY296" s="223" t="str">
        <f t="shared" ca="1" si="500"/>
        <v>4.05119445180524-1.67805968574669i</v>
      </c>
      <c r="AZ296" s="223" t="str">
        <f t="shared" ca="1" si="501"/>
        <v>2.06706586478678+3.86720823151522i</v>
      </c>
      <c r="BA296" s="223" t="str">
        <f t="shared" ca="1" si="502"/>
        <v>-3.64597868192655+2.43616506957206i</v>
      </c>
      <c r="BB296" s="223" t="str">
        <f t="shared" ca="1" si="503"/>
        <v>-2.78180267299413-3.38963636453655i</v>
      </c>
      <c r="BC296" s="223" t="str">
        <f t="shared" ca="1" si="504"/>
        <v>3.10064999598952-3.10064999599053i</v>
      </c>
      <c r="BD296" s="223" t="str">
        <f t="shared" ca="1" si="505"/>
        <v>3.3896363645347+2.78180267299639i</v>
      </c>
      <c r="BE296" s="223" t="str">
        <f t="shared" ca="1" si="506"/>
        <v>-2.43616506957076+3.64597868192741i</v>
      </c>
      <c r="BF296" s="223" t="str">
        <f t="shared" ca="1" si="507"/>
        <v>-3.8672082315159-2.06706586478552i</v>
      </c>
      <c r="BG296" s="223" t="str">
        <f t="shared" ca="1" si="508"/>
        <v>1.67805968574939-4.05119445180412i</v>
      </c>
      <c r="BH296" s="223" t="str">
        <f t="shared" ca="1" si="509"/>
        <v>4.19616545491487+1.27289287461472i</v>
      </c>
      <c r="BI296" s="223" t="str">
        <f t="shared" ca="1" si="510"/>
        <v>-0.855467409267608+4.30072509083606i</v>
      </c>
      <c r="BJ296" s="223" t="str">
        <f t="shared" ca="1" si="511"/>
        <v>-4.36386639311733-0.429803325123255i</v>
      </c>
      <c r="BK296" s="223" t="str">
        <f t="shared" ca="1" si="512"/>
        <v>-8.87439626444972E-13-4.38498127650117i</v>
      </c>
      <c r="BL296" s="223" t="str">
        <f t="shared" ca="1" si="513"/>
        <v>4.3638663931176-0.429803325120557i</v>
      </c>
      <c r="BM296" s="223" t="str">
        <f t="shared" ca="1" si="514"/>
        <v>0.855467409269226+4.30072509083573i</v>
      </c>
      <c r="BN296" s="223" t="str">
        <f t="shared" ca="1" si="515"/>
        <v>-4.19616545491439+1.2728928746163i</v>
      </c>
      <c r="BO296" s="223" t="str">
        <f t="shared" ca="1" si="516"/>
        <v>-1.678059685747-4.05119445180511i</v>
      </c>
      <c r="BP296" s="223" t="str">
        <f t="shared" ca="1" si="517"/>
        <v>3.86720823151507-2.06706586478708i</v>
      </c>
      <c r="BQ296" s="223" t="str">
        <f t="shared" ca="1" si="518"/>
        <v>2.43616506957223+3.64597868192643i</v>
      </c>
      <c r="BR296" s="223" t="str">
        <f t="shared" ca="1" si="519"/>
        <v>-3.38963636453634+2.78180267299439i</v>
      </c>
      <c r="BS296" s="223" t="str">
        <f t="shared" ca="1" si="520"/>
        <v>-3.10064999599077-3.10064999598927i</v>
      </c>
      <c r="BT296" s="223" t="str">
        <f t="shared" ca="1" si="521"/>
        <v>2.78180267299622-3.38963636453483i</v>
      </c>
      <c r="BU296" s="223" t="str">
        <f t="shared" ca="1" si="522"/>
        <v>3.6459786819276+2.43616506957048i</v>
      </c>
      <c r="BV296" s="223" t="str">
        <f t="shared" ca="1" si="523"/>
        <v>-2.06706586478533+3.86720823151601i</v>
      </c>
      <c r="BW296" s="223" t="str">
        <f t="shared" ca="1" si="524"/>
        <v>-4.05119445180425-1.67805968574908i</v>
      </c>
      <c r="BX296" s="223" t="str">
        <f t="shared" ca="1" si="525"/>
        <v>1.2728928746144-4.19616545491497i</v>
      </c>
      <c r="BY296" s="223" t="str">
        <f t="shared" ca="1" si="526"/>
        <v>4.3007250908361+0.855467409267398i</v>
      </c>
      <c r="BZ296" s="223" t="str">
        <f t="shared" ca="1" si="527"/>
        <v>-0.42980332512292+4.36386639311736i</v>
      </c>
      <c r="CA296" s="223" t="str">
        <f t="shared" ca="1" si="528"/>
        <v>-4.38498127650117+1.10016705946098E-12i</v>
      </c>
      <c r="CB296" s="223" t="str">
        <f t="shared" ca="1" si="529"/>
        <v>-0.429803325120892-4.36386639311756i</v>
      </c>
      <c r="CC296" s="223" t="str">
        <f t="shared" ca="1" si="530"/>
        <v>4.30072509083655-0.855467409265157i</v>
      </c>
      <c r="CD296" s="223" t="str">
        <f t="shared" ca="1" si="531"/>
        <v>1.27289287461674+4.19616545491426i</v>
      </c>
      <c r="CE296" s="223" t="str">
        <f t="shared" ca="1" si="532"/>
        <v>-4.05119445180503+1.6780596857472i</v>
      </c>
      <c r="CF296" s="223" t="str">
        <f t="shared" ca="1" si="533"/>
        <v>-2.06706586478727-3.86720823151497i</v>
      </c>
      <c r="CG296" s="223" t="str">
        <f t="shared" ca="1" si="534"/>
        <v>3.64597868192624-2.43616506957251i</v>
      </c>
      <c r="CH296" s="223" t="str">
        <f t="shared" ca="1" si="535"/>
        <v>2.78180267299446+3.38963636453628i</v>
      </c>
      <c r="CI296" s="223" t="str">
        <f t="shared" ca="1" si="536"/>
        <v>-3.10064999598904+3.10064999599101i</v>
      </c>
      <c r="CJ296" s="223" t="str">
        <f t="shared" ca="1" si="537"/>
        <v>-3.38963636453504-2.78180267299596i</v>
      </c>
      <c r="CK296" s="223" t="str">
        <f t="shared" ca="1" si="538"/>
        <v>2.43616506957393-3.6459786819253i</v>
      </c>
      <c r="CL296" s="223" t="str">
        <f t="shared" ca="1" si="539"/>
        <v>3.86720823151616+2.06706586478503i</v>
      </c>
      <c r="CM296" s="223" t="str">
        <f t="shared" ca="1" si="540"/>
        <v>-1.67805968574877+4.05119445180438i</v>
      </c>
      <c r="CN296" s="223" t="str">
        <f t="shared" ca="1" si="541"/>
        <v>-4.19616545491507-1.27289287461408i</v>
      </c>
      <c r="CO296" s="223" t="str">
        <f t="shared" ca="1" si="542"/>
        <v>0.855467409267069-4.30072509083616i</v>
      </c>
      <c r="CP296" s="223" t="str">
        <f t="shared" ca="1" si="543"/>
        <v>4.36386639311739+0.429803325122584i</v>
      </c>
      <c r="CQ296" s="223" t="str">
        <f t="shared" ca="1" si="544"/>
        <v>1.43752315617547E-12+4.38498127650117i</v>
      </c>
      <c r="CR296" s="223" t="str">
        <f t="shared" ca="1" si="545"/>
        <v>-4.36386639311753+0.429803325121228i</v>
      </c>
      <c r="CS296" s="223" t="str">
        <f t="shared" ca="1" si="546"/>
        <v>-0.85546740926549-4.30072509083648i</v>
      </c>
      <c r="CT296" s="223" t="str">
        <f t="shared" ca="1" si="547"/>
        <v>4.19616545491423-1.27289287461683i</v>
      </c>
      <c r="CU296" s="223" t="str">
        <f t="shared" ca="1" si="548"/>
        <v>1.67805968574751+4.0511944518049i</v>
      </c>
      <c r="CV296" s="223" t="str">
        <f t="shared" ca="1" si="549"/>
        <v>-3.86720823151481+2.06706586478756i</v>
      </c>
      <c r="CW296" s="223" t="str">
        <f t="shared" ca="1" si="550"/>
        <v>-2.43616506957279-3.64597868192605i</v>
      </c>
      <c r="CX296" s="223" t="str">
        <f t="shared" ca="1" si="551"/>
        <v>3.38963636453607-2.78180267299472i</v>
      </c>
      <c r="CY296" s="223" t="str">
        <f t="shared" ca="1" si="552"/>
        <v>3.10064999599107+3.10064999598898i</v>
      </c>
      <c r="CZ296" s="223" t="str">
        <f t="shared" ca="1" si="553"/>
        <v>-2.7818026729957+3.38963636453526i</v>
      </c>
      <c r="DA296" s="223" t="str">
        <f t="shared" ca="1" si="554"/>
        <v>-3.64597868192548-2.43616506957365i</v>
      </c>
      <c r="DB296" s="223" t="str">
        <f t="shared" ca="1" si="555"/>
        <v>2.06706586478473-3.86720823151632i</v>
      </c>
      <c r="DC296" s="223" t="str">
        <f t="shared" ca="1" si="556"/>
        <v>4.05119445180441+1.67805968574869i</v>
      </c>
      <c r="DD296" s="223" t="str">
        <f t="shared" ca="1" si="557"/>
        <v>-1.27289287461805+4.19616545491386i</v>
      </c>
      <c r="DE296" s="223" t="str">
        <f t="shared" ca="1" si="558"/>
        <v>-4.30072509083623-0.85546740926674i</v>
      </c>
      <c r="DF296" s="223" t="str">
        <f t="shared" ca="1" si="559"/>
        <v>0.429803325122248-4.36386639311743i</v>
      </c>
      <c r="DG296" s="223" t="str">
        <f t="shared" ca="1" si="560"/>
        <v>4.38498127650117-1.77487925288995E-12i</v>
      </c>
      <c r="DH296" s="223" t="str">
        <f t="shared" ca="1" si="561"/>
        <v>0.429803325121316+4.36386639311752i</v>
      </c>
      <c r="DI296" s="223" t="str">
        <f t="shared" ca="1" si="562"/>
        <v>-4.30072509083641+0.855467409265819i</v>
      </c>
      <c r="DJ296" s="223" t="str">
        <f t="shared" ca="1" si="563"/>
        <v>-1.27289287461715-4.19616545491413i</v>
      </c>
      <c r="DK296" s="223" t="str">
        <f t="shared" ca="1" si="564"/>
        <v>4.05119445180477-1.67805968574782i</v>
      </c>
      <c r="DL296" s="223" t="str">
        <f t="shared" ca="1" si="565"/>
        <v>2.06706586478391+3.86720823151676i</v>
      </c>
      <c r="DM296" s="223" t="str">
        <f t="shared" ca="1" si="566"/>
        <v>-3.645978681926+2.43616506957287i</v>
      </c>
      <c r="DN296" s="223" t="str">
        <f t="shared" ca="1" si="567"/>
        <v>-2.78180267299498-3.38963636453585i</v>
      </c>
      <c r="DO296" s="223" t="str">
        <f t="shared" ca="1" si="568"/>
        <v>3.10064999598874-3.10064999599131i</v>
      </c>
      <c r="DP296" s="223" t="str">
        <f t="shared" ca="1" si="569"/>
        <v>3.38963636453547+2.78180267299544i</v>
      </c>
      <c r="DQ296" s="223" t="str">
        <f t="shared" ca="1" si="570"/>
        <v>-2.43616506957358+3.64597868192553i</v>
      </c>
      <c r="DR296" s="223" t="str">
        <f t="shared" ca="1" si="571"/>
        <v>-3.86720823151636-2.06706586478466i</v>
      </c>
      <c r="DS296" s="223" t="str">
        <f t="shared" ca="1" si="572"/>
        <v>1.67805968574838-4.05119445180454i</v>
      </c>
      <c r="DT296" s="223" t="str">
        <f t="shared" ca="1" si="573"/>
        <v>4.19616545491396+1.27289287461772i</v>
      </c>
      <c r="DU296" s="223" t="str">
        <f t="shared" ca="1" si="574"/>
        <v>-0.855467409266652+4.30072509083625i</v>
      </c>
      <c r="DV296" s="223" t="str">
        <f t="shared" ca="1" si="575"/>
        <v>-4.36386639311744-0.42980332512216i</v>
      </c>
      <c r="DW296" s="223" t="str">
        <f t="shared" ca="1" si="576"/>
        <v>-2.11223534960443E-12-4.38498127650117i</v>
      </c>
      <c r="DX296" s="223" t="str">
        <f t="shared" ca="1" si="577"/>
        <v>4.36386639311746-0.429803325121899i</v>
      </c>
      <c r="DY296" s="223" t="str">
        <f t="shared" ca="1" si="578"/>
        <v>0.855467409265907+4.3007250908364i</v>
      </c>
      <c r="DZ296" s="223" t="str">
        <f t="shared" ca="1" si="579"/>
        <v>-4.19616545491404+1.27289287461747i</v>
      </c>
      <c r="EA296" s="223" t="str">
        <f t="shared" ca="1" si="580"/>
        <v>-1.67805968574814-4.05119445180464i</v>
      </c>
      <c r="EB296" s="223" t="str">
        <f t="shared" ca="1" si="581"/>
        <v>3.86720823151649-2.06706586478442i</v>
      </c>
      <c r="EC296" s="223" t="str">
        <f t="shared" ca="1" si="582"/>
        <v>2.43616506957315+3.64597868192581i</v>
      </c>
      <c r="ED296" s="223" t="str">
        <f t="shared" ca="1" si="583"/>
        <v>-3.38963636453564+2.78180267299524i</v>
      </c>
      <c r="EE296" s="223" t="str">
        <f t="shared" ca="1" si="584"/>
        <v>-3.10064999598855-3.10064999599149i</v>
      </c>
      <c r="EF296" s="223" t="str">
        <f t="shared" ca="1" si="585"/>
        <v>2.78180267299537-3.38963636453553i</v>
      </c>
      <c r="EG296" s="223" t="str">
        <f t="shared" ca="1" si="586"/>
        <v>3.64597868192572+2.4361650695733i</v>
      </c>
      <c r="EH296" s="223" t="str">
        <f t="shared" ca="1" si="587"/>
        <v>-2.06706586478414+3.86720823151664i</v>
      </c>
      <c r="EI296" s="223" t="str">
        <f t="shared" ca="1" si="588"/>
        <v>-4.05119445180457-1.6780596857483i</v>
      </c>
      <c r="EJ296" s="223" t="str">
        <f t="shared" ca="1" si="589"/>
        <v>1.27289287461764-4.19616545491399i</v>
      </c>
      <c r="EK296" s="223" t="str">
        <f t="shared" ca="1" si="590"/>
        <v>4.30072509083636+0.855467409266078i</v>
      </c>
      <c r="EL296" s="223" t="str">
        <f t="shared" ca="1" si="591"/>
        <v>-0.429803325121576+4.36386639311749i</v>
      </c>
      <c r="EM296" s="223" t="str">
        <f t="shared" ca="1" si="592"/>
        <v>-4.38498127650117-2.28629777422326E-12i</v>
      </c>
      <c r="EN296" s="223"/>
      <c r="EO296" s="223"/>
      <c r="EP296" s="223"/>
    </row>
    <row r="297" spans="1:146">
      <c r="A297" s="249">
        <f t="shared" si="461"/>
        <v>3.847656250000003E-3</v>
      </c>
      <c r="B297" s="248">
        <v>197</v>
      </c>
      <c r="C297" s="247">
        <f t="shared" si="462"/>
        <v>39400</v>
      </c>
      <c r="N297" s="246">
        <f t="shared" ca="1" si="463"/>
        <v>8.592517541852418</v>
      </c>
      <c r="O297" s="223">
        <f t="shared" ca="1" si="464"/>
        <v>-4.407482458147582</v>
      </c>
      <c r="P297" s="223" t="str">
        <f t="shared" ca="1" si="465"/>
        <v>-0.539522903630541-4.37433613881429i</v>
      </c>
      <c r="Q297" s="223" t="str">
        <f t="shared" ca="1" si="466"/>
        <v>4.27539573230987-1.07093088060117i</v>
      </c>
      <c r="R297" s="223" t="str">
        <f t="shared" ca="1" si="467"/>
        <v>1.58623106030225+4.11214939444217i</v>
      </c>
      <c r="S297" s="223" t="str">
        <f t="shared" ca="1" si="468"/>
        <v>-3.88705250208264+2.07767284838874i</v>
      </c>
      <c r="T297" s="223" t="str">
        <f t="shared" ca="1" si="469"/>
        <v>-2.53786450293182-3.60349072201349i</v>
      </c>
      <c r="U297" s="223" t="str">
        <f t="shared" ca="1" si="470"/>
        <v>3.26572908734683-2.9598843131i</v>
      </c>
      <c r="V297" s="223" t="str">
        <f t="shared" ca="1" si="471"/>
        <v>3.33738470813153+2.87884784745711i</v>
      </c>
      <c r="W297" s="223" t="str">
        <f t="shared" ca="1" si="472"/>
        <v>-2.44866605630296+3.66468773070618i</v>
      </c>
      <c r="X297" s="223" t="str">
        <f t="shared" ca="1" si="473"/>
        <v>-3.93687043871042-1.98165404843698i</v>
      </c>
      <c r="Y297" s="223" t="str">
        <f t="shared" ca="1" si="474"/>
        <v>1.48483611915417-4.14983895086711i</v>
      </c>
      <c r="Z297" s="223" t="str">
        <f t="shared" ca="1" si="475"/>
        <v>4.300390022522+0.965684872550001i</v>
      </c>
      <c r="AA297" s="223" t="str">
        <f t="shared" ca="1" si="476"/>
        <v>-0.432008826600313+4.3862592254241i</v>
      </c>
      <c r="AB297" s="223" t="str">
        <f t="shared" ca="1" si="477"/>
        <v>-4.40615500683438+0.108165034215971i</v>
      </c>
      <c r="AC297" s="223" t="str">
        <f t="shared" ca="1" si="478"/>
        <v>-0.64671199223779-4.3597781156814i</v>
      </c>
      <c r="AD297" s="223" t="str">
        <f t="shared" ca="1" si="479"/>
        <v>4.24782610357591-1.1755317999347i</v>
      </c>
      <c r="AE297" s="223" t="str">
        <f t="shared" ca="1" si="480"/>
        <v>1.68667051517262+4.07198283298517i</v>
      </c>
      <c r="AF297" s="223" t="str">
        <f t="shared" ca="1" si="481"/>
        <v>-3.83489315037406+2.17244013590543i</v>
      </c>
      <c r="AG297" s="223" t="str">
        <f t="shared" ca="1" si="482"/>
        <v>-2.62553423488096-3.54012310525308i</v>
      </c>
      <c r="AH297" s="223" t="str">
        <f t="shared" ca="1" si="483"/>
        <v>3.19210631347308-3.03913785511023i</v>
      </c>
      <c r="AI297" s="223" t="str">
        <f t="shared" ca="1" si="484"/>
        <v>3.40703001316091+2.79607727151798i</v>
      </c>
      <c r="AJ297" s="223" t="str">
        <f t="shared" ca="1" si="485"/>
        <v>-2.35799262480445+3.72367726854066i</v>
      </c>
      <c r="AK297" s="223" t="str">
        <f t="shared" ca="1" si="486"/>
        <v>-3.984316951795-1.88444157418523i</v>
      </c>
      <c r="AL297" s="223" t="str">
        <f t="shared" ca="1" si="487"/>
        <v>1.38254676825118-4.18502879947998i</v>
      </c>
      <c r="AM297" s="223" t="str">
        <f t="shared" ca="1" si="488"/>
        <v>4.3227939185866+0.859857172040421i</v>
      </c>
      <c r="AN297" s="223" t="str">
        <f t="shared" ca="1" si="489"/>
        <v>-0.324234523604739+4.39554019348947i</v>
      </c>
      <c r="AO297" s="223" t="str">
        <f t="shared" ca="1" si="490"/>
        <v>-4.40217345250182+0.216264913859882i</v>
      </c>
      <c r="AP297" s="223" t="str">
        <f t="shared" ca="1" si="491"/>
        <v>-0.753511525724458-4.34259392523398i</v>
      </c>
      <c r="AQ297" s="223" t="str">
        <f t="shared" ca="1" si="492"/>
        <v>4.21769774323376-1.27942462286745i</v>
      </c>
      <c r="AR297" s="223" t="str">
        <f t="shared" ca="1" si="493"/>
        <v>4.21769774323376-1.27942462286745i</v>
      </c>
      <c r="AS297" s="223" t="str">
        <f t="shared" ca="1" si="494"/>
        <v>-3.78042380242805+2.26589882671625i</v>
      </c>
      <c r="AT297" s="223" t="str">
        <f t="shared" ca="1" si="495"/>
        <v>-2.71162244318313-3.47462305070697i</v>
      </c>
      <c r="AU297" s="223" t="str">
        <f t="shared" ca="1" si="496"/>
        <v>3.11656073411785-3.11656073411596i</v>
      </c>
      <c r="AV297" s="223" t="str">
        <f t="shared" ca="1" si="497"/>
        <v>3.47462305070794+2.71162244318188i</v>
      </c>
      <c r="AW297" s="223" t="str">
        <f t="shared" ca="1" si="498"/>
        <v>-2.26589882671865+3.78042380242661i</v>
      </c>
      <c r="AX297" s="223" t="str">
        <f t="shared" ca="1" si="499"/>
        <v>-4.02936346133082-1.78609398279339i</v>
      </c>
      <c r="AY297" s="223" t="str">
        <f t="shared" ca="1" si="500"/>
        <v>1.27942462287013-4.21769774323294i</v>
      </c>
      <c r="AZ297" s="223" t="str">
        <f t="shared" ca="1" si="501"/>
        <v>4.34259392523425+0.753511525722897i</v>
      </c>
      <c r="BA297" s="223" t="str">
        <f t="shared" ca="1" si="502"/>
        <v>-0.216264913858238+4.4021734525019i</v>
      </c>
      <c r="BB297" s="223" t="str">
        <f t="shared" ca="1" si="503"/>
        <v>-4.39554019348936+0.324234523606318i</v>
      </c>
      <c r="BC297" s="223" t="str">
        <f t="shared" ca="1" si="504"/>
        <v>-0.859857172041972-4.32279391858629i</v>
      </c>
      <c r="BD297" s="223" t="str">
        <f t="shared" ca="1" si="505"/>
        <v>4.18502879948084-1.38254676824858i</v>
      </c>
      <c r="BE297" s="223" t="str">
        <f t="shared" ca="1" si="506"/>
        <v>1.88444157418666+3.98431695179432i</v>
      </c>
      <c r="BF297" s="223" t="str">
        <f t="shared" ca="1" si="507"/>
        <v>-3.72367726854216+2.35799262480209i</v>
      </c>
      <c r="BG297" s="223" t="str">
        <f t="shared" ca="1" si="508"/>
        <v>-2.79607727151857-3.40703001316042i</v>
      </c>
      <c r="BH297" s="223" t="str">
        <f t="shared" ca="1" si="509"/>
        <v>3.0391378551113-3.19210631347205i</v>
      </c>
      <c r="BI297" s="223" t="str">
        <f t="shared" ca="1" si="510"/>
        <v>3.54012310525324+2.62553423488074i</v>
      </c>
      <c r="BJ297" s="223" t="str">
        <f t="shared" ca="1" si="511"/>
        <v>-2.17244013590705+3.83489315037314i</v>
      </c>
      <c r="BK297" s="223" t="str">
        <f t="shared" ca="1" si="512"/>
        <v>-4.07198283298511-1.68667051517278i</v>
      </c>
      <c r="BL297" s="223" t="str">
        <f t="shared" ca="1" si="513"/>
        <v>1.17553179993697-4.24782610357528i</v>
      </c>
      <c r="BM297" s="223" t="str">
        <f t="shared" ca="1" si="514"/>
        <v>4.35977811568139+0.646711992237896i</v>
      </c>
      <c r="BN297" s="223" t="str">
        <f t="shared" ca="1" si="515"/>
        <v>-0.10816503421442+4.40615500683442i</v>
      </c>
      <c r="BO297" s="223" t="str">
        <f t="shared" ca="1" si="516"/>
        <v>-4.38625922542417+0.432008826599707i</v>
      </c>
      <c r="BP297" s="223" t="str">
        <f t="shared" ca="1" si="517"/>
        <v>-0.965684872551055-4.30039002252176i</v>
      </c>
      <c r="BQ297" s="223" t="str">
        <f t="shared" ca="1" si="518"/>
        <v>4.14983895086743-1.48483611915327i</v>
      </c>
      <c r="BR297" s="223" t="str">
        <f t="shared" ca="1" si="519"/>
        <v>1.98165404843811+3.93687043870985i</v>
      </c>
      <c r="BS297" s="223" t="str">
        <f t="shared" ca="1" si="520"/>
        <v>-3.66468773070697+2.44866605630177i</v>
      </c>
      <c r="BT297" s="223" t="str">
        <f t="shared" ca="1" si="521"/>
        <v>-2.87884784745772-3.33738470813101i</v>
      </c>
      <c r="BU297" s="223" t="str">
        <f t="shared" ca="1" si="522"/>
        <v>2.95988431310143-3.26572908734554i</v>
      </c>
      <c r="BV297" s="223" t="str">
        <f t="shared" ca="1" si="523"/>
        <v>3.60349072201367+2.53786450293156i</v>
      </c>
      <c r="BW297" s="223" t="str">
        <f t="shared" ca="1" si="524"/>
        <v>-2.07767284839046+3.88705250208172i</v>
      </c>
      <c r="BX297" s="223" t="str">
        <f t="shared" ca="1" si="525"/>
        <v>-4.11214939444211-1.5862310603024i</v>
      </c>
      <c r="BY297" s="223" t="str">
        <f t="shared" ca="1" si="526"/>
        <v>1.07093088059925-4.27539573231035i</v>
      </c>
      <c r="BZ297" s="223" t="str">
        <f t="shared" ca="1" si="527"/>
        <v>4.37433613881423+0.539522903631013i</v>
      </c>
      <c r="CA297" s="223" t="str">
        <f t="shared" ca="1" si="528"/>
        <v>1.5831274461072E-12+4.40748245814758i</v>
      </c>
      <c r="CB297" s="223" t="str">
        <f t="shared" ca="1" si="529"/>
        <v>-4.3743361388144+0.539522903629678i</v>
      </c>
      <c r="CC297" s="223" t="str">
        <f t="shared" ca="1" si="530"/>
        <v>-1.07093088060232-4.27539573230958i</v>
      </c>
      <c r="CD297" s="223" t="str">
        <f t="shared" ca="1" si="531"/>
        <v>4.1121493944425-1.58623106030139i</v>
      </c>
      <c r="CE297" s="223" t="str">
        <f t="shared" ca="1" si="532"/>
        <v>2.07767284838928+3.88705250208235i</v>
      </c>
      <c r="CF297" s="223" t="str">
        <f t="shared" ca="1" si="533"/>
        <v>-3.6034907220143+2.53786450293067i</v>
      </c>
      <c r="CG297" s="223" t="str">
        <f t="shared" ca="1" si="534"/>
        <v>-2.95988431310062-3.26572908734628i</v>
      </c>
      <c r="CH297" s="223" t="str">
        <f t="shared" ca="1" si="535"/>
        <v>2.87884784745855-3.33738470813029i</v>
      </c>
      <c r="CI297" s="223" t="str">
        <f t="shared" ca="1" si="536"/>
        <v>3.66468773070636+2.44866605630268i</v>
      </c>
      <c r="CJ297" s="223" t="str">
        <f t="shared" ca="1" si="537"/>
        <v>-1.98165404843909+3.93687043870936i</v>
      </c>
      <c r="CK297" s="223" t="str">
        <f t="shared" ca="1" si="538"/>
        <v>-4.14983895086706-1.4848361191543i</v>
      </c>
      <c r="CL297" s="223" t="str">
        <f t="shared" ca="1" si="539"/>
        <v>0.965684872547965-4.30039002252245i</v>
      </c>
      <c r="CM297" s="223" t="str">
        <f t="shared" ca="1" si="540"/>
        <v>4.38625922542405+0.432008826600919i</v>
      </c>
      <c r="CN297" s="223" t="str">
        <f t="shared" ca="1" si="541"/>
        <v>0.108165034217585+4.40615500683434i</v>
      </c>
      <c r="CO297" s="223" t="str">
        <f t="shared" ca="1" si="542"/>
        <v>-4.35977811568156+0.646711992236693i</v>
      </c>
      <c r="CP297" s="223" t="str">
        <f t="shared" ca="1" si="543"/>
        <v>-1.1755317999358-4.24782610357561i</v>
      </c>
      <c r="CQ297" s="223" t="str">
        <f t="shared" ca="1" si="544"/>
        <v>4.07198283298562-1.68667051517155i</v>
      </c>
      <c r="CR297" s="223" t="str">
        <f t="shared" ca="1" si="545"/>
        <v>2.17244013590599+3.83489315037374i</v>
      </c>
      <c r="CS297" s="223" t="str">
        <f t="shared" ca="1" si="546"/>
        <v>-3.54012310525389+2.62553423487986i</v>
      </c>
      <c r="CT297" s="223" t="str">
        <f t="shared" ca="1" si="547"/>
        <v>-3.03913785511051-3.19210631347281i</v>
      </c>
      <c r="CU297" s="223" t="str">
        <f t="shared" ca="1" si="548"/>
        <v>2.79607727151942-3.40703001315973i</v>
      </c>
      <c r="CV297" s="223" t="str">
        <f t="shared" ca="1" si="549"/>
        <v>3.72367726854158+2.35799262480301i</v>
      </c>
      <c r="CW297" s="223" t="str">
        <f t="shared" ca="1" si="550"/>
        <v>-1.88444157418368+3.98431695179572i</v>
      </c>
      <c r="CX297" s="223" t="str">
        <f t="shared" ca="1" si="551"/>
        <v>-4.1850287994805-1.38254676824962i</v>
      </c>
      <c r="CY297" s="223" t="str">
        <f t="shared" ca="1" si="552"/>
        <v>0.859857172038741-4.32279391858693i</v>
      </c>
      <c r="CZ297" s="223" t="str">
        <f t="shared" ca="1" si="553"/>
        <v>4.39554019348926+0.324234523607533i</v>
      </c>
      <c r="DA297" s="223" t="str">
        <f t="shared" ca="1" si="554"/>
        <v>0.216264913861526+4.40217345250174i</v>
      </c>
      <c r="DB297" s="223" t="str">
        <f t="shared" ca="1" si="555"/>
        <v>-4.34259392523446+0.753511525721699i</v>
      </c>
      <c r="DC297" s="223" t="str">
        <f t="shared" ca="1" si="556"/>
        <v>-1.27942462286896-4.2176977432333i</v>
      </c>
      <c r="DD297" s="223" t="str">
        <f t="shared" ca="1" si="557"/>
        <v>4.02936346133132-1.78609398279227i</v>
      </c>
      <c r="DE297" s="223" t="str">
        <f t="shared" ca="1" si="558"/>
        <v>2.26589882671761+3.78042380242724i</v>
      </c>
      <c r="DF297" s="223" t="str">
        <f t="shared" ca="1" si="559"/>
        <v>-3.47462305070861+2.71162244318102i</v>
      </c>
      <c r="DG297" s="223" t="str">
        <f t="shared" ca="1" si="560"/>
        <v>-3.11656073411699-3.11656073411682i</v>
      </c>
      <c r="DH297" s="223" t="str">
        <f t="shared" ca="1" si="561"/>
        <v>2.71162244318399-3.4746230507063i</v>
      </c>
      <c r="DI297" s="223" t="str">
        <f t="shared" ca="1" si="562"/>
        <v>3.78042380242749+2.26589882671719i</v>
      </c>
      <c r="DJ297" s="223" t="str">
        <f t="shared" ca="1" si="563"/>
        <v>-1.78609398279205+4.02936346133141i</v>
      </c>
      <c r="DK297" s="223" t="str">
        <f t="shared" ca="1" si="564"/>
        <v>-4.21769774323344-1.2794246228685i</v>
      </c>
      <c r="DL297" s="223" t="str">
        <f t="shared" ca="1" si="565"/>
        <v>0.753511525721218-4.34259392523454i</v>
      </c>
      <c r="DM297" s="223" t="str">
        <f t="shared" ca="1" si="566"/>
        <v>4.40217345250177+0.216264913861036i</v>
      </c>
      <c r="DN297" s="223" t="str">
        <f t="shared" ca="1" si="567"/>
        <v>0.324234523608022+4.39554019348923i</v>
      </c>
      <c r="DO297" s="223" t="str">
        <f t="shared" ca="1" si="568"/>
        <v>-4.32279391858684+0.859857172039226i</v>
      </c>
      <c r="DP297" s="223" t="str">
        <f t="shared" ca="1" si="569"/>
        <v>-1.38254676825008-4.18502879948034i</v>
      </c>
      <c r="DQ297" s="223" t="str">
        <f t="shared" ca="1" si="570"/>
        <v>3.98431695179541-1.88444157418435i</v>
      </c>
      <c r="DR297" s="223" t="str">
        <f t="shared" ca="1" si="571"/>
        <v>2.35799262480343+3.72367726854132i</v>
      </c>
      <c r="DS297" s="223" t="str">
        <f t="shared" ca="1" si="572"/>
        <v>-3.40703001316212+2.79607727151651i</v>
      </c>
      <c r="DT297" s="223" t="str">
        <f t="shared" ca="1" si="573"/>
        <v>-3.19210631347314-3.03913785511016i</v>
      </c>
      <c r="DU297" s="223" t="str">
        <f t="shared" ca="1" si="574"/>
        <v>2.62553423487927-3.54012310525434i</v>
      </c>
      <c r="DV297" s="223" t="str">
        <f t="shared" ca="1" si="575"/>
        <v>3.83489315037386+2.17244013590578i</v>
      </c>
      <c r="DW297" s="223" t="str">
        <f t="shared" ca="1" si="576"/>
        <v>-1.68667051517109+4.07198283298581i</v>
      </c>
      <c r="DX297" s="223" t="str">
        <f t="shared" ca="1" si="577"/>
        <v>-4.24782610357568-1.17553179993557i</v>
      </c>
      <c r="DY297" s="223" t="str">
        <f t="shared" ca="1" si="578"/>
        <v>0.646711992236208-4.35977811568164i</v>
      </c>
      <c r="DZ297" s="223" t="str">
        <f t="shared" ca="1" si="579"/>
        <v>4.40615500683435+0.108165034217345i</v>
      </c>
      <c r="EA297" s="223" t="str">
        <f t="shared" ca="1" si="580"/>
        <v>0.432008826601407+4.386259225424i</v>
      </c>
      <c r="EB297" s="223" t="str">
        <f t="shared" ca="1" si="581"/>
        <v>-4.3003900225224+0.965684872548198i</v>
      </c>
      <c r="EC297" s="223" t="str">
        <f t="shared" ca="1" si="582"/>
        <v>-1.48483611915476-4.1498389508669i</v>
      </c>
      <c r="ED297" s="223" t="str">
        <f t="shared" ca="1" si="583"/>
        <v>3.93687043871105-1.98165404843572i</v>
      </c>
      <c r="EE297" s="223" t="str">
        <f t="shared" ca="1" si="584"/>
        <v>2.44866605630309+3.66468773070609i</v>
      </c>
      <c r="EF297" s="223" t="str">
        <f t="shared" ca="1" si="585"/>
        <v>-3.33738470813276+2.87884784745569i</v>
      </c>
      <c r="EG297" s="223" t="str">
        <f t="shared" ca="1" si="586"/>
        <v>-3.2657290873466-2.95988431310025i</v>
      </c>
      <c r="EH297" s="223" t="str">
        <f t="shared" ca="1" si="587"/>
        <v>2.53786450293375-3.60349072201213i</v>
      </c>
      <c r="EI297" s="223" t="str">
        <f t="shared" ca="1" si="588"/>
        <v>3.88705250208246+2.07767284838907i</v>
      </c>
      <c r="EJ297" s="223" t="str">
        <f t="shared" ca="1" si="589"/>
        <v>-1.58623106030069+4.11214939444276i</v>
      </c>
      <c r="EK297" s="223" t="str">
        <f t="shared" ca="1" si="590"/>
        <v>-4.27539573230964-1.07093088060209i</v>
      </c>
      <c r="EL297" s="223" t="str">
        <f t="shared" ca="1" si="591"/>
        <v>0.539522903629193-4.37433613881446i</v>
      </c>
      <c r="EM297" s="223" t="str">
        <f t="shared" ca="1" si="592"/>
        <v>4.40748245814758+1.34339979460823E-12i</v>
      </c>
      <c r="EN297" s="223"/>
      <c r="EO297" s="223"/>
      <c r="EP297" s="223"/>
    </row>
    <row r="298" spans="1:146">
      <c r="A298" s="249">
        <f t="shared" si="461"/>
        <v>3.867187500000003E-3</v>
      </c>
      <c r="B298" s="248">
        <v>198</v>
      </c>
      <c r="C298" s="247">
        <f t="shared" si="462"/>
        <v>39600</v>
      </c>
      <c r="N298" s="246">
        <f t="shared" ca="1" si="463"/>
        <v>8.5774936412966536</v>
      </c>
      <c r="O298" s="223">
        <f t="shared" ca="1" si="464"/>
        <v>-4.4225063587033464</v>
      </c>
      <c r="P298" s="223" t="str">
        <f t="shared" ca="1" si="465"/>
        <v>-0.648916456294389-4.37463940519923i</v>
      </c>
      <c r="Q298" s="223" t="str">
        <f t="shared" ca="1" si="466"/>
        <v>4.23207471967541-1.28378583099199i</v>
      </c>
      <c r="R298" s="223" t="str">
        <f t="shared" ca="1" si="467"/>
        <v>1.89086511939129+3.99789839703824i</v>
      </c>
      <c r="S298" s="223" t="str">
        <f t="shared" ca="1" si="468"/>
        <v>-3.67717964747672+2.45701288823532i</v>
      </c>
      <c r="T298" s="223" t="str">
        <f t="shared" ca="1" si="469"/>
        <v>-2.96997374805525-3.27686106337058i</v>
      </c>
      <c r="U298" s="223" t="str">
        <f t="shared" ca="1" si="470"/>
        <v>2.80560833313231-3.41864364534095i</v>
      </c>
      <c r="V298" s="223" t="str">
        <f t="shared" ca="1" si="471"/>
        <v>3.79331023176804+2.27362265522127i</v>
      </c>
      <c r="W298" s="223" t="str">
        <f t="shared" ca="1" si="472"/>
        <v>-1.692419913005+4.08586310720705i</v>
      </c>
      <c r="X298" s="223" t="str">
        <f t="shared" ca="1" si="473"/>
        <v>-4.28996938539384-1.07458139066109i</v>
      </c>
      <c r="Y298" s="223" t="str">
        <f t="shared" ca="1" si="474"/>
        <v>0.433481426369461-4.40121078179223i</v>
      </c>
      <c r="Z298" s="223" t="str">
        <f t="shared" ca="1" si="475"/>
        <v>4.41717925611139-0.217002101719663i</v>
      </c>
      <c r="AA298" s="223" t="str">
        <f t="shared" ca="1" si="476"/>
        <v>0.86278818963765+4.33752913910596i</v>
      </c>
      <c r="AB298" s="223" t="str">
        <f t="shared" ca="1" si="477"/>
        <v>-4.16398461527122+1.48989751880996i</v>
      </c>
      <c r="AC298" s="223" t="str">
        <f t="shared" ca="1" si="478"/>
        <v>-2.08475506608517-3.9003023994562i</v>
      </c>
      <c r="AD298" s="223" t="str">
        <f t="shared" ca="1" si="479"/>
        <v>3.55219041533149-2.63448396199306i</v>
      </c>
      <c r="AE298" s="223" t="str">
        <f t="shared" ca="1" si="480"/>
        <v>3.12718423607982+3.12718423607971i</v>
      </c>
      <c r="AF298" s="223" t="str">
        <f t="shared" ca="1" si="481"/>
        <v>-2.63448396199294+3.55219041533158i</v>
      </c>
      <c r="AG298" s="223" t="str">
        <f t="shared" ca="1" si="482"/>
        <v>-3.90030239945627-2.08475506608503i</v>
      </c>
      <c r="AH298" s="223" t="str">
        <f t="shared" ca="1" si="483"/>
        <v>1.48989751880978-4.16398461527129i</v>
      </c>
      <c r="AI298" s="223" t="str">
        <f t="shared" ca="1" si="484"/>
        <v>4.33752913910591+0.862788189637933i</v>
      </c>
      <c r="AJ298" s="223" t="str">
        <f t="shared" ca="1" si="485"/>
        <v>-0.217002101719541+4.4171792561114i</v>
      </c>
      <c r="AK298" s="223" t="str">
        <f t="shared" ca="1" si="486"/>
        <v>-4.40121078179209+0.433481426370959i</v>
      </c>
      <c r="AL298" s="223" t="str">
        <f t="shared" ca="1" si="487"/>
        <v>-1.07458139065954-4.28996938539423i</v>
      </c>
      <c r="AM298" s="223" t="str">
        <f t="shared" ca="1" si="488"/>
        <v>4.08586310720717-1.69241991300473i</v>
      </c>
      <c r="AN298" s="223" t="str">
        <f t="shared" ca="1" si="489"/>
        <v>2.27362265522216+3.79331023176751i</v>
      </c>
      <c r="AO298" s="223" t="str">
        <f t="shared" ca="1" si="490"/>
        <v>-3.41864364533944+2.80560833313416i</v>
      </c>
      <c r="AP298" s="223" t="str">
        <f t="shared" ca="1" si="491"/>
        <v>-3.27686106337006-2.96997374805583i</v>
      </c>
      <c r="AQ298" s="223" t="str">
        <f t="shared" ca="1" si="492"/>
        <v>2.45701288823514-3.67717964747685i</v>
      </c>
      <c r="AR298" s="223" t="str">
        <f t="shared" ca="1" si="493"/>
        <v>2.45701288823514-3.67717964747685i</v>
      </c>
      <c r="AS298" s="223" t="str">
        <f t="shared" ca="1" si="494"/>
        <v>-1.28378583099342+4.23207471967498i</v>
      </c>
      <c r="AT298" s="223" t="str">
        <f t="shared" ca="1" si="495"/>
        <v>-4.3746394051992-0.648916456294614i</v>
      </c>
      <c r="AU298" s="223" t="str">
        <f t="shared" ca="1" si="496"/>
        <v>-1.03373294855313E-12-4.42250635870335i</v>
      </c>
      <c r="AV298" s="223" t="str">
        <f t="shared" ca="1" si="497"/>
        <v>4.37463940519954-0.648916456292305i</v>
      </c>
      <c r="AW298" s="223" t="str">
        <f t="shared" ca="1" si="498"/>
        <v>1.28378583099119+4.23207471967566i</v>
      </c>
      <c r="AX298" s="223" t="str">
        <f t="shared" ca="1" si="499"/>
        <v>-3.997898397038+1.89086511939178i</v>
      </c>
      <c r="AY298" s="223" t="str">
        <f t="shared" ca="1" si="500"/>
        <v>-2.45701288823697-3.67717964747563i</v>
      </c>
      <c r="AZ298" s="223" t="str">
        <f t="shared" ca="1" si="501"/>
        <v>3.27686106337163-2.9699737480541i</v>
      </c>
      <c r="BA298" s="223" t="str">
        <f t="shared" ca="1" si="502"/>
        <v>3.41864364534079+2.80560833313251i</v>
      </c>
      <c r="BB298" s="223" t="str">
        <f t="shared" ca="1" si="503"/>
        <v>-2.27362265522039+3.79331023176857i</v>
      </c>
      <c r="BC298" s="223" t="str">
        <f t="shared" ca="1" si="504"/>
        <v>-4.08586310720627-1.69241991300689i</v>
      </c>
      <c r="BD298" s="223" t="str">
        <f t="shared" ca="1" si="505"/>
        <v>1.0745813906618-4.28996938539367i</v>
      </c>
      <c r="BE298" s="223" t="str">
        <f t="shared" ca="1" si="506"/>
        <v>4.40121078179229+0.433481426368902i</v>
      </c>
      <c r="BF298" s="223" t="str">
        <f t="shared" ca="1" si="507"/>
        <v>0.217002101721543+4.4171792561113i</v>
      </c>
      <c r="BG298" s="223" t="str">
        <f t="shared" ca="1" si="508"/>
        <v>-4.3375291391062+0.862788189636447i</v>
      </c>
      <c r="BH298" s="223" t="str">
        <f t="shared" ca="1" si="509"/>
        <v>-1.48989751880972-4.16398461527131i</v>
      </c>
      <c r="BI298" s="223" t="str">
        <f t="shared" ca="1" si="510"/>
        <v>3.90030239945571-2.08475506608608i</v>
      </c>
      <c r="BJ298" s="223" t="str">
        <f t="shared" ca="1" si="511"/>
        <v>2.63448396199142+3.5521904153327i</v>
      </c>
      <c r="BK298" s="223" t="str">
        <f t="shared" ca="1" si="512"/>
        <v>-3.12718423608022+3.1271842360793i</v>
      </c>
      <c r="BL298" s="223" t="str">
        <f t="shared" ca="1" si="513"/>
        <v>-3.55219041533193-2.63448396199246i</v>
      </c>
      <c r="BM298" s="223" t="str">
        <f t="shared" ca="1" si="514"/>
        <v>2.08475506608334-3.90030239945717i</v>
      </c>
      <c r="BN298" s="223" t="str">
        <f t="shared" ca="1" si="515"/>
        <v>4.16398461527088+1.48989751881094i</v>
      </c>
      <c r="BO298" s="223" t="str">
        <f t="shared" ca="1" si="516"/>
        <v>-0.862788189637845+4.33752913910592i</v>
      </c>
      <c r="BP298" s="223" t="str">
        <f t="shared" ca="1" si="517"/>
        <v>-4.41717925611144-0.217002101718571i</v>
      </c>
      <c r="BQ298" s="223" t="str">
        <f t="shared" ca="1" si="518"/>
        <v>-0.433481426367485-4.40121078179243i</v>
      </c>
      <c r="BR298" s="223" t="str">
        <f t="shared" ca="1" si="519"/>
        <v>4.28996938539398-1.07458139066054i</v>
      </c>
      <c r="BS298" s="223" t="str">
        <f t="shared" ca="1" si="520"/>
        <v>1.6924199130058+4.08586310720672i</v>
      </c>
      <c r="BT298" s="223" t="str">
        <f t="shared" ca="1" si="521"/>
        <v>-3.79331023176698+2.27362265522304i</v>
      </c>
      <c r="BU298" s="223" t="str">
        <f t="shared" ca="1" si="522"/>
        <v>-2.80560833313151-3.41864364534161i</v>
      </c>
      <c r="BV298" s="223" t="str">
        <f t="shared" ca="1" si="523"/>
        <v>2.96997374805496-3.27686106337084i</v>
      </c>
      <c r="BW298" s="223" t="str">
        <f t="shared" ca="1" si="524"/>
        <v>3.67717964747735+2.45701288823439i</v>
      </c>
      <c r="BX298" s="223" t="str">
        <f t="shared" ca="1" si="525"/>
        <v>-1.89086511939307+3.99789839703739i</v>
      </c>
      <c r="BY298" s="223" t="str">
        <f t="shared" ca="1" si="526"/>
        <v>-4.23207471967528-1.28378583099243i</v>
      </c>
      <c r="BZ298" s="223" t="str">
        <f t="shared" ca="1" si="527"/>
        <v>0.648916456293716-4.37463940519933i</v>
      </c>
      <c r="CA298" s="223" t="str">
        <f t="shared" ca="1" si="528"/>
        <v>4.42250635870335-2.06746589710625E-12i</v>
      </c>
      <c r="CB298" s="223" t="str">
        <f t="shared" ca="1" si="529"/>
        <v>0.648916456293332+4.37463940519939i</v>
      </c>
      <c r="CC298" s="223" t="str">
        <f t="shared" ca="1" si="530"/>
        <v>-4.23207471967532+1.2837858309923i</v>
      </c>
      <c r="CD298" s="223" t="str">
        <f t="shared" ca="1" si="531"/>
        <v>-1.89086511939272-3.99789839703756i</v>
      </c>
      <c r="CE298" s="223" t="str">
        <f t="shared" ca="1" si="532"/>
        <v>3.67717964747757-2.45701288823407i</v>
      </c>
      <c r="CF298" s="223" t="str">
        <f t="shared" ca="1" si="533"/>
        <v>2.96997374805486+3.27686106337093i</v>
      </c>
      <c r="CG298" s="223" t="str">
        <f t="shared" ca="1" si="534"/>
        <v>-2.80560833313181+3.41864364534137i</v>
      </c>
      <c r="CH298" s="223" t="str">
        <f t="shared" ca="1" si="535"/>
        <v>-3.79331023176678-2.27362265522338i</v>
      </c>
      <c r="CI298" s="223" t="str">
        <f t="shared" ca="1" si="536"/>
        <v>1.69241991300593-4.08586310720667i</v>
      </c>
      <c r="CJ298" s="223" t="str">
        <f t="shared" ca="1" si="537"/>
        <v>4.28996938539394+1.07458139066067i</v>
      </c>
      <c r="CK298" s="223" t="str">
        <f t="shared" ca="1" si="538"/>
        <v>-0.433481426367873+4.40121078179239i</v>
      </c>
      <c r="CL298" s="223" t="str">
        <f t="shared" ca="1" si="539"/>
        <v>-4.41717925611146+0.217002101718182i</v>
      </c>
      <c r="CM298" s="223" t="str">
        <f t="shared" ca="1" si="540"/>
        <v>-0.862788189637584-4.33752913910598i</v>
      </c>
      <c r="CN298" s="223" t="str">
        <f t="shared" ca="1" si="541"/>
        <v>4.16398461527101-1.48989751881058i</v>
      </c>
      <c r="CO298" s="223" t="str">
        <f t="shared" ca="1" si="542"/>
        <v>2.084755066083+3.90030239945736i</v>
      </c>
      <c r="CP298" s="223" t="str">
        <f t="shared" ca="1" si="543"/>
        <v>-3.55219041533209+2.63448396199225i</v>
      </c>
      <c r="CQ298" s="223" t="str">
        <f t="shared" ca="1" si="544"/>
        <v>-3.12718423607995-3.12718423607958i</v>
      </c>
      <c r="CR298" s="223" t="str">
        <f t="shared" ca="1" si="545"/>
        <v>2.63448396199163-3.55219041533255i</v>
      </c>
      <c r="CS298" s="223" t="str">
        <f t="shared" ca="1" si="546"/>
        <v>3.90030239945558+2.08475506608631i</v>
      </c>
      <c r="CT298" s="223" t="str">
        <f t="shared" ca="1" si="547"/>
        <v>-1.48989751880985+4.16398461527126i</v>
      </c>
      <c r="CU298" s="223" t="str">
        <f t="shared" ca="1" si="548"/>
        <v>-4.33752913910613-0.862788189636828i</v>
      </c>
      <c r="CV298" s="223" t="str">
        <f t="shared" ca="1" si="549"/>
        <v>0.217002101721933-4.41717925611128i</v>
      </c>
      <c r="CW298" s="223" t="str">
        <f t="shared" ca="1" si="550"/>
        <v>4.40121078179232-0.433481426368639i</v>
      </c>
      <c r="CX298" s="223" t="str">
        <f t="shared" ca="1" si="551"/>
        <v>1.07458139066142+4.28996938539376i</v>
      </c>
      <c r="CY298" s="223" t="str">
        <f t="shared" ca="1" si="552"/>
        <v>-4.08586310720637+1.69241991300664i</v>
      </c>
      <c r="CZ298" s="223" t="str">
        <f t="shared" ca="1" si="553"/>
        <v>-2.27362265522016-3.79331023176871i</v>
      </c>
      <c r="DA298" s="223" t="str">
        <f t="shared" ca="1" si="554"/>
        <v>3.41864364534087-2.8056083331324i</v>
      </c>
      <c r="DB298" s="223" t="str">
        <f t="shared" ca="1" si="555"/>
        <v>3.27686106337145+2.96997374805429i</v>
      </c>
      <c r="DC298" s="223" t="str">
        <f t="shared" ca="1" si="556"/>
        <v>-2.45701288823719+3.67717964747548i</v>
      </c>
      <c r="DD298" s="223" t="str">
        <f t="shared" ca="1" si="557"/>
        <v>-3.99789839703789-1.89086511939202i</v>
      </c>
      <c r="DE298" s="223" t="str">
        <f t="shared" ca="1" si="558"/>
        <v>1.28378583099156-4.23207471967555i</v>
      </c>
      <c r="DF298" s="223" t="str">
        <f t="shared" ca="1" si="559"/>
        <v>4.3746394051995+0.648916456292571i</v>
      </c>
      <c r="DG298" s="223" t="str">
        <f t="shared" ca="1" si="560"/>
        <v>-1.29813282818194E-12+4.42250635870335i</v>
      </c>
      <c r="DH298" s="223" t="str">
        <f t="shared" ca="1" si="561"/>
        <v>-4.37463940519921+0.648916456294477i</v>
      </c>
      <c r="DI298" s="223" t="str">
        <f t="shared" ca="1" si="562"/>
        <v>-1.28378583099317-4.23207471967506i</v>
      </c>
      <c r="DJ298" s="223" t="str">
        <f t="shared" ca="1" si="563"/>
        <v>3.997898397039-1.89086511938967i</v>
      </c>
      <c r="DK298" s="223" t="str">
        <f t="shared" ca="1" si="564"/>
        <v>2.45701288823503+3.67717964747692i</v>
      </c>
      <c r="DL298" s="223" t="str">
        <f t="shared" ca="1" si="565"/>
        <v>-3.27686106337032+2.96997374805554i</v>
      </c>
      <c r="DM298" s="223" t="str">
        <f t="shared" ca="1" si="566"/>
        <v>-3.4186436453421-2.80560833313091i</v>
      </c>
      <c r="DN298" s="223" t="str">
        <f t="shared" ca="1" si="567"/>
        <v>2.27362265522239-3.79331023176737i</v>
      </c>
      <c r="DO298" s="223" t="str">
        <f t="shared" ca="1" si="568"/>
        <v>4.08586310720702+1.69241991300509i</v>
      </c>
      <c r="DP298" s="223" t="str">
        <f t="shared" ca="1" si="569"/>
        <v>-1.07458139065979+4.28996938539417i</v>
      </c>
      <c r="DQ298" s="223" t="str">
        <f t="shared" ca="1" si="570"/>
        <v>-4.40121078179209-0.433481426370972i</v>
      </c>
      <c r="DR298" s="223" t="str">
        <f t="shared" ca="1" si="571"/>
        <v>-0.21700210171934-4.4171792561114i</v>
      </c>
      <c r="DS298" s="223" t="str">
        <f t="shared" ca="1" si="572"/>
        <v>4.3375291391058-0.862788189638473i</v>
      </c>
      <c r="DT298" s="223" t="str">
        <f t="shared" ca="1" si="573"/>
        <v>1.48989751880764+4.16398461527206i</v>
      </c>
      <c r="DU298" s="223" t="str">
        <f t="shared" ca="1" si="574"/>
        <v>-3.90030239945681+2.08475506608402i</v>
      </c>
      <c r="DV298" s="223" t="str">
        <f t="shared" ca="1" si="575"/>
        <v>-2.63448396199298-3.55219041533155i</v>
      </c>
      <c r="DW298" s="223" t="str">
        <f t="shared" ca="1" si="576"/>
        <v>3.12718423607858-3.12718423608094i</v>
      </c>
      <c r="DX298" s="223" t="str">
        <f t="shared" ca="1" si="577"/>
        <v>3.55219041533054+2.63448396199433i</v>
      </c>
      <c r="DY298" s="223" t="str">
        <f t="shared" ca="1" si="578"/>
        <v>-2.08475506608551+3.90030239945601i</v>
      </c>
      <c r="DZ298" s="223" t="str">
        <f t="shared" ca="1" si="579"/>
        <v>-4.16398461527165-1.48989751880876i</v>
      </c>
      <c r="EA298" s="223" t="str">
        <f t="shared" ca="1" si="580"/>
        <v>0.862788189635691-4.33752913910635i</v>
      </c>
      <c r="EB298" s="223" t="str">
        <f t="shared" ca="1" si="581"/>
        <v>4.41717925611133+0.217002101721026i</v>
      </c>
      <c r="EC298" s="223" t="str">
        <f t="shared" ca="1" si="582"/>
        <v>0.433481426369793+4.4012107817922i</v>
      </c>
      <c r="ED298" s="223" t="str">
        <f t="shared" ca="1" si="583"/>
        <v>-4.28996938539348+1.07458139066255i</v>
      </c>
      <c r="EE298" s="223" t="str">
        <f t="shared" ca="1" si="584"/>
        <v>-1.6924199130033-4.08586310720776i</v>
      </c>
      <c r="EF298" s="223" t="str">
        <f t="shared" ca="1" si="585"/>
        <v>3.79331023176811-2.27362265522116i</v>
      </c>
      <c r="EG298" s="223" t="str">
        <f t="shared" ca="1" si="586"/>
        <v>2.8056083331331+3.4186436453403i</v>
      </c>
      <c r="EH298" s="223" t="str">
        <f t="shared" ca="1" si="587"/>
        <v>-2.96997374805362+3.27686106337206i</v>
      </c>
      <c r="EI298" s="223" t="str">
        <f t="shared" ca="1" si="588"/>
        <v>-3.67717964747612-2.45701288823622i</v>
      </c>
      <c r="EJ298" s="223" t="str">
        <f t="shared" ca="1" si="589"/>
        <v>1.8908651193912-3.99789839703828i</v>
      </c>
      <c r="EK298" s="223" t="str">
        <f t="shared" ca="1" si="590"/>
        <v>4.23207471967581+1.28378583099069i</v>
      </c>
      <c r="EL298" s="223" t="str">
        <f t="shared" ca="1" si="591"/>
        <v>-0.648916456295897+4.37463940519901i</v>
      </c>
      <c r="EM298" s="223" t="str">
        <f t="shared" ca="1" si="592"/>
        <v>-4.42250635870335-3.90095070309998E-13i</v>
      </c>
      <c r="EN298" s="223"/>
      <c r="EO298" s="223"/>
      <c r="EP298" s="223"/>
    </row>
    <row r="299" spans="1:146">
      <c r="A299" s="249">
        <f t="shared" si="461"/>
        <v>3.886718750000003E-3</v>
      </c>
      <c r="B299" s="248">
        <v>199</v>
      </c>
      <c r="C299" s="247">
        <f t="shared" si="462"/>
        <v>39800</v>
      </c>
      <c r="N299" s="246">
        <f t="shared" ca="1" si="463"/>
        <v>8.5667595193631456</v>
      </c>
      <c r="O299" s="223">
        <f t="shared" ca="1" si="464"/>
        <v>-4.4332404806368553</v>
      </c>
      <c r="P299" s="223" t="str">
        <f t="shared" ca="1" si="465"/>
        <v>-0.757915165898297-4.3679727289051i</v>
      </c>
      <c r="Q299" s="223" t="str">
        <f t="shared" ca="1" si="466"/>
        <v>4.17409126407276-1.49351373557419i</v>
      </c>
      <c r="R299" s="223" t="str">
        <f t="shared" ca="1" si="467"/>
        <v>2.18513621862563+3.85730487065876i</v>
      </c>
      <c r="S299" s="223" t="str">
        <f t="shared" ca="1" si="468"/>
        <v>-3.42694123380321+2.81241798799834i</v>
      </c>
      <c r="T299" s="223" t="str">
        <f t="shared" ca="1" si="469"/>
        <v>-3.35688891062886-2.89567228823537i</v>
      </c>
      <c r="U299" s="223" t="str">
        <f t="shared" ca="1" si="470"/>
        <v>2.27914109676384-3.80251719525361i</v>
      </c>
      <c r="V299" s="223" t="str">
        <f t="shared" ca="1" si="471"/>
        <v>4.13618144393689+1.59550124474708i</v>
      </c>
      <c r="W299" s="223" t="str">
        <f t="shared" ca="1" si="472"/>
        <v>-0.864882312942192+4.34805700789641i</v>
      </c>
      <c r="X299" s="223" t="str">
        <f t="shared" ca="1" si="473"/>
        <v>-4.43190527148885-0.10879716773248i</v>
      </c>
      <c r="Y299" s="223" t="str">
        <f t="shared" ca="1" si="474"/>
        <v>-0.650491479098487-4.38525734647096i</v>
      </c>
      <c r="Z299" s="223" t="str">
        <f t="shared" ca="1" si="475"/>
        <v>4.20948676771051-1.39062658957298i</v>
      </c>
      <c r="AA299" s="223" t="str">
        <f t="shared" ca="1" si="476"/>
        <v>2.08981509613722+3.90976904984352i</v>
      </c>
      <c r="AB299" s="223" t="str">
        <f t="shared" ca="1" si="477"/>
        <v>-3.49492929571962+2.72746959232877i</v>
      </c>
      <c r="AC299" s="223" t="str">
        <f t="shared" ca="1" si="478"/>
        <v>-3.2848145230969-2.97718234376212i</v>
      </c>
      <c r="AD299" s="223" t="str">
        <f t="shared" ca="1" si="479"/>
        <v>2.37177310552795-3.74543902567531i</v>
      </c>
      <c r="AE299" s="223" t="str">
        <f t="shared" ca="1" si="480"/>
        <v>4.09578014276087+1.69652768363002i</v>
      </c>
      <c r="AF299" s="223" t="str">
        <f t="shared" ca="1" si="481"/>
        <v>-0.971328487221094+4.32552217993043i</v>
      </c>
      <c r="AG299" s="223" t="str">
        <f t="shared" ca="1" si="482"/>
        <v>-4.42790044832493-0.217528800118865i</v>
      </c>
      <c r="AH299" s="223" t="str">
        <f t="shared" ca="1" si="483"/>
        <v>-0.542675960555037-4.39990044898665i</v>
      </c>
      <c r="AI299" s="223" t="str">
        <f t="shared" ca="1" si="484"/>
        <v>4.24234663392229-1.28690178211295i</v>
      </c>
      <c r="AJ299" s="223" t="str">
        <f t="shared" ca="1" si="485"/>
        <v>1.99323514717967+3.95987813034757i</v>
      </c>
      <c r="AK299" s="223" t="str">
        <f t="shared" ca="1" si="486"/>
        <v>-3.56081214291345+2.64087827096166i</v>
      </c>
      <c r="AL299" s="223" t="str">
        <f t="shared" ca="1" si="487"/>
        <v>-3.21076148612273-3.05689905596966i</v>
      </c>
      <c r="AM299" s="223" t="str">
        <f t="shared" ca="1" si="488"/>
        <v>2.46297644685992-3.6861047436787i</v>
      </c>
      <c r="AN299" s="223" t="str">
        <f t="shared" ca="1" si="489"/>
        <v>4.05291169677795+1.79653219767355i</v>
      </c>
      <c r="AO299" s="223" t="str">
        <f t="shared" ca="1" si="490"/>
        <v>-1.07718956953924+4.30038181914504i</v>
      </c>
      <c r="AP299" s="223" t="str">
        <f t="shared" ca="1" si="491"/>
        <v>-4.42122842350085-0.326129401289513i</v>
      </c>
      <c r="AQ299" s="223" t="str">
        <f t="shared" ca="1" si="492"/>
        <v>-0.434533554306634-4.41189321599458i</v>
      </c>
      <c r="AR299" s="223" t="str">
        <f t="shared" ca="1" si="493"/>
        <v>-0.434533554306634-4.41189321599458i</v>
      </c>
      <c r="AS299" s="223" t="str">
        <f t="shared" ca="1" si="494"/>
        <v>1.89545454789578+4.00760192833801i</v>
      </c>
      <c r="AT299" s="223" t="str">
        <f t="shared" ca="1" si="495"/>
        <v>-3.62455009001835+2.55269618327471i</v>
      </c>
      <c r="AU299" s="223" t="str">
        <f t="shared" ca="1" si="496"/>
        <v>-3.13477440648833-3.13477440648973i</v>
      </c>
      <c r="AV299" s="223" t="str">
        <f t="shared" ca="1" si="497"/>
        <v>2.55269618327623-3.62455009001728i</v>
      </c>
      <c r="AW299" s="223" t="str">
        <f t="shared" ca="1" si="498"/>
        <v>4.00760192833721+1.89545454789746i</v>
      </c>
      <c r="AX299" s="223" t="str">
        <f t="shared" ca="1" si="499"/>
        <v>-1.18240179313941+4.27265106915343i</v>
      </c>
      <c r="AY299" s="223" t="str">
        <f t="shared" ca="1" si="500"/>
        <v>-4.41189321599482-0.434533554304093i</v>
      </c>
      <c r="AZ299" s="223" t="str">
        <f t="shared" ca="1" si="501"/>
        <v>-0.326129401292059-4.42122842350066i</v>
      </c>
      <c r="BA299" s="223" t="str">
        <f t="shared" ca="1" si="502"/>
        <v>4.30038181914549-1.07718956953744i</v>
      </c>
      <c r="BB299" s="223" t="str">
        <f t="shared" ca="1" si="503"/>
        <v>1.79653219767179+4.05291169677873i</v>
      </c>
      <c r="BC299" s="223" t="str">
        <f t="shared" ca="1" si="504"/>
        <v>-3.68610474367973+2.46297644685838i</v>
      </c>
      <c r="BD299" s="223" t="str">
        <f t="shared" ca="1" si="505"/>
        <v>-3.05689905596832-3.21076148612401i</v>
      </c>
      <c r="BE299" s="223" t="str">
        <f t="shared" ca="1" si="506"/>
        <v>2.6408782709632-3.56081214291231i</v>
      </c>
      <c r="BF299" s="223" t="str">
        <f t="shared" ca="1" si="507"/>
        <v>3.95987813034871+1.99323514717738i</v>
      </c>
      <c r="BG299" s="223" t="str">
        <f t="shared" ca="1" si="508"/>
        <v>-1.28690178211225+4.2423466339225i</v>
      </c>
      <c r="BH299" s="223" t="str">
        <f t="shared" ca="1" si="509"/>
        <v>-4.3999004489868-0.542675960553818i</v>
      </c>
      <c r="BI299" s="223" t="str">
        <f t="shared" ca="1" si="510"/>
        <v>-0.217528800121036-4.42790044832483i</v>
      </c>
      <c r="BJ299" s="223" t="str">
        <f t="shared" ca="1" si="511"/>
        <v>4.32552217993083-0.97132848721928i</v>
      </c>
      <c r="BK299" s="223" t="str">
        <f t="shared" ca="1" si="512"/>
        <v>1.69652768362871+4.09578014276141i</v>
      </c>
      <c r="BL299" s="223" t="str">
        <f t="shared" ca="1" si="513"/>
        <v>-3.74543902567586+2.37177310552708i</v>
      </c>
      <c r="BM299" s="223" t="str">
        <f t="shared" ca="1" si="514"/>
        <v>-2.97718234376173-3.28481452309726i</v>
      </c>
      <c r="BN299" s="223" t="str">
        <f t="shared" ca="1" si="515"/>
        <v>2.72746959232855-3.49492929571979i</v>
      </c>
      <c r="BO299" s="223" t="str">
        <f t="shared" ca="1" si="516"/>
        <v>3.90976904984389+2.08981509613653i</v>
      </c>
      <c r="BP299" s="223" t="str">
        <f t="shared" ca="1" si="517"/>
        <v>-1.39062658957191+4.20948676771087i</v>
      </c>
      <c r="BQ299" s="223" t="str">
        <f t="shared" ca="1" si="518"/>
        <v>-4.38525734647122-0.650491479096741i</v>
      </c>
      <c r="BR299" s="223" t="str">
        <f t="shared" ca="1" si="519"/>
        <v>-0.108797167730087-4.43190527148891i</v>
      </c>
      <c r="BS299" s="223" t="str">
        <f t="shared" ca="1" si="520"/>
        <v>4.34805700789667-0.864882312940862i</v>
      </c>
      <c r="BT299" s="223" t="str">
        <f t="shared" ca="1" si="521"/>
        <v>1.59550124474616+4.13618144393724i</v>
      </c>
      <c r="BU299" s="223" t="str">
        <f t="shared" ca="1" si="522"/>
        <v>-3.80251719525392+2.27914109676333i</v>
      </c>
      <c r="BV299" s="223" t="str">
        <f t="shared" ca="1" si="523"/>
        <v>-2.89567228823519-3.35688891062902i</v>
      </c>
      <c r="BW299" s="223" t="str">
        <f t="shared" ca="1" si="524"/>
        <v>2.81241798799805-3.42694123380345i</v>
      </c>
      <c r="BX299" s="223" t="str">
        <f t="shared" ca="1" si="525"/>
        <v>3.85730487065913+2.18513621862498i</v>
      </c>
      <c r="BY299" s="223" t="str">
        <f t="shared" ca="1" si="526"/>
        <v>-1.49351373557288+4.17409126407322i</v>
      </c>
      <c r="BZ299" s="223" t="str">
        <f t="shared" ca="1" si="527"/>
        <v>-4.36797272890546-0.757915165896231i</v>
      </c>
      <c r="CA299" s="223" t="str">
        <f t="shared" ca="1" si="528"/>
        <v>1.98342138524356E-12-4.43324048063686i</v>
      </c>
      <c r="CB299" s="223" t="str">
        <f t="shared" ca="1" si="529"/>
        <v>4.36797272890532-0.757915165897038i</v>
      </c>
      <c r="CC299" s="223" t="str">
        <f t="shared" ca="1" si="530"/>
        <v>1.49351373557342+4.17409126407303i</v>
      </c>
      <c r="CD299" s="223" t="str">
        <f t="shared" ca="1" si="531"/>
        <v>-3.85730487065885+2.18513621862547i</v>
      </c>
      <c r="CE299" s="223" t="str">
        <f t="shared" ca="1" si="532"/>
        <v>-2.81241798799868-3.42694123380293i</v>
      </c>
      <c r="CF299" s="223" t="str">
        <f t="shared" ca="1" si="533"/>
        <v>2.89567228823476-3.35688891062939i</v>
      </c>
      <c r="CG299" s="223" t="str">
        <f t="shared" ca="1" si="534"/>
        <v>3.80251719525421+2.27914109676284i</v>
      </c>
      <c r="CH299" s="223" t="str">
        <f t="shared" ca="1" si="535"/>
        <v>-1.59550124474563+4.13618144393744i</v>
      </c>
      <c r="CI299" s="223" t="str">
        <f t="shared" ca="1" si="536"/>
        <v>-4.34805700789595-0.864882312944506i</v>
      </c>
      <c r="CJ299" s="223" t="str">
        <f t="shared" ca="1" si="537"/>
        <v>0.108797167734053-4.43190527148882i</v>
      </c>
      <c r="CK299" s="223" t="str">
        <f t="shared" ca="1" si="538"/>
        <v>4.3852573464711-0.650491479097557i</v>
      </c>
      <c r="CL299" s="223" t="str">
        <f t="shared" ca="1" si="539"/>
        <v>1.39062658957245+4.20948676771069i</v>
      </c>
      <c r="CM299" s="223" t="str">
        <f t="shared" ca="1" si="540"/>
        <v>-3.90976904984362+2.08981509613703i</v>
      </c>
      <c r="CN299" s="223" t="str">
        <f t="shared" ca="1" si="541"/>
        <v>-2.72746959232909-3.49492929571936i</v>
      </c>
      <c r="CO299" s="223" t="str">
        <f t="shared" ca="1" si="542"/>
        <v>2.97718234376122-3.28481452309773i</v>
      </c>
      <c r="CP299" s="223" t="str">
        <f t="shared" ca="1" si="543"/>
        <v>3.74543902567617+2.3717731055266i</v>
      </c>
      <c r="CQ299" s="223" t="str">
        <f t="shared" ca="1" si="544"/>
        <v>-1.69652768362796+4.09578014276172i</v>
      </c>
      <c r="CR299" s="223" t="str">
        <f t="shared" ca="1" si="545"/>
        <v>-4.32552217992999-0.971328487223031i</v>
      </c>
      <c r="CS299" s="223" t="str">
        <f t="shared" ca="1" si="546"/>
        <v>0.217528800120216-4.42790044832487i</v>
      </c>
      <c r="CT299" s="223" t="str">
        <f t="shared" ca="1" si="547"/>
        <v>4.39990044898672-0.54267596055451i</v>
      </c>
      <c r="CU299" s="223" t="str">
        <f t="shared" ca="1" si="548"/>
        <v>1.2869017821128+4.24234663392234i</v>
      </c>
      <c r="CV299" s="223" t="str">
        <f t="shared" ca="1" si="549"/>
        <v>-3.95987813034846+1.99323514717789i</v>
      </c>
      <c r="CW299" s="223" t="str">
        <f t="shared" ca="1" si="550"/>
        <v>-2.64087827096376-3.56081214291189i</v>
      </c>
      <c r="CX299" s="223" t="str">
        <f t="shared" ca="1" si="551"/>
        <v>3.05689905596781-3.2107614861245i</v>
      </c>
      <c r="CY299" s="223" t="str">
        <f t="shared" ca="1" si="552"/>
        <v>3.68610474368004+2.4629764468579i</v>
      </c>
      <c r="CZ299" s="223" t="str">
        <f t="shared" ca="1" si="553"/>
        <v>-1.7965321976753+4.05291169677718i</v>
      </c>
      <c r="DA299" s="223" t="str">
        <f t="shared" ca="1" si="554"/>
        <v>-4.30038181914455-1.07718956954117i</v>
      </c>
      <c r="DB299" s="223" t="str">
        <f t="shared" ca="1" si="555"/>
        <v>0.326129401291365-4.42122842350072i</v>
      </c>
      <c r="DC299" s="223" t="str">
        <f t="shared" ca="1" si="556"/>
        <v>4.41189321599476-0.434533554304785i</v>
      </c>
      <c r="DD299" s="223" t="str">
        <f t="shared" ca="1" si="557"/>
        <v>1.18240179313996+4.27265106915328i</v>
      </c>
      <c r="DE299" s="223" t="str">
        <f t="shared" ca="1" si="558"/>
        <v>-4.00760192833686+1.8954545478982i</v>
      </c>
      <c r="DF299" s="223" t="str">
        <f t="shared" ca="1" si="559"/>
        <v>-2.55269618327679-3.62455009001688i</v>
      </c>
      <c r="DG299" s="223" t="str">
        <f t="shared" ca="1" si="560"/>
        <v>3.13477440648793-3.13477440649013i</v>
      </c>
      <c r="DH299" s="223" t="str">
        <f t="shared" ca="1" si="561"/>
        <v>3.62455009001621+2.55269618327775i</v>
      </c>
      <c r="DI299" s="223" t="str">
        <f t="shared" ca="1" si="562"/>
        <v>-1.89545454789925+4.00760192833636i</v>
      </c>
      <c r="DJ299" s="223" t="str">
        <f t="shared" ca="1" si="563"/>
        <v>-4.27265106915291-1.18240179314132i</v>
      </c>
      <c r="DK299" s="223" t="str">
        <f t="shared" ca="1" si="564"/>
        <v>0.434533554305942-4.41189321599464i</v>
      </c>
      <c r="DL299" s="223" t="str">
        <f t="shared" ca="1" si="565"/>
        <v>4.4212284235008-0.326129401290207i</v>
      </c>
      <c r="DM299" s="223" t="str">
        <f t="shared" ca="1" si="566"/>
        <v>1.07718956953979+4.3003818191449i</v>
      </c>
      <c r="DN299" s="223" t="str">
        <f t="shared" ca="1" si="567"/>
        <v>-4.05291169677765+1.79653219767424i</v>
      </c>
      <c r="DO299" s="223" t="str">
        <f t="shared" ca="1" si="568"/>
        <v>-2.46297644686049-3.68610474367831i</v>
      </c>
      <c r="DP299" s="223" t="str">
        <f t="shared" ca="1" si="569"/>
        <v>3.21076148612234-3.05689905597008i</v>
      </c>
      <c r="DQ299" s="223" t="str">
        <f t="shared" ca="1" si="570"/>
        <v>3.56081214291105+2.64087827096489i</v>
      </c>
      <c r="DR299" s="223" t="str">
        <f t="shared" ca="1" si="571"/>
        <v>-1.99323514717893+3.95987813034794i</v>
      </c>
      <c r="DS299" s="223" t="str">
        <f t="shared" ca="1" si="572"/>
        <v>-4.242346633922-1.28690178211391i</v>
      </c>
      <c r="DT299" s="223" t="str">
        <f t="shared" ca="1" si="573"/>
        <v>0.542675960555662-4.39990044898658i</v>
      </c>
      <c r="DU299" s="223" t="str">
        <f t="shared" ca="1" si="574"/>
        <v>4.42790044832492-0.217528800119056i</v>
      </c>
      <c r="DV299" s="223" t="str">
        <f t="shared" ca="1" si="575"/>
        <v>0.971328487221652+4.3255221799303i</v>
      </c>
      <c r="DW299" s="223" t="str">
        <f t="shared" ca="1" si="576"/>
        <v>-4.09578014276053+1.69652768363084i</v>
      </c>
      <c r="DX299" s="223" t="str">
        <f t="shared" ca="1" si="577"/>
        <v>-2.37177310552945-3.74543902567436i</v>
      </c>
      <c r="DY299" s="223" t="str">
        <f t="shared" ca="1" si="578"/>
        <v>3.28481452309851-2.97718234376036i</v>
      </c>
      <c r="DZ299" s="223" t="str">
        <f t="shared" ca="1" si="579"/>
        <v>3.49492929571865+2.72746959233001i</v>
      </c>
      <c r="EA299" s="223" t="str">
        <f t="shared" ca="1" si="580"/>
        <v>-2.08981509613827+3.90976904984295i</v>
      </c>
      <c r="EB299" s="223" t="str">
        <f t="shared" ca="1" si="581"/>
        <v>-4.20948676771025-1.39062658957379i</v>
      </c>
      <c r="EC299" s="223" t="str">
        <f t="shared" ca="1" si="582"/>
        <v>0.650491479098953-4.38525734647089i</v>
      </c>
      <c r="ED299" s="223" t="str">
        <f t="shared" ca="1" si="583"/>
        <v>4.43190527148884-0.108797167732891i</v>
      </c>
      <c r="EE299" s="223" t="str">
        <f t="shared" ca="1" si="584"/>
        <v>0.864882312943367+4.34805700789617i</v>
      </c>
      <c r="EF299" s="223" t="str">
        <f t="shared" ca="1" si="585"/>
        <v>-4.13618144393632+1.59550124474855i</v>
      </c>
      <c r="EG299" s="223" t="str">
        <f t="shared" ca="1" si="586"/>
        <v>-2.27914109676552-3.80251719525261i</v>
      </c>
      <c r="EH299" s="223" t="str">
        <f t="shared" ca="1" si="587"/>
        <v>3.35688891063031-2.89567228823369i</v>
      </c>
      <c r="EI299" s="223" t="str">
        <f t="shared" ca="1" si="588"/>
        <v>3.42694123380235+2.81241798799938i</v>
      </c>
      <c r="EJ299" s="223" t="str">
        <f t="shared" ca="1" si="589"/>
        <v>-2.18513621862648+3.85730487065828i</v>
      </c>
      <c r="EK299" s="223" t="str">
        <f t="shared" ca="1" si="590"/>
        <v>-4.17409126407264-1.49351373557452i</v>
      </c>
      <c r="EL299" s="223" t="str">
        <f t="shared" ca="1" si="591"/>
        <v>0.757915165898186-4.36797272890512i</v>
      </c>
      <c r="EM299" s="223" t="str">
        <f t="shared" ca="1" si="592"/>
        <v>4.43324048063686-5.69167049440436E-13i</v>
      </c>
      <c r="EN299" s="223"/>
      <c r="EO299" s="223"/>
      <c r="EP299" s="223"/>
    </row>
    <row r="300" spans="1:146">
      <c r="A300" s="249">
        <f t="shared" si="461"/>
        <v>3.9062500000000026E-3</v>
      </c>
      <c r="B300" s="248">
        <v>200</v>
      </c>
      <c r="C300" s="247">
        <f t="shared" si="462"/>
        <v>40000</v>
      </c>
      <c r="N300" s="246">
        <f t="shared" ca="1" si="463"/>
        <v>8.5587128805953956</v>
      </c>
      <c r="O300" s="223">
        <f t="shared" ca="1" si="464"/>
        <v>-4.4412871194046044</v>
      </c>
      <c r="P300" s="223" t="str">
        <f t="shared" ca="1" si="465"/>
        <v>-0.866452134290721-4.3559490327565i</v>
      </c>
      <c r="Q300" s="223" t="str">
        <f t="shared" ca="1" si="466"/>
        <v>4.10321426762393-1.6996069989726i</v>
      </c>
      <c r="R300" s="223" t="str">
        <f t="shared" ca="1" si="467"/>
        <v>2.46744691983473+3.69279527929553i</v>
      </c>
      <c r="S300" s="223" t="str">
        <f t="shared" ca="1" si="468"/>
        <v>-3.14046423932748+3.14046423932744i</v>
      </c>
      <c r="T300" s="223" t="str">
        <f t="shared" ca="1" si="469"/>
        <v>-3.69279527929574-2.46744691983443i</v>
      </c>
      <c r="U300" s="223" t="str">
        <f t="shared" ca="1" si="470"/>
        <v>1.69960699897267-4.1032142676239i</v>
      </c>
      <c r="V300" s="223" t="str">
        <f t="shared" ca="1" si="471"/>
        <v>4.35594903275653+0.866452134290561i</v>
      </c>
      <c r="W300" s="223" t="str">
        <f t="shared" ca="1" si="472"/>
        <v>-6.20267203172423E-14+4.4412871194046i</v>
      </c>
      <c r="X300" s="223" t="str">
        <f t="shared" ca="1" si="473"/>
        <v>-4.35594903275647+0.866452134290872i</v>
      </c>
      <c r="Y300" s="223" t="str">
        <f t="shared" ca="1" si="474"/>
        <v>-1.69960699897254-4.10321426762396i</v>
      </c>
      <c r="Z300" s="223" t="str">
        <f t="shared" ca="1" si="475"/>
        <v>3.69279527929557-2.46744691983468i</v>
      </c>
      <c r="AA300" s="223" t="str">
        <f t="shared" ca="1" si="476"/>
        <v>3.14046423932739+3.14046423932754i</v>
      </c>
      <c r="AB300" s="223" t="str">
        <f t="shared" ca="1" si="477"/>
        <v>-2.46744691983449+3.69279527929569i</v>
      </c>
      <c r="AC300" s="223" t="str">
        <f t="shared" ca="1" si="478"/>
        <v>-4.10321426762389-1.69960699897271i</v>
      </c>
      <c r="AD300" s="223" t="str">
        <f t="shared" ca="1" si="479"/>
        <v>0.866452134290619-4.35594903275652i</v>
      </c>
      <c r="AE300" s="223" t="str">
        <f t="shared" ca="1" si="480"/>
        <v>4.4412871194046+1.24053440634485E-13i</v>
      </c>
      <c r="AF300" s="223" t="str">
        <f t="shared" ca="1" si="481"/>
        <v>0.86645213429081+4.35594903275649i</v>
      </c>
      <c r="AG300" s="223" t="str">
        <f t="shared" ca="1" si="482"/>
        <v>-4.10321426762398+1.69960699897248i</v>
      </c>
      <c r="AH300" s="223" t="str">
        <f t="shared" ca="1" si="483"/>
        <v>-2.46744691983463-3.6927952792956i</v>
      </c>
      <c r="AI300" s="223" t="str">
        <f t="shared" ca="1" si="484"/>
        <v>3.14046423932759-3.14046423932734i</v>
      </c>
      <c r="AJ300" s="223" t="str">
        <f t="shared" ca="1" si="485"/>
        <v>3.69279527929541+2.46744691983491i</v>
      </c>
      <c r="AK300" s="223" t="str">
        <f t="shared" ca="1" si="486"/>
        <v>-1.6996069989732+4.10321426762368i</v>
      </c>
      <c r="AL300" s="223" t="str">
        <f t="shared" ca="1" si="487"/>
        <v>-4.35594903275633-0.866452134291579i</v>
      </c>
      <c r="AM300" s="223" t="str">
        <f t="shared" ca="1" si="488"/>
        <v>1.1012402079859E-12-4.4412871194046i</v>
      </c>
      <c r="AN300" s="223" t="str">
        <f t="shared" ca="1" si="489"/>
        <v>4.35594903275676-0.86645213428942i</v>
      </c>
      <c r="AO300" s="223" t="str">
        <f t="shared" ca="1" si="490"/>
        <v>1.69960699897117+4.10321426762453i</v>
      </c>
      <c r="AP300" s="223" t="str">
        <f t="shared" ca="1" si="491"/>
        <v>-3.6927952792966+2.46744691983313i</v>
      </c>
      <c r="AQ300" s="223" t="str">
        <f t="shared" ca="1" si="492"/>
        <v>-3.14046423932607-3.14046423932886i</v>
      </c>
      <c r="AR300" s="223" t="str">
        <f t="shared" ca="1" si="493"/>
        <v>-3.14046423932607-3.14046423932886i</v>
      </c>
      <c r="AS300" s="223" t="str">
        <f t="shared" ca="1" si="494"/>
        <v>4.10321426762469+1.69960699897078i</v>
      </c>
      <c r="AT300" s="223" t="str">
        <f t="shared" ca="1" si="495"/>
        <v>-0.866452134289007+4.35594903275684i</v>
      </c>
      <c r="AU300" s="223" t="str">
        <f t="shared" ca="1" si="496"/>
        <v>-4.4412871194046+1.51909872679702E-12i</v>
      </c>
      <c r="AV300" s="223" t="str">
        <f t="shared" ca="1" si="497"/>
        <v>-0.866452134291987-4.35594903275625i</v>
      </c>
      <c r="AW300" s="223" t="str">
        <f t="shared" ca="1" si="498"/>
        <v>4.10321426762352-1.69960699897359i</v>
      </c>
      <c r="AX300" s="223" t="str">
        <f t="shared" ca="1" si="499"/>
        <v>2.46744691983526+3.69279527929518i</v>
      </c>
      <c r="AY300" s="223" t="str">
        <f t="shared" ca="1" si="500"/>
        <v>-3.14046423932705+3.14046423932788i</v>
      </c>
      <c r="AZ300" s="223" t="str">
        <f t="shared" ca="1" si="501"/>
        <v>-3.69279527929583-2.46744691983428i</v>
      </c>
      <c r="BA300" s="223" t="str">
        <f t="shared" ca="1" si="502"/>
        <v>1.6996069989725-4.10321426762397i</v>
      </c>
      <c r="BB300" s="223" t="str">
        <f t="shared" ca="1" si="503"/>
        <v>4.35594903275648+0.866452134290832i</v>
      </c>
      <c r="BC300" s="223" t="str">
        <f t="shared" ca="1" si="504"/>
        <v>-3.4169084458739E-13+4.4412871194046i</v>
      </c>
      <c r="BD300" s="223" t="str">
        <f t="shared" ca="1" si="505"/>
        <v>-4.35594903275661+0.866452134290162i</v>
      </c>
      <c r="BE300" s="223" t="str">
        <f t="shared" ca="1" si="506"/>
        <v>-1.69960699897187-4.10321426762423i</v>
      </c>
      <c r="BF300" s="223" t="str">
        <f t="shared" ca="1" si="507"/>
        <v>3.69279527929621-2.46744691983371i</v>
      </c>
      <c r="BG300" s="223" t="str">
        <f t="shared" ca="1" si="508"/>
        <v>3.14046423932656+3.14046423932836i</v>
      </c>
      <c r="BH300" s="223" t="str">
        <f t="shared" ca="1" si="509"/>
        <v>-2.46744691983583+3.6927952792948i</v>
      </c>
      <c r="BI300" s="223" t="str">
        <f t="shared" ca="1" si="510"/>
        <v>-4.10321426762326-1.69960699897422i</v>
      </c>
      <c r="BJ300" s="223" t="str">
        <f t="shared" ca="1" si="511"/>
        <v>0.866452134292658-4.35594903275612i</v>
      </c>
      <c r="BK300" s="223" t="str">
        <f t="shared" ca="1" si="512"/>
        <v>4.4412871194046+2.2024804159718E-12i</v>
      </c>
      <c r="BL300" s="223" t="str">
        <f t="shared" ca="1" si="513"/>
        <v>0.866452134292671+4.35594903275611i</v>
      </c>
      <c r="BM300" s="223" t="str">
        <f t="shared" ca="1" si="514"/>
        <v>-4.10321426762326+1.69960699897423i</v>
      </c>
      <c r="BN300" s="223" t="str">
        <f t="shared" ca="1" si="515"/>
        <v>-2.46744691983583-3.69279527929479i</v>
      </c>
      <c r="BO300" s="223" t="str">
        <f t="shared" ca="1" si="516"/>
        <v>3.14046423932656-3.14046423932837i</v>
      </c>
      <c r="BP300" s="223" t="str">
        <f t="shared" ca="1" si="517"/>
        <v>3.69279527929622+2.4674469198337i</v>
      </c>
      <c r="BQ300" s="223" t="str">
        <f t="shared" ca="1" si="518"/>
        <v>-1.69960699897186+4.10321426762424i</v>
      </c>
      <c r="BR300" s="223" t="str">
        <f t="shared" ca="1" si="519"/>
        <v>-4.35594903275661-0.866452134290153i</v>
      </c>
      <c r="BS300" s="223" t="str">
        <f t="shared" ca="1" si="520"/>
        <v>-3.54744032808764E-13-4.4412871194046i</v>
      </c>
      <c r="BT300" s="223" t="str">
        <f t="shared" ca="1" si="521"/>
        <v>4.35594903275648-0.866452134290846i</v>
      </c>
      <c r="BU300" s="223" t="str">
        <f t="shared" ca="1" si="522"/>
        <v>1.69960699897252+4.10321426762397i</v>
      </c>
      <c r="BV300" s="223" t="str">
        <f t="shared" ca="1" si="523"/>
        <v>-3.69279527929582+2.46744691983429i</v>
      </c>
      <c r="BW300" s="223" t="str">
        <f t="shared" ca="1" si="524"/>
        <v>-3.14046423932706-3.14046423932787i</v>
      </c>
      <c r="BX300" s="223" t="str">
        <f t="shared" ca="1" si="525"/>
        <v>2.46744691983525-3.69279527929518i</v>
      </c>
      <c r="BY300" s="223" t="str">
        <f t="shared" ca="1" si="526"/>
        <v>4.10321426762353+1.69960699897358i</v>
      </c>
      <c r="BZ300" s="223" t="str">
        <f t="shared" ca="1" si="527"/>
        <v>-0.866452134291974+4.35594903275625i</v>
      </c>
      <c r="CA300" s="223" t="str">
        <f t="shared" ca="1" si="528"/>
        <v>-4.4412871194046-1.50604553857565E-12i</v>
      </c>
      <c r="CB300" s="223" t="str">
        <f t="shared" ca="1" si="529"/>
        <v>-0.86645213428902-4.35594903275684i</v>
      </c>
      <c r="CC300" s="223" t="str">
        <f t="shared" ca="1" si="530"/>
        <v>4.10321426762468-1.6996069989708i</v>
      </c>
      <c r="CD300" s="223" t="str">
        <f t="shared" ca="1" si="531"/>
        <v>2.46744691983274+3.69279527929686i</v>
      </c>
      <c r="CE300" s="223" t="str">
        <f t="shared" ca="1" si="532"/>
        <v>-3.14046423932597+3.14046423932895i</v>
      </c>
      <c r="CF300" s="223" t="str">
        <f t="shared" ca="1" si="533"/>
        <v>-3.69279527929668-2.46744691983301i</v>
      </c>
      <c r="CG300" s="223" t="str">
        <f t="shared" ca="1" si="534"/>
        <v>1.6996069989711-4.10321426762455i</v>
      </c>
      <c r="CH300" s="223" t="str">
        <f t="shared" ca="1" si="535"/>
        <v>4.35594903275677+0.866452134289345i</v>
      </c>
      <c r="CI300" s="223" t="str">
        <f t="shared" ca="1" si="536"/>
        <v>1.17740788220963E-12+4.4412871194046i</v>
      </c>
      <c r="CJ300" s="223" t="str">
        <f t="shared" ca="1" si="537"/>
        <v>-4.35594903275632+0.866452134291654i</v>
      </c>
      <c r="CK300" s="223" t="str">
        <f t="shared" ca="1" si="538"/>
        <v>-1.69960699897327-4.10321426762365i</v>
      </c>
      <c r="CL300" s="223" t="str">
        <f t="shared" ca="1" si="539"/>
        <v>3.69279527929537-2.46744691983497i</v>
      </c>
      <c r="CM300" s="223" t="str">
        <f t="shared" ca="1" si="540"/>
        <v>3.14046423932764+3.14046423932729i</v>
      </c>
      <c r="CN300" s="223" t="str">
        <f t="shared" ca="1" si="541"/>
        <v>-2.46744691983456+3.69279527929564i</v>
      </c>
      <c r="CO300" s="223" t="str">
        <f t="shared" ca="1" si="542"/>
        <v>-4.10321426762384-1.69960699897282i</v>
      </c>
      <c r="CP300" s="223" t="str">
        <f t="shared" ca="1" si="543"/>
        <v>0.86645213429117-4.35594903275641i</v>
      </c>
      <c r="CQ300" s="223" t="str">
        <f t="shared" ca="1" si="544"/>
        <v>4.4412871194046+6.83381689174779E-13i</v>
      </c>
      <c r="CR300" s="223" t="str">
        <f t="shared" ca="1" si="545"/>
        <v>0.866452134289829+4.35594903275668i</v>
      </c>
      <c r="CS300" s="223" t="str">
        <f t="shared" ca="1" si="546"/>
        <v>-4.10321426762437+1.69960699897156i</v>
      </c>
      <c r="CT300" s="223" t="str">
        <f t="shared" ca="1" si="547"/>
        <v>-2.46744691983343-3.6927952792964i</v>
      </c>
      <c r="CU300" s="223" t="str">
        <f t="shared" ca="1" si="548"/>
        <v>3.1404642393286-3.14046423932632i</v>
      </c>
      <c r="CV300" s="223" t="str">
        <f t="shared" ca="1" si="549"/>
        <v>3.69279527929461+2.46744691983611i</v>
      </c>
      <c r="CW300" s="223" t="str">
        <f t="shared" ca="1" si="550"/>
        <v>-1.69960699897454+4.10321426762313i</v>
      </c>
      <c r="CX300" s="223" t="str">
        <f t="shared" ca="1" si="551"/>
        <v>-4.35594903275605-0.866452134292995i</v>
      </c>
      <c r="CY300" s="223" t="str">
        <f t="shared" ca="1" si="552"/>
        <v>-2.0000717316105E-12-4.4412871194046i</v>
      </c>
      <c r="CZ300" s="223" t="str">
        <f t="shared" ca="1" si="553"/>
        <v>4.35594903275616-0.866452134292462i</v>
      </c>
      <c r="DA300" s="223" t="str">
        <f t="shared" ca="1" si="554"/>
        <v>1.69960699897403+4.10321426762334i</v>
      </c>
      <c r="DB300" s="223" t="str">
        <f t="shared" ca="1" si="555"/>
        <v>-3.69279527929491+2.46744691983566i</v>
      </c>
      <c r="DC300" s="223" t="str">
        <f t="shared" ca="1" si="556"/>
        <v>-3.14046423932822-3.14046423932671i</v>
      </c>
      <c r="DD300" s="223" t="str">
        <f t="shared" ca="1" si="557"/>
        <v>2.46744691983388-3.6927952792961i</v>
      </c>
      <c r="DE300" s="223" t="str">
        <f t="shared" ca="1" si="558"/>
        <v>4.10321426762416+1.69960699897206i</v>
      </c>
      <c r="DF300" s="223" t="str">
        <f t="shared" ca="1" si="559"/>
        <v>-0.866452134290362+4.35594903275657i</v>
      </c>
      <c r="DG300" s="223" t="str">
        <f t="shared" ca="1" si="560"/>
        <v>-4.4412871194046+1.39282160226087E-13i</v>
      </c>
      <c r="DH300" s="223" t="str">
        <f t="shared" ca="1" si="561"/>
        <v>-0.866452134290637-4.35594903275652i</v>
      </c>
      <c r="DI300" s="223" t="str">
        <f t="shared" ca="1" si="562"/>
        <v>4.10321426762405-1.69960699897232i</v>
      </c>
      <c r="DJ300" s="223" t="str">
        <f t="shared" ca="1" si="563"/>
        <v>2.46744691983411+3.69279527929594i</v>
      </c>
      <c r="DK300" s="223" t="str">
        <f t="shared" ca="1" si="564"/>
        <v>-3.14046423932802+3.14046423932691i</v>
      </c>
      <c r="DL300" s="223" t="str">
        <f t="shared" ca="1" si="565"/>
        <v>-3.69279527929506-2.46744691983543i</v>
      </c>
      <c r="DM300" s="223" t="str">
        <f t="shared" ca="1" si="566"/>
        <v>1.69960699897378-4.10321426762344i</v>
      </c>
      <c r="DN300" s="223" t="str">
        <f t="shared" ca="1" si="567"/>
        <v>4.35594903275621+0.866452134292187i</v>
      </c>
      <c r="DO300" s="223" t="str">
        <f t="shared" ca="1" si="568"/>
        <v>-1.72150741115833E-12+4.4412871194046i</v>
      </c>
      <c r="DP300" s="223" t="str">
        <f t="shared" ca="1" si="569"/>
        <v>-4.35594903275693+0.866452134288563i</v>
      </c>
      <c r="DQ300" s="223" t="str">
        <f t="shared" ca="1" si="570"/>
        <v>-1.69960699897456-4.10321426762312i</v>
      </c>
      <c r="DR300" s="223" t="str">
        <f t="shared" ca="1" si="571"/>
        <v>3.69279527929459-2.46744691983613i</v>
      </c>
      <c r="DS300" s="223" t="str">
        <f t="shared" ca="1" si="572"/>
        <v>3.14046423932863+3.1404642393263i</v>
      </c>
      <c r="DT300" s="223" t="str">
        <f t="shared" ca="1" si="573"/>
        <v>-2.46744691983341+3.69279527929641i</v>
      </c>
      <c r="DU300" s="223" t="str">
        <f t="shared" ca="1" si="574"/>
        <v>-4.10321426762437-1.69960699897153i</v>
      </c>
      <c r="DV300" s="223" t="str">
        <f t="shared" ca="1" si="575"/>
        <v>0.866452134289802-4.35594903275669i</v>
      </c>
      <c r="DW300" s="223" t="str">
        <f t="shared" ca="1" si="576"/>
        <v>4.4412871194046-7.09488065617529E-13i</v>
      </c>
      <c r="DX300" s="223" t="str">
        <f t="shared" ca="1" si="577"/>
        <v>0.866452134291197+4.35594903275641i</v>
      </c>
      <c r="DY300" s="223" t="str">
        <f t="shared" ca="1" si="578"/>
        <v>-4.10321426762383+1.69960699897284i</v>
      </c>
      <c r="DZ300" s="223" t="str">
        <f t="shared" ca="1" si="579"/>
        <v>-2.46744691983458-3.69279527929563i</v>
      </c>
      <c r="EA300" s="223" t="str">
        <f t="shared" ca="1" si="580"/>
        <v>3.14046423932762-3.14046423932731i</v>
      </c>
      <c r="EB300" s="223" t="str">
        <f t="shared" ca="1" si="581"/>
        <v>3.69279527929538+2.46744691983495i</v>
      </c>
      <c r="EC300" s="223" t="str">
        <f t="shared" ca="1" si="582"/>
        <v>-1.69960699897325+4.10321426762366i</v>
      </c>
      <c r="ED300" s="223" t="str">
        <f t="shared" ca="1" si="583"/>
        <v>-4.35594903275632-0.866452134291627i</v>
      </c>
      <c r="EE300" s="223" t="str">
        <f t="shared" ca="1" si="584"/>
        <v>1.15130150576688E-12-4.4412871194046i</v>
      </c>
      <c r="EF300" s="223" t="str">
        <f t="shared" ca="1" si="585"/>
        <v>4.35594903275677-0.866452134289371i</v>
      </c>
      <c r="EG300" s="223" t="str">
        <f t="shared" ca="1" si="586"/>
        <v>1.69960699897112+4.10321426762454i</v>
      </c>
      <c r="EH300" s="223" t="str">
        <f t="shared" ca="1" si="587"/>
        <v>-3.69279527929666+2.46744691983304i</v>
      </c>
      <c r="EI300" s="223" t="str">
        <f t="shared" ca="1" si="588"/>
        <v>-3.14046423932599-3.14046423932894i</v>
      </c>
      <c r="EJ300" s="223" t="str">
        <f t="shared" ca="1" si="589"/>
        <v>2.4674469198365-3.69279527929435i</v>
      </c>
      <c r="EK300" s="223" t="str">
        <f t="shared" ca="1" si="590"/>
        <v>4.10321426762469+1.69960699897077i</v>
      </c>
      <c r="EL300" s="223" t="str">
        <f t="shared" ca="1" si="591"/>
        <v>-0.866452134288998+4.35594903275685i</v>
      </c>
      <c r="EM300" s="223" t="str">
        <f t="shared" ca="1" si="592"/>
        <v>-4.4412871194046+1.5321519150184E-12i</v>
      </c>
      <c r="EN300" s="223"/>
      <c r="EO300" s="223"/>
      <c r="EP300" s="223"/>
    </row>
    <row r="301" spans="1:146">
      <c r="A301" s="249">
        <f t="shared" si="461"/>
        <v>3.9257812500000022E-3</v>
      </c>
      <c r="B301" s="248">
        <v>201</v>
      </c>
      <c r="C301" s="247">
        <f t="shared" si="462"/>
        <v>40200</v>
      </c>
      <c r="N301" s="246">
        <f t="shared" ca="1" si="463"/>
        <v>8.5524606670776961</v>
      </c>
      <c r="O301" s="223">
        <f t="shared" ca="1" si="464"/>
        <v>-4.447539332922303</v>
      </c>
      <c r="P301" s="223" t="str">
        <f t="shared" ca="1" si="465"/>
        <v>-0.974461383489726-4.33947360056243i</v>
      </c>
      <c r="Q301" s="223" t="str">
        <f t="shared" ca="1" si="466"/>
        <v>4.02052793770715-1.90156809502244i</v>
      </c>
      <c r="R301" s="223" t="str">
        <f t="shared" ca="1" si="467"/>
        <v>2.73626669796381+3.50620174483803i</v>
      </c>
      <c r="S301" s="223" t="str">
        <f t="shared" ca="1" si="468"/>
        <v>-2.82148908385953+3.43799439609091i</v>
      </c>
      <c r="T301" s="223" t="str">
        <f t="shared" ca="1" si="469"/>
        <v>-3.97265021268907-1.9996640731664i</v>
      </c>
      <c r="U301" s="223" t="str">
        <f t="shared" ca="1" si="470"/>
        <v>1.08066390724044-4.31425215274661i</v>
      </c>
      <c r="V301" s="223" t="str">
        <f t="shared" ca="1" si="471"/>
        <v>4.44619981722733+0.109148079133699i</v>
      </c>
      <c r="W301" s="223" t="str">
        <f t="shared" ca="1" si="472"/>
        <v>0.867671880639301+4.36208111174458i</v>
      </c>
      <c r="X301" s="223" t="str">
        <f t="shared" ca="1" si="473"/>
        <v>-4.06598384703274+1.80232668336231i</v>
      </c>
      <c r="Y301" s="223" t="str">
        <f t="shared" ca="1" si="474"/>
        <v>-2.64939608732448-3.57229708875966i</v>
      </c>
      <c r="Z301" s="223" t="str">
        <f t="shared" ca="1" si="475"/>
        <v>2.90501191023375-3.36771612807419i</v>
      </c>
      <c r="AA301" s="223" t="str">
        <f t="shared" ca="1" si="476"/>
        <v>3.92237951172995+2.09655552844471i</v>
      </c>
      <c r="AB301" s="223" t="str">
        <f t="shared" ca="1" si="477"/>
        <v>-1.18621547946175+4.28643196075434i</v>
      </c>
      <c r="AC301" s="223" t="str">
        <f t="shared" ca="1" si="478"/>
        <v>-4.44218207701658-0.21823041154628i</v>
      </c>
      <c r="AD301" s="223" t="str">
        <f t="shared" ca="1" si="479"/>
        <v>-0.760359724691966-4.3820610683738i</v>
      </c>
      <c r="AE301" s="223" t="str">
        <f t="shared" ca="1" si="480"/>
        <v>4.10899055972575-1.70199961750162i</v>
      </c>
      <c r="AF301" s="223" t="str">
        <f t="shared" ca="1" si="481"/>
        <v>2.5609295795498+3.63624061449155i</v>
      </c>
      <c r="AG301" s="223" t="str">
        <f t="shared" ca="1" si="482"/>
        <v>-2.98678486605831+3.29540927378922i</v>
      </c>
      <c r="AH301" s="223" t="str">
        <f t="shared" ca="1" si="483"/>
        <v>-3.86974611601996-2.19218409706835i</v>
      </c>
      <c r="AI301" s="223" t="str">
        <f t="shared" ca="1" si="484"/>
        <v>1.29105251983406-4.25602978242882i</v>
      </c>
      <c r="AJ301" s="223" t="str">
        <f t="shared" ca="1" si="485"/>
        <v>4.43548853242663+0.327181290117309i</v>
      </c>
      <c r="AK301" s="223" t="str">
        <f t="shared" ca="1" si="486"/>
        <v>0.652589556479067+4.3994014352711i</v>
      </c>
      <c r="AL301" s="223" t="str">
        <f t="shared" ca="1" si="487"/>
        <v>-4.14952217015094+1.60064733071242i</v>
      </c>
      <c r="AM301" s="223" t="str">
        <f t="shared" ca="1" si="488"/>
        <v>-2.47092046355427-3.69799380484604i</v>
      </c>
      <c r="AN301" s="223" t="str">
        <f t="shared" ca="1" si="489"/>
        <v>3.06675869436134-3.22111738818226i</v>
      </c>
      <c r="AO301" s="223" t="str">
        <f t="shared" ca="1" si="490"/>
        <v>3.81478172994947+2.28649217596184i</v>
      </c>
      <c r="AP301" s="223" t="str">
        <f t="shared" ca="1" si="491"/>
        <v>-1.39511187844357+4.22306393090569i</v>
      </c>
      <c r="AQ301" s="223" t="str">
        <f t="shared" ca="1" si="492"/>
        <v>-4.42612321539803-0.435935086917299i</v>
      </c>
      <c r="AR301" s="223" t="str">
        <f t="shared" ca="1" si="493"/>
        <v>-4.42612321539803-0.435935086917299i</v>
      </c>
      <c r="AS301" s="223" t="str">
        <f t="shared" ca="1" si="494"/>
        <v>4.18755426358056-1.49833087382569i</v>
      </c>
      <c r="AT301" s="223" t="str">
        <f t="shared" ca="1" si="495"/>
        <v>2.37942295746813+3.75751946200743i</v>
      </c>
      <c r="AU301" s="223" t="str">
        <f t="shared" ca="1" si="496"/>
        <v>-3.14488522190362+3.14488522190289i</v>
      </c>
      <c r="AV301" s="223" t="str">
        <f t="shared" ca="1" si="497"/>
        <v>-3.75751946200695-2.37942295746889i</v>
      </c>
      <c r="AW301" s="223" t="str">
        <f t="shared" ca="1" si="498"/>
        <v>1.49833087382249-4.1875542635817i</v>
      </c>
      <c r="AX301" s="223" t="str">
        <f t="shared" ca="1" si="499"/>
        <v>4.41409176724831+0.544426292717062i</v>
      </c>
      <c r="AY301" s="223" t="str">
        <f t="shared" ca="1" si="500"/>
        <v>0.435935086916277+4.42612321539813i</v>
      </c>
      <c r="AZ301" s="223" t="str">
        <f t="shared" ca="1" si="501"/>
        <v>-4.22306393090597+1.39511187844271i</v>
      </c>
      <c r="BA301" s="223" t="str">
        <f t="shared" ca="1" si="502"/>
        <v>-2.28649217596096-3.81478172995i</v>
      </c>
      <c r="BB301" s="223" t="str">
        <f t="shared" ca="1" si="503"/>
        <v>3.22111738817983-3.06675869436389i</v>
      </c>
      <c r="BC301" s="223" t="str">
        <f t="shared" ca="1" si="504"/>
        <v>3.6979938048455+2.47092046355508i</v>
      </c>
      <c r="BD301" s="223" t="str">
        <f t="shared" ca="1" si="505"/>
        <v>-1.60064733071338+4.14952217015057i</v>
      </c>
      <c r="BE301" s="223" t="str">
        <f t="shared" ca="1" si="506"/>
        <v>-4.39940143527096-0.652589556480019i</v>
      </c>
      <c r="BF301" s="223" t="str">
        <f t="shared" ca="1" si="507"/>
        <v>-0.327181290120823-4.43548853242637i</v>
      </c>
      <c r="BG301" s="223" t="str">
        <f t="shared" ca="1" si="508"/>
        <v>4.25602978242858-1.29105251983484i</v>
      </c>
      <c r="BH301" s="223" t="str">
        <f t="shared" ca="1" si="509"/>
        <v>2.19218409706823+3.86974611602003i</v>
      </c>
      <c r="BI301" s="223" t="str">
        <f t="shared" ca="1" si="510"/>
        <v>-3.29540927378987+2.9867848660576i</v>
      </c>
      <c r="BJ301" s="223" t="str">
        <f t="shared" ca="1" si="511"/>
        <v>-3.63624061449045-2.56092957955136i</v>
      </c>
      <c r="BK301" s="223" t="str">
        <f t="shared" ca="1" si="512"/>
        <v>1.70199961750006-4.10899055972639i</v>
      </c>
      <c r="BL301" s="223" t="str">
        <f t="shared" ca="1" si="513"/>
        <v>4.38206106837385+0.760359724691672i</v>
      </c>
      <c r="BM301" s="223" t="str">
        <f t="shared" ca="1" si="514"/>
        <v>0.21823041154576+4.4421820770166i</v>
      </c>
      <c r="BN301" s="223" t="str">
        <f t="shared" ca="1" si="515"/>
        <v>-4.28643196075473+1.18621547946033i</v>
      </c>
      <c r="BO301" s="223" t="str">
        <f t="shared" ca="1" si="516"/>
        <v>-2.09655552844651-3.92237951172899i</v>
      </c>
      <c r="BP301" s="223" t="str">
        <f t="shared" ca="1" si="517"/>
        <v>3.36771612807369-2.90501191023433i</v>
      </c>
      <c r="BQ301" s="223" t="str">
        <f t="shared" ca="1" si="518"/>
        <v>3.57229708875963+2.64939608732452i</v>
      </c>
      <c r="BR301" s="223" t="str">
        <f t="shared" ca="1" si="519"/>
        <v>-1.8023266833631+4.06598384703239i</v>
      </c>
      <c r="BS301" s="223" t="str">
        <f t="shared" ca="1" si="520"/>
        <v>-4.3620811117442-0.867671880641204i</v>
      </c>
      <c r="BT301" s="223" t="str">
        <f t="shared" ca="1" si="521"/>
        <v>-0.109148079135485-4.44619981722729i</v>
      </c>
      <c r="BU301" s="223" t="str">
        <f t="shared" ca="1" si="522"/>
        <v>4.31425215274655-1.08066390724072i</v>
      </c>
      <c r="BV301" s="223" t="str">
        <f t="shared" ca="1" si="523"/>
        <v>1.99966407316592+3.97265021268931i</v>
      </c>
      <c r="BW301" s="223" t="str">
        <f t="shared" ca="1" si="524"/>
        <v>-3.43799439609176+2.82148908385848i</v>
      </c>
      <c r="BX301" s="223" t="str">
        <f t="shared" ca="1" si="525"/>
        <v>-3.50620174483933-2.73626669796213i</v>
      </c>
      <c r="BY301" s="223" t="str">
        <f t="shared" ca="1" si="526"/>
        <v>1.90156809502149-4.0205279377076i</v>
      </c>
      <c r="BZ301" s="223" t="str">
        <f t="shared" ca="1" si="527"/>
        <v>4.3394736005624+0.974461383489842i</v>
      </c>
      <c r="CA301" s="223" t="str">
        <f t="shared" ca="1" si="528"/>
        <v>-1.02651268445804E-12+4.4475393329223i</v>
      </c>
      <c r="CB301" s="223" t="str">
        <f t="shared" ca="1" si="529"/>
        <v>-4.33947360056285+0.974461383487836i</v>
      </c>
      <c r="CC301" s="223" t="str">
        <f t="shared" ca="1" si="530"/>
        <v>-1.90156809502375-4.02052793770653i</v>
      </c>
      <c r="CD301" s="223" t="str">
        <f t="shared" ca="1" si="531"/>
        <v>3.5062017448378-2.7362666979641i</v>
      </c>
      <c r="CE301" s="223" t="str">
        <f t="shared" ca="1" si="532"/>
        <v>3.43799439609063+2.82148908385987i</v>
      </c>
      <c r="CF301" s="223" t="str">
        <f t="shared" ca="1" si="533"/>
        <v>-1.99966407316776+3.97265021268839i</v>
      </c>
      <c r="CG301" s="223" t="str">
        <f t="shared" ca="1" si="534"/>
        <v>-4.31425215274715-1.0806639072383i</v>
      </c>
      <c r="CH301" s="223" t="str">
        <f t="shared" ca="1" si="535"/>
        <v>0.109148079132988-4.44619981722735i</v>
      </c>
      <c r="CI301" s="223" t="str">
        <f t="shared" ca="1" si="536"/>
        <v>4.3620811117446-0.867671880639189i</v>
      </c>
      <c r="CJ301" s="223" t="str">
        <f t="shared" ca="1" si="537"/>
        <v>1.80232668336146+4.06598384703312i</v>
      </c>
      <c r="CK301" s="223" t="str">
        <f t="shared" ca="1" si="538"/>
        <v>-3.5722970887607+2.64939608732307i</v>
      </c>
      <c r="CL301" s="223" t="str">
        <f t="shared" ca="1" si="539"/>
        <v>-3.36771612807532-2.90501191023244i</v>
      </c>
      <c r="CM301" s="223" t="str">
        <f t="shared" ca="1" si="540"/>
        <v>2.09655552844431-3.92237951173017i</v>
      </c>
      <c r="CN301" s="223" t="str">
        <f t="shared" ca="1" si="541"/>
        <v>4.28643196075419+1.18621547946231i</v>
      </c>
      <c r="CO301" s="223" t="str">
        <f t="shared" ca="1" si="542"/>
        <v>-0.218230411547684+4.44218207701651i</v>
      </c>
      <c r="CP301" s="223" t="str">
        <f t="shared" ca="1" si="543"/>
        <v>-4.38206106837344+0.760359724694007i</v>
      </c>
      <c r="CQ301" s="223" t="str">
        <f t="shared" ca="1" si="544"/>
        <v>-1.70199961750237-4.10899055972544i</v>
      </c>
      <c r="CR301" s="223" t="str">
        <f t="shared" ca="1" si="545"/>
        <v>3.63624061449156-2.56092957954978i</v>
      </c>
      <c r="CS301" s="223" t="str">
        <f t="shared" ca="1" si="546"/>
        <v>3.29540927378849+2.98678486605912i</v>
      </c>
      <c r="CT301" s="223" t="str">
        <f t="shared" ca="1" si="547"/>
        <v>-2.19218409707001+3.86974611601902i</v>
      </c>
      <c r="CU301" s="223" t="str">
        <f t="shared" ca="1" si="548"/>
        <v>-4.25602978242927-1.29105251983257i</v>
      </c>
      <c r="CV301" s="223" t="str">
        <f t="shared" ca="1" si="549"/>
        <v>0.327181290118333-4.43548853242656i</v>
      </c>
      <c r="CW301" s="223" t="str">
        <f t="shared" ca="1" si="550"/>
        <v>4.39940143527124-0.652589556478116i</v>
      </c>
      <c r="CX301" s="223" t="str">
        <f t="shared" ca="1" si="551"/>
        <v>1.60064733071158+4.14952217015127i</v>
      </c>
      <c r="CY301" s="223" t="str">
        <f t="shared" ca="1" si="552"/>
        <v>-3.69799380484665+2.47092046355337i</v>
      </c>
      <c r="CZ301" s="223" t="str">
        <f t="shared" ca="1" si="553"/>
        <v>-3.22111738818164-3.06675869436199i</v>
      </c>
      <c r="DA301" s="223" t="str">
        <f t="shared" ca="1" si="554"/>
        <v>2.28649217596272-3.81478172994894i</v>
      </c>
      <c r="DB301" s="223" t="str">
        <f t="shared" ca="1" si="555"/>
        <v>4.22306393090537+1.39511187844454i</v>
      </c>
      <c r="DC301" s="223" t="str">
        <f t="shared" ca="1" si="556"/>
        <v>-0.435935086918195+4.42612321539794i</v>
      </c>
      <c r="DD301" s="223" t="str">
        <f t="shared" ca="1" si="557"/>
        <v>-4.41409176724801+0.544426292719544i</v>
      </c>
      <c r="DE301" s="223" t="str">
        <f t="shared" ca="1" si="558"/>
        <v>-1.49833087382484-4.18755426358086i</v>
      </c>
      <c r="DF301" s="223" t="str">
        <f t="shared" ca="1" si="559"/>
        <v>3.75751946200791-2.37942295746737i</v>
      </c>
      <c r="DG301" s="223" t="str">
        <f t="shared" ca="1" si="560"/>
        <v>3.14488522190217+3.14488522190434i</v>
      </c>
      <c r="DH301" s="223" t="str">
        <f t="shared" ca="1" si="561"/>
        <v>-2.37942295746591+3.75751946200883i</v>
      </c>
      <c r="DI301" s="223" t="str">
        <f t="shared" ca="1" si="562"/>
        <v>-4.18755426358136-1.49833087382345i</v>
      </c>
      <c r="DJ301" s="223" t="str">
        <f t="shared" ca="1" si="563"/>
        <v>0.544426292718081-4.41409176724818i</v>
      </c>
      <c r="DK301" s="223" t="str">
        <f t="shared" ca="1" si="564"/>
        <v>4.42612321539822-0.435935086915382i</v>
      </c>
      <c r="DL301" s="223" t="str">
        <f t="shared" ca="1" si="565"/>
        <v>1.39511187844162+4.22306393090633i</v>
      </c>
      <c r="DM301" s="223" t="str">
        <f t="shared" ca="1" si="566"/>
        <v>-3.81478172994818+2.28649217596398i</v>
      </c>
      <c r="DN301" s="223" t="str">
        <f t="shared" ca="1" si="567"/>
        <v>-3.06675869436306-3.22111738818062i</v>
      </c>
      <c r="DO301" s="223" t="str">
        <f t="shared" ca="1" si="568"/>
        <v>2.47092046355572-3.69799380484508i</v>
      </c>
      <c r="DP301" s="223" t="str">
        <f t="shared" ca="1" si="569"/>
        <v>4.14952217015015+1.60064733071446i</v>
      </c>
      <c r="DQ301" s="223" t="str">
        <f t="shared" ca="1" si="570"/>
        <v>-0.652589556476661+4.39940143527146i</v>
      </c>
      <c r="DR301" s="223" t="str">
        <f t="shared" ca="1" si="571"/>
        <v>-4.43548853242644+0.3271812901198i</v>
      </c>
      <c r="DS301" s="223" t="str">
        <f t="shared" ca="1" si="572"/>
        <v>-1.29105251983397-4.25602978242884i</v>
      </c>
      <c r="DT301" s="223" t="str">
        <f t="shared" ca="1" si="573"/>
        <v>3.86974611602042-2.19218409706755i</v>
      </c>
      <c r="DU301" s="223" t="str">
        <f t="shared" ca="1" si="574"/>
        <v>2.98678486606002+3.29540927378767i</v>
      </c>
      <c r="DV301" s="223" t="str">
        <f t="shared" ca="1" si="575"/>
        <v>-2.56092957954858+3.6362406144924i</v>
      </c>
      <c r="DW301" s="223" t="str">
        <f t="shared" ca="1" si="576"/>
        <v>-4.108990559726-1.701999617501i</v>
      </c>
      <c r="DX301" s="223" t="str">
        <f t="shared" ca="1" si="577"/>
        <v>0.760359724692558-4.38206106837369i</v>
      </c>
      <c r="DY301" s="223" t="str">
        <f t="shared" ca="1" si="578"/>
        <v>4.44218207701664-0.218230411544861i</v>
      </c>
      <c r="DZ301" s="223" t="str">
        <f t="shared" ca="1" si="579"/>
        <v>1.18621547946349+4.28643196075386i</v>
      </c>
      <c r="EA301" s="223" t="str">
        <f t="shared" ca="1" si="580"/>
        <v>-3.92237951172947+2.09655552844561i</v>
      </c>
      <c r="EB301" s="223" t="str">
        <f t="shared" ca="1" si="581"/>
        <v>-2.90501191023356-3.36771612807435i</v>
      </c>
      <c r="EC301" s="223" t="str">
        <f t="shared" ca="1" si="582"/>
        <v>2.64939608732534-3.57229708875902i</v>
      </c>
      <c r="ED301" s="223" t="str">
        <f t="shared" ca="1" si="583"/>
        <v>4.06598384703197+1.80232668336404i</v>
      </c>
      <c r="EE301" s="223" t="str">
        <f t="shared" ca="1" si="584"/>
        <v>-0.867671880637499+4.36208111174494i</v>
      </c>
      <c r="EF301" s="223" t="str">
        <f t="shared" ca="1" si="585"/>
        <v>-4.44619981722732+0.109148079134206i</v>
      </c>
      <c r="EG301" s="223" t="str">
        <f t="shared" ca="1" si="586"/>
        <v>-1.08066390723972-4.31425215274679i</v>
      </c>
      <c r="EH301" s="223" t="str">
        <f t="shared" ca="1" si="587"/>
        <v>3.97265021268977-1.999664073165i</v>
      </c>
      <c r="EI301" s="223" t="str">
        <f t="shared" ca="1" si="588"/>
        <v>2.82148908385769+3.43799439609242i</v>
      </c>
      <c r="EJ301" s="223" t="str">
        <f t="shared" ca="1" si="589"/>
        <v>-2.73626669796274+3.50620174483886i</v>
      </c>
      <c r="EK301" s="223" t="str">
        <f t="shared" ca="1" si="590"/>
        <v>-4.02052793770705-1.90156809502265i</v>
      </c>
      <c r="EL301" s="223" t="str">
        <f t="shared" ca="1" si="591"/>
        <v>0.974461383490842-4.33947360056218i</v>
      </c>
      <c r="EM301" s="223" t="str">
        <f t="shared" ca="1" si="592"/>
        <v>4.4475393329223+2.05302536891608E-12i</v>
      </c>
      <c r="EN301" s="223"/>
      <c r="EO301" s="223"/>
      <c r="EP301" s="223"/>
    </row>
    <row r="302" spans="1:146">
      <c r="A302" s="249">
        <f t="shared" si="461"/>
        <v>3.9453125000000018E-3</v>
      </c>
      <c r="B302" s="248">
        <v>202</v>
      </c>
      <c r="C302" s="247">
        <f t="shared" si="462"/>
        <v>40400</v>
      </c>
      <c r="N302" s="246">
        <f t="shared" ca="1" si="463"/>
        <v>8.5474659077954627</v>
      </c>
      <c r="O302" s="223">
        <f t="shared" ca="1" si="464"/>
        <v>-4.4525340922045373</v>
      </c>
      <c r="P302" s="223" t="str">
        <f t="shared" ca="1" si="465"/>
        <v>-1.08187753474926-4.3190972253526i</v>
      </c>
      <c r="Q302" s="223" t="str">
        <f t="shared" ca="1" si="466"/>
        <v>3.92678449615119-2.0989100416717i</v>
      </c>
      <c r="R302" s="223" t="str">
        <f t="shared" ca="1" si="467"/>
        <v>2.99013914138167+3.29911014630021i</v>
      </c>
      <c r="S302" s="223" t="str">
        <f t="shared" ca="1" si="468"/>
        <v>-2.47369540313368+3.70214679540925i</v>
      </c>
      <c r="T302" s="223" t="str">
        <f t="shared" ca="1" si="469"/>
        <v>-4.19225704954031-1.50001355754649i</v>
      </c>
      <c r="U302" s="223" t="str">
        <f t="shared" ca="1" si="470"/>
        <v>0.436424658937572-4.43109392354923i</v>
      </c>
      <c r="V302" s="223" t="str">
        <f t="shared" ca="1" si="471"/>
        <v>4.40434213382612-0.653322439877641i</v>
      </c>
      <c r="W302" s="223" t="str">
        <f t="shared" ca="1" si="472"/>
        <v>1.70391102912726+4.11360511559656i</v>
      </c>
      <c r="X302" s="223" t="str">
        <f t="shared" ca="1" si="473"/>
        <v>-3.57630891703311+2.65237146195497i</v>
      </c>
      <c r="Y302" s="223" t="str">
        <f t="shared" ca="1" si="474"/>
        <v>-3.441855397228-2.82465772560432i</v>
      </c>
      <c r="Z302" s="223" t="str">
        <f t="shared" ca="1" si="475"/>
        <v>1.90370362979409-4.02504314661998i</v>
      </c>
      <c r="AA302" s="223" t="str">
        <f t="shared" ca="1" si="476"/>
        <v>4.36697989812776+0.868646309836025i</v>
      </c>
      <c r="AB302" s="223" t="str">
        <f t="shared" ca="1" si="477"/>
        <v>0.218475492768006+4.44717081989252i</v>
      </c>
      <c r="AC302" s="223" t="str">
        <f t="shared" ca="1" si="478"/>
        <v>-4.26080946905331+1.29250242192011i</v>
      </c>
      <c r="AD302" s="223" t="str">
        <f t="shared" ca="1" si="479"/>
        <v>-2.28905999541629-3.81906587788538i</v>
      </c>
      <c r="AE302" s="223" t="str">
        <f t="shared" ca="1" si="480"/>
        <v>3.14841705006203-3.1484170500622i</v>
      </c>
      <c r="AF302" s="223" t="str">
        <f t="shared" ca="1" si="481"/>
        <v>3.81906587788547+2.28905999541614i</v>
      </c>
      <c r="AG302" s="223" t="str">
        <f t="shared" ca="1" si="482"/>
        <v>-1.29250242191995+4.26080946905336i</v>
      </c>
      <c r="AH302" s="223" t="str">
        <f t="shared" ca="1" si="483"/>
        <v>-4.4471708198925-0.218475492768278i</v>
      </c>
      <c r="AI302" s="223" t="str">
        <f t="shared" ca="1" si="484"/>
        <v>-0.868646309835758-4.36697989812781i</v>
      </c>
      <c r="AJ302" s="223" t="str">
        <f t="shared" ca="1" si="485"/>
        <v>4.02504314662047-1.90370362979307i</v>
      </c>
      <c r="AK302" s="223" t="str">
        <f t="shared" ca="1" si="486"/>
        <v>2.8246577256055+3.44185539722703i</v>
      </c>
      <c r="AL302" s="223" t="str">
        <f t="shared" ca="1" si="487"/>
        <v>-2.65237146195516+3.57630891703297i</v>
      </c>
      <c r="AM302" s="223" t="str">
        <f t="shared" ca="1" si="488"/>
        <v>-4.11360511559577-1.70391102912915i</v>
      </c>
      <c r="AN302" s="223" t="str">
        <f t="shared" ca="1" si="489"/>
        <v>0.653322439877036-4.40434213382621i</v>
      </c>
      <c r="AO302" s="223" t="str">
        <f t="shared" ca="1" si="490"/>
        <v>4.4310939235493-0.43642465893686i</v>
      </c>
      <c r="AP302" s="223" t="str">
        <f t="shared" ca="1" si="491"/>
        <v>1.50001355754834+4.19225704953965i</v>
      </c>
      <c r="AQ302" s="223" t="str">
        <f t="shared" ca="1" si="492"/>
        <v>-3.70214679540914+2.47369540313385i</v>
      </c>
      <c r="AR302" s="223" t="str">
        <f t="shared" ca="1" si="493"/>
        <v>-3.70214679540914+2.47369540313385i</v>
      </c>
      <c r="AS302" s="223" t="str">
        <f t="shared" ca="1" si="494"/>
        <v>2.09891004167081-3.92678449615167i</v>
      </c>
      <c r="AT302" s="223" t="str">
        <f t="shared" ca="1" si="495"/>
        <v>4.31909722535243+1.08187753474995i</v>
      </c>
      <c r="AU302" s="223" t="str">
        <f t="shared" ca="1" si="496"/>
        <v>2.0051395454684E-12+4.45253409220454i</v>
      </c>
      <c r="AV302" s="223" t="str">
        <f t="shared" ca="1" si="497"/>
        <v>-4.31909722535253+1.08187753474954i</v>
      </c>
      <c r="AW302" s="223" t="str">
        <f t="shared" ca="1" si="498"/>
        <v>-2.09891004167033-3.92678449615192i</v>
      </c>
      <c r="AX302" s="223" t="str">
        <f t="shared" ca="1" si="499"/>
        <v>3.29911014629952-2.99013914138243i</v>
      </c>
      <c r="AY302" s="223" t="str">
        <f t="shared" ca="1" si="500"/>
        <v>3.70214679540883+2.4736954031343i</v>
      </c>
      <c r="AZ302" s="223" t="str">
        <f t="shared" ca="1" si="501"/>
        <v>-1.50001355754468+4.19225704954096i</v>
      </c>
      <c r="BA302" s="223" t="str">
        <f t="shared" ca="1" si="502"/>
        <v>-4.43109392354925-0.436424658937402i</v>
      </c>
      <c r="BB302" s="223" t="str">
        <f t="shared" ca="1" si="503"/>
        <v>-0.653322439876497-4.40434213382629i</v>
      </c>
      <c r="BC302" s="223" t="str">
        <f t="shared" ca="1" si="504"/>
        <v>4.11360511559598-1.70391102912865i</v>
      </c>
      <c r="BD302" s="223" t="str">
        <f t="shared" ca="1" si="505"/>
        <v>2.65237146195477+3.57630891703325i</v>
      </c>
      <c r="BE302" s="223" t="str">
        <f t="shared" ca="1" si="506"/>
        <v>-2.82465772560587+3.44185539722673i</v>
      </c>
      <c r="BF302" s="223" t="str">
        <f t="shared" ca="1" si="507"/>
        <v>-4.02504314662026-1.90370362979351i</v>
      </c>
      <c r="BG302" s="223" t="str">
        <f t="shared" ca="1" si="508"/>
        <v>0.868646309837102-4.36697989812755i</v>
      </c>
      <c r="BH302" s="223" t="str">
        <f t="shared" ca="1" si="509"/>
        <v>4.44717081989244-0.218475492769567i</v>
      </c>
      <c r="BI302" s="223" t="str">
        <f t="shared" ca="1" si="510"/>
        <v>1.29250242191991+4.26080946905337i</v>
      </c>
      <c r="BJ302" s="223" t="str">
        <f t="shared" ca="1" si="511"/>
        <v>-3.81906587788647+2.28905999541448i</v>
      </c>
      <c r="BK302" s="223" t="str">
        <f t="shared" ca="1" si="512"/>
        <v>-3.14841705006259-3.14841705006165i</v>
      </c>
      <c r="BL302" s="223" t="str">
        <f t="shared" ca="1" si="513"/>
        <v>2.28905999541714-3.81906587788487i</v>
      </c>
      <c r="BM302" s="223" t="str">
        <f t="shared" ca="1" si="514"/>
        <v>4.26080946905379+1.29250242191852i</v>
      </c>
      <c r="BN302" s="223" t="str">
        <f t="shared" ca="1" si="515"/>
        <v>-0.218475492768108+4.44717081989251i</v>
      </c>
      <c r="BO302" s="223" t="str">
        <f t="shared" ca="1" si="516"/>
        <v>-4.36697989812812+0.868646309834186i</v>
      </c>
      <c r="BP302" s="223" t="str">
        <f t="shared" ca="1" si="517"/>
        <v>-1.90370362979482-4.02504314661964i</v>
      </c>
      <c r="BQ302" s="223" t="str">
        <f t="shared" ca="1" si="518"/>
        <v>3.44185539722869-2.82465772560348i</v>
      </c>
      <c r="BR302" s="223" t="str">
        <f t="shared" ca="1" si="519"/>
        <v>3.57630891703405+2.65237146195371i</v>
      </c>
      <c r="BS302" s="223" t="str">
        <f t="shared" ca="1" si="520"/>
        <v>-1.7039110291273+4.11360511559654i</v>
      </c>
      <c r="BT302" s="223" t="str">
        <f t="shared" ca="1" si="521"/>
        <v>-4.40434213382583-0.653322439879556i</v>
      </c>
      <c r="BU302" s="223" t="str">
        <f t="shared" ca="1" si="522"/>
        <v>-0.436424658938729-4.43109392354912i</v>
      </c>
      <c r="BV302" s="223" t="str">
        <f t="shared" ca="1" si="523"/>
        <v>4.19225704954047-1.50001355754605i</v>
      </c>
      <c r="BW302" s="223" t="str">
        <f t="shared" ca="1" si="524"/>
        <v>2.47369540313173+3.70214679541056i</v>
      </c>
      <c r="BX302" s="223" t="str">
        <f t="shared" ca="1" si="525"/>
        <v>-2.99013914138144+3.29911014630042i</v>
      </c>
      <c r="BY302" s="223" t="str">
        <f t="shared" ca="1" si="526"/>
        <v>-3.92678449615053-2.09891004167295i</v>
      </c>
      <c r="BZ302" s="223" t="str">
        <f t="shared" ca="1" si="527"/>
        <v>1.08187753474801-4.31909722535292i</v>
      </c>
      <c r="CA302" s="223" t="str">
        <f t="shared" ca="1" si="528"/>
        <v>4.45253409220454+5.45471596176994E-13i</v>
      </c>
      <c r="CB302" s="223" t="str">
        <f t="shared" ca="1" si="529"/>
        <v>1.08187753474719+4.31909722535312i</v>
      </c>
      <c r="CC302" s="223" t="str">
        <f t="shared" ca="1" si="530"/>
        <v>-3.92678449615092+2.09891004167221i</v>
      </c>
      <c r="CD302" s="223" t="str">
        <f t="shared" ca="1" si="531"/>
        <v>-2.99013914138063-3.29911014630115i</v>
      </c>
      <c r="CE302" s="223" t="str">
        <f t="shared" ca="1" si="532"/>
        <v>2.47369540313264-3.70214679540995i</v>
      </c>
      <c r="CF302" s="223" t="str">
        <f t="shared" ca="1" si="533"/>
        <v>4.1922570495401+1.50001355754708i</v>
      </c>
      <c r="CG302" s="223" t="str">
        <f t="shared" ca="1" si="534"/>
        <v>-0.436424658939815+4.43109392354901i</v>
      </c>
      <c r="CH302" s="223" t="str">
        <f t="shared" ca="1" si="535"/>
        <v>-4.404342133826+0.653322439878478i</v>
      </c>
      <c r="CI302" s="223" t="str">
        <f t="shared" ca="1" si="536"/>
        <v>-1.70391102912629-4.11360511559696i</v>
      </c>
      <c r="CJ302" s="223" t="str">
        <f t="shared" ca="1" si="537"/>
        <v>3.57630891703213-2.65237146195628i</v>
      </c>
      <c r="CK302" s="223" t="str">
        <f t="shared" ca="1" si="538"/>
        <v>3.441855397228+2.82465772560432i</v>
      </c>
      <c r="CL302" s="223" t="str">
        <f t="shared" ca="1" si="539"/>
        <v>-1.90370362979581+4.02504314661917i</v>
      </c>
      <c r="CM302" s="223" t="str">
        <f t="shared" ca="1" si="540"/>
        <v>-4.36697989812791-0.868646309835259i</v>
      </c>
      <c r="CN302" s="223" t="str">
        <f t="shared" ca="1" si="541"/>
        <v>-0.218475492767145-4.44717081989256i</v>
      </c>
      <c r="CO302" s="223" t="str">
        <f t="shared" ca="1" si="542"/>
        <v>4.26080946905279-1.29250242192183i</v>
      </c>
      <c r="CP302" s="223" t="str">
        <f t="shared" ca="1" si="543"/>
        <v>2.2890599954162+3.81906587788543i</v>
      </c>
      <c r="CQ302" s="223" t="str">
        <f t="shared" ca="1" si="544"/>
        <v>-3.14841705006345+3.14841705006078i</v>
      </c>
      <c r="CR302" s="223" t="str">
        <f t="shared" ca="1" si="545"/>
        <v>-3.81906587788584-2.28905999541553i</v>
      </c>
      <c r="CS302" s="223" t="str">
        <f t="shared" ca="1" si="546"/>
        <v>1.29250242192084-4.26080946905309i</v>
      </c>
      <c r="CT302" s="223" t="str">
        <f t="shared" ca="1" si="547"/>
        <v>4.44717081989261+0.218475492766106i</v>
      </c>
      <c r="CU302" s="223" t="str">
        <f t="shared" ca="1" si="548"/>
        <v>0.868646309836029+4.36697989812776i</v>
      </c>
      <c r="CV302" s="223" t="str">
        <f t="shared" ca="1" si="549"/>
        <v>-4.02504314662067+1.90370362979263i</v>
      </c>
      <c r="CW302" s="223" t="str">
        <f t="shared" ca="1" si="550"/>
        <v>-2.82465772560513-3.44185539722734i</v>
      </c>
      <c r="CX302" s="223" t="str">
        <f t="shared" ca="1" si="551"/>
        <v>2.65237146195565-3.57630891703261i</v>
      </c>
      <c r="CY302" s="223" t="str">
        <f t="shared" ca="1" si="552"/>
        <v>4.11360511559561+1.70391102912954i</v>
      </c>
      <c r="CZ302" s="223" t="str">
        <f t="shared" ca="1" si="553"/>
        <v>-0.65332243987745+4.40434213382615i</v>
      </c>
      <c r="DA302" s="223" t="str">
        <f t="shared" ca="1" si="554"/>
        <v>-4.43109392354935+0.436424658936316i</v>
      </c>
      <c r="DB302" s="223" t="str">
        <f t="shared" ca="1" si="555"/>
        <v>-1.50001355754782-4.19225704953983i</v>
      </c>
      <c r="DC302" s="223" t="str">
        <f t="shared" ca="1" si="556"/>
        <v>3.70214679540937-2.4736954031335i</v>
      </c>
      <c r="DD302" s="223" t="str">
        <f t="shared" ca="1" si="557"/>
        <v>3.29911014629879+2.99013914138324i</v>
      </c>
      <c r="DE302" s="223" t="str">
        <f t="shared" ca="1" si="558"/>
        <v>-2.09891004167129+3.92678449615141i</v>
      </c>
      <c r="DF302" s="223" t="str">
        <f t="shared" ca="1" si="559"/>
        <v>-4.31909722535227-1.0818775347506i</v>
      </c>
      <c r="DG302" s="223" t="str">
        <f t="shared" ca="1" si="560"/>
        <v>-1.3331193190938E-12-4.45253409220454i</v>
      </c>
      <c r="DH302" s="223" t="str">
        <f t="shared" ca="1" si="561"/>
        <v>4.31909722535267-1.08187753474901i</v>
      </c>
      <c r="DI302" s="223" t="str">
        <f t="shared" ca="1" si="562"/>
        <v>2.09891004166985+3.92678449615218i</v>
      </c>
      <c r="DJ302" s="223" t="str">
        <f t="shared" ca="1" si="563"/>
        <v>-3.29911014629989+2.99013914138202i</v>
      </c>
      <c r="DK302" s="223" t="str">
        <f t="shared" ca="1" si="564"/>
        <v>-3.7021467954086-2.47369540313465i</v>
      </c>
      <c r="DL302" s="223" t="str">
        <f t="shared" ca="1" si="565"/>
        <v>1.50001355754507-4.19225704954081i</v>
      </c>
      <c r="DM302" s="223" t="str">
        <f t="shared" ca="1" si="566"/>
        <v>4.43109392354919+0.436424658937945i</v>
      </c>
      <c r="DN302" s="223" t="str">
        <f t="shared" ca="1" si="567"/>
        <v>0.653322439876083+4.40434213382635i</v>
      </c>
      <c r="DO302" s="223" t="str">
        <f t="shared" ca="1" si="568"/>
        <v>-4.11360511559614+1.70391102912826i</v>
      </c>
      <c r="DP302" s="223" t="str">
        <f t="shared" ca="1" si="569"/>
        <v>-2.65237146195454-3.57630891703343i</v>
      </c>
      <c r="DQ302" s="223" t="str">
        <f t="shared" ca="1" si="570"/>
        <v>2.82465772560287-3.44185539722919i</v>
      </c>
      <c r="DR302" s="223" t="str">
        <f t="shared" ca="1" si="571"/>
        <v>4.02504314662008+1.90370362979388i</v>
      </c>
      <c r="DS302" s="223" t="str">
        <f t="shared" ca="1" si="572"/>
        <v>-0.868646309837886+4.36697989812739i</v>
      </c>
      <c r="DT302" s="223" t="str">
        <f t="shared" ca="1" si="573"/>
        <v>-4.44717081989246+0.218475492769022i</v>
      </c>
      <c r="DU302" s="223" t="str">
        <f t="shared" ca="1" si="574"/>
        <v>-1.29250242191951-4.26080946905349i</v>
      </c>
      <c r="DV302" s="223" t="str">
        <f t="shared" ca="1" si="575"/>
        <v>3.81906587788447-2.28905999541781i</v>
      </c>
      <c r="DW302" s="223" t="str">
        <f t="shared" ca="1" si="576"/>
        <v>3.14841705006229+3.14841705006194i</v>
      </c>
      <c r="DX302" s="223" t="str">
        <f t="shared" ca="1" si="577"/>
        <v>-2.28905999541739+3.81906587788473i</v>
      </c>
      <c r="DY302" s="223" t="str">
        <f t="shared" ca="1" si="578"/>
        <v>-4.26080946905363-1.29250242191904i</v>
      </c>
      <c r="DZ302" s="223" t="str">
        <f t="shared" ca="1" si="579"/>
        <v>0.218475492768527-4.44717081989249i</v>
      </c>
      <c r="EA302" s="223" t="str">
        <f t="shared" ca="1" si="580"/>
        <v>4.36697989812739-0.868646309837872i</v>
      </c>
      <c r="EB302" s="223" t="str">
        <f t="shared" ca="1" si="581"/>
        <v>1.90370362979433+4.02504314661987i</v>
      </c>
      <c r="EC302" s="223" t="str">
        <f t="shared" ca="1" si="582"/>
        <v>-3.44185539722887+2.82465772560326i</v>
      </c>
      <c r="ED302" s="223" t="str">
        <f t="shared" ca="1" si="583"/>
        <v>-3.57630891703372-2.65237146195414i</v>
      </c>
      <c r="EE302" s="223" t="str">
        <f t="shared" ca="1" si="584"/>
        <v>1.7039110291278-4.11360511559633i</v>
      </c>
      <c r="EF302" s="223" t="str">
        <f t="shared" ca="1" si="585"/>
        <v>4.40434213382579+0.653322439879846i</v>
      </c>
      <c r="EG302" s="223" t="str">
        <f t="shared" ca="1" si="586"/>
        <v>0.436424658938186+4.43109392354917i</v>
      </c>
      <c r="EH302" s="223" t="str">
        <f t="shared" ca="1" si="587"/>
        <v>-4.19225704954065+1.50001355754554i</v>
      </c>
      <c r="EI302" s="223" t="str">
        <f t="shared" ca="1" si="588"/>
        <v>-2.47369540313485-3.70214679540847i</v>
      </c>
      <c r="EJ302" s="223" t="str">
        <f t="shared" ca="1" si="589"/>
        <v>2.99013914138184-3.29911014630005i</v>
      </c>
      <c r="EK302" s="223" t="str">
        <f t="shared" ca="1" si="590"/>
        <v>3.92678449615027+2.09891004167343i</v>
      </c>
      <c r="EL302" s="223" t="str">
        <f t="shared" ca="1" si="591"/>
        <v>-1.08187753474878+4.31909722535272i</v>
      </c>
      <c r="EM302" s="223" t="str">
        <f t="shared" ca="1" si="592"/>
        <v>-4.45253409220454-1.09094319235398E-12i</v>
      </c>
      <c r="EN302" s="223"/>
      <c r="EO302" s="223"/>
      <c r="EP302" s="223"/>
    </row>
    <row r="303" spans="1:146">
      <c r="A303" s="249">
        <f t="shared" si="461"/>
        <v>3.9648437500000014E-3</v>
      </c>
      <c r="B303" s="248">
        <v>203</v>
      </c>
      <c r="C303" s="247">
        <f t="shared" si="462"/>
        <v>40600</v>
      </c>
      <c r="N303" s="246">
        <f t="shared" ca="1" si="463"/>
        <v>8.5433863965393009</v>
      </c>
      <c r="O303" s="223">
        <f t="shared" ca="1" si="464"/>
        <v>-4.4566136034606982</v>
      </c>
      <c r="P303" s="223" t="str">
        <f t="shared" ca="1" si="465"/>
        <v>-1.18863570317914-4.29517752551379i</v>
      </c>
      <c r="Q303" s="223" t="str">
        <f t="shared" ca="1" si="466"/>
        <v>3.82256499140466-2.29115728334797i</v>
      </c>
      <c r="R303" s="223" t="str">
        <f t="shared" ca="1" si="467"/>
        <v>3.22768940214827+3.07301577181287i</v>
      </c>
      <c r="S303" s="223" t="str">
        <f t="shared" ca="1" si="468"/>
        <v>-2.10083310996592+3.93038230387603i</v>
      </c>
      <c r="T303" s="223" t="str">
        <f t="shared" ca="1" si="469"/>
        <v>-4.34832738565527-0.976449567418274i</v>
      </c>
      <c r="U303" s="223" t="str">
        <f t="shared" ca="1" si="470"/>
        <v>-0.218675664897855-4.4512454171987i</v>
      </c>
      <c r="V303" s="223" t="str">
        <f t="shared" ca="1" si="471"/>
        <v>4.23168020650027-1.39795831141875i</v>
      </c>
      <c r="W303" s="223" t="str">
        <f t="shared" ca="1" si="472"/>
        <v>2.47596185815298+3.70553878505172i</v>
      </c>
      <c r="X303" s="223" t="str">
        <f t="shared" ca="1" si="473"/>
        <v>-2.91093897731877+3.3745872460017i</v>
      </c>
      <c r="Y303" s="223" t="str">
        <f t="shared" ca="1" si="474"/>
        <v>-4.02873098111671-1.90544784561042i</v>
      </c>
      <c r="Z303" s="223" t="str">
        <f t="shared" ca="1" si="475"/>
        <v>0.761911079122434-4.39100174425625i</v>
      </c>
      <c r="AA303" s="223" t="str">
        <f t="shared" ca="1" si="476"/>
        <v>4.43515379084365-0.436824520964804i</v>
      </c>
      <c r="AB303" s="223" t="str">
        <f t="shared" ca="1" si="477"/>
        <v>1.60391311563976+4.15798839921779i</v>
      </c>
      <c r="AC303" s="223" t="str">
        <f t="shared" ca="1" si="478"/>
        <v>-3.57958561119865+2.65480162397316i</v>
      </c>
      <c r="AD303" s="223" t="str">
        <f t="shared" ca="1" si="479"/>
        <v>-3.51335541360026-2.74184947586054i</v>
      </c>
      <c r="AE303" s="223" t="str">
        <f t="shared" ca="1" si="480"/>
        <v>1.70547219049731-4.1173740925487i</v>
      </c>
      <c r="AF303" s="223" t="str">
        <f t="shared" ca="1" si="481"/>
        <v>4.42309779504898+0.54553708030147i</v>
      </c>
      <c r="AG303" s="223" t="str">
        <f t="shared" ca="1" si="482"/>
        <v>0.653921028499911+4.40837749053283i</v>
      </c>
      <c r="AH303" s="223" t="str">
        <f t="shared" ca="1" si="483"/>
        <v>-4.07427963368483+1.80600395267894i</v>
      </c>
      <c r="AI303" s="223" t="str">
        <f t="shared" ca="1" si="484"/>
        <v>-2.82724574014796-3.44500890207357i</v>
      </c>
      <c r="AJ303" s="223" t="str">
        <f t="shared" ca="1" si="485"/>
        <v>2.5661546188562-3.64365960027469i</v>
      </c>
      <c r="AK303" s="223" t="str">
        <f t="shared" ca="1" si="486"/>
        <v>4.19609808915176+1.50138790349727i</v>
      </c>
      <c r="AL303" s="223" t="str">
        <f t="shared" ca="1" si="487"/>
        <v>-0.32784883487069+4.4445382158358i</v>
      </c>
      <c r="AM303" s="223" t="str">
        <f t="shared" ca="1" si="488"/>
        <v>-4.37098102271949+0.869442182998407i</v>
      </c>
      <c r="AN303" s="223" t="str">
        <f t="shared" ca="1" si="489"/>
        <v>-2.00374396800852-3.98075557164974i</v>
      </c>
      <c r="AO303" s="223" t="str">
        <f t="shared" ca="1" si="490"/>
        <v>3.3021328647553-2.99287877369831i</v>
      </c>
      <c r="AP303" s="223" t="str">
        <f t="shared" ca="1" si="491"/>
        <v>3.76518589182365+2.38427767060867i</v>
      </c>
      <c r="AQ303" s="223" t="str">
        <f t="shared" ca="1" si="492"/>
        <v>-1.29368664152734+4.26471331792474i</v>
      </c>
      <c r="AR303" s="223" t="str">
        <f t="shared" ca="1" si="493"/>
        <v>-1.29368664152734+4.26471331792474i</v>
      </c>
      <c r="AS303" s="223" t="str">
        <f t="shared" ca="1" si="494"/>
        <v>-1.08286877512869-4.32305447876871i</v>
      </c>
      <c r="AT303" s="223" t="str">
        <f t="shared" ca="1" si="495"/>
        <v>3.87764152077022-2.19665678861077i</v>
      </c>
      <c r="AU303" s="223" t="str">
        <f t="shared" ca="1" si="496"/>
        <v>3.15130170013525+3.1513017001353i</v>
      </c>
      <c r="AV303" s="223" t="str">
        <f t="shared" ca="1" si="497"/>
        <v>-2.19665678861082+3.87764152077019i</v>
      </c>
      <c r="AW303" s="223" t="str">
        <f t="shared" ca="1" si="498"/>
        <v>-4.3230544787687-1.08286877512875i</v>
      </c>
      <c r="AX303" s="223" t="str">
        <f t="shared" ca="1" si="499"/>
        <v>-0.109370772882183-4.45527135476506i</v>
      </c>
      <c r="AY303" s="223" t="str">
        <f t="shared" ca="1" si="500"/>
        <v>4.26471331792476-1.29368664152728i</v>
      </c>
      <c r="AZ303" s="223" t="str">
        <f t="shared" ca="1" si="501"/>
        <v>2.38427767060862+3.76518589182368i</v>
      </c>
      <c r="BA303" s="223" t="str">
        <f t="shared" ca="1" si="502"/>
        <v>-2.99287877369835+3.30213286475526i</v>
      </c>
      <c r="BB303" s="223" t="str">
        <f t="shared" ca="1" si="503"/>
        <v>-3.98075557164974-2.00374396800852i</v>
      </c>
      <c r="BC303" s="223" t="str">
        <f t="shared" ca="1" si="504"/>
        <v>0.869442182998469-4.37098102271948i</v>
      </c>
      <c r="BD303" s="223" t="str">
        <f t="shared" ca="1" si="505"/>
        <v>4.44453821583581-0.327848834870563i</v>
      </c>
      <c r="BE303" s="223" t="str">
        <f t="shared" ca="1" si="506"/>
        <v>1.5013879034972+4.19609808915178i</v>
      </c>
      <c r="BF303" s="223" t="str">
        <f t="shared" ca="1" si="507"/>
        <v>-3.64365960027473+2.56615461885614i</v>
      </c>
      <c r="BG303" s="223" t="str">
        <f t="shared" ca="1" si="508"/>
        <v>-3.44500890207441-2.82724574014694i</v>
      </c>
      <c r="BH303" s="223" t="str">
        <f t="shared" ca="1" si="509"/>
        <v>1.80600395268022-4.07427963368426i</v>
      </c>
      <c r="BI303" s="223" t="str">
        <f t="shared" ca="1" si="510"/>
        <v>4.40837749053289+0.653921028499536i</v>
      </c>
      <c r="BJ303" s="223" t="str">
        <f t="shared" ca="1" si="511"/>
        <v>0.54553708029971+4.42309779504919i</v>
      </c>
      <c r="BK303" s="223" t="str">
        <f t="shared" ca="1" si="512"/>
        <v>-4.11737409254873+1.70547219049725i</v>
      </c>
      <c r="BL303" s="223" t="str">
        <f t="shared" ca="1" si="513"/>
        <v>-2.74184947586184-3.51335541359924i</v>
      </c>
      <c r="BM303" s="223" t="str">
        <f t="shared" ca="1" si="514"/>
        <v>2.65480162397351-3.57958561119839i</v>
      </c>
      <c r="BN303" s="223" t="str">
        <f t="shared" ca="1" si="515"/>
        <v>4.15798839921824+1.60391311563858i</v>
      </c>
      <c r="BO303" s="223" t="str">
        <f t="shared" ca="1" si="516"/>
        <v>-0.436824520966253+4.43515379084351i</v>
      </c>
      <c r="BP303" s="223" t="str">
        <f t="shared" ca="1" si="517"/>
        <v>-4.39100174425611+0.761911079123276i</v>
      </c>
      <c r="BQ303" s="223" t="str">
        <f t="shared" ca="1" si="518"/>
        <v>-1.90544784560873-4.0287309811175i</v>
      </c>
      <c r="BR303" s="223" t="str">
        <f t="shared" ca="1" si="519"/>
        <v>3.37458724600141-2.91093897731911i</v>
      </c>
      <c r="BS303" s="223" t="str">
        <f t="shared" ca="1" si="520"/>
        <v>3.70553878505299+2.47596185815109i</v>
      </c>
      <c r="BT303" s="223" t="str">
        <f t="shared" ca="1" si="521"/>
        <v>-1.39795831141917+4.23168020650014i</v>
      </c>
      <c r="BU303" s="223" t="str">
        <f t="shared" ca="1" si="522"/>
        <v>-4.45124541719878-0.218675664896242i</v>
      </c>
      <c r="BV303" s="223" t="str">
        <f t="shared" ca="1" si="523"/>
        <v>-0.976449567417454-4.34832738565546i</v>
      </c>
      <c r="BW303" s="223" t="str">
        <f t="shared" ca="1" si="524"/>
        <v>3.93038230387567-2.10083310996659i</v>
      </c>
      <c r="BX303" s="223" t="str">
        <f t="shared" ca="1" si="525"/>
        <v>3.07301577181179+3.22768940214931i</v>
      </c>
      <c r="BY303" s="223" t="str">
        <f t="shared" ca="1" si="526"/>
        <v>-2.29115728334759+3.82256499140488i</v>
      </c>
      <c r="BZ303" s="223" t="str">
        <f t="shared" ca="1" si="527"/>
        <v>-4.29517752551323-1.18863570318115i</v>
      </c>
      <c r="CA303" s="223" t="str">
        <f t="shared" ca="1" si="528"/>
        <v>6.33356707496782E-14-4.4566136034607i</v>
      </c>
      <c r="CB303" s="223" t="str">
        <f t="shared" ca="1" si="529"/>
        <v>4.29517752551327-1.18863570318103i</v>
      </c>
      <c r="CC303" s="223" t="str">
        <f t="shared" ca="1" si="530"/>
        <v>2.29115728334749+3.82256499140495i</v>
      </c>
      <c r="CD303" s="223" t="str">
        <f t="shared" ca="1" si="531"/>
        <v>-3.07301577181188+3.22768940214922i</v>
      </c>
      <c r="CE303" s="223" t="str">
        <f t="shared" ca="1" si="532"/>
        <v>-3.93038230387561-2.10083310996671i</v>
      </c>
      <c r="CF303" s="223" t="str">
        <f t="shared" ca="1" si="533"/>
        <v>0.976449567417579-4.34832738565543i</v>
      </c>
      <c r="CG303" s="223" t="str">
        <f t="shared" ca="1" si="534"/>
        <v>4.45124541719878-0.218675664896116i</v>
      </c>
      <c r="CH303" s="223" t="str">
        <f t="shared" ca="1" si="535"/>
        <v>1.39795831141905+4.23168020650018i</v>
      </c>
      <c r="CI303" s="223" t="str">
        <f t="shared" ca="1" si="536"/>
        <v>-3.70553878505306+2.47596185815098i</v>
      </c>
      <c r="CJ303" s="223" t="str">
        <f t="shared" ca="1" si="537"/>
        <v>-3.37458724600132-2.9109389773192i</v>
      </c>
      <c r="CK303" s="223" t="str">
        <f t="shared" ca="1" si="538"/>
        <v>1.90544784560884-4.02873098111745i</v>
      </c>
      <c r="CL303" s="223" t="str">
        <f t="shared" ca="1" si="539"/>
        <v>4.39100174425608+0.761911079123401i</v>
      </c>
      <c r="CM303" s="223" t="str">
        <f t="shared" ca="1" si="540"/>
        <v>0.436824520966127+4.43515379084352i</v>
      </c>
      <c r="CN303" s="223" t="str">
        <f t="shared" ca="1" si="541"/>
        <v>-4.15798839921829+1.60391311563846i</v>
      </c>
      <c r="CO303" s="223" t="str">
        <f t="shared" ca="1" si="542"/>
        <v>-2.65480162397351-3.57958561119839i</v>
      </c>
      <c r="CP303" s="223" t="str">
        <f t="shared" ca="1" si="543"/>
        <v>2.74184947586194-3.51335541359916i</v>
      </c>
      <c r="CQ303" s="223" t="str">
        <f t="shared" ca="1" si="544"/>
        <v>4.11737409254873+1.70547219049725i</v>
      </c>
      <c r="CR303" s="223" t="str">
        <f t="shared" ca="1" si="545"/>
        <v>-0.545537080299839+4.42309779504918i</v>
      </c>
      <c r="CS303" s="223" t="str">
        <f t="shared" ca="1" si="546"/>
        <v>-4.40837749053293+0.653921028499287i</v>
      </c>
      <c r="CT303" s="223" t="str">
        <f t="shared" ca="1" si="547"/>
        <v>-1.8060039526801-4.07427963368432i</v>
      </c>
      <c r="CU303" s="223" t="str">
        <f t="shared" ca="1" si="548"/>
        <v>3.44500890207449-2.82724574014684i</v>
      </c>
      <c r="CV303" s="223" t="str">
        <f t="shared" ca="1" si="549"/>
        <v>3.64365960027466+2.56615461885625i</v>
      </c>
      <c r="CW303" s="223" t="str">
        <f t="shared" ca="1" si="550"/>
        <v>-1.50138790349732+4.19609808915174i</v>
      </c>
      <c r="CX303" s="223" t="str">
        <f t="shared" ca="1" si="551"/>
        <v>-4.4445382158358-0.32784883487069i</v>
      </c>
      <c r="CY303" s="223" t="str">
        <f t="shared" ca="1" si="552"/>
        <v>-0.869442182998345-4.3709810227195i</v>
      </c>
      <c r="CZ303" s="223" t="str">
        <f t="shared" ca="1" si="553"/>
        <v>3.98075557164974-2.00374396800852i</v>
      </c>
      <c r="DA303" s="223" t="str">
        <f t="shared" ca="1" si="554"/>
        <v>2.99287877369817+3.30213286475543i</v>
      </c>
      <c r="DB303" s="223" t="str">
        <f t="shared" ca="1" si="555"/>
        <v>-2.38427767060862+3.76518589182368i</v>
      </c>
      <c r="DC303" s="223" t="str">
        <f t="shared" ca="1" si="556"/>
        <v>-4.26471331792469-1.29368664152752i</v>
      </c>
      <c r="DD303" s="223" t="str">
        <f t="shared" ca="1" si="557"/>
        <v>0.109370772882437-4.45527135476505i</v>
      </c>
      <c r="DE303" s="223" t="str">
        <f t="shared" ca="1" si="558"/>
        <v>4.32305447876873-1.08286877512863i</v>
      </c>
      <c r="DF303" s="223" t="str">
        <f t="shared" ca="1" si="559"/>
        <v>2.19665678861061+3.87764152077031i</v>
      </c>
      <c r="DG303" s="223" t="str">
        <f t="shared" ca="1" si="560"/>
        <v>-3.15130170013534+3.15130170013521i</v>
      </c>
      <c r="DH303" s="223" t="str">
        <f t="shared" ca="1" si="561"/>
        <v>-3.87764152077022-2.19665678861077i</v>
      </c>
      <c r="DI303" s="223" t="str">
        <f t="shared" ca="1" si="562"/>
        <v>1.08286877512882-4.32305447876868i</v>
      </c>
      <c r="DJ303" s="223" t="str">
        <f t="shared" ca="1" si="563"/>
        <v>4.45527135476506-0.109370772882246i</v>
      </c>
      <c r="DK303" s="223" t="str">
        <f t="shared" ca="1" si="564"/>
        <v>1.29368664152734+4.26471331792474i</v>
      </c>
      <c r="DL303" s="223" t="str">
        <f t="shared" ca="1" si="565"/>
        <v>-3.76518589182378+2.38427767060846i</v>
      </c>
      <c r="DM303" s="223" t="str">
        <f t="shared" ca="1" si="566"/>
        <v>-3.3021328647553-2.99287877369831i</v>
      </c>
      <c r="DN303" s="223" t="str">
        <f t="shared" ca="1" si="567"/>
        <v>2.00374396800846-3.98075557164977i</v>
      </c>
      <c r="DO303" s="223" t="str">
        <f t="shared" ca="1" si="568"/>
        <v>4.37098102271946+0.869442182998532i</v>
      </c>
      <c r="DP303" s="223" t="str">
        <f t="shared" ca="1" si="569"/>
        <v>0.327848834870753+4.4445382158358i</v>
      </c>
      <c r="DQ303" s="223" t="str">
        <f t="shared" ca="1" si="570"/>
        <v>-4.1960980891518+1.50138790349715i</v>
      </c>
      <c r="DR303" s="223" t="str">
        <f t="shared" ca="1" si="571"/>
        <v>-2.5661546188563-3.64365960027462i</v>
      </c>
      <c r="DS303" s="223" t="str">
        <f t="shared" ca="1" si="572"/>
        <v>2.82724574014699-3.44500890207437i</v>
      </c>
      <c r="DT303" s="223" t="str">
        <f t="shared" ca="1" si="573"/>
        <v>4.07427963368413+1.80600395268051i</v>
      </c>
      <c r="DU303" s="223" t="str">
        <f t="shared" ca="1" si="574"/>
        <v>-0.653921028499474+4.4083774905329i</v>
      </c>
      <c r="DV303" s="223" t="str">
        <f t="shared" ca="1" si="575"/>
        <v>-4.42309779504923+0.545537080299398i</v>
      </c>
      <c r="DW303" s="223" t="str">
        <f t="shared" ca="1" si="576"/>
        <v>-1.70547219049731-4.1173740925487i</v>
      </c>
      <c r="DX303" s="223" t="str">
        <f t="shared" ca="1" si="577"/>
        <v>3.51335541359929-2.74184947586179i</v>
      </c>
      <c r="DY303" s="223" t="str">
        <f t="shared" ca="1" si="578"/>
        <v>3.57958561119843+2.65480162397346i</v>
      </c>
      <c r="DZ303" s="223" t="str">
        <f t="shared" ca="1" si="579"/>
        <v>-1.60391311563864+4.15798839921822i</v>
      </c>
      <c r="EA303" s="223" t="str">
        <f t="shared" ca="1" si="580"/>
        <v>-4.43515379084353-0.436824520966064i</v>
      </c>
      <c r="EB303" s="223" t="str">
        <f t="shared" ca="1" si="581"/>
        <v>-0.761911079123214-4.39100174425611i</v>
      </c>
      <c r="EC303" s="223" t="str">
        <f t="shared" ca="1" si="582"/>
        <v>4.02873098111743-1.9054478456089i</v>
      </c>
      <c r="ED303" s="223" t="str">
        <f t="shared" ca="1" si="583"/>
        <v>2.91093897731906+3.37458724600145i</v>
      </c>
      <c r="EE303" s="223" t="str">
        <f t="shared" ca="1" si="584"/>
        <v>-2.47596185815135+3.70553878505281i</v>
      </c>
      <c r="EF303" s="223" t="str">
        <f t="shared" ca="1" si="585"/>
        <v>-4.23168020650011-1.39795831141923i</v>
      </c>
      <c r="EG303" s="223" t="str">
        <f t="shared" ca="1" si="586"/>
        <v>0.218675664896305-4.45124541719877i</v>
      </c>
      <c r="EH303" s="223" t="str">
        <f t="shared" ca="1" si="587"/>
        <v>4.34832738565547-0.976449567417392i</v>
      </c>
      <c r="EI303" s="223" t="str">
        <f t="shared" ca="1" si="588"/>
        <v>2.10083310996654+3.9303823038757i</v>
      </c>
      <c r="EJ303" s="223" t="str">
        <f t="shared" ca="1" si="589"/>
        <v>-3.22768940214918+3.07301577181192i</v>
      </c>
      <c r="EK303" s="223" t="str">
        <f t="shared" ca="1" si="590"/>
        <v>-3.82256499140485-2.29115728334765i</v>
      </c>
      <c r="EL303" s="223" t="str">
        <f t="shared" ca="1" si="591"/>
        <v>1.18863570318097-4.29517752551329i</v>
      </c>
      <c r="EM303" s="223" t="str">
        <f t="shared" ca="1" si="592"/>
        <v>4.4566136034607+1.26671341499357E-13i</v>
      </c>
      <c r="EN303" s="223"/>
      <c r="EO303" s="223"/>
      <c r="EP303" s="223"/>
    </row>
    <row r="304" spans="1:146">
      <c r="A304" s="249">
        <f t="shared" si="461"/>
        <v>3.9843750000000009E-3</v>
      </c>
      <c r="B304" s="248">
        <v>204</v>
      </c>
      <c r="C304" s="247">
        <f t="shared" si="462"/>
        <v>40800</v>
      </c>
      <c r="N304" s="246">
        <f t="shared" ca="1" si="463"/>
        <v>8.539993759662412</v>
      </c>
      <c r="O304" s="223">
        <f t="shared" ca="1" si="464"/>
        <v>-4.4600062403375871</v>
      </c>
      <c r="P304" s="223" t="str">
        <f t="shared" ca="1" si="465"/>
        <v>-1.29467147202927-4.2679598689964i</v>
      </c>
      <c r="Q304" s="223" t="str">
        <f t="shared" ca="1" si="466"/>
        <v>3.70835965952034-2.47784670621336i</v>
      </c>
      <c r="R304" s="223" t="str">
        <f t="shared" ca="1" si="467"/>
        <v>3.447631445844+2.82939800619811i</v>
      </c>
      <c r="S304" s="223" t="str">
        <f t="shared" ca="1" si="468"/>
        <v>-1.70677049642224+4.12050848032045i</v>
      </c>
      <c r="T304" s="223" t="str">
        <f t="shared" ca="1" si="469"/>
        <v>-4.43853009124667-0.43715705752973i</v>
      </c>
      <c r="U304" s="223" t="str">
        <f t="shared" ca="1" si="470"/>
        <v>-0.870104053621418-4.37430847102966i</v>
      </c>
      <c r="V304" s="223" t="str">
        <f t="shared" ca="1" si="471"/>
        <v>3.93337434248015-2.1024323879186i</v>
      </c>
      <c r="W304" s="223" t="str">
        <f t="shared" ca="1" si="472"/>
        <v>3.15370065667713+3.15370065667692i</v>
      </c>
      <c r="X304" s="223" t="str">
        <f t="shared" ca="1" si="473"/>
        <v>-2.1024323879187+3.93337434248009i</v>
      </c>
      <c r="Y304" s="223" t="str">
        <f t="shared" ca="1" si="474"/>
        <v>-4.37430847102963-0.87010405362153i</v>
      </c>
      <c r="Z304" s="223" t="str">
        <f t="shared" ca="1" si="475"/>
        <v>-0.43715705753004-4.43853009124664i</v>
      </c>
      <c r="AA304" s="223" t="str">
        <f t="shared" ca="1" si="476"/>
        <v>4.1205084803205-1.70677049642214i</v>
      </c>
      <c r="AB304" s="223" t="str">
        <f t="shared" ca="1" si="477"/>
        <v>2.82939800619799+3.44763144584409i</v>
      </c>
      <c r="AC304" s="223" t="str">
        <f t="shared" ca="1" si="478"/>
        <v>-2.4778467062131+3.70835965952052i</v>
      </c>
      <c r="AD304" s="223" t="str">
        <f t="shared" ca="1" si="479"/>
        <v>-4.26795986899641-1.29467147202925i</v>
      </c>
      <c r="AE304" s="223" t="str">
        <f t="shared" ca="1" si="480"/>
        <v>1.48617196882747E-13-4.46000624033759i</v>
      </c>
      <c r="AF304" s="223" t="str">
        <f t="shared" ca="1" si="481"/>
        <v>4.26795986899635-1.29467147202945i</v>
      </c>
      <c r="AG304" s="223" t="str">
        <f t="shared" ca="1" si="482"/>
        <v>2.47784670621327+3.7083596595204i</v>
      </c>
      <c r="AH304" s="223" t="str">
        <f t="shared" ca="1" si="483"/>
        <v>-2.82939800619822+3.44763144584391i</v>
      </c>
      <c r="AI304" s="223" t="str">
        <f t="shared" ca="1" si="484"/>
        <v>-4.12050848032109-1.70677049642071i</v>
      </c>
      <c r="AJ304" s="223" t="str">
        <f t="shared" ca="1" si="485"/>
        <v>0.437157057531597-4.43853009124649i</v>
      </c>
      <c r="AK304" s="223" t="str">
        <f t="shared" ca="1" si="486"/>
        <v>4.37430847102977-0.870104053620834i</v>
      </c>
      <c r="AL304" s="223" t="str">
        <f t="shared" ca="1" si="487"/>
        <v>2.10243238791928+3.93337434247978i</v>
      </c>
      <c r="AM304" s="223" t="str">
        <f t="shared" ca="1" si="488"/>
        <v>-3.15370065667573+3.15370065667833i</v>
      </c>
      <c r="AN304" s="223" t="str">
        <f t="shared" ca="1" si="489"/>
        <v>-3.93337434247939-2.10243238792001i</v>
      </c>
      <c r="AO304" s="223" t="str">
        <f t="shared" ca="1" si="490"/>
        <v>0.870104053621708-4.3743084710296i</v>
      </c>
      <c r="AP304" s="223" t="str">
        <f t="shared" ca="1" si="491"/>
        <v>4.43853009124657-0.437157057530775i</v>
      </c>
      <c r="AQ304" s="223" t="str">
        <f t="shared" ca="1" si="492"/>
        <v>1.70677049642405+4.12050848031971i</v>
      </c>
      <c r="AR304" s="223" t="str">
        <f t="shared" ca="1" si="493"/>
        <v>1.70677049642405+4.12050848031971i</v>
      </c>
      <c r="AS304" s="223" t="str">
        <f t="shared" ca="1" si="494"/>
        <v>-3.70835965952047-2.47784670621317i</v>
      </c>
      <c r="AT304" s="223" t="str">
        <f t="shared" ca="1" si="495"/>
        <v>1.29467147202806-4.26795986899677i</v>
      </c>
      <c r="AU304" s="223" t="str">
        <f t="shared" ca="1" si="496"/>
        <v>4.46000624033759+2.07188841365479E-12i</v>
      </c>
      <c r="AV304" s="223" t="str">
        <f t="shared" ca="1" si="497"/>
        <v>1.29467147202846+4.26795986899665i</v>
      </c>
      <c r="AW304" s="223" t="str">
        <f t="shared" ca="1" si="498"/>
        <v>-3.70835965952024+2.47784670621352i</v>
      </c>
      <c r="AX304" s="223" t="str">
        <f t="shared" ca="1" si="499"/>
        <v>-3.44763144584498-2.82939800619692i</v>
      </c>
      <c r="AY304" s="223" t="str">
        <f t="shared" ca="1" si="500"/>
        <v>1.70677049642366-4.12050848031987i</v>
      </c>
      <c r="AZ304" s="223" t="str">
        <f t="shared" ca="1" si="501"/>
        <v>4.43853009124661+0.437157057530358i</v>
      </c>
      <c r="BA304" s="223" t="str">
        <f t="shared" ca="1" si="502"/>
        <v>0.870104053621993+4.37430847102954i</v>
      </c>
      <c r="BB304" s="223" t="str">
        <f t="shared" ca="1" si="503"/>
        <v>-3.93337434247922+2.10243238792032i</v>
      </c>
      <c r="BC304" s="223" t="str">
        <f t="shared" ca="1" si="504"/>
        <v>-3.15370065667603-3.15370065667803i</v>
      </c>
      <c r="BD304" s="223" t="str">
        <f t="shared" ca="1" si="505"/>
        <v>2.10243238791891-3.93337434247998i</v>
      </c>
      <c r="BE304" s="223" t="str">
        <f t="shared" ca="1" si="506"/>
        <v>4.37430847102985+0.870104053620424i</v>
      </c>
      <c r="BF304" s="223" t="str">
        <f t="shared" ca="1" si="507"/>
        <v>0.437157057532078+4.43853009124644i</v>
      </c>
      <c r="BG304" s="223" t="str">
        <f t="shared" ca="1" si="508"/>
        <v>-4.12050848032095+1.70677049642104i</v>
      </c>
      <c r="BH304" s="223" t="str">
        <f t="shared" ca="1" si="509"/>
        <v>-2.82939800619816-3.44763144584396i</v>
      </c>
      <c r="BI304" s="223" t="str">
        <f t="shared" ca="1" si="510"/>
        <v>2.47784670621218-3.70835965952113i</v>
      </c>
      <c r="BJ304" s="223" t="str">
        <f t="shared" ca="1" si="511"/>
        <v>4.26795986899583+1.29467147203117i</v>
      </c>
      <c r="BK304" s="223" t="str">
        <f t="shared" ca="1" si="512"/>
        <v>-7.62754094199903E-13+4.46000624033759i</v>
      </c>
      <c r="BL304" s="223" t="str">
        <f t="shared" ca="1" si="513"/>
        <v>-4.2679598689963+1.29467147202959i</v>
      </c>
      <c r="BM304" s="223" t="str">
        <f t="shared" ca="1" si="514"/>
        <v>-2.4778467062145-3.70835965951958i</v>
      </c>
      <c r="BN304" s="223" t="str">
        <f t="shared" ca="1" si="515"/>
        <v>2.82939800619943-3.44763144584291i</v>
      </c>
      <c r="BO304" s="223" t="str">
        <f t="shared" ca="1" si="516"/>
        <v>4.12050848032027+1.70677049642268i</v>
      </c>
      <c r="BP304" s="223" t="str">
        <f t="shared" ca="1" si="517"/>
        <v>-0.437157057529181+4.43853009124672i</v>
      </c>
      <c r="BQ304" s="223" t="str">
        <f t="shared" ca="1" si="518"/>
        <v>-4.37430847102931+0.870104053623153i</v>
      </c>
      <c r="BR304" s="223" t="str">
        <f t="shared" ca="1" si="519"/>
        <v>-2.10243238791746-3.93337434248076i</v>
      </c>
      <c r="BS304" s="223" t="str">
        <f t="shared" ca="1" si="520"/>
        <v>3.1537006566771-3.15370065667695i</v>
      </c>
      <c r="BT304" s="223" t="str">
        <f t="shared" ca="1" si="521"/>
        <v>3.93337434248054+2.10243238791787i</v>
      </c>
      <c r="BU304" s="223" t="str">
        <f t="shared" ca="1" si="522"/>
        <v>-0.870104053619389+4.37430847103006i</v>
      </c>
      <c r="BV304" s="223" t="str">
        <f t="shared" ca="1" si="523"/>
        <v>-4.43853009124677+0.437157057528713i</v>
      </c>
      <c r="BW304" s="223" t="str">
        <f t="shared" ca="1" si="524"/>
        <v>-1.70677049642225-4.12050848032045i</v>
      </c>
      <c r="BX304" s="223" t="str">
        <f t="shared" ca="1" si="525"/>
        <v>3.44763144584321-2.82939800619907i</v>
      </c>
      <c r="BY304" s="223" t="str">
        <f t="shared" ca="1" si="526"/>
        <v>3.70835965951932+2.47784670621489i</v>
      </c>
      <c r="BZ304" s="223" t="str">
        <f t="shared" ca="1" si="527"/>
        <v>-1.29467147203016+4.26795986899613i</v>
      </c>
      <c r="CA304" s="223" t="str">
        <f t="shared" ca="1" si="528"/>
        <v>-4.46000624033759+4.19619223834318E-13i</v>
      </c>
      <c r="CB304" s="223" t="str">
        <f t="shared" ca="1" si="529"/>
        <v>-1.29467147203072-4.26795986899596i</v>
      </c>
      <c r="CC304" s="223" t="str">
        <f t="shared" ca="1" si="530"/>
        <v>3.70835965952139-2.4778467062118i</v>
      </c>
      <c r="CD304" s="223" t="str">
        <f t="shared" ca="1" si="531"/>
        <v>3.44763144584374+2.82939800619842i</v>
      </c>
      <c r="CE304" s="223" t="str">
        <f t="shared" ca="1" si="532"/>
        <v>-1.70677049642148+4.12050848032077i</v>
      </c>
      <c r="CF304" s="223" t="str">
        <f t="shared" ca="1" si="533"/>
        <v>-4.43853009124685-0.437157057527878i</v>
      </c>
      <c r="CG304" s="223" t="str">
        <f t="shared" ca="1" si="534"/>
        <v>-0.870104053619964-4.37430847102995i</v>
      </c>
      <c r="CH304" s="223" t="str">
        <f t="shared" ca="1" si="535"/>
        <v>3.93337434248014-2.10243238791861i</v>
      </c>
      <c r="CI304" s="223" t="str">
        <f t="shared" ca="1" si="536"/>
        <v>3.1537006566777+3.15370065667636i</v>
      </c>
      <c r="CJ304" s="223" t="str">
        <f t="shared" ca="1" si="537"/>
        <v>-2.10243238792074+3.933374342479i</v>
      </c>
      <c r="CK304" s="223" t="str">
        <f t="shared" ca="1" si="538"/>
        <v>-4.37430847102947-0.870104053622332i</v>
      </c>
      <c r="CL304" s="223" t="str">
        <f t="shared" ca="1" si="539"/>
        <v>-0.437157057530016-4.43853009124664i</v>
      </c>
      <c r="CM304" s="223" t="str">
        <f t="shared" ca="1" si="540"/>
        <v>4.12050848032005-1.70677049642323i</v>
      </c>
      <c r="CN304" s="223" t="str">
        <f t="shared" ca="1" si="541"/>
        <v>2.82939800619656+3.44763144584527i</v>
      </c>
      <c r="CO304" s="223" t="str">
        <f t="shared" ca="1" si="542"/>
        <v>-2.4778467062138+3.70835965952005i</v>
      </c>
      <c r="CP304" s="223" t="str">
        <f t="shared" ca="1" si="543"/>
        <v>-4.26795986899651-1.29467147202891i</v>
      </c>
      <c r="CQ304" s="223" t="str">
        <f t="shared" ca="1" si="544"/>
        <v>-1.7287535432892E-12-4.46000624033759i</v>
      </c>
      <c r="CR304" s="223" t="str">
        <f t="shared" ca="1" si="545"/>
        <v>4.26795986899691-1.29467147202761i</v>
      </c>
      <c r="CS304" s="223" t="str">
        <f t="shared" ca="1" si="546"/>
        <v>2.47784670621288+3.70835965952066i</v>
      </c>
      <c r="CT304" s="223" t="str">
        <f t="shared" ca="1" si="547"/>
        <v>-2.8293980061976+3.44763144584441i</v>
      </c>
      <c r="CU304" s="223" t="str">
        <f t="shared" ca="1" si="548"/>
        <v>-4.12050848032128-1.70677049642027i</v>
      </c>
      <c r="CV304" s="223" t="str">
        <f t="shared" ca="1" si="549"/>
        <v>0.437157057531117-4.43853009124653i</v>
      </c>
      <c r="CW304" s="223" t="str">
        <f t="shared" ca="1" si="550"/>
        <v>4.37430847102969-0.870104053621249i</v>
      </c>
      <c r="CX304" s="223" t="str">
        <f t="shared" ca="1" si="551"/>
        <v>2.10243238791954+3.93337434247964i</v>
      </c>
      <c r="CY304" s="223" t="str">
        <f t="shared" ca="1" si="552"/>
        <v>-3.15370065667866+3.1537006566754i</v>
      </c>
      <c r="CZ304" s="223" t="str">
        <f t="shared" ca="1" si="553"/>
        <v>-3.93337434247962-2.10243238791958i</v>
      </c>
      <c r="DA304" s="223" t="str">
        <f t="shared" ca="1" si="554"/>
        <v>0.870104053621298-4.37430847102968i</v>
      </c>
      <c r="DB304" s="223" t="str">
        <f t="shared" ca="1" si="555"/>
        <v>4.43853009124651-0.437157057531319i</v>
      </c>
      <c r="DC304" s="223" t="str">
        <f t="shared" ca="1" si="556"/>
        <v>1.70677049642022+4.12050848032129i</v>
      </c>
      <c r="DD304" s="223" t="str">
        <f t="shared" ca="1" si="557"/>
        <v>-3.44763144584444+2.82939800619757i</v>
      </c>
      <c r="DE304" s="223" t="str">
        <f t="shared" ca="1" si="558"/>
        <v>-3.70835965952063-2.47784670621292i</v>
      </c>
      <c r="DF304" s="223" t="str">
        <f t="shared" ca="1" si="559"/>
        <v>1.29467147202766-4.26795986899689i</v>
      </c>
      <c r="DG304" s="223" t="str">
        <f t="shared" ca="1" si="560"/>
        <v>4.46000624033759+1.5255081883998E-12i</v>
      </c>
      <c r="DH304" s="223" t="str">
        <f t="shared" ca="1" si="561"/>
        <v>1.29467147202886+4.26795986899653i</v>
      </c>
      <c r="DI304" s="223" t="str">
        <f t="shared" ca="1" si="562"/>
        <v>-3.70835965952007+2.47784670621376i</v>
      </c>
      <c r="DJ304" s="223" t="str">
        <f t="shared" ca="1" si="563"/>
        <v>-3.44763144584524-2.82939800619659i</v>
      </c>
      <c r="DK304" s="223" t="str">
        <f t="shared" ca="1" si="564"/>
        <v>1.70677049642327-4.12050848032003i</v>
      </c>
      <c r="DL304" s="223" t="str">
        <f t="shared" ca="1" si="565"/>
        <v>4.43853009124664+0.437157057530066i</v>
      </c>
      <c r="DM304" s="223" t="str">
        <f t="shared" ca="1" si="566"/>
        <v>0.870104053622533+4.37430847102943i</v>
      </c>
      <c r="DN304" s="223" t="str">
        <f t="shared" ca="1" si="567"/>
        <v>-3.93337434248118+2.10243238791667i</v>
      </c>
      <c r="DO304" s="223" t="str">
        <f t="shared" ca="1" si="568"/>
        <v>-3.15370065667614-3.15370065667791i</v>
      </c>
      <c r="DP304" s="223" t="str">
        <f t="shared" ca="1" si="569"/>
        <v>2.10243238791843-3.93337434248024i</v>
      </c>
      <c r="DQ304" s="223" t="str">
        <f t="shared" ca="1" si="570"/>
        <v>4.37430847102993+0.870104053620013i</v>
      </c>
      <c r="DR304" s="223" t="str">
        <f t="shared" ca="1" si="571"/>
        <v>0.437157057527828+4.43853009124686i</v>
      </c>
      <c r="DS304" s="223" t="str">
        <f t="shared" ca="1" si="572"/>
        <v>-4.1205084803207+1.70677049642166i</v>
      </c>
      <c r="DT304" s="223" t="str">
        <f t="shared" ca="1" si="573"/>
        <v>-2.82939800619858-3.44763144584361i</v>
      </c>
      <c r="DU304" s="223" t="str">
        <f t="shared" ca="1" si="574"/>
        <v>2.47784670621184-3.70835965952136i</v>
      </c>
      <c r="DV304" s="223" t="str">
        <f t="shared" ca="1" si="575"/>
        <v>4.26795986899587+1.29467147203101i</v>
      </c>
      <c r="DW304" s="223" t="str">
        <f t="shared" ca="1" si="576"/>
        <v>-2.1637386894492E-13+4.46000624033759i</v>
      </c>
      <c r="DX304" s="223" t="str">
        <f t="shared" ca="1" si="577"/>
        <v>-4.26795986899615+1.29467147203011i</v>
      </c>
      <c r="DY304" s="223" t="str">
        <f t="shared" ca="1" si="578"/>
        <v>-2.47784670621485-3.70835965951935i</v>
      </c>
      <c r="DZ304" s="223" t="str">
        <f t="shared" ca="1" si="579"/>
        <v>2.8293980061993-3.44763144584302i</v>
      </c>
      <c r="EA304" s="223" t="str">
        <f t="shared" ca="1" si="580"/>
        <v>4.12050848032053+1.70677049642206i</v>
      </c>
      <c r="EB304" s="223" t="str">
        <f t="shared" ca="1" si="581"/>
        <v>-0.437157057528763+4.43853009124677i</v>
      </c>
      <c r="EC304" s="223" t="str">
        <f t="shared" ca="1" si="582"/>
        <v>-4.37430847103012+0.87010405361909i</v>
      </c>
      <c r="ED304" s="223" t="str">
        <f t="shared" ca="1" si="583"/>
        <v>-2.10243238791805-3.93337434248044i</v>
      </c>
      <c r="EE304" s="223" t="str">
        <f t="shared" ca="1" si="584"/>
        <v>3.15370065667681-3.15370065667725i</v>
      </c>
      <c r="EF304" s="223" t="str">
        <f t="shared" ca="1" si="585"/>
        <v>3.93337434248073+2.1024323879175i</v>
      </c>
      <c r="EG304" s="223" t="str">
        <f t="shared" ca="1" si="586"/>
        <v>-0.870104053623452+4.37430847102925i</v>
      </c>
      <c r="EH304" s="223" t="str">
        <f t="shared" ca="1" si="587"/>
        <v>-4.4385300912467+0.437157057529383i</v>
      </c>
      <c r="EI304" s="223" t="str">
        <f t="shared" ca="1" si="588"/>
        <v>-1.70677049642264-4.12050848032029i</v>
      </c>
      <c r="EJ304" s="223" t="str">
        <f t="shared" ca="1" si="589"/>
        <v>3.44763144584295-2.82939800619939i</v>
      </c>
      <c r="EK304" s="223" t="str">
        <f t="shared" ca="1" si="590"/>
        <v>3.70835965951941+2.47784670621475i</v>
      </c>
      <c r="EL304" s="223" t="str">
        <f t="shared" ca="1" si="591"/>
        <v>-1.29467147202951+4.26795986899633i</v>
      </c>
      <c r="EM304" s="223" t="str">
        <f t="shared" ca="1" si="592"/>
        <v>-4.46000624033759+8.39238447668635E-13i</v>
      </c>
      <c r="EN304" s="223"/>
      <c r="EO304" s="223"/>
      <c r="EP304" s="223"/>
    </row>
    <row r="305" spans="1:146">
      <c r="A305" s="249">
        <f t="shared" si="461"/>
        <v>4.0039062500000005E-3</v>
      </c>
      <c r="B305" s="248">
        <v>205</v>
      </c>
      <c r="C305" s="247">
        <f t="shared" si="462"/>
        <v>41000</v>
      </c>
      <c r="N305" s="246">
        <f t="shared" ca="1" si="463"/>
        <v>8.5371297732370728</v>
      </c>
      <c r="O305" s="223">
        <f t="shared" ca="1" si="464"/>
        <v>-4.4628702267629281</v>
      </c>
      <c r="P305" s="223" t="str">
        <f t="shared" ca="1" si="465"/>
        <v>-1.39992089990538-4.23762104664104i</v>
      </c>
      <c r="Q305" s="223" t="str">
        <f t="shared" ca="1" si="466"/>
        <v>3.58461097815673-2.65852869012264i</v>
      </c>
      <c r="R305" s="223" t="str">
        <f t="shared" ca="1" si="467"/>
        <v>3.64877492046771+2.56975723380495i</v>
      </c>
      <c r="S305" s="223" t="str">
        <f t="shared" ca="1" si="468"/>
        <v>-1.29550284340448+4.27070053312778i</v>
      </c>
      <c r="T305" s="223" t="str">
        <f t="shared" ca="1" si="469"/>
        <v>-4.46152609368936+0.109524318103018i</v>
      </c>
      <c r="U305" s="223" t="str">
        <f t="shared" ca="1" si="470"/>
        <v>-1.50349569640258-4.20198897569067i</v>
      </c>
      <c r="V305" s="223" t="str">
        <f t="shared" ca="1" si="471"/>
        <v>3.51828780022975-2.74569874816621i</v>
      </c>
      <c r="W305" s="223" t="str">
        <f t="shared" ca="1" si="472"/>
        <v>3.71074097720309+2.47943785181901i</v>
      </c>
      <c r="X305" s="223" t="str">
        <f t="shared" ca="1" si="473"/>
        <v>-1.19030442443269+4.30120750930514i</v>
      </c>
      <c r="Y305" s="223" t="str">
        <f t="shared" ca="1" si="474"/>
        <v>-4.45749450412417+0.218982662852189i</v>
      </c>
      <c r="Z305" s="223" t="str">
        <f t="shared" ca="1" si="475"/>
        <v>-1.6061648433116-4.16382578370383i</v>
      </c>
      <c r="AA305" s="223" t="str">
        <f t="shared" ca="1" si="476"/>
        <v>3.44984533728918-2.83121489995215i</v>
      </c>
      <c r="AB305" s="223" t="str">
        <f t="shared" ca="1" si="477"/>
        <v>3.77047182232732+2.38762494918333i</v>
      </c>
      <c r="AC305" s="223" t="str">
        <f t="shared" ca="1" si="478"/>
        <v>-1.08438901058396+4.32912359891142i</v>
      </c>
      <c r="AD305" s="223" t="str">
        <f t="shared" ca="1" si="479"/>
        <v>-4.45077788654615+0.328309100633532i</v>
      </c>
      <c r="AE305" s="223" t="str">
        <f t="shared" ca="1" si="480"/>
        <v>-1.7078664965774-4.12315445876036i</v>
      </c>
      <c r="AF305" s="223" t="str">
        <f t="shared" ca="1" si="481"/>
        <v>3.37932481651518-2.91502563374864i</v>
      </c>
      <c r="AG305" s="223" t="str">
        <f t="shared" ca="1" si="482"/>
        <v>3.82793147621306+2.29437383055688i</v>
      </c>
      <c r="AH305" s="223" t="str">
        <f t="shared" ca="1" si="483"/>
        <v>-0.977820401342791+4.35443198633815i</v>
      </c>
      <c r="AI305" s="223" t="str">
        <f t="shared" ca="1" si="484"/>
        <v>-4.44138028679458+0.437437777288953i</v>
      </c>
      <c r="AJ305" s="223" t="str">
        <f t="shared" ca="1" si="485"/>
        <v>-1.80853939492731-4.07999949974543i</v>
      </c>
      <c r="AK305" s="223" t="str">
        <f t="shared" ca="1" si="486"/>
        <v>3.30676871683275-2.99708046510321i</v>
      </c>
      <c r="AL305" s="223" t="str">
        <f t="shared" ca="1" si="487"/>
        <v>3.88308532731331+2.19974066692669i</v>
      </c>
      <c r="AM305" s="223" t="str">
        <f t="shared" ca="1" si="488"/>
        <v>-0.870662789653982+4.37711742675918i</v>
      </c>
      <c r="AN305" s="223" t="str">
        <f t="shared" ca="1" si="489"/>
        <v>-4.42930736563188+0.546302957786389i</v>
      </c>
      <c r="AO305" s="223" t="str">
        <f t="shared" ca="1" si="490"/>
        <v>-1.90812289676889-4.03438690159401i</v>
      </c>
      <c r="AP305" s="223" t="str">
        <f t="shared" ca="1" si="491"/>
        <v>3.23222074332523-3.07732996725166i</v>
      </c>
      <c r="AQ305" s="223" t="str">
        <f t="shared" ca="1" si="492"/>
        <v>3.9359001530088+2.10378246177505i</v>
      </c>
      <c r="AR305" s="223" t="str">
        <f t="shared" ca="1" si="493"/>
        <v>3.9359001530088+2.10378246177505i</v>
      </c>
      <c r="AS305" s="223" t="str">
        <f t="shared" ca="1" si="494"/>
        <v>-4.41456639533515+0.654839065805174i</v>
      </c>
      <c r="AT305" s="223" t="str">
        <f t="shared" ca="1" si="495"/>
        <v>-2.00655701673089-3.98634413962656i</v>
      </c>
      <c r="AU305" s="223" t="str">
        <f t="shared" ca="1" si="496"/>
        <v>3.15572580089929-3.15572580089993i</v>
      </c>
      <c r="AV305" s="223" t="str">
        <f t="shared" ca="1" si="497"/>
        <v>3.98634413962697+2.00655701673008i</v>
      </c>
      <c r="AW305" s="223" t="str">
        <f t="shared" ca="1" si="498"/>
        <v>-0.654839065804406+4.41456639533527i</v>
      </c>
      <c r="AX305" s="223" t="str">
        <f t="shared" ca="1" si="499"/>
        <v>-4.39716625531248+0.762980723261239i</v>
      </c>
      <c r="AY305" s="223" t="str">
        <f t="shared" ca="1" si="500"/>
        <v>-2.10378246177585-3.93590015300837i</v>
      </c>
      <c r="AZ305" s="223" t="str">
        <f t="shared" ca="1" si="501"/>
        <v>3.07732996725431-3.2322207433227i</v>
      </c>
      <c r="BA305" s="223" t="str">
        <f t="shared" ca="1" si="502"/>
        <v>4.03438690159244+1.9081228967722i</v>
      </c>
      <c r="BB305" s="223" t="str">
        <f t="shared" ca="1" si="503"/>
        <v>-0.546302957785492+4.42930736563199i</v>
      </c>
      <c r="BC305" s="223" t="str">
        <f t="shared" ca="1" si="504"/>
        <v>-4.37711742675902+0.870662789654803i</v>
      </c>
      <c r="BD305" s="223" t="str">
        <f t="shared" ca="1" si="505"/>
        <v>-2.19974066692741-3.8830853273129i</v>
      </c>
      <c r="BE305" s="223" t="str">
        <f t="shared" ca="1" si="506"/>
        <v>2.99708046510254-3.30676871683336i</v>
      </c>
      <c r="BF305" s="223" t="str">
        <f t="shared" ca="1" si="507"/>
        <v>4.07999949974579+1.80853939492649i</v>
      </c>
      <c r="BG305" s="223" t="str">
        <f t="shared" ca="1" si="508"/>
        <v>-0.437437777288117+4.44138028679466i</v>
      </c>
      <c r="BH305" s="223" t="str">
        <f t="shared" ca="1" si="509"/>
        <v>-4.35443198633779+0.977820401344415i</v>
      </c>
      <c r="BI305" s="223" t="str">
        <f t="shared" ca="1" si="510"/>
        <v>-2.2943738305588-3.82793147621192i</v>
      </c>
      <c r="BJ305" s="223" t="str">
        <f t="shared" ca="1" si="511"/>
        <v>2.91502563375002-3.37932481651398i</v>
      </c>
      <c r="BK305" s="223" t="str">
        <f t="shared" ca="1" si="512"/>
        <v>4.12315445875966+1.70786649657909i</v>
      </c>
      <c r="BL305" s="223" t="str">
        <f t="shared" ca="1" si="513"/>
        <v>-0.328309100634972+4.45077788654604i</v>
      </c>
      <c r="BM305" s="223" t="str">
        <f t="shared" ca="1" si="514"/>
        <v>-4.32912359891163+1.08438901058311i</v>
      </c>
      <c r="BN305" s="223" t="str">
        <f t="shared" ca="1" si="515"/>
        <v>-2.38762494918301-3.77047182232752i</v>
      </c>
      <c r="BO305" s="223" t="str">
        <f t="shared" ca="1" si="516"/>
        <v>2.83121489995211-3.44984533728921i</v>
      </c>
      <c r="BP305" s="223" t="str">
        <f t="shared" ca="1" si="517"/>
        <v>4.16382578370399+1.60616484331117i</v>
      </c>
      <c r="BQ305" s="223" t="str">
        <f t="shared" ca="1" si="518"/>
        <v>-0.218982662851319+4.45749450412421i</v>
      </c>
      <c r="BR305" s="223" t="str">
        <f t="shared" ca="1" si="519"/>
        <v>-4.3012075093048+1.19030442443393i</v>
      </c>
      <c r="BS305" s="223" t="str">
        <f t="shared" ca="1" si="520"/>
        <v>-2.47943785182042-3.71074097720214i</v>
      </c>
      <c r="BT305" s="223" t="str">
        <f t="shared" ca="1" si="521"/>
        <v>2.74569874816794-3.5182878002284i</v>
      </c>
      <c r="BU305" s="223" t="str">
        <f t="shared" ca="1" si="522"/>
        <v>4.20198897569006+1.50349569640429i</v>
      </c>
      <c r="BV305" s="223" t="str">
        <f t="shared" ca="1" si="523"/>
        <v>-0.109524318104414+4.46152609368933i</v>
      </c>
      <c r="BW305" s="223" t="str">
        <f t="shared" ca="1" si="524"/>
        <v>-4.27070053312806+1.29550284340354i</v>
      </c>
      <c r="BX305" s="223" t="str">
        <f t="shared" ca="1" si="525"/>
        <v>-2.56975723380447-3.64877492046804i</v>
      </c>
      <c r="BY305" s="223" t="str">
        <f t="shared" ca="1" si="526"/>
        <v>2.65852869012257-3.58461097815678i</v>
      </c>
      <c r="BZ305" s="223" t="str">
        <f t="shared" ca="1" si="527"/>
        <v>4.23762104664119+1.39992089990491i</v>
      </c>
      <c r="CA305" s="223" t="str">
        <f t="shared" ca="1" si="528"/>
        <v>9.03201950862138E-13+4.46287022676293i</v>
      </c>
      <c r="CB305" s="223" t="str">
        <f t="shared" ca="1" si="529"/>
        <v>-4.23762104664063+1.39992089990662i</v>
      </c>
      <c r="CC305" s="223" t="str">
        <f t="shared" ca="1" si="530"/>
        <v>-2.65852869012402-3.58461097815571i</v>
      </c>
      <c r="CD305" s="223" t="str">
        <f t="shared" ca="1" si="531"/>
        <v>2.56975723380673-3.64877492046646i</v>
      </c>
      <c r="CE305" s="223" t="str">
        <f t="shared" ca="1" si="532"/>
        <v>4.27070053312727+1.29550284340618i</v>
      </c>
      <c r="CF305" s="223" t="str">
        <f t="shared" ca="1" si="533"/>
        <v>0.109524318101655+4.4615260936894i</v>
      </c>
      <c r="CG305" s="223" t="str">
        <f t="shared" ca="1" si="534"/>
        <v>-4.20198897569099+1.50349569640168i</v>
      </c>
      <c r="CH305" s="223" t="str">
        <f t="shared" ca="1" si="535"/>
        <v>-2.74569874816577-3.51828780023009i</v>
      </c>
      <c r="CI305" s="223" t="str">
        <f t="shared" ca="1" si="536"/>
        <v>2.47943785181913-3.710740977203i</v>
      </c>
      <c r="CJ305" s="223" t="str">
        <f t="shared" ca="1" si="537"/>
        <v>4.30120750930528+1.19030442443218i</v>
      </c>
      <c r="CK305" s="223" t="str">
        <f t="shared" ca="1" si="538"/>
        <v>0.218982662853123+4.45749450412412i</v>
      </c>
      <c r="CL305" s="223" t="str">
        <f t="shared" ca="1" si="539"/>
        <v>-4.16382578370334+1.60616484331286i</v>
      </c>
      <c r="CM305" s="223" t="str">
        <f t="shared" ca="1" si="540"/>
        <v>-2.83121489995351-3.44984533728807i</v>
      </c>
      <c r="CN305" s="223" t="str">
        <f t="shared" ca="1" si="541"/>
        <v>2.38762494918149-3.77047182232849i</v>
      </c>
      <c r="CO305" s="223" t="str">
        <f t="shared" ca="1" si="542"/>
        <v>4.32912359891099+1.08438901058566i</v>
      </c>
      <c r="CP305" s="223" t="str">
        <f t="shared" ca="1" si="543"/>
        <v>0.328309100632219+4.45077788654624i</v>
      </c>
      <c r="CQ305" s="223" t="str">
        <f t="shared" ca="1" si="544"/>
        <v>-4.12315445876072+1.70786649657654i</v>
      </c>
      <c r="CR305" s="223" t="str">
        <f t="shared" ca="1" si="545"/>
        <v>-2.91502563374793-3.37932481651579i</v>
      </c>
      <c r="CS305" s="223" t="str">
        <f t="shared" ca="1" si="546"/>
        <v>2.29437383055736-3.82793147621278i</v>
      </c>
      <c r="CT305" s="223" t="str">
        <f t="shared" ca="1" si="547"/>
        <v>4.35443198633813+0.977820401342898i</v>
      </c>
      <c r="CU305" s="223" t="str">
        <f t="shared" ca="1" si="548"/>
        <v>0.437437777289915+4.44138028679448i</v>
      </c>
      <c r="CV305" s="223" t="str">
        <f t="shared" ca="1" si="549"/>
        <v>-4.07999949974506+1.80853939492814i</v>
      </c>
      <c r="CW305" s="223" t="str">
        <f t="shared" ca="1" si="550"/>
        <v>-2.99708046510388-3.30676871683215i</v>
      </c>
      <c r="CX305" s="223" t="str">
        <f t="shared" ca="1" si="551"/>
        <v>2.19974066692595-3.88308532731373i</v>
      </c>
      <c r="CY305" s="223" t="str">
        <f t="shared" ca="1" si="552"/>
        <v>4.37711742675851+0.870662789657387i</v>
      </c>
      <c r="CZ305" s="223" t="str">
        <f t="shared" ca="1" si="553"/>
        <v>0.546302957782882+4.42930736563232i</v>
      </c>
      <c r="DA305" s="223" t="str">
        <f t="shared" ca="1" si="554"/>
        <v>-4.03438690159362+1.90812289676971i</v>
      </c>
      <c r="DB305" s="223" t="str">
        <f t="shared" ca="1" si="555"/>
        <v>-3.07732996725231-3.23222074332461i</v>
      </c>
      <c r="DC305" s="223" t="str">
        <f t="shared" ca="1" si="556"/>
        <v>2.10378246177437-3.93590015300917i</v>
      </c>
      <c r="DD305" s="223" t="str">
        <f t="shared" ca="1" si="557"/>
        <v>4.39716625531276+0.762980723259588i</v>
      </c>
      <c r="DE305" s="223" t="str">
        <f t="shared" ca="1" si="558"/>
        <v>0.654839065805941+4.41456639533504i</v>
      </c>
      <c r="DF305" s="223" t="str">
        <f t="shared" ca="1" si="559"/>
        <v>-3.98634413962616+2.00655701673169i</v>
      </c>
      <c r="DG305" s="223" t="str">
        <f t="shared" ca="1" si="560"/>
        <v>-3.15572580090057-3.15572580089865i</v>
      </c>
      <c r="DH305" s="223" t="str">
        <f t="shared" ca="1" si="561"/>
        <v>2.00655701672927-3.98634413962738i</v>
      </c>
      <c r="DI305" s="223" t="str">
        <f t="shared" ca="1" si="562"/>
        <v>4.41456639533473+0.65483906580803i</v>
      </c>
      <c r="DJ305" s="223" t="str">
        <f t="shared" ca="1" si="563"/>
        <v>0.762980723257758+4.39716625531308i</v>
      </c>
      <c r="DK305" s="223" t="str">
        <f t="shared" ca="1" si="564"/>
        <v>-3.93590015301004+2.10378246177273i</v>
      </c>
      <c r="DL305" s="223" t="str">
        <f t="shared" ca="1" si="565"/>
        <v>-3.23222074332332-3.07732996725366i</v>
      </c>
      <c r="DM305" s="223" t="str">
        <f t="shared" ca="1" si="566"/>
        <v>1.90812289677115-4.03438690159294i</v>
      </c>
      <c r="DN305" s="223" t="str">
        <f t="shared" ca="1" si="567"/>
        <v>4.42930736563212+0.54630295778447i</v>
      </c>
      <c r="DO305" s="223" t="str">
        <f t="shared" ca="1" si="568"/>
        <v>0.870662789655816+4.37711742675882i</v>
      </c>
      <c r="DP305" s="223" t="str">
        <f t="shared" ca="1" si="569"/>
        <v>-3.88308532731239+2.19974066692831i</v>
      </c>
      <c r="DQ305" s="223" t="str">
        <f t="shared" ca="1" si="570"/>
        <v>-3.30676871683397-2.99708046510187i</v>
      </c>
      <c r="DR305" s="223" t="str">
        <f t="shared" ca="1" si="571"/>
        <v>1.80853939492566-4.07999949974616i</v>
      </c>
      <c r="DS305" s="223" t="str">
        <f t="shared" ca="1" si="572"/>
        <v>4.44138028679475+0.437437777287218i</v>
      </c>
      <c r="DT305" s="223" t="str">
        <f t="shared" ca="1" si="573"/>
        <v>0.977820401340841+4.35443198633859i</v>
      </c>
      <c r="DU305" s="223" t="str">
        <f t="shared" ca="1" si="574"/>
        <v>-3.82793147621386+2.29437383055555i</v>
      </c>
      <c r="DV305" s="223" t="str">
        <f t="shared" ca="1" si="575"/>
        <v>-3.37932481651441-2.91502563374953i</v>
      </c>
      <c r="DW305" s="223" t="str">
        <f t="shared" ca="1" si="576"/>
        <v>1.70786649657849-4.12315445875991i</v>
      </c>
      <c r="DX305" s="223" t="str">
        <f t="shared" ca="1" si="577"/>
        <v>4.45077788654612+0.328309100633818i</v>
      </c>
      <c r="DY305" s="223" t="str">
        <f t="shared" ca="1" si="578"/>
        <v>1.08438901058411+4.32912359891138i</v>
      </c>
      <c r="DZ305" s="223" t="str">
        <f t="shared" ca="1" si="579"/>
        <v>-3.77047182232704+2.38762494918378i</v>
      </c>
      <c r="EA305" s="223" t="str">
        <f t="shared" ca="1" si="580"/>
        <v>-3.44984533728979-2.83121489995141i</v>
      </c>
      <c r="EB305" s="223" t="str">
        <f t="shared" ca="1" si="581"/>
        <v>1.60616484331033-4.16382578370432i</v>
      </c>
      <c r="EC305" s="223" t="str">
        <f t="shared" ca="1" si="582"/>
        <v>4.45749450412425+0.218982662850417i</v>
      </c>
      <c r="ED305" s="223" t="str">
        <f t="shared" ca="1" si="583"/>
        <v>1.19030442443039+4.30120750930578i</v>
      </c>
      <c r="EE305" s="223" t="str">
        <f t="shared" ca="1" si="584"/>
        <v>-3.71074097720417+2.47943785181738i</v>
      </c>
      <c r="EF305" s="223" t="str">
        <f t="shared" ca="1" si="585"/>
        <v>-3.5182878002288-2.74569874816743i</v>
      </c>
      <c r="EG305" s="223" t="str">
        <f t="shared" ca="1" si="586"/>
        <v>1.50349569640367-4.20198897569028i</v>
      </c>
      <c r="EH305" s="223" t="str">
        <f t="shared" ca="1" si="587"/>
        <v>4.46152609368934+0.109524318103764i</v>
      </c>
      <c r="EI305" s="223" t="str">
        <f t="shared" ca="1" si="588"/>
        <v>1.29550284340464+4.27070053312773i</v>
      </c>
      <c r="EJ305" s="223" t="str">
        <f t="shared" ca="1" si="589"/>
        <v>-3.64877492046737+2.56975723380542i</v>
      </c>
      <c r="EK305" s="223" t="str">
        <f t="shared" ca="1" si="590"/>
        <v>-3.58461097815732-2.65852869012185i</v>
      </c>
      <c r="EL305" s="223" t="str">
        <f t="shared" ca="1" si="591"/>
        <v>1.39992089990405-4.23762104664148i</v>
      </c>
      <c r="EM305" s="223" t="str">
        <f t="shared" ca="1" si="592"/>
        <v>4.46287022676293-1.80640390172428E-12i</v>
      </c>
      <c r="EN305" s="223"/>
      <c r="EO305" s="223"/>
      <c r="EP305" s="223"/>
    </row>
    <row r="306" spans="1:146">
      <c r="A306" s="249">
        <f t="shared" si="461"/>
        <v>4.0234375000000001E-3</v>
      </c>
      <c r="B306" s="248">
        <v>206</v>
      </c>
      <c r="C306" s="247">
        <f t="shared" si="462"/>
        <v>41200</v>
      </c>
      <c r="N306" s="246">
        <f t="shared" ca="1" si="463"/>
        <v>8.5346813575762823</v>
      </c>
      <c r="O306" s="223">
        <f t="shared" ca="1" si="464"/>
        <v>-4.4653186424237177</v>
      </c>
      <c r="P306" s="223" t="str">
        <f t="shared" ca="1" si="465"/>
        <v>-1.50432054279566-4.20429426692516i</v>
      </c>
      <c r="Q306" s="223" t="str">
        <f t="shared" ca="1" si="466"/>
        <v>3.45173798818917-2.83276815840417i</v>
      </c>
      <c r="R306" s="223" t="str">
        <f t="shared" ca="1" si="467"/>
        <v>3.83003155237435+2.29563256776726i</v>
      </c>
      <c r="S306" s="223" t="str">
        <f t="shared" ca="1" si="468"/>
        <v>-0.87114045185504+4.37951879679932i</v>
      </c>
      <c r="T306" s="223" t="str">
        <f t="shared" ca="1" si="469"/>
        <v>-4.41698831059334+0.655198322997348i</v>
      </c>
      <c r="U306" s="223" t="str">
        <f t="shared" ca="1" si="470"/>
        <v>-2.10493663692668-3.93805946284469i</v>
      </c>
      <c r="V306" s="223" t="str">
        <f t="shared" ca="1" si="471"/>
        <v>2.99872472056503-3.30858287317228i</v>
      </c>
      <c r="W306" s="223" t="str">
        <f t="shared" ca="1" si="472"/>
        <v>4.12541649987638+1.70880346468649i</v>
      </c>
      <c r="X306" s="223" t="str">
        <f t="shared" ca="1" si="473"/>
        <v>-0.219102800914428+4.45993997056106i</v>
      </c>
      <c r="Y306" s="223" t="str">
        <f t="shared" ca="1" si="474"/>
        <v>-4.27304352083229+1.29621358095415i</v>
      </c>
      <c r="Z306" s="223" t="str">
        <f t="shared" ca="1" si="475"/>
        <v>-2.65998720962888-3.58657756405568i</v>
      </c>
      <c r="AA306" s="223" t="str">
        <f t="shared" ca="1" si="476"/>
        <v>2.48079811867805-3.71277676042342i</v>
      </c>
      <c r="AB306" s="223" t="str">
        <f t="shared" ca="1" si="477"/>
        <v>4.33149863862329+1.08498392706131i</v>
      </c>
      <c r="AC306" s="223" t="str">
        <f t="shared" ca="1" si="478"/>
        <v>0.437677763990501+4.44381691266473i</v>
      </c>
      <c r="AD306" s="223" t="str">
        <f t="shared" ca="1" si="479"/>
        <v>-4.03660024313555+1.90916972935746i</v>
      </c>
      <c r="AE306" s="223" t="str">
        <f t="shared" ca="1" si="480"/>
        <v>-3.15745709221658-3.15745709221645i</v>
      </c>
      <c r="AF306" s="223" t="str">
        <f t="shared" ca="1" si="481"/>
        <v>1.90916972935763-4.03660024313546i</v>
      </c>
      <c r="AG306" s="223" t="str">
        <f t="shared" ca="1" si="482"/>
        <v>4.4438169126647+0.437677763990758i</v>
      </c>
      <c r="AH306" s="223" t="str">
        <f t="shared" ca="1" si="483"/>
        <v>1.08498392706155+4.33149863862323i</v>
      </c>
      <c r="AI306" s="223" t="str">
        <f t="shared" ca="1" si="484"/>
        <v>-3.71277676042454+2.48079811867638i</v>
      </c>
      <c r="AJ306" s="223" t="str">
        <f t="shared" ca="1" si="485"/>
        <v>-3.58657756405689-2.65998720962725i</v>
      </c>
      <c r="AK306" s="223" t="str">
        <f t="shared" ca="1" si="486"/>
        <v>1.29621358095267-4.27304352083274i</v>
      </c>
      <c r="AL306" s="223" t="str">
        <f t="shared" ca="1" si="487"/>
        <v>4.45993997056099-0.219102800915945i</v>
      </c>
      <c r="AM306" s="223" t="str">
        <f t="shared" ca="1" si="488"/>
        <v>1.70880346468751+4.12541649987595i</v>
      </c>
      <c r="AN306" s="223" t="str">
        <f t="shared" ca="1" si="489"/>
        <v>-3.30858287317186+2.9987247205655i</v>
      </c>
      <c r="AO306" s="223" t="str">
        <f t="shared" ca="1" si="490"/>
        <v>-3.9380594628448-2.10493663692647i</v>
      </c>
      <c r="AP306" s="223" t="str">
        <f t="shared" ca="1" si="491"/>
        <v>0.655198322997084-4.41698831059338i</v>
      </c>
      <c r="AQ306" s="223" t="str">
        <f t="shared" ca="1" si="492"/>
        <v>4.37951879679937-0.871140451854772i</v>
      </c>
      <c r="AR306" s="223" t="str">
        <f t="shared" ca="1" si="493"/>
        <v>4.37951879679937-0.871140451854772i</v>
      </c>
      <c r="AS306" s="223" t="str">
        <f t="shared" ca="1" si="494"/>
        <v>-2.83276815840501+3.45173798818848i</v>
      </c>
      <c r="AT306" s="223" t="str">
        <f t="shared" ca="1" si="495"/>
        <v>-4.20429426692472-1.5043205427969i</v>
      </c>
      <c r="AU306" s="223" t="str">
        <f t="shared" ca="1" si="496"/>
        <v>1.59077785709497E-12-4.46531864242372i</v>
      </c>
      <c r="AV306" s="223" t="str">
        <f t="shared" ca="1" si="497"/>
        <v>4.20429426692579-1.5043205427939i</v>
      </c>
      <c r="AW306" s="223" t="str">
        <f t="shared" ca="1" si="498"/>
        <v>2.83276815840265+3.45173798819042i</v>
      </c>
      <c r="AX306" s="223" t="str">
        <f t="shared" ca="1" si="499"/>
        <v>-2.2956325677656+3.83003155237535i</v>
      </c>
      <c r="AY306" s="223" t="str">
        <f t="shared" ca="1" si="500"/>
        <v>-4.37951879679962-0.871140451853535i</v>
      </c>
      <c r="AZ306" s="223" t="str">
        <f t="shared" ca="1" si="501"/>
        <v>-0.655198322998455-4.41698831059318i</v>
      </c>
      <c r="BA306" s="223" t="str">
        <f t="shared" ca="1" si="502"/>
        <v>3.93805946284415-2.10493663692769i</v>
      </c>
      <c r="BB306" s="223" t="str">
        <f t="shared" ca="1" si="503"/>
        <v>3.30858287317271+2.99872472056457i</v>
      </c>
      <c r="BC306" s="223" t="str">
        <f t="shared" ca="1" si="504"/>
        <v>-1.70880346468629+4.12541649987646i</v>
      </c>
      <c r="BD306" s="223" t="str">
        <f t="shared" ca="1" si="505"/>
        <v>-4.45993997056106-0.219102800914622i</v>
      </c>
      <c r="BE306" s="223" t="str">
        <f t="shared" ca="1" si="506"/>
        <v>-1.29621358095388-4.27304352083237i</v>
      </c>
      <c r="BF306" s="223" t="str">
        <f t="shared" ca="1" si="507"/>
        <v>3.5865775640561-2.65998720962831i</v>
      </c>
      <c r="BG306" s="223" t="str">
        <f t="shared" ca="1" si="508"/>
        <v>3.7127767604228+2.48079811867898i</v>
      </c>
      <c r="BH306" s="223" t="str">
        <f t="shared" ca="1" si="509"/>
        <v>-1.0849839270628+4.33149863862292i</v>
      </c>
      <c r="BI306" s="223" t="str">
        <f t="shared" ca="1" si="510"/>
        <v>-4.44381691266488+0.437677763988917i</v>
      </c>
      <c r="BJ306" s="223" t="str">
        <f t="shared" ca="1" si="511"/>
        <v>-1.90916972935562-4.03660024313642i</v>
      </c>
      <c r="BK306" s="223" t="str">
        <f t="shared" ca="1" si="512"/>
        <v>3.15745709221502-3.15745709221802i</v>
      </c>
      <c r="BL306" s="223" t="str">
        <f t="shared" ca="1" si="513"/>
        <v>4.03660024313633+1.9091697293558i</v>
      </c>
      <c r="BM306" s="223" t="str">
        <f t="shared" ca="1" si="514"/>
        <v>-0.437677763989246+4.44381691266485i</v>
      </c>
      <c r="BN306" s="223" t="str">
        <f t="shared" ca="1" si="515"/>
        <v>-4.33149863862297+1.0849839270626i</v>
      </c>
      <c r="BO306" s="223" t="str">
        <f t="shared" ca="1" si="516"/>
        <v>-2.48079811867881-3.71277676042292i</v>
      </c>
      <c r="BP306" s="223" t="str">
        <f t="shared" ca="1" si="517"/>
        <v>2.65998720962848-3.58657756405598i</v>
      </c>
      <c r="BQ306" s="223" t="str">
        <f t="shared" ca="1" si="518"/>
        <v>4.27304352083232+1.29621358095407i</v>
      </c>
      <c r="BR306" s="223" t="str">
        <f t="shared" ca="1" si="519"/>
        <v>0.219102800914293+4.45993997056107i</v>
      </c>
      <c r="BS306" s="223" t="str">
        <f t="shared" ca="1" si="520"/>
        <v>-4.12541649987659+1.70880346468598i</v>
      </c>
      <c r="BT306" s="223" t="str">
        <f t="shared" ca="1" si="521"/>
        <v>-2.99872472056432-3.30858287317293i</v>
      </c>
      <c r="BU306" s="223" t="str">
        <f t="shared" ca="1" si="522"/>
        <v>2.10493663692787-3.93805946284405i</v>
      </c>
      <c r="BV306" s="223" t="str">
        <f t="shared" ca="1" si="523"/>
        <v>4.41698831059315+0.655198322998656i</v>
      </c>
      <c r="BW306" s="223" t="str">
        <f t="shared" ca="1" si="524"/>
        <v>0.871140451853335+4.37951879679966i</v>
      </c>
      <c r="BX306" s="223" t="str">
        <f t="shared" ca="1" si="525"/>
        <v>-3.83003155237545+2.29563256776542i</v>
      </c>
      <c r="BY306" s="223" t="str">
        <f t="shared" ca="1" si="526"/>
        <v>-3.45173798819029-2.83276815840281i</v>
      </c>
      <c r="BZ306" s="223" t="str">
        <f t="shared" ca="1" si="527"/>
        <v>1.50432054279409-4.20429426692572i</v>
      </c>
      <c r="CA306" s="223" t="str">
        <f t="shared" ca="1" si="528"/>
        <v>4.46531864242372-1.38727588869886E-12i</v>
      </c>
      <c r="CB306" s="223" t="str">
        <f t="shared" ca="1" si="529"/>
        <v>1.5043205427967+4.20429426692479i</v>
      </c>
      <c r="CC306" s="223" t="str">
        <f t="shared" ca="1" si="530"/>
        <v>-3.45173798818869+2.83276815840476i</v>
      </c>
      <c r="CD306" s="223" t="str">
        <f t="shared" ca="1" si="531"/>
        <v>-3.83003155237453-2.29563256776696i</v>
      </c>
      <c r="CE306" s="223" t="str">
        <f t="shared" ca="1" si="532"/>
        <v>0.871140451855098-4.37951879679931i</v>
      </c>
      <c r="CF306" s="223" t="str">
        <f t="shared" ca="1" si="533"/>
        <v>4.41698831059342-0.655198322996884i</v>
      </c>
      <c r="CG306" s="223" t="str">
        <f t="shared" ca="1" si="534"/>
        <v>2.10493663692629+3.9380594628449i</v>
      </c>
      <c r="CH306" s="223" t="str">
        <f t="shared" ca="1" si="535"/>
        <v>-2.99872472056565+3.30858287317172i</v>
      </c>
      <c r="CI306" s="223" t="str">
        <f t="shared" ca="1" si="536"/>
        <v>-4.1254164998759-1.70880346468764i</v>
      </c>
      <c r="CJ306" s="223" t="str">
        <f t="shared" ca="1" si="537"/>
        <v>0.219102800916338-4.45993997056097i</v>
      </c>
      <c r="CK306" s="223" t="str">
        <f t="shared" ca="1" si="538"/>
        <v>4.27304352083283-1.29621358095235i</v>
      </c>
      <c r="CL306" s="223" t="str">
        <f t="shared" ca="1" si="539"/>
        <v>2.6599872096307+3.58657756405432i</v>
      </c>
      <c r="CM306" s="223" t="str">
        <f t="shared" ca="1" si="540"/>
        <v>-2.4807981186765+3.71277676042446i</v>
      </c>
      <c r="CN306" s="223" t="str">
        <f t="shared" ca="1" si="541"/>
        <v>-4.33149863862358-1.08498392706015i</v>
      </c>
      <c r="CO306" s="223" t="str">
        <f t="shared" ca="1" si="542"/>
        <v>-0.437677763991755-4.44381691266461i</v>
      </c>
      <c r="CP306" s="223" t="str">
        <f t="shared" ca="1" si="543"/>
        <v>4.0366002431352-1.90916972935819i</v>
      </c>
      <c r="CQ306" s="223" t="str">
        <f t="shared" ca="1" si="544"/>
        <v>3.15745709221689+3.15745709221615i</v>
      </c>
      <c r="CR306" s="223" t="str">
        <f t="shared" ca="1" si="545"/>
        <v>-1.90916972935724+4.03660024313565i</v>
      </c>
      <c r="CS306" s="223" t="str">
        <f t="shared" ca="1" si="546"/>
        <v>-4.44381691266471-0.437677763990703i</v>
      </c>
      <c r="CT306" s="223" t="str">
        <f t="shared" ca="1" si="547"/>
        <v>-1.08498392706118-4.33149863862332i</v>
      </c>
      <c r="CU306" s="223" t="str">
        <f t="shared" ca="1" si="548"/>
        <v>3.71277676042387-2.48079811867738i</v>
      </c>
      <c r="CV306" s="223" t="str">
        <f t="shared" ca="1" si="549"/>
        <v>3.58657756405495+2.65998720962985i</v>
      </c>
      <c r="CW306" s="223" t="str">
        <f t="shared" ca="1" si="550"/>
        <v>-1.29621358095572+4.27304352083182i</v>
      </c>
      <c r="CX306" s="223" t="str">
        <f t="shared" ca="1" si="551"/>
        <v>-4.45993997056115+0.219102800912831i</v>
      </c>
      <c r="CY306" s="223" t="str">
        <f t="shared" ca="1" si="552"/>
        <v>-1.70880346468463-4.12541649987715i</v>
      </c>
      <c r="CZ306" s="223" t="str">
        <f t="shared" ca="1" si="553"/>
        <v>3.30858287317101-2.99872472056643i</v>
      </c>
      <c r="DA306" s="223" t="str">
        <f t="shared" ca="1" si="554"/>
        <v>3.9380594628454+2.10493663692536i</v>
      </c>
      <c r="DB306" s="223" t="str">
        <f t="shared" ca="1" si="555"/>
        <v>-0.655198322995839+4.41698831059357i</v>
      </c>
      <c r="DC306" s="223" t="str">
        <f t="shared" ca="1" si="556"/>
        <v>-4.37951879679911+0.871140451856134i</v>
      </c>
      <c r="DD306" s="223" t="str">
        <f t="shared" ca="1" si="557"/>
        <v>-2.29563256776787-3.83003155237399i</v>
      </c>
      <c r="DE306" s="223" t="str">
        <f t="shared" ca="1" si="558"/>
        <v>2.83276815840394-3.45173798818936i</v>
      </c>
      <c r="DF306" s="223" t="str">
        <f t="shared" ca="1" si="559"/>
        <v>4.20429426692514+1.50432054279571i</v>
      </c>
      <c r="DG306" s="223" t="str">
        <f t="shared" ca="1" si="560"/>
        <v>-3.30413957365244E-13+4.46531864242372i</v>
      </c>
      <c r="DH306" s="223" t="str">
        <f t="shared" ca="1" si="561"/>
        <v>-4.20429426692537+1.50432054279509i</v>
      </c>
      <c r="DI306" s="223" t="str">
        <f t="shared" ca="1" si="562"/>
        <v>-2.83276815840363-3.45173798818962i</v>
      </c>
      <c r="DJ306" s="223" t="str">
        <f t="shared" ca="1" si="563"/>
        <v>2.29563256776822-3.83003155237378i</v>
      </c>
      <c r="DK306" s="223" t="str">
        <f t="shared" ca="1" si="564"/>
        <v>4.37951879679903+0.871140451856532i</v>
      </c>
      <c r="DL306" s="223" t="str">
        <f t="shared" ca="1" si="565"/>
        <v>0.655198322995437+4.41698831059363i</v>
      </c>
      <c r="DM306" s="223" t="str">
        <f t="shared" ca="1" si="566"/>
        <v>-3.9380594628457+2.10493663692478i</v>
      </c>
      <c r="DN306" s="223" t="str">
        <f t="shared" ca="1" si="567"/>
        <v>-3.30858287317364-2.99872472056354i</v>
      </c>
      <c r="DO306" s="223" t="str">
        <f t="shared" ca="1" si="568"/>
        <v>1.70880346468501-4.12541649987699i</v>
      </c>
      <c r="DP306" s="223" t="str">
        <f t="shared" ca="1" si="569"/>
        <v>4.45993997056112+0.219102800913237i</v>
      </c>
      <c r="DQ306" s="223" t="str">
        <f t="shared" ca="1" si="570"/>
        <v>1.29621358095532+4.27304352083193i</v>
      </c>
      <c r="DR306" s="223" t="str">
        <f t="shared" ca="1" si="571"/>
        <v>-3.5865775640552+2.65998720962953i</v>
      </c>
      <c r="DS306" s="223" t="str">
        <f t="shared" ca="1" si="572"/>
        <v>-3.71277676042365-2.48079811867772i</v>
      </c>
      <c r="DT306" s="223" t="str">
        <f t="shared" ca="1" si="573"/>
        <v>1.08498392706133-4.33149863862329i</v>
      </c>
      <c r="DU306" s="223" t="str">
        <f t="shared" ca="1" si="574"/>
        <v>4.44381691266477-0.437677763990045i</v>
      </c>
      <c r="DV306" s="223" t="str">
        <f t="shared" ca="1" si="575"/>
        <v>1.90916972935664+4.03660024313593i</v>
      </c>
      <c r="DW306" s="223" t="str">
        <f t="shared" ca="1" si="576"/>
        <v>-3.15745709221736+3.15745709221568i</v>
      </c>
      <c r="DX306" s="223" t="str">
        <f t="shared" ca="1" si="577"/>
        <v>-4.03660024313492-1.90916972935879i</v>
      </c>
      <c r="DY306" s="223" t="str">
        <f t="shared" ca="1" si="578"/>
        <v>0.437677763992412-4.44381691266454i</v>
      </c>
      <c r="DZ306" s="223" t="str">
        <f t="shared" ca="1" si="579"/>
        <v>4.33149863862374-1.08498392705951i</v>
      </c>
      <c r="EA306" s="223" t="str">
        <f t="shared" ca="1" si="580"/>
        <v>2.48079811867996+3.71277676042215i</v>
      </c>
      <c r="EB306" s="223" t="str">
        <f t="shared" ca="1" si="581"/>
        <v>-2.65998720962736+3.5865775640568i</v>
      </c>
      <c r="EC306" s="223" t="str">
        <f t="shared" ca="1" si="582"/>
        <v>-4.27304352083272-1.29621358095274i</v>
      </c>
      <c r="ED306" s="223" t="str">
        <f t="shared" ca="1" si="583"/>
        <v>-0.219102800915932-4.45993997056099i</v>
      </c>
      <c r="EE306" s="223" t="str">
        <f t="shared" ca="1" si="584"/>
        <v>4.12541649987596-1.7088034646875i</v>
      </c>
      <c r="EF306" s="223" t="str">
        <f t="shared" ca="1" si="585"/>
        <v>2.99872472056516+3.30858287317217i</v>
      </c>
      <c r="EG306" s="223" t="str">
        <f t="shared" ca="1" si="586"/>
        <v>-2.10493663692687+3.93805946284458i</v>
      </c>
      <c r="EH306" s="223" t="str">
        <f t="shared" ca="1" si="587"/>
        <v>-4.41698831059332-0.655198322997535i</v>
      </c>
      <c r="EI306" s="223" t="str">
        <f t="shared" ca="1" si="588"/>
        <v>-0.871140451854446-4.37951879679944i</v>
      </c>
      <c r="EJ306" s="223" t="str">
        <f t="shared" ca="1" si="589"/>
        <v>3.83003155237487-2.2956325677664i</v>
      </c>
      <c r="EK306" s="223" t="str">
        <f t="shared" ca="1" si="590"/>
        <v>3.45173798818827+2.83276815840527i</v>
      </c>
      <c r="EL306" s="223" t="str">
        <f t="shared" ca="1" si="591"/>
        <v>-1.50432054279709+4.20429426692465i</v>
      </c>
      <c r="EM306" s="223" t="str">
        <f t="shared" ca="1" si="592"/>
        <v>-4.46531864242372-1.79427982549108E-12i</v>
      </c>
      <c r="EN306" s="223"/>
      <c r="EO306" s="223"/>
      <c r="EP306" s="223"/>
    </row>
    <row r="307" spans="1:146">
      <c r="A307" s="249">
        <f t="shared" si="461"/>
        <v>4.0429687499999997E-3</v>
      </c>
      <c r="B307" s="248">
        <v>207</v>
      </c>
      <c r="C307" s="247">
        <f t="shared" si="462"/>
        <v>41400</v>
      </c>
      <c r="N307" s="246">
        <f t="shared" ca="1" si="463"/>
        <v>8.5325655539477907</v>
      </c>
      <c r="O307" s="223">
        <f t="shared" ca="1" si="464"/>
        <v>-4.4674344460522102</v>
      </c>
      <c r="P307" s="223" t="str">
        <f t="shared" ca="1" si="465"/>
        <v>-1.60780748317961-4.16808416743298i</v>
      </c>
      <c r="Q307" s="223" t="str">
        <f t="shared" ca="1" si="466"/>
        <v>3.31015058025185-3.00014560743843i</v>
      </c>
      <c r="R307" s="223" t="str">
        <f t="shared" ca="1" si="467"/>
        <v>3.9904210112117+2.00860914143445i</v>
      </c>
      <c r="S307" s="223" t="str">
        <f t="shared" ca="1" si="468"/>
        <v>-0.437885149011696+4.44592252812044i</v>
      </c>
      <c r="T307" s="223" t="str">
        <f t="shared" ca="1" si="469"/>
        <v>-4.30560639461525+1.19152175994485i</v>
      </c>
      <c r="U307" s="223" t="str">
        <f t="shared" ca="1" si="470"/>
        <v>-2.66124759237897-3.5882769934651i</v>
      </c>
      <c r="V307" s="223" t="str">
        <f t="shared" ca="1" si="471"/>
        <v>2.39006679563959-3.77432791926655i</v>
      </c>
      <c r="W307" s="223" t="str">
        <f t="shared" ca="1" si="472"/>
        <v>4.38159394585433+0.871553224666474i</v>
      </c>
      <c r="X307" s="223" t="str">
        <f t="shared" ca="1" si="473"/>
        <v>0.763761030809933+4.40166327853347i</v>
      </c>
      <c r="Y307" s="223" t="str">
        <f t="shared" ca="1" si="474"/>
        <v>-3.83184633767978+2.29672030821862i</v>
      </c>
      <c r="Z307" s="223" t="str">
        <f t="shared" ca="1" si="475"/>
        <v>-3.52188598620136-2.74850680005931i</v>
      </c>
      <c r="AA307" s="223" t="str">
        <f t="shared" ca="1" si="476"/>
        <v>1.29682776632785-4.2750682186668i</v>
      </c>
      <c r="AB307" s="223" t="str">
        <f t="shared" ca="1" si="477"/>
        <v>4.45532973888551-0.328644865434118i</v>
      </c>
      <c r="AC307" s="223" t="str">
        <f t="shared" ca="1" si="478"/>
        <v>1.91007435197547+4.03851290696208i</v>
      </c>
      <c r="AD307" s="223" t="str">
        <f t="shared" ca="1" si="479"/>
        <v>-3.08047718150785+3.23552636583034i</v>
      </c>
      <c r="AE307" s="223" t="str">
        <f t="shared" ca="1" si="480"/>
        <v>-4.12737124754354-1.70961314768127i</v>
      </c>
      <c r="AF307" s="223" t="str">
        <f t="shared" ca="1" si="481"/>
        <v>0.10963632965189-4.46608893832112i</v>
      </c>
      <c r="AG307" s="223" t="str">
        <f t="shared" ca="1" si="482"/>
        <v>4.20628638927464-1.50503333556991i</v>
      </c>
      <c r="AH307" s="223" t="str">
        <f t="shared" ca="1" si="483"/>
        <v>2.91800685783746+3.38278088373861i</v>
      </c>
      <c r="AI307" s="223" t="str">
        <f t="shared" ca="1" si="484"/>
        <v>-2.10593401985258+3.93992543505602i</v>
      </c>
      <c r="AJ307" s="223" t="str">
        <f t="shared" ca="1" si="485"/>
        <v>-4.43383725986808-0.546861666950036i</v>
      </c>
      <c r="AK307" s="223" t="str">
        <f t="shared" ca="1" si="486"/>
        <v>-1.08549802540626-4.33355103426889i</v>
      </c>
      <c r="AL307" s="223" t="str">
        <f t="shared" ca="1" si="487"/>
        <v>3.65250655684154-2.57238534866053i</v>
      </c>
      <c r="AM307" s="223" t="str">
        <f t="shared" ca="1" si="488"/>
        <v>3.71453598684642+2.48197359619249i</v>
      </c>
      <c r="AN307" s="223" t="str">
        <f t="shared" ca="1" si="489"/>
        <v>-0.978820427449952+4.35888530482055i</v>
      </c>
      <c r="AO307" s="223" t="str">
        <f t="shared" ca="1" si="490"/>
        <v>-4.41908121384258+0.655508775866039i</v>
      </c>
      <c r="AP307" s="223" t="str">
        <f t="shared" ca="1" si="491"/>
        <v>-2.20199036236585-3.88705659514005i</v>
      </c>
      <c r="AQ307" s="223" t="str">
        <f t="shared" ca="1" si="492"/>
        <v>2.83411041001625-3.45337352651163i</v>
      </c>
      <c r="AR307" s="223" t="str">
        <f t="shared" ca="1" si="493"/>
        <v>2.83411041001625-3.45337352651163i</v>
      </c>
      <c r="AS307" s="223" t="str">
        <f t="shared" ca="1" si="494"/>
        <v>0.219206618476557+4.46205322561149i</v>
      </c>
      <c r="AT307" s="223" t="str">
        <f t="shared" ca="1" si="495"/>
        <v>-4.0841721535461+1.81038900515122i</v>
      </c>
      <c r="AU307" s="223" t="str">
        <f t="shared" ca="1" si="496"/>
        <v>-3.15895319131055-3.15895319130922i</v>
      </c>
      <c r="AV307" s="223" t="str">
        <f t="shared" ca="1" si="497"/>
        <v>1.81038900514951-4.08417215354686i</v>
      </c>
      <c r="AW307" s="223" t="str">
        <f t="shared" ca="1" si="498"/>
        <v>4.46205322561135+0.219206618479253i</v>
      </c>
      <c r="AX307" s="223" t="str">
        <f t="shared" ca="1" si="499"/>
        <v>1.40135261215757+4.24195490147797i</v>
      </c>
      <c r="AY307" s="223" t="str">
        <f t="shared" ca="1" si="500"/>
        <v>-3.45337352651052+2.8341104100176i</v>
      </c>
      <c r="AZ307" s="223" t="str">
        <f t="shared" ca="1" si="501"/>
        <v>-3.88705659514097-2.20199036236422i</v>
      </c>
      <c r="BA307" s="223" t="str">
        <f t="shared" ca="1" si="502"/>
        <v>0.65550877586858-4.4190812138422i</v>
      </c>
      <c r="BB307" s="223" t="str">
        <f t="shared" ca="1" si="503"/>
        <v>4.35888530482112-0.978820427447379i</v>
      </c>
      <c r="BC307" s="223" t="str">
        <f t="shared" ca="1" si="504"/>
        <v>2.48197359619394+3.71453598684545i</v>
      </c>
      <c r="BD307" s="223" t="str">
        <f t="shared" ca="1" si="505"/>
        <v>-2.57238534865911+3.65250655684255i</v>
      </c>
      <c r="BE307" s="223" t="str">
        <f t="shared" ca="1" si="506"/>
        <v>-4.33355103426823-1.08549802540888i</v>
      </c>
      <c r="BF307" s="223" t="str">
        <f t="shared" ca="1" si="507"/>
        <v>-0.546861666947293-4.43383725986842i</v>
      </c>
      <c r="BG307" s="223" t="str">
        <f t="shared" ca="1" si="508"/>
        <v>3.93992543505517-2.10593401985418i</v>
      </c>
      <c r="BH307" s="223" t="str">
        <f t="shared" ca="1" si="509"/>
        <v>3.38278088373863+2.91800685783744i</v>
      </c>
      <c r="BI307" s="223" t="str">
        <f t="shared" ca="1" si="510"/>
        <v>-1.50503333557079+4.20628638927433i</v>
      </c>
      <c r="BJ307" s="223" t="str">
        <f t="shared" ca="1" si="511"/>
        <v>-4.46608893832118+0.109636329649636i</v>
      </c>
      <c r="BK307" s="223" t="str">
        <f t="shared" ca="1" si="512"/>
        <v>-1.70961314768247-4.12737124754304i</v>
      </c>
      <c r="BL307" s="223" t="str">
        <f t="shared" ca="1" si="513"/>
        <v>3.23552636583001-3.08047718150819i</v>
      </c>
      <c r="BM307" s="223" t="str">
        <f t="shared" ca="1" si="514"/>
        <v>4.03851290696171+1.91007435197624i</v>
      </c>
      <c r="BN307" s="223" t="str">
        <f t="shared" ca="1" si="515"/>
        <v>-0.32864486543586+4.45532973888538i</v>
      </c>
      <c r="BO307" s="223" t="str">
        <f t="shared" ca="1" si="516"/>
        <v>-4.27506821866642+1.2968277663291i</v>
      </c>
      <c r="BP307" s="223" t="str">
        <f t="shared" ca="1" si="517"/>
        <v>-2.74850680005974-3.52188598620103i</v>
      </c>
      <c r="BQ307" s="223" t="str">
        <f t="shared" ca="1" si="518"/>
        <v>2.29672030821944-3.8318463376793i</v>
      </c>
      <c r="BR307" s="223" t="str">
        <f t="shared" ca="1" si="519"/>
        <v>4.40166327853317+0.763761030811653i</v>
      </c>
      <c r="BS307" s="223" t="str">
        <f t="shared" ca="1" si="520"/>
        <v>0.871553224667814+4.38159394585406i</v>
      </c>
      <c r="BT307" s="223" t="str">
        <f t="shared" ca="1" si="521"/>
        <v>-3.77432791926624+2.39006679564007i</v>
      </c>
      <c r="BU307" s="223" t="str">
        <f t="shared" ca="1" si="522"/>
        <v>-3.58827699346482-2.66124759237935i</v>
      </c>
      <c r="BV307" s="223" t="str">
        <f t="shared" ca="1" si="523"/>
        <v>1.19152175994649-4.3056063946148i</v>
      </c>
      <c r="BW307" s="223" t="str">
        <f t="shared" ca="1" si="524"/>
        <v>4.44592252812026-0.437885149013527i</v>
      </c>
      <c r="BX307" s="223" t="str">
        <f t="shared" ca="1" si="525"/>
        <v>2.00860914143476+3.99042101121154i</v>
      </c>
      <c r="BY307" s="223" t="str">
        <f t="shared" ca="1" si="526"/>
        <v>-3.00014560743875+3.31015058025157i</v>
      </c>
      <c r="BZ307" s="223" t="str">
        <f t="shared" ca="1" si="527"/>
        <v>-4.16808416743245-1.60780748318099i</v>
      </c>
      <c r="CA307" s="223" t="str">
        <f t="shared" ca="1" si="528"/>
        <v>-1.87174078034155E-12-4.46743444605221i</v>
      </c>
      <c r="CB307" s="223" t="str">
        <f t="shared" ca="1" si="529"/>
        <v>4.16808416743274-1.60780748318022i</v>
      </c>
      <c r="CC307" s="223" t="str">
        <f t="shared" ca="1" si="530"/>
        <v>3.00014560743814+3.31015058025212i</v>
      </c>
      <c r="CD307" s="223" t="str">
        <f t="shared" ca="1" si="531"/>
        <v>-2.00860914143573+3.99042101121105i</v>
      </c>
      <c r="CE307" s="223" t="str">
        <f t="shared" ca="1" si="532"/>
        <v>-4.44592252812062-0.437885149009802i</v>
      </c>
      <c r="CF307" s="223" t="str">
        <f t="shared" ca="1" si="533"/>
        <v>-1.19152175994569-4.30560639461502i</v>
      </c>
      <c r="CG307" s="223" t="str">
        <f t="shared" ca="1" si="534"/>
        <v>3.58827699346531-2.66124759237869i</v>
      </c>
      <c r="CH307" s="223" t="str">
        <f t="shared" ca="1" si="535"/>
        <v>3.7743279192658+2.39006679564077i</v>
      </c>
      <c r="CI307" s="223" t="str">
        <f t="shared" ca="1" si="536"/>
        <v>-0.871553224664392+4.38159394585474i</v>
      </c>
      <c r="CJ307" s="223" t="str">
        <f t="shared" ca="1" si="537"/>
        <v>-4.40166327853331+0.76376103081084i</v>
      </c>
      <c r="CK307" s="223" t="str">
        <f t="shared" ca="1" si="538"/>
        <v>-2.29672030821873-3.83184633767972i</v>
      </c>
      <c r="CL307" s="223" t="str">
        <f t="shared" ca="1" si="539"/>
        <v>2.74850680006039-3.52188598620052i</v>
      </c>
      <c r="CM307" s="223" t="str">
        <f t="shared" ca="1" si="540"/>
        <v>4.27506821866618+1.29682776632989i</v>
      </c>
      <c r="CN307" s="223" t="str">
        <f t="shared" ca="1" si="541"/>
        <v>0.328644865435035+4.45532973888544i</v>
      </c>
      <c r="CO307" s="223" t="str">
        <f t="shared" ca="1" si="542"/>
        <v>-4.03851290696212+1.91007435197538i</v>
      </c>
      <c r="CP307" s="223" t="str">
        <f t="shared" ca="1" si="543"/>
        <v>-3.23552636582944-3.08047718150879i</v>
      </c>
      <c r="CQ307" s="223" t="str">
        <f t="shared" ca="1" si="544"/>
        <v>1.70961314768347-4.12737124754263i</v>
      </c>
      <c r="CR307" s="223" t="str">
        <f t="shared" ca="1" si="545"/>
        <v>4.46608893832116+0.109636329650464i</v>
      </c>
      <c r="CS307" s="223" t="str">
        <f t="shared" ca="1" si="546"/>
        <v>1.50503333556988+4.20628638927466i</v>
      </c>
      <c r="CT307" s="223" t="str">
        <f t="shared" ca="1" si="547"/>
        <v>-3.38278088373917+2.91800685783681i</v>
      </c>
      <c r="CU307" s="223" t="str">
        <f t="shared" ca="1" si="548"/>
        <v>-3.93992543505472-2.10593401985502i</v>
      </c>
      <c r="CV307" s="223" t="str">
        <f t="shared" ca="1" si="549"/>
        <v>0.546861666948365-4.43383725986828i</v>
      </c>
      <c r="CW307" s="223" t="str">
        <f t="shared" ca="1" si="550"/>
        <v>4.33355103426846-1.08549802540795i</v>
      </c>
      <c r="CX307" s="223" t="str">
        <f t="shared" ca="1" si="551"/>
        <v>2.57238534865843+3.65250655684302i</v>
      </c>
      <c r="CY307" s="223" t="str">
        <f t="shared" ca="1" si="552"/>
        <v>-2.48197359619474+3.71453598684492i</v>
      </c>
      <c r="CZ307" s="223" t="str">
        <f t="shared" ca="1" si="553"/>
        <v>-4.35888530482091-0.978820427448312i</v>
      </c>
      <c r="DA307" s="223" t="str">
        <f t="shared" ca="1" si="554"/>
        <v>-0.655508775867763-4.41908121384233i</v>
      </c>
      <c r="DB307" s="223" t="str">
        <f t="shared" ca="1" si="555"/>
        <v>3.88705659514144-2.20199036236339i</v>
      </c>
      <c r="DC307" s="223" t="str">
        <f t="shared" ca="1" si="556"/>
        <v>3.45337352650991+2.83411041001833i</v>
      </c>
      <c r="DD307" s="223" t="str">
        <f t="shared" ca="1" si="557"/>
        <v>-1.40135261215426+4.24195490147906i</v>
      </c>
      <c r="DE307" s="223" t="str">
        <f t="shared" ca="1" si="558"/>
        <v>-4.4620532256114+0.219206618478426i</v>
      </c>
      <c r="DF307" s="223" t="str">
        <f t="shared" ca="1" si="559"/>
        <v>-1.81038900514863-4.08417215354725i</v>
      </c>
      <c r="DG307" s="223" t="str">
        <f t="shared" ca="1" si="560"/>
        <v>3.15895319131113-3.15895319130864i</v>
      </c>
      <c r="DH307" s="223" t="str">
        <f t="shared" ca="1" si="561"/>
        <v>4.08417215354757+1.81038900514791i</v>
      </c>
      <c r="DI307" s="223" t="str">
        <f t="shared" ca="1" si="562"/>
        <v>-0.219206618477383+4.46205322561145i</v>
      </c>
      <c r="DJ307" s="223" t="str">
        <f t="shared" ca="1" si="563"/>
        <v>-4.24195490147881+1.40135261215501i</v>
      </c>
      <c r="DK307" s="223" t="str">
        <f t="shared" ca="1" si="564"/>
        <v>-2.83411041001561-3.45337352651215i</v>
      </c>
      <c r="DL307" s="223" t="str">
        <f t="shared" ca="1" si="565"/>
        <v>2.2019903623627-3.88705659514183i</v>
      </c>
      <c r="DM307" s="223" t="str">
        <f t="shared" ca="1" si="566"/>
        <v>4.41908121384248+0.655508775866731i</v>
      </c>
      <c r="DN307" s="223" t="str">
        <f t="shared" ca="1" si="567"/>
        <v>0.978820427449331+4.35888530482069i</v>
      </c>
      <c r="DO307" s="223" t="str">
        <f t="shared" ca="1" si="568"/>
        <v>-3.71453598684702+2.48197359619159i</v>
      </c>
      <c r="DP307" s="223" t="str">
        <f t="shared" ca="1" si="569"/>
        <v>-3.65250655684362-2.57238534865758i</v>
      </c>
      <c r="DQ307" s="223" t="str">
        <f t="shared" ca="1" si="570"/>
        <v>1.08549802540694-4.33355103426872i</v>
      </c>
      <c r="DR307" s="223" t="str">
        <f t="shared" ca="1" si="571"/>
        <v>4.43383725986821-0.546861666948901i</v>
      </c>
      <c r="DS307" s="223" t="str">
        <f t="shared" ca="1" si="572"/>
        <v>2.10593401985169+3.9399254350565i</v>
      </c>
      <c r="DT307" s="223" t="str">
        <f t="shared" ca="1" si="573"/>
        <v>-2.91800685783948+3.38278088373687i</v>
      </c>
      <c r="DU307" s="223" t="str">
        <f t="shared" ca="1" si="574"/>
        <v>-4.206286389275-1.5050333355689i</v>
      </c>
      <c r="DV307" s="223" t="str">
        <f t="shared" ca="1" si="575"/>
        <v>-0.109636329651254-4.46608893832114i</v>
      </c>
      <c r="DW307" s="223" t="str">
        <f t="shared" ca="1" si="576"/>
        <v>4.12737124754408-1.70961314767998i</v>
      </c>
      <c r="DX307" s="223" t="str">
        <f t="shared" ca="1" si="577"/>
        <v>3.08047718150624+3.23552636583187i</v>
      </c>
      <c r="DY307" s="223" t="str">
        <f t="shared" ca="1" si="578"/>
        <v>-1.91007435197444+4.03851290696257i</v>
      </c>
      <c r="DZ307" s="223" t="str">
        <f t="shared" ca="1" si="579"/>
        <v>-4.4553297388855-0.328644865434247i</v>
      </c>
      <c r="EA307" s="223" t="str">
        <f t="shared" ca="1" si="580"/>
        <v>-1.29682776632652-4.27506821866721i</v>
      </c>
      <c r="EB307" s="223" t="str">
        <f t="shared" ca="1" si="581"/>
        <v>3.52188598620269-2.74850680005761i</v>
      </c>
      <c r="EC307" s="223" t="str">
        <f t="shared" ca="1" si="582"/>
        <v>3.83184633768013+2.29672030821805i</v>
      </c>
      <c r="ED307" s="223" t="str">
        <f t="shared" ca="1" si="583"/>
        <v>-0.763761030810058+4.40166327853344i</v>
      </c>
      <c r="EE307" s="223" t="str">
        <f t="shared" ca="1" si="584"/>
        <v>-4.38159394585459+0.871553224665165i</v>
      </c>
      <c r="EF307" s="223" t="str">
        <f t="shared" ca="1" si="585"/>
        <v>-2.39006679563779-3.77432791926769i</v>
      </c>
      <c r="EG307" s="223" t="str">
        <f t="shared" ca="1" si="586"/>
        <v>2.66124759237805-3.58827699346578i</v>
      </c>
      <c r="EH307" s="223" t="str">
        <f t="shared" ca="1" si="587"/>
        <v>4.30560639461523+1.19152175994493i</v>
      </c>
      <c r="EI307" s="223" t="str">
        <f t="shared" ca="1" si="588"/>
        <v>0.437885149010841+4.44592252812052i</v>
      </c>
      <c r="EJ307" s="223" t="str">
        <f t="shared" ca="1" si="589"/>
        <v>-3.99042101121264+2.00860914143258i</v>
      </c>
      <c r="EK307" s="223" t="str">
        <f t="shared" ca="1" si="590"/>
        <v>-3.31015058025265-3.00014560743755i</v>
      </c>
      <c r="EL307" s="223" t="str">
        <f t="shared" ca="1" si="591"/>
        <v>1.60780748317949-4.16808416743303i</v>
      </c>
      <c r="EM307" s="223" t="str">
        <f t="shared" ca="1" si="592"/>
        <v>4.46743444605221+8.27514893419559E-13i</v>
      </c>
      <c r="EN307" s="223"/>
      <c r="EO307" s="223"/>
      <c r="EP307" s="223"/>
    </row>
    <row r="308" spans="1:146">
      <c r="A308" s="249">
        <f t="shared" si="461"/>
        <v>4.0624999999999993E-3</v>
      </c>
      <c r="B308" s="248">
        <v>208</v>
      </c>
      <c r="C308" s="247">
        <f t="shared" si="462"/>
        <v>41600</v>
      </c>
      <c r="N308" s="246">
        <f t="shared" ca="1" si="463"/>
        <v>8.5307201252920706</v>
      </c>
      <c r="O308" s="223">
        <f t="shared" ca="1" si="464"/>
        <v>-4.4692798747079303</v>
      </c>
      <c r="P308" s="223" t="str">
        <f t="shared" ca="1" si="465"/>
        <v>-1.71031936265343-4.12907620130727i</v>
      </c>
      <c r="Q308" s="223" t="str">
        <f t="shared" ca="1" si="466"/>
        <v>3.16025810642663-3.16025810642645i</v>
      </c>
      <c r="R308" s="223" t="str">
        <f t="shared" ca="1" si="467"/>
        <v>4.12907620130719+1.71031936265362i</v>
      </c>
      <c r="S308" s="223" t="str">
        <f t="shared" ca="1" si="468"/>
        <v>1.94916801449299E-13+4.46927987470793i</v>
      </c>
      <c r="T308" s="223" t="str">
        <f t="shared" ca="1" si="469"/>
        <v>-4.12907620130721+1.71031936265357i</v>
      </c>
      <c r="U308" s="223" t="str">
        <f t="shared" ca="1" si="470"/>
        <v>-3.16025810642659-3.16025810642649i</v>
      </c>
      <c r="V308" s="223" t="str">
        <f t="shared" ca="1" si="471"/>
        <v>1.71031936265343-4.12907620130727i</v>
      </c>
      <c r="W308" s="223" t="str">
        <f t="shared" ca="1" si="472"/>
        <v>4.46927987470793+5.47524059687563E-14i</v>
      </c>
      <c r="X308" s="223" t="str">
        <f t="shared" ca="1" si="473"/>
        <v>1.71031936265336+4.1290762013073i</v>
      </c>
      <c r="Y308" s="223" t="str">
        <f t="shared" ca="1" si="474"/>
        <v>-3.16025810642667+3.16025810642641i</v>
      </c>
      <c r="Z308" s="223" t="str">
        <f t="shared" ca="1" si="475"/>
        <v>-4.12907620130718-1.71031936265366i</v>
      </c>
      <c r="AA308" s="223" t="str">
        <f t="shared" ca="1" si="476"/>
        <v>-1.40164395480542E-13-4.46927987470793i</v>
      </c>
      <c r="AB308" s="223" t="str">
        <f t="shared" ca="1" si="477"/>
        <v>4.12907620130724-1.71031936265351i</v>
      </c>
      <c r="AC308" s="223" t="str">
        <f t="shared" ca="1" si="478"/>
        <v>3.16025810642657+3.16025810642651i</v>
      </c>
      <c r="AD308" s="223" t="str">
        <f t="shared" ca="1" si="479"/>
        <v>-1.71031936265348+4.12907620130725i</v>
      </c>
      <c r="AE308" s="223" t="str">
        <f t="shared" ca="1" si="480"/>
        <v>-4.46927987470793-1.09504811937513E-13i</v>
      </c>
      <c r="AF308" s="223" t="str">
        <f t="shared" ca="1" si="481"/>
        <v>-1.71031936265328-4.12907620130734i</v>
      </c>
      <c r="AG308" s="223" t="str">
        <f t="shared" ca="1" si="482"/>
        <v>3.16025810642669-3.1602581064264i</v>
      </c>
      <c r="AH308" s="223" t="str">
        <f t="shared" ca="1" si="483"/>
        <v>4.12907620130733+1.7103193626533i</v>
      </c>
      <c r="AI308" s="223" t="str">
        <f t="shared" ca="1" si="484"/>
        <v>-1.24834603709028E-12+4.46927987470793i</v>
      </c>
      <c r="AJ308" s="223" t="str">
        <f t="shared" ca="1" si="485"/>
        <v>-4.12907620130675+1.71031936265469i</v>
      </c>
      <c r="AK308" s="223" t="str">
        <f t="shared" ca="1" si="486"/>
        <v>-3.16025810642622-3.16025810642686i</v>
      </c>
      <c r="AL308" s="223" t="str">
        <f t="shared" ca="1" si="487"/>
        <v>1.71031936265147-4.12907620130808i</v>
      </c>
      <c r="AM308" s="223" t="str">
        <f t="shared" ca="1" si="488"/>
        <v>4.46927987470793-2.80328790961085E-13i</v>
      </c>
      <c r="AN308" s="223" t="str">
        <f t="shared" ca="1" si="489"/>
        <v>1.71031936265199+4.12907620130787i</v>
      </c>
      <c r="AO308" s="223" t="str">
        <f t="shared" ca="1" si="490"/>
        <v>-3.16025810642582+3.16025810642726i</v>
      </c>
      <c r="AP308" s="223" t="str">
        <f t="shared" ca="1" si="491"/>
        <v>-4.12907620130697-1.71031936265417i</v>
      </c>
      <c r="AQ308" s="223" t="str">
        <f t="shared" ca="1" si="492"/>
        <v>-1.8725159059935E-12-4.46927987470793i</v>
      </c>
      <c r="AR308" s="223" t="str">
        <f t="shared" ca="1" si="493"/>
        <v>-1.8725159059935E-12-4.46927987470793i</v>
      </c>
      <c r="AS308" s="223" t="str">
        <f t="shared" ca="1" si="494"/>
        <v>3.16025810642524+3.16025810642784i</v>
      </c>
      <c r="AT308" s="223" t="str">
        <f t="shared" ca="1" si="495"/>
        <v>-1.71031936265282+4.12907620130753i</v>
      </c>
      <c r="AU308" s="223" t="str">
        <f t="shared" ca="1" si="496"/>
        <v>-4.46927987470793-1.10818164160973E-12i</v>
      </c>
      <c r="AV308" s="223" t="str">
        <f t="shared" ca="1" si="497"/>
        <v>-1.71031936265488-4.12907620130668i</v>
      </c>
      <c r="AW308" s="223" t="str">
        <f t="shared" ca="1" si="498"/>
        <v>3.16025810642681-3.16025810642627i</v>
      </c>
      <c r="AX308" s="223" t="str">
        <f t="shared" ca="1" si="499"/>
        <v>4.12907620130644+1.71031936265545i</v>
      </c>
      <c r="AY308" s="223" t="str">
        <f t="shared" ca="1" si="500"/>
        <v>4.84005473422679E-13+4.46927987470793i</v>
      </c>
      <c r="AZ308" s="223" t="str">
        <f t="shared" ca="1" si="501"/>
        <v>-4.12907620130782+1.71031936265212i</v>
      </c>
      <c r="BA308" s="223" t="str">
        <f t="shared" ca="1" si="502"/>
        <v>-3.1602581064274-3.16025810642568i</v>
      </c>
      <c r="BB308" s="223" t="str">
        <f t="shared" ca="1" si="503"/>
        <v>1.7103193626541-4.129076201307i</v>
      </c>
      <c r="BC308" s="223" t="str">
        <f t="shared" ca="1" si="504"/>
        <v>4.46927987470793-1.94916801449299E-12i</v>
      </c>
      <c r="BD308" s="223" t="str">
        <f t="shared" ca="1" si="505"/>
        <v>1.71031936265359+4.1290762013072i</v>
      </c>
      <c r="BE308" s="223" t="str">
        <f t="shared" ca="1" si="506"/>
        <v>-3.16025810642779+3.16025810642529i</v>
      </c>
      <c r="BF308" s="223" t="str">
        <f t="shared" ca="1" si="507"/>
        <v>-4.12907620130761-1.71031936265263i</v>
      </c>
      <c r="BG308" s="223" t="str">
        <f t="shared" ca="1" si="508"/>
        <v>9.04504959148141E-13-4.46927987470793i</v>
      </c>
      <c r="BH308" s="223" t="str">
        <f t="shared" ca="1" si="509"/>
        <v>4.12907620130664-1.71031936265495i</v>
      </c>
      <c r="BI308" s="223" t="str">
        <f t="shared" ca="1" si="510"/>
        <v>3.16025810642642+3.16025810642666i</v>
      </c>
      <c r="BJ308" s="223" t="str">
        <f t="shared" ca="1" si="511"/>
        <v>-1.71031936265538+4.12907620130647i</v>
      </c>
      <c r="BK308" s="223" t="str">
        <f t="shared" ca="1" si="512"/>
        <v>-4.46927987470793+5.60657581922171E-13i</v>
      </c>
      <c r="BL308" s="223" t="str">
        <f t="shared" ca="1" si="513"/>
        <v>-1.71031936265231-4.12907620130774i</v>
      </c>
      <c r="BM308" s="223" t="str">
        <f t="shared" ca="1" si="514"/>
        <v>3.16025810642563-3.16025810642745i</v>
      </c>
      <c r="BN308" s="223" t="str">
        <f t="shared" ca="1" si="515"/>
        <v>4.12907620130702+1.71031936265403i</v>
      </c>
      <c r="BO308" s="223" t="str">
        <f t="shared" ca="1" si="516"/>
        <v>2.02582012299248E-12+4.46927987470793i</v>
      </c>
      <c r="BP308" s="223" t="str">
        <f t="shared" ca="1" si="517"/>
        <v>-4.12907620130713+1.71031936265378i</v>
      </c>
      <c r="BQ308" s="223" t="str">
        <f t="shared" ca="1" si="518"/>
        <v>-3.16025810642544-3.16025810642764i</v>
      </c>
      <c r="BR308" s="223" t="str">
        <f t="shared" ca="1" si="519"/>
        <v>1.71031936265244-4.12907620130768i</v>
      </c>
      <c r="BS308" s="223" t="str">
        <f t="shared" ca="1" si="520"/>
        <v>4.46927987470793+8.27852850648649E-13i</v>
      </c>
      <c r="BT308" s="223" t="str">
        <f t="shared" ca="1" si="521"/>
        <v>1.71031936265513+4.12907620130657i</v>
      </c>
      <c r="BU308" s="223" t="str">
        <f t="shared" ca="1" si="522"/>
        <v>-3.16025810642661+3.16025810642647i</v>
      </c>
      <c r="BV308" s="223" t="str">
        <f t="shared" ca="1" si="523"/>
        <v>-4.12907620130649-1.71031936265531i</v>
      </c>
      <c r="BW308" s="223" t="str">
        <f t="shared" ca="1" si="524"/>
        <v>-6.37309690421664E-13-4.46927987470793i</v>
      </c>
      <c r="BX308" s="223" t="str">
        <f t="shared" ca="1" si="525"/>
        <v>4.12907620130766-1.7103193626525i</v>
      </c>
      <c r="BY308" s="223" t="str">
        <f t="shared" ca="1" si="526"/>
        <v>3.16025810642751+3.16025810642557i</v>
      </c>
      <c r="BZ308" s="223" t="str">
        <f t="shared" ca="1" si="527"/>
        <v>-1.71031936265372+4.12907620130715i</v>
      </c>
      <c r="CA308" s="223" t="str">
        <f t="shared" ca="1" si="528"/>
        <v>-4.46927987470793+2.35652137941617E-12i</v>
      </c>
      <c r="CB308" s="223" t="str">
        <f t="shared" ca="1" si="529"/>
        <v>-1.71031936265385-4.1290762013071i</v>
      </c>
      <c r="CC308" s="223" t="str">
        <f t="shared" ca="1" si="530"/>
        <v>3.16025810642759-3.16025810642549i</v>
      </c>
      <c r="CD308" s="223" t="str">
        <f t="shared" ca="1" si="531"/>
        <v>4.12907620130771+1.71031936265237i</v>
      </c>
      <c r="CE308" s="223" t="str">
        <f t="shared" ca="1" si="532"/>
        <v>-7.51200742149157E-13+4.46927987470793i</v>
      </c>
      <c r="CF308" s="223" t="str">
        <f t="shared" ca="1" si="533"/>
        <v>-4.12907620130654+1.71031936265521i</v>
      </c>
      <c r="CG308" s="223" t="str">
        <f t="shared" ca="1" si="534"/>
        <v>-3.16025810642653-3.16025810642655i</v>
      </c>
      <c r="CH308" s="223" t="str">
        <f t="shared" ca="1" si="535"/>
        <v>1.71031936265501-4.12907620130662i</v>
      </c>
      <c r="CI308" s="223" t="str">
        <f t="shared" ca="1" si="536"/>
        <v>4.46927987470793-9.68010946845358E-13i</v>
      </c>
      <c r="CJ308" s="223" t="str">
        <f t="shared" ca="1" si="537"/>
        <v>1.71031936265257+4.12907620130763i</v>
      </c>
      <c r="CK308" s="223" t="str">
        <f t="shared" ca="1" si="538"/>
        <v>-3.16025810642534+3.16025810642775i</v>
      </c>
      <c r="CL308" s="223" t="str">
        <f t="shared" ca="1" si="539"/>
        <v>-4.12907620130718-1.71031936265365i</v>
      </c>
      <c r="CM308" s="223" t="str">
        <f t="shared" ca="1" si="540"/>
        <v>2.13971117471998E-12-4.46927987470793i</v>
      </c>
      <c r="CN308" s="223" t="str">
        <f t="shared" ca="1" si="541"/>
        <v>4.12907620130707-1.71031936265392i</v>
      </c>
      <c r="CO308" s="223" t="str">
        <f t="shared" ca="1" si="542"/>
        <v>3.16025810642555+3.16025810642754i</v>
      </c>
      <c r="CP308" s="223" t="str">
        <f t="shared" ca="1" si="543"/>
        <v>-1.7103193626523+4.12907620130774i</v>
      </c>
      <c r="CQ308" s="223" t="str">
        <f t="shared" ca="1" si="544"/>
        <v>-4.46927987470793-4.20499485725462E-13i</v>
      </c>
      <c r="CR308" s="223" t="str">
        <f t="shared" ca="1" si="545"/>
        <v>-1.71031936265528-4.12907620130651i</v>
      </c>
      <c r="CS308" s="223" t="str">
        <f t="shared" ca="1" si="546"/>
        <v>3.16025810642632-3.16025810642676i</v>
      </c>
      <c r="CT308" s="223" t="str">
        <f t="shared" ca="1" si="547"/>
        <v>4.12907620130665+1.71031936265493i</v>
      </c>
      <c r="CU308" s="223" t="str">
        <f t="shared" ca="1" si="548"/>
        <v>1.04466305534485E-12+4.46927987470793i</v>
      </c>
      <c r="CV308" s="223" t="str">
        <f t="shared" ca="1" si="549"/>
        <v>-4.1290762013076+1.71031936265264i</v>
      </c>
      <c r="CW308" s="223" t="str">
        <f t="shared" ca="1" si="550"/>
        <v>-3.1602581064278-3.16025810642528i</v>
      </c>
      <c r="CX308" s="223" t="str">
        <f t="shared" ca="1" si="551"/>
        <v>1.71031936265358-4.12907620130721i</v>
      </c>
      <c r="CY308" s="223" t="str">
        <f t="shared" ca="1" si="552"/>
        <v>4.46927987470793+1.80900991829628E-12i</v>
      </c>
      <c r="CZ308" s="223" t="str">
        <f t="shared" ca="1" si="553"/>
        <v>1.710319362654+4.12907620130704i</v>
      </c>
      <c r="DA308" s="223" t="str">
        <f t="shared" ca="1" si="554"/>
        <v>-3.1602581064273+3.16025810642578i</v>
      </c>
      <c r="DB308" s="223" t="str">
        <f t="shared" ca="1" si="555"/>
        <v>-4.12907620130787-1.71031936265199i</v>
      </c>
      <c r="DC308" s="223" t="str">
        <f t="shared" ca="1" si="556"/>
        <v>3.4384737722597E-13-4.46927987470793i</v>
      </c>
      <c r="DD308" s="223" t="str">
        <f t="shared" ca="1" si="557"/>
        <v>4.12907620130813-1.71031936265136i</v>
      </c>
      <c r="DE308" s="223" t="str">
        <f t="shared" ca="1" si="558"/>
        <v>3.16025810642682+3.16025810642627i</v>
      </c>
      <c r="DF308" s="223" t="str">
        <f t="shared" ca="1" si="559"/>
        <v>-1.71031936265486+4.12907620130668i</v>
      </c>
      <c r="DG308" s="223" t="str">
        <f t="shared" ca="1" si="560"/>
        <v>-4.46927987470793+1.12131516384434E-12i</v>
      </c>
      <c r="DH308" s="223" t="str">
        <f t="shared" ca="1" si="561"/>
        <v>-1.71031936265271-4.12907620130757i</v>
      </c>
      <c r="DI308" s="223" t="str">
        <f t="shared" ca="1" si="562"/>
        <v>3.16025810642523-3.16025810642785i</v>
      </c>
      <c r="DJ308" s="223" t="str">
        <f t="shared" ca="1" si="563"/>
        <v>4.12907620130724+1.71031936265351i</v>
      </c>
      <c r="DK308" s="223" t="str">
        <f t="shared" ca="1" si="564"/>
        <v>-1.73235780979679E-12+4.46927987470793i</v>
      </c>
      <c r="DL308" s="223" t="str">
        <f t="shared" ca="1" si="565"/>
        <v>-4.12907620130691+1.7103193626543i</v>
      </c>
      <c r="DM308" s="223" t="str">
        <f t="shared" ca="1" si="566"/>
        <v>-3.16025810642565-3.16025810642743i</v>
      </c>
      <c r="DN308" s="223" t="str">
        <f t="shared" ca="1" si="567"/>
        <v>1.71031936265192-4.1290762013079i</v>
      </c>
      <c r="DO308" s="223" t="str">
        <f t="shared" ca="1" si="568"/>
        <v>4.46927987470793+1.31461208022759E-14i</v>
      </c>
      <c r="DP308" s="223" t="str">
        <f t="shared" ca="1" si="569"/>
        <v>1.71031936265143+4.1290762013081i</v>
      </c>
      <c r="DQ308" s="223" t="str">
        <f t="shared" ca="1" si="570"/>
        <v>-3.16025810642603+3.16025810642705i</v>
      </c>
      <c r="DR308" s="223" t="str">
        <f t="shared" ca="1" si="571"/>
        <v>-4.12907620130671-1.71031936265479i</v>
      </c>
      <c r="DS308" s="223" t="str">
        <f t="shared" ca="1" si="572"/>
        <v>-1.45201642026804E-12-4.46927987470793i</v>
      </c>
      <c r="DT308" s="223" t="str">
        <f t="shared" ca="1" si="573"/>
        <v>4.12907620130754-1.71031936265278i</v>
      </c>
      <c r="DU308" s="223" t="str">
        <f t="shared" ca="1" si="574"/>
        <v>3.16025810642808+3.160258106425i</v>
      </c>
      <c r="DV308" s="223" t="str">
        <f t="shared" ca="1" si="575"/>
        <v>-1.71031936265344+4.12907620130727i</v>
      </c>
      <c r="DW308" s="223" t="str">
        <f t="shared" ca="1" si="576"/>
        <v>-4.46927987470793-1.6557057012973E-12i</v>
      </c>
      <c r="DX308" s="223" t="str">
        <f t="shared" ca="1" si="577"/>
        <v>-1.71031936265413-4.12907620130698i</v>
      </c>
      <c r="DY308" s="223" t="str">
        <f t="shared" ca="1" si="578"/>
        <v>3.1602581064272-3.16025810642589i</v>
      </c>
      <c r="DZ308" s="223" t="str">
        <f t="shared" ca="1" si="579"/>
        <v>4.12907620130803+1.71031936265162i</v>
      </c>
      <c r="EA308" s="223" t="str">
        <f t="shared" ca="1" si="580"/>
        <v>-1.90543160226986E-13+4.46927987470793i</v>
      </c>
      <c r="EB308" s="223" t="str">
        <f t="shared" ca="1" si="581"/>
        <v>-4.12907620130798+1.71031936265173i</v>
      </c>
      <c r="EC308" s="223" t="str">
        <f t="shared" ca="1" si="582"/>
        <v>-3.16025810642692-3.16025810642616i</v>
      </c>
      <c r="ED308" s="223" t="str">
        <f t="shared" ca="1" si="583"/>
        <v>1.71031936265449-4.12907620130683i</v>
      </c>
      <c r="EE308" s="223" t="str">
        <f t="shared" ca="1" si="584"/>
        <v>4.46927987470793-1.27461938084332E-12i</v>
      </c>
      <c r="EF308" s="223" t="str">
        <f t="shared" ca="1" si="585"/>
        <v>1.71031936265309+4.12907620130741i</v>
      </c>
      <c r="EG308" s="223" t="str">
        <f t="shared" ca="1" si="586"/>
        <v>-3.16025810642512+3.16025810642796i</v>
      </c>
      <c r="EH308" s="223" t="str">
        <f t="shared" ca="1" si="587"/>
        <v>-4.1290762013074-1.71031936265313i</v>
      </c>
      <c r="EI308" s="223" t="str">
        <f t="shared" ca="1" si="588"/>
        <v>1.3250044448736E-12-4.46927987470793i</v>
      </c>
      <c r="EJ308" s="223" t="str">
        <f t="shared" ca="1" si="589"/>
        <v>4.12907620130686-1.71031936265444i</v>
      </c>
      <c r="EK308" s="223" t="str">
        <f t="shared" ca="1" si="590"/>
        <v>3.16025810642612+3.16025810642696i</v>
      </c>
      <c r="EL308" s="223" t="str">
        <f t="shared" ca="1" si="591"/>
        <v>-1.71031936265178+4.12907620130795i</v>
      </c>
      <c r="EM308" s="223" t="str">
        <f t="shared" ca="1" si="592"/>
        <v>-4.46927987470793+1.40158096196708E-13i</v>
      </c>
      <c r="EN308" s="223"/>
      <c r="EO308" s="223"/>
      <c r="EP308" s="223"/>
    </row>
    <row r="309" spans="1:146">
      <c r="A309" s="249">
        <f t="shared" si="461"/>
        <v>4.0820312499999989E-3</v>
      </c>
      <c r="B309" s="248">
        <v>209</v>
      </c>
      <c r="C309" s="247">
        <f t="shared" si="462"/>
        <v>41800</v>
      </c>
      <c r="N309" s="246">
        <f t="shared" ca="1" si="463"/>
        <v>8.5290974693390602</v>
      </c>
      <c r="O309" s="223">
        <f t="shared" ca="1" si="464"/>
        <v>-4.4709025306609407</v>
      </c>
      <c r="P309" s="223" t="str">
        <f t="shared" ca="1" si="465"/>
        <v>-1.81179441631326-4.08734271032984i</v>
      </c>
      <c r="Q309" s="223" t="str">
        <f t="shared" ca="1" si="466"/>
        <v>3.00247463071344-3.31272026144566i</v>
      </c>
      <c r="R309" s="223" t="str">
        <f t="shared" ca="1" si="467"/>
        <v>4.24524794554736+1.40244048697133i</v>
      </c>
      <c r="S309" s="223" t="str">
        <f t="shared" ca="1" si="468"/>
        <v>0.43822508074741+4.44937391295386i</v>
      </c>
      <c r="T309" s="223" t="str">
        <f t="shared" ca="1" si="469"/>
        <v>-3.89007413044315+2.20369977499826i</v>
      </c>
      <c r="U309" s="223" t="str">
        <f t="shared" ca="1" si="470"/>
        <v>-3.59106258514273-2.6633135279682i</v>
      </c>
      <c r="V309" s="223" t="str">
        <f t="shared" ca="1" si="471"/>
        <v>0.97958028908826-4.36226912236054i</v>
      </c>
      <c r="W309" s="223" t="str">
        <f t="shared" ca="1" si="472"/>
        <v>4.38499539218978-0.872229814409463i</v>
      </c>
      <c r="X309" s="223" t="str">
        <f t="shared" ca="1" si="473"/>
        <v>2.5743823001855+3.65534201014926i</v>
      </c>
      <c r="Y309" s="223" t="str">
        <f t="shared" ca="1" si="474"/>
        <v>-2.29850326003337+3.83482101307041i</v>
      </c>
      <c r="Z309" s="223" t="str">
        <f t="shared" ca="1" si="475"/>
        <v>-4.43727926286655-0.547286197528219i</v>
      </c>
      <c r="AA309" s="223" t="str">
        <f t="shared" ca="1" si="476"/>
        <v>-1.29783449814903-4.27838696871667i</v>
      </c>
      <c r="AB309" s="223" t="str">
        <f t="shared" ca="1" si="477"/>
        <v>3.38540694808468-2.92027211652106i</v>
      </c>
      <c r="AC309" s="223" t="str">
        <f t="shared" ca="1" si="478"/>
        <v>4.04164801831603+1.91155714921435i</v>
      </c>
      <c r="AD309" s="223" t="str">
        <f t="shared" ca="1" si="479"/>
        <v>-0.109721440708475+4.46955597840762i</v>
      </c>
      <c r="AE309" s="223" t="str">
        <f t="shared" ca="1" si="480"/>
        <v>-4.13057533993048+1.71094032620328i</v>
      </c>
      <c r="AF309" s="223" t="str">
        <f t="shared" ca="1" si="481"/>
        <v>-3.23803811599144-3.08286856645836i</v>
      </c>
      <c r="AG309" s="223" t="str">
        <f t="shared" ca="1" si="482"/>
        <v>1.50620169808532-4.20955174375554i</v>
      </c>
      <c r="AH309" s="223" t="str">
        <f t="shared" ca="1" si="483"/>
        <v>4.45878842656876-0.328899993564722i</v>
      </c>
      <c r="AI309" s="223" t="str">
        <f t="shared" ca="1" si="484"/>
        <v>2.10756886362189+3.9429840126181i</v>
      </c>
      <c r="AJ309" s="223" t="str">
        <f t="shared" ca="1" si="485"/>
        <v>-2.75064047527044+3.52462003831256i</v>
      </c>
      <c r="AK309" s="223" t="str">
        <f t="shared" ca="1" si="486"/>
        <v>-4.33691518472784-1.08634070122935i</v>
      </c>
      <c r="AL309" s="223" t="str">
        <f t="shared" ca="1" si="487"/>
        <v>-0.764353941103055-4.4050803047607i</v>
      </c>
      <c r="AM309" s="223" t="str">
        <f t="shared" ca="1" si="488"/>
        <v>3.71741959381116-2.48390036076716i</v>
      </c>
      <c r="AN309" s="223" t="str">
        <f t="shared" ca="1" si="489"/>
        <v>3.77725794291378+2.39192221264931i</v>
      </c>
      <c r="AO309" s="223" t="str">
        <f t="shared" ca="1" si="490"/>
        <v>-0.656017649568394+4.42251176167177i</v>
      </c>
      <c r="AP309" s="223" t="str">
        <f t="shared" ca="1" si="491"/>
        <v>-4.30894885155501+1.19244674235504i</v>
      </c>
      <c r="AQ309" s="223" t="str">
        <f t="shared" ca="1" si="492"/>
        <v>-2.8363105396003-3.45605439216785i</v>
      </c>
      <c r="AR309" s="223" t="str">
        <f t="shared" ca="1" si="493"/>
        <v>-2.8363105396003-3.45605439216785i</v>
      </c>
      <c r="AS309" s="223" t="str">
        <f t="shared" ca="1" si="494"/>
        <v>4.46551713276046+0.21937678932204i</v>
      </c>
      <c r="AT309" s="223" t="str">
        <f t="shared" ca="1" si="495"/>
        <v>1.60905562961608+4.17131986539887i</v>
      </c>
      <c r="AU309" s="223" t="str">
        <f t="shared" ca="1" si="496"/>
        <v>-3.16140549745353+3.16140549745536i</v>
      </c>
      <c r="AV309" s="223" t="str">
        <f t="shared" ca="1" si="497"/>
        <v>-4.17131986539819-1.60905562961781i</v>
      </c>
      <c r="AW309" s="223" t="str">
        <f t="shared" ca="1" si="498"/>
        <v>-0.219376789324751-4.46551713276032i</v>
      </c>
      <c r="AX309" s="223" t="str">
        <f t="shared" ca="1" si="499"/>
        <v>3.99351878866376-2.01016843156486i</v>
      </c>
      <c r="AY309" s="223" t="str">
        <f t="shared" ca="1" si="500"/>
        <v>3.45605439216675+2.83631053960164i</v>
      </c>
      <c r="AZ309" s="223" t="str">
        <f t="shared" ca="1" si="501"/>
        <v>-1.19244674235242+4.30894885155574i</v>
      </c>
      <c r="BA309" s="223" t="str">
        <f t="shared" ca="1" si="502"/>
        <v>-4.42251176167203+0.656017649566682i</v>
      </c>
      <c r="BB309" s="223" t="str">
        <f t="shared" ca="1" si="503"/>
        <v>-2.39192221265161-3.77725794291232i</v>
      </c>
      <c r="BC309" s="223" t="str">
        <f t="shared" ca="1" si="504"/>
        <v>2.4839003607686-3.7174195938102i</v>
      </c>
      <c r="BD309" s="223" t="str">
        <f t="shared" ca="1" si="505"/>
        <v>4.40508030476039+0.764353941104825i</v>
      </c>
      <c r="BE309" s="223" t="str">
        <f t="shared" ca="1" si="506"/>
        <v>1.08634070123192+4.3369151847272i</v>
      </c>
      <c r="BF309" s="223" t="str">
        <f t="shared" ca="1" si="507"/>
        <v>-3.52462003831367+2.75064047526902i</v>
      </c>
      <c r="BG309" s="223" t="str">
        <f t="shared" ca="1" si="508"/>
        <v>-3.94298401261935-2.10756886361956i</v>
      </c>
      <c r="BH309" s="223" t="str">
        <f t="shared" ca="1" si="509"/>
        <v>0.32889999356607-4.45878842656866i</v>
      </c>
      <c r="BI309" s="223" t="str">
        <f t="shared" ca="1" si="510"/>
        <v>4.20955174375535-1.50620169808585i</v>
      </c>
      <c r="BJ309" s="223" t="str">
        <f t="shared" ca="1" si="511"/>
        <v>3.08286856645674+3.23803811599298i</v>
      </c>
      <c r="BK309" s="223" t="str">
        <f t="shared" ca="1" si="512"/>
        <v>-1.71094032620324+4.1305753399305i</v>
      </c>
      <c r="BL309" s="223" t="str">
        <f t="shared" ca="1" si="513"/>
        <v>-4.46955597840757+0.109721440710299i</v>
      </c>
      <c r="BM309" s="223" t="str">
        <f t="shared" ca="1" si="514"/>
        <v>-1.91155714921347-4.04164801831645i</v>
      </c>
      <c r="BN309" s="223" t="str">
        <f t="shared" ca="1" si="515"/>
        <v>2.92027211652035-3.38540694808529i</v>
      </c>
      <c r="BO309" s="223" t="str">
        <f t="shared" ca="1" si="516"/>
        <v>4.27838696871617+1.29783449815069i</v>
      </c>
      <c r="BP309" s="223" t="str">
        <f t="shared" ca="1" si="517"/>
        <v>0.547286197528362+4.43727926286653i</v>
      </c>
      <c r="BQ309" s="223" t="str">
        <f t="shared" ca="1" si="518"/>
        <v>-3.83482101306949+2.29850326003491i</v>
      </c>
      <c r="BR309" s="223" t="str">
        <f t="shared" ca="1" si="519"/>
        <v>-3.65534201014901-2.57438230018585i</v>
      </c>
      <c r="BS309" s="223" t="str">
        <f t="shared" ca="1" si="520"/>
        <v>0.87222981440805-4.38499539219007i</v>
      </c>
      <c r="BT309" s="223" t="str">
        <f t="shared" ca="1" si="521"/>
        <v>4.36226912236081-0.979580289087067i</v>
      </c>
      <c r="BU309" s="223" t="str">
        <f t="shared" ca="1" si="522"/>
        <v>2.66331352796854+3.59106258514247i</v>
      </c>
      <c r="BV309" s="223" t="str">
        <f t="shared" ca="1" si="523"/>
        <v>-2.20369977500023+3.89007413044204i</v>
      </c>
      <c r="BW309" s="223" t="str">
        <f t="shared" ca="1" si="524"/>
        <v>-4.44937391295382-0.438225080747775i</v>
      </c>
      <c r="BX309" s="223" t="str">
        <f t="shared" ca="1" si="525"/>
        <v>-1.40244048697297-4.24524794554681i</v>
      </c>
      <c r="BY309" s="223" t="str">
        <f t="shared" ca="1" si="526"/>
        <v>3.31272026144629-3.00247463071274i</v>
      </c>
      <c r="BZ309" s="223" t="str">
        <f t="shared" ca="1" si="527"/>
        <v>4.08734271033019+1.81179441631247i</v>
      </c>
      <c r="CA309" s="223" t="str">
        <f t="shared" ca="1" si="528"/>
        <v>-1.73298483587347E-12+4.47090253066094i</v>
      </c>
      <c r="CB309" s="223" t="str">
        <f t="shared" ca="1" si="529"/>
        <v>-4.08734271032985+1.81179441631326i</v>
      </c>
      <c r="CC309" s="223" t="str">
        <f t="shared" ca="1" si="530"/>
        <v>-3.31272026144686-3.00247463071211i</v>
      </c>
      <c r="CD309" s="223" t="str">
        <f t="shared" ca="1" si="531"/>
        <v>1.40244048697216-4.24524794554708i</v>
      </c>
      <c r="CE309" s="223" t="str">
        <f t="shared" ca="1" si="532"/>
        <v>4.44937391295371-0.438225080748879i</v>
      </c>
      <c r="CF309" s="223" t="str">
        <f t="shared" ca="1" si="533"/>
        <v>2.20369977499721+3.89007413044374i</v>
      </c>
      <c r="CG309" s="223" t="str">
        <f t="shared" ca="1" si="534"/>
        <v>-2.66331352796785+3.59106258514298i</v>
      </c>
      <c r="CH309" s="223" t="str">
        <f t="shared" ca="1" si="535"/>
        <v>-4.36226912236105-0.979580289085985i</v>
      </c>
      <c r="CI309" s="223" t="str">
        <f t="shared" ca="1" si="536"/>
        <v>-0.872229814409136-4.38499539218985i</v>
      </c>
      <c r="CJ309" s="223" t="str">
        <f t="shared" ca="1" si="537"/>
        <v>3.65534201014852-2.57438230018655i</v>
      </c>
      <c r="CK309" s="223" t="str">
        <f t="shared" ca="1" si="538"/>
        <v>3.83482101306993+2.29850326003418i</v>
      </c>
      <c r="CL309" s="223" t="str">
        <f t="shared" ca="1" si="539"/>
        <v>-0.547286197527262+4.43727926286667i</v>
      </c>
      <c r="CM309" s="223" t="str">
        <f t="shared" ca="1" si="540"/>
        <v>-4.27838696871718+1.29783449814737i</v>
      </c>
      <c r="CN309" s="223" t="str">
        <f t="shared" ca="1" si="541"/>
        <v>-2.920272116521-3.38540694808473i</v>
      </c>
      <c r="CO309" s="223" t="str">
        <f t="shared" ca="1" si="542"/>
        <v>1.9115571492127-4.04164801831681i</v>
      </c>
      <c r="CP309" s="223" t="str">
        <f t="shared" ca="1" si="543"/>
        <v>4.46955597840759+0.109721440709319i</v>
      </c>
      <c r="CQ309" s="223" t="str">
        <f t="shared" ca="1" si="544"/>
        <v>1.71094032620426+4.13057533993007i</v>
      </c>
      <c r="CR309" s="223" t="str">
        <f t="shared" ca="1" si="545"/>
        <v>-3.08286856645925+3.23803811599059i</v>
      </c>
      <c r="CS309" s="223" t="str">
        <f t="shared" ca="1" si="546"/>
        <v>-4.20955174375568-1.50620169808492i</v>
      </c>
      <c r="CT309" s="223" t="str">
        <f t="shared" ca="1" si="547"/>
        <v>-0.32889999356705-4.45878842656859i</v>
      </c>
      <c r="CU309" s="223" t="str">
        <f t="shared" ca="1" si="548"/>
        <v>3.94298401261889-2.10756886362042i</v>
      </c>
      <c r="CV309" s="223" t="str">
        <f t="shared" ca="1" si="549"/>
        <v>3.52462003831419+2.75064047526835i</v>
      </c>
      <c r="CW309" s="223" t="str">
        <f t="shared" ca="1" si="550"/>
        <v>-1.08634070123109+4.3369151847274i</v>
      </c>
      <c r="CX309" s="223" t="str">
        <f t="shared" ca="1" si="551"/>
        <v>-4.40508030476023+0.764353941105791i</v>
      </c>
      <c r="CY309" s="223" t="str">
        <f t="shared" ca="1" si="552"/>
        <v>-2.48390036076572-3.71741959381213i</v>
      </c>
      <c r="CZ309" s="223" t="str">
        <f t="shared" ca="1" si="553"/>
        <v>2.39192221265089-3.77725794291278i</v>
      </c>
      <c r="DA309" s="223" t="str">
        <f t="shared" ca="1" si="554"/>
        <v>4.42251176167217+0.656017649565712i</v>
      </c>
      <c r="DB309" s="223" t="str">
        <f t="shared" ca="1" si="555"/>
        <v>1.19244674235337+4.30894885155548i</v>
      </c>
      <c r="DC309" s="223" t="str">
        <f t="shared" ca="1" si="556"/>
        <v>-3.45605439216604+2.83631053960249i</v>
      </c>
      <c r="DD309" s="223" t="str">
        <f t="shared" ca="1" si="557"/>
        <v>-3.99351878866226-2.01016843156785i</v>
      </c>
      <c r="DE309" s="223" t="str">
        <f t="shared" ca="1" si="558"/>
        <v>0.219376789323771-4.46551713276037i</v>
      </c>
      <c r="DF309" s="223" t="str">
        <f t="shared" ca="1" si="559"/>
        <v>4.17131986539784-1.60905562961873i</v>
      </c>
      <c r="DG309" s="223" t="str">
        <f t="shared" ca="1" si="560"/>
        <v>3.16140549745423+3.16140549745467i</v>
      </c>
      <c r="DH309" s="223" t="str">
        <f t="shared" ca="1" si="561"/>
        <v>-1.60905562961528+4.17131986539917i</v>
      </c>
      <c r="DI309" s="223" t="str">
        <f t="shared" ca="1" si="562"/>
        <v>-4.46551713276041+0.219376789322893i</v>
      </c>
      <c r="DJ309" s="223" t="str">
        <f t="shared" ca="1" si="563"/>
        <v>-2.01016843156729-3.99351878866254i</v>
      </c>
      <c r="DK309" s="223" t="str">
        <f t="shared" ca="1" si="564"/>
        <v>2.83631053960317-3.45605439216549i</v>
      </c>
      <c r="DL309" s="223" t="str">
        <f t="shared" ca="1" si="565"/>
        <v>4.30894885155531+1.19244674235397i</v>
      </c>
      <c r="DM309" s="223" t="str">
        <f t="shared" ca="1" si="566"/>
        <v>0.656017649569365+4.42251176167163i</v>
      </c>
      <c r="DN309" s="223" t="str">
        <f t="shared" ca="1" si="567"/>
        <v>-3.77725794291339+2.39192221264993i</v>
      </c>
      <c r="DO309" s="223" t="str">
        <f t="shared" ca="1" si="568"/>
        <v>-3.71741959381178-2.48390036076624i</v>
      </c>
      <c r="DP309" s="223" t="str">
        <f t="shared" ca="1" si="569"/>
        <v>0.764353941106658-4.40508030476008i</v>
      </c>
      <c r="DQ309" s="223" t="str">
        <f t="shared" ca="1" si="570"/>
        <v>4.33691518472756-1.08634070123048i</v>
      </c>
      <c r="DR309" s="223" t="str">
        <f t="shared" ca="1" si="571"/>
        <v>2.75064047526765+3.52462003831473i</v>
      </c>
      <c r="DS309" s="223" t="str">
        <f t="shared" ca="1" si="572"/>
        <v>-2.1075688636212+3.94298401261847i</v>
      </c>
      <c r="DT309" s="223" t="str">
        <f t="shared" ca="1" si="573"/>
        <v>-4.45878842656888-0.32889999356311i</v>
      </c>
      <c r="DU309" s="223" t="str">
        <f t="shared" ca="1" si="574"/>
        <v>-1.50620169808409-4.20955174375598i</v>
      </c>
      <c r="DV309" s="223" t="str">
        <f t="shared" ca="1" si="575"/>
        <v>3.2380381159912-3.08286856645861i</v>
      </c>
      <c r="DW309" s="223" t="str">
        <f t="shared" ca="1" si="576"/>
        <v>4.13057533992984+1.71094032620484i</v>
      </c>
      <c r="DX309" s="223" t="str">
        <f t="shared" ca="1" si="577"/>
        <v>0.10972144070844+4.46955597840762i</v>
      </c>
      <c r="DY309" s="223" t="str">
        <f t="shared" ca="1" si="578"/>
        <v>-4.04164801831708+1.91155714921213i</v>
      </c>
      <c r="DZ309" s="223" t="str">
        <f t="shared" ca="1" si="579"/>
        <v>-3.38540694808416-2.92027211652166i</v>
      </c>
      <c r="EA309" s="223" t="str">
        <f t="shared" ca="1" si="580"/>
        <v>1.29783449814821-4.27838696871692i</v>
      </c>
      <c r="EB309" s="223" t="str">
        <f t="shared" ca="1" si="581"/>
        <v>4.43727926286674-0.547286197526641i</v>
      </c>
      <c r="EC309" s="223" t="str">
        <f t="shared" ca="1" si="582"/>
        <v>2.29850326003342+3.83482101307038i</v>
      </c>
      <c r="ED309" s="223" t="str">
        <f t="shared" ca="1" si="583"/>
        <v>-2.57438230018374+3.6553420101505i</v>
      </c>
      <c r="EE309" s="223" t="str">
        <f t="shared" ca="1" si="584"/>
        <v>-4.38499539218973-0.872229814409749i</v>
      </c>
      <c r="EF309" s="223" t="str">
        <f t="shared" ca="1" si="585"/>
        <v>-0.979580289089588-4.36226912236024i</v>
      </c>
      <c r="EG309" s="223" t="str">
        <f t="shared" ca="1" si="586"/>
        <v>3.59106258514336-2.66331352796735i</v>
      </c>
      <c r="EH309" s="223" t="str">
        <f t="shared" ca="1" si="587"/>
        <v>3.89007413044343+2.20369977499775i</v>
      </c>
      <c r="EI309" s="223" t="str">
        <f t="shared" ca="1" si="588"/>
        <v>-0.438225080749753+4.44937391295363i</v>
      </c>
      <c r="EJ309" s="223" t="str">
        <f t="shared" ca="1" si="589"/>
        <v>-4.24524794554727+1.40244048697157i</v>
      </c>
      <c r="EK309" s="223" t="str">
        <f t="shared" ca="1" si="590"/>
        <v>-3.00247463071485-3.31272026144438i</v>
      </c>
      <c r="EL309" s="223" t="str">
        <f t="shared" ca="1" si="591"/>
        <v>1.81179441631429-4.08734271032939i</v>
      </c>
      <c r="EM309" s="223" t="str">
        <f t="shared" ca="1" si="592"/>
        <v>4.47090253066094-1.10857526250478E-12i</v>
      </c>
      <c r="EN309" s="223"/>
      <c r="EO309" s="223"/>
      <c r="EP309" s="223"/>
    </row>
    <row r="310" spans="1:146">
      <c r="A310" s="249">
        <f t="shared" si="461"/>
        <v>4.1015624999999984E-3</v>
      </c>
      <c r="B310" s="248">
        <v>210</v>
      </c>
      <c r="C310" s="247">
        <f t="shared" si="462"/>
        <v>42000</v>
      </c>
      <c r="N310" s="246">
        <f t="shared" ca="1" si="463"/>
        <v>8.5276605580013438</v>
      </c>
      <c r="O310" s="223">
        <f t="shared" ca="1" si="464"/>
        <v>-4.4723394419986553</v>
      </c>
      <c r="P310" s="223" t="str">
        <f t="shared" ca="1" si="465"/>
        <v>-1.91217150797565-4.04294697078047i</v>
      </c>
      <c r="Q310" s="223" t="str">
        <f t="shared" ca="1" si="466"/>
        <v>2.83722210650416-3.4571651396514i</v>
      </c>
      <c r="R310" s="223" t="str">
        <f t="shared" ca="1" si="467"/>
        <v>4.33830903363338+1.08668984220514i</v>
      </c>
      <c r="S310" s="223" t="str">
        <f t="shared" ca="1" si="468"/>
        <v>0.872510141904872+4.38640469367909i</v>
      </c>
      <c r="T310" s="223" t="str">
        <f t="shared" ca="1" si="469"/>
        <v>-3.59221672315119+2.66416949505277i</v>
      </c>
      <c r="U310" s="223" t="str">
        <f t="shared" ca="1" si="470"/>
        <v>-3.94425125528241-2.10824621893648i</v>
      </c>
      <c r="V310" s="223" t="str">
        <f t="shared" ca="1" si="471"/>
        <v>0.219447295221567-4.46695231327544i</v>
      </c>
      <c r="W310" s="223" t="str">
        <f t="shared" ca="1" si="472"/>
        <v>4.13190287290557-1.71149020836567i</v>
      </c>
      <c r="X310" s="223" t="str">
        <f t="shared" ca="1" si="473"/>
        <v>3.3137849425183+3.00343960138968i</v>
      </c>
      <c r="Y310" s="223" t="str">
        <f t="shared" ca="1" si="474"/>
        <v>-1.29825161149318+4.27976200713454i</v>
      </c>
      <c r="Z310" s="223" t="str">
        <f t="shared" ca="1" si="475"/>
        <v>-4.42393312061407+0.656228488249887i</v>
      </c>
      <c r="AA310" s="223" t="str">
        <f t="shared" ca="1" si="476"/>
        <v>-2.48469866593411-3.7186143419239i</v>
      </c>
      <c r="AB310" s="223" t="str">
        <f t="shared" ca="1" si="477"/>
        <v>2.29924198009511-3.83605349303489i</v>
      </c>
      <c r="AC310" s="223" t="str">
        <f t="shared" ca="1" si="478"/>
        <v>4.45080390517074+0.438365922687632i</v>
      </c>
      <c r="AD310" s="223" t="str">
        <f t="shared" ca="1" si="479"/>
        <v>1.50668577893511+4.2109046590978i</v>
      </c>
      <c r="AE310" s="223" t="str">
        <f t="shared" ca="1" si="480"/>
        <v>-3.16242154720522+3.1624215472054i</v>
      </c>
      <c r="AF310" s="223" t="str">
        <f t="shared" ca="1" si="481"/>
        <v>-4.21090465909774-1.50668577893528i</v>
      </c>
      <c r="AG310" s="223" t="str">
        <f t="shared" ca="1" si="482"/>
        <v>-0.438365922687896-4.45080390517071i</v>
      </c>
      <c r="AH310" s="223" t="str">
        <f t="shared" ca="1" si="483"/>
        <v>3.83605349303498-2.29924198009495i</v>
      </c>
      <c r="AI310" s="223" t="str">
        <f t="shared" ca="1" si="484"/>
        <v>3.71861434192378+2.48469866593429i</v>
      </c>
      <c r="AJ310" s="223" t="str">
        <f t="shared" ca="1" si="485"/>
        <v>-0.656228488249216+4.42393312061416i</v>
      </c>
      <c r="AK310" s="223" t="str">
        <f t="shared" ca="1" si="486"/>
        <v>-4.27976200713408+1.29825161149468i</v>
      </c>
      <c r="AL310" s="223" t="str">
        <f t="shared" ca="1" si="487"/>
        <v>-3.00343960138854-3.31378494251934i</v>
      </c>
      <c r="AM310" s="223" t="str">
        <f t="shared" ca="1" si="488"/>
        <v>1.71149020836628-4.13190287290532i</v>
      </c>
      <c r="AN310" s="223" t="str">
        <f t="shared" ca="1" si="489"/>
        <v>4.4669523132754-0.219447295222244i</v>
      </c>
      <c r="AO310" s="223" t="str">
        <f t="shared" ca="1" si="490"/>
        <v>2.1082462189379+3.94425125528165i</v>
      </c>
      <c r="AP310" s="223" t="str">
        <f t="shared" ca="1" si="491"/>
        <v>-2.66416949505403+3.59221672315026i</v>
      </c>
      <c r="AQ310" s="223" t="str">
        <f t="shared" ca="1" si="492"/>
        <v>-4.38640469367897-0.872510141905471i</v>
      </c>
      <c r="AR310" s="223" t="str">
        <f t="shared" ca="1" si="493"/>
        <v>-4.38640469367897-0.872510141905471i</v>
      </c>
      <c r="AS310" s="223" t="str">
        <f t="shared" ca="1" si="494"/>
        <v>3.45716513965038-2.83722210650541i</v>
      </c>
      <c r="AT310" s="223" t="str">
        <f t="shared" ca="1" si="495"/>
        <v>4.0429469707797+1.91217150797728i</v>
      </c>
      <c r="AU310" s="223" t="str">
        <f t="shared" ca="1" si="496"/>
        <v>-6.24601525418791E-13+4.47233944199866i</v>
      </c>
      <c r="AV310" s="223" t="str">
        <f t="shared" ca="1" si="497"/>
        <v>-4.04294697078029+1.91217150797603i</v>
      </c>
      <c r="AW310" s="223" t="str">
        <f t="shared" ca="1" si="498"/>
        <v>-3.45716513965241-2.83722210650293i</v>
      </c>
      <c r="AX310" s="223" t="str">
        <f t="shared" ca="1" si="499"/>
        <v>1.08668984220711-4.33830903363289i</v>
      </c>
      <c r="AY310" s="223" t="str">
        <f t="shared" ca="1" si="500"/>
        <v>4.38640469367922-0.872510141904246i</v>
      </c>
      <c r="AZ310" s="223" t="str">
        <f t="shared" ca="1" si="501"/>
        <v>2.66416949505292+3.59221672315108i</v>
      </c>
      <c r="BA310" s="223" t="str">
        <f t="shared" ca="1" si="502"/>
        <v>-2.10824621893508+3.94425125528316i</v>
      </c>
      <c r="BB310" s="223" t="str">
        <f t="shared" ca="1" si="503"/>
        <v>-4.46695231327534-0.219447295223619i</v>
      </c>
      <c r="BC310" s="223" t="str">
        <f t="shared" ca="1" si="504"/>
        <v>-1.71149020836507-4.13190287290582i</v>
      </c>
      <c r="BD310" s="223" t="str">
        <f t="shared" ca="1" si="505"/>
        <v>3.00343960138946-3.3137849425185i</v>
      </c>
      <c r="BE310" s="223" t="str">
        <f t="shared" ca="1" si="506"/>
        <v>4.27976200713499+1.29825161149167i</v>
      </c>
      <c r="BF310" s="223" t="str">
        <f t="shared" ca="1" si="507"/>
        <v>0.656228488247982+4.42393312061435i</v>
      </c>
      <c r="BG310" s="223" t="str">
        <f t="shared" ca="1" si="508"/>
        <v>-3.71861434192451+2.4846986659332i</v>
      </c>
      <c r="BH310" s="223" t="str">
        <f t="shared" ca="1" si="509"/>
        <v>-3.83605349303502-2.29924198009488i</v>
      </c>
      <c r="BI310" s="223" t="str">
        <f t="shared" ca="1" si="510"/>
        <v>0.438365922686546-4.45080390517084i</v>
      </c>
      <c r="BJ310" s="223" t="str">
        <f t="shared" ca="1" si="511"/>
        <v>4.21090465909846-1.50668577893326i</v>
      </c>
      <c r="BK310" s="223" t="str">
        <f t="shared" ca="1" si="512"/>
        <v>3.1624215472046+3.16242154720602i</v>
      </c>
      <c r="BL310" s="223" t="str">
        <f t="shared" ca="1" si="513"/>
        <v>-1.50668577893503+4.21090465909783i</v>
      </c>
      <c r="BM310" s="223" t="str">
        <f t="shared" ca="1" si="514"/>
        <v>-4.4508039051706+0.438365922688982i</v>
      </c>
      <c r="BN310" s="223" t="str">
        <f t="shared" ca="1" si="515"/>
        <v>-2.29924198009327-3.83605349303599i</v>
      </c>
      <c r="BO310" s="223" t="str">
        <f t="shared" ca="1" si="516"/>
        <v>2.48469866593486-3.71861434192339i</v>
      </c>
      <c r="BP310" s="223" t="str">
        <f t="shared" ca="1" si="517"/>
        <v>4.42393312061406+0.656228488249959i</v>
      </c>
      <c r="BQ310" s="223" t="str">
        <f t="shared" ca="1" si="518"/>
        <v>1.29825161149414+4.27976200713424i</v>
      </c>
      <c r="BR310" s="223" t="str">
        <f t="shared" ca="1" si="519"/>
        <v>-3.31378494251985+3.00343960138798i</v>
      </c>
      <c r="BS310" s="223" t="str">
        <f t="shared" ca="1" si="520"/>
        <v>-4.1319028729051-1.7114902083668i</v>
      </c>
      <c r="BT310" s="223" t="str">
        <f t="shared" ca="1" si="521"/>
        <v>-0.219447295221621-4.46695231327544i</v>
      </c>
      <c r="BU310" s="223" t="str">
        <f t="shared" ca="1" si="522"/>
        <v>3.94425125528201-2.10824621893724i</v>
      </c>
      <c r="BV310" s="223" t="str">
        <f t="shared" ca="1" si="523"/>
        <v>3.59221672315262+2.66416949505085i</v>
      </c>
      <c r="BW310" s="223" t="str">
        <f t="shared" ca="1" si="524"/>
        <v>-0.872510141906205+4.38640469367883i</v>
      </c>
      <c r="BX310" s="223" t="str">
        <f t="shared" ca="1" si="525"/>
        <v>-4.33830903363334+1.08668984220529i</v>
      </c>
      <c r="BY310" s="223" t="str">
        <f t="shared" ca="1" si="526"/>
        <v>-2.83722210650492-3.45716513965078i</v>
      </c>
      <c r="BZ310" s="223" t="str">
        <f t="shared" ca="1" si="527"/>
        <v>1.91217150797382-4.04294697078133i</v>
      </c>
      <c r="CA310" s="223" t="str">
        <f t="shared" ca="1" si="528"/>
        <v>4.47233944199866+1.24920305083758E-12i</v>
      </c>
      <c r="CB310" s="223" t="str">
        <f t="shared" ca="1" si="529"/>
        <v>1.91217150797547+4.04294697078056i</v>
      </c>
      <c r="CC310" s="223" t="str">
        <f t="shared" ca="1" si="530"/>
        <v>-2.83722210650351+3.45716513965194i</v>
      </c>
      <c r="CD310" s="223" t="str">
        <f t="shared" ca="1" si="531"/>
        <v>-4.33830903363385-1.08668984220328i</v>
      </c>
      <c r="CE310" s="223" t="str">
        <f t="shared" ca="1" si="532"/>
        <v>-0.872510141903508-4.38640469367937i</v>
      </c>
      <c r="CF310" s="223" t="str">
        <f t="shared" ca="1" si="533"/>
        <v>3.59221672315138-2.66416949505252i</v>
      </c>
      <c r="CG310" s="223" t="str">
        <f t="shared" ca="1" si="534"/>
        <v>3.94425125528286+2.10824621893563i</v>
      </c>
      <c r="CH310" s="223" t="str">
        <f t="shared" ca="1" si="535"/>
        <v>-0.219447295219799+4.46695231327553i</v>
      </c>
      <c r="CI310" s="223" t="str">
        <f t="shared" ca="1" si="536"/>
        <v>-4.13190287290606+1.71149020836449i</v>
      </c>
      <c r="CJ310" s="223" t="str">
        <f t="shared" ca="1" si="537"/>
        <v>-3.313784942518-3.00343960139002i</v>
      </c>
      <c r="CK310" s="223" t="str">
        <f t="shared" ca="1" si="538"/>
        <v>1.29825161149239-4.27976200713477i</v>
      </c>
      <c r="CL310" s="223" t="str">
        <f t="shared" ca="1" si="539"/>
        <v>4.42393312061379-0.656228488251761i</v>
      </c>
      <c r="CM310" s="223" t="str">
        <f t="shared" ca="1" si="540"/>
        <v>2.48469866593257+3.71861434192492i</v>
      </c>
      <c r="CN310" s="223" t="str">
        <f t="shared" ca="1" si="541"/>
        <v>-2.29924198009541+3.8360534930347i</v>
      </c>
      <c r="CO310" s="223" t="str">
        <f t="shared" ca="1" si="542"/>
        <v>-4.45080390517078-0.438365922687168i</v>
      </c>
      <c r="CP310" s="223" t="str">
        <f t="shared" ca="1" si="543"/>
        <v>-1.50668577893674-4.21090465909721i</v>
      </c>
      <c r="CQ310" s="223" t="str">
        <f t="shared" ca="1" si="544"/>
        <v>3.16242154720646-3.16242154720416i</v>
      </c>
      <c r="CR310" s="223" t="str">
        <f t="shared" ca="1" si="545"/>
        <v>4.21090465909758+1.50668577893573i</v>
      </c>
      <c r="CS310" s="223" t="str">
        <f t="shared" ca="1" si="546"/>
        <v>0.438365922688487+4.45080390517065i</v>
      </c>
      <c r="CT310" s="223" t="str">
        <f t="shared" ca="1" si="547"/>
        <v>-3.83605349303402+2.29924198009655i</v>
      </c>
      <c r="CU310" s="223" t="str">
        <f t="shared" ca="1" si="548"/>
        <v>-3.71861434192312-2.48469866593527i</v>
      </c>
      <c r="CV310" s="223" t="str">
        <f t="shared" ca="1" si="549"/>
        <v>0.656228488250451-4.42393312061398i</v>
      </c>
      <c r="CW310" s="223" t="str">
        <f t="shared" ca="1" si="550"/>
        <v>4.27976200713446-1.29825161149342i</v>
      </c>
      <c r="CX310" s="223" t="str">
        <f t="shared" ca="1" si="551"/>
        <v>3.00343960139081+3.31378494251728i</v>
      </c>
      <c r="CY310" s="223" t="str">
        <f t="shared" ca="1" si="552"/>
        <v>-1.71149020836749+4.13190287290481i</v>
      </c>
      <c r="CZ310" s="223" t="str">
        <f t="shared" ca="1" si="553"/>
        <v>-4.46695231327547+0.21944729522087i</v>
      </c>
      <c r="DA310" s="223" t="str">
        <f t="shared" ca="1" si="554"/>
        <v>-2.1082462189368-3.94425125528224i</v>
      </c>
      <c r="DB310" s="223" t="str">
        <f t="shared" ca="1" si="555"/>
        <v>2.66416949505146-3.59221672315217i</v>
      </c>
      <c r="DC310" s="223" t="str">
        <f t="shared" ca="1" si="556"/>
        <v>4.38640469367873+0.872510141906697i</v>
      </c>
      <c r="DD310" s="223" t="str">
        <f t="shared" ca="1" si="557"/>
        <v>1.08668984220456+4.33830903363353i</v>
      </c>
      <c r="DE310" s="223" t="str">
        <f t="shared" ca="1" si="558"/>
        <v>-3.45716513965126+2.83722210650434i</v>
      </c>
      <c r="DF310" s="223" t="str">
        <f t="shared" ca="1" si="559"/>
        <v>-4.04294697078112-1.91217150797427i</v>
      </c>
      <c r="DG310" s="223" t="str">
        <f t="shared" ca="1" si="560"/>
        <v>2.00091610835099E-12-4.47233944199866i</v>
      </c>
      <c r="DH310" s="223" t="str">
        <f t="shared" ca="1" si="561"/>
        <v>4.04294697078077-1.91217150797502i</v>
      </c>
      <c r="DI310" s="223" t="str">
        <f t="shared" ca="1" si="562"/>
        <v>3.45716513965162+2.8372221065039i</v>
      </c>
      <c r="DJ310" s="223" t="str">
        <f t="shared" ca="1" si="563"/>
        <v>-1.08668984220401+4.33830903363367i</v>
      </c>
      <c r="DK310" s="223" t="str">
        <f t="shared" ca="1" si="564"/>
        <v>-4.38640469367951+0.87251014190277i</v>
      </c>
      <c r="DL310" s="223" t="str">
        <f t="shared" ca="1" si="565"/>
        <v>-2.66416949505212-3.59221672315168i</v>
      </c>
      <c r="DM310" s="223" t="str">
        <f t="shared" ca="1" si="566"/>
        <v>2.10824621893607-3.94425125528263i</v>
      </c>
      <c r="DN310" s="223" t="str">
        <f t="shared" ca="1" si="567"/>
        <v>4.4669523132755+0.219447295220296i</v>
      </c>
      <c r="DO310" s="223" t="str">
        <f t="shared" ca="1" si="568"/>
        <v>1.71149020836802+4.13190287290459i</v>
      </c>
      <c r="DP310" s="223" t="str">
        <f t="shared" ca="1" si="569"/>
        <v>-3.00343960139058+3.31378494251749i</v>
      </c>
      <c r="DQ310" s="223" t="str">
        <f t="shared" ca="1" si="570"/>
        <v>-4.27976200713455-1.29825161149311i</v>
      </c>
      <c r="DR310" s="223" t="str">
        <f t="shared" ca="1" si="571"/>
        <v>-0.656228488251269-4.42393312061386i</v>
      </c>
      <c r="DS310" s="223" t="str">
        <f t="shared" ca="1" si="572"/>
        <v>3.7186143419252-2.48469866593216i</v>
      </c>
      <c r="DT310" s="223" t="str">
        <f t="shared" ca="1" si="573"/>
        <v>3.83605349303432+2.29924198009606i</v>
      </c>
      <c r="DU310" s="223" t="str">
        <f t="shared" ca="1" si="574"/>
        <v>-0.438365922687916+4.45080390517071i</v>
      </c>
      <c r="DV310" s="223" t="str">
        <f t="shared" ca="1" si="575"/>
        <v>-4.21090465909747+1.50668577893604i</v>
      </c>
      <c r="DW310" s="223" t="str">
        <f t="shared" ca="1" si="576"/>
        <v>-3.16242154720381-3.16242154720681i</v>
      </c>
      <c r="DX310" s="223" t="str">
        <f t="shared" ca="1" si="577"/>
        <v>1.5066857789362-4.21090465909741i</v>
      </c>
      <c r="DY310" s="223" t="str">
        <f t="shared" ca="1" si="578"/>
        <v>4.45080390517072-0.438365922687739i</v>
      </c>
      <c r="DZ310" s="223" t="str">
        <f t="shared" ca="1" si="579"/>
        <v>2.29924198009591+3.83605349303441i</v>
      </c>
      <c r="EA310" s="223" t="str">
        <f t="shared" ca="1" si="580"/>
        <v>-2.4846986659323+3.7186143419251i</v>
      </c>
      <c r="EB310" s="223" t="str">
        <f t="shared" ca="1" si="581"/>
        <v>-4.42393312061391-0.656228488250943i</v>
      </c>
      <c r="EC310" s="223" t="str">
        <f t="shared" ca="1" si="582"/>
        <v>-1.29825161149294-4.2797620071346i</v>
      </c>
      <c r="ED310" s="223" t="str">
        <f t="shared" ca="1" si="583"/>
        <v>3.31378494251761-3.00343960139045i</v>
      </c>
      <c r="EE310" s="223" t="str">
        <f t="shared" ca="1" si="584"/>
        <v>4.13190287290452+1.71149020836819i</v>
      </c>
      <c r="EF310" s="223" t="str">
        <f t="shared" ca="1" si="585"/>
        <v>0.219447295220119+4.46695231327551i</v>
      </c>
      <c r="EG310" s="223" t="str">
        <f t="shared" ca="1" si="586"/>
        <v>-3.94425125528248+2.10824621893636i</v>
      </c>
      <c r="EH310" s="223" t="str">
        <f t="shared" ca="1" si="587"/>
        <v>-3.59221672315187-2.66416949505186i</v>
      </c>
      <c r="EI310" s="223" t="str">
        <f t="shared" ca="1" si="588"/>
        <v>0.872510141902944-4.38640469367948i</v>
      </c>
      <c r="EJ310" s="223" t="str">
        <f t="shared" ca="1" si="589"/>
        <v>4.33830903363371-1.08668984220383i</v>
      </c>
      <c r="EK310" s="223" t="str">
        <f t="shared" ca="1" si="590"/>
        <v>2.83722210650376+3.45716513965173i</v>
      </c>
      <c r="EL310" s="223" t="str">
        <f t="shared" ca="1" si="591"/>
        <v>-1.91217150797518+4.04294697078069i</v>
      </c>
      <c r="EM310" s="223" t="str">
        <f t="shared" ca="1" si="592"/>
        <v>-4.47233944199866+2.07760905373119E-12i</v>
      </c>
      <c r="EN310" s="223"/>
      <c r="EO310" s="223"/>
      <c r="EP310" s="223"/>
    </row>
    <row r="311" spans="1:146">
      <c r="A311" s="249">
        <f t="shared" si="461"/>
        <v>4.121093749999998E-3</v>
      </c>
      <c r="B311" s="248">
        <v>211</v>
      </c>
      <c r="C311" s="247">
        <f t="shared" si="462"/>
        <v>42200</v>
      </c>
      <c r="N311" s="246">
        <f t="shared" ca="1" si="463"/>
        <v>8.526380157561972</v>
      </c>
      <c r="O311" s="223">
        <f t="shared" ca="1" si="464"/>
        <v>-4.473619842438028</v>
      </c>
      <c r="P311" s="223" t="str">
        <f t="shared" ca="1" si="465"/>
        <v>-2.01139016572778-3.99594595757611i</v>
      </c>
      <c r="Q311" s="223" t="str">
        <f t="shared" ca="1" si="466"/>
        <v>2.66493222870406-3.59324515042735i</v>
      </c>
      <c r="R311" s="223" t="str">
        <f t="shared" ca="1" si="467"/>
        <v>4.40775761130175+0.764818497858654i</v>
      </c>
      <c r="S311" s="223" t="str">
        <f t="shared" ca="1" si="468"/>
        <v>1.29862329212128+4.28098727396092i</v>
      </c>
      <c r="T311" s="223" t="str">
        <f t="shared" ca="1" si="469"/>
        <v>-3.24000612111961+3.08474226310119i</v>
      </c>
      <c r="U311" s="223" t="str">
        <f t="shared" ca="1" si="470"/>
        <v>-4.21211021253246-1.50711713285168i</v>
      </c>
      <c r="V311" s="223" t="str">
        <f t="shared" ca="1" si="471"/>
        <v>-0.547618825497557-4.43997613919444i</v>
      </c>
      <c r="W311" s="223" t="str">
        <f t="shared" ca="1" si="472"/>
        <v>3.71967895598092-2.48541001830441i</v>
      </c>
      <c r="X311" s="223" t="str">
        <f t="shared" ca="1" si="473"/>
        <v>3.89243842807108+2.20503913306109i</v>
      </c>
      <c r="Y311" s="223" t="str">
        <f t="shared" ca="1" si="474"/>
        <v>-0.219510121493639+4.46823117141639i</v>
      </c>
      <c r="Z311" s="223" t="str">
        <f t="shared" ca="1" si="475"/>
        <v>-4.08982690326568+1.81289558330849i</v>
      </c>
      <c r="AA311" s="223" t="str">
        <f t="shared" ca="1" si="476"/>
        <v>-3.45815490257556-2.8380343839439i</v>
      </c>
      <c r="AB311" s="223" t="str">
        <f t="shared" ca="1" si="477"/>
        <v>0.980175655468674-4.36492040924938i</v>
      </c>
      <c r="AC311" s="223" t="str">
        <f t="shared" ca="1" si="478"/>
        <v>4.3395510620762-1.08700095413418i</v>
      </c>
      <c r="AD311" s="223" t="str">
        <f t="shared" ca="1" si="479"/>
        <v>2.92204699077976+3.38746452060095i</v>
      </c>
      <c r="AE311" s="223" t="str">
        <f t="shared" ca="1" si="480"/>
        <v>-1.71198019640076+4.13308580866486i</v>
      </c>
      <c r="AF311" s="223" t="str">
        <f t="shared" ca="1" si="481"/>
        <v>-4.46149837567188+0.329099891419659i</v>
      </c>
      <c r="AG311" s="223" t="str">
        <f t="shared" ca="1" si="482"/>
        <v>-2.29990023747445-3.83715172912412i</v>
      </c>
      <c r="AH311" s="223" t="str">
        <f t="shared" ca="1" si="483"/>
        <v>2.39337596798393-3.77955367345567i</v>
      </c>
      <c r="AI311" s="223" t="str">
        <f t="shared" ca="1" si="484"/>
        <v>4.45207814013179+0.438491423879554i</v>
      </c>
      <c r="AJ311" s="223" t="str">
        <f t="shared" ca="1" si="485"/>
        <v>1.61003357663614+4.17385509771955i</v>
      </c>
      <c r="AK311" s="223" t="str">
        <f t="shared" ca="1" si="486"/>
        <v>-3.0042994657717+3.3147336566637i</v>
      </c>
      <c r="AL311" s="223" t="str">
        <f t="shared" ca="1" si="487"/>
        <v>-4.31156773160902-1.19317148407222i</v>
      </c>
      <c r="AM311" s="223" t="str">
        <f t="shared" ca="1" si="488"/>
        <v>-0.872759935638134-4.3876604915832i</v>
      </c>
      <c r="AN311" s="223" t="str">
        <f t="shared" ca="1" si="489"/>
        <v>3.52676222134588-2.75231225131574i</v>
      </c>
      <c r="AO311" s="223" t="str">
        <f t="shared" ca="1" si="490"/>
        <v>4.04410443906846+1.91271894970538i</v>
      </c>
      <c r="AP311" s="223" t="str">
        <f t="shared" ca="1" si="491"/>
        <v>0.109788126877997+4.47227247178119i</v>
      </c>
      <c r="AQ311" s="223" t="str">
        <f t="shared" ca="1" si="492"/>
        <v>-3.94538046765663+2.1088497955257i</v>
      </c>
      <c r="AR311" s="223" t="str">
        <f t="shared" ca="1" si="493"/>
        <v>-3.94538046765663+2.1088497955257i</v>
      </c>
      <c r="AS311" s="223" t="str">
        <f t="shared" ca="1" si="494"/>
        <v>0.656416362012762-4.4251996626522i</v>
      </c>
      <c r="AT311" s="223" t="str">
        <f t="shared" ca="1" si="495"/>
        <v>4.24782810965464-1.40329285806034i</v>
      </c>
      <c r="AU311" s="223" t="str">
        <f t="shared" ca="1" si="496"/>
        <v>3.16332692703988+3.16332692703736i</v>
      </c>
      <c r="AV311" s="223" t="str">
        <f t="shared" ca="1" si="497"/>
        <v>-1.40329285805696+4.24782810965575i</v>
      </c>
      <c r="AW311" s="223" t="str">
        <f t="shared" ca="1" si="498"/>
        <v>-4.42519966265233+0.656416362011876i</v>
      </c>
      <c r="AX311" s="223" t="str">
        <f t="shared" ca="1" si="499"/>
        <v>-2.57594695056387-3.65756364299187i</v>
      </c>
      <c r="AY311" s="223" t="str">
        <f t="shared" ca="1" si="500"/>
        <v>2.10884979552648-3.94538046765621i</v>
      </c>
      <c r="AZ311" s="223" t="str">
        <f t="shared" ca="1" si="501"/>
        <v>4.47227247178117+0.109788126878889i</v>
      </c>
      <c r="BA311" s="223" t="str">
        <f t="shared" ca="1" si="502"/>
        <v>1.91271894970457+4.04410443906884i</v>
      </c>
      <c r="BB311" s="223" t="str">
        <f t="shared" ca="1" si="503"/>
        <v>-2.75231225131644+3.52676222134533i</v>
      </c>
      <c r="BC311" s="223" t="str">
        <f t="shared" ca="1" si="504"/>
        <v>-4.38766049158304-0.872759935638948i</v>
      </c>
      <c r="BD311" s="223" t="str">
        <f t="shared" ca="1" si="505"/>
        <v>-1.19317148407142-4.31156773160924i</v>
      </c>
      <c r="BE311" s="223" t="str">
        <f t="shared" ca="1" si="506"/>
        <v>3.31473365666426-3.00429946577109i</v>
      </c>
      <c r="BF311" s="223" t="str">
        <f t="shared" ca="1" si="507"/>
        <v>4.17385509771926+1.61003357663691i</v>
      </c>
      <c r="BG311" s="223" t="str">
        <f t="shared" ca="1" si="508"/>
        <v>0.43849142387873+4.45207814013187i</v>
      </c>
      <c r="BH311" s="223" t="str">
        <f t="shared" ca="1" si="509"/>
        <v>-3.77955367345468+2.39337596798549i</v>
      </c>
      <c r="BI311" s="223" t="str">
        <f t="shared" ca="1" si="510"/>
        <v>-3.83715172912506-2.29990023747287i</v>
      </c>
      <c r="BJ311" s="223" t="str">
        <f t="shared" ca="1" si="511"/>
        <v>0.329099891421817-4.46149837567172i</v>
      </c>
      <c r="BK311" s="223" t="str">
        <f t="shared" ca="1" si="512"/>
        <v>4.13308580866552-1.71198019639917i</v>
      </c>
      <c r="BL311" s="223" t="str">
        <f t="shared" ca="1" si="513"/>
        <v>3.38746452060012+2.92204699078072i</v>
      </c>
      <c r="BM311" s="223" t="str">
        <f t="shared" ca="1" si="514"/>
        <v>-1.08700095413554+4.33955106207585i</v>
      </c>
      <c r="BN311" s="223" t="str">
        <f t="shared" ca="1" si="515"/>
        <v>-4.36492040924959+0.980175655467739i</v>
      </c>
      <c r="BO311" s="223" t="str">
        <f t="shared" ca="1" si="516"/>
        <v>-2.83803438394353-3.45815490257587i</v>
      </c>
      <c r="BP311" s="223" t="str">
        <f t="shared" ca="1" si="517"/>
        <v>1.81289558330853-4.08982690326567i</v>
      </c>
      <c r="BQ311" s="223" t="str">
        <f t="shared" ca="1" si="518"/>
        <v>4.46823117141639-0.219510121493605i</v>
      </c>
      <c r="BR311" s="223" t="str">
        <f t="shared" ca="1" si="519"/>
        <v>2.20503913306145+3.89243842807087i</v>
      </c>
      <c r="BS311" s="223" t="str">
        <f t="shared" ca="1" si="520"/>
        <v>-2.4854100183037+3.7196789559814i</v>
      </c>
      <c r="BT311" s="223" t="str">
        <f t="shared" ca="1" si="521"/>
        <v>-4.4399761391946-0.547618825496264i</v>
      </c>
      <c r="BU311" s="223" t="str">
        <f t="shared" ca="1" si="522"/>
        <v>-1.50711713285291-4.21211021253201i</v>
      </c>
      <c r="BV311" s="223" t="str">
        <f t="shared" ca="1" si="523"/>
        <v>3.08474226309991-3.24000612112083i</v>
      </c>
      <c r="BW311" s="223" t="str">
        <f t="shared" ca="1" si="524"/>
        <v>4.28098727396031+1.29862329212331i</v>
      </c>
      <c r="BX311" s="223" t="str">
        <f t="shared" ca="1" si="525"/>
        <v>0.764818497857016+4.40775761130203i</v>
      </c>
      <c r="BY311" s="223" t="str">
        <f t="shared" ca="1" si="526"/>
        <v>-3.59324515042834+2.66493222870273i</v>
      </c>
      <c r="BZ311" s="223" t="str">
        <f t="shared" ca="1" si="527"/>
        <v>-3.99594595757561-2.01139016572878i</v>
      </c>
      <c r="CA311" s="223" t="str">
        <f t="shared" ca="1" si="528"/>
        <v>7.6508327417415E-13-4.47361984243803i</v>
      </c>
      <c r="CB311" s="223" t="str">
        <f t="shared" ca="1" si="529"/>
        <v>3.99594595757629-2.01139016572741i</v>
      </c>
      <c r="CC311" s="223" t="str">
        <f t="shared" ca="1" si="530"/>
        <v>3.59324515042743+2.66493222870395i</v>
      </c>
      <c r="CD311" s="223" t="str">
        <f t="shared" ca="1" si="531"/>
        <v>-0.764818497858524+4.40775761130177i</v>
      </c>
      <c r="CE311" s="223" t="str">
        <f t="shared" ca="1" si="532"/>
        <v>-4.28098727396075+1.29862329212184i</v>
      </c>
      <c r="CF311" s="223" t="str">
        <f t="shared" ca="1" si="533"/>
        <v>-3.08474226310194-3.24000612111891i</v>
      </c>
      <c r="CG311" s="223" t="str">
        <f t="shared" ca="1" si="534"/>
        <v>1.50711713285029-4.21211021253295i</v>
      </c>
      <c r="CH311" s="223" t="str">
        <f t="shared" ca="1" si="535"/>
        <v>4.43997613919425-0.547618825499037i</v>
      </c>
      <c r="CI311" s="223" t="str">
        <f t="shared" ca="1" si="536"/>
        <v>2.48541001830602+3.71967895597985i</v>
      </c>
      <c r="CJ311" s="223" t="str">
        <f t="shared" ca="1" si="537"/>
        <v>-2.205039133063+3.89243842807i</v>
      </c>
      <c r="CK311" s="223" t="str">
        <f t="shared" ca="1" si="538"/>
        <v>-4.46823117141631-0.219510121495387i</v>
      </c>
      <c r="CL311" s="223" t="str">
        <f t="shared" ca="1" si="539"/>
        <v>-1.81289558330689-4.0898269032664i</v>
      </c>
      <c r="CM311" s="223" t="str">
        <f t="shared" ca="1" si="540"/>
        <v>2.83803438394491-3.45815490257474i</v>
      </c>
      <c r="CN311" s="223" t="str">
        <f t="shared" ca="1" si="541"/>
        <v>4.3649204092492+0.980175655469479i</v>
      </c>
      <c r="CO311" s="223" t="str">
        <f t="shared" ca="1" si="542"/>
        <v>1.08700095413381+4.33955106207629i</v>
      </c>
      <c r="CP311" s="223" t="str">
        <f t="shared" ca="1" si="543"/>
        <v>-3.3874645206012+2.92204699077946i</v>
      </c>
      <c r="CQ311" s="223" t="str">
        <f t="shared" ca="1" si="544"/>
        <v>-4.13308580866488-1.7119801964007i</v>
      </c>
      <c r="CR311" s="223" t="str">
        <f t="shared" ca="1" si="545"/>
        <v>-0.329099891420164-4.46149837567184i</v>
      </c>
      <c r="CS311" s="223" t="str">
        <f t="shared" ca="1" si="546"/>
        <v>3.83715172912363-2.29990023747527i</v>
      </c>
      <c r="CT311" s="223" t="str">
        <f t="shared" ca="1" si="547"/>
        <v>3.77955367345617+2.39337596798313i</v>
      </c>
      <c r="CU311" s="223" t="str">
        <f t="shared" ca="1" si="548"/>
        <v>-0.43849142387595+4.45207814013214i</v>
      </c>
      <c r="CV311" s="223" t="str">
        <f t="shared" ca="1" si="549"/>
        <v>-4.17385509771825+1.61003357663951i</v>
      </c>
      <c r="CW311" s="223" t="str">
        <f t="shared" ca="1" si="550"/>
        <v>-3.31473365666306-3.00429946577241i</v>
      </c>
      <c r="CX311" s="223" t="str">
        <f t="shared" ca="1" si="551"/>
        <v>1.19317148407314-4.31156773160876i</v>
      </c>
      <c r="CY311" s="223" t="str">
        <f t="shared" ca="1" si="552"/>
        <v>4.38766049158339-0.872759935637194i</v>
      </c>
      <c r="CZ311" s="223" t="str">
        <f t="shared" ca="1" si="553"/>
        <v>2.75231225131504+3.52676222134643i</v>
      </c>
      <c r="DA311" s="223" t="str">
        <f t="shared" ca="1" si="554"/>
        <v>-1.91271894970618+4.04410443906807i</v>
      </c>
      <c r="DB311" s="223" t="str">
        <f t="shared" ca="1" si="555"/>
        <v>-4.47227247178122+0.109788126877105i</v>
      </c>
      <c r="DC311" s="223" t="str">
        <f t="shared" ca="1" si="556"/>
        <v>-2.10884979552491-3.94538046765705i</v>
      </c>
      <c r="DD311" s="223" t="str">
        <f t="shared" ca="1" si="557"/>
        <v>2.57594695056533-3.65756364299084i</v>
      </c>
      <c r="DE311" s="223" t="str">
        <f t="shared" ca="1" si="558"/>
        <v>4.42519966265207+0.656416362013643i</v>
      </c>
      <c r="DF311" s="223" t="str">
        <f t="shared" ca="1" si="559"/>
        <v>1.4032928580595+4.24782810965492i</v>
      </c>
      <c r="DG311" s="223" t="str">
        <f t="shared" ca="1" si="560"/>
        <v>-3.163326927038+3.16332692703925i</v>
      </c>
      <c r="DH311" s="223" t="str">
        <f t="shared" ca="1" si="561"/>
        <v>-4.24782810965547-1.40329285805781i</v>
      </c>
      <c r="DI311" s="223" t="str">
        <f t="shared" ca="1" si="562"/>
        <v>-0.656416362015397-4.42519966265181i</v>
      </c>
      <c r="DJ311" s="223" t="str">
        <f t="shared" ca="1" si="563"/>
        <v>3.65756364298982-2.57594695056678i</v>
      </c>
      <c r="DK311" s="223" t="str">
        <f t="shared" ca="1" si="564"/>
        <v>3.94538046765789+2.10884979552335i</v>
      </c>
      <c r="DL311" s="223" t="str">
        <f t="shared" ca="1" si="565"/>
        <v>-0.109788126879908+4.47227247178115i</v>
      </c>
      <c r="DM311" s="223" t="str">
        <f t="shared" ca="1" si="566"/>
        <v>-4.04410443906927+1.91271894970365i</v>
      </c>
      <c r="DN311" s="223" t="str">
        <f t="shared" ca="1" si="567"/>
        <v>-3.52676222134471-2.75231225131725i</v>
      </c>
      <c r="DO311" s="223" t="str">
        <f t="shared" ca="1" si="568"/>
        <v>0.872759935639945-4.38766049158284i</v>
      </c>
      <c r="DP311" s="223" t="str">
        <f t="shared" ca="1" si="569"/>
        <v>4.31156773160951-1.19317148407044i</v>
      </c>
      <c r="DQ311" s="223" t="str">
        <f t="shared" ca="1" si="570"/>
        <v>3.00429946577033+3.31473365666494i</v>
      </c>
      <c r="DR311" s="223" t="str">
        <f t="shared" ca="1" si="571"/>
        <v>-1.61003357663786+4.17385509771889i</v>
      </c>
      <c r="DS311" s="223" t="str">
        <f t="shared" ca="1" si="572"/>
        <v>-4.45207814013197+0.438491423877715i</v>
      </c>
      <c r="DT311" s="223" t="str">
        <f t="shared" ca="1" si="573"/>
        <v>-2.39337596798463-3.77955367345522i</v>
      </c>
      <c r="DU311" s="223" t="str">
        <f t="shared" ca="1" si="574"/>
        <v>2.29990023747375-3.83715172912454i</v>
      </c>
      <c r="DV311" s="223" t="str">
        <f t="shared" ca="1" si="575"/>
        <v>4.46149837567197+0.329099891418395i</v>
      </c>
      <c r="DW311" s="223" t="str">
        <f t="shared" ca="1" si="576"/>
        <v>1.71198019640234+4.13308580866421i</v>
      </c>
      <c r="DX311" s="223" t="str">
        <f t="shared" ca="1" si="577"/>
        <v>-2.92204699077812+3.38746452060236i</v>
      </c>
      <c r="DY311" s="223" t="str">
        <f t="shared" ca="1" si="578"/>
        <v>-4.33955106207573-1.08700095413603i</v>
      </c>
      <c r="DZ311" s="223" t="str">
        <f t="shared" ca="1" si="579"/>
        <v>-0.980175655467243-4.3649204092497i</v>
      </c>
      <c r="EA311" s="223" t="str">
        <f t="shared" ca="1" si="580"/>
        <v>3.4581549025762-2.83803438394313i</v>
      </c>
      <c r="EB311" s="223" t="str">
        <f t="shared" ca="1" si="581"/>
        <v>4.08982690326547+1.81289558330899i</v>
      </c>
      <c r="EC311" s="223" t="str">
        <f t="shared" ca="1" si="582"/>
        <v>0.219510121493095+4.46823117141642i</v>
      </c>
      <c r="ED311" s="223" t="str">
        <f t="shared" ca="1" si="583"/>
        <v>-3.89243842807113+2.205039133061i</v>
      </c>
      <c r="EE311" s="223" t="str">
        <f t="shared" ca="1" si="584"/>
        <v>-3.71967895598111-2.48541001830412i</v>
      </c>
      <c r="EF311" s="223" t="str">
        <f t="shared" ca="1" si="585"/>
        <v>0.547618825496774-4.43997613919453i</v>
      </c>
      <c r="EG311" s="223" t="str">
        <f t="shared" ca="1" si="586"/>
        <v>4.21211021253218-1.50711713285244i</v>
      </c>
      <c r="EH311" s="223" t="str">
        <f t="shared" ca="1" si="587"/>
        <v>3.24000612112048+3.08474226310029i</v>
      </c>
      <c r="EI311" s="223" t="str">
        <f t="shared" ca="1" si="588"/>
        <v>-1.29862329211966+4.28098727396141i</v>
      </c>
      <c r="EJ311" s="223" t="str">
        <f t="shared" ca="1" si="589"/>
        <v>-4.40775761130216+0.76481849785626i</v>
      </c>
      <c r="EK311" s="223" t="str">
        <f t="shared" ca="1" si="590"/>
        <v>-2.66493222870211-3.5932451504288i</v>
      </c>
      <c r="EL311" s="223" t="str">
        <f t="shared" ca="1" si="591"/>
        <v>2.01139016572946-3.99594595757526i</v>
      </c>
      <c r="EM311" s="223" t="str">
        <f t="shared" ca="1" si="592"/>
        <v>4.47361984243803+1.5301665483483E-12i</v>
      </c>
      <c r="EN311" s="223"/>
      <c r="EO311" s="223"/>
      <c r="EP311" s="223"/>
    </row>
    <row r="312" spans="1:146">
      <c r="A312" s="249">
        <f t="shared" si="461"/>
        <v>4.1406249999999976E-3</v>
      </c>
      <c r="B312" s="248">
        <v>212</v>
      </c>
      <c r="C312" s="247">
        <f t="shared" si="462"/>
        <v>42400</v>
      </c>
      <c r="N312" s="246">
        <f t="shared" ca="1" si="463"/>
        <v>8.5252328819390648</v>
      </c>
      <c r="O312" s="223">
        <f t="shared" ca="1" si="464"/>
        <v>-4.4747671180609343</v>
      </c>
      <c r="P312" s="223" t="str">
        <f t="shared" ca="1" si="465"/>
        <v>-2.10939061751018-3.94639227442476i</v>
      </c>
      <c r="Q312" s="223" t="str">
        <f t="shared" ca="1" si="466"/>
        <v>2.48604741048953-3.72063288079833i</v>
      </c>
      <c r="R312" s="223" t="str">
        <f t="shared" ca="1" si="467"/>
        <v>4.45321989130921+0.438603876553012i</v>
      </c>
      <c r="S312" s="223" t="str">
        <f t="shared" ca="1" si="468"/>
        <v>1.71241923977409+4.13414575313098i</v>
      </c>
      <c r="T312" s="223" t="str">
        <f t="shared" ca="1" si="469"/>
        <v>-2.83876220789408+3.45904175862502i</v>
      </c>
      <c r="U312" s="223" t="str">
        <f t="shared" ca="1" si="470"/>
        <v>-4.38878572262658-0.87298375800955i</v>
      </c>
      <c r="V312" s="223" t="str">
        <f t="shared" ca="1" si="471"/>
        <v>-1.29895632865535-4.28208514828064i</v>
      </c>
      <c r="W312" s="223" t="str">
        <f t="shared" ca="1" si="472"/>
        <v>3.16413817341134-3.1641381734116i</v>
      </c>
      <c r="X312" s="223" t="str">
        <f t="shared" ca="1" si="473"/>
        <v>4.28208514828073+1.29895632865502i</v>
      </c>
      <c r="Y312" s="223" t="str">
        <f t="shared" ca="1" si="474"/>
        <v>0.872983758009469+4.38878572262659i</v>
      </c>
      <c r="Z312" s="223" t="str">
        <f t="shared" ca="1" si="475"/>
        <v>-3.45904175862508+2.83876220789402i</v>
      </c>
      <c r="AA312" s="223" t="str">
        <f t="shared" ca="1" si="476"/>
        <v>-4.13414575313094-1.71241923977418i</v>
      </c>
      <c r="AB312" s="223" t="str">
        <f t="shared" ca="1" si="477"/>
        <v>-0.438603876552919-4.45321989130922i</v>
      </c>
      <c r="AC312" s="223" t="str">
        <f t="shared" ca="1" si="478"/>
        <v>3.72063288079838-2.48604741048946i</v>
      </c>
      <c r="AD312" s="223" t="str">
        <f t="shared" ca="1" si="479"/>
        <v>3.94639227442469+2.10939061751029i</v>
      </c>
      <c r="AE312" s="223" t="str">
        <f t="shared" ca="1" si="480"/>
        <v>-7.01694553792721E-14+4.47476711806093i</v>
      </c>
      <c r="AF312" s="223" t="str">
        <f t="shared" ca="1" si="481"/>
        <v>-3.94639227442479+2.10939061751011i</v>
      </c>
      <c r="AG312" s="223" t="str">
        <f t="shared" ca="1" si="482"/>
        <v>-3.72063288079826-2.48604741048962i</v>
      </c>
      <c r="AH312" s="223" t="str">
        <f t="shared" ca="1" si="483"/>
        <v>0.438603876553121-4.4532198913092i</v>
      </c>
      <c r="AI312" s="223" t="str">
        <f t="shared" ca="1" si="484"/>
        <v>4.13414575313084-1.7124192397744i</v>
      </c>
      <c r="AJ312" s="223" t="str">
        <f t="shared" ca="1" si="485"/>
        <v>3.45904175862496+2.83876220789415i</v>
      </c>
      <c r="AK312" s="223" t="str">
        <f t="shared" ca="1" si="486"/>
        <v>-0.872983758010074+4.38878572262647i</v>
      </c>
      <c r="AL312" s="223" t="str">
        <f t="shared" ca="1" si="487"/>
        <v>-4.28208514828091+1.29895632865443i</v>
      </c>
      <c r="AM312" s="223" t="str">
        <f t="shared" ca="1" si="488"/>
        <v>-3.16413817341056-3.16413817341238i</v>
      </c>
      <c r="AN312" s="223" t="str">
        <f t="shared" ca="1" si="489"/>
        <v>1.29895632865676-4.28208514828021i</v>
      </c>
      <c r="AO312" s="223" t="str">
        <f t="shared" ca="1" si="490"/>
        <v>4.38878572262696-0.872983758007621i</v>
      </c>
      <c r="AP312" s="223" t="str">
        <f t="shared" ca="1" si="491"/>
        <v>2.83876220789571+3.45904175862369i</v>
      </c>
      <c r="AQ312" s="223" t="str">
        <f t="shared" ca="1" si="492"/>
        <v>-1.7124192397726+4.13414575313159i</v>
      </c>
      <c r="AR312" s="223" t="str">
        <f t="shared" ca="1" si="493"/>
        <v>-1.7124192397726+4.13414575313159i</v>
      </c>
      <c r="AS312" s="223" t="str">
        <f t="shared" ca="1" si="494"/>
        <v>-2.48604741049014-3.72063288079792i</v>
      </c>
      <c r="AT312" s="223" t="str">
        <f t="shared" ca="1" si="495"/>
        <v>2.10939061751001-3.94639227442484i</v>
      </c>
      <c r="AU312" s="223" t="str">
        <f t="shared" ca="1" si="496"/>
        <v>4.47476711806093+1.40338910758544E-13i</v>
      </c>
      <c r="AV312" s="223" t="str">
        <f t="shared" ca="1" si="497"/>
        <v>2.10939061750965+3.94639227442503i</v>
      </c>
      <c r="AW312" s="223" t="str">
        <f t="shared" ca="1" si="498"/>
        <v>-2.48604741049048+3.72063288079769i</v>
      </c>
      <c r="AX312" s="223" t="str">
        <f t="shared" ca="1" si="499"/>
        <v>-4.45321989130906-0.43860387655452i</v>
      </c>
      <c r="AY312" s="223" t="str">
        <f t="shared" ca="1" si="500"/>
        <v>-1.71241923977222-4.13414575313175i</v>
      </c>
      <c r="AZ312" s="223" t="str">
        <f t="shared" ca="1" si="501"/>
        <v>2.83876220789248-3.45904175862633i</v>
      </c>
      <c r="BA312" s="223" t="str">
        <f t="shared" ca="1" si="502"/>
        <v>4.38878572262688+0.87298375800802i</v>
      </c>
      <c r="BB312" s="223" t="str">
        <f t="shared" ca="1" si="503"/>
        <v>1.29895632865649+4.28208514828029i</v>
      </c>
      <c r="BC312" s="223" t="str">
        <f t="shared" ca="1" si="504"/>
        <v>-3.16413817341085+3.16413817341209i</v>
      </c>
      <c r="BD312" s="223" t="str">
        <f t="shared" ca="1" si="505"/>
        <v>-4.28208514828083-1.2989563286547i</v>
      </c>
      <c r="BE312" s="223" t="str">
        <f t="shared" ca="1" si="506"/>
        <v>-0.872983758009733-4.38878572262654i</v>
      </c>
      <c r="BF312" s="223" t="str">
        <f t="shared" ca="1" si="507"/>
        <v>3.45904175862522-2.83876220789383i</v>
      </c>
      <c r="BG312" s="223" t="str">
        <f t="shared" ca="1" si="508"/>
        <v>4.13414575313072+1.71241923977472i</v>
      </c>
      <c r="BH312" s="223" t="str">
        <f t="shared" ca="1" si="509"/>
        <v>0.43860387655183+4.45321989130933i</v>
      </c>
      <c r="BI312" s="223" t="str">
        <f t="shared" ca="1" si="510"/>
        <v>-3.7206328807992+2.48604741048823i</v>
      </c>
      <c r="BJ312" s="223" t="str">
        <f t="shared" ca="1" si="511"/>
        <v>-3.94639227442376-2.10939061751204i</v>
      </c>
      <c r="BK312" s="223" t="str">
        <f t="shared" ca="1" si="512"/>
        <v>-2.01515092283163E-12-4.47476711806093i</v>
      </c>
      <c r="BL312" s="223" t="str">
        <f t="shared" ca="1" si="513"/>
        <v>3.94639227442402-2.10939061751156i</v>
      </c>
      <c r="BM312" s="223" t="str">
        <f t="shared" ca="1" si="514"/>
        <v>3.72063288079889+2.48604741048868i</v>
      </c>
      <c r="BN312" s="223" t="str">
        <f t="shared" ca="1" si="515"/>
        <v>-0.438603876552375+4.45321989130927i</v>
      </c>
      <c r="BO312" s="223" t="str">
        <f t="shared" ca="1" si="516"/>
        <v>-4.13414575313088+1.71241923977433i</v>
      </c>
      <c r="BP312" s="223" t="str">
        <f t="shared" ca="1" si="517"/>
        <v>-3.45904175862479-2.83876220789436i</v>
      </c>
      <c r="BQ312" s="223" t="str">
        <f t="shared" ca="1" si="518"/>
        <v>0.872983758010275-4.38878572262643i</v>
      </c>
      <c r="BR312" s="223" t="str">
        <f t="shared" ca="1" si="519"/>
        <v>4.28208514828095-1.29895632865429i</v>
      </c>
      <c r="BS312" s="223" t="str">
        <f t="shared" ca="1" si="520"/>
        <v>3.16413817341038+3.16413817341257i</v>
      </c>
      <c r="BT312" s="223" t="str">
        <f t="shared" ca="1" si="521"/>
        <v>-1.29895632865702+4.28208514828013i</v>
      </c>
      <c r="BU312" s="223" t="str">
        <f t="shared" ca="1" si="522"/>
        <v>-4.38878572262614+0.872983758011725i</v>
      </c>
      <c r="BV312" s="223" t="str">
        <f t="shared" ca="1" si="523"/>
        <v>-2.8387622078955-3.45904175862386i</v>
      </c>
      <c r="BW312" s="223" t="str">
        <f t="shared" ca="1" si="524"/>
        <v>1.71241923977273-4.13414575313154i</v>
      </c>
      <c r="BX312" s="223" t="str">
        <f t="shared" ca="1" si="525"/>
        <v>4.45321989130911-0.438603876554101i</v>
      </c>
      <c r="BY312" s="223" t="str">
        <f t="shared" ca="1" si="526"/>
        <v>2.48604741048992+3.72063288079807i</v>
      </c>
      <c r="BZ312" s="223" t="str">
        <f t="shared" ca="1" si="527"/>
        <v>-2.10939061751014+3.94639227442478i</v>
      </c>
      <c r="CA312" s="223" t="str">
        <f t="shared" ca="1" si="528"/>
        <v>-4.47476711806093-2.80677821517088E-13i</v>
      </c>
      <c r="CB312" s="223" t="str">
        <f t="shared" ca="1" si="529"/>
        <v>-2.10939061750942-3.94639227442516i</v>
      </c>
      <c r="CC312" s="223" t="str">
        <f t="shared" ca="1" si="530"/>
        <v>2.4860474104906-3.72063288079762i</v>
      </c>
      <c r="CD312" s="223" t="str">
        <f t="shared" ca="1" si="531"/>
        <v>4.45321989130905+0.43860387655466i</v>
      </c>
      <c r="CE312" s="223" t="str">
        <f t="shared" ca="1" si="532"/>
        <v>1.71241923977198+4.13414575313185i</v>
      </c>
      <c r="CF312" s="223" t="str">
        <f t="shared" ca="1" si="533"/>
        <v>-2.83876220789259+3.45904175862624i</v>
      </c>
      <c r="CG312" s="223" t="str">
        <f t="shared" ca="1" si="534"/>
        <v>-4.38878572262683-0.872983758008284i</v>
      </c>
      <c r="CH312" s="223" t="str">
        <f t="shared" ca="1" si="535"/>
        <v>-1.29895632865624-4.28208514828037i</v>
      </c>
      <c r="CI312" s="223" t="str">
        <f t="shared" ca="1" si="536"/>
        <v>3.16413817341095-3.16413817341199i</v>
      </c>
      <c r="CJ312" s="223" t="str">
        <f t="shared" ca="1" si="537"/>
        <v>4.28208514828079+1.29895632865483i</v>
      </c>
      <c r="CK312" s="223" t="str">
        <f t="shared" ca="1" si="538"/>
        <v>0.872983758009474+4.38878572262659i</v>
      </c>
      <c r="CL312" s="223" t="str">
        <f t="shared" ca="1" si="539"/>
        <v>-3.45904175862531+2.83876220789373i</v>
      </c>
      <c r="CM312" s="223" t="str">
        <f t="shared" ca="1" si="540"/>
        <v>-4.13414575313066-1.71241923977485i</v>
      </c>
      <c r="CN312" s="223" t="str">
        <f t="shared" ca="1" si="541"/>
        <v>-0.438603876551563-4.45321989130935i</v>
      </c>
      <c r="CO312" s="223" t="str">
        <f t="shared" ca="1" si="542"/>
        <v>3.72063288079934-2.48604741048801i</v>
      </c>
      <c r="CP312" s="223" t="str">
        <f t="shared" ca="1" si="543"/>
        <v>3.94639227442573+2.10939061750835i</v>
      </c>
      <c r="CQ312" s="223" t="str">
        <f t="shared" ca="1" si="544"/>
        <v>1.74763148127483E-12+4.47476711806093i</v>
      </c>
      <c r="CR312" s="223" t="str">
        <f t="shared" ca="1" si="545"/>
        <v>-3.94639227442409+2.10939061751143i</v>
      </c>
      <c r="CS312" s="223" t="str">
        <f t="shared" ca="1" si="546"/>
        <v>-3.72063288079888-2.4860474104887i</v>
      </c>
      <c r="CT312" s="223" t="str">
        <f t="shared" ca="1" si="547"/>
        <v>0.438603876552641-4.45321989130925i</v>
      </c>
      <c r="CU312" s="223" t="str">
        <f t="shared" ca="1" si="548"/>
        <v>4.13414575313098-1.71241923977409i</v>
      </c>
      <c r="CV312" s="223" t="str">
        <f t="shared" ca="1" si="549"/>
        <v>3.45904175862479+2.83876220789437i</v>
      </c>
      <c r="CW312" s="223" t="str">
        <f t="shared" ca="1" si="550"/>
        <v>-0.872983758010535+4.38878572262638i</v>
      </c>
      <c r="CX312" s="223" t="str">
        <f t="shared" ca="1" si="551"/>
        <v>-4.28208514828103+1.29895632865404i</v>
      </c>
      <c r="CY312" s="223" t="str">
        <f t="shared" ca="1" si="552"/>
        <v>-3.16413817341037-3.16413817341257i</v>
      </c>
      <c r="CZ312" s="223" t="str">
        <f t="shared" ca="1" si="553"/>
        <v>1.29895632865727-4.28208514828005i</v>
      </c>
      <c r="DA312" s="223" t="str">
        <f t="shared" ca="1" si="554"/>
        <v>4.38878572262615-0.872983758011711i</v>
      </c>
      <c r="DB312" s="223" t="str">
        <f t="shared" ca="1" si="555"/>
        <v>2.83876220789529+3.45904175862402i</v>
      </c>
      <c r="DC312" s="223" t="str">
        <f t="shared" ca="1" si="556"/>
        <v>-1.71241923977298+4.13414575313144i</v>
      </c>
      <c r="DD312" s="223" t="str">
        <f t="shared" ca="1" si="557"/>
        <v>-4.45321989130913+0.438603876553835i</v>
      </c>
      <c r="DE312" s="223" t="str">
        <f t="shared" ca="1" si="558"/>
        <v>-2.48604741048991-3.72063288079808i</v>
      </c>
      <c r="DF312" s="223" t="str">
        <f t="shared" ca="1" si="559"/>
        <v>2.10939061751037-3.94639227442465i</v>
      </c>
      <c r="DG312" s="223" t="str">
        <f t="shared" ca="1" si="560"/>
        <v>4.47476711806093+5.48197263073889E-13i</v>
      </c>
      <c r="DH312" s="223" t="str">
        <f t="shared" ca="1" si="561"/>
        <v>2.10939061750941+3.94639227442517i</v>
      </c>
      <c r="DI312" s="223" t="str">
        <f t="shared" ca="1" si="562"/>
        <v>-2.48604741049082+3.72063288079747i</v>
      </c>
      <c r="DJ312" s="223" t="str">
        <f t="shared" ca="1" si="563"/>
        <v>-4.45321989130905-0.438603876554673i</v>
      </c>
      <c r="DK312" s="223" t="str">
        <f t="shared" ca="1" si="564"/>
        <v>-1.71241923977596-4.1341457531302i</v>
      </c>
      <c r="DL312" s="223" t="str">
        <f t="shared" ca="1" si="565"/>
        <v>2.8387622078928-3.45904175862607i</v>
      </c>
      <c r="DM312" s="223" t="str">
        <f t="shared" ca="1" si="566"/>
        <v>4.38878572262682+0.872983758008297i</v>
      </c>
      <c r="DN312" s="223" t="str">
        <f t="shared" ca="1" si="567"/>
        <v>1.29895632865622+4.28208514828037i</v>
      </c>
      <c r="DO312" s="223" t="str">
        <f t="shared" ca="1" si="568"/>
        <v>-3.16413817341096+3.16413817341198i</v>
      </c>
      <c r="DP312" s="223" t="str">
        <f t="shared" ca="1" si="569"/>
        <v>-4.28208514828064-1.29895632865533i</v>
      </c>
      <c r="DQ312" s="223" t="str">
        <f t="shared" ca="1" si="570"/>
        <v>-0.87298375800921-4.38878572262665i</v>
      </c>
      <c r="DR312" s="223" t="str">
        <f t="shared" ca="1" si="571"/>
        <v>3.45904175862548-2.83876220789352i</v>
      </c>
      <c r="DS312" s="223" t="str">
        <f t="shared" ca="1" si="572"/>
        <v>4.13414575313056+1.7124192397751i</v>
      </c>
      <c r="DT312" s="223" t="str">
        <f t="shared" ca="1" si="573"/>
        <v>0.43860387655155+4.45321989130936i</v>
      </c>
      <c r="DU312" s="223" t="str">
        <f t="shared" ca="1" si="574"/>
        <v>-3.72063288079935+2.486047410488i</v>
      </c>
      <c r="DV312" s="223" t="str">
        <f t="shared" ca="1" si="575"/>
        <v>-3.94639227442561-2.10939061750858i</v>
      </c>
      <c r="DW312" s="223" t="str">
        <f t="shared" ca="1" si="576"/>
        <v>-1.48011203971804E-12-4.47476711806093i</v>
      </c>
      <c r="DX312" s="223" t="str">
        <f t="shared" ca="1" si="577"/>
        <v>3.94639227442421-2.10939061751119i</v>
      </c>
      <c r="DY312" s="223" t="str">
        <f t="shared" ca="1" si="578"/>
        <v>3.72063288079874+2.48604741048892i</v>
      </c>
      <c r="DZ312" s="223" t="str">
        <f t="shared" ca="1" si="579"/>
        <v>-0.438603876552655+4.45321989130925i</v>
      </c>
      <c r="EA312" s="223" t="str">
        <f t="shared" ca="1" si="580"/>
        <v>-4.13414575313098+1.71241923977407i</v>
      </c>
      <c r="EB312" s="223" t="str">
        <f t="shared" ca="1" si="581"/>
        <v>-3.45904175862445-2.83876220789477i</v>
      </c>
      <c r="EC312" s="223" t="str">
        <f t="shared" ca="1" si="582"/>
        <v>0.872983758010798-4.38878572262633i</v>
      </c>
      <c r="ED312" s="223" t="str">
        <f t="shared" ca="1" si="583"/>
        <v>4.28208514828111-1.29895632865378i</v>
      </c>
      <c r="EE312" s="223" t="str">
        <f t="shared" ca="1" si="584"/>
        <v>3.16413817341018+3.16413817341277i</v>
      </c>
      <c r="EF312" s="223" t="str">
        <f t="shared" ca="1" si="585"/>
        <v>-1.29895632865729+4.28208514828004i</v>
      </c>
      <c r="EG312" s="223" t="str">
        <f t="shared" ca="1" si="586"/>
        <v>-4.38878572262615+0.872983758011698i</v>
      </c>
      <c r="EH312" s="223" t="str">
        <f t="shared" ca="1" si="587"/>
        <v>-2.83876220789509-3.45904175862419i</v>
      </c>
      <c r="EI312" s="223" t="str">
        <f t="shared" ca="1" si="588"/>
        <v>1.71241923977322-4.13414575313134i</v>
      </c>
      <c r="EJ312" s="223" t="str">
        <f t="shared" ca="1" si="589"/>
        <v>4.45321989130916-0.438603876553569i</v>
      </c>
      <c r="EK312" s="223" t="str">
        <f t="shared" ca="1" si="590"/>
        <v>2.48604741048968+3.72063288079823i</v>
      </c>
      <c r="EL312" s="223" t="str">
        <f t="shared" ca="1" si="591"/>
        <v>-2.10939061751038+3.94639227442465i</v>
      </c>
      <c r="EM312" s="223" t="str">
        <f t="shared" ca="1" si="592"/>
        <v>-4.47476711806093-5.61355643034178E-13i</v>
      </c>
      <c r="EN312" s="223"/>
      <c r="EO312" s="223"/>
      <c r="EP312" s="223"/>
    </row>
    <row r="313" spans="1:146">
      <c r="A313" s="249">
        <f t="shared" si="461"/>
        <v>4.1601562499999972E-3</v>
      </c>
      <c r="B313" s="248">
        <v>213</v>
      </c>
      <c r="C313" s="247">
        <f t="shared" si="462"/>
        <v>42600</v>
      </c>
      <c r="N313" s="246">
        <f t="shared" ca="1" si="463"/>
        <v>8.5241998016440448</v>
      </c>
      <c r="O313" s="223">
        <f t="shared" ca="1" si="464"/>
        <v>-4.4758001983559561</v>
      </c>
      <c r="P313" s="223" t="str">
        <f t="shared" ca="1" si="465"/>
        <v>-2.20611382655138-3.8943355273913i</v>
      </c>
      <c r="Q313" s="223" t="str">
        <f t="shared" ca="1" si="466"/>
        <v>2.30102116443548-3.83902188277472i</v>
      </c>
      <c r="R313" s="223" t="str">
        <f t="shared" ca="1" si="467"/>
        <v>4.47445217101668+0.109841635490732i</v>
      </c>
      <c r="S313" s="223" t="str">
        <f t="shared" ca="1" si="468"/>
        <v>2.1098776081903+3.94730336990462i</v>
      </c>
      <c r="T313" s="223" t="str">
        <f t="shared" ca="1" si="469"/>
        <v>-2.39454245321074+3.78139575492631i</v>
      </c>
      <c r="U313" s="223" t="str">
        <f t="shared" ca="1" si="470"/>
        <v>-4.47040890100014-0.219617106487488i</v>
      </c>
      <c r="V313" s="223" t="str">
        <f t="shared" ca="1" si="471"/>
        <v>-2.01237047845136-3.99789350446716i</v>
      </c>
      <c r="W313" s="223" t="str">
        <f t="shared" ca="1" si="472"/>
        <v>2.48662135914988-3.72149185567063i</v>
      </c>
      <c r="X313" s="223" t="str">
        <f t="shared" ca="1" si="473"/>
        <v>4.46367282382099+0.329260288351293i</v>
      </c>
      <c r="Y313" s="223" t="str">
        <f t="shared" ca="1" si="474"/>
        <v>1.91365117198314+4.04607545747367i</v>
      </c>
      <c r="Z313" s="223" t="str">
        <f t="shared" ca="1" si="475"/>
        <v>-2.57720241736303+3.65934626887664i</v>
      </c>
      <c r="AA313" s="223" t="str">
        <f t="shared" ca="1" si="476"/>
        <v>-4.45424799704024-0.438705136129261i</v>
      </c>
      <c r="AB313" s="223" t="str">
        <f t="shared" ca="1" si="477"/>
        <v>-1.81377915360537-4.09182020591689i</v>
      </c>
      <c r="AC313" s="223" t="str">
        <f t="shared" ca="1" si="478"/>
        <v>2.66623106520777-3.59499642872205i</v>
      </c>
      <c r="AD313" s="223" t="str">
        <f t="shared" ca="1" si="479"/>
        <v>4.44214009782114+0.547885724337466i</v>
      </c>
      <c r="AE313" s="223" t="str">
        <f t="shared" ca="1" si="480"/>
        <v>1.71281458248702+4.1351001948711i</v>
      </c>
      <c r="AF313" s="223" t="str">
        <f t="shared" ca="1" si="481"/>
        <v>-2.75365367515565+3.52848109714435i</v>
      </c>
      <c r="AG313" s="223" t="str">
        <f t="shared" ca="1" si="482"/>
        <v>-4.42735641950944-0.656736286672034i</v>
      </c>
      <c r="AH313" s="223" t="str">
        <f t="shared" ca="1" si="483"/>
        <v>-1.61081827591044-4.17588935408927i</v>
      </c>
      <c r="AI313" s="223" t="str">
        <f t="shared" ca="1" si="484"/>
        <v>2.83941758709639-3.4598403404913i</v>
      </c>
      <c r="AJ313" s="223" t="str">
        <f t="shared" ca="1" si="485"/>
        <v>4.40990586724044+0.765191255622775i</v>
      </c>
      <c r="AK313" s="223" t="str">
        <f t="shared" ca="1" si="486"/>
        <v>1.50785167263772+4.21416311370678i</v>
      </c>
      <c r="AL313" s="223" t="str">
        <f t="shared" ca="1" si="487"/>
        <v>-2.9234711400536+3.3891155053903i</v>
      </c>
      <c r="AM313" s="223" t="str">
        <f t="shared" ca="1" si="488"/>
        <v>-4.38979895257306-0.873185301978724i</v>
      </c>
      <c r="AN313" s="223" t="str">
        <f t="shared" ca="1" si="489"/>
        <v>-1.40397679589956-4.24989841904237i</v>
      </c>
      <c r="AO313" s="223" t="str">
        <f t="shared" ca="1" si="490"/>
        <v>3.00576370331165-3.31634919383612i</v>
      </c>
      <c r="AP313" s="223" t="str">
        <f t="shared" ca="1" si="491"/>
        <v>4.36704778716263+0.980653374154822i</v>
      </c>
      <c r="AQ313" s="223" t="str">
        <f t="shared" ca="1" si="492"/>
        <v>1.29925621603333+4.28307374448561i</v>
      </c>
      <c r="AR313" s="223" t="str">
        <f t="shared" ca="1" si="493"/>
        <v>1.29925621603333+4.28307374448561i</v>
      </c>
      <c r="AS313" s="223" t="str">
        <f t="shared" ca="1" si="494"/>
        <v>-4.34166607545965-1.08753073740746i</v>
      </c>
      <c r="AT313" s="223" t="str">
        <f t="shared" ca="1" si="495"/>
        <v>-1.19375301280923-4.31366910645823i</v>
      </c>
      <c r="AU313" s="223" t="str">
        <f t="shared" ca="1" si="496"/>
        <v>3.16486867149514-3.16486867149204i</v>
      </c>
      <c r="AV313" s="223" t="str">
        <f t="shared" ca="1" si="497"/>
        <v>4.31366910645824+1.19375301280916i</v>
      </c>
      <c r="AW313" s="223" t="str">
        <f t="shared" ca="1" si="498"/>
        <v>1.08753073740753+4.34166607545963i</v>
      </c>
      <c r="AX313" s="223" t="str">
        <f t="shared" ca="1" si="499"/>
        <v>-3.24158523753375+3.08624570690775i</v>
      </c>
      <c r="AY313" s="223" t="str">
        <f t="shared" ca="1" si="500"/>
        <v>-4.28307374448563-1.29925621603325i</v>
      </c>
      <c r="AZ313" s="223" t="str">
        <f t="shared" ca="1" si="501"/>
        <v>-0.980653374154898-4.36704778716261i</v>
      </c>
      <c r="BA313" s="223" t="str">
        <f t="shared" ca="1" si="502"/>
        <v>3.31634919383607-3.00576370331171i</v>
      </c>
      <c r="BB313" s="223" t="str">
        <f t="shared" ca="1" si="503"/>
        <v>4.24989841904239+1.40397679589949i</v>
      </c>
      <c r="BC313" s="223" t="str">
        <f t="shared" ca="1" si="504"/>
        <v>0.8731853019788+4.38979895257305i</v>
      </c>
      <c r="BD313" s="223" t="str">
        <f t="shared" ca="1" si="505"/>
        <v>-3.38911550539025+2.92347114005366i</v>
      </c>
      <c r="BE313" s="223" t="str">
        <f t="shared" ca="1" si="506"/>
        <v>-4.21416311370683-1.50785167263758i</v>
      </c>
      <c r="BF313" s="223" t="str">
        <f t="shared" ca="1" si="507"/>
        <v>-0.765191255622914-4.40990586724041i</v>
      </c>
      <c r="BG313" s="223" t="str">
        <f t="shared" ca="1" si="508"/>
        <v>3.45984034049121-2.8394175870965i</v>
      </c>
      <c r="BH313" s="223" t="str">
        <f t="shared" ca="1" si="509"/>
        <v>4.17588935408928+1.61081827591042i</v>
      </c>
      <c r="BI313" s="223" t="str">
        <f t="shared" ca="1" si="510"/>
        <v>0.656736286671233+4.42735641950956i</v>
      </c>
      <c r="BJ313" s="223" t="str">
        <f t="shared" ca="1" si="511"/>
        <v>-3.52848109714567+2.75365367515395i</v>
      </c>
      <c r="BK313" s="223" t="str">
        <f t="shared" ca="1" si="512"/>
        <v>-4.13510019487147-1.71281458248612i</v>
      </c>
      <c r="BL313" s="223" t="str">
        <f t="shared" ca="1" si="513"/>
        <v>-0.547885724337542-4.44214009782113i</v>
      </c>
      <c r="BM313" s="223" t="str">
        <f t="shared" ca="1" si="514"/>
        <v>3.59499642872283-2.6662310652067i</v>
      </c>
      <c r="BN313" s="223" t="str">
        <f t="shared" ca="1" si="515"/>
        <v>4.09182020591762+1.81377915360374i</v>
      </c>
      <c r="BO313" s="223" t="str">
        <f t="shared" ca="1" si="516"/>
        <v>0.438705136130287+4.45424799704014i</v>
      </c>
      <c r="BP313" s="223" t="str">
        <f t="shared" ca="1" si="517"/>
        <v>-3.65934626887686+2.57720241736271i</v>
      </c>
      <c r="BQ313" s="223" t="str">
        <f t="shared" ca="1" si="518"/>
        <v>-4.04607545747298-1.9136511719846i</v>
      </c>
      <c r="BR313" s="223" t="str">
        <f t="shared" ca="1" si="519"/>
        <v>-0.329260288353272-4.46367282382084i</v>
      </c>
      <c r="BS313" s="223" t="str">
        <f t="shared" ca="1" si="520"/>
        <v>3.72149185567034-2.48662135915032i</v>
      </c>
      <c r="BT313" s="223" t="str">
        <f t="shared" ca="1" si="521"/>
        <v>3.99789350446695+2.01237047845177i</v>
      </c>
      <c r="BU313" s="223" t="str">
        <f t="shared" ca="1" si="522"/>
        <v>0.219617106485818+4.47040890100022i</v>
      </c>
      <c r="BV313" s="223" t="str">
        <f t="shared" ca="1" si="523"/>
        <v>-3.78139575492553+2.39454245321197i</v>
      </c>
      <c r="BW313" s="223" t="str">
        <f t="shared" ca="1" si="524"/>
        <v>-3.94730336990484-2.1098776081899i</v>
      </c>
      <c r="BX313" s="223" t="str">
        <f t="shared" ca="1" si="525"/>
        <v>-0.109841635489998-4.4744521710167i</v>
      </c>
      <c r="BY313" s="223" t="str">
        <f t="shared" ca="1" si="526"/>
        <v>3.83902188277585-2.30102116443361i</v>
      </c>
      <c r="BZ313" s="223" t="str">
        <f t="shared" ca="1" si="527"/>
        <v>3.89433552739192+2.20611382655028i</v>
      </c>
      <c r="CA313" s="223" t="str">
        <f t="shared" ca="1" si="528"/>
        <v>2.03970918928247E-13+4.47580019835596i</v>
      </c>
      <c r="CB313" s="223" t="str">
        <f t="shared" ca="1" si="529"/>
        <v>-3.89433552739184+2.20611382655041i</v>
      </c>
      <c r="CC313" s="223" t="str">
        <f t="shared" ca="1" si="530"/>
        <v>-3.83902188277357-2.30102116443741i</v>
      </c>
      <c r="CD313" s="223" t="str">
        <f t="shared" ca="1" si="531"/>
        <v>0.109841635489845-4.47445217101671i</v>
      </c>
      <c r="CE313" s="223" t="str">
        <f t="shared" ca="1" si="532"/>
        <v>3.94730336990477-2.10987760819003i</v>
      </c>
      <c r="CF313" s="223" t="str">
        <f t="shared" ca="1" si="533"/>
        <v>3.78139575492561+2.39454245321184i</v>
      </c>
      <c r="CG313" s="223" t="str">
        <f t="shared" ca="1" si="534"/>
        <v>-0.219617106485664+4.47040890100023i</v>
      </c>
      <c r="CH313" s="223" t="str">
        <f t="shared" ca="1" si="535"/>
        <v>-3.99789350446688+2.01237047845191i</v>
      </c>
      <c r="CI313" s="223" t="str">
        <f t="shared" ca="1" si="536"/>
        <v>-3.72149185567042-2.48662135915019i</v>
      </c>
      <c r="CJ313" s="223" t="str">
        <f t="shared" ca="1" si="537"/>
        <v>0.329260288353119-4.46367282382085i</v>
      </c>
      <c r="CK313" s="223" t="str">
        <f t="shared" ca="1" si="538"/>
        <v>4.04607545747292-1.91365117198473i</v>
      </c>
      <c r="CL313" s="223" t="str">
        <f t="shared" ca="1" si="539"/>
        <v>3.65934626887695+2.57720241736258i</v>
      </c>
      <c r="CM313" s="223" t="str">
        <f t="shared" ca="1" si="540"/>
        <v>-0.438705136130134+4.45424799704016i</v>
      </c>
      <c r="CN313" s="223" t="str">
        <f t="shared" ca="1" si="541"/>
        <v>-4.09182020591756+1.81377915360388i</v>
      </c>
      <c r="CO313" s="223" t="str">
        <f t="shared" ca="1" si="542"/>
        <v>-3.59499642872293-2.66623106520658i</v>
      </c>
      <c r="CP313" s="223" t="str">
        <f t="shared" ca="1" si="543"/>
        <v>0.54788572433739-4.44214009782115i</v>
      </c>
      <c r="CQ313" s="223" t="str">
        <f t="shared" ca="1" si="544"/>
        <v>4.13510019487137-1.71281458248638i</v>
      </c>
      <c r="CR313" s="223" t="str">
        <f t="shared" ca="1" si="545"/>
        <v>3.52848109714303+2.75365367515734i</v>
      </c>
      <c r="CS313" s="223" t="str">
        <f t="shared" ca="1" si="546"/>
        <v>-0.656736286671081+4.42735641950958i</v>
      </c>
      <c r="CT313" s="223" t="str">
        <f t="shared" ca="1" si="547"/>
        <v>-4.17588935408927+1.61081827591045i</v>
      </c>
      <c r="CU313" s="223" t="str">
        <f t="shared" ca="1" si="548"/>
        <v>-3.45984034049139-2.83941758709628i</v>
      </c>
      <c r="CV313" s="223" t="str">
        <f t="shared" ca="1" si="549"/>
        <v>0.765191255622637-4.40990586724046i</v>
      </c>
      <c r="CW313" s="223" t="str">
        <f t="shared" ca="1" si="550"/>
        <v>4.21416311370678-1.50785167263773i</v>
      </c>
      <c r="CX313" s="223" t="str">
        <f t="shared" ca="1" si="551"/>
        <v>3.38911550539043+2.92347114005344i</v>
      </c>
      <c r="CY313" s="223" t="str">
        <f t="shared" ca="1" si="552"/>
        <v>-0.873185301978648+4.38979895257307i</v>
      </c>
      <c r="CZ313" s="223" t="str">
        <f t="shared" ca="1" si="553"/>
        <v>-4.24989841904234+1.40397679589964i</v>
      </c>
      <c r="DA313" s="223" t="str">
        <f t="shared" ca="1" si="554"/>
        <v>-3.31634919383609-3.00576370331168i</v>
      </c>
      <c r="DB313" s="223" t="str">
        <f t="shared" ca="1" si="555"/>
        <v>0.980653374154746-4.36704778716264i</v>
      </c>
      <c r="DC313" s="223" t="str">
        <f t="shared" ca="1" si="556"/>
        <v>4.28307374448559-1.2992562160334i</v>
      </c>
      <c r="DD313" s="223" t="str">
        <f t="shared" ca="1" si="557"/>
        <v>3.24158523753385+3.08624570690764i</v>
      </c>
      <c r="DE313" s="223" t="str">
        <f t="shared" ca="1" si="558"/>
        <v>-1.08753073740726+4.3416660754597i</v>
      </c>
      <c r="DF313" s="223" t="str">
        <f t="shared" ca="1" si="559"/>
        <v>-4.3136691064582+1.1937530128093i</v>
      </c>
      <c r="DG313" s="223" t="str">
        <f t="shared" ca="1" si="560"/>
        <v>-3.16486867149219-3.16486867149499i</v>
      </c>
      <c r="DH313" s="223" t="str">
        <f t="shared" ca="1" si="561"/>
        <v>1.19375301280896-4.3136691064583i</v>
      </c>
      <c r="DI313" s="223" t="str">
        <f t="shared" ca="1" si="562"/>
        <v>4.34166607545961-1.0875307374076i</v>
      </c>
      <c r="DJ313" s="223" t="str">
        <f t="shared" ca="1" si="563"/>
        <v>3.0862457069079+3.24158523753361i</v>
      </c>
      <c r="DK313" s="223" t="str">
        <f t="shared" ca="1" si="564"/>
        <v>-1.2992562160333+4.28307374448562i</v>
      </c>
      <c r="DL313" s="223" t="str">
        <f t="shared" ca="1" si="565"/>
        <v>-4.36704778716256+0.980653374155095i</v>
      </c>
      <c r="DM313" s="223" t="str">
        <f t="shared" ca="1" si="566"/>
        <v>-3.00576370331195-3.31634919383584i</v>
      </c>
      <c r="DN313" s="223" t="str">
        <f t="shared" ca="1" si="567"/>
        <v>1.40397679589954-4.24989841904237i</v>
      </c>
      <c r="DO313" s="223" t="str">
        <f t="shared" ca="1" si="568"/>
        <v>4.38979895257301-0.873185301978997i</v>
      </c>
      <c r="DP313" s="223" t="str">
        <f t="shared" ca="1" si="569"/>
        <v>2.92347114005391+3.38911550539003i</v>
      </c>
      <c r="DQ313" s="223" t="str">
        <f t="shared" ca="1" si="570"/>
        <v>-1.50785167263763+4.21416311370681i</v>
      </c>
      <c r="DR313" s="223" t="str">
        <f t="shared" ca="1" si="571"/>
        <v>-4.4099058672404+0.765191255622986i</v>
      </c>
      <c r="DS313" s="223" t="str">
        <f t="shared" ca="1" si="572"/>
        <v>-2.83941758709636-3.45984034049132i</v>
      </c>
      <c r="DT313" s="223" t="str">
        <f t="shared" ca="1" si="573"/>
        <v>1.61081827591035-4.17588935408931i</v>
      </c>
      <c r="DU313" s="223" t="str">
        <f t="shared" ca="1" si="574"/>
        <v>4.42735641950953-0.656736286671434i</v>
      </c>
      <c r="DV313" s="223" t="str">
        <f t="shared" ca="1" si="575"/>
        <v>2.75365367515421+3.52848109714547i</v>
      </c>
      <c r="DW313" s="223" t="str">
        <f t="shared" ca="1" si="576"/>
        <v>-1.71281458248605+4.1351001948715i</v>
      </c>
      <c r="DX313" s="223" t="str">
        <f t="shared" ca="1" si="577"/>
        <v>-4.44214009782111+0.547885724337748i</v>
      </c>
      <c r="DY313" s="223" t="str">
        <f t="shared" ca="1" si="578"/>
        <v>-2.66623106520666-3.59499642872287i</v>
      </c>
      <c r="DZ313" s="223" t="str">
        <f t="shared" ca="1" si="579"/>
        <v>1.81377915360355-4.0918202059177i</v>
      </c>
      <c r="EA313" s="223" t="str">
        <f t="shared" ca="1" si="580"/>
        <v>4.45424799704012-0.43870513613049i</v>
      </c>
      <c r="EB313" s="223" t="str">
        <f t="shared" ca="1" si="581"/>
        <v>2.57720241736266+3.6593462688769i</v>
      </c>
      <c r="EC313" s="223" t="str">
        <f t="shared" ca="1" si="582"/>
        <v>-1.91365117198464+4.04607545747296i</v>
      </c>
      <c r="ED313" s="223" t="str">
        <f t="shared" ca="1" si="583"/>
        <v>-4.46367282382117+0.329260288348908i</v>
      </c>
      <c r="EE313" s="223" t="str">
        <f t="shared" ca="1" si="584"/>
        <v>-2.48662135915028-3.72149185567036i</v>
      </c>
      <c r="EF313" s="223" t="str">
        <f t="shared" ca="1" si="585"/>
        <v>2.01237047845159-3.99789350446704i</v>
      </c>
      <c r="EG313" s="223" t="str">
        <f t="shared" ca="1" si="586"/>
        <v>4.47040890100021-0.219617106486021i</v>
      </c>
      <c r="EH313" s="223" t="str">
        <f t="shared" ca="1" si="587"/>
        <v>2.39454245321193+3.78139575492556i</v>
      </c>
      <c r="EI313" s="223" t="str">
        <f t="shared" ca="1" si="588"/>
        <v>-2.10987760818972+3.94730336990494i</v>
      </c>
      <c r="EJ313" s="223" t="str">
        <f t="shared" ca="1" si="589"/>
        <v>-4.4744521710167+0.109841635490202i</v>
      </c>
      <c r="EK313" s="223" t="str">
        <f t="shared" ca="1" si="590"/>
        <v>-2.30102116443356-3.83902188277587i</v>
      </c>
      <c r="EL313" s="223" t="str">
        <f t="shared" ca="1" si="591"/>
        <v>2.2061138265501-3.89433552739202i</v>
      </c>
      <c r="EM313" s="223" t="str">
        <f t="shared" ca="1" si="592"/>
        <v>4.47580019835596-4.07941837856493E-13i</v>
      </c>
      <c r="EN313" s="223"/>
      <c r="EO313" s="223"/>
      <c r="EP313" s="223"/>
    </row>
    <row r="314" spans="1:146">
      <c r="A314" s="249">
        <f t="shared" si="461"/>
        <v>4.1796874999999968E-3</v>
      </c>
      <c r="B314" s="248">
        <v>214</v>
      </c>
      <c r="C314" s="247">
        <f t="shared" si="462"/>
        <v>42800</v>
      </c>
      <c r="N314" s="246">
        <f t="shared" ca="1" si="463"/>
        <v>8.5232654318015157</v>
      </c>
      <c r="O314" s="223">
        <f t="shared" ca="1" si="464"/>
        <v>-4.4767345681984843</v>
      </c>
      <c r="P314" s="223" t="str">
        <f t="shared" ca="1" si="465"/>
        <v>-2.30150152653551-3.83982331852105i</v>
      </c>
      <c r="Q314" s="223" t="str">
        <f t="shared" ca="1" si="466"/>
        <v>2.11031806708479-3.94812741053766i</v>
      </c>
      <c r="R314" s="223" t="str">
        <f t="shared" ca="1" si="467"/>
        <v>4.47134214535327-0.21966295384263i</v>
      </c>
      <c r="S314" s="223" t="str">
        <f t="shared" ca="1" si="468"/>
        <v>2.48714046722078+3.72226875580151i</v>
      </c>
      <c r="T314" s="223" t="str">
        <f t="shared" ca="1" si="469"/>
        <v>-1.91405066656859+4.04692011780707i</v>
      </c>
      <c r="U314" s="223" t="str">
        <f t="shared" ca="1" si="470"/>
        <v>-4.45517786763659+0.438796720389251i</v>
      </c>
      <c r="V314" s="223" t="str">
        <f t="shared" ca="1" si="471"/>
        <v>-2.66678766867289-3.59574692161691i</v>
      </c>
      <c r="W314" s="223" t="str">
        <f t="shared" ca="1" si="472"/>
        <v>1.7131721503456-4.13596344004435i</v>
      </c>
      <c r="X314" s="223" t="str">
        <f t="shared" ca="1" si="473"/>
        <v>4.42828067620928-0.656873387202403i</v>
      </c>
      <c r="Y314" s="223" t="str">
        <f t="shared" ca="1" si="474"/>
        <v>2.84001034504851+3.46056261814762i</v>
      </c>
      <c r="Z314" s="223" t="str">
        <f t="shared" ca="1" si="475"/>
        <v>-1.50816645235624+4.21504286408697i</v>
      </c>
      <c r="AA314" s="223" t="str">
        <f t="shared" ca="1" si="476"/>
        <v>-4.39071536876141+0.873367588490467i</v>
      </c>
      <c r="AB314" s="223" t="str">
        <f t="shared" ca="1" si="477"/>
        <v>-3.00639118774704-3.31704151622198i</v>
      </c>
      <c r="AC314" s="223" t="str">
        <f t="shared" ca="1" si="478"/>
        <v>1.29952744928339-4.28396788067584i</v>
      </c>
      <c r="AD314" s="223" t="str">
        <f t="shared" ca="1" si="479"/>
        <v>4.34257244340894-1.08775777075989i</v>
      </c>
      <c r="AE314" s="223" t="str">
        <f t="shared" ca="1" si="480"/>
        <v>3.16552937074546+3.1655293707453i</v>
      </c>
      <c r="AF314" s="223" t="str">
        <f t="shared" ca="1" si="481"/>
        <v>-1.08775777076006+4.34257244340891i</v>
      </c>
      <c r="AG314" s="223" t="str">
        <f t="shared" ca="1" si="482"/>
        <v>-4.28396788067589+1.29952744928323i</v>
      </c>
      <c r="AH314" s="223" t="str">
        <f t="shared" ca="1" si="483"/>
        <v>-3.31704151622217-3.00639118774683i</v>
      </c>
      <c r="AI314" s="223" t="str">
        <f t="shared" ca="1" si="484"/>
        <v>0.873367588489321-4.39071536876163i</v>
      </c>
      <c r="AJ314" s="223" t="str">
        <f t="shared" ca="1" si="485"/>
        <v>4.21504286408717-1.50816645235567i</v>
      </c>
      <c r="AK314" s="223" t="str">
        <f t="shared" ca="1" si="486"/>
        <v>3.46056261814895+2.84001034504689i</v>
      </c>
      <c r="AL314" s="223" t="str">
        <f t="shared" ca="1" si="487"/>
        <v>-0.656873387202564+4.42828067620925i</v>
      </c>
      <c r="AM314" s="223" t="str">
        <f t="shared" ca="1" si="488"/>
        <v>-4.1359634400451+1.7131721503438i</v>
      </c>
      <c r="AN314" s="223" t="str">
        <f t="shared" ca="1" si="489"/>
        <v>-3.59574692161706-2.66678766867269i</v>
      </c>
      <c r="AO314" s="223" t="str">
        <f t="shared" ca="1" si="490"/>
        <v>0.438796720390808-4.45517786763644i</v>
      </c>
      <c r="AP314" s="223" t="str">
        <f t="shared" ca="1" si="491"/>
        <v>4.04692011780656-1.91405066656966i</v>
      </c>
      <c r="AQ314" s="223" t="str">
        <f t="shared" ca="1" si="492"/>
        <v>3.7222687558009+2.48714046722168i</v>
      </c>
      <c r="AR314" s="223" t="str">
        <f t="shared" ca="1" si="493"/>
        <v>3.7222687558009+2.48714046722168i</v>
      </c>
      <c r="AS314" s="223" t="str">
        <f t="shared" ca="1" si="494"/>
        <v>-3.94812741053772+2.11031806708467i</v>
      </c>
      <c r="AT314" s="223" t="str">
        <f t="shared" ca="1" si="495"/>
        <v>-3.83982331851989-2.30150152653743i</v>
      </c>
      <c r="AU314" s="223" t="str">
        <f t="shared" ca="1" si="496"/>
        <v>-2.17177665370301E-13-4.47673456819848i</v>
      </c>
      <c r="AV314" s="223" t="str">
        <f t="shared" ca="1" si="497"/>
        <v>3.8398233185219-2.30150152653409i</v>
      </c>
      <c r="AW314" s="223" t="str">
        <f t="shared" ca="1" si="498"/>
        <v>3.94812741053799+2.11031806708417i</v>
      </c>
      <c r="AX314" s="223" t="str">
        <f t="shared" ca="1" si="499"/>
        <v>0.219662953841513+4.47134214535333i</v>
      </c>
      <c r="AY314" s="223" t="str">
        <f t="shared" ca="1" si="500"/>
        <v>-3.72226875580059+2.48714046722215i</v>
      </c>
      <c r="AZ314" s="223" t="str">
        <f t="shared" ca="1" si="501"/>
        <v>-4.04692011780681-1.91405066656916i</v>
      </c>
      <c r="BA314" s="223" t="str">
        <f t="shared" ca="1" si="502"/>
        <v>-0.43879672039124-4.45517786763639i</v>
      </c>
      <c r="BB314" s="223" t="str">
        <f t="shared" ca="1" si="503"/>
        <v>3.59574692161672-2.66678766867314i</v>
      </c>
      <c r="BC314" s="223" t="str">
        <f t="shared" ca="1" si="504"/>
        <v>4.13596344004361+1.71317215034739i</v>
      </c>
      <c r="BD314" s="223" t="str">
        <f t="shared" ca="1" si="505"/>
        <v>0.656873387203057+4.42828067620918i</v>
      </c>
      <c r="BE314" s="223" t="str">
        <f t="shared" ca="1" si="506"/>
        <v>-3.46056261814855+2.84001034504737i</v>
      </c>
      <c r="BF314" s="223" t="str">
        <f t="shared" ca="1" si="507"/>
        <v>-4.21504286408736-1.50816645235514i</v>
      </c>
      <c r="BG314" s="223" t="str">
        <f t="shared" ca="1" si="508"/>
        <v>-0.873367588489808-4.39071536876154i</v>
      </c>
      <c r="BH314" s="223" t="str">
        <f t="shared" ca="1" si="509"/>
        <v>3.3170415162209-3.00639118774824i</v>
      </c>
      <c r="BI314" s="223" t="str">
        <f t="shared" ca="1" si="510"/>
        <v>4.28396788067579+1.29952744928355i</v>
      </c>
      <c r="BJ314" s="223" t="str">
        <f t="shared" ca="1" si="511"/>
        <v>1.08775777075795+4.34257244340943i</v>
      </c>
      <c r="BK314" s="223" t="str">
        <f t="shared" ca="1" si="512"/>
        <v>-3.16552937074506+3.1655293707457i</v>
      </c>
      <c r="BL314" s="223" t="str">
        <f t="shared" ca="1" si="513"/>
        <v>-4.34257244340851-1.08775777076164i</v>
      </c>
      <c r="BM314" s="223" t="str">
        <f t="shared" ca="1" si="514"/>
        <v>-1.29952744928429-4.28396788067557i</v>
      </c>
      <c r="BN314" s="223" t="str">
        <f t="shared" ca="1" si="515"/>
        <v>3.00639118774766-3.31704151622142i</v>
      </c>
      <c r="BO314" s="223" t="str">
        <f t="shared" ca="1" si="516"/>
        <v>4.39071536876169+0.873367588489043i</v>
      </c>
      <c r="BP314" s="223" t="str">
        <f t="shared" ca="1" si="517"/>
        <v>1.50816645235588+4.2150428640871i</v>
      </c>
      <c r="BQ314" s="223" t="str">
        <f t="shared" ca="1" si="518"/>
        <v>-2.84001034505021+3.46056261814623i</v>
      </c>
      <c r="BR314" s="223" t="str">
        <f t="shared" ca="1" si="519"/>
        <v>-4.42828067620929-0.656873387202287i</v>
      </c>
      <c r="BS314" s="223" t="str">
        <f t="shared" ca="1" si="520"/>
        <v>-1.713172150344-4.13596344004501i</v>
      </c>
      <c r="BT314" s="223" t="str">
        <f t="shared" ca="1" si="521"/>
        <v>2.66678766867242-3.59574692161726i</v>
      </c>
      <c r="BU314" s="223" t="str">
        <f t="shared" ca="1" si="522"/>
        <v>4.45517786763647+0.438796720390465i</v>
      </c>
      <c r="BV314" s="223" t="str">
        <f t="shared" ca="1" si="523"/>
        <v>1.91405066656997+4.04692011780642i</v>
      </c>
      <c r="BW314" s="223" t="str">
        <f t="shared" ca="1" si="524"/>
        <v>-2.4871404672214+3.72226875580109i</v>
      </c>
      <c r="BX314" s="223" t="str">
        <f t="shared" ca="1" si="525"/>
        <v>-4.47134214535337-0.219662953840608i</v>
      </c>
      <c r="BY314" s="223" t="str">
        <f t="shared" ca="1" si="526"/>
        <v>-2.11031806708497-3.94812741053756i</v>
      </c>
      <c r="BZ314" s="223" t="str">
        <f t="shared" ca="1" si="527"/>
        <v>2.30150152653714-3.83982331852007i</v>
      </c>
      <c r="CA314" s="223" t="str">
        <f t="shared" ca="1" si="528"/>
        <v>4.47673456819848-4.34355330740603E-13i</v>
      </c>
      <c r="CB314" s="223" t="str">
        <f t="shared" ca="1" si="529"/>
        <v>2.30150152653439+3.83982331852172i</v>
      </c>
      <c r="CC314" s="223" t="str">
        <f t="shared" ca="1" si="530"/>
        <v>-2.11031806708398+3.94812741053809i</v>
      </c>
      <c r="CD314" s="223" t="str">
        <f t="shared" ca="1" si="531"/>
        <v>-4.47134214535332+0.21966295384173i</v>
      </c>
      <c r="CE314" s="223" t="str">
        <f t="shared" ca="1" si="532"/>
        <v>-2.48714046722233-3.72226875580047i</v>
      </c>
      <c r="CF314" s="223" t="str">
        <f t="shared" ca="1" si="533"/>
        <v>1.91405066656896-4.0469201178069i</v>
      </c>
      <c r="CG314" s="223" t="str">
        <f t="shared" ca="1" si="534"/>
        <v>4.45517786763681-0.438796720387024i</v>
      </c>
      <c r="CH314" s="223" t="str">
        <f t="shared" ca="1" si="535"/>
        <v>2.66678766867332+3.59574692161659i</v>
      </c>
      <c r="CI314" s="223" t="str">
        <f t="shared" ca="1" si="536"/>
        <v>-1.71317215034719+4.13596344004369i</v>
      </c>
      <c r="CJ314" s="223" t="str">
        <f t="shared" ca="1" si="537"/>
        <v>-4.42828067620913+0.656873387203397i</v>
      </c>
      <c r="CK314" s="223" t="str">
        <f t="shared" ca="1" si="538"/>
        <v>-2.84001034504754-3.46056261814842i</v>
      </c>
      <c r="CL314" s="223" t="str">
        <f t="shared" ca="1" si="539"/>
        <v>1.50816645235482-4.21504286408748i</v>
      </c>
      <c r="CM314" s="223" t="str">
        <f t="shared" ca="1" si="540"/>
        <v>4.39071536876147-0.873367588490144i</v>
      </c>
      <c r="CN314" s="223" t="str">
        <f t="shared" ca="1" si="541"/>
        <v>3.00639118774849+3.31704151622066i</v>
      </c>
      <c r="CO314" s="223" t="str">
        <f t="shared" ca="1" si="542"/>
        <v>-1.29952744928322+4.28396788067589i</v>
      </c>
      <c r="CP314" s="223" t="str">
        <f t="shared" ca="1" si="543"/>
        <v>-4.34257244340935+1.08775777075828i</v>
      </c>
      <c r="CQ314" s="223" t="str">
        <f t="shared" ca="1" si="544"/>
        <v>-3.16552937074594-3.16552937074482i</v>
      </c>
      <c r="CR314" s="223" t="str">
        <f t="shared" ca="1" si="545"/>
        <v>1.08775777076117-4.34257244340863i</v>
      </c>
      <c r="CS314" s="223" t="str">
        <f t="shared" ca="1" si="546"/>
        <v>4.28396788067551-1.29952744928451i</v>
      </c>
      <c r="CT314" s="223" t="str">
        <f t="shared" ca="1" si="547"/>
        <v>3.31704151622173+3.00639118774731i</v>
      </c>
      <c r="CU314" s="223" t="str">
        <f t="shared" ca="1" si="548"/>
        <v>-0.873367588488833+4.39071536876173i</v>
      </c>
      <c r="CV314" s="223" t="str">
        <f t="shared" ca="1" si="549"/>
        <v>-4.21504286408702+1.50816645235608i</v>
      </c>
      <c r="CW314" s="223" t="str">
        <f t="shared" ca="1" si="550"/>
        <v>-3.46056261814652-2.84001034504985i</v>
      </c>
      <c r="CX314" s="223" t="str">
        <f t="shared" ca="1" si="551"/>
        <v>0.656873387202072-4.42828067620933i</v>
      </c>
      <c r="CY314" s="223" t="str">
        <f t="shared" ca="1" si="552"/>
        <v>4.13596344004493-1.7131721503442i</v>
      </c>
      <c r="CZ314" s="223" t="str">
        <f t="shared" ca="1" si="553"/>
        <v>3.59574692161739+2.66678766867224i</v>
      </c>
      <c r="DA314" s="223" t="str">
        <f t="shared" ca="1" si="554"/>
        <v>-0.438796720390249+4.45517786763649i</v>
      </c>
      <c r="DB314" s="223" t="str">
        <f t="shared" ca="1" si="555"/>
        <v>-4.04692011780633+1.91405066657017i</v>
      </c>
      <c r="DC314" s="223" t="str">
        <f t="shared" ca="1" si="556"/>
        <v>-3.72226875580121-2.48714046722121i</v>
      </c>
      <c r="DD314" s="223" t="str">
        <f t="shared" ca="1" si="557"/>
        <v>0.219662953844966-4.47134214535316i</v>
      </c>
      <c r="DE314" s="223" t="str">
        <f t="shared" ca="1" si="558"/>
        <v>3.94812741053746-2.11031806708516i</v>
      </c>
      <c r="DF314" s="223" t="str">
        <f t="shared" ca="1" si="559"/>
        <v>3.83982331852019+2.30150152653695i</v>
      </c>
      <c r="DG314" s="223" t="str">
        <f t="shared" ca="1" si="560"/>
        <v>9.0600589429967E-13+4.47673456819848i</v>
      </c>
      <c r="DH314" s="223" t="str">
        <f t="shared" ca="1" si="561"/>
        <v>-3.83982331852161+2.30150152653458i</v>
      </c>
      <c r="DI314" s="223" t="str">
        <f t="shared" ca="1" si="562"/>
        <v>-3.94812741053819-2.11031806708379i</v>
      </c>
      <c r="DJ314" s="223" t="str">
        <f t="shared" ca="1" si="563"/>
        <v>-0.219662953842201-4.47134214535329i</v>
      </c>
      <c r="DK314" s="223" t="str">
        <f t="shared" ca="1" si="564"/>
        <v>3.72226875580035-2.48714046722251i</v>
      </c>
      <c r="DL314" s="223" t="str">
        <f t="shared" ca="1" si="565"/>
        <v>4.0469201178071+1.91405066656853i</v>
      </c>
      <c r="DM314" s="223" t="str">
        <f t="shared" ca="1" si="566"/>
        <v>0.438796720387241+4.45517786763679i</v>
      </c>
      <c r="DN314" s="223" t="str">
        <f t="shared" ca="1" si="567"/>
        <v>-3.59574692161631+2.6667876686737i</v>
      </c>
      <c r="DO314" s="223" t="str">
        <f t="shared" ca="1" si="568"/>
        <v>-4.13596344004377-1.71317215034699i</v>
      </c>
      <c r="DP314" s="223" t="str">
        <f t="shared" ca="1" si="569"/>
        <v>-0.656873387203863-4.42828067620906i</v>
      </c>
      <c r="DQ314" s="223" t="str">
        <f t="shared" ca="1" si="570"/>
        <v>3.46056261814828-2.84001034504771i</v>
      </c>
      <c r="DR314" s="223" t="str">
        <f t="shared" ca="1" si="571"/>
        <v>4.21504286408763+1.50816645235437i</v>
      </c>
      <c r="DS314" s="223" t="str">
        <f t="shared" ca="1" si="572"/>
        <v>0.873367588490359+4.39071536876143i</v>
      </c>
      <c r="DT314" s="223" t="str">
        <f t="shared" ca="1" si="573"/>
        <v>-3.31704151622342+3.00639118774545i</v>
      </c>
      <c r="DU314" s="223" t="str">
        <f t="shared" ca="1" si="574"/>
        <v>-4.28396788067596-1.29952744928301i</v>
      </c>
      <c r="DV314" s="223" t="str">
        <f t="shared" ca="1" si="575"/>
        <v>-1.08775777075874-4.34257244340923i</v>
      </c>
      <c r="DW314" s="223" t="str">
        <f t="shared" ca="1" si="576"/>
        <v>3.16552937074466-3.1655293707461i</v>
      </c>
      <c r="DX314" s="223" t="str">
        <f t="shared" ca="1" si="577"/>
        <v>4.34257244340862+1.08775777076121i</v>
      </c>
      <c r="DY314" s="223" t="str">
        <f t="shared" ca="1" si="578"/>
        <v>1.29952744928495+4.28396788067537i</v>
      </c>
      <c r="DZ314" s="223" t="str">
        <f t="shared" ca="1" si="579"/>
        <v>-3.00639118774734+3.31704151622171i</v>
      </c>
      <c r="EA314" s="223" t="str">
        <f t="shared" ca="1" si="580"/>
        <v>-4.39071536876183-0.873367588488367i</v>
      </c>
      <c r="EB314" s="223" t="str">
        <f t="shared" ca="1" si="581"/>
        <v>-1.50816645235628-4.21504286408695i</v>
      </c>
      <c r="EC314" s="223" t="str">
        <f t="shared" ca="1" si="582"/>
        <v>2.84001034504968-3.46056261814666i</v>
      </c>
      <c r="ED314" s="223" t="str">
        <f t="shared" ca="1" si="583"/>
        <v>4.42828067620936+0.656873387201857i</v>
      </c>
      <c r="EE314" s="223" t="str">
        <f t="shared" ca="1" si="584"/>
        <v>1.71317215034463+4.13596344004475i</v>
      </c>
      <c r="EF314" s="223" t="str">
        <f t="shared" ca="1" si="585"/>
        <v>-2.66678766867207+3.59574692161752i</v>
      </c>
      <c r="EG314" s="223" t="str">
        <f t="shared" ca="1" si="586"/>
        <v>-4.45517786763654-0.43879672038978i</v>
      </c>
      <c r="EH314" s="223" t="str">
        <f t="shared" ca="1" si="587"/>
        <v>-1.91405066657036-4.04692011780623i</v>
      </c>
      <c r="EI314" s="223" t="str">
        <f t="shared" ca="1" si="588"/>
        <v>2.48714046722082-3.72226875580148i</v>
      </c>
      <c r="EJ314" s="223" t="str">
        <f t="shared" ca="1" si="589"/>
        <v>4.47134214535317+0.219662953844749i</v>
      </c>
      <c r="EK314" s="223" t="str">
        <f t="shared" ca="1" si="590"/>
        <v>2.11031806708558+3.94812741053724i</v>
      </c>
      <c r="EL314" s="223" t="str">
        <f t="shared" ca="1" si="591"/>
        <v>-2.30150152653677+3.8398233185203i</v>
      </c>
      <c r="EM314" s="223" t="str">
        <f t="shared" ca="1" si="592"/>
        <v>-4.47673456819848+8.68710661481208E-13i</v>
      </c>
      <c r="EN314" s="223"/>
      <c r="EO314" s="223"/>
      <c r="EP314" s="223"/>
    </row>
    <row r="315" spans="1:146">
      <c r="A315" s="249">
        <f t="shared" si="461"/>
        <v>4.1992187499999964E-3</v>
      </c>
      <c r="B315" s="248">
        <v>215</v>
      </c>
      <c r="C315" s="247">
        <f t="shared" si="462"/>
        <v>43000</v>
      </c>
      <c r="N315" s="246">
        <f t="shared" ca="1" si="463"/>
        <v>8.5224169839698636</v>
      </c>
      <c r="O315" s="223">
        <f t="shared" ca="1" si="464"/>
        <v>-4.4775830160301364</v>
      </c>
      <c r="P315" s="223" t="str">
        <f t="shared" ca="1" si="465"/>
        <v>-2.39549625642303-3.78290197479459i</v>
      </c>
      <c r="Q315" s="223" t="str">
        <f t="shared" ca="1" si="466"/>
        <v>1.91441342476065-4.04768710556259i</v>
      </c>
      <c r="R315" s="223" t="str">
        <f t="shared" ca="1" si="467"/>
        <v>4.44390950787669-0.54810396025271i</v>
      </c>
      <c r="S315" s="223" t="str">
        <f t="shared" ca="1" si="468"/>
        <v>2.84054859465464+3.46121847719081i</v>
      </c>
      <c r="T315" s="223" t="str">
        <f t="shared" ca="1" si="469"/>
        <v>-1.40453603324897+4.25159125466533i</v>
      </c>
      <c r="U315" s="223" t="str">
        <f t="shared" ca="1" si="470"/>
        <v>-4.34339546432236+1.08796392676665i</v>
      </c>
      <c r="V315" s="223" t="str">
        <f t="shared" ca="1" si="471"/>
        <v>-3.24287643803274-3.08747503197899i</v>
      </c>
      <c r="W315" s="223" t="str">
        <f t="shared" ca="1" si="472"/>
        <v>0.873533112451466-4.39154751390582i</v>
      </c>
      <c r="X315" s="223" t="str">
        <f t="shared" ca="1" si="473"/>
        <v>4.17755271014077-1.6114599031428i</v>
      </c>
      <c r="Y315" s="223" t="str">
        <f t="shared" ca="1" si="474"/>
        <v>3.59642840130533+2.66729308845614i</v>
      </c>
      <c r="Z315" s="223" t="str">
        <f t="shared" ca="1" si="475"/>
        <v>-0.329391440555386+4.46545081087345i</v>
      </c>
      <c r="AA315" s="223" t="str">
        <f t="shared" ca="1" si="476"/>
        <v>-3.94887567472196+2.11071802262422i</v>
      </c>
      <c r="AB315" s="223" t="str">
        <f t="shared" ca="1" si="477"/>
        <v>-3.89588673385718-2.20699257415995i</v>
      </c>
      <c r="AC315" s="223" t="str">
        <f t="shared" ca="1" si="478"/>
        <v>-0.219704585204642-4.47218957119235i</v>
      </c>
      <c r="AD315" s="223" t="str">
        <f t="shared" ca="1" si="479"/>
        <v>3.66080387353168-2.5782289783836i</v>
      </c>
      <c r="AE315" s="223" t="str">
        <f t="shared" ca="1" si="480"/>
        <v>4.13674730363041+1.71349683727401i</v>
      </c>
      <c r="AF315" s="223" t="str">
        <f t="shared" ca="1" si="481"/>
        <v>0.765496049501535+4.41166243763494i</v>
      </c>
      <c r="AG315" s="223" t="str">
        <f t="shared" ca="1" si="482"/>
        <v>-3.31767017459779+3.00696097048594i</v>
      </c>
      <c r="AH315" s="223" t="str">
        <f t="shared" ca="1" si="483"/>
        <v>-4.3153873434626-1.19422851302604i</v>
      </c>
      <c r="AI315" s="223" t="str">
        <f t="shared" ca="1" si="484"/>
        <v>-1.29977374068787-4.28477979462887i</v>
      </c>
      <c r="AJ315" s="223" t="str">
        <f t="shared" ca="1" si="485"/>
        <v>2.924635628141-3.39046547070603i</v>
      </c>
      <c r="AK315" s="223" t="str">
        <f t="shared" ca="1" si="486"/>
        <v>4.42911994087405+0.656997880356828i</v>
      </c>
      <c r="AL315" s="223" t="str">
        <f t="shared" ca="1" si="487"/>
        <v>1.81450162498276+4.09345007522707i</v>
      </c>
      <c r="AM315" s="223" t="str">
        <f t="shared" ca="1" si="488"/>
        <v>-2.48761183957879+3.72297421439217i</v>
      </c>
      <c r="AN315" s="223" t="str">
        <f t="shared" ca="1" si="489"/>
        <v>-4.4762344517395-0.109885388027409i</v>
      </c>
      <c r="AO315" s="223" t="str">
        <f t="shared" ca="1" si="490"/>
        <v>-2.30193771589498-3.8405510564998i</v>
      </c>
      <c r="AP315" s="223" t="str">
        <f t="shared" ca="1" si="491"/>
        <v>2.01317205347761-3.99948596053771i</v>
      </c>
      <c r="AQ315" s="223" t="str">
        <f t="shared" ca="1" si="492"/>
        <v>4.45602222996-0.438879882819677i</v>
      </c>
      <c r="AR315" s="223" t="str">
        <f t="shared" ca="1" si="493"/>
        <v>4.45602222996-0.438879882819677i</v>
      </c>
      <c r="AS315" s="223" t="str">
        <f t="shared" ca="1" si="494"/>
        <v>-1.50845228582266+4.21584171510719i</v>
      </c>
      <c r="AT315" s="223" t="str">
        <f t="shared" ca="1" si="495"/>
        <v>-4.36878728616473+0.981043991718481i</v>
      </c>
      <c r="AU315" s="223" t="str">
        <f t="shared" ca="1" si="496"/>
        <v>-3.16612931395942-3.16612931396183i</v>
      </c>
      <c r="AV315" s="223" t="str">
        <f t="shared" ca="1" si="497"/>
        <v>0.981043991717461-4.36878728616496i</v>
      </c>
      <c r="AW315" s="223" t="str">
        <f t="shared" ca="1" si="498"/>
        <v>4.21584171510688-1.50845228582352i</v>
      </c>
      <c r="AX315" s="223" t="str">
        <f t="shared" ca="1" si="499"/>
        <v>3.52988657508835+2.75475052090976i</v>
      </c>
      <c r="AY315" s="223" t="str">
        <f t="shared" ca="1" si="500"/>
        <v>-0.438879882818636+4.4560222299601i</v>
      </c>
      <c r="AZ315" s="223" t="str">
        <f t="shared" ca="1" si="501"/>
        <v>-3.99948596053924+2.01317205347457i</v>
      </c>
      <c r="BA315" s="223" t="str">
        <f t="shared" ca="1" si="502"/>
        <v>-3.84055105650034-2.30193771589408i</v>
      </c>
      <c r="BB315" s="223" t="str">
        <f t="shared" ca="1" si="503"/>
        <v>-0.109885388028328-4.47623445173947i</v>
      </c>
      <c r="BC315" s="223" t="str">
        <f t="shared" ca="1" si="504"/>
        <v>3.72297421439162-2.48761183957961i</v>
      </c>
      <c r="BD315" s="223" t="str">
        <f t="shared" ca="1" si="505"/>
        <v>4.09345007522749+1.81450162498181i</v>
      </c>
      <c r="BE315" s="223" t="str">
        <f t="shared" ca="1" si="506"/>
        <v>0.656997880353461+4.42911994087455i</v>
      </c>
      <c r="BF315" s="223" t="str">
        <f t="shared" ca="1" si="507"/>
        <v>-3.39046547070539+2.92463562814174i</v>
      </c>
      <c r="BG315" s="223" t="str">
        <f t="shared" ca="1" si="508"/>
        <v>-4.28477979462915-1.29977374068693i</v>
      </c>
      <c r="BH315" s="223" t="str">
        <f t="shared" ca="1" si="509"/>
        <v>-1.19422851302705-4.31538734346231i</v>
      </c>
      <c r="BI315" s="223" t="str">
        <f t="shared" ca="1" si="510"/>
        <v>3.0069609704855-3.3176701745982i</v>
      </c>
      <c r="BJ315" s="223" t="str">
        <f t="shared" ca="1" si="511"/>
        <v>4.41166243763456+0.765496049503702i</v>
      </c>
      <c r="BK315" s="223" t="str">
        <f t="shared" ca="1" si="512"/>
        <v>1.71349683727368+4.13674730363055i</v>
      </c>
      <c r="BL315" s="223" t="str">
        <f t="shared" ca="1" si="513"/>
        <v>-2.57822897838233+3.66080387353258i</v>
      </c>
      <c r="BM315" s="223" t="str">
        <f t="shared" ca="1" si="514"/>
        <v>-4.47218957119228-0.219704585205949i</v>
      </c>
      <c r="BN315" s="223" t="str">
        <f t="shared" ca="1" si="515"/>
        <v>-2.20699257416048-3.89588673385688i</v>
      </c>
      <c r="BO315" s="223" t="str">
        <f t="shared" ca="1" si="516"/>
        <v>2.11071802262221-3.94887567472304i</v>
      </c>
      <c r="BP315" s="223" t="str">
        <f t="shared" ca="1" si="517"/>
        <v>4.46545081087348-0.329391440555034i</v>
      </c>
      <c r="BQ315" s="223" t="str">
        <f t="shared" ca="1" si="518"/>
        <v>2.66729308845741+3.59642840130439i</v>
      </c>
      <c r="BR315" s="223" t="str">
        <f t="shared" ca="1" si="519"/>
        <v>-1.61145990314403+4.1775527101403i</v>
      </c>
      <c r="BS315" s="223" t="str">
        <f t="shared" ca="1" si="520"/>
        <v>-4.39154751390578+0.87353311245165i</v>
      </c>
      <c r="BT315" s="223" t="str">
        <f t="shared" ca="1" si="521"/>
        <v>-3.08747503197721-3.24287643803443i</v>
      </c>
      <c r="BU315" s="223" t="str">
        <f t="shared" ca="1" si="522"/>
        <v>1.08796392676741-4.34339546432217i</v>
      </c>
      <c r="BV315" s="223" t="str">
        <f t="shared" ca="1" si="523"/>
        <v>4.25159125466505-1.40453603324983i</v>
      </c>
      <c r="BW315" s="223" t="str">
        <f t="shared" ca="1" si="524"/>
        <v>3.46121847718971+2.84054859465598i</v>
      </c>
      <c r="BX315" s="223" t="str">
        <f t="shared" ca="1" si="525"/>
        <v>-0.548103960252518+4.44390950787671i</v>
      </c>
      <c r="BY315" s="223" t="str">
        <f t="shared" ca="1" si="526"/>
        <v>-4.04768710556179+1.91441342476235i</v>
      </c>
      <c r="BZ315" s="223" t="str">
        <f t="shared" ca="1" si="527"/>
        <v>-3.7829019747942-2.39549625642363i</v>
      </c>
      <c r="CA315" s="223" t="str">
        <f t="shared" ca="1" si="528"/>
        <v>-9.19344264310921E-13-4.47758301603014i</v>
      </c>
      <c r="CB315" s="223" t="str">
        <f t="shared" ca="1" si="529"/>
        <v>3.78290197479553-2.39549625642153i</v>
      </c>
      <c r="CC315" s="223" t="str">
        <f t="shared" ca="1" si="530"/>
        <v>4.04768710556269+1.91441342476047i</v>
      </c>
      <c r="CD315" s="223" t="str">
        <f t="shared" ca="1" si="531"/>
        <v>0.548103960254595+4.44390950787645i</v>
      </c>
      <c r="CE315" s="223" t="str">
        <f t="shared" ca="1" si="532"/>
        <v>-3.46121847719129+2.84054859465406i</v>
      </c>
      <c r="CF315" s="223" t="str">
        <f t="shared" ca="1" si="533"/>
        <v>-4.25159125466563-1.40453603324809i</v>
      </c>
      <c r="CG315" s="223" t="str">
        <f t="shared" ca="1" si="534"/>
        <v>-1.08796392676499-4.34339546432277i</v>
      </c>
      <c r="CH315" s="223" t="str">
        <f t="shared" ca="1" si="535"/>
        <v>3.08747503197883-3.24287643803289i</v>
      </c>
      <c r="CI315" s="223" t="str">
        <f t="shared" ca="1" si="536"/>
        <v>4.39154751390619+0.873533112449595i</v>
      </c>
      <c r="CJ315" s="223" t="str">
        <f t="shared" ca="1" si="537"/>
        <v>1.6114599031417+4.1775527101412i</v>
      </c>
      <c r="CK315" s="223" t="str">
        <f t="shared" ca="1" si="538"/>
        <v>-2.66729308845573+3.59642840130564i</v>
      </c>
      <c r="CL315" s="223" t="str">
        <f t="shared" ca="1" si="539"/>
        <v>-4.4654508108733-0.329391440557515i</v>
      </c>
      <c r="CM315" s="223" t="str">
        <f t="shared" ca="1" si="540"/>
        <v>-2.11071802262405-3.94887567472205i</v>
      </c>
      <c r="CN315" s="223" t="str">
        <f t="shared" ca="1" si="541"/>
        <v>2.20699257415866-3.89588673385791i</v>
      </c>
      <c r="CO315" s="223" t="str">
        <f t="shared" ca="1" si="542"/>
        <v>4.4721895711924-0.219704585203463i</v>
      </c>
      <c r="CP315" s="223" t="str">
        <f t="shared" ca="1" si="543"/>
        <v>2.57822897838404+3.66080387353137i</v>
      </c>
      <c r="CQ315" s="223" t="str">
        <f t="shared" ca="1" si="544"/>
        <v>-1.71349683727598+4.1367473036296i</v>
      </c>
      <c r="CR315" s="223" t="str">
        <f t="shared" ca="1" si="545"/>
        <v>-4.41166243763501+0.765496049501127i</v>
      </c>
      <c r="CS315" s="223" t="str">
        <f t="shared" ca="1" si="546"/>
        <v>-3.00696097048705-3.31767017459679i</v>
      </c>
      <c r="CT315" s="223" t="str">
        <f t="shared" ca="1" si="547"/>
        <v>1.19422851302932-4.31538734346169i</v>
      </c>
      <c r="CU315" s="223" t="str">
        <f t="shared" ca="1" si="548"/>
        <v>4.28477979462858-1.29977374068881i</v>
      </c>
      <c r="CV315" s="223" t="str">
        <f t="shared" ca="1" si="549"/>
        <v>3.39046547070376+2.92463562814363i</v>
      </c>
      <c r="CW315" s="223" t="str">
        <f t="shared" ca="1" si="550"/>
        <v>-0.656997880355919+4.42911994087419i</v>
      </c>
      <c r="CX315" s="223" t="str">
        <f t="shared" ca="1" si="551"/>
        <v>-4.09345007522664+1.81450162498372i</v>
      </c>
      <c r="CY315" s="223" t="str">
        <f t="shared" ca="1" si="552"/>
        <v>-3.72297421439031-2.48761183958157i</v>
      </c>
      <c r="CZ315" s="223" t="str">
        <f t="shared" ca="1" si="553"/>
        <v>0.109885388026363-4.47623445173952i</v>
      </c>
      <c r="DA315" s="223" t="str">
        <f t="shared" ca="1" si="554"/>
        <v>3.84055105649919-2.30193771589599i</v>
      </c>
      <c r="DB315" s="223" t="str">
        <f t="shared" ca="1" si="555"/>
        <v>3.99948596053813+2.01317205347679i</v>
      </c>
      <c r="DC315" s="223" t="str">
        <f t="shared" ca="1" si="556"/>
        <v>0.438879882820719+4.4560222299599i</v>
      </c>
      <c r="DD315" s="223" t="str">
        <f t="shared" ca="1" si="557"/>
        <v>-3.5298865750898+2.75475052090789i</v>
      </c>
      <c r="DE315" s="223" t="str">
        <f t="shared" ca="1" si="558"/>
        <v>-4.21584171510754-1.50845228582167i</v>
      </c>
      <c r="DF315" s="223" t="str">
        <f t="shared" ca="1" si="559"/>
        <v>-0.981043991719382-4.36878728616453i</v>
      </c>
      <c r="DG315" s="223" t="str">
        <f t="shared" ca="1" si="560"/>
        <v>3.16612931396118-3.16612931396007i</v>
      </c>
      <c r="DH315" s="223" t="str">
        <f t="shared" ca="1" si="561"/>
        <v>4.36878728616519+0.98104399171644i</v>
      </c>
      <c r="DI315" s="223" t="str">
        <f t="shared" ca="1" si="562"/>
        <v>1.50845228582044+4.21584171510799i</v>
      </c>
      <c r="DJ315" s="223" t="str">
        <f t="shared" ca="1" si="563"/>
        <v>-2.75475052090893+3.52988657508899i</v>
      </c>
      <c r="DK315" s="223" t="str">
        <f t="shared" ca="1" si="564"/>
        <v>-4.4560222299602-0.438879882817721i</v>
      </c>
      <c r="DL315" s="223" t="str">
        <f t="shared" ca="1" si="565"/>
        <v>-2.01317205347562-3.99948596053872i</v>
      </c>
      <c r="DM315" s="223" t="str">
        <f t="shared" ca="1" si="566"/>
        <v>2.30193771589319-3.84055105650087i</v>
      </c>
      <c r="DN315" s="223" t="str">
        <f t="shared" ca="1" si="567"/>
        <v>4.47623445173956-0.109885388024794i</v>
      </c>
      <c r="DO315" s="223" t="str">
        <f t="shared" ca="1" si="568"/>
        <v>2.48761183958026+3.72297421439118i</v>
      </c>
      <c r="DP315" s="223" t="str">
        <f t="shared" ca="1" si="569"/>
        <v>-1.81450162498073+4.09345007522797i</v>
      </c>
      <c r="DQ315" s="223" t="str">
        <f t="shared" ca="1" si="570"/>
        <v>-4.42911994087442+0.65699788035437i</v>
      </c>
      <c r="DR315" s="223" t="str">
        <f t="shared" ca="1" si="571"/>
        <v>-2.92463562814243-3.39046547070479i</v>
      </c>
      <c r="DS315" s="223" t="str">
        <f t="shared" ca="1" si="572"/>
        <v>1.29977374069007-4.2847797946282i</v>
      </c>
      <c r="DT315" s="223" t="str">
        <f t="shared" ca="1" si="573"/>
        <v>4.31538734346204-1.19422851302806i</v>
      </c>
      <c r="DU315" s="223" t="str">
        <f t="shared" ca="1" si="574"/>
        <v>3.31767017459882+3.00696097048482i</v>
      </c>
      <c r="DV315" s="223" t="str">
        <f t="shared" ca="1" si="575"/>
        <v>-0.765496049502421+4.41166243763479i</v>
      </c>
      <c r="DW315" s="223" t="str">
        <f t="shared" ca="1" si="576"/>
        <v>-4.1367473036301+1.71349683727477i</v>
      </c>
      <c r="DX315" s="223" t="str">
        <f t="shared" ca="1" si="577"/>
        <v>-3.66080387353047-2.57822897838533i</v>
      </c>
      <c r="DY315" s="223" t="str">
        <f t="shared" ca="1" si="578"/>
        <v>0.21970458520503-4.47218957119233i</v>
      </c>
      <c r="DZ315" s="223" t="str">
        <f t="shared" ca="1" si="579"/>
        <v>3.8958867338563-2.2069925741615i</v>
      </c>
      <c r="EA315" s="223" t="str">
        <f t="shared" ca="1" si="580"/>
        <v>3.94887567472143+2.11071802262521i</v>
      </c>
      <c r="EB315" s="223" t="str">
        <f t="shared" ca="1" si="581"/>
        <v>0.329391440555951+4.46545081087341i</v>
      </c>
      <c r="EC315" s="223" t="str">
        <f t="shared" ca="1" si="582"/>
        <v>-3.59642840130642+2.66729308845468i</v>
      </c>
      <c r="ED315" s="223" t="str">
        <f t="shared" ca="1" si="583"/>
        <v>-4.17755271014072-1.61145990314293i</v>
      </c>
      <c r="EE315" s="223" t="str">
        <f t="shared" ca="1" si="584"/>
        <v>-0.87353311245255-4.3915475139056i</v>
      </c>
      <c r="EF315" s="223" t="str">
        <f t="shared" ca="1" si="585"/>
        <v>3.24287643803397-3.08747503197769i</v>
      </c>
      <c r="EG315" s="223" t="str">
        <f t="shared" ca="1" si="586"/>
        <v>4.34339546432245+1.08796392676626i</v>
      </c>
      <c r="EH315" s="223" t="str">
        <f t="shared" ca="1" si="587"/>
        <v>1.4045360332466+4.25159125466612i</v>
      </c>
      <c r="EI315" s="223" t="str">
        <f t="shared" ca="1" si="588"/>
        <v>-2.84054859465527+3.46121847719029i</v>
      </c>
      <c r="EJ315" s="223" t="str">
        <f t="shared" ca="1" si="589"/>
        <v>-4.44390950787686-0.548103960251354i</v>
      </c>
      <c r="EK315" s="223" t="str">
        <f t="shared" ca="1" si="590"/>
        <v>-1.91441342475927-4.04768710556325i</v>
      </c>
      <c r="EL315" s="223" t="str">
        <f t="shared" ca="1" si="591"/>
        <v>2.39549625642286-3.7829019747947i</v>
      </c>
      <c r="EM315" s="223" t="str">
        <f t="shared" ca="1" si="592"/>
        <v>4.47758301603014-1.83868852862184E-12i</v>
      </c>
      <c r="EN315" s="223"/>
      <c r="EO315" s="223"/>
      <c r="EP315" s="223"/>
    </row>
    <row r="316" spans="1:146">
      <c r="A316" s="249">
        <f t="shared" si="461"/>
        <v>4.2187499999999959E-3</v>
      </c>
      <c r="B316" s="248">
        <v>216</v>
      </c>
      <c r="C316" s="247">
        <f t="shared" si="462"/>
        <v>43200</v>
      </c>
      <c r="N316" s="246">
        <f t="shared" ca="1" si="463"/>
        <v>8.521643804885553</v>
      </c>
      <c r="O316" s="223">
        <f t="shared" ca="1" si="464"/>
        <v>-4.4783561951144462</v>
      </c>
      <c r="P316" s="223" t="str">
        <f t="shared" ca="1" si="465"/>
        <v>-2.48804139486453-3.7236170893045i</v>
      </c>
      <c r="Q316" s="223" t="str">
        <f t="shared" ca="1" si="466"/>
        <v>1.71379272009966-4.13746162796144i</v>
      </c>
      <c r="R316" s="223" t="str">
        <f t="shared" ca="1" si="467"/>
        <v>4.39230583657089-0.873683952207678i</v>
      </c>
      <c r="S316" s="223" t="str">
        <f t="shared" ca="1" si="468"/>
        <v>3.16667603413419+3.16667603413423i</v>
      </c>
      <c r="T316" s="223" t="str">
        <f t="shared" ca="1" si="469"/>
        <v>-0.873683952207714+4.39230583657088i</v>
      </c>
      <c r="U316" s="223" t="str">
        <f t="shared" ca="1" si="470"/>
        <v>-4.13746162796128+1.71379272010004i</v>
      </c>
      <c r="V316" s="223" t="str">
        <f t="shared" ca="1" si="471"/>
        <v>-3.72361708930442-2.48804139486464i</v>
      </c>
      <c r="W316" s="223" t="str">
        <f t="shared" ca="1" si="472"/>
        <v>4.71827723658263E-14-4.47835619511445i</v>
      </c>
      <c r="X316" s="223" t="str">
        <f t="shared" ca="1" si="473"/>
        <v>3.72361708930447-2.48804139486456i</v>
      </c>
      <c r="Y316" s="223" t="str">
        <f t="shared" ca="1" si="474"/>
        <v>4.13746162796142+1.7137927200997i</v>
      </c>
      <c r="Z316" s="223" t="str">
        <f t="shared" ca="1" si="475"/>
        <v>0.873683952207638+4.3923058365709i</v>
      </c>
      <c r="AA316" s="223" t="str">
        <f t="shared" ca="1" si="476"/>
        <v>-3.16667603413425+3.16667603413417i</v>
      </c>
      <c r="AB316" s="223" t="str">
        <f t="shared" ca="1" si="477"/>
        <v>-4.39230583657088-0.873683952207745i</v>
      </c>
      <c r="AC316" s="223" t="str">
        <f t="shared" ca="1" si="478"/>
        <v>-1.71379272009998-4.13746162796131i</v>
      </c>
      <c r="AD316" s="223" t="str">
        <f t="shared" ca="1" si="479"/>
        <v>2.48804139486465-3.72361708930442i</v>
      </c>
      <c r="AE316" s="223" t="str">
        <f t="shared" ca="1" si="480"/>
        <v>4.47835619511445+9.43655447316526E-14i</v>
      </c>
      <c r="AF316" s="223" t="str">
        <f t="shared" ca="1" si="481"/>
        <v>2.48804139486455+3.72361708930448i</v>
      </c>
      <c r="AG316" s="223" t="str">
        <f t="shared" ca="1" si="482"/>
        <v>-1.71379272009974+4.1374616279614i</v>
      </c>
      <c r="AH316" s="223" t="str">
        <f t="shared" ca="1" si="483"/>
        <v>-4.39230583657064+0.873683952208936i</v>
      </c>
      <c r="AI316" s="223" t="str">
        <f t="shared" ca="1" si="484"/>
        <v>-3.16667603413571-3.16667603413271i</v>
      </c>
      <c r="AJ316" s="223" t="str">
        <f t="shared" ca="1" si="485"/>
        <v>0.873683952209134-4.3923058365706i</v>
      </c>
      <c r="AK316" s="223" t="str">
        <f t="shared" ca="1" si="486"/>
        <v>4.13746162796149-1.71379272009956i</v>
      </c>
      <c r="AL316" s="223" t="str">
        <f t="shared" ca="1" si="487"/>
        <v>3.72361708930487+2.48804139486398i</v>
      </c>
      <c r="AM316" s="223" t="str">
        <f t="shared" ca="1" si="488"/>
        <v>1.67222785657586E-12+4.47835619511445i</v>
      </c>
      <c r="AN316" s="223" t="str">
        <f t="shared" ca="1" si="489"/>
        <v>-3.72361708930548+2.48804139486306i</v>
      </c>
      <c r="AO316" s="223" t="str">
        <f t="shared" ca="1" si="490"/>
        <v>-4.13746162796106-1.71379272010058i</v>
      </c>
      <c r="AP316" s="223" t="str">
        <f t="shared" ca="1" si="491"/>
        <v>-0.873683952207983-4.39230583657083i</v>
      </c>
      <c r="AQ316" s="223" t="str">
        <f t="shared" ca="1" si="492"/>
        <v>3.16667603413339-3.16667603413503i</v>
      </c>
      <c r="AR316" s="223" t="str">
        <f t="shared" ca="1" si="493"/>
        <v>3.16667603413339-3.16667603413503i</v>
      </c>
      <c r="AS316" s="223" t="str">
        <f t="shared" ca="1" si="494"/>
        <v>1.71379272009872+4.13746162796183i</v>
      </c>
      <c r="AT316" s="223" t="str">
        <f t="shared" ca="1" si="495"/>
        <v>-2.48804139486474+3.72361708930436i</v>
      </c>
      <c r="AU316" s="223" t="str">
        <f t="shared" ca="1" si="496"/>
        <v>-4.47835619511445+7.0224668006044E-13i</v>
      </c>
      <c r="AV316" s="223" t="str">
        <f t="shared" ca="1" si="497"/>
        <v>-2.48804139486601-3.72361708930351i</v>
      </c>
      <c r="AW316" s="223" t="str">
        <f t="shared" ca="1" si="498"/>
        <v>1.71379272010142-4.13746162796072i</v>
      </c>
      <c r="AX316" s="223" t="str">
        <f t="shared" ca="1" si="499"/>
        <v>4.39230583657101-0.873683952207096i</v>
      </c>
      <c r="AY316" s="223" t="str">
        <f t="shared" ca="1" si="500"/>
        <v>3.16667603413439+3.16667603413403i</v>
      </c>
      <c r="AZ316" s="223" t="str">
        <f t="shared" ca="1" si="501"/>
        <v>-0.873683952206608+4.3923058365711i</v>
      </c>
      <c r="BA316" s="223" t="str">
        <f t="shared" ca="1" si="502"/>
        <v>-4.13746162796218+1.71379272009788i</v>
      </c>
      <c r="BB316" s="223" t="str">
        <f t="shared" ca="1" si="503"/>
        <v>-3.72361708930386-2.48804139486549i</v>
      </c>
      <c r="BC316" s="223" t="str">
        <f t="shared" ca="1" si="504"/>
        <v>2.04093227203283E-13-4.47835619511445i</v>
      </c>
      <c r="BD316" s="223" t="str">
        <f t="shared" ca="1" si="505"/>
        <v>3.72361708930408-2.48804139486515i</v>
      </c>
      <c r="BE316" s="223" t="str">
        <f t="shared" ca="1" si="506"/>
        <v>4.13746162796207+1.71379272009814i</v>
      </c>
      <c r="BF316" s="223" t="str">
        <f t="shared" ca="1" si="507"/>
        <v>0.873683952206205+4.39230583657118i</v>
      </c>
      <c r="BG316" s="223" t="str">
        <f t="shared" ca="1" si="508"/>
        <v>-3.16667603413467+3.16667603413375i</v>
      </c>
      <c r="BH316" s="223" t="str">
        <f t="shared" ca="1" si="509"/>
        <v>-4.39230583657093-0.873683952207495i</v>
      </c>
      <c r="BI316" s="223" t="str">
        <f t="shared" ca="1" si="510"/>
        <v>-1.71379272010104-4.13746162796087i</v>
      </c>
      <c r="BJ316" s="223" t="str">
        <f t="shared" ca="1" si="511"/>
        <v>2.48804139486624-3.72361708930335i</v>
      </c>
      <c r="BK316" s="223" t="str">
        <f t="shared" ca="1" si="512"/>
        <v>4.47835619511445+1.11043313446701E-12i</v>
      </c>
      <c r="BL316" s="223" t="str">
        <f t="shared" ca="1" si="513"/>
        <v>2.48804139486439+3.72361708930459i</v>
      </c>
      <c r="BM316" s="223" t="str">
        <f t="shared" ca="1" si="514"/>
        <v>-1.7137927200991+4.13746162796167i</v>
      </c>
      <c r="BN316" s="223" t="str">
        <f t="shared" ca="1" si="515"/>
        <v>-4.39230583657052+0.873683952209559i</v>
      </c>
      <c r="BO316" s="223" t="str">
        <f t="shared" ca="1" si="516"/>
        <v>-3.16667603413311-3.16667603413531i</v>
      </c>
      <c r="BP316" s="223" t="str">
        <f t="shared" ca="1" si="517"/>
        <v>0.873683952208386-4.39230583657075i</v>
      </c>
      <c r="BQ316" s="223" t="str">
        <f t="shared" ca="1" si="518"/>
        <v>4.13746162796122-1.71379272010021i</v>
      </c>
      <c r="BR316" s="223" t="str">
        <f t="shared" ca="1" si="519"/>
        <v>3.72361708930526+2.4880413948634i</v>
      </c>
      <c r="BS316" s="223" t="str">
        <f t="shared" ca="1" si="520"/>
        <v>-2.01677304173073E-12+4.47835619511445i</v>
      </c>
      <c r="BT316" s="223" t="str">
        <f t="shared" ca="1" si="521"/>
        <v>-3.72361708930509+2.48804139486364i</v>
      </c>
      <c r="BU316" s="223" t="str">
        <f t="shared" ca="1" si="522"/>
        <v>-4.13746162796133-1.71379272009993i</v>
      </c>
      <c r="BV316" s="223" t="str">
        <f t="shared" ca="1" si="523"/>
        <v>-0.873683952208672-4.39230583657069i</v>
      </c>
      <c r="BW316" s="223" t="str">
        <f t="shared" ca="1" si="524"/>
        <v>3.1666760341329-3.16667603413552i</v>
      </c>
      <c r="BX316" s="223" t="str">
        <f t="shared" ca="1" si="525"/>
        <v>4.39230583657057+0.873683952209273i</v>
      </c>
      <c r="BY316" s="223" t="str">
        <f t="shared" ca="1" si="526"/>
        <v>1.71379272009937+4.13746162796156i</v>
      </c>
      <c r="BZ316" s="223" t="str">
        <f t="shared" ca="1" si="527"/>
        <v>-2.48804139486415+3.72361708930475i</v>
      </c>
      <c r="CA316" s="223" t="str">
        <f t="shared" ca="1" si="528"/>
        <v>-4.47835619511445+1.40449336012088E-12i</v>
      </c>
      <c r="CB316" s="223" t="str">
        <f t="shared" ca="1" si="529"/>
        <v>-2.48804139486289-3.7236170893056i</v>
      </c>
      <c r="CC316" s="223" t="str">
        <f t="shared" ca="1" si="530"/>
        <v>1.71379272010077-4.13746162796098i</v>
      </c>
      <c r="CD316" s="223" t="str">
        <f t="shared" ca="1" si="531"/>
        <v>4.39230583657087-0.873683952207781i</v>
      </c>
      <c r="CE316" s="223" t="str">
        <f t="shared" ca="1" si="532"/>
        <v>3.16667603413488+3.16667603413354i</v>
      </c>
      <c r="CF316" s="223" t="str">
        <f t="shared" ca="1" si="533"/>
        <v>-0.873683952205918+4.39230583657124i</v>
      </c>
      <c r="CG316" s="223" t="str">
        <f t="shared" ca="1" si="534"/>
        <v>-4.13746162796191+1.71379272009853i</v>
      </c>
      <c r="CH316" s="223" t="str">
        <f t="shared" ca="1" si="535"/>
        <v>-3.72361708930425-2.48804139486491i</v>
      </c>
      <c r="CI316" s="223" t="str">
        <f t="shared" ca="1" si="536"/>
        <v>-4.98153452857159E-13-4.47835619511445i</v>
      </c>
      <c r="CJ316" s="223" t="str">
        <f t="shared" ca="1" si="537"/>
        <v>3.72361708930369-2.48804139486573i</v>
      </c>
      <c r="CK316" s="223" t="str">
        <f t="shared" ca="1" si="538"/>
        <v>4.13746162796063+1.71379272010161i</v>
      </c>
      <c r="CL316" s="223" t="str">
        <f t="shared" ca="1" si="539"/>
        <v>0.873683952206894+4.39230583657105i</v>
      </c>
      <c r="CM316" s="223" t="str">
        <f t="shared" ca="1" si="540"/>
        <v>-3.16667603413418+3.16667603413424i</v>
      </c>
      <c r="CN316" s="223" t="str">
        <f t="shared" ca="1" si="541"/>
        <v>-4.39230583657107-0.873683952206805i</v>
      </c>
      <c r="CO316" s="223" t="str">
        <f t="shared" ca="1" si="542"/>
        <v>-1.71379272010169-4.1374616279606i</v>
      </c>
      <c r="CP316" s="223" t="str">
        <f t="shared" ca="1" si="543"/>
        <v>2.48804139486566-3.72361708930374i</v>
      </c>
      <c r="CQ316" s="223" t="str">
        <f t="shared" ca="1" si="544"/>
        <v>4.47835619511445+4.08186454406567E-13i</v>
      </c>
      <c r="CR316" s="223" t="str">
        <f t="shared" ca="1" si="545"/>
        <v>2.48804139486498+3.7236170893042i</v>
      </c>
      <c r="CS316" s="223" t="str">
        <f t="shared" ca="1" si="546"/>
        <v>-1.71379272009845+4.13746162796194i</v>
      </c>
      <c r="CT316" s="223" t="str">
        <f t="shared" ca="1" si="547"/>
        <v>-4.39230583657122+0.873683952206003i</v>
      </c>
      <c r="CU316" s="223" t="str">
        <f t="shared" ca="1" si="548"/>
        <v>-3.1666760341336-3.16667603413482i</v>
      </c>
      <c r="CV316" s="223" t="str">
        <f t="shared" ca="1" si="549"/>
        <v>0.873683952207696-4.39230583657089i</v>
      </c>
      <c r="CW316" s="223" t="str">
        <f t="shared" ca="1" si="550"/>
        <v>4.13746162796095-1.71379272010086i</v>
      </c>
      <c r="CX316" s="223" t="str">
        <f t="shared" ca="1" si="551"/>
        <v>3.72361708930324+2.48804139486641i</v>
      </c>
      <c r="CY316" s="223" t="str">
        <f t="shared" ca="1" si="552"/>
        <v>-1.31452636167029E-12+4.47835619511445i</v>
      </c>
      <c r="CZ316" s="223" t="str">
        <f t="shared" ca="1" si="553"/>
        <v>-3.7236170893047+2.48804139486422i</v>
      </c>
      <c r="DA316" s="223" t="str">
        <f t="shared" ca="1" si="554"/>
        <v>-4.1374616279616-1.71379272009928i</v>
      </c>
      <c r="DB316" s="223" t="str">
        <f t="shared" ca="1" si="555"/>
        <v>-0.873683952209362-4.39230583657056i</v>
      </c>
      <c r="DC316" s="223" t="str">
        <f t="shared" ca="1" si="556"/>
        <v>3.16667603413546-3.16667603413296i</v>
      </c>
      <c r="DD316" s="223" t="str">
        <f t="shared" ca="1" si="557"/>
        <v>4.39230583657071+0.873683952208583i</v>
      </c>
      <c r="DE316" s="223" t="str">
        <f t="shared" ca="1" si="558"/>
        <v>1.71379272010002+4.13746162796129i</v>
      </c>
      <c r="DF316" s="223" t="str">
        <f t="shared" ca="1" si="559"/>
        <v>-2.48804139486357+3.72361708930514i</v>
      </c>
      <c r="DG316" s="223" t="str">
        <f t="shared" ca="1" si="560"/>
        <v>-4.47835619511445-2.22086626893402E-12i</v>
      </c>
      <c r="DH316" s="223" t="str">
        <f t="shared" ca="1" si="561"/>
        <v>-2.48804139486347-3.72361708930521i</v>
      </c>
      <c r="DI316" s="223" t="str">
        <f t="shared" ca="1" si="562"/>
        <v>1.71379272010012-4.13746162796125i</v>
      </c>
      <c r="DJ316" s="223" t="str">
        <f t="shared" ca="1" si="563"/>
        <v>4.39230583657073-0.873683952208471i</v>
      </c>
      <c r="DK316" s="223" t="str">
        <f t="shared" ca="1" si="564"/>
        <v>3.16667603413538+3.16667603413304i</v>
      </c>
      <c r="DL316" s="223" t="str">
        <f t="shared" ca="1" si="565"/>
        <v>-0.873683952209725+4.39230583657048i</v>
      </c>
      <c r="DM316" s="223" t="str">
        <f t="shared" ca="1" si="566"/>
        <v>-4.13746162796154+1.71379272009941i</v>
      </c>
      <c r="DN316" s="223" t="str">
        <f t="shared" ca="1" si="567"/>
        <v>-3.72361708930478-2.48804139486411i</v>
      </c>
      <c r="DO316" s="223" t="str">
        <f t="shared" ca="1" si="568"/>
        <v>-1.45496520992439E-12-4.47835619511445i</v>
      </c>
      <c r="DP316" s="223" t="str">
        <f t="shared" ca="1" si="569"/>
        <v>3.72361708930571-2.48804139486272i</v>
      </c>
      <c r="DQ316" s="223" t="str">
        <f t="shared" ca="1" si="570"/>
        <v>4.1374616279609+1.71379272010096i</v>
      </c>
      <c r="DR316" s="223" t="str">
        <f t="shared" ca="1" si="571"/>
        <v>0.873683952207584+4.39230583657091i</v>
      </c>
      <c r="DS316" s="223" t="str">
        <f t="shared" ca="1" si="572"/>
        <v>-3.16667603413368+3.16667603413474i</v>
      </c>
      <c r="DT316" s="223" t="str">
        <f t="shared" ca="1" si="573"/>
        <v>-4.3923058365712-0.873683952206115i</v>
      </c>
      <c r="DU316" s="223" t="str">
        <f t="shared" ca="1" si="574"/>
        <v>-1.71379272009811-4.13746162796209i</v>
      </c>
      <c r="DV316" s="223" t="str">
        <f t="shared" ca="1" si="575"/>
        <v>2.48804139486486-3.72361708930428i</v>
      </c>
      <c r="DW316" s="223" t="str">
        <f t="shared" ca="1" si="576"/>
        <v>4.47835619511445-5.48625302660662E-13i</v>
      </c>
      <c r="DX316" s="223" t="str">
        <f t="shared" ca="1" si="577"/>
        <v>2.48804139486577+3.72361708930367i</v>
      </c>
      <c r="DY316" s="223" t="str">
        <f t="shared" ca="1" si="578"/>
        <v>-1.7137927201018+4.13746162796056i</v>
      </c>
      <c r="DZ316" s="223" t="str">
        <f t="shared" ca="1" si="579"/>
        <v>-4.39230583657109+0.873683952206693i</v>
      </c>
      <c r="EA316" s="223" t="str">
        <f t="shared" ca="1" si="580"/>
        <v>-3.1666760341341-3.16667603413432i</v>
      </c>
      <c r="EB316" s="223" t="str">
        <f t="shared" ca="1" si="581"/>
        <v>0.873683952207006-4.39230583657103i</v>
      </c>
      <c r="EC316" s="223" t="str">
        <f t="shared" ca="1" si="582"/>
        <v>4.13746162796068-1.7137927201015i</v>
      </c>
      <c r="ED316" s="223" t="str">
        <f t="shared" ca="1" si="583"/>
        <v>3.72361708930349+2.48804139486604i</v>
      </c>
      <c r="EE316" s="223" t="str">
        <f t="shared" ca="1" si="584"/>
        <v>-3.57714604603065E-13+4.47835619511445i</v>
      </c>
      <c r="EF316" s="223" t="str">
        <f t="shared" ca="1" si="585"/>
        <v>-3.72361708930417+2.48804139486502i</v>
      </c>
      <c r="EG316" s="223" t="str">
        <f t="shared" ca="1" si="586"/>
        <v>-4.13746162796197-1.7137927200984i</v>
      </c>
      <c r="EH316" s="223" t="str">
        <f t="shared" ca="1" si="587"/>
        <v>-0.873683952205806-4.39230583657126i</v>
      </c>
      <c r="EI316" s="223" t="str">
        <f t="shared" ca="1" si="588"/>
        <v>3.16667603413496-3.16667603413346i</v>
      </c>
      <c r="EJ316" s="223" t="str">
        <f t="shared" ca="1" si="589"/>
        <v>4.39230583657085+0.873683952207893i</v>
      </c>
      <c r="EK316" s="223" t="str">
        <f t="shared" ca="1" si="590"/>
        <v>1.71379272010067+4.13746162796102i</v>
      </c>
      <c r="EL316" s="223" t="str">
        <f t="shared" ca="1" si="591"/>
        <v>-2.48804139486298+3.72361708930553i</v>
      </c>
      <c r="EM316" s="223" t="str">
        <f t="shared" ca="1" si="592"/>
        <v>-4.47835619511445-1.77318466588036E-12i</v>
      </c>
      <c r="EN316" s="223"/>
      <c r="EO316" s="223"/>
      <c r="EP316" s="223"/>
    </row>
    <row r="317" spans="1:146">
      <c r="A317" s="249">
        <f t="shared" si="461"/>
        <v>4.2382812499999955E-3</v>
      </c>
      <c r="B317" s="248">
        <v>217</v>
      </c>
      <c r="C317" s="247">
        <f t="shared" si="462"/>
        <v>43400</v>
      </c>
      <c r="N317" s="246">
        <f t="shared" ca="1" si="463"/>
        <v>8.5209369498326026</v>
      </c>
      <c r="O317" s="223">
        <f t="shared" ca="1" si="464"/>
        <v>-4.4790630501673974</v>
      </c>
      <c r="P317" s="223" t="str">
        <f t="shared" ca="1" si="465"/>
        <v>-2.5790811941634-3.66201392696526i</v>
      </c>
      <c r="Q317" s="223" t="str">
        <f t="shared" ca="1" si="466"/>
        <v>1.50895089430537-4.21723523246568i</v>
      </c>
      <c r="R317" s="223" t="str">
        <f t="shared" ca="1" si="467"/>
        <v>4.3168137649401-1.1946232570139i</v>
      </c>
      <c r="S317" s="223" t="str">
        <f t="shared" ca="1" si="468"/>
        <v>3.46236255905023+2.84148751837167i</v>
      </c>
      <c r="T317" s="223" t="str">
        <f t="shared" ca="1" si="469"/>
        <v>-0.329500318621102+4.46692683479408i</v>
      </c>
      <c r="U317" s="223" t="str">
        <f t="shared" ca="1" si="470"/>
        <v>-3.84182052412361+2.30269860550561i</v>
      </c>
      <c r="V317" s="223" t="str">
        <f t="shared" ca="1" si="471"/>
        <v>-4.0948031368742-1.81510139596113i</v>
      </c>
      <c r="W317" s="223" t="str">
        <f t="shared" ca="1" si="472"/>
        <v>-0.873821852787837-4.39299910960215i</v>
      </c>
      <c r="X317" s="223" t="str">
        <f t="shared" ca="1" si="473"/>
        <v>3.08849557552416-3.24394834843938i</v>
      </c>
      <c r="Y317" s="223" t="str">
        <f t="shared" ca="1" si="474"/>
        <v>4.43058395587682+0.657215046466382i</v>
      </c>
      <c r="Z317" s="223" t="str">
        <f t="shared" ca="1" si="475"/>
        <v>2.01383749359255+4.00080796299644i</v>
      </c>
      <c r="AA317" s="223" t="str">
        <f t="shared" ca="1" si="476"/>
        <v>-2.11141570588662+3.95018094829973i</v>
      </c>
      <c r="AB317" s="223" t="str">
        <f t="shared" ca="1" si="477"/>
        <v>-4.44537841146842+0.548285132230864i</v>
      </c>
      <c r="AC317" s="223" t="str">
        <f t="shared" ca="1" si="478"/>
        <v>-3.00795490066416-3.31876680755749i</v>
      </c>
      <c r="AD317" s="223" t="str">
        <f t="shared" ca="1" si="479"/>
        <v>0.981368269032485-4.3702313586252i</v>
      </c>
      <c r="AE317" s="223" t="str">
        <f t="shared" ca="1" si="480"/>
        <v>4.1381146768773-1.71406322181756i</v>
      </c>
      <c r="AF317" s="223" t="str">
        <f t="shared" ca="1" si="481"/>
        <v>3.78415238691218+2.39628807116375i</v>
      </c>
      <c r="AG317" s="223" t="str">
        <f t="shared" ca="1" si="482"/>
        <v>0.219777207037409+4.47366782256368i</v>
      </c>
      <c r="AH317" s="223" t="str">
        <f t="shared" ca="1" si="483"/>
        <v>-3.53105335471373+2.75566108466548i</v>
      </c>
      <c r="AI317" s="223" t="str">
        <f t="shared" ca="1" si="484"/>
        <v>-4.28619609899302-1.30020337191992i</v>
      </c>
      <c r="AJ317" s="223" t="str">
        <f t="shared" ca="1" si="485"/>
        <v>-1.40500029293338-4.25299658878678i</v>
      </c>
      <c r="AK317" s="223" t="str">
        <f t="shared" ca="1" si="486"/>
        <v>2.66817474376182-3.59761717587161i</v>
      </c>
      <c r="AL317" s="223" t="str">
        <f t="shared" ca="1" si="487"/>
        <v>4.47771404011819+0.109921709881658i</v>
      </c>
      <c r="AM317" s="223" t="str">
        <f t="shared" ca="1" si="488"/>
        <v>2.48843410249208+3.72420481780061i</v>
      </c>
      <c r="AN317" s="223" t="str">
        <f t="shared" ca="1" si="489"/>
        <v>-1.61199256008108+4.17893357133349i</v>
      </c>
      <c r="AO317" s="223" t="str">
        <f t="shared" ca="1" si="490"/>
        <v>-4.34483114369082+1.08832354572949i</v>
      </c>
      <c r="AP317" s="223" t="str">
        <f t="shared" ca="1" si="491"/>
        <v>-3.39158616564835-2.92560234624557i</v>
      </c>
      <c r="AQ317" s="223" t="str">
        <f t="shared" ca="1" si="492"/>
        <v>0.439024951535409-4.45749513732816i</v>
      </c>
      <c r="AR317" s="223" t="str">
        <f t="shared" ca="1" si="493"/>
        <v>0.439024951535409-4.45749513732816i</v>
      </c>
      <c r="AS317" s="223" t="str">
        <f t="shared" ca="1" si="494"/>
        <v>4.0490250405754+1.91504622089605i</v>
      </c>
      <c r="AT317" s="223" t="str">
        <f t="shared" ca="1" si="495"/>
        <v>0.765749078931615+4.41312068218061i</v>
      </c>
      <c r="AU317" s="223" t="str">
        <f t="shared" ca="1" si="496"/>
        <v>-3.16717585613633+3.16717585613461i</v>
      </c>
      <c r="AV317" s="223" t="str">
        <f t="shared" ca="1" si="497"/>
        <v>-4.41312068218017-0.765749078934146i</v>
      </c>
      <c r="AW317" s="223" t="str">
        <f t="shared" ca="1" si="498"/>
        <v>-1.91504622089373-4.04902504057649i</v>
      </c>
      <c r="AX317" s="223" t="str">
        <f t="shared" ca="1" si="499"/>
        <v>2.20772208031117-3.89717449230611i</v>
      </c>
      <c r="AY317" s="223" t="str">
        <f t="shared" ca="1" si="500"/>
        <v>4.45749513732841-0.439024951532856i</v>
      </c>
      <c r="AZ317" s="223" t="str">
        <f t="shared" ca="1" si="501"/>
        <v>2.925602346247+3.39158616564712i</v>
      </c>
      <c r="BA317" s="223" t="str">
        <f t="shared" ca="1" si="502"/>
        <v>-1.08832354572754+4.34483114369131i</v>
      </c>
      <c r="BB317" s="223" t="str">
        <f t="shared" ca="1" si="503"/>
        <v>-4.17893357133281+1.61199256008285i</v>
      </c>
      <c r="BC317" s="223" t="str">
        <f t="shared" ca="1" si="504"/>
        <v>-3.7242048178017-2.48843410249046i</v>
      </c>
      <c r="BD317" s="223" t="str">
        <f t="shared" ca="1" si="505"/>
        <v>-0.109921709883611-4.47771404011814i</v>
      </c>
      <c r="BE317" s="223" t="str">
        <f t="shared" ca="1" si="506"/>
        <v>3.59761717587048-2.66817474376334i</v>
      </c>
      <c r="BF317" s="223" t="str">
        <f t="shared" ca="1" si="507"/>
        <v>4.25299658878737+1.40500029293159i</v>
      </c>
      <c r="BG317" s="223" t="str">
        <f t="shared" ca="1" si="508"/>
        <v>1.30020337192179+4.28619609899245i</v>
      </c>
      <c r="BH317" s="223" t="str">
        <f t="shared" ca="1" si="509"/>
        <v>-2.75566108466389+3.53105335471498i</v>
      </c>
      <c r="BI317" s="223" t="str">
        <f t="shared" ca="1" si="510"/>
        <v>-4.47366782256378-0.219777207035521i</v>
      </c>
      <c r="BJ317" s="223" t="str">
        <f t="shared" ca="1" si="511"/>
        <v>-2.39628807116202-3.78415238691328i</v>
      </c>
      <c r="BK317" s="223" t="str">
        <f t="shared" ca="1" si="512"/>
        <v>1.71406322181951-4.13811467687649i</v>
      </c>
      <c r="BL317" s="223" t="str">
        <f t="shared" ca="1" si="513"/>
        <v>4.37023135862554-0.981368269030976i</v>
      </c>
      <c r="BM317" s="223" t="str">
        <f t="shared" ca="1" si="514"/>
        <v>3.31876680755633+3.00795490066544i</v>
      </c>
      <c r="BN317" s="223" t="str">
        <f t="shared" ca="1" si="515"/>
        <v>-0.548285132232087+4.44537841146826i</v>
      </c>
      <c r="BO317" s="223" t="str">
        <f t="shared" ca="1" si="516"/>
        <v>-3.95018094830008+2.11141570588596i</v>
      </c>
      <c r="BP317" s="223" t="str">
        <f t="shared" ca="1" si="517"/>
        <v>-4.00080796299612-2.01383749359319i</v>
      </c>
      <c r="BQ317" s="223" t="str">
        <f t="shared" ca="1" si="518"/>
        <v>-0.657215046466144-4.43058395587685i</v>
      </c>
      <c r="BR317" s="223" t="str">
        <f t="shared" ca="1" si="519"/>
        <v>3.24394834843952-3.08849557552401i</v>
      </c>
      <c r="BS317" s="223" t="str">
        <f t="shared" ca="1" si="520"/>
        <v>4.39299910960216+0.873821852787792i</v>
      </c>
      <c r="BT317" s="223" t="str">
        <f t="shared" ca="1" si="521"/>
        <v>1.8151013959612+4.09480313687417i</v>
      </c>
      <c r="BU317" s="223" t="str">
        <f t="shared" ca="1" si="522"/>
        <v>-2.30269860550512+3.8418205241239i</v>
      </c>
      <c r="BV317" s="223" t="str">
        <f t="shared" ca="1" si="523"/>
        <v>-4.46692683479404+0.329500318621701i</v>
      </c>
      <c r="BW317" s="223" t="str">
        <f t="shared" ca="1" si="524"/>
        <v>-2.84148751837252-3.46236255904953i</v>
      </c>
      <c r="BX317" s="223" t="str">
        <f t="shared" ca="1" si="525"/>
        <v>1.19462325701282-4.31681376494041i</v>
      </c>
      <c r="BY317" s="223" t="str">
        <f t="shared" ca="1" si="526"/>
        <v>4.21723523246514-1.5089508943069i</v>
      </c>
      <c r="BZ317" s="223" t="str">
        <f t="shared" ca="1" si="527"/>
        <v>3.6620139269662+2.57908119416207i</v>
      </c>
      <c r="CA317" s="223" t="str">
        <f t="shared" ca="1" si="528"/>
        <v>1.88978193804855E-12+4.4790630501674i</v>
      </c>
      <c r="CB317" s="223" t="str">
        <f t="shared" ca="1" si="529"/>
        <v>-3.66201392696666+2.57908119416141i</v>
      </c>
      <c r="CC317" s="223" t="str">
        <f t="shared" ca="1" si="530"/>
        <v>-4.21723523246495-1.50895089430741i</v>
      </c>
      <c r="CD317" s="223" t="str">
        <f t="shared" ca="1" si="531"/>
        <v>-1.19462325701229-4.31681376494055i</v>
      </c>
      <c r="CE317" s="223" t="str">
        <f t="shared" ca="1" si="532"/>
        <v>2.84148751837295-3.46236255904918i</v>
      </c>
      <c r="CF317" s="223" t="str">
        <f t="shared" ca="1" si="533"/>
        <v>4.466926834794+0.329500318622249i</v>
      </c>
      <c r="CG317" s="223" t="str">
        <f t="shared" ca="1" si="534"/>
        <v>2.30269860550465+3.84182052412418i</v>
      </c>
      <c r="CH317" s="223" t="str">
        <f t="shared" ca="1" si="535"/>
        <v>-1.8151013959617+4.09480313687395i</v>
      </c>
      <c r="CI317" s="223" t="str">
        <f t="shared" ca="1" si="536"/>
        <v>-4.39299910960232+0.873821852787008i</v>
      </c>
      <c r="CJ317" s="223" t="str">
        <f t="shared" ca="1" si="537"/>
        <v>-3.24394834843914-3.08849557552441i</v>
      </c>
      <c r="CK317" s="223" t="str">
        <f t="shared" ca="1" si="538"/>
        <v>0.657215046466686-4.43058395587677i</v>
      </c>
      <c r="CL317" s="223" t="str">
        <f t="shared" ca="1" si="539"/>
        <v>4.00080796299637-2.0138374935927i</v>
      </c>
      <c r="CM317" s="223" t="str">
        <f t="shared" ca="1" si="540"/>
        <v>3.95018094829983+2.11141570588645i</v>
      </c>
      <c r="CN317" s="223" t="str">
        <f t="shared" ca="1" si="541"/>
        <v>0.548285132231541+4.44537841146833i</v>
      </c>
      <c r="CO317" s="223" t="str">
        <f t="shared" ca="1" si="542"/>
        <v>-3.31876680755686+3.00795490066485i</v>
      </c>
      <c r="CP317" s="223" t="str">
        <f t="shared" ca="1" si="543"/>
        <v>-4.37023135862542-0.981368269031513i</v>
      </c>
      <c r="CQ317" s="223" t="str">
        <f t="shared" ca="1" si="544"/>
        <v>-1.71406322181889-4.13811467687674i</v>
      </c>
      <c r="CR317" s="223" t="str">
        <f t="shared" ca="1" si="545"/>
        <v>2.39628807116248-3.78415238691299i</v>
      </c>
      <c r="CS317" s="223" t="str">
        <f t="shared" ca="1" si="546"/>
        <v>4.47366782256359-0.219777207039424i</v>
      </c>
      <c r="CT317" s="223" t="str">
        <f t="shared" ca="1" si="547"/>
        <v>2.75566108466707+3.53105335471249i</v>
      </c>
      <c r="CU317" s="223" t="str">
        <f t="shared" ca="1" si="548"/>
        <v>-1.30020337191818+4.28619609899354i</v>
      </c>
      <c r="CV317" s="223" t="str">
        <f t="shared" ca="1" si="549"/>
        <v>-4.25299658878754+1.40500029293107i</v>
      </c>
      <c r="CW317" s="223" t="str">
        <f t="shared" ca="1" si="550"/>
        <v>-3.59761717587016-2.66817474376378i</v>
      </c>
      <c r="CX317" s="223" t="str">
        <f t="shared" ca="1" si="551"/>
        <v>0.109921709884287-4.47771404011812i</v>
      </c>
      <c r="CY317" s="223" t="str">
        <f t="shared" ca="1" si="552"/>
        <v>3.72420481780207-2.4884341024899i</v>
      </c>
      <c r="CZ317" s="223" t="str">
        <f t="shared" ca="1" si="553"/>
        <v>4.17893357133257+1.61199256008348i</v>
      </c>
      <c r="DA317" s="223" t="str">
        <f t="shared" ca="1" si="554"/>
        <v>1.088323545727+4.34483114369144i</v>
      </c>
      <c r="DB317" s="223" t="str">
        <f t="shared" ca="1" si="555"/>
        <v>-2.92560234624741+3.39158616564676i</v>
      </c>
      <c r="DC317" s="223" t="str">
        <f t="shared" ca="1" si="556"/>
        <v>-4.45749513732836-0.439024951533402i</v>
      </c>
      <c r="DD317" s="223" t="str">
        <f t="shared" ca="1" si="557"/>
        <v>-2.20772208031058-3.89717449230644i</v>
      </c>
      <c r="DE317" s="223" t="str">
        <f t="shared" ca="1" si="558"/>
        <v>1.91504622089435-4.04902504057621i</v>
      </c>
      <c r="DF317" s="223" t="str">
        <f t="shared" ca="1" si="559"/>
        <v>4.41312068218028-0.765749078933478i</v>
      </c>
      <c r="DG317" s="223" t="str">
        <f t="shared" ca="1" si="560"/>
        <v>3.16717585613594+3.167175856135i</v>
      </c>
      <c r="DH317" s="223" t="str">
        <f t="shared" ca="1" si="561"/>
        <v>-0.765749078932408+4.41312068218047i</v>
      </c>
      <c r="DI317" s="223" t="str">
        <f t="shared" ca="1" si="562"/>
        <v>-4.04902504057574+1.91504622089533i</v>
      </c>
      <c r="DJ317" s="223" t="str">
        <f t="shared" ca="1" si="563"/>
        <v>-3.89717449230698-2.20772208030964i</v>
      </c>
      <c r="DK317" s="223" t="str">
        <f t="shared" ca="1" si="564"/>
        <v>-0.439024951534737-4.45749513732823i</v>
      </c>
      <c r="DL317" s="223" t="str">
        <f t="shared" ca="1" si="565"/>
        <v>3.39158616564589-2.92560234624843i</v>
      </c>
      <c r="DM317" s="223" t="str">
        <f t="shared" ca="1" si="566"/>
        <v>4.34483114369177+1.0883235457257i</v>
      </c>
      <c r="DN317" s="223" t="str">
        <f t="shared" ca="1" si="567"/>
        <v>1.61199256008045+4.17893357133374i</v>
      </c>
      <c r="DO317" s="223" t="str">
        <f t="shared" ca="1" si="568"/>
        <v>-2.48843410249259+3.72420481780027i</v>
      </c>
      <c r="DP317" s="223" t="str">
        <f t="shared" ca="1" si="569"/>
        <v>-4.4777140401182+0.109921709881046i</v>
      </c>
      <c r="DQ317" s="223" t="str">
        <f t="shared" ca="1" si="570"/>
        <v>-2.66817474376138-3.59761717587193i</v>
      </c>
      <c r="DR317" s="223" t="str">
        <f t="shared" ca="1" si="571"/>
        <v>1.40500029293391-4.25299658878661i</v>
      </c>
      <c r="DS317" s="223" t="str">
        <f t="shared" ca="1" si="572"/>
        <v>4.28619609899315-1.30020337191946i</v>
      </c>
      <c r="DT317" s="223" t="str">
        <f t="shared" ca="1" si="573"/>
        <v>3.53105335471347+2.75566108466581i</v>
      </c>
      <c r="DU317" s="223" t="str">
        <f t="shared" ca="1" si="574"/>
        <v>-0.21977720703783+4.47366782256367i</v>
      </c>
      <c r="DV317" s="223" t="str">
        <f t="shared" ca="1" si="575"/>
        <v>-3.78415238691213+2.39628807116383i</v>
      </c>
      <c r="DW317" s="223" t="str">
        <f t="shared" ca="1" si="576"/>
        <v>-4.13811467687716-1.71406322181789i</v>
      </c>
      <c r="DX317" s="223" t="str">
        <f t="shared" ca="1" si="577"/>
        <v>-0.981368269032575-4.37023135862518i</v>
      </c>
      <c r="DY317" s="223" t="str">
        <f t="shared" ca="1" si="578"/>
        <v>3.00795490066405-3.31876680755759i</v>
      </c>
      <c r="DZ317" s="223" t="str">
        <f t="shared" ca="1" si="579"/>
        <v>4.4453784114685+0.54828513223021i</v>
      </c>
      <c r="EA317" s="223" t="str">
        <f t="shared" ca="1" si="580"/>
        <v>2.11141570588763+3.95018094829919i</v>
      </c>
      <c r="EB317" s="223" t="str">
        <f t="shared" ca="1" si="581"/>
        <v>-2.0138374935915+4.00080796299697i</v>
      </c>
      <c r="EC317" s="223" t="str">
        <f t="shared" ca="1" si="582"/>
        <v>-4.43058395587657+0.657215046468012i</v>
      </c>
      <c r="ED317" s="223" t="str">
        <f t="shared" ca="1" si="583"/>
        <v>-3.08849557552538-3.24394834843822i</v>
      </c>
      <c r="EE317" s="223" t="str">
        <f t="shared" ca="1" si="584"/>
        <v>0.873821852790184-4.39299910960168i</v>
      </c>
      <c r="EF317" s="223" t="str">
        <f t="shared" ca="1" si="585"/>
        <v>4.09480313687516-1.81510139595897i</v>
      </c>
      <c r="EG317" s="223" t="str">
        <f t="shared" ca="1" si="586"/>
        <v>3.84182052412264+2.30269860550722i</v>
      </c>
      <c r="EH317" s="223" t="str">
        <f t="shared" ca="1" si="587"/>
        <v>0.329500318619269+4.46692683479422i</v>
      </c>
      <c r="EI317" s="223" t="str">
        <f t="shared" ca="1" si="588"/>
        <v>-3.46236255905108+2.84148751837064i</v>
      </c>
      <c r="EJ317" s="223" t="str">
        <f t="shared" ca="1" si="589"/>
        <v>-4.31681376493975-1.19462325701517i</v>
      </c>
      <c r="EK317" s="223" t="str">
        <f t="shared" ca="1" si="590"/>
        <v>-1.5089508943046-4.21723523246596i</v>
      </c>
      <c r="EL317" s="223" t="str">
        <f t="shared" ca="1" si="591"/>
        <v>2.57908119416427-3.66201392696465i</v>
      </c>
      <c r="EM317" s="223" t="str">
        <f t="shared" ca="1" si="592"/>
        <v>4.4790630501674+8.03330751066319E-13i</v>
      </c>
      <c r="EN317" s="223"/>
      <c r="EO317" s="223"/>
      <c r="EP317" s="223"/>
    </row>
    <row r="318" spans="1:146">
      <c r="A318" s="249">
        <f t="shared" si="461"/>
        <v>4.2578124999999951E-3</v>
      </c>
      <c r="B318" s="248">
        <v>218</v>
      </c>
      <c r="C318" s="247">
        <f t="shared" si="462"/>
        <v>43600</v>
      </c>
      <c r="N318" s="246">
        <f t="shared" ca="1" si="463"/>
        <v>8.520288854419011</v>
      </c>
      <c r="O318" s="223">
        <f t="shared" ca="1" si="464"/>
        <v>-4.4797111455809899</v>
      </c>
      <c r="P318" s="223" t="str">
        <f t="shared" ca="1" si="465"/>
        <v>-2.66856081374961-3.59813773098843i</v>
      </c>
      <c r="Q318" s="223" t="str">
        <f t="shared" ca="1" si="466"/>
        <v>1.30039150408834-4.28681628763555i</v>
      </c>
      <c r="R318" s="223" t="str">
        <f t="shared" ca="1" si="467"/>
        <v>4.21784544285609-1.50916923107406i</v>
      </c>
      <c r="S318" s="223" t="str">
        <f t="shared" ca="1" si="468"/>
        <v>3.7247436894437+2.48879416501082i</v>
      </c>
      <c r="T318" s="223" t="str">
        <f t="shared" ca="1" si="469"/>
        <v>0.219809007572347+4.47431513731796i</v>
      </c>
      <c r="U318" s="223" t="str">
        <f t="shared" ca="1" si="470"/>
        <v>-3.46286354357967+2.84189866574961i</v>
      </c>
      <c r="V318" s="223" t="str">
        <f t="shared" ca="1" si="471"/>
        <v>-4.34545981649748-1.08848102006798i</v>
      </c>
      <c r="W318" s="223" t="str">
        <f t="shared" ca="1" si="472"/>
        <v>-1.71431123719494-4.13871343896503i</v>
      </c>
      <c r="X318" s="223" t="str">
        <f t="shared" ca="1" si="473"/>
        <v>2.30303179313632-3.8423764141018i</v>
      </c>
      <c r="Y318" s="223" t="str">
        <f t="shared" ca="1" si="474"/>
        <v>4.4581401119854-0.439088475992456i</v>
      </c>
      <c r="Z318" s="223" t="str">
        <f t="shared" ca="1" si="475"/>
        <v>3.00839013494297+3.31924701458333i</v>
      </c>
      <c r="AA318" s="223" t="str">
        <f t="shared" ca="1" si="476"/>
        <v>-0.873948289930633+4.39363475204413i</v>
      </c>
      <c r="AB318" s="223" t="str">
        <f t="shared" ca="1" si="477"/>
        <v>-4.04961091189101+1.91532331738948i</v>
      </c>
      <c r="AC318" s="223" t="str">
        <f t="shared" ca="1" si="478"/>
        <v>-3.95075251742615-2.11172121595003i</v>
      </c>
      <c r="AD318" s="223" t="str">
        <f t="shared" ca="1" si="479"/>
        <v>-0.657310141813866-4.43122503663617i</v>
      </c>
      <c r="AE318" s="223" t="str">
        <f t="shared" ca="1" si="480"/>
        <v>3.16763412879717-3.16763412879738i</v>
      </c>
      <c r="AF318" s="223" t="str">
        <f t="shared" ca="1" si="481"/>
        <v>4.43122503663614+0.657310141814014i</v>
      </c>
      <c r="AG318" s="223" t="str">
        <f t="shared" ca="1" si="482"/>
        <v>2.11172121594996+3.95075251742619i</v>
      </c>
      <c r="AH318" s="223" t="str">
        <f t="shared" ca="1" si="483"/>
        <v>-1.91532331739042+4.04961091189057i</v>
      </c>
      <c r="AI318" s="223" t="str">
        <f t="shared" ca="1" si="484"/>
        <v>-4.39363475204442+0.873948289929177i</v>
      </c>
      <c r="AJ318" s="223" t="str">
        <f t="shared" ca="1" si="485"/>
        <v>-3.31924701458203-3.00839013494441i</v>
      </c>
      <c r="AK318" s="223" t="str">
        <f t="shared" ca="1" si="486"/>
        <v>0.439088475990356-4.45814011198561i</v>
      </c>
      <c r="AL318" s="223" t="str">
        <f t="shared" ca="1" si="487"/>
        <v>3.84237641410117-2.30303179313737i</v>
      </c>
      <c r="AM318" s="223" t="str">
        <f t="shared" ca="1" si="488"/>
        <v>4.13871343896531+1.71431123719426i</v>
      </c>
      <c r="AN318" s="223" t="str">
        <f t="shared" ca="1" si="489"/>
        <v>1.08848102006827+4.34545981649741i</v>
      </c>
      <c r="AO318" s="223" t="str">
        <f t="shared" ca="1" si="490"/>
        <v>-2.84189866574975+3.46286354357955i</v>
      </c>
      <c r="AP318" s="223" t="str">
        <f t="shared" ca="1" si="491"/>
        <v>-4.47431513731793-0.219809007572988i</v>
      </c>
      <c r="AQ318" s="223" t="str">
        <f t="shared" ca="1" si="492"/>
        <v>-2.48879416501-3.72474368944424i</v>
      </c>
      <c r="AR318" s="223" t="str">
        <f t="shared" ca="1" si="493"/>
        <v>-2.48879416501-3.72474368944424i</v>
      </c>
      <c r="AS318" s="223" t="str">
        <f t="shared" ca="1" si="494"/>
        <v>4.28681628763623-1.30039150408609i</v>
      </c>
      <c r="AT318" s="223" t="str">
        <f t="shared" ca="1" si="495"/>
        <v>3.59813773098946+2.66856081374821i</v>
      </c>
      <c r="AU318" s="223" t="str">
        <f t="shared" ca="1" si="496"/>
        <v>1.18759623041749E-12+4.47971114558099i</v>
      </c>
      <c r="AV318" s="223" t="str">
        <f t="shared" ca="1" si="497"/>
        <v>-3.59813773098805+2.66856081375012i</v>
      </c>
      <c r="AW318" s="223" t="str">
        <f t="shared" ca="1" si="498"/>
        <v>-4.28681628763562-1.30039150408809i</v>
      </c>
      <c r="AX318" s="223" t="str">
        <f t="shared" ca="1" si="499"/>
        <v>-1.50916923107388-4.21784544285615i</v>
      </c>
      <c r="AY318" s="223" t="str">
        <f t="shared" ca="1" si="500"/>
        <v>2.48879416501163-3.72474368944316i</v>
      </c>
      <c r="AZ318" s="223" t="str">
        <f t="shared" ca="1" si="501"/>
        <v>4.47431513731803-0.21980900757091i</v>
      </c>
      <c r="BA318" s="223" t="str">
        <f t="shared" ca="1" si="502"/>
        <v>2.84189866574814+3.46286354358087i</v>
      </c>
      <c r="BB318" s="223" t="str">
        <f t="shared" ca="1" si="503"/>
        <v>-1.08848102006596+4.34545981649799i</v>
      </c>
      <c r="BC318" s="223" t="str">
        <f t="shared" ca="1" si="504"/>
        <v>-4.1387134389644+1.71431123719645i</v>
      </c>
      <c r="BD318" s="223" t="str">
        <f t="shared" ca="1" si="505"/>
        <v>-3.8423764141024-2.30303179313533i</v>
      </c>
      <c r="BE318" s="223" t="str">
        <f t="shared" ca="1" si="506"/>
        <v>-0.439088475992719-4.45814011198537i</v>
      </c>
      <c r="BF318" s="223" t="str">
        <f t="shared" ca="1" si="507"/>
        <v>3.31924701458347-3.00839013494282i</v>
      </c>
      <c r="BG318" s="223" t="str">
        <f t="shared" ca="1" si="508"/>
        <v>4.39363475204402+0.873948289931157i</v>
      </c>
      <c r="BH318" s="223" t="str">
        <f t="shared" ca="1" si="509"/>
        <v>1.91532331738859+4.04961091189142i</v>
      </c>
      <c r="BI318" s="223" t="str">
        <f t="shared" ca="1" si="510"/>
        <v>-2.11172121595134+3.95075251742545i</v>
      </c>
      <c r="BJ318" s="223" t="str">
        <f t="shared" ca="1" si="511"/>
        <v>-4.43122503663645+0.657310141811953i</v>
      </c>
      <c r="BK318" s="223" t="str">
        <f t="shared" ca="1" si="512"/>
        <v>-3.16763412879854-3.16763412879601i</v>
      </c>
      <c r="BL318" s="223" t="str">
        <f t="shared" ca="1" si="513"/>
        <v>0.657310141812715-4.43122503663634i</v>
      </c>
      <c r="BM318" s="223" t="str">
        <f t="shared" ca="1" si="514"/>
        <v>3.95075251742587-2.11172121595055i</v>
      </c>
      <c r="BN318" s="223" t="str">
        <f t="shared" ca="1" si="515"/>
        <v>4.0496109118911+1.91532331738928i</v>
      </c>
      <c r="BO318" s="223" t="str">
        <f t="shared" ca="1" si="516"/>
        <v>0.873948289930279+4.3936347520442i</v>
      </c>
      <c r="BP318" s="223" t="str">
        <f t="shared" ca="1" si="517"/>
        <v>-3.00839013494348+3.31924701458287i</v>
      </c>
      <c r="BQ318" s="223" t="str">
        <f t="shared" ca="1" si="518"/>
        <v>-4.45814011198527-0.439088475993735i</v>
      </c>
      <c r="BR318" s="223" t="str">
        <f t="shared" ca="1" si="519"/>
        <v>-2.30303179313457-3.84237641410286i</v>
      </c>
      <c r="BS318" s="223" t="str">
        <f t="shared" ca="1" si="520"/>
        <v>1.71431123719316-4.13871343896576i</v>
      </c>
      <c r="BT318" s="223" t="str">
        <f t="shared" ca="1" si="521"/>
        <v>4.34545981649709-1.08848102006954i</v>
      </c>
      <c r="BU318" s="223" t="str">
        <f t="shared" ca="1" si="522"/>
        <v>3.46286354358031+2.84189866574883i</v>
      </c>
      <c r="BV318" s="223" t="str">
        <f t="shared" ca="1" si="523"/>
        <v>-0.219809007571675+4.47431513731799i</v>
      </c>
      <c r="BW318" s="223" t="str">
        <f t="shared" ca="1" si="524"/>
        <v>-3.72474368944365+2.48879416501088i</v>
      </c>
      <c r="BX318" s="223" t="str">
        <f t="shared" ca="1" si="525"/>
        <v>-4.21784544285585-1.50916923107472i</v>
      </c>
      <c r="BY318" s="223" t="str">
        <f t="shared" ca="1" si="526"/>
        <v>-1.30039150408711-4.28681628763592i</v>
      </c>
      <c r="BZ318" s="223" t="str">
        <f t="shared" ca="1" si="527"/>
        <v>2.66856081375084-3.59813773098752i</v>
      </c>
      <c r="CA318" s="223" t="str">
        <f t="shared" ca="1" si="528"/>
        <v>4.47971114558099+1.95372318856775E-12i</v>
      </c>
      <c r="CB318" s="223" t="str">
        <f t="shared" ca="1" si="529"/>
        <v>2.66856081375118+3.59813773098727i</v>
      </c>
      <c r="CC318" s="223" t="str">
        <f t="shared" ca="1" si="530"/>
        <v>-1.30039150408695+4.28681628763597i</v>
      </c>
      <c r="CD318" s="223" t="str">
        <f t="shared" ca="1" si="531"/>
        <v>-4.21784544285571+1.50916923107512i</v>
      </c>
      <c r="CE318" s="223" t="str">
        <f t="shared" ca="1" si="532"/>
        <v>-3.72474368944375-2.48879416501075i</v>
      </c>
      <c r="CF318" s="223" t="str">
        <f t="shared" ca="1" si="533"/>
        <v>-0.219809007572096-4.47431513731797i</v>
      </c>
      <c r="CG318" s="223" t="str">
        <f t="shared" ca="1" si="534"/>
        <v>3.4628635435802-2.84189866574896i</v>
      </c>
      <c r="CH318" s="223" t="str">
        <f t="shared" ca="1" si="535"/>
        <v>4.34545981649719+1.08848102006914i</v>
      </c>
      <c r="CI318" s="223" t="str">
        <f t="shared" ca="1" si="536"/>
        <v>1.71431123719355+4.1387134389656i</v>
      </c>
      <c r="CJ318" s="223" t="str">
        <f t="shared" ca="1" si="537"/>
        <v>-2.3030317931342+3.84237641410307i</v>
      </c>
      <c r="CK318" s="223" t="str">
        <f t="shared" ca="1" si="538"/>
        <v>-4.45814011198526+0.439088475993901i</v>
      </c>
      <c r="CL318" s="223" t="str">
        <f t="shared" ca="1" si="539"/>
        <v>-3.00839013494379-3.31924701458259i</v>
      </c>
      <c r="CM318" s="223" t="str">
        <f t="shared" ca="1" si="540"/>
        <v>0.873948289930118-4.39363475204423i</v>
      </c>
      <c r="CN318" s="223" t="str">
        <f t="shared" ca="1" si="541"/>
        <v>4.04961091189092-1.91532331738966i</v>
      </c>
      <c r="CO318" s="223" t="str">
        <f t="shared" ca="1" si="542"/>
        <v>3.95075251742595+2.11172121595041i</v>
      </c>
      <c r="CP318" s="223" t="str">
        <f t="shared" ca="1" si="543"/>
        <v>0.657310141813131+4.43122503663627i</v>
      </c>
      <c r="CQ318" s="223" t="str">
        <f t="shared" ca="1" si="544"/>
        <v>-3.16763412879824+3.16763412879631i</v>
      </c>
      <c r="CR318" s="223" t="str">
        <f t="shared" ca="1" si="545"/>
        <v>-4.43122503663584-0.65731014181607i</v>
      </c>
      <c r="CS318" s="223" t="str">
        <f t="shared" ca="1" si="546"/>
        <v>-2.1117212159516-3.95075251742531i</v>
      </c>
      <c r="CT318" s="223" t="str">
        <f t="shared" ca="1" si="547"/>
        <v>1.91532331738821-4.0496109118916i</v>
      </c>
      <c r="CU318" s="223" t="str">
        <f t="shared" ca="1" si="548"/>
        <v>4.39363475204396-0.873948289931444i</v>
      </c>
      <c r="CV318" s="223" t="str">
        <f t="shared" ca="1" si="549"/>
        <v>3.31924701458367+3.0083901349426i</v>
      </c>
      <c r="CW318" s="223" t="str">
        <f t="shared" ca="1" si="550"/>
        <v>-0.439088475992554+4.45814011198539i</v>
      </c>
      <c r="CX318" s="223" t="str">
        <f t="shared" ca="1" si="551"/>
        <v>-3.84237641410224+2.30303179313558i</v>
      </c>
      <c r="CY318" s="223" t="str">
        <f t="shared" ca="1" si="552"/>
        <v>-4.13871343896456-1.71431123719606i</v>
      </c>
      <c r="CZ318" s="223" t="str">
        <f t="shared" ca="1" si="553"/>
        <v>-1.08848102006625-4.34545981649792i</v>
      </c>
      <c r="DA318" s="223" t="str">
        <f t="shared" ca="1" si="554"/>
        <v>2.84189866575126-3.46286354357831i</v>
      </c>
      <c r="DB318" s="223" t="str">
        <f t="shared" ca="1" si="555"/>
        <v>4.47431513731805+0.219809007570489i</v>
      </c>
      <c r="DC318" s="223" t="str">
        <f t="shared" ca="1" si="556"/>
        <v>2.48879416501188+3.72474368944299i</v>
      </c>
      <c r="DD318" s="223" t="str">
        <f t="shared" ca="1" si="557"/>
        <v>-1.5091692310736+4.21784544285625i</v>
      </c>
      <c r="DE318" s="223" t="str">
        <f t="shared" ca="1" si="558"/>
        <v>-4.28681628763558+1.30039150408824i</v>
      </c>
      <c r="DF318" s="223" t="str">
        <f t="shared" ca="1" si="559"/>
        <v>-3.59813773098822-2.66856081374988i</v>
      </c>
      <c r="DG318" s="223" t="str">
        <f t="shared" ca="1" si="560"/>
        <v>1.02076905517395E-12-4.47971114558099i</v>
      </c>
      <c r="DH318" s="223" t="str">
        <f t="shared" ca="1" si="561"/>
        <v>3.59813773098929-2.66856081374845i</v>
      </c>
      <c r="DI318" s="223" t="str">
        <f t="shared" ca="1" si="562"/>
        <v>4.28681628763506+1.30039150408995i</v>
      </c>
      <c r="DJ318" s="223" t="str">
        <f t="shared" ca="1" si="563"/>
        <v>1.50916923107599+4.2178454428554i</v>
      </c>
      <c r="DK318" s="223" t="str">
        <f t="shared" ca="1" si="564"/>
        <v>-2.48879416500976+3.7247436894444i</v>
      </c>
      <c r="DL318" s="223" t="str">
        <f t="shared" ca="1" si="565"/>
        <v>-4.47431513731791+0.219809007573282i</v>
      </c>
      <c r="DM318" s="223" t="str">
        <f t="shared" ca="1" si="566"/>
        <v>-2.84189866575007-3.46286354357929i</v>
      </c>
      <c r="DN318" s="223" t="str">
        <f t="shared" ca="1" si="567"/>
        <v>1.08848102006774-4.34545981649754i</v>
      </c>
      <c r="DO318" s="223" t="str">
        <f t="shared" ca="1" si="568"/>
        <v>4.13871343896524-1.71431123719441i</v>
      </c>
      <c r="DP318" s="223" t="str">
        <f t="shared" ca="1" si="569"/>
        <v>3.84237641410133+2.30303179313712i</v>
      </c>
      <c r="DQ318" s="223" t="str">
        <f t="shared" ca="1" si="570"/>
        <v>0.439088475990775+4.45814011198556i</v>
      </c>
      <c r="DR318" s="223" t="str">
        <f t="shared" ca="1" si="571"/>
        <v>-3.3192470145847+3.00839013494147i</v>
      </c>
      <c r="DS318" s="223" t="str">
        <f t="shared" ca="1" si="572"/>
        <v>-4.39363475204446-0.873948289928949i</v>
      </c>
      <c r="DT318" s="223" t="str">
        <f t="shared" ca="1" si="573"/>
        <v>-1.91532331739074-4.04961091189041i</v>
      </c>
      <c r="DU318" s="223" t="str">
        <f t="shared" ca="1" si="574"/>
        <v>2.11172121594914-3.95075251742663i</v>
      </c>
      <c r="DV318" s="223" t="str">
        <f t="shared" ca="1" si="575"/>
        <v>4.43122503663606-0.657310141814556i</v>
      </c>
      <c r="DW318" s="223" t="str">
        <f t="shared" ca="1" si="576"/>
        <v>3.16763412879697+3.16763412879758i</v>
      </c>
      <c r="DX318" s="223" t="str">
        <f t="shared" ca="1" si="577"/>
        <v>-0.657310141814896+4.43122503663601i</v>
      </c>
      <c r="DY318" s="223" t="str">
        <f t="shared" ca="1" si="578"/>
        <v>-3.95075251742679+2.11172121594883i</v>
      </c>
      <c r="DZ318" s="223" t="str">
        <f t="shared" ca="1" si="579"/>
        <v>-4.04961091189027-1.91532331739105i</v>
      </c>
      <c r="EA318" s="223" t="str">
        <f t="shared" ca="1" si="580"/>
        <v>-0.873948289932609-4.39363475204374i</v>
      </c>
      <c r="EB318" s="223" t="str">
        <f t="shared" ca="1" si="581"/>
        <v>3.00839013494172-3.31924701458447i</v>
      </c>
      <c r="EC318" s="223" t="str">
        <f t="shared" ca="1" si="582"/>
        <v>4.45814011198553+0.439088475991118i</v>
      </c>
      <c r="ED318" s="223" t="str">
        <f t="shared" ca="1" si="583"/>
        <v>2.30303179313683+3.84237641410151i</v>
      </c>
      <c r="EE318" s="223" t="str">
        <f t="shared" ca="1" si="584"/>
        <v>-1.7143112371952+4.13871343896492i</v>
      </c>
      <c r="EF318" s="223" t="str">
        <f t="shared" ca="1" si="585"/>
        <v>-4.34545981649762+1.0884810200674i</v>
      </c>
      <c r="EG318" s="223" t="str">
        <f t="shared" ca="1" si="586"/>
        <v>-3.46286354357907-2.84189866575034i</v>
      </c>
      <c r="EH318" s="223" t="str">
        <f t="shared" ca="1" si="587"/>
        <v>0.219809007573627-4.4743151373179i</v>
      </c>
      <c r="EI318" s="223" t="str">
        <f t="shared" ca="1" si="588"/>
        <v>3.72474368944488-2.48879416500905i</v>
      </c>
      <c r="EJ318" s="223" t="str">
        <f t="shared" ca="1" si="589"/>
        <v>4.21784544285665+1.50916923107248i</v>
      </c>
      <c r="EK318" s="223" t="str">
        <f t="shared" ca="1" si="590"/>
        <v>1.30039150408962+4.28681628763516i</v>
      </c>
      <c r="EL318" s="223" t="str">
        <f t="shared" ca="1" si="591"/>
        <v>-2.66856081374873+3.59813773098908i</v>
      </c>
      <c r="EM318" s="223" t="str">
        <f t="shared" ca="1" si="592"/>
        <v>-4.47971114558099+1.6682717524354E-13i</v>
      </c>
      <c r="EN318" s="223"/>
      <c r="EO318" s="223"/>
      <c r="EP318" s="223"/>
    </row>
    <row r="319" spans="1:146">
      <c r="A319" s="249">
        <f t="shared" si="461"/>
        <v>4.2773437499999947E-3</v>
      </c>
      <c r="B319" s="248">
        <v>219</v>
      </c>
      <c r="C319" s="247">
        <f t="shared" si="462"/>
        <v>43800</v>
      </c>
      <c r="N319" s="246">
        <f t="shared" ca="1" si="463"/>
        <v>8.5196930792627121</v>
      </c>
      <c r="O319" s="223">
        <f t="shared" ca="1" si="464"/>
        <v>-4.480306920737287</v>
      </c>
      <c r="P319" s="223" t="str">
        <f t="shared" ca="1" si="465"/>
        <v>-2.7564263531346-3.53203395563399i</v>
      </c>
      <c r="Q319" s="223" t="str">
        <f t="shared" ca="1" si="466"/>
        <v>1.08862578162247-4.34603773701901i</v>
      </c>
      <c r="R319" s="223" t="str">
        <f t="shared" ca="1" si="467"/>
        <v>4.095940295484-1.81560546370539i</v>
      </c>
      <c r="S319" s="223" t="str">
        <f t="shared" ca="1" si="468"/>
        <v>3.95127794420521+2.11200206241468i</v>
      </c>
      <c r="T319" s="223" t="str">
        <f t="shared" ca="1" si="469"/>
        <v>0.765961733394942+4.41434624004292i</v>
      </c>
      <c r="U319" s="223" t="str">
        <f t="shared" ca="1" si="470"/>
        <v>-3.00879023308426+3.31968845485585i</v>
      </c>
      <c r="V319" s="223" t="str">
        <f t="shared" ca="1" si="471"/>
        <v>-4.46816733504278-0.329591823416649i</v>
      </c>
      <c r="W319" s="223" t="str">
        <f t="shared" ca="1" si="472"/>
        <v>-2.48912515995336-3.72523905838184i</v>
      </c>
      <c r="X319" s="223" t="str">
        <f t="shared" ca="1" si="473"/>
        <v>1.40539047241799-4.2541776789461i</v>
      </c>
      <c r="Y319" s="223" t="str">
        <f t="shared" ca="1" si="474"/>
        <v>4.21840639141856-1.50936994167946i</v>
      </c>
      <c r="Z319" s="223" t="str">
        <f t="shared" ca="1" si="475"/>
        <v>3.78520327539769+2.39695353895836i</v>
      </c>
      <c r="AA319" s="223" t="str">
        <f t="shared" ca="1" si="476"/>
        <v>0.439146872169229+4.45873301832151i</v>
      </c>
      <c r="AB319" s="223" t="str">
        <f t="shared" ca="1" si="477"/>
        <v>-3.24484921807134+3.08935327471435i</v>
      </c>
      <c r="AC319" s="223" t="str">
        <f t="shared" ca="1" si="478"/>
        <v>-4.43181436342595-0.657397560185505i</v>
      </c>
      <c r="AD319" s="223" t="str">
        <f t="shared" ca="1" si="479"/>
        <v>-2.20833518186597-3.89825676790786i</v>
      </c>
      <c r="AE319" s="223" t="str">
        <f t="shared" ca="1" si="480"/>
        <v>1.7145392304768-4.13926386343785i</v>
      </c>
      <c r="AF319" s="223" t="str">
        <f t="shared" ca="1" si="481"/>
        <v>4.31801257762423-1.19495501316384i</v>
      </c>
      <c r="AG319" s="223" t="str">
        <f t="shared" ca="1" si="482"/>
        <v>3.59861626208115+2.6689157165957i</v>
      </c>
      <c r="AH319" s="223" t="str">
        <f t="shared" ca="1" si="483"/>
        <v>0.109952235992596+4.47895753605754i</v>
      </c>
      <c r="AI319" s="223" t="str">
        <f t="shared" ca="1" si="484"/>
        <v>-3.4633240840026+2.84227662150854i</v>
      </c>
      <c r="AJ319" s="223" t="str">
        <f t="shared" ca="1" si="485"/>
        <v>-4.3714450057897-0.981640802617068i</v>
      </c>
      <c r="AK319" s="223" t="str">
        <f t="shared" ca="1" si="486"/>
        <v>-1.91557804409089-4.05014948625397i</v>
      </c>
      <c r="AL319" s="223" t="str">
        <f t="shared" ca="1" si="487"/>
        <v>2.0143967518918-4.00191901841781i</v>
      </c>
      <c r="AM319" s="223" t="str">
        <f t="shared" ca="1" si="488"/>
        <v>4.39421907954775-0.874064519898248i</v>
      </c>
      <c r="AN319" s="223" t="str">
        <f t="shared" ca="1" si="489"/>
        <v>3.39252803544597+2.92641480872407i</v>
      </c>
      <c r="AO319" s="223" t="str">
        <f t="shared" ca="1" si="490"/>
        <v>-0.219838240875657+4.47491019483689i</v>
      </c>
      <c r="AP319" s="223" t="str">
        <f t="shared" ca="1" si="491"/>
        <v>-3.66303089665206+2.57979742502756i</v>
      </c>
      <c r="AQ319" s="223" t="str">
        <f t="shared" ca="1" si="492"/>
        <v>-4.28738640891363-1.30056444848732i</v>
      </c>
      <c r="AR319" s="223" t="str">
        <f t="shared" ca="1" si="493"/>
        <v>-4.28738640891363-1.30056444848732i</v>
      </c>
      <c r="AS319" s="223" t="str">
        <f t="shared" ca="1" si="494"/>
        <v>2.30333808277745-3.84288742749947i</v>
      </c>
      <c r="AT319" s="223" t="str">
        <f t="shared" ca="1" si="495"/>
        <v>4.44661292755266-0.54843739526766i</v>
      </c>
      <c r="AU319" s="223" t="str">
        <f t="shared" ca="1" si="496"/>
        <v>3.16805540544975+3.16805540545097i</v>
      </c>
      <c r="AV319" s="223" t="str">
        <f t="shared" ca="1" si="497"/>
        <v>-0.548437395269242+4.44661292755247i</v>
      </c>
      <c r="AW319" s="223" t="str">
        <f t="shared" ca="1" si="498"/>
        <v>-3.84288742749801+2.3033380827799i</v>
      </c>
      <c r="AX319" s="223" t="str">
        <f t="shared" ca="1" si="499"/>
        <v>-4.18009409361726-1.6124402229269i</v>
      </c>
      <c r="AY319" s="223" t="str">
        <f t="shared" ca="1" si="500"/>
        <v>-1.30056444848579-4.2873864089141i</v>
      </c>
      <c r="AZ319" s="223" t="str">
        <f t="shared" ca="1" si="501"/>
        <v>2.57979742502522-3.66303089665371i</v>
      </c>
      <c r="BA319" s="223" t="str">
        <f t="shared" ca="1" si="502"/>
        <v>4.47491019483697-0.219838240874063i</v>
      </c>
      <c r="BB319" s="223" t="str">
        <f t="shared" ca="1" si="503"/>
        <v>2.92641480872277+3.39252803544709i</v>
      </c>
      <c r="BC319" s="223" t="str">
        <f t="shared" ca="1" si="504"/>
        <v>-0.874064519899812+4.39421907954744i</v>
      </c>
      <c r="BD319" s="223" t="str">
        <f t="shared" ca="1" si="505"/>
        <v>-4.0019190184165+2.01439675189442i</v>
      </c>
      <c r="BE319" s="223" t="str">
        <f t="shared" ca="1" si="506"/>
        <v>-4.05014948625327-1.91557804409239i</v>
      </c>
      <c r="BF319" s="223" t="str">
        <f t="shared" ca="1" si="507"/>
        <v>-0.981640802615509-4.37144500579006i</v>
      </c>
      <c r="BG319" s="223" t="str">
        <f t="shared" ca="1" si="508"/>
        <v>2.84227662150638-3.46332408400437i</v>
      </c>
      <c r="BH319" s="223" t="str">
        <f t="shared" ca="1" si="509"/>
        <v>4.4789575360575+0.109952235994192i</v>
      </c>
      <c r="BI319" s="223" t="str">
        <f t="shared" ca="1" si="510"/>
        <v>2.66891571659518+3.59861626208153i</v>
      </c>
      <c r="BJ319" s="223" t="str">
        <f t="shared" ca="1" si="511"/>
        <v>-1.1949550131658+4.31801257762369i</v>
      </c>
      <c r="BK319" s="223" t="str">
        <f t="shared" ca="1" si="512"/>
        <v>-4.13926386343744+1.71453923047779i</v>
      </c>
      <c r="BL319" s="223" t="str">
        <f t="shared" ca="1" si="513"/>
        <v>-3.8982567679077-2.20833518186625i</v>
      </c>
      <c r="BM319" s="223" t="str">
        <f t="shared" ca="1" si="514"/>
        <v>-0.657397560183798-4.43181436342621i</v>
      </c>
      <c r="BN319" s="223" t="str">
        <f t="shared" ca="1" si="515"/>
        <v>3.08935327471329-3.24484921807235i</v>
      </c>
      <c r="BO319" s="223" t="str">
        <f t="shared" ca="1" si="516"/>
        <v>4.45873301832154+0.439146872168917i</v>
      </c>
      <c r="BP319" s="223" t="str">
        <f t="shared" ca="1" si="517"/>
        <v>2.39695353895741+3.78520327539829i</v>
      </c>
      <c r="BQ319" s="223" t="str">
        <f t="shared" ca="1" si="518"/>
        <v>-1.50936994168142+4.21840639141787i</v>
      </c>
      <c r="BR319" s="223" t="str">
        <f t="shared" ca="1" si="519"/>
        <v>-4.25417767894575+1.40539047241904i</v>
      </c>
      <c r="BS319" s="223" t="str">
        <f t="shared" ca="1" si="520"/>
        <v>-3.72523905838166-2.48912515995362i</v>
      </c>
      <c r="BT319" s="223" t="str">
        <f t="shared" ca="1" si="521"/>
        <v>-0.329591823414931-4.46816733504291i</v>
      </c>
      <c r="BU319" s="223" t="str">
        <f t="shared" ca="1" si="522"/>
        <v>3.31968845485486-3.00879023308535i</v>
      </c>
      <c r="BV319" s="223" t="str">
        <f t="shared" ca="1" si="523"/>
        <v>4.41434624004297+0.765961733394651i</v>
      </c>
      <c r="BW319" s="223" t="str">
        <f t="shared" ca="1" si="524"/>
        <v>2.1120020624137+3.95127794420574i</v>
      </c>
      <c r="BX319" s="223" t="str">
        <f t="shared" ca="1" si="525"/>
        <v>-1.8156054637031+4.09594029548502i</v>
      </c>
      <c r="BY319" s="223" t="str">
        <f t="shared" ca="1" si="526"/>
        <v>-4.34603773701874+1.08862578162353i</v>
      </c>
      <c r="BZ319" s="223" t="str">
        <f t="shared" ca="1" si="527"/>
        <v>-3.53203395563377-2.75642635313488i</v>
      </c>
      <c r="CA319" s="223" t="str">
        <f t="shared" ca="1" si="528"/>
        <v>1.72345738288513E-12-4.48030692073729i</v>
      </c>
      <c r="CB319" s="223" t="str">
        <f t="shared" ca="1" si="529"/>
        <v>3.53203395563307-2.75642635313578i</v>
      </c>
      <c r="CC319" s="223" t="str">
        <f t="shared" ca="1" si="530"/>
        <v>4.34603773701908+1.08862578162219i</v>
      </c>
      <c r="CD319" s="223" t="str">
        <f t="shared" ca="1" si="531"/>
        <v>1.81560546370437+4.09594029548446i</v>
      </c>
      <c r="CE319" s="223" t="str">
        <f t="shared" ca="1" si="532"/>
        <v>-2.11200206241247+3.95127794420639i</v>
      </c>
      <c r="CF319" s="223" t="str">
        <f t="shared" ca="1" si="533"/>
        <v>-4.41434624004273+0.765961733396022i</v>
      </c>
      <c r="CG319" s="223" t="str">
        <f t="shared" ca="1" si="534"/>
        <v>-3.31968845485563-3.0087902330845i</v>
      </c>
      <c r="CH319" s="223" t="str">
        <f t="shared" ca="1" si="535"/>
        <v>0.329591823418368-4.46816733504265i</v>
      </c>
      <c r="CI319" s="223" t="str">
        <f t="shared" ca="1" si="536"/>
        <v>3.72523905838103-2.48912515995457i</v>
      </c>
      <c r="CJ319" s="223" t="str">
        <f t="shared" ca="1" si="537"/>
        <v>4.25417767894618+1.40539047241772i</v>
      </c>
      <c r="CK319" s="223" t="str">
        <f t="shared" ca="1" si="538"/>
        <v>1.50936994167841+4.21840639141894i</v>
      </c>
      <c r="CL319" s="223" t="str">
        <f t="shared" ca="1" si="539"/>
        <v>-2.39695353895624+3.78520327539904i</v>
      </c>
      <c r="CM319" s="223" t="str">
        <f t="shared" ca="1" si="540"/>
        <v>-4.4587330183214+0.439146872170302i</v>
      </c>
      <c r="CN319" s="223" t="str">
        <f t="shared" ca="1" si="541"/>
        <v>-3.08935327471411-3.24484921807156i</v>
      </c>
      <c r="CO319" s="223" t="str">
        <f t="shared" ca="1" si="542"/>
        <v>0.657397560187207-4.4318143634257i</v>
      </c>
      <c r="CP319" s="223" t="str">
        <f t="shared" ca="1" si="543"/>
        <v>3.89825676790714-2.20833518186724i</v>
      </c>
      <c r="CQ319" s="223" t="str">
        <f t="shared" ca="1" si="544"/>
        <v>4.13926386343797+1.71453923047651i</v>
      </c>
      <c r="CR319" s="223" t="str">
        <f t="shared" ca="1" si="545"/>
        <v>1.19495501316273+4.31801257762454i</v>
      </c>
      <c r="CS319" s="223" t="str">
        <f t="shared" ca="1" si="546"/>
        <v>-2.66891571659774+3.59861626207963i</v>
      </c>
      <c r="CT319" s="223" t="str">
        <f t="shared" ca="1" si="547"/>
        <v>-4.47895753605747+0.109952235995456i</v>
      </c>
      <c r="CU319" s="223" t="str">
        <f t="shared" ca="1" si="548"/>
        <v>-2.84227662150725-3.46332408400365i</v>
      </c>
      <c r="CV319" s="223" t="str">
        <f t="shared" ca="1" si="549"/>
        <v>0.981640802618502-4.37144500578938i</v>
      </c>
      <c r="CW319" s="223" t="str">
        <f t="shared" ca="1" si="550"/>
        <v>4.05014948625278-1.91557804409342i</v>
      </c>
      <c r="CX319" s="223" t="str">
        <f t="shared" ca="1" si="551"/>
        <v>4.00191901841712+2.01439675189317i</v>
      </c>
      <c r="CY319" s="223" t="str">
        <f t="shared" ca="1" si="552"/>
        <v>0.87406451989668+4.39421907954806i</v>
      </c>
      <c r="CZ319" s="223" t="str">
        <f t="shared" ca="1" si="553"/>
        <v>-2.92641480872181+3.39252803544792i</v>
      </c>
      <c r="DA319" s="223" t="str">
        <f t="shared" ca="1" si="554"/>
        <v>-4.47491019483703-0.2198382408728i</v>
      </c>
      <c r="DB319" s="223" t="str">
        <f t="shared" ca="1" si="555"/>
        <v>-2.57979742502615-3.66303089665305i</v>
      </c>
      <c r="DC319" s="223" t="str">
        <f t="shared" ca="1" si="556"/>
        <v>1.30056444848872-4.2873864089132i</v>
      </c>
      <c r="DD319" s="223" t="str">
        <f t="shared" ca="1" si="557"/>
        <v>4.18009409361685-1.61244022292796i</v>
      </c>
      <c r="DE319" s="223" t="str">
        <f t="shared" ca="1" si="558"/>
        <v>3.84288742749872+2.30333808277871i</v>
      </c>
      <c r="DF319" s="223" t="str">
        <f t="shared" ca="1" si="559"/>
        <v>0.548437395266074+4.44661292755286i</v>
      </c>
      <c r="DG319" s="223" t="str">
        <f t="shared" ca="1" si="560"/>
        <v>-3.16805540544885+3.16805540545186i</v>
      </c>
      <c r="DH319" s="223" t="str">
        <f t="shared" ca="1" si="561"/>
        <v>-4.44661292755285-0.54843739526615i</v>
      </c>
      <c r="DI319" s="223" t="str">
        <f t="shared" ca="1" si="562"/>
        <v>-2.30333808277843-3.84288742749889i</v>
      </c>
      <c r="DJ319" s="223" t="str">
        <f t="shared" ca="1" si="563"/>
        <v>1.61244022292827-4.18009409361673i</v>
      </c>
      <c r="DK319" s="223" t="str">
        <f t="shared" ca="1" si="564"/>
        <v>4.2873864089133-1.30056444848841i</v>
      </c>
      <c r="DL319" s="223" t="str">
        <f t="shared" ca="1" si="565"/>
        <v>3.66303089665286+2.57979742502643i</v>
      </c>
      <c r="DM319" s="223" t="str">
        <f t="shared" ca="1" si="566"/>
        <v>0.219838240872214+4.47491019483706i</v>
      </c>
      <c r="DN319" s="223" t="str">
        <f t="shared" ca="1" si="567"/>
        <v>-3.39252803544813+2.92641480872156i</v>
      </c>
      <c r="DO319" s="223" t="str">
        <f t="shared" ca="1" si="568"/>
        <v>-4.39421907954805-0.874064519896756i</v>
      </c>
      <c r="DP319" s="223" t="str">
        <f t="shared" ca="1" si="569"/>
        <v>-2.01439675189287-4.00191901841727i</v>
      </c>
      <c r="DQ319" s="223" t="str">
        <f t="shared" ca="1" si="570"/>
        <v>1.91557804409372-4.05014948625264i</v>
      </c>
      <c r="DR319" s="223" t="str">
        <f t="shared" ca="1" si="571"/>
        <v>4.37144500578946-0.981640802618175i</v>
      </c>
      <c r="DS319" s="223" t="str">
        <f t="shared" ca="1" si="572"/>
        <v>3.46332408400344+2.84227662150751i</v>
      </c>
      <c r="DT319" s="223" t="str">
        <f t="shared" ca="1" si="573"/>
        <v>-0.109952235996042+4.47895753605746i</v>
      </c>
      <c r="DU319" s="223" t="str">
        <f t="shared" ca="1" si="574"/>
        <v>-3.59861626207983+2.66891571659748i</v>
      </c>
      <c r="DV319" s="223" t="str">
        <f t="shared" ca="1" si="575"/>
        <v>-4.31801257762452-1.1949550131628i</v>
      </c>
      <c r="DW319" s="223" t="str">
        <f t="shared" ca="1" si="576"/>
        <v>-1.7145392304762-4.1392638634381i</v>
      </c>
      <c r="DX319" s="223" t="str">
        <f t="shared" ca="1" si="577"/>
        <v>2.20833518186753-3.89825676790698i</v>
      </c>
      <c r="DY319" s="223" t="str">
        <f t="shared" ca="1" si="578"/>
        <v>4.43181436342579-0.657397560186629i</v>
      </c>
      <c r="DZ319" s="223" t="str">
        <f t="shared" ca="1" si="579"/>
        <v>3.24484921807133+3.08935327471435i</v>
      </c>
      <c r="EA319" s="223" t="str">
        <f t="shared" ca="1" si="580"/>
        <v>-0.439146872170885+4.45873301832134i</v>
      </c>
      <c r="EB319" s="223" t="str">
        <f t="shared" ca="1" si="581"/>
        <v>-3.78520327539676+2.39695353895983i</v>
      </c>
      <c r="EC319" s="223" t="str">
        <f t="shared" ca="1" si="582"/>
        <v>-4.21840639141891-1.50936994167848i</v>
      </c>
      <c r="ED319" s="223" t="str">
        <f t="shared" ca="1" si="583"/>
        <v>-1.40539047241741-4.25417767894629i</v>
      </c>
      <c r="EE319" s="223" t="str">
        <f t="shared" ca="1" si="584"/>
        <v>2.48912515995485-3.72523905838084i</v>
      </c>
      <c r="EF319" s="223" t="str">
        <f t="shared" ca="1" si="585"/>
        <v>4.4681673350427-0.329591823417784i</v>
      </c>
      <c r="EG319" s="223" t="str">
        <f t="shared" ca="1" si="586"/>
        <v>3.00879023308426+3.31968845485585i</v>
      </c>
      <c r="EH319" s="223" t="str">
        <f t="shared" ca="1" si="587"/>
        <v>-0.7659617333966+4.41434624004263i</v>
      </c>
      <c r="EI319" s="223" t="str">
        <f t="shared" ca="1" si="588"/>
        <v>-3.95127794420439+2.11200206241622i</v>
      </c>
      <c r="EJ319" s="223" t="str">
        <f t="shared" ca="1" si="589"/>
        <v>-4.09594029548442-1.81560546370444i</v>
      </c>
      <c r="EK319" s="223" t="str">
        <f t="shared" ca="1" si="590"/>
        <v>-1.08862578162186-4.34603773701916i</v>
      </c>
      <c r="EL319" s="223" t="str">
        <f t="shared" ca="1" si="591"/>
        <v>2.75642635313604-3.53203395563287i</v>
      </c>
      <c r="EM319" s="223" t="str">
        <f t="shared" ca="1" si="592"/>
        <v>4.48030692073729-1.13725256679778E-12i</v>
      </c>
      <c r="EN319" s="223"/>
      <c r="EO319" s="223"/>
      <c r="EP319" s="223"/>
    </row>
    <row r="320" spans="1:146">
      <c r="A320" s="249">
        <f t="shared" si="461"/>
        <v>4.2968749999999943E-3</v>
      </c>
      <c r="B320" s="248">
        <v>220</v>
      </c>
      <c r="C320" s="247">
        <f t="shared" si="462"/>
        <v>44000</v>
      </c>
      <c r="N320" s="246">
        <f t="shared" ca="1" si="463"/>
        <v>8.5191441093734142</v>
      </c>
      <c r="O320" s="223">
        <f t="shared" ca="1" si="464"/>
        <v>-4.480855890626585</v>
      </c>
      <c r="P320" s="223" t="str">
        <f t="shared" ca="1" si="465"/>
        <v>-2.84262488431863-3.46374844346634i</v>
      </c>
      <c r="Q320" s="223" t="str">
        <f t="shared" ca="1" si="466"/>
        <v>0.874171618610267-4.39475750113465i</v>
      </c>
      <c r="R320" s="223" t="str">
        <f t="shared" ca="1" si="467"/>
        <v>3.95176209242411-2.11226084502904i</v>
      </c>
      <c r="S320" s="223" t="str">
        <f t="shared" ca="1" si="468"/>
        <v>4.13977104548249+1.71474931215843i</v>
      </c>
      <c r="T320" s="223" t="str">
        <f t="shared" ca="1" si="469"/>
        <v>1.30072380603436+4.28791174034383i</v>
      </c>
      <c r="U320" s="223" t="str">
        <f t="shared" ca="1" si="470"/>
        <v>-2.48943015128282+3.72569551016276i</v>
      </c>
      <c r="V320" s="223" t="str">
        <f t="shared" ca="1" si="471"/>
        <v>-4.45927934477072+0.439200680628092i</v>
      </c>
      <c r="W320" s="223" t="str">
        <f t="shared" ca="1" si="472"/>
        <v>-3.16844358578188-3.16844358578161i</v>
      </c>
      <c r="X320" s="223" t="str">
        <f t="shared" ca="1" si="473"/>
        <v>0.439200680628146-4.45927934477071i</v>
      </c>
      <c r="Y320" s="223" t="str">
        <f t="shared" ca="1" si="474"/>
        <v>3.72569551016279-2.48943015128277i</v>
      </c>
      <c r="Z320" s="223" t="str">
        <f t="shared" ca="1" si="475"/>
        <v>4.28791174034381+1.30072380603442i</v>
      </c>
      <c r="AA320" s="223" t="str">
        <f t="shared" ca="1" si="476"/>
        <v>1.71474931215839+4.1397710454825i</v>
      </c>
      <c r="AB320" s="223" t="str">
        <f t="shared" ca="1" si="477"/>
        <v>-2.11226084502908+3.95176209242409i</v>
      </c>
      <c r="AC320" s="223" t="str">
        <f t="shared" ca="1" si="478"/>
        <v>-4.39475750113466+0.874171618610222i</v>
      </c>
      <c r="AD320" s="223" t="str">
        <f t="shared" ca="1" si="479"/>
        <v>-3.46374844346619-2.8426248843188i</v>
      </c>
      <c r="AE320" s="223" t="str">
        <f t="shared" ca="1" si="480"/>
        <v>5.48947076338481E-14-4.48085589062658i</v>
      </c>
      <c r="AF320" s="223" t="str">
        <f t="shared" ca="1" si="481"/>
        <v>3.46374844346626-2.84262488431872i</v>
      </c>
      <c r="AG320" s="223" t="str">
        <f t="shared" ca="1" si="482"/>
        <v>4.39475750113464+0.87417161861033i</v>
      </c>
      <c r="AH320" s="223" t="str">
        <f t="shared" ca="1" si="483"/>
        <v>2.11226084503016+3.95176209242351i</v>
      </c>
      <c r="AI320" s="223" t="str">
        <f t="shared" ca="1" si="484"/>
        <v>-1.71474931215891+4.13977104548229i</v>
      </c>
      <c r="AJ320" s="223" t="str">
        <f t="shared" ca="1" si="485"/>
        <v>-4.28791174034334+1.30072380603599i</v>
      </c>
      <c r="AK320" s="223" t="str">
        <f t="shared" ca="1" si="486"/>
        <v>-3.72569551016271-2.48943015128289i</v>
      </c>
      <c r="AL320" s="223" t="str">
        <f t="shared" ca="1" si="487"/>
        <v>-0.439200680625788-4.45927934477095i</v>
      </c>
      <c r="AM320" s="223" t="str">
        <f t="shared" ca="1" si="488"/>
        <v>3.16844358578162-3.16844358578187i</v>
      </c>
      <c r="AN320" s="223" t="str">
        <f t="shared" ca="1" si="489"/>
        <v>4.45927934477054+0.439200680629944i</v>
      </c>
      <c r="AO320" s="223" t="str">
        <f t="shared" ca="1" si="490"/>
        <v>2.48943015128313+3.72569551016256i</v>
      </c>
      <c r="AP320" s="223" t="str">
        <f t="shared" ca="1" si="491"/>
        <v>-1.30072380603572+4.28791174034342i</v>
      </c>
      <c r="AQ320" s="223" t="str">
        <f t="shared" ca="1" si="492"/>
        <v>-4.13977104548218+1.71474931215917i</v>
      </c>
      <c r="AR320" s="223" t="str">
        <f t="shared" ca="1" si="493"/>
        <v>-4.13977104548218+1.71474931215917i</v>
      </c>
      <c r="AS320" s="223" t="str">
        <f t="shared" ca="1" si="494"/>
        <v>-0.874171618611477-4.39475750113441i</v>
      </c>
      <c r="AT320" s="223" t="str">
        <f t="shared" ca="1" si="495"/>
        <v>2.84262488431919-3.46374844346588i</v>
      </c>
      <c r="AU320" s="223" t="str">
        <f t="shared" ca="1" si="496"/>
        <v>4.48085589062658-1.67316076245294E-12i</v>
      </c>
      <c r="AV320" s="223" t="str">
        <f t="shared" ca="1" si="497"/>
        <v>2.84262488431833+3.46374844346658i</v>
      </c>
      <c r="AW320" s="223" t="str">
        <f t="shared" ca="1" si="498"/>
        <v>-0.874171618608197+4.39475750113506i</v>
      </c>
      <c r="AX320" s="223" t="str">
        <f t="shared" ca="1" si="499"/>
        <v>-3.95176209242417+2.11226084502893i</v>
      </c>
      <c r="AY320" s="223" t="str">
        <f t="shared" ca="1" si="500"/>
        <v>-4.13977104548176-1.71474931216019i</v>
      </c>
      <c r="AZ320" s="223" t="str">
        <f t="shared" ca="1" si="501"/>
        <v>-1.30072380603466-4.28791174034374i</v>
      </c>
      <c r="BA320" s="223" t="str">
        <f t="shared" ca="1" si="502"/>
        <v>2.48943015128405-3.72569551016194i</v>
      </c>
      <c r="BB320" s="223" t="str">
        <f t="shared" ca="1" si="503"/>
        <v>4.45927934477065-0.439200680628838i</v>
      </c>
      <c r="BC320" s="223" t="str">
        <f t="shared" ca="1" si="504"/>
        <v>3.16844358578084+3.16844358578265i</v>
      </c>
      <c r="BD320" s="223" t="str">
        <f t="shared" ca="1" si="505"/>
        <v>-0.439200680626957+4.45927934477083i</v>
      </c>
      <c r="BE320" s="223" t="str">
        <f t="shared" ca="1" si="506"/>
        <v>-3.72569551016337+2.48943015128192i</v>
      </c>
      <c r="BF320" s="223" t="str">
        <f t="shared" ca="1" si="507"/>
        <v>-4.28791174034429-1.30072380603285i</v>
      </c>
      <c r="BG320" s="223" t="str">
        <f t="shared" ca="1" si="508"/>
        <v>-1.71474931215782-4.13977104548274i</v>
      </c>
      <c r="BH320" s="223" t="str">
        <f t="shared" ca="1" si="509"/>
        <v>2.11226084502726-3.95176209242506i</v>
      </c>
      <c r="BI320" s="223" t="str">
        <f t="shared" ca="1" si="510"/>
        <v>4.39475750113469-0.874171618610052i</v>
      </c>
      <c r="BJ320" s="223" t="str">
        <f t="shared" ca="1" si="511"/>
        <v>3.46374844346778+2.84262488431687i</v>
      </c>
      <c r="BK320" s="223" t="str">
        <f t="shared" ca="1" si="512"/>
        <v>3.44730213590068E-13+4.48085589062658i</v>
      </c>
      <c r="BL320" s="223" t="str">
        <f t="shared" ca="1" si="513"/>
        <v>-3.46374844346742+2.84262488431731i</v>
      </c>
      <c r="BM320" s="223" t="str">
        <f t="shared" ca="1" si="514"/>
        <v>-4.39475750113478-0.874171618609626i</v>
      </c>
      <c r="BN320" s="223" t="str">
        <f t="shared" ca="1" si="515"/>
        <v>-2.11226084502765-3.95176209242485i</v>
      </c>
      <c r="BO320" s="223" t="str">
        <f t="shared" ca="1" si="516"/>
        <v>1.7147493121573-4.13977104548295i</v>
      </c>
      <c r="BP320" s="223" t="str">
        <f t="shared" ca="1" si="517"/>
        <v>4.28791174034412-1.30072380603339i</v>
      </c>
      <c r="BQ320" s="223" t="str">
        <f t="shared" ca="1" si="518"/>
        <v>3.72569551016361+2.48943015128155i</v>
      </c>
      <c r="BR320" s="223" t="str">
        <f t="shared" ca="1" si="519"/>
        <v>0.439200680627389+4.45927934477079i</v>
      </c>
      <c r="BS320" s="223" t="str">
        <f t="shared" ca="1" si="520"/>
        <v>-3.16844358578044+3.16844358578305i</v>
      </c>
      <c r="BT320" s="223" t="str">
        <f t="shared" ca="1" si="521"/>
        <v>-4.4592793447707-0.439200680628279i</v>
      </c>
      <c r="BU320" s="223" t="str">
        <f t="shared" ca="1" si="522"/>
        <v>-2.48943015128441-3.7256955101617i</v>
      </c>
      <c r="BV320" s="223" t="str">
        <f t="shared" ca="1" si="523"/>
        <v>1.30072380603424-4.28791174034386i</v>
      </c>
      <c r="BW320" s="223" t="str">
        <f t="shared" ca="1" si="524"/>
        <v>4.1397710454833-1.71474931215648i</v>
      </c>
      <c r="BX320" s="223" t="str">
        <f t="shared" ca="1" si="525"/>
        <v>3.95176209242443+2.11226084502843i</v>
      </c>
      <c r="BY320" s="223" t="str">
        <f t="shared" ca="1" si="526"/>
        <v>0.874171618608748+4.39475750113495i</v>
      </c>
      <c r="BZ320" s="223" t="str">
        <f t="shared" ca="1" si="527"/>
        <v>-2.842624884318+3.46374844346686i</v>
      </c>
      <c r="CA320" s="223" t="str">
        <f t="shared" ca="1" si="528"/>
        <v>-4.48085589062658-1.23840750351862E-12i</v>
      </c>
      <c r="CB320" s="223" t="str">
        <f t="shared" ca="1" si="529"/>
        <v>-2.84262488431963-3.46374844346552i</v>
      </c>
      <c r="CC320" s="223" t="str">
        <f t="shared" ca="1" si="530"/>
        <v>0.874171618610926-4.39475750113452i</v>
      </c>
      <c r="CD320" s="223" t="str">
        <f t="shared" ca="1" si="531"/>
        <v>3.95176209242344-2.11226084503029i</v>
      </c>
      <c r="CE320" s="223" t="str">
        <f t="shared" ca="1" si="532"/>
        <v>4.13977104548235+1.71474931215876i</v>
      </c>
      <c r="CF320" s="223" t="str">
        <f t="shared" ca="1" si="533"/>
        <v>1.30072380603626+4.28791174034325i</v>
      </c>
      <c r="CG320" s="223" t="str">
        <f t="shared" ca="1" si="534"/>
        <v>-2.48943015128266+3.72569551016287i</v>
      </c>
      <c r="CH320" s="223" t="str">
        <f t="shared" ca="1" si="535"/>
        <v>-4.45927934477092+0.439200680626067i</v>
      </c>
      <c r="CI320" s="223" t="str">
        <f t="shared" ca="1" si="536"/>
        <v>-3.16844358578193-3.16844358578156i</v>
      </c>
      <c r="CJ320" s="223" t="str">
        <f t="shared" ca="1" si="537"/>
        <v>0.439200680629854-4.45927934477055i</v>
      </c>
      <c r="CK320" s="223" t="str">
        <f t="shared" ca="1" si="538"/>
        <v>3.72569551016244-2.4894301512833i</v>
      </c>
      <c r="CL320" s="223" t="str">
        <f t="shared" ca="1" si="539"/>
        <v>4.28791174034348+1.30072380603552i</v>
      </c>
      <c r="CM320" s="223" t="str">
        <f t="shared" ca="1" si="540"/>
        <v>1.71474931215948+4.13977104548205i</v>
      </c>
      <c r="CN320" s="223" t="str">
        <f t="shared" ca="1" si="541"/>
        <v>-2.1122608450296+3.95176209242381i</v>
      </c>
      <c r="CO320" s="223" t="str">
        <f t="shared" ca="1" si="542"/>
        <v>-4.39475750113436+0.874171618611692i</v>
      </c>
      <c r="CP320" s="223" t="str">
        <f t="shared" ca="1" si="543"/>
        <v>-3.46374844346601-2.84262488431902i</v>
      </c>
      <c r="CQ320" s="223" t="str">
        <f t="shared" ca="1" si="544"/>
        <v>-2.01789097604301E-12-4.48085589062658i</v>
      </c>
      <c r="CR320" s="223" t="str">
        <f t="shared" ca="1" si="545"/>
        <v>3.46374844346636-2.8426248843186i</v>
      </c>
      <c r="CS320" s="223" t="str">
        <f t="shared" ca="1" si="546"/>
        <v>4.39475750113426+0.87417161861223i</v>
      </c>
      <c r="CT320" s="223" t="str">
        <f t="shared" ca="1" si="547"/>
        <v>2.11226084502912+3.95176209242406i</v>
      </c>
      <c r="CU320" s="223" t="str">
        <f t="shared" ca="1" si="548"/>
        <v>-1.71474931215999+4.13977104548184i</v>
      </c>
      <c r="CV320" s="223" t="str">
        <f t="shared" ca="1" si="549"/>
        <v>-4.28791174034364+1.30072380603499i</v>
      </c>
      <c r="CW320" s="223" t="str">
        <f t="shared" ca="1" si="550"/>
        <v>-3.72569551016213-2.48943015128376i</v>
      </c>
      <c r="CX320" s="223" t="str">
        <f t="shared" ca="1" si="551"/>
        <v>-0.439200680629055-4.45927934477063i</v>
      </c>
      <c r="CY320" s="223" t="str">
        <f t="shared" ca="1" si="552"/>
        <v>3.1684435857825-3.16844358578099i</v>
      </c>
      <c r="CZ320" s="223" t="str">
        <f t="shared" ca="1" si="553"/>
        <v>4.45927934477087+0.439200680626614i</v>
      </c>
      <c r="DA320" s="223" t="str">
        <f t="shared" ca="1" si="554"/>
        <v>2.4894301512822+3.72569551016318i</v>
      </c>
      <c r="DB320" s="223" t="str">
        <f t="shared" ca="1" si="555"/>
        <v>-1.30072380603264+4.28791174034435i</v>
      </c>
      <c r="DC320" s="223" t="str">
        <f t="shared" ca="1" si="556"/>
        <v>-4.13977104548266+1.71474931215802i</v>
      </c>
      <c r="DD320" s="223" t="str">
        <f t="shared" ca="1" si="557"/>
        <v>-3.95176209242306-2.112260845031i</v>
      </c>
      <c r="DE320" s="223" t="str">
        <f t="shared" ca="1" si="558"/>
        <v>-0.874171618610388-4.39475750113462i</v>
      </c>
      <c r="DF320" s="223" t="str">
        <f t="shared" ca="1" si="559"/>
        <v>2.84262488432024-3.46374844346501i</v>
      </c>
      <c r="DG320" s="223" t="str">
        <f t="shared" ca="1" si="560"/>
        <v>4.48085589062658-6.89460427180135E-13i</v>
      </c>
      <c r="DH320" s="223" t="str">
        <f t="shared" ca="1" si="561"/>
        <v>2.84262488431737+3.46374844346736i</v>
      </c>
      <c r="DI320" s="223" t="str">
        <f t="shared" ca="1" si="562"/>
        <v>-0.874171618609537+4.39475750113479i</v>
      </c>
      <c r="DJ320" s="223" t="str">
        <f t="shared" ca="1" si="563"/>
        <v>-3.95176209242469+2.11226084502795i</v>
      </c>
      <c r="DK320" s="223" t="str">
        <f t="shared" ca="1" si="564"/>
        <v>-4.13977104548299-1.71474931215722i</v>
      </c>
      <c r="DL320" s="223" t="str">
        <f t="shared" ca="1" si="565"/>
        <v>-1.30072380603372-4.28791174034403i</v>
      </c>
      <c r="DM320" s="223" t="str">
        <f t="shared" ca="1" si="566"/>
        <v>2.48943015128127-3.7256955101638i</v>
      </c>
      <c r="DN320" s="223" t="str">
        <f t="shared" ca="1" si="567"/>
        <v>4.45927934477078-0.439200680627479i</v>
      </c>
      <c r="DO320" s="223" t="str">
        <f t="shared" ca="1" si="568"/>
        <v>3.16844358578329+3.1684435857802i</v>
      </c>
      <c r="DP320" s="223" t="str">
        <f t="shared" ca="1" si="569"/>
        <v>-0.439200680628189+4.45927934477071i</v>
      </c>
      <c r="DQ320" s="223" t="str">
        <f t="shared" ca="1" si="570"/>
        <v>-3.72569551016391+2.4894301512811i</v>
      </c>
      <c r="DR320" s="223" t="str">
        <f t="shared" ca="1" si="571"/>
        <v>-4.28791174034397-1.30072380603392i</v>
      </c>
      <c r="DS320" s="223" t="str">
        <f t="shared" ca="1" si="572"/>
        <v>-1.71474931215656-4.13977104548326i</v>
      </c>
      <c r="DT320" s="223" t="str">
        <f t="shared" ca="1" si="573"/>
        <v>2.11226084502813-3.9517620924246i</v>
      </c>
      <c r="DU320" s="223" t="str">
        <f t="shared" ca="1" si="574"/>
        <v>4.39475750113493-0.874171618608838i</v>
      </c>
      <c r="DV320" s="223" t="str">
        <f t="shared" ca="1" si="575"/>
        <v>3.46374844346724+2.84262488431753i</v>
      </c>
      <c r="DW320" s="223" t="str">
        <f t="shared" ca="1" si="576"/>
        <v>-8.93677289928548E-13+4.48085589062658i</v>
      </c>
      <c r="DX320" s="223" t="str">
        <f t="shared" ca="1" si="577"/>
        <v>-3.46374844346546+2.84262488431969i</v>
      </c>
      <c r="DY320" s="223" t="str">
        <f t="shared" ca="1" si="578"/>
        <v>-4.39475750113458-0.87417161861059i</v>
      </c>
      <c r="DZ320" s="223" t="str">
        <f t="shared" ca="1" si="579"/>
        <v>-2.11226084503059-3.95176209242328i</v>
      </c>
      <c r="EA320" s="223" t="str">
        <f t="shared" ca="1" si="580"/>
        <v>1.71474931215821-4.13977104548258i</v>
      </c>
      <c r="EB320" s="223" t="str">
        <f t="shared" ca="1" si="581"/>
        <v>4.28791174034448-1.3007238060322i</v>
      </c>
      <c r="EC320" s="223" t="str">
        <f t="shared" ca="1" si="582"/>
        <v>3.72569551016292+2.48943015128258i</v>
      </c>
      <c r="ED320" s="223" t="str">
        <f t="shared" ca="1" si="583"/>
        <v>0.439200680626411+4.45927934477089i</v>
      </c>
      <c r="EE320" s="223" t="str">
        <f t="shared" ca="1" si="584"/>
        <v>-3.16844358578132+3.16844358578217i</v>
      </c>
      <c r="EF320" s="223" t="str">
        <f t="shared" ca="1" si="585"/>
        <v>-4.45927934477061-0.439200680629258i</v>
      </c>
      <c r="EG320" s="223" t="str">
        <f t="shared" ca="1" si="586"/>
        <v>-2.48943015128359-3.72569551016225i</v>
      </c>
      <c r="EH320" s="223" t="str">
        <f t="shared" ca="1" si="587"/>
        <v>1.30072380603543-4.28791174034351i</v>
      </c>
      <c r="EI320" s="223" t="str">
        <f t="shared" ca="1" si="588"/>
        <v>4.13977104548192-1.7147493121598i</v>
      </c>
      <c r="EJ320" s="223" t="str">
        <f t="shared" ca="1" si="589"/>
        <v>3.95176209242385+2.11226084502952i</v>
      </c>
      <c r="EK320" s="223" t="str">
        <f t="shared" ca="1" si="590"/>
        <v>0.874171618611782+4.39475750113435i</v>
      </c>
      <c r="EL320" s="223" t="str">
        <f t="shared" ca="1" si="591"/>
        <v>-2.84262488431876+3.46374844346623i</v>
      </c>
      <c r="EM320" s="223" t="str">
        <f t="shared" ca="1" si="592"/>
        <v>-4.48085589062658+2.10791402138727E-12i</v>
      </c>
      <c r="EN320" s="223"/>
      <c r="EO320" s="223"/>
      <c r="EP320" s="223"/>
    </row>
    <row r="321" spans="1:146">
      <c r="A321" s="249">
        <f t="shared" si="461"/>
        <v>4.3164062499999939E-3</v>
      </c>
      <c r="B321" s="248">
        <v>221</v>
      </c>
      <c r="C321" s="247">
        <f t="shared" si="462"/>
        <v>44200</v>
      </c>
      <c r="N321" s="246">
        <f t="shared" ca="1" si="463"/>
        <v>8.5186371950342021</v>
      </c>
      <c r="O321" s="223">
        <f t="shared" ca="1" si="464"/>
        <v>-4.4813628049657979</v>
      </c>
      <c r="P321" s="223" t="str">
        <f t="shared" ca="1" si="465"/>
        <v>-2.92710448362683-3.39332756032521i</v>
      </c>
      <c r="Q321" s="223" t="str">
        <f t="shared" ca="1" si="466"/>
        <v>0.657552490579046-4.43285881930208i</v>
      </c>
      <c r="R321" s="223" t="str">
        <f t="shared" ca="1" si="467"/>
        <v>3.78609534295274-2.39751843450733i</v>
      </c>
      <c r="S321" s="223" t="str">
        <f t="shared" ca="1" si="468"/>
        <v>4.28839682712179+1.30087095549969i</v>
      </c>
      <c r="T321" s="223" t="str">
        <f t="shared" ca="1" si="469"/>
        <v>1.81603335161728+4.09690559514674i</v>
      </c>
      <c r="U321" s="223" t="str">
        <f t="shared" ca="1" si="470"/>
        <v>-1.91602949277201+4.05110399429078i</v>
      </c>
      <c r="V321" s="223" t="str">
        <f t="shared" ca="1" si="471"/>
        <v>-4.31903021357195+1.1952366309579i</v>
      </c>
      <c r="W321" s="223" t="str">
        <f t="shared" ca="1" si="472"/>
        <v>-3.72611699403191-2.48971177780031i</v>
      </c>
      <c r="X321" s="223" t="str">
        <f t="shared" ca="1" si="473"/>
        <v>-0.548566646768305-4.44766087104045i</v>
      </c>
      <c r="Y321" s="223" t="str">
        <f t="shared" ca="1" si="474"/>
        <v>3.00949932159305-3.32047081346334i</v>
      </c>
      <c r="Z321" s="223" t="str">
        <f t="shared" ca="1" si="475"/>
        <v>4.48001310227342+0.109978148690751i</v>
      </c>
      <c r="AA321" s="223" t="str">
        <f t="shared" ca="1" si="476"/>
        <v>2.84294646737094+3.46414029354962i</v>
      </c>
      <c r="AB321" s="223" t="str">
        <f t="shared" ca="1" si="477"/>
        <v>-0.766142249356947+4.41538657916622i</v>
      </c>
      <c r="AC321" s="223" t="str">
        <f t="shared" ca="1" si="478"/>
        <v>-3.84379308961021+2.30388091575839i</v>
      </c>
      <c r="AD321" s="223" t="str">
        <f t="shared" ca="1" si="479"/>
        <v>-4.25518027077646-1.40572168402059i</v>
      </c>
      <c r="AE321" s="223" t="str">
        <f t="shared" ca="1" si="480"/>
        <v>-1.71494329987738-4.14023937326534i</v>
      </c>
      <c r="AF321" s="223" t="str">
        <f t="shared" ca="1" si="481"/>
        <v>2.01487148940525-4.00286215986921i</v>
      </c>
      <c r="AG321" s="223" t="str">
        <f t="shared" ca="1" si="482"/>
        <v>4.34706197772039-1.0888823405624i</v>
      </c>
      <c r="AH321" s="223" t="str">
        <f t="shared" ca="1" si="483"/>
        <v>3.66389417156262+2.58040541181427i</v>
      </c>
      <c r="AI321" s="223" t="str">
        <f t="shared" ca="1" si="484"/>
        <v>0.439250366924005+4.45978381817864i</v>
      </c>
      <c r="AJ321" s="223" t="str">
        <f t="shared" ca="1" si="485"/>
        <v>-3.09008134970112+3.24561393914314i</v>
      </c>
      <c r="AK321" s="223" t="str">
        <f t="shared" ca="1" si="486"/>
        <v>-4.47596480720675-0.219890050656188i</v>
      </c>
      <c r="AL321" s="223" t="str">
        <f t="shared" ca="1" si="487"/>
        <v>-2.75707596646646-3.53286635819471i</v>
      </c>
      <c r="AM321" s="223" t="str">
        <f t="shared" ca="1" si="488"/>
        <v>0.874270512692185-4.39525467525693i</v>
      </c>
      <c r="AN321" s="223" t="str">
        <f t="shared" ca="1" si="489"/>
        <v>3.89917547903849-2.20885562529466i</v>
      </c>
      <c r="AO321" s="223" t="str">
        <f t="shared" ca="1" si="490"/>
        <v>4.21940055294699+1.50972565836364i</v>
      </c>
      <c r="AP321" s="223" t="str">
        <f t="shared" ca="1" si="491"/>
        <v>1.61282023041997+4.18107922599883i</v>
      </c>
      <c r="AQ321" s="223" t="str">
        <f t="shared" ca="1" si="492"/>
        <v>-2.11249980279262+3.95220915096001i</v>
      </c>
      <c r="AR321" s="223" t="str">
        <f t="shared" ca="1" si="493"/>
        <v>-2.11249980279262+3.95220915096001i</v>
      </c>
      <c r="AS321" s="223" t="str">
        <f t="shared" ca="1" si="494"/>
        <v>-3.59946435624621-2.66954470609578i</v>
      </c>
      <c r="AT321" s="223" t="str">
        <f t="shared" ca="1" si="495"/>
        <v>-0.329669499077119-4.46922035830738i</v>
      </c>
      <c r="AU321" s="223" t="str">
        <f t="shared" ca="1" si="496"/>
        <v>3.16880202834875-3.16880202834822i</v>
      </c>
      <c r="AV321" s="223" t="str">
        <f t="shared" ca="1" si="497"/>
        <v>4.46922035830733+0.329669499077743i</v>
      </c>
      <c r="AW321" s="223" t="str">
        <f t="shared" ca="1" si="498"/>
        <v>2.66954470609517+3.59946435624665i</v>
      </c>
      <c r="AX321" s="223" t="str">
        <f t="shared" ca="1" si="499"/>
        <v>-0.981872148160661+4.37247523428061i</v>
      </c>
      <c r="AY321" s="223" t="str">
        <f t="shared" ca="1" si="500"/>
        <v>-3.95220915095827+2.11249980279588i</v>
      </c>
      <c r="AZ321" s="223" t="str">
        <f t="shared" ca="1" si="501"/>
        <v>-4.18107922599861-1.61282023042055i</v>
      </c>
      <c r="BA321" s="223" t="str">
        <f t="shared" ca="1" si="502"/>
        <v>-1.50972565836293-4.21940055294725i</v>
      </c>
      <c r="BB321" s="223" t="str">
        <f t="shared" ca="1" si="503"/>
        <v>2.20885562529521-3.89917547903818i</v>
      </c>
      <c r="BC321" s="223" t="str">
        <f t="shared" ca="1" si="504"/>
        <v>4.39525467525707-0.874270512691446i</v>
      </c>
      <c r="BD321" s="223" t="str">
        <f t="shared" ca="1" si="505"/>
        <v>3.53286635819433+2.75707596646695i</v>
      </c>
      <c r="BE321" s="223" t="str">
        <f t="shared" ca="1" si="506"/>
        <v>0.219890050655499+4.47596480720678i</v>
      </c>
      <c r="BF321" s="223" t="str">
        <f t="shared" ca="1" si="507"/>
        <v>-3.24561393914357+3.09008134970066i</v>
      </c>
      <c r="BG321" s="223" t="str">
        <f t="shared" ca="1" si="508"/>
        <v>-4.45978381817901-0.439250366920255i</v>
      </c>
      <c r="BH321" s="223" t="str">
        <f t="shared" ca="1" si="509"/>
        <v>-2.58040541181366-3.66389417156305i</v>
      </c>
      <c r="BI321" s="223" t="str">
        <f t="shared" ca="1" si="510"/>
        <v>1.08888234056178-4.34706197772054i</v>
      </c>
      <c r="BJ321" s="223" t="str">
        <f t="shared" ca="1" si="511"/>
        <v>4.00286215986809-2.01487148940747i</v>
      </c>
      <c r="BK321" s="223" t="str">
        <f t="shared" ca="1" si="512"/>
        <v>4.14023937326503+1.71494329987814i</v>
      </c>
      <c r="BL321" s="223" t="str">
        <f t="shared" ca="1" si="513"/>
        <v>1.40572168402169+4.2551802707761i</v>
      </c>
      <c r="BM321" s="223" t="str">
        <f t="shared" ca="1" si="514"/>
        <v>-2.30388091575986+3.84379308960933i</v>
      </c>
      <c r="BN321" s="223" t="str">
        <f t="shared" ca="1" si="515"/>
        <v>-4.41538657916618+0.766142249357207i</v>
      </c>
      <c r="BO321" s="223" t="str">
        <f t="shared" ca="1" si="516"/>
        <v>-3.46414029355059-2.84294646736975i</v>
      </c>
      <c r="BP321" s="223" t="str">
        <f t="shared" ca="1" si="517"/>
        <v>-0.109978148689711-4.48001310227344i</v>
      </c>
      <c r="BQ321" s="223" t="str">
        <f t="shared" ca="1" si="518"/>
        <v>3.32047081346288-3.00949932159355i</v>
      </c>
      <c r="BR321" s="223" t="str">
        <f t="shared" ca="1" si="519"/>
        <v>4.44766087104069+0.548566646766365i</v>
      </c>
      <c r="BS321" s="223" t="str">
        <f t="shared" ca="1" si="520"/>
        <v>2.48971177779976+3.72611699403227i</v>
      </c>
      <c r="BT321" s="223" t="str">
        <f t="shared" ca="1" si="521"/>
        <v>-1.19523663095687+4.31903021357223i</v>
      </c>
      <c r="BU321" s="223" t="str">
        <f t="shared" ca="1" si="522"/>
        <v>-4.05110399429145+1.91602949277061i</v>
      </c>
      <c r="BV321" s="223" t="str">
        <f t="shared" ca="1" si="523"/>
        <v>-4.09690559514663-1.81603335161751i</v>
      </c>
      <c r="BW321" s="223" t="str">
        <f t="shared" ca="1" si="524"/>
        <v>-1.30087095550109-4.28839682712137i</v>
      </c>
      <c r="BX321" s="223" t="str">
        <f t="shared" ca="1" si="525"/>
        <v>2.3975184345083-3.78609534295213i</v>
      </c>
      <c r="BY321" s="223" t="str">
        <f t="shared" ca="1" si="526"/>
        <v>4.432858819302-0.657552490579615i</v>
      </c>
      <c r="BZ321" s="223" t="str">
        <f t="shared" ca="1" si="527"/>
        <v>3.39332756032667+2.92710448362513i</v>
      </c>
      <c r="CA321" s="223" t="str">
        <f t="shared" ca="1" si="528"/>
        <v>-7.53231652369931E-13+4.4813628049658i</v>
      </c>
      <c r="CB321" s="223" t="str">
        <f t="shared" ca="1" si="529"/>
        <v>-3.3933275603245+2.92710448362766i</v>
      </c>
      <c r="CC321" s="223" t="str">
        <f t="shared" ca="1" si="530"/>
        <v>-4.43285881930177-0.657552490581103i</v>
      </c>
      <c r="CD321" s="223" t="str">
        <f t="shared" ca="1" si="531"/>
        <v>-2.39751843450703-3.78609534295293i</v>
      </c>
      <c r="CE321" s="223" t="str">
        <f t="shared" ca="1" si="532"/>
        <v>1.30087095549815-4.28839682712226i</v>
      </c>
      <c r="CF321" s="223" t="str">
        <f t="shared" ca="1" si="533"/>
        <v>4.09690559514724-1.81603335161614i</v>
      </c>
      <c r="CG321" s="223" t="str">
        <f t="shared" ca="1" si="534"/>
        <v>4.05110399429091+1.91602949277174i</v>
      </c>
      <c r="CH321" s="223" t="str">
        <f t="shared" ca="1" si="535"/>
        <v>1.19523663095984+4.31903021357141i</v>
      </c>
      <c r="CI321" s="223" t="str">
        <f t="shared" ca="1" si="536"/>
        <v>-2.4897117778008+3.72611699403158i</v>
      </c>
      <c r="CJ321" s="223" t="str">
        <f t="shared" ca="1" si="537"/>
        <v>-4.44766087104031+0.548566646769421i</v>
      </c>
      <c r="CK321" s="223" t="str">
        <f t="shared" ca="1" si="538"/>
        <v>-3.32047081346204-3.00949932159448i</v>
      </c>
      <c r="CL321" s="223" t="str">
        <f t="shared" ca="1" si="539"/>
        <v>0.109978148690963-4.48001310227341i</v>
      </c>
      <c r="CM321" s="223" t="str">
        <f t="shared" ca="1" si="540"/>
        <v>3.46414029354864-2.84294646737213i</v>
      </c>
      <c r="CN321" s="223" t="str">
        <f t="shared" ca="1" si="541"/>
        <v>4.41538657916596+0.766142249358444i</v>
      </c>
      <c r="CO321" s="223" t="str">
        <f t="shared" ca="1" si="542"/>
        <v>2.30388091575857+3.8437930896101i</v>
      </c>
      <c r="CP321" s="223" t="str">
        <f t="shared" ca="1" si="543"/>
        <v>-1.40572168401877+4.25518027077706i</v>
      </c>
      <c r="CQ321" s="223" t="str">
        <f t="shared" ca="1" si="544"/>
        <v>-4.14023937326561+1.71494329987675i</v>
      </c>
      <c r="CR321" s="223" t="str">
        <f t="shared" ca="1" si="545"/>
        <v>-4.00286215986948-2.01487148940473i</v>
      </c>
      <c r="CS321" s="223" t="str">
        <f t="shared" ca="1" si="546"/>
        <v>-1.08888234056044-4.34706197772088i</v>
      </c>
      <c r="CT321" s="223" t="str">
        <f t="shared" ca="1" si="547"/>
        <v>2.58040541181489-3.66389417156218i</v>
      </c>
      <c r="CU321" s="223" t="str">
        <f t="shared" ca="1" si="548"/>
        <v>4.45978381817869-0.439250366923446i</v>
      </c>
      <c r="CV321" s="223" t="str">
        <f t="shared" ca="1" si="549"/>
        <v>3.24561393914262+3.09008134970166i</v>
      </c>
      <c r="CW321" s="223" t="str">
        <f t="shared" ca="1" si="550"/>
        <v>-0.219890050656749+4.47596480720672i</v>
      </c>
      <c r="CX321" s="223" t="str">
        <f t="shared" ca="1" si="551"/>
        <v>-3.53286635819235+2.75707596646948i</v>
      </c>
      <c r="CY321" s="223" t="str">
        <f t="shared" ca="1" si="552"/>
        <v>-4.39525467525678-0.874270512692925i</v>
      </c>
      <c r="CZ321" s="223" t="str">
        <f t="shared" ca="1" si="553"/>
        <v>-2.20885562529412-3.8991754790388i</v>
      </c>
      <c r="DA321" s="223" t="str">
        <f t="shared" ca="1" si="554"/>
        <v>1.50972565836435-4.21940055294674i</v>
      </c>
      <c r="DB321" s="223" t="str">
        <f t="shared" ca="1" si="555"/>
        <v>4.18107922599906-1.61282023041938i</v>
      </c>
      <c r="DC321" s="223" t="str">
        <f t="shared" ca="1" si="556"/>
        <v>3.95220915095972+2.11249980279317i</v>
      </c>
      <c r="DD321" s="223" t="str">
        <f t="shared" ca="1" si="557"/>
        <v>0.981872148159437+4.37247523428089i</v>
      </c>
      <c r="DE321" s="223" t="str">
        <f t="shared" ca="1" si="558"/>
        <v>-2.66954470609628+3.59946435624583i</v>
      </c>
      <c r="DF321" s="223" t="str">
        <f t="shared" ca="1" si="559"/>
        <v>-4.46922035830711+0.329669499080813i</v>
      </c>
      <c r="DG321" s="223" t="str">
        <f t="shared" ca="1" si="560"/>
        <v>-3.16880202834759-3.16880202834937i</v>
      </c>
      <c r="DH321" s="223" t="str">
        <f t="shared" ca="1" si="561"/>
        <v>0.32966949907824-4.4692203583073i</v>
      </c>
      <c r="DI321" s="223" t="str">
        <f t="shared" ca="1" si="562"/>
        <v>3.59946435624703-2.66954470609467i</v>
      </c>
      <c r="DJ321" s="223" t="str">
        <f t="shared" ca="1" si="563"/>
        <v>4.37247523428045+0.981872148161396i</v>
      </c>
      <c r="DK321" s="223" t="str">
        <f t="shared" ca="1" si="564"/>
        <v>2.11249980279522+3.95220915095863i</v>
      </c>
      <c r="DL321" s="223" t="str">
        <f t="shared" ca="1" si="565"/>
        <v>-1.61282023042102+4.18107922599843i</v>
      </c>
      <c r="DM321" s="223" t="str">
        <f t="shared" ca="1" si="566"/>
        <v>-4.21940055294742+1.50972565836246i</v>
      </c>
      <c r="DN321" s="223" t="str">
        <f t="shared" ca="1" si="567"/>
        <v>-3.89917547904007-2.20885562529188i</v>
      </c>
      <c r="DO321" s="223" t="str">
        <f t="shared" ca="1" si="568"/>
        <v>-0.874270512690707-4.39525467525722i</v>
      </c>
      <c r="DP321" s="223" t="str">
        <f t="shared" ca="1" si="569"/>
        <v>2.75707596646765-3.53286635819378i</v>
      </c>
      <c r="DQ321" s="223" t="str">
        <f t="shared" ca="1" si="570"/>
        <v>4.47596480720681-0.219890050655001i</v>
      </c>
      <c r="DR321" s="223" t="str">
        <f t="shared" ca="1" si="571"/>
        <v>3.09008134970021+3.24561393914401i</v>
      </c>
      <c r="DS321" s="223" t="str">
        <f t="shared" ca="1" si="572"/>
        <v>-0.439250366920878+4.45978381817895i</v>
      </c>
      <c r="DT321" s="223" t="str">
        <f t="shared" ca="1" si="573"/>
        <v>-3.66389417156349+2.58040541181304i</v>
      </c>
      <c r="DU321" s="223" t="str">
        <f t="shared" ca="1" si="574"/>
        <v>-4.34706197772033-1.08888234056263i</v>
      </c>
      <c r="DV321" s="223" t="str">
        <f t="shared" ca="1" si="575"/>
        <v>-2.01487148940703-4.00286215986831i</v>
      </c>
      <c r="DW321" s="223" t="str">
        <f t="shared" ca="1" si="576"/>
        <v>1.7149432998786-4.14023937326484i</v>
      </c>
      <c r="DX321" s="223" t="str">
        <f t="shared" ca="1" si="577"/>
        <v>4.25518027077633-1.40572168402098i</v>
      </c>
      <c r="DY321" s="223" t="str">
        <f t="shared" ca="1" si="578"/>
        <v>3.84379308960894+2.3038809157605i</v>
      </c>
      <c r="DZ321" s="223" t="str">
        <f t="shared" ca="1" si="579"/>
        <v>0.766142249356217+4.41538657916635i</v>
      </c>
      <c r="EA321" s="223" t="str">
        <f t="shared" ca="1" si="580"/>
        <v>-2.84294646737013+3.46414029355028i</v>
      </c>
      <c r="EB321" s="223" t="str">
        <f t="shared" ca="1" si="581"/>
        <v>-4.48001310227346+0.109978148688959i</v>
      </c>
      <c r="EC321" s="223" t="str">
        <f t="shared" ca="1" si="582"/>
        <v>-3.009499321593-3.32047081346339i</v>
      </c>
      <c r="ED321" s="223" t="str">
        <f t="shared" ca="1" si="583"/>
        <v>0.548566646767113-4.4476608710406i</v>
      </c>
      <c r="EE321" s="223" t="str">
        <f t="shared" ca="1" si="584"/>
        <v>3.72611699403255-2.48971177779934i</v>
      </c>
      <c r="EF321" s="223" t="str">
        <f t="shared" ca="1" si="585"/>
        <v>4.3190302135721+1.19523663095736i</v>
      </c>
      <c r="EG321" s="223" t="str">
        <f t="shared" ca="1" si="586"/>
        <v>1.91602949277407+4.05110399428981i</v>
      </c>
      <c r="EH321" s="223" t="str">
        <f t="shared" ca="1" si="587"/>
        <v>-1.8160333516182+4.09690559514633i</v>
      </c>
      <c r="EI321" s="223" t="str">
        <f t="shared" ca="1" si="588"/>
        <v>-4.28839682712159+1.30087095550037i</v>
      </c>
      <c r="EJ321" s="223" t="str">
        <f t="shared" ca="1" si="589"/>
        <v>-3.78609534295186-2.39751843450872i</v>
      </c>
      <c r="EK321" s="223" t="str">
        <f t="shared" ca="1" si="590"/>
        <v>-0.657552490579122-4.43285881930207i</v>
      </c>
      <c r="EL321" s="223" t="str">
        <f t="shared" ca="1" si="591"/>
        <v>2.9271044836257-3.39332756032618i</v>
      </c>
      <c r="EM321" s="223" t="str">
        <f t="shared" ca="1" si="592"/>
        <v>4.4813628049658+1.50646330473986E-12i</v>
      </c>
      <c r="EN321" s="223"/>
      <c r="EO321" s="223"/>
      <c r="EP321" s="223"/>
    </row>
    <row r="322" spans="1:146">
      <c r="A322" s="249">
        <f t="shared" si="461"/>
        <v>4.3359374999999934E-3</v>
      </c>
      <c r="B322" s="248">
        <v>222</v>
      </c>
      <c r="C322" s="247">
        <f t="shared" si="462"/>
        <v>44400</v>
      </c>
      <c r="N322" s="246">
        <f t="shared" ca="1" si="463"/>
        <v>8.5181682245060841</v>
      </c>
      <c r="O322" s="223">
        <f t="shared" ca="1" si="464"/>
        <v>-4.481831775493915</v>
      </c>
      <c r="P322" s="223" t="str">
        <f t="shared" ca="1" si="465"/>
        <v>-3.00981426295086-3.32081829770382i</v>
      </c>
      <c r="Q322" s="223" t="str">
        <f t="shared" ca="1" si="466"/>
        <v>0.439296334072047-4.46025053048568i</v>
      </c>
      <c r="R322" s="223" t="str">
        <f t="shared" ca="1" si="467"/>
        <v>3.59984103690597-2.66982407151383i</v>
      </c>
      <c r="S322" s="223" t="str">
        <f t="shared" ca="1" si="468"/>
        <v>4.39571463464792+0.874362004303178i</v>
      </c>
      <c r="T322" s="223" t="str">
        <f t="shared" ca="1" si="469"/>
        <v>2.30412201479384+3.84419533904942i</v>
      </c>
      <c r="U322" s="223" t="str">
        <f t="shared" ca="1" si="470"/>
        <v>-1.30100709045799+4.28884560393644i</v>
      </c>
      <c r="V322" s="223" t="str">
        <f t="shared" ca="1" si="471"/>
        <v>-4.0515279386269+1.91623000351017i</v>
      </c>
      <c r="W322" s="223" t="str">
        <f t="shared" ca="1" si="472"/>
        <v>-4.14067264553759-1.71512276712885i</v>
      </c>
      <c r="X322" s="223" t="str">
        <f t="shared" ca="1" si="473"/>
        <v>-1.50988364977481-4.21984210936495i</v>
      </c>
      <c r="Y322" s="223" t="str">
        <f t="shared" ca="1" si="474"/>
        <v>2.11272087397081-3.95262274604028i</v>
      </c>
      <c r="Z322" s="223" t="str">
        <f t="shared" ca="1" si="475"/>
        <v>4.34751689378946-1.08899629110579i</v>
      </c>
      <c r="AA322" s="223" t="str">
        <f t="shared" ca="1" si="476"/>
        <v>3.72650692877522+2.48997232386572i</v>
      </c>
      <c r="AB322" s="223" t="str">
        <f t="shared" ca="1" si="477"/>
        <v>0.657621302847465+4.43332271393231i</v>
      </c>
      <c r="AC322" s="223" t="str">
        <f t="shared" ca="1" si="478"/>
        <v>-2.84324397912445+3.46450281267017i</v>
      </c>
      <c r="AD322" s="223" t="str">
        <f t="shared" ca="1" si="479"/>
        <v>-4.47643321283928+0.219913061950377i</v>
      </c>
      <c r="AE322" s="223" t="str">
        <f t="shared" ca="1" si="480"/>
        <v>-3.16913364058922-3.16913364058896i</v>
      </c>
      <c r="AF322" s="223" t="str">
        <f t="shared" ca="1" si="481"/>
        <v>0.219913061950002-4.47643321283929i</v>
      </c>
      <c r="AG322" s="223" t="str">
        <f t="shared" ca="1" si="482"/>
        <v>3.46450281266997-2.84324397912469i</v>
      </c>
      <c r="AH322" s="223" t="str">
        <f t="shared" ca="1" si="483"/>
        <v>4.43332271393223+0.657621302848039i</v>
      </c>
      <c r="AI322" s="223" t="str">
        <f t="shared" ca="1" si="484"/>
        <v>2.48997232386598+3.72650692877504i</v>
      </c>
      <c r="AJ322" s="223" t="str">
        <f t="shared" ca="1" si="485"/>
        <v>-1.0889962911046+4.34751689378976i</v>
      </c>
      <c r="AK322" s="223" t="str">
        <f t="shared" ca="1" si="486"/>
        <v>-3.95262274603927+2.11272087397268i</v>
      </c>
      <c r="AL322" s="223" t="str">
        <f t="shared" ca="1" si="487"/>
        <v>-4.21984210936446-1.50988364977617i</v>
      </c>
      <c r="AM322" s="223" t="str">
        <f t="shared" ca="1" si="488"/>
        <v>-1.71512276712831-4.1406726455378i</v>
      </c>
      <c r="AN322" s="223" t="str">
        <f t="shared" ca="1" si="489"/>
        <v>1.91623000350989-4.05152793862703i</v>
      </c>
      <c r="AO322" s="223" t="str">
        <f t="shared" ca="1" si="490"/>
        <v>4.28884560393609-1.30100709045915i</v>
      </c>
      <c r="AP322" s="223" t="str">
        <f t="shared" ca="1" si="491"/>
        <v>3.8441953390505+2.30412201479203i</v>
      </c>
      <c r="AQ322" s="223" t="str">
        <f t="shared" ca="1" si="492"/>
        <v>0.874362004301766+4.3957146346482i</v>
      </c>
      <c r="AR322" s="223" t="str">
        <f t="shared" ca="1" si="493"/>
        <v>0.874362004301766+4.3957146346482i</v>
      </c>
      <c r="AS322" s="223" t="str">
        <f t="shared" ca="1" si="494"/>
        <v>-4.46025053048564+0.439296334072406i</v>
      </c>
      <c r="AT322" s="223" t="str">
        <f t="shared" ca="1" si="495"/>
        <v>-3.32081829770467-3.00981426294993i</v>
      </c>
      <c r="AU322" s="223" t="str">
        <f t="shared" ca="1" si="496"/>
        <v>-2.15889189857026E-12-4.48183177549391i</v>
      </c>
      <c r="AV322" s="223" t="str">
        <f t="shared" ca="1" si="497"/>
        <v>3.32081829770476-3.00981426294982i</v>
      </c>
      <c r="AW322" s="223" t="str">
        <f t="shared" ca="1" si="498"/>
        <v>4.46025053048563+0.439296334072545i</v>
      </c>
      <c r="AX322" s="223" t="str">
        <f t="shared" ca="1" si="499"/>
        <v>2.66982407151406+3.5998410369058i</v>
      </c>
      <c r="AY322" s="223" t="str">
        <f t="shared" ca="1" si="500"/>
        <v>-0.87436200430203+4.39571463464814i</v>
      </c>
      <c r="AZ322" s="223" t="str">
        <f t="shared" ca="1" si="501"/>
        <v>-3.84419533904835+2.30412201479563i</v>
      </c>
      <c r="BA322" s="223" t="str">
        <f t="shared" ca="1" si="502"/>
        <v>-4.28884560393602-1.3010070904594i</v>
      </c>
      <c r="BB322" s="223" t="str">
        <f t="shared" ca="1" si="503"/>
        <v>-1.91623000350965-4.05152793862715i</v>
      </c>
      <c r="BC322" s="223" t="str">
        <f t="shared" ca="1" si="504"/>
        <v>1.71512276712856-4.1406726455377i</v>
      </c>
      <c r="BD322" s="223" t="str">
        <f t="shared" ca="1" si="505"/>
        <v>4.21984210936453-1.50988364977598i</v>
      </c>
      <c r="BE322" s="223" t="str">
        <f t="shared" ca="1" si="506"/>
        <v>3.95262274604127+2.11272087396893i</v>
      </c>
      <c r="BF322" s="223" t="str">
        <f t="shared" ca="1" si="507"/>
        <v>1.0889962911044+4.34751689378981i</v>
      </c>
      <c r="BG322" s="223" t="str">
        <f t="shared" ca="1" si="508"/>
        <v>-2.48997232386615+3.72650692877493i</v>
      </c>
      <c r="BH322" s="223" t="str">
        <f t="shared" ca="1" si="509"/>
        <v>-4.43332271393225+0.657621302847837i</v>
      </c>
      <c r="BI322" s="223" t="str">
        <f t="shared" ca="1" si="510"/>
        <v>-3.46450281267097-2.84324397912347i</v>
      </c>
      <c r="BJ322" s="223" t="str">
        <f t="shared" ca="1" si="511"/>
        <v>-0.219913061947953-4.47643321283939i</v>
      </c>
      <c r="BK322" s="223" t="str">
        <f t="shared" ca="1" si="512"/>
        <v>3.16913364059004-3.16913364058814i</v>
      </c>
      <c r="BL322" s="223" t="str">
        <f t="shared" ca="1" si="513"/>
        <v>4.47643321283926+0.219913061950645i</v>
      </c>
      <c r="BM322" s="223" t="str">
        <f t="shared" ca="1" si="514"/>
        <v>2.84324397912494+3.46450281266977i</v>
      </c>
      <c r="BN322" s="223" t="str">
        <f t="shared" ca="1" si="515"/>
        <v>-0.657621302845968+4.43332271393253i</v>
      </c>
      <c r="BO322" s="223" t="str">
        <f t="shared" ca="1" si="516"/>
        <v>-3.72650692877628+2.48997232386412i</v>
      </c>
      <c r="BP322" s="223" t="str">
        <f t="shared" ca="1" si="517"/>
        <v>-4.34751689378922-1.08899629110677i</v>
      </c>
      <c r="BQ322" s="223" t="str">
        <f t="shared" ca="1" si="518"/>
        <v>-2.11272087397071-3.95262274604032i</v>
      </c>
      <c r="BR322" s="223" t="str">
        <f t="shared" ca="1" si="519"/>
        <v>1.50988364977408-4.21984210936521i</v>
      </c>
      <c r="BS322" s="223" t="str">
        <f t="shared" ca="1" si="520"/>
        <v>4.14067264553693-1.71512276713042i</v>
      </c>
      <c r="BT322" s="223" t="str">
        <f t="shared" ca="1" si="521"/>
        <v>4.05152793862605+1.91623000351197i</v>
      </c>
      <c r="BU322" s="223" t="str">
        <f t="shared" ca="1" si="522"/>
        <v>1.30100709045695+4.28884560393676i</v>
      </c>
      <c r="BV322" s="223" t="str">
        <f t="shared" ca="1" si="523"/>
        <v>-2.30412201479401+3.84419533904933i</v>
      </c>
      <c r="BW322" s="223" t="str">
        <f t="shared" ca="1" si="524"/>
        <v>-4.39571463464778+0.874362004303881i</v>
      </c>
      <c r="BX322" s="223" t="str">
        <f t="shared" ca="1" si="525"/>
        <v>-3.59984103690693-2.66982407151254i</v>
      </c>
      <c r="BY322" s="223" t="str">
        <f t="shared" ca="1" si="526"/>
        <v>-0.43929633406999-4.46025053048589i</v>
      </c>
      <c r="BZ322" s="223" t="str">
        <f t="shared" ca="1" si="527"/>
        <v>3.00981426295172-3.32081829770304i</v>
      </c>
      <c r="CA322" s="223" t="str">
        <f t="shared" ca="1" si="528"/>
        <v>4.48183177549391+2.67943738664904E-13i</v>
      </c>
      <c r="CB322" s="223" t="str">
        <f t="shared" ca="1" si="529"/>
        <v>3.00981426295133+3.3208182977034i</v>
      </c>
      <c r="CC322" s="223" t="str">
        <f t="shared" ca="1" si="530"/>
        <v>-0.439296334070524+4.46025053048583i</v>
      </c>
      <c r="CD322" s="223" t="str">
        <f t="shared" ca="1" si="531"/>
        <v>-3.5998410369071+2.66982407151231i</v>
      </c>
      <c r="CE322" s="223" t="str">
        <f t="shared" ca="1" si="532"/>
        <v>-4.39571463464772-0.874362004304159i</v>
      </c>
      <c r="CF322" s="223" t="str">
        <f t="shared" ca="1" si="533"/>
        <v>-2.30412201479377-3.84419533904947i</v>
      </c>
      <c r="CG322" s="223" t="str">
        <f t="shared" ca="1" si="534"/>
        <v>1.30100709045746-4.28884560393661i</v>
      </c>
      <c r="CH322" s="223" t="str">
        <f t="shared" ca="1" si="535"/>
        <v>4.05152793862628-1.91623000351149i</v>
      </c>
      <c r="CI322" s="223" t="str">
        <f t="shared" ca="1" si="536"/>
        <v>4.14067264553682+1.71512276713068i</v>
      </c>
      <c r="CJ322" s="223" t="str">
        <f t="shared" ca="1" si="537"/>
        <v>1.50988364977381+4.21984210936531i</v>
      </c>
      <c r="CK322" s="223" t="str">
        <f t="shared" ca="1" si="538"/>
        <v>-2.11272087397096+3.9526227460402i</v>
      </c>
      <c r="CL322" s="223" t="str">
        <f t="shared" ca="1" si="539"/>
        <v>-4.34751689378928+1.08899629110649i</v>
      </c>
      <c r="CM322" s="223" t="str">
        <f t="shared" ca="1" si="540"/>
        <v>-3.72650692877612-2.48997232386435i</v>
      </c>
      <c r="CN322" s="223" t="str">
        <f t="shared" ca="1" si="541"/>
        <v>-0.657621302845435-4.43332271393261i</v>
      </c>
      <c r="CO322" s="223" t="str">
        <f t="shared" ca="1" si="542"/>
        <v>2.84324397912535-3.46450281266943i</v>
      </c>
      <c r="CP322" s="223" t="str">
        <f t="shared" ca="1" si="543"/>
        <v>4.47643321283929-0.219913061950109i</v>
      </c>
      <c r="CQ322" s="223" t="str">
        <f t="shared" ca="1" si="544"/>
        <v>3.16913364058967+3.16913364058852i</v>
      </c>
      <c r="CR322" s="223" t="str">
        <f t="shared" ca="1" si="545"/>
        <v>-0.219913061948488+4.47643321283937i</v>
      </c>
      <c r="CS322" s="223" t="str">
        <f t="shared" ca="1" si="546"/>
        <v>-3.46450281267131+2.84324397912306i</v>
      </c>
      <c r="CT322" s="223" t="str">
        <f t="shared" ca="1" si="547"/>
        <v>-4.43332271393218-0.657621302848366i</v>
      </c>
      <c r="CU322" s="223" t="str">
        <f t="shared" ca="1" si="548"/>
        <v>-2.4899723238657-3.72650692877522i</v>
      </c>
      <c r="CV322" s="223" t="str">
        <f t="shared" ca="1" si="549"/>
        <v>1.08899629110492-4.34751689378968i</v>
      </c>
      <c r="CW322" s="223" t="str">
        <f t="shared" ca="1" si="550"/>
        <v>3.95262274603943-2.11272087397239i</v>
      </c>
      <c r="CX322" s="223" t="str">
        <f t="shared" ca="1" si="551"/>
        <v>4.21984210936439+1.50988364977636i</v>
      </c>
      <c r="CY322" s="223" t="str">
        <f t="shared" ca="1" si="552"/>
        <v>1.71512276712818+4.14067264553786i</v>
      </c>
      <c r="CZ322" s="223" t="str">
        <f t="shared" ca="1" si="553"/>
        <v>-1.91623000351002+4.05152793862697i</v>
      </c>
      <c r="DA322" s="223" t="str">
        <f t="shared" ca="1" si="554"/>
        <v>-4.28884560393614+1.30100709045901i</v>
      </c>
      <c r="DB322" s="223" t="str">
        <f t="shared" ca="1" si="555"/>
        <v>-3.84419533905043-2.30412201479215i</v>
      </c>
      <c r="DC322" s="223" t="str">
        <f t="shared" ca="1" si="556"/>
        <v>-0.874362004301502-4.39571463464825i</v>
      </c>
      <c r="DD322" s="223" t="str">
        <f t="shared" ca="1" si="557"/>
        <v>2.66982407151449-3.59984103690548i</v>
      </c>
      <c r="DE322" s="223" t="str">
        <f t="shared" ca="1" si="558"/>
        <v>4.46025053048567-0.439296334072138i</v>
      </c>
      <c r="DF322" s="223" t="str">
        <f t="shared" ca="1" si="559"/>
        <v>3.32081829770449+3.00981426295012i</v>
      </c>
      <c r="DG322" s="223" t="str">
        <f t="shared" ca="1" si="560"/>
        <v>1.89094815990536E-12+4.48183177549391i</v>
      </c>
      <c r="DH322" s="223" t="str">
        <f t="shared" ca="1" si="561"/>
        <v>-3.32081829770503+3.00981426294953i</v>
      </c>
      <c r="DI322" s="223" t="str">
        <f t="shared" ca="1" si="562"/>
        <v>-4.46025053048559-0.439296334072938i</v>
      </c>
      <c r="DJ322" s="223" t="str">
        <f t="shared" ca="1" si="563"/>
        <v>-2.66982407151384-3.59984103690596i</v>
      </c>
      <c r="DK322" s="223" t="str">
        <f t="shared" ca="1" si="564"/>
        <v>0.87436200430229-4.39571463464809i</v>
      </c>
      <c r="DL322" s="223" t="str">
        <f t="shared" ca="1" si="565"/>
        <v>3.84419533904849-2.3041220147954i</v>
      </c>
      <c r="DM322" s="223" t="str">
        <f t="shared" ca="1" si="566"/>
        <v>4.2888456039359+1.30100709045978i</v>
      </c>
      <c r="DN322" s="223" t="str">
        <f t="shared" ca="1" si="567"/>
        <v>1.91623000350929+4.05152793862732i</v>
      </c>
      <c r="DO322" s="223" t="str">
        <f t="shared" ca="1" si="568"/>
        <v>-1.71512276712893+4.14067264553755i</v>
      </c>
      <c r="DP322" s="223" t="str">
        <f t="shared" ca="1" si="569"/>
        <v>-4.21984210936467+1.50988364977561i</v>
      </c>
      <c r="DQ322" s="223" t="str">
        <f t="shared" ca="1" si="570"/>
        <v>-3.95262274604109-2.11272087396928i</v>
      </c>
      <c r="DR322" s="223" t="str">
        <f t="shared" ca="1" si="571"/>
        <v>-1.08899629110439-4.34751689378981i</v>
      </c>
      <c r="DS322" s="223" t="str">
        <f t="shared" ca="1" si="572"/>
        <v>2.48997232386616-3.72650692877492i</v>
      </c>
      <c r="DT322" s="223" t="str">
        <f t="shared" ca="1" si="573"/>
        <v>4.43332271393226-0.657621302847824i</v>
      </c>
      <c r="DU322" s="223" t="str">
        <f t="shared" ca="1" si="574"/>
        <v>3.46450281267096+2.84324397912348i</v>
      </c>
      <c r="DV322" s="223" t="str">
        <f t="shared" ca="1" si="575"/>
        <v>0.21991306194794+4.47643321283939i</v>
      </c>
      <c r="DW322" s="223" t="str">
        <f t="shared" ca="1" si="576"/>
        <v>-3.16913364059005+3.16913364058813i</v>
      </c>
      <c r="DX322" s="223" t="str">
        <f t="shared" ca="1" si="577"/>
        <v>-4.47643321283926-0.219913061950658i</v>
      </c>
      <c r="DY322" s="223" t="str">
        <f t="shared" ca="1" si="578"/>
        <v>-2.84324397912492-3.46450281266978i</v>
      </c>
      <c r="DZ322" s="223" t="str">
        <f t="shared" ca="1" si="579"/>
        <v>0.657621302845982-4.43332271393253i</v>
      </c>
      <c r="EA322" s="223" t="str">
        <f t="shared" ca="1" si="580"/>
        <v>3.72650692877388-2.48997232386771i</v>
      </c>
      <c r="EB322" s="223" t="str">
        <f t="shared" ca="1" si="581"/>
        <v>4.34751689378915+1.08899629110703i</v>
      </c>
      <c r="EC322" s="223" t="str">
        <f t="shared" ca="1" si="582"/>
        <v>2.11272087397048+3.95262274604045i</v>
      </c>
      <c r="ED322" s="223" t="str">
        <f t="shared" ca="1" si="583"/>
        <v>-1.50988364977433+4.21984210936512i</v>
      </c>
      <c r="EE322" s="223" t="str">
        <f t="shared" ca="1" si="584"/>
        <v>-4.14067264553703+1.71512276713018i</v>
      </c>
      <c r="EF322" s="223" t="str">
        <f t="shared" ca="1" si="585"/>
        <v>-4.05152793862789-1.91623000350807i</v>
      </c>
      <c r="EG322" s="223" t="str">
        <f t="shared" ca="1" si="586"/>
        <v>-1.30100709045669-4.28884560393684i</v>
      </c>
      <c r="EH322" s="223" t="str">
        <f t="shared" ca="1" si="587"/>
        <v>2.30412201479424-3.84419533904919i</v>
      </c>
      <c r="EI322" s="223" t="str">
        <f t="shared" ca="1" si="588"/>
        <v>4.39571463464783-0.874362004303622i</v>
      </c>
      <c r="EJ322" s="223" t="str">
        <f t="shared" ca="1" si="589"/>
        <v>3.59984103690677+2.66982407151276i</v>
      </c>
      <c r="EK322" s="223" t="str">
        <f t="shared" ca="1" si="590"/>
        <v>0.439296334074287+4.46025053048546i</v>
      </c>
      <c r="EL322" s="223" t="str">
        <f t="shared" ca="1" si="591"/>
        <v>-3.00981426295192+3.32081829770286i</v>
      </c>
      <c r="EM322" s="223" t="str">
        <f t="shared" ca="1" si="592"/>
        <v>-4.48183177549391-5.35887477329807E-13i</v>
      </c>
      <c r="EN322" s="223"/>
      <c r="EO322" s="223"/>
      <c r="EP322" s="223"/>
    </row>
    <row r="323" spans="1:146">
      <c r="A323" s="249">
        <f t="shared" si="461"/>
        <v>4.355468749999993E-3</v>
      </c>
      <c r="B323" s="248">
        <v>223</v>
      </c>
      <c r="C323" s="247">
        <f t="shared" si="462"/>
        <v>44600</v>
      </c>
      <c r="N323" s="246">
        <f t="shared" ca="1" si="463"/>
        <v>8.5177336213739459</v>
      </c>
      <c r="O323" s="223">
        <f t="shared" ca="1" si="464"/>
        <v>-4.4822663786260533</v>
      </c>
      <c r="P323" s="223" t="str">
        <f t="shared" ca="1" si="465"/>
        <v>-3.09070440037446-3.24626834973135i</v>
      </c>
      <c r="Q323" s="223" t="str">
        <f t="shared" ca="1" si="466"/>
        <v>0.219934386915319-4.47686729247291i</v>
      </c>
      <c r="R323" s="223" t="str">
        <f t="shared" ca="1" si="467"/>
        <v>3.39401175429424-2.9276946734033i</v>
      </c>
      <c r="S323" s="223" t="str">
        <f t="shared" ca="1" si="468"/>
        <v>4.46068304088496+0.439338932628137i</v>
      </c>
      <c r="T323" s="223" t="str">
        <f t="shared" ca="1" si="469"/>
        <v>2.75763187352803+3.53357868726081i</v>
      </c>
      <c r="U323" s="223" t="str">
        <f t="shared" ca="1" si="470"/>
        <v>-0.657685072371154+4.43375261314179i</v>
      </c>
      <c r="V323" s="223" t="str">
        <f t="shared" ca="1" si="471"/>
        <v>-3.66463291966454+2.58092569692978i</v>
      </c>
      <c r="W323" s="223" t="str">
        <f t="shared" ca="1" si="472"/>
        <v>-4.39614088700269-0.874446791168413i</v>
      </c>
      <c r="X323" s="223" t="str">
        <f t="shared" ca="1" si="473"/>
        <v>-2.39800184426486-3.78685873038113i</v>
      </c>
      <c r="Y323" s="223" t="str">
        <f t="shared" ca="1" si="474"/>
        <v>1.08910189105282-4.34793847241042i</v>
      </c>
      <c r="Z323" s="223" t="str">
        <f t="shared" ca="1" si="475"/>
        <v>3.89996166672658-2.20930099511695i</v>
      </c>
      <c r="AA323" s="223" t="str">
        <f t="shared" ca="1" si="476"/>
        <v>4.28926149320359+1.30113324908806i</v>
      </c>
      <c r="AB323" s="223" t="str">
        <f t="shared" ca="1" si="477"/>
        <v>2.01527774636028+4.00366925382037i</v>
      </c>
      <c r="AC323" s="223" t="str">
        <f t="shared" ca="1" si="478"/>
        <v>-1.5100300631604+4.22025130736469i</v>
      </c>
      <c r="AD323" s="223" t="str">
        <f t="shared" ca="1" si="479"/>
        <v>-4.09773165100192+1.81639951699472i</v>
      </c>
      <c r="AE323" s="223" t="str">
        <f t="shared" ca="1" si="480"/>
        <v>-4.14107416647612-1.71528908254721i</v>
      </c>
      <c r="AF323" s="223" t="str">
        <f t="shared" ca="1" si="481"/>
        <v>-1.61314542209537-4.1819222537171i</v>
      </c>
      <c r="AG323" s="223" t="str">
        <f t="shared" ca="1" si="482"/>
        <v>1.91641582029294-4.05192081520511i</v>
      </c>
      <c r="AH323" s="223" t="str">
        <f t="shared" ca="1" si="483"/>
        <v>4.25603823943069-1.40600511857718i</v>
      </c>
      <c r="AI323" s="223" t="str">
        <f t="shared" ca="1" si="484"/>
        <v>3.95300603178325+2.11292574447062i</v>
      </c>
      <c r="AJ323" s="223" t="str">
        <f t="shared" ca="1" si="485"/>
        <v>1.19547762557899+4.31990105623978i</v>
      </c>
      <c r="AK323" s="223" t="str">
        <f t="shared" ca="1" si="486"/>
        <v>-2.30434544545777+3.84456811058921i</v>
      </c>
      <c r="AL323" s="223" t="str">
        <f t="shared" ca="1" si="487"/>
        <v>-4.37335685302578+0.982070122269246i</v>
      </c>
      <c r="AM323" s="223" t="str">
        <f t="shared" ca="1" si="488"/>
        <v>-3.72686828807236-2.49021377643006i</v>
      </c>
      <c r="AN323" s="223" t="str">
        <f t="shared" ca="1" si="489"/>
        <v>-0.766296726015781-4.41627685009206i</v>
      </c>
      <c r="AO323" s="223" t="str">
        <f t="shared" ca="1" si="490"/>
        <v>2.67008296429793-3.6001901134145i</v>
      </c>
      <c r="AP323" s="223" t="str">
        <f t="shared" ca="1" si="491"/>
        <v>4.44855764940631-0.548677253829746i</v>
      </c>
      <c r="AQ323" s="223" t="str">
        <f t="shared" ca="1" si="492"/>
        <v>3.46483876543403+2.84351968843318i</v>
      </c>
      <c r="AR323" s="223" t="str">
        <f t="shared" ca="1" si="493"/>
        <v>3.46483876543403+2.84351968843318i</v>
      </c>
      <c r="AS323" s="223" t="str">
        <f t="shared" ca="1" si="494"/>
        <v>-3.0101061245762+3.32114031738353i</v>
      </c>
      <c r="AT323" s="223" t="str">
        <f t="shared" ca="1" si="495"/>
        <v>-4.48091640379418+0.110000323498442i</v>
      </c>
      <c r="AU323" s="223" t="str">
        <f t="shared" ca="1" si="496"/>
        <v>-3.16944095141103-3.16944095141087i</v>
      </c>
      <c r="AV323" s="223" t="str">
        <f t="shared" ca="1" si="497"/>
        <v>0.110000323498225-4.48091640379418i</v>
      </c>
      <c r="AW323" s="223" t="str">
        <f t="shared" ca="1" si="498"/>
        <v>3.32114031738338-3.01010612457636i</v>
      </c>
      <c r="AX323" s="223" t="str">
        <f t="shared" ca="1" si="499"/>
        <v>4.47012148369555+0.329735970080568i</v>
      </c>
      <c r="AY323" s="223" t="str">
        <f t="shared" ca="1" si="500"/>
        <v>2.84351968843345+3.46483876543381i</v>
      </c>
      <c r="AZ323" s="223" t="str">
        <f t="shared" ca="1" si="501"/>
        <v>-0.548677253829531+4.44855764940633i</v>
      </c>
      <c r="BA323" s="223" t="str">
        <f t="shared" ca="1" si="502"/>
        <v>-3.60019011341437+2.67008296429811i</v>
      </c>
      <c r="BB323" s="223" t="str">
        <f t="shared" ca="1" si="503"/>
        <v>-4.41627685009209-0.766296726015566i</v>
      </c>
      <c r="BC323" s="223" t="str">
        <f t="shared" ca="1" si="504"/>
        <v>-2.49021377643024-3.72686828807224i</v>
      </c>
      <c r="BD323" s="223" t="str">
        <f t="shared" ca="1" si="505"/>
        <v>0.982070122268972-4.37335685302585i</v>
      </c>
      <c r="BE323" s="223" t="str">
        <f t="shared" ca="1" si="506"/>
        <v>3.84456811058907-2.30434544545801i</v>
      </c>
      <c r="BF323" s="223" t="str">
        <f t="shared" ca="1" si="507"/>
        <v>4.31990105623984+1.19547762557878i</v>
      </c>
      <c r="BG323" s="223" t="str">
        <f t="shared" ca="1" si="508"/>
        <v>2.11292574447087+3.95300603178312i</v>
      </c>
      <c r="BH323" s="223" t="str">
        <f t="shared" ca="1" si="509"/>
        <v>-1.40600511857698+4.25603823943076i</v>
      </c>
      <c r="BI323" s="223" t="str">
        <f t="shared" ca="1" si="510"/>
        <v>-4.05192081520425+1.91641582029475i</v>
      </c>
      <c r="BJ323" s="223" t="str">
        <f t="shared" ca="1" si="511"/>
        <v>-4.18192225371635-1.61314542209731i</v>
      </c>
      <c r="BK323" s="223" t="str">
        <f t="shared" ca="1" si="512"/>
        <v>-1.71528908254535-4.14107416647689i</v>
      </c>
      <c r="BL323" s="223" t="str">
        <f t="shared" ca="1" si="513"/>
        <v>1.8163995169965-4.09773165100113i</v>
      </c>
      <c r="BM323" s="223" t="str">
        <f t="shared" ca="1" si="514"/>
        <v>4.22025130736538-1.51003006315844i</v>
      </c>
      <c r="BN323" s="223" t="str">
        <f t="shared" ca="1" si="515"/>
        <v>4.00366925381966+2.01527774636167i</v>
      </c>
      <c r="BO323" s="223" t="str">
        <f t="shared" ca="1" si="516"/>
        <v>1.30113324908662+4.28926149320402i</v>
      </c>
      <c r="BP323" s="223" t="str">
        <f t="shared" ca="1" si="517"/>
        <v>-2.2093009951184+3.89996166672576i</v>
      </c>
      <c r="BQ323" s="223" t="str">
        <f t="shared" ca="1" si="518"/>
        <v>-4.3479384724107+1.0891018910517i</v>
      </c>
      <c r="BR323" s="223" t="str">
        <f t="shared" ca="1" si="519"/>
        <v>-3.78685873038057-2.39800184426576i</v>
      </c>
      <c r="BS323" s="223" t="str">
        <f t="shared" ca="1" si="520"/>
        <v>-0.874446791167441-4.39614088700288i</v>
      </c>
      <c r="BT323" s="223" t="str">
        <f t="shared" ca="1" si="521"/>
        <v>2.58092569693036-3.66463291966413i</v>
      </c>
      <c r="BU323" s="223" t="str">
        <f t="shared" ca="1" si="522"/>
        <v>4.43375261314189-0.657685072370517i</v>
      </c>
      <c r="BV323" s="223" t="str">
        <f t="shared" ca="1" si="523"/>
        <v>3.53357868726046+2.75763187352848i</v>
      </c>
      <c r="BW323" s="223" t="str">
        <f t="shared" ca="1" si="524"/>
        <v>0.439338932627846+4.46068304088499i</v>
      </c>
      <c r="BX323" s="223" t="str">
        <f t="shared" ca="1" si="525"/>
        <v>-2.92769467340346+3.3940117542941i</v>
      </c>
      <c r="BY323" s="223" t="str">
        <f t="shared" ca="1" si="526"/>
        <v>-4.47686729247291+0.219934386915186i</v>
      </c>
      <c r="BZ323" s="223" t="str">
        <f t="shared" ca="1" si="527"/>
        <v>-3.24626834973135-3.09070440037445i</v>
      </c>
      <c r="CA323" s="223" t="str">
        <f t="shared" ca="1" si="528"/>
        <v>-2.17444083548889E-13-4.48226637862605i</v>
      </c>
      <c r="CB323" s="223" t="str">
        <f t="shared" ca="1" si="529"/>
        <v>3.24626834973105-3.09070440037477i</v>
      </c>
      <c r="CC323" s="223" t="str">
        <f t="shared" ca="1" si="530"/>
        <v>4.47686729247294+0.219934386914751i</v>
      </c>
      <c r="CD323" s="223" t="str">
        <f t="shared" ca="1" si="531"/>
        <v>2.92769467340378+3.39401175429382i</v>
      </c>
      <c r="CE323" s="223" t="str">
        <f t="shared" ca="1" si="532"/>
        <v>-0.439338932627413+4.46068304088503i</v>
      </c>
      <c r="CF323" s="223" t="str">
        <f t="shared" ca="1" si="533"/>
        <v>-3.53357868726003+2.75763187352902i</v>
      </c>
      <c r="CG323" s="223" t="str">
        <f t="shared" ca="1" si="534"/>
        <v>-4.43375261314195-0.657685072370087i</v>
      </c>
      <c r="CH323" s="223" t="str">
        <f t="shared" ca="1" si="535"/>
        <v>-2.58092569693072-3.66463291966388i</v>
      </c>
      <c r="CI323" s="223" t="str">
        <f t="shared" ca="1" si="536"/>
        <v>0.874446791166764-4.39614088700302i</v>
      </c>
      <c r="CJ323" s="223" t="str">
        <f t="shared" ca="1" si="537"/>
        <v>3.78685873038033-2.39800184426612i</v>
      </c>
      <c r="CK323" s="223" t="str">
        <f t="shared" ca="1" si="538"/>
        <v>4.34793847241081+1.08910189105128i</v>
      </c>
      <c r="CL323" s="223" t="str">
        <f t="shared" ca="1" si="539"/>
        <v>2.20930099511878+3.89996166672555i</v>
      </c>
      <c r="CM323" s="223" t="str">
        <f t="shared" ca="1" si="540"/>
        <v>-1.30113324908621+4.28926149320415i</v>
      </c>
      <c r="CN323" s="223" t="str">
        <f t="shared" ca="1" si="541"/>
        <v>-4.00366925381947+2.01527774636206i</v>
      </c>
      <c r="CO323" s="223" t="str">
        <f t="shared" ca="1" si="542"/>
        <v>-4.22025130736399-1.51003006316235i</v>
      </c>
      <c r="CP323" s="223" t="str">
        <f t="shared" ca="1" si="543"/>
        <v>-1.81639951699293-4.0977316510027i</v>
      </c>
      <c r="CQ323" s="223" t="str">
        <f t="shared" ca="1" si="544"/>
        <v>1.71528908254895-4.1410741664754i</v>
      </c>
      <c r="CR323" s="223" t="str">
        <f t="shared" ca="1" si="545"/>
        <v>4.18192225371784-1.61314542209343i</v>
      </c>
      <c r="CS323" s="223" t="str">
        <f t="shared" ca="1" si="546"/>
        <v>4.05192081520444+1.91641582029436i</v>
      </c>
      <c r="CT323" s="223" t="str">
        <f t="shared" ca="1" si="547"/>
        <v>1.40600511857751+4.25603823943058i</v>
      </c>
      <c r="CU323" s="223" t="str">
        <f t="shared" ca="1" si="548"/>
        <v>-2.11292574447048+3.95300603178333i</v>
      </c>
      <c r="CV323" s="223" t="str">
        <f t="shared" ca="1" si="549"/>
        <v>-4.31990105623972+1.1954776255792i</v>
      </c>
      <c r="CW323" s="223" t="str">
        <f t="shared" ca="1" si="550"/>
        <v>-3.84456811058936-2.30434544545753i</v>
      </c>
      <c r="CX323" s="223" t="str">
        <f t="shared" ca="1" si="551"/>
        <v>-0.982070122269398-4.37335685302575i</v>
      </c>
      <c r="CY323" s="223" t="str">
        <f t="shared" ca="1" si="552"/>
        <v>2.49021377642989-3.72686828807248i</v>
      </c>
      <c r="CZ323" s="223" t="str">
        <f t="shared" ca="1" si="553"/>
        <v>4.416276850092-0.766296726016122i</v>
      </c>
      <c r="DA323" s="223" t="str">
        <f t="shared" ca="1" si="554"/>
        <v>3.60019011341455+2.67008296429786i</v>
      </c>
      <c r="DB323" s="223" t="str">
        <f t="shared" ca="1" si="555"/>
        <v>0.548677253829961+4.44855764940628i</v>
      </c>
      <c r="DC323" s="223" t="str">
        <f t="shared" ca="1" si="556"/>
        <v>-2.84351968843301+3.46483876543416i</v>
      </c>
      <c r="DD323" s="223" t="str">
        <f t="shared" ca="1" si="557"/>
        <v>-4.47012148369551+0.329735970081128i</v>
      </c>
      <c r="DE323" s="223" t="str">
        <f t="shared" ca="1" si="558"/>
        <v>-3.32114031738368-3.01010612457604i</v>
      </c>
      <c r="DF323" s="223" t="str">
        <f t="shared" ca="1" si="559"/>
        <v>-0.11000032349866-4.48091640379417i</v>
      </c>
      <c r="DG323" s="223" t="str">
        <f t="shared" ca="1" si="560"/>
        <v>3.16944095141063-3.16944095141127i</v>
      </c>
      <c r="DH323" s="223" t="str">
        <f t="shared" ca="1" si="561"/>
        <v>4.4809164037942+0.110000323497753i</v>
      </c>
      <c r="DI323" s="223" t="str">
        <f t="shared" ca="1" si="562"/>
        <v>3.01010612457671+3.32114031738307i</v>
      </c>
      <c r="DJ323" s="223" t="str">
        <f t="shared" ca="1" si="563"/>
        <v>-0.329735970080478+4.47012148369556i</v>
      </c>
      <c r="DK323" s="223" t="str">
        <f t="shared" ca="1" si="564"/>
        <v>-3.46483876543375+2.84351968843352i</v>
      </c>
      <c r="DL323" s="223" t="str">
        <f t="shared" ca="1" si="565"/>
        <v>-4.44855764940636-0.548677253829311i</v>
      </c>
      <c r="DM323" s="223" t="str">
        <f t="shared" ca="1" si="566"/>
        <v>-2.67008296429838-3.60019011341416i</v>
      </c>
      <c r="DN323" s="223" t="str">
        <f t="shared" ca="1" si="567"/>
        <v>0.766296726015225-4.41627685009215i</v>
      </c>
      <c r="DO323" s="223" t="str">
        <f t="shared" ca="1" si="568"/>
        <v>3.72686828807198-2.49021377643064i</v>
      </c>
      <c r="DP323" s="223" t="str">
        <f t="shared" ca="1" si="569"/>
        <v>4.37335685302584+0.982070122269008i</v>
      </c>
      <c r="DQ323" s="223" t="str">
        <f t="shared" ca="1" si="570"/>
        <v>2.30434544545809+3.84456811058903i</v>
      </c>
      <c r="DR323" s="223" t="str">
        <f t="shared" ca="1" si="571"/>
        <v>-1.19547762557857+4.31990105623989i</v>
      </c>
      <c r="DS323" s="223" t="str">
        <f t="shared" ca="1" si="572"/>
        <v>-3.95300603178518+2.11292574446701i</v>
      </c>
      <c r="DT323" s="223" t="str">
        <f t="shared" ca="1" si="573"/>
        <v>-4.25603823942942-1.406005118581i</v>
      </c>
      <c r="DU323" s="223" t="str">
        <f t="shared" ca="1" si="574"/>
        <v>-1.91641582029103-4.05192081520601i</v>
      </c>
      <c r="DV323" s="223" t="str">
        <f t="shared" ca="1" si="575"/>
        <v>1.61314542209687-4.18192225371652i</v>
      </c>
      <c r="DW323" s="223" t="str">
        <f t="shared" ca="1" si="576"/>
        <v>4.14107416647671-1.71528908254579i</v>
      </c>
      <c r="DX323" s="223" t="str">
        <f t="shared" ca="1" si="577"/>
        <v>4.09773165100111+1.81639951699653i</v>
      </c>
      <c r="DY323" s="223" t="str">
        <f t="shared" ca="1" si="578"/>
        <v>1.51003006315865+4.22025130736531i</v>
      </c>
      <c r="DZ323" s="223" t="str">
        <f t="shared" ca="1" si="579"/>
        <v>-2.01527774636148+4.00366925381976i</v>
      </c>
      <c r="EA323" s="223" t="str">
        <f t="shared" ca="1" si="580"/>
        <v>-4.28926149320396+1.30113324908683i</v>
      </c>
      <c r="EB323" s="223" t="str">
        <f t="shared" ca="1" si="581"/>
        <v>-3.89996166672599-2.20930099511799i</v>
      </c>
      <c r="EC323" s="223" t="str">
        <f t="shared" ca="1" si="582"/>
        <v>-1.08910189105216-4.34793847241059i</v>
      </c>
      <c r="ED323" s="223" t="str">
        <f t="shared" ca="1" si="583"/>
        <v>2.39800184426579-3.78685873038055i</v>
      </c>
      <c r="EE323" s="223" t="str">
        <f t="shared" ca="1" si="584"/>
        <v>4.39614088700289-0.874446791167405i</v>
      </c>
      <c r="EF323" s="223" t="str">
        <f t="shared" ca="1" si="585"/>
        <v>3.66463291966425+2.58092569693018i</v>
      </c>
      <c r="EG323" s="223" t="str">
        <f t="shared" ca="1" si="586"/>
        <v>0.657685072370733+4.43375261314186i</v>
      </c>
      <c r="EH323" s="223" t="str">
        <f t="shared" ca="1" si="587"/>
        <v>-2.7576318735283+3.53357868726059i</v>
      </c>
      <c r="EI323" s="223" t="str">
        <f t="shared" ca="1" si="588"/>
        <v>-4.46068304088494+0.439338932628316i</v>
      </c>
      <c r="EJ323" s="223" t="str">
        <f t="shared" ca="1" si="589"/>
        <v>-3.39401175429441-2.9276946734031i</v>
      </c>
      <c r="EK323" s="223" t="str">
        <f t="shared" ca="1" si="590"/>
        <v>-0.219934386915149-4.47686729247292i</v>
      </c>
      <c r="EL323" s="223" t="str">
        <f t="shared" ca="1" si="591"/>
        <v>3.0907044003743-3.2462683497315i</v>
      </c>
      <c r="EM323" s="223" t="str">
        <f t="shared" ca="1" si="592"/>
        <v>4.48226637862605-4.34888167097778E-13i</v>
      </c>
      <c r="EN323" s="223"/>
      <c r="EO323" s="223"/>
      <c r="EP323" s="223"/>
    </row>
    <row r="324" spans="1:146">
      <c r="A324" s="249">
        <f t="shared" si="461"/>
        <v>4.3749999999999926E-3</v>
      </c>
      <c r="B324" s="248">
        <v>224</v>
      </c>
      <c r="C324" s="247">
        <f t="shared" si="462"/>
        <v>44800</v>
      </c>
      <c r="N324" s="246">
        <f t="shared" ca="1" si="463"/>
        <v>8.5173302611472472</v>
      </c>
      <c r="O324" s="223">
        <f t="shared" ca="1" si="464"/>
        <v>-4.4826697388527537</v>
      </c>
      <c r="P324" s="223" t="str">
        <f t="shared" ca="1" si="465"/>
        <v>-3.16972617016252-3.16972617016251i</v>
      </c>
      <c r="Q324" s="223" t="str">
        <f t="shared" ca="1" si="466"/>
        <v>-1.09557317124823E-13-4.48266973885275i</v>
      </c>
      <c r="R324" s="223" t="str">
        <f t="shared" ca="1" si="467"/>
        <v>3.16972617016255-3.16972617016247i</v>
      </c>
      <c r="S324" s="223" t="str">
        <f t="shared" ca="1" si="468"/>
        <v>4.48266973885275-2.19114634249647E-13i</v>
      </c>
      <c r="T324" s="223" t="str">
        <f t="shared" ca="1" si="469"/>
        <v>3.16972617016254+3.16972617016248i</v>
      </c>
      <c r="U324" s="223" t="str">
        <f t="shared" ca="1" si="470"/>
        <v>-1.25208848440396E-13+4.48266973885275i</v>
      </c>
      <c r="V324" s="223" t="str">
        <f t="shared" ca="1" si="471"/>
        <v>-3.16972617016241+3.16972617016261i</v>
      </c>
      <c r="W324" s="223" t="str">
        <f t="shared" ca="1" si="472"/>
        <v>-4.48266973885275-3.9539994463724E-14i</v>
      </c>
      <c r="X324" s="223" t="str">
        <f t="shared" ca="1" si="473"/>
        <v>-3.16972617016238-3.16972617016264i</v>
      </c>
      <c r="Y324" s="223" t="str">
        <f t="shared" ca="1" si="474"/>
        <v>-7.79801437104831E-14-4.48266973885275i</v>
      </c>
      <c r="Z324" s="223" t="str">
        <f t="shared" ca="1" si="475"/>
        <v>3.16972617016259-3.16972617016244i</v>
      </c>
      <c r="AA324" s="223" t="str">
        <f t="shared" ca="1" si="476"/>
        <v>4.48266973885275-1.9550028188469E-13i</v>
      </c>
      <c r="AB324" s="223" t="str">
        <f t="shared" ca="1" si="477"/>
        <v>3.16972617016255+3.16972617016248i</v>
      </c>
      <c r="AC324" s="223" t="str">
        <f t="shared" ca="1" si="478"/>
        <v>-1.64748842904121E-13+4.48266973885275i</v>
      </c>
      <c r="AD324" s="223" t="str">
        <f t="shared" ca="1" si="479"/>
        <v>-3.16972617016242+3.1697261701626i</v>
      </c>
      <c r="AE324" s="223" t="str">
        <f t="shared" ca="1" si="480"/>
        <v>-4.48266973885275-7.90799889274478E-14i</v>
      </c>
      <c r="AF324" s="223" t="str">
        <f t="shared" ca="1" si="481"/>
        <v>-3.16972617016267-3.16972617016236i</v>
      </c>
      <c r="AG324" s="223" t="str">
        <f t="shared" ca="1" si="482"/>
        <v>-7.02914334442935E-14-4.48266973885275i</v>
      </c>
      <c r="AH324" s="223" t="str">
        <f t="shared" ca="1" si="483"/>
        <v>3.1697261701613-3.16972617016372i</v>
      </c>
      <c r="AI324" s="223" t="str">
        <f t="shared" ca="1" si="484"/>
        <v>4.48266973885275-1.04779624495193E-12i</v>
      </c>
      <c r="AJ324" s="223" t="str">
        <f t="shared" ca="1" si="485"/>
        <v>3.16972617016283+3.16972617016219i</v>
      </c>
      <c r="AK324" s="223" t="str">
        <f t="shared" ca="1" si="486"/>
        <v>-2.04288837367844E-13+4.48266973885275i</v>
      </c>
      <c r="AL324" s="223" t="str">
        <f t="shared" ca="1" si="487"/>
        <v>-3.16972617016308+3.16972617016195i</v>
      </c>
      <c r="AM324" s="223" t="str">
        <f t="shared" ca="1" si="488"/>
        <v>-4.48266973885275-1.39267135129255E-12i</v>
      </c>
      <c r="AN324" s="223" t="str">
        <f t="shared" ca="1" si="489"/>
        <v>-3.16972617016111-3.16972617016392i</v>
      </c>
      <c r="AO324" s="223" t="str">
        <f t="shared" ca="1" si="490"/>
        <v>-1.87812592243757E-12-4.48266973885275i</v>
      </c>
      <c r="AP324" s="223" t="str">
        <f t="shared" ca="1" si="491"/>
        <v>3.16972617016169-3.16972617016333i</v>
      </c>
      <c r="AQ324" s="223" t="str">
        <f t="shared" ca="1" si="492"/>
        <v>4.48266973885275-5.62338271722723E-13i</v>
      </c>
      <c r="AR324" s="223" t="str">
        <f t="shared" ca="1" si="493"/>
        <v>4.48266973885275-5.62338271722723E-13i</v>
      </c>
      <c r="AS324" s="223" t="str">
        <f t="shared" ca="1" si="494"/>
        <v>-6.26044242201982E-13+4.48266973885275i</v>
      </c>
      <c r="AT324" s="223" t="str">
        <f t="shared" ca="1" si="495"/>
        <v>-3.16972617016337+3.16972617016165i</v>
      </c>
      <c r="AU324" s="223" t="str">
        <f t="shared" ca="1" si="496"/>
        <v>-4.48266973885275-1.94183189291683E-12i</v>
      </c>
      <c r="AV324" s="223" t="str">
        <f t="shared" ca="1" si="497"/>
        <v>-3.16972617016387-3.16972617016115i</v>
      </c>
      <c r="AW324" s="223" t="str">
        <f t="shared" ca="1" si="498"/>
        <v>-1.3289653808133E-12-4.48266973885275i</v>
      </c>
      <c r="AX324" s="223" t="str">
        <f t="shared" ca="1" si="499"/>
        <v>3.16972617016199-3.16972617016303i</v>
      </c>
      <c r="AY324" s="223" t="str">
        <f t="shared" ca="1" si="500"/>
        <v>4.48266973885275-1.40582866888587E-13i</v>
      </c>
      <c r="AZ324" s="223" t="str">
        <f t="shared" ca="1" si="501"/>
        <v>3.16972617016219+3.16972617016283i</v>
      </c>
      <c r="BA324" s="223" t="str">
        <f t="shared" ca="1" si="502"/>
        <v>-1.17520478382626E-12+4.48266973885275i</v>
      </c>
      <c r="BB324" s="223" t="str">
        <f t="shared" ca="1" si="503"/>
        <v>-3.16972617016377+3.16972617016126i</v>
      </c>
      <c r="BC324" s="223" t="str">
        <f t="shared" ca="1" si="504"/>
        <v>-4.48266973885275+2.09559248990386E-12i</v>
      </c>
      <c r="BD324" s="223" t="str">
        <f t="shared" ca="1" si="505"/>
        <v>-3.16972617016357-3.16972617016145i</v>
      </c>
      <c r="BE324" s="223" t="str">
        <f t="shared" ca="1" si="506"/>
        <v>-9.07209975979154E-13-4.48266973885275i</v>
      </c>
      <c r="BF324" s="223" t="str">
        <f t="shared" ca="1" si="507"/>
        <v>3.16972617016229-3.16972617016273i</v>
      </c>
      <c r="BG324" s="223" t="str">
        <f t="shared" ca="1" si="508"/>
        <v>4.48266973885275+4.08577674735689E-13i</v>
      </c>
      <c r="BH324" s="223" t="str">
        <f t="shared" ca="1" si="509"/>
        <v>3.1697261701618+3.16972617016322i</v>
      </c>
      <c r="BI324" s="223" t="str">
        <f t="shared" ca="1" si="510"/>
        <v>-1.5969601886604E-12+4.48266973885275i</v>
      </c>
      <c r="BJ324" s="223" t="str">
        <f t="shared" ca="1" si="511"/>
        <v>-3.16972617016415+3.16972617016087i</v>
      </c>
      <c r="BK324" s="223" t="str">
        <f t="shared" ca="1" si="512"/>
        <v>-4.48266973885275+1.54643194827959E-12i</v>
      </c>
      <c r="BL324" s="223" t="str">
        <f t="shared" ca="1" si="513"/>
        <v>-3.16972617016328-3.16972617016175i</v>
      </c>
      <c r="BM324" s="223" t="str">
        <f t="shared" ca="1" si="514"/>
        <v>-3.5804943435488E-13-4.48266973885275i</v>
      </c>
      <c r="BN324" s="223" t="str">
        <f t="shared" ca="1" si="515"/>
        <v>3.16972617016259-3.16972617016243i</v>
      </c>
      <c r="BO324" s="223" t="str">
        <f t="shared" ca="1" si="516"/>
        <v>4.48266973885275+8.30333079569827E-13i</v>
      </c>
      <c r="BP324" s="223" t="str">
        <f t="shared" ca="1" si="517"/>
        <v>3.16972617016142+3.16972617016361i</v>
      </c>
      <c r="BQ324" s="223" t="str">
        <f t="shared" ca="1" si="518"/>
        <v>-2.01871559349453E-12+4.48266973885275i</v>
      </c>
      <c r="BR324" s="223" t="str">
        <f t="shared" ca="1" si="519"/>
        <v>-3.16972617016121+3.16972617016382i</v>
      </c>
      <c r="BS324" s="223" t="str">
        <f t="shared" ca="1" si="520"/>
        <v>-4.48266973885275+1.12467654344545E-12i</v>
      </c>
      <c r="BT324" s="223" t="str">
        <f t="shared" ca="1" si="521"/>
        <v>-3.16972617016298-3.16972617016205i</v>
      </c>
      <c r="BU324" s="223" t="str">
        <f t="shared" ca="1" si="522"/>
        <v>6.37059704792574E-14-4.48266973885275i</v>
      </c>
      <c r="BV324" s="223" t="str">
        <f t="shared" ca="1" si="523"/>
        <v>3.16972617016307-3.16972617016196i</v>
      </c>
      <c r="BW324" s="223" t="str">
        <f t="shared" ca="1" si="524"/>
        <v>4.48266973885275+1.25208848440396E-12i</v>
      </c>
      <c r="BX324" s="223" t="str">
        <f t="shared" ca="1" si="525"/>
        <v>3.16972617016112+3.16972617016391i</v>
      </c>
      <c r="BY324" s="223" t="str">
        <f t="shared" ca="1" si="526"/>
        <v>1.89130365253602E-12+4.48266973885275i</v>
      </c>
      <c r="BZ324" s="223" t="str">
        <f t="shared" ca="1" si="527"/>
        <v>-3.16972617016151+3.16972617016352i</v>
      </c>
      <c r="CA324" s="223" t="str">
        <f t="shared" ca="1" si="528"/>
        <v>-4.48266973885275+7.02921138611314E-13i</v>
      </c>
      <c r="CB324" s="223" t="str">
        <f t="shared" ca="1" si="529"/>
        <v>-3.1697261701625-3.16972617016252i</v>
      </c>
      <c r="CC324" s="223" t="str">
        <f t="shared" ca="1" si="530"/>
        <v>4.85461375313396E-13-4.48266973885275i</v>
      </c>
      <c r="CD324" s="223" t="str">
        <f t="shared" ca="1" si="531"/>
        <v>3.16972617016337-3.16972617016166i</v>
      </c>
      <c r="CE324" s="223" t="str">
        <f t="shared" ca="1" si="532"/>
        <v>4.48266973885275+1.6738438892381E-12i</v>
      </c>
      <c r="CF324" s="223" t="str">
        <f t="shared" ca="1" si="533"/>
        <v>3.16972617016406+3.16972617016096i</v>
      </c>
      <c r="CG324" s="223" t="str">
        <f t="shared" ca="1" si="534"/>
        <v>1.46954824770188E-12+4.48266973885275i</v>
      </c>
      <c r="CH324" s="223" t="str">
        <f t="shared" ca="1" si="535"/>
        <v>-3.16972617016199+3.16972617016304i</v>
      </c>
      <c r="CI324" s="223" t="str">
        <f t="shared" ca="1" si="536"/>
        <v>-4.48266973885275+2.81165733777174E-13i</v>
      </c>
      <c r="CJ324" s="223" t="str">
        <f t="shared" ca="1" si="537"/>
        <v>-3.1697261701622-3.16972617016282i</v>
      </c>
      <c r="CK324" s="223" t="str">
        <f t="shared" ca="1" si="538"/>
        <v>9.07216780147534E-13-4.48266973885275i</v>
      </c>
      <c r="CL324" s="223" t="str">
        <f t="shared" ca="1" si="539"/>
        <v>3.16972617016366-3.16972617016136i</v>
      </c>
      <c r="CM324" s="223" t="str">
        <f t="shared" ca="1" si="540"/>
        <v>4.48266973885275+2.35040956765252E-12i</v>
      </c>
      <c r="CN324" s="223" t="str">
        <f t="shared" ca="1" si="541"/>
        <v>3.16972617016358+3.16972617016144i</v>
      </c>
      <c r="CO324" s="223" t="str">
        <f t="shared" ca="1" si="542"/>
        <v>1.04779284286774E-12+4.48266973885275i</v>
      </c>
      <c r="CP324" s="223" t="str">
        <f t="shared" ca="1" si="543"/>
        <v>-3.16972617016228+3.16972617016274i</v>
      </c>
      <c r="CQ324" s="223" t="str">
        <f t="shared" ca="1" si="544"/>
        <v>-4.48266973885275-1.40589671056964E-13i</v>
      </c>
      <c r="CR324" s="223" t="str">
        <f t="shared" ca="1" si="545"/>
        <v>-3.1697261701619-3.16972617016312i</v>
      </c>
      <c r="CS324" s="223" t="str">
        <f t="shared" ca="1" si="546"/>
        <v>1.58378245856195E-12-4.48266973885275i</v>
      </c>
      <c r="CT324" s="223" t="str">
        <f t="shared" ca="1" si="547"/>
        <v>3.16972617016396-3.16972617016106i</v>
      </c>
      <c r="CU324" s="223" t="str">
        <f t="shared" ca="1" si="548"/>
        <v>4.48266973885275-1.81441995195831E-12i</v>
      </c>
      <c r="CV324" s="223" t="str">
        <f t="shared" ca="1" si="549"/>
        <v>3.16972617016329+3.16972617016174i</v>
      </c>
      <c r="CW324" s="223" t="str">
        <f t="shared" ca="1" si="550"/>
        <v>6.26037438033607E-13+4.48266973885275i</v>
      </c>
      <c r="CX324" s="223" t="str">
        <f t="shared" ca="1" si="551"/>
        <v>-3.16972617016258+3.16972617016244i</v>
      </c>
      <c r="CY324" s="223" t="str">
        <f t="shared" ca="1" si="552"/>
        <v>-4.48266973885275-8.17155349471379E-13i</v>
      </c>
      <c r="CZ324" s="223" t="str">
        <f t="shared" ca="1" si="553"/>
        <v>-3.1697261701616-3.16972617016342i</v>
      </c>
      <c r="DA324" s="223" t="str">
        <f t="shared" ca="1" si="554"/>
        <v>2.00553786339608E-12-4.48266973885275i</v>
      </c>
      <c r="DB324" s="223" t="str">
        <f t="shared" ca="1" si="555"/>
        <v>3.1697261701612-3.16972617016383i</v>
      </c>
      <c r="DC324" s="223" t="str">
        <f t="shared" ca="1" si="556"/>
        <v>4.48266973885275-1.39266454712418E-12i</v>
      </c>
      <c r="DD324" s="223" t="str">
        <f t="shared" ca="1" si="557"/>
        <v>3.16972617016299+3.16972617016204i</v>
      </c>
      <c r="DE324" s="223" t="str">
        <f t="shared" ca="1" si="558"/>
        <v>-5.05282403808084E-14+4.48266973885275i</v>
      </c>
      <c r="DF324" s="223" t="str">
        <f t="shared" ca="1" si="559"/>
        <v>-3.16972617016288+3.16972617016215i</v>
      </c>
      <c r="DG324" s="223" t="str">
        <f t="shared" ca="1" si="560"/>
        <v>-4.48266973885275-9.8410048072524E-13i</v>
      </c>
      <c r="DH324" s="223" t="str">
        <f t="shared" ca="1" si="561"/>
        <v>-3.16972617016113-3.1697261701639i</v>
      </c>
      <c r="DI324" s="223" t="str">
        <f t="shared" ca="1" si="562"/>
        <v>2.42729326823022E-12-4.48266973885275i</v>
      </c>
      <c r="DJ324" s="223" t="str">
        <f t="shared" ca="1" si="563"/>
        <v>3.16972617016132-3.16972617016371i</v>
      </c>
      <c r="DK324" s="223" t="str">
        <f t="shared" ca="1" si="564"/>
        <v>4.48266973885275-7.16098868709762E-13i</v>
      </c>
      <c r="DL324" s="223" t="str">
        <f t="shared" ca="1" si="565"/>
        <v>3.16972617016269+3.16972617016234i</v>
      </c>
      <c r="DM324" s="223" t="str">
        <f t="shared" ca="1" si="566"/>
        <v>-2.1747337163467E-13+4.48266973885275i</v>
      </c>
      <c r="DN324" s="223" t="str">
        <f t="shared" ca="1" si="567"/>
        <v>-3.16972617016336+3.16972617016167i</v>
      </c>
      <c r="DO324" s="223" t="str">
        <f t="shared" ca="1" si="568"/>
        <v>-4.48266973885275-1.66066615913965E-12i</v>
      </c>
      <c r="DP324" s="223" t="str">
        <f t="shared" ca="1" si="569"/>
        <v>-3.16972617016101-3.16972617016402i</v>
      </c>
      <c r="DQ324" s="223" t="str">
        <f t="shared" ca="1" si="570"/>
        <v>-1.48272597780033E-12-4.48266973885275i</v>
      </c>
      <c r="DR324" s="223" t="str">
        <f t="shared" ca="1" si="571"/>
        <v>3.16972617016179-3.16972617016323i</v>
      </c>
      <c r="DS324" s="223" t="str">
        <f t="shared" ca="1" si="572"/>
        <v>4.48266973885275-5.49153737455901E-13i</v>
      </c>
      <c r="DT324" s="223" t="str">
        <f t="shared" ca="1" si="573"/>
        <v>3.16972617016221+3.16972617016281i</v>
      </c>
      <c r="DU324" s="223" t="str">
        <f t="shared" ca="1" si="574"/>
        <v>-8.94039050049086E-13+4.48266973885275i</v>
      </c>
      <c r="DV324" s="223" t="str">
        <f t="shared" ca="1" si="575"/>
        <v>-3.16972617016347+3.16972617016155i</v>
      </c>
      <c r="DW324" s="223" t="str">
        <f t="shared" ca="1" si="576"/>
        <v>-4.48266973885275-2.33723183755407E-12i</v>
      </c>
      <c r="DX324" s="223" t="str">
        <f t="shared" ca="1" si="577"/>
        <v>-3.16972617016377-3.16972617016125i</v>
      </c>
      <c r="DY324" s="223" t="str">
        <f t="shared" ca="1" si="578"/>
        <v>-1.31578084654647E-12-4.48266973885275i</v>
      </c>
      <c r="DZ324" s="223" t="str">
        <f t="shared" ca="1" si="579"/>
        <v>3.16972617016227-3.16972617016275i</v>
      </c>
      <c r="EA324" s="223" t="str">
        <f t="shared" ca="1" si="580"/>
        <v>4.48266973885275+1.27411940958515E-13i</v>
      </c>
      <c r="EB324" s="223" t="str">
        <f t="shared" ca="1" si="581"/>
        <v>3.16972617016209+3.16972617016293i</v>
      </c>
      <c r="EC324" s="223" t="str">
        <f t="shared" ca="1" si="582"/>
        <v>-1.5706047284635E-12+4.48266973885275i</v>
      </c>
      <c r="ED324" s="223" t="str">
        <f t="shared" ca="1" si="583"/>
        <v>-3.16972617016395+3.16972617016107i</v>
      </c>
      <c r="EE324" s="223" t="str">
        <f t="shared" ca="1" si="584"/>
        <v>-4.48266973885275-2.50417696880793E-12i</v>
      </c>
      <c r="EF324" s="223" t="str">
        <f t="shared" ca="1" si="585"/>
        <v>-3.16972617016329-3.16972617016173i</v>
      </c>
      <c r="EG324" s="223" t="str">
        <f t="shared" ca="1" si="586"/>
        <v>-6.39215168132055E-13-4.48266973885275i</v>
      </c>
      <c r="EH324" s="223" t="str">
        <f t="shared" ca="1" si="587"/>
        <v>3.16972617016239-3.16972617016264i</v>
      </c>
      <c r="EI324" s="223" t="str">
        <f t="shared" ca="1" si="588"/>
        <v>4.48266973885275+8.03977619372931E-13i</v>
      </c>
      <c r="EJ324" s="223" t="str">
        <f t="shared" ca="1" si="589"/>
        <v>3.16972617016161+3.16972617016341i</v>
      </c>
      <c r="EK324" s="223" t="str">
        <f t="shared" ca="1" si="590"/>
        <v>-1.73754985971736E-12+4.48266973885275i</v>
      </c>
      <c r="EL324" s="223" t="str">
        <f t="shared" ca="1" si="591"/>
        <v>-3.16972617016119+3.16972617016384i</v>
      </c>
      <c r="EM324" s="223" t="str">
        <f t="shared" ca="1" si="592"/>
        <v>-4.48266973885275+1.40584227722262E-12i</v>
      </c>
      <c r="EN324" s="223"/>
      <c r="EO324" s="223"/>
      <c r="EP324" s="223"/>
    </row>
    <row r="325" spans="1:146">
      <c r="A325" s="249">
        <f t="shared" si="461"/>
        <v>4.3945312499999922E-3</v>
      </c>
      <c r="B325" s="248">
        <v>225</v>
      </c>
      <c r="C325" s="247">
        <f t="shared" si="462"/>
        <v>45000</v>
      </c>
      <c r="N325" s="246">
        <f t="shared" ca="1" si="463"/>
        <v>8.5169554030333181</v>
      </c>
      <c r="O325" s="223">
        <f t="shared" ca="1" si="464"/>
        <v>-4.483044596966681</v>
      </c>
      <c r="P325" s="223" t="str">
        <f t="shared" ca="1" si="465"/>
        <v>-3.24683197209446-3.09124101347297i</v>
      </c>
      <c r="Q325" s="223" t="str">
        <f t="shared" ca="1" si="466"/>
        <v>-0.219972572279178-4.47764457341547i</v>
      </c>
      <c r="R325" s="223" t="str">
        <f t="shared" ca="1" si="467"/>
        <v>2.92820298448938-3.3946010281062i</v>
      </c>
      <c r="S325" s="223" t="str">
        <f t="shared" ca="1" si="468"/>
        <v>4.46145751189157-0.439415211364414i</v>
      </c>
      <c r="T325" s="223" t="str">
        <f t="shared" ca="1" si="469"/>
        <v>3.53419219290932+2.75811065803585i</v>
      </c>
      <c r="U325" s="223" t="str">
        <f t="shared" ca="1" si="470"/>
        <v>0.657799260717697+4.43452240844393i</v>
      </c>
      <c r="V325" s="223" t="str">
        <f t="shared" ca="1" si="471"/>
        <v>-2.58137380142477+3.66526917916133i</v>
      </c>
      <c r="W325" s="223" t="str">
        <f t="shared" ca="1" si="472"/>
        <v>-4.39690415209612+0.87459861403504i</v>
      </c>
      <c r="X325" s="223" t="str">
        <f t="shared" ca="1" si="473"/>
        <v>-3.78751621092079-2.39841818922479i</v>
      </c>
      <c r="Y325" s="223" t="str">
        <f t="shared" ca="1" si="474"/>
        <v>-1.08929098268538-4.3486933685226i</v>
      </c>
      <c r="Z325" s="223" t="str">
        <f t="shared" ca="1" si="475"/>
        <v>2.20968457753036-3.90063878438092i</v>
      </c>
      <c r="AA325" s="223" t="str">
        <f t="shared" ca="1" si="476"/>
        <v>4.29000620172376-1.30135915394785i</v>
      </c>
      <c r="AB325" s="223" t="str">
        <f t="shared" ca="1" si="477"/>
        <v>4.00436437735387+2.01562764214314i</v>
      </c>
      <c r="AC325" s="223" t="str">
        <f t="shared" ca="1" si="478"/>
        <v>1.51029223702283+4.22098403422481i</v>
      </c>
      <c r="AD325" s="223" t="str">
        <f t="shared" ca="1" si="479"/>
        <v>-1.81671488321787+4.09844310580089i</v>
      </c>
      <c r="AE325" s="223" t="str">
        <f t="shared" ca="1" si="480"/>
        <v>-4.14179314647289+1.71558689381284i</v>
      </c>
      <c r="AF325" s="223" t="str">
        <f t="shared" ca="1" si="481"/>
        <v>-4.18264832582498-1.61342549901309i</v>
      </c>
      <c r="AG325" s="223" t="str">
        <f t="shared" ca="1" si="482"/>
        <v>-1.916748551508-4.05262431625288i</v>
      </c>
      <c r="AH325" s="223" t="str">
        <f t="shared" ca="1" si="483"/>
        <v>1.40624923146174-4.25677717967542i</v>
      </c>
      <c r="AI325" s="223" t="str">
        <f t="shared" ca="1" si="484"/>
        <v>3.95369235908728-2.11329259405484i</v>
      </c>
      <c r="AJ325" s="223" t="str">
        <f t="shared" ca="1" si="485"/>
        <v>4.32065108444949+1.19568518634196i</v>
      </c>
      <c r="AK325" s="223" t="str">
        <f t="shared" ca="1" si="486"/>
        <v>2.30474552964197+3.84523561072498i</v>
      </c>
      <c r="AL325" s="223" t="str">
        <f t="shared" ca="1" si="487"/>
        <v>-0.98224063087435+4.37411616231802i</v>
      </c>
      <c r="AM325" s="223" t="str">
        <f t="shared" ca="1" si="488"/>
        <v>-3.72751535297588+2.49064613137259i</v>
      </c>
      <c r="AN325" s="223" t="str">
        <f t="shared" ca="1" si="489"/>
        <v>-4.41704361122404-0.766429771692808i</v>
      </c>
      <c r="AO325" s="223" t="str">
        <f t="shared" ca="1" si="490"/>
        <v>-2.67054654842152-3.60081518424732i</v>
      </c>
      <c r="AP325" s="223" t="str">
        <f t="shared" ca="1" si="491"/>
        <v>0.548772516064404-4.44933001518256i</v>
      </c>
      <c r="AQ325" s="223" t="str">
        <f t="shared" ca="1" si="492"/>
        <v>3.46544033634553-2.84401338492305i</v>
      </c>
      <c r="AR325" s="223" t="str">
        <f t="shared" ca="1" si="493"/>
        <v>3.46544033634553-2.84401338492305i</v>
      </c>
      <c r="AS325" s="223" t="str">
        <f t="shared" ca="1" si="494"/>
        <v>3.01062874407065+3.32171693913972i</v>
      </c>
      <c r="AT325" s="223" t="str">
        <f t="shared" ca="1" si="495"/>
        <v>-0.110019421930562+4.48169438775004i</v>
      </c>
      <c r="AU325" s="223" t="str">
        <f t="shared" ca="1" si="496"/>
        <v>-3.16999123487643+3.16999123487727i</v>
      </c>
      <c r="AV325" s="223" t="str">
        <f t="shared" ca="1" si="497"/>
        <v>-4.48169438775001+0.11001942193175i</v>
      </c>
      <c r="AW325" s="223" t="str">
        <f t="shared" ca="1" si="498"/>
        <v>-3.32171693914051-3.01062874406977i</v>
      </c>
      <c r="AX325" s="223" t="str">
        <f t="shared" ca="1" si="499"/>
        <v>-0.329793219374647-4.47089759341977i</v>
      </c>
      <c r="AY325" s="223" t="str">
        <f t="shared" ca="1" si="500"/>
        <v>2.84401338492214-3.46544033634629i</v>
      </c>
      <c r="AZ325" s="223" t="str">
        <f t="shared" ca="1" si="501"/>
        <v>4.44933001518298-0.548772516061028i</v>
      </c>
      <c r="BA325" s="223" t="str">
        <f t="shared" ca="1" si="502"/>
        <v>3.60081518424803+2.67054654842057i</v>
      </c>
      <c r="BB325" s="223" t="str">
        <f t="shared" ca="1" si="503"/>
        <v>0.766429771693979+4.41704361122383i</v>
      </c>
      <c r="BC325" s="223" t="str">
        <f t="shared" ca="1" si="504"/>
        <v>-2.49064613137531+3.72751535297406i</v>
      </c>
      <c r="BD325" s="223" t="str">
        <f t="shared" ca="1" si="505"/>
        <v>-4.37411616231777+0.982240630875448i</v>
      </c>
      <c r="BE325" s="223" t="str">
        <f t="shared" ca="1" si="506"/>
        <v>-3.84523561072559-2.30474552964096i</v>
      </c>
      <c r="BF325" s="223" t="str">
        <f t="shared" ca="1" si="507"/>
        <v>-1.19568518633881-4.32065108445036i</v>
      </c>
      <c r="BG325" s="223" t="str">
        <f t="shared" ca="1" si="508"/>
        <v>2.11329259405385-3.9536923590878i</v>
      </c>
      <c r="BH325" s="223" t="str">
        <f t="shared" ca="1" si="509"/>
        <v>4.25677717967503-1.40624923146293i</v>
      </c>
      <c r="BI325" s="223" t="str">
        <f t="shared" ca="1" si="510"/>
        <v>4.05262431625243+1.91674855150894i</v>
      </c>
      <c r="BJ325" s="223" t="str">
        <f t="shared" ca="1" si="511"/>
        <v>1.61342549901111+4.18264832582574i</v>
      </c>
      <c r="BK325" s="223" t="str">
        <f t="shared" ca="1" si="512"/>
        <v>-1.71558689381221+4.14179314647314i</v>
      </c>
      <c r="BL325" s="223" t="str">
        <f t="shared" ca="1" si="513"/>
        <v>-4.09844310580118+1.81671488321722i</v>
      </c>
      <c r="BM325" s="223" t="str">
        <f t="shared" ca="1" si="514"/>
        <v>-4.22098403422411-1.51029223702477i</v>
      </c>
      <c r="BN325" s="223" t="str">
        <f t="shared" ca="1" si="515"/>
        <v>-2.01562764214414-4.00436437735336i</v>
      </c>
      <c r="BO325" s="223" t="str">
        <f t="shared" ca="1" si="516"/>
        <v>1.30135915394805-4.29000620172369i</v>
      </c>
      <c r="BP325" s="223" t="str">
        <f t="shared" ca="1" si="517"/>
        <v>3.90063878438171-2.20968457752895i</v>
      </c>
      <c r="BQ325" s="223" t="str">
        <f t="shared" ca="1" si="518"/>
        <v>4.34869336852299+1.08929098268383i</v>
      </c>
      <c r="BR325" s="223" t="str">
        <f t="shared" ca="1" si="519"/>
        <v>2.39841818922499+3.78751621092067i</v>
      </c>
      <c r="BS325" s="223" t="str">
        <f t="shared" ca="1" si="520"/>
        <v>-0.874598614036152+4.3969041520959i</v>
      </c>
      <c r="BT325" s="223" t="str">
        <f t="shared" ca="1" si="521"/>
        <v>-3.66526917916013+2.58137380142647i</v>
      </c>
      <c r="BU325" s="223" t="str">
        <f t="shared" ca="1" si="522"/>
        <v>-4.43452240844404-0.657799260716993i</v>
      </c>
      <c r="BV325" s="223" t="str">
        <f t="shared" ca="1" si="523"/>
        <v>-2.75811065803496-3.53419219291001i</v>
      </c>
      <c r="BW325" s="223" t="str">
        <f t="shared" ca="1" si="524"/>
        <v>0.439415211366892-4.46145751189133i</v>
      </c>
      <c r="BX325" s="223" t="str">
        <f t="shared" ca="1" si="525"/>
        <v>3.39460102810572-2.92820298448993i</v>
      </c>
      <c r="BY325" s="223" t="str">
        <f t="shared" ca="1" si="526"/>
        <v>4.47764457341544+0.219972572279828i</v>
      </c>
      <c r="BZ325" s="223" t="str">
        <f t="shared" ca="1" si="527"/>
        <v>3.09124101347153+3.24683197209583i</v>
      </c>
      <c r="CA325" s="223" t="str">
        <f t="shared" ca="1" si="528"/>
        <v>1.18847800262764E-12+4.48304459696668i</v>
      </c>
      <c r="CB325" s="223" t="str">
        <f t="shared" ca="1" si="529"/>
        <v>-3.09124101347313+3.2468319720943i</v>
      </c>
      <c r="CC325" s="223" t="str">
        <f t="shared" ca="1" si="530"/>
        <v>-4.47764457341555+0.219972572277621i</v>
      </c>
      <c r="CD325" s="223" t="str">
        <f t="shared" ca="1" si="531"/>
        <v>-3.39460102810727-2.92820298448813i</v>
      </c>
      <c r="CE325" s="223" t="str">
        <f t="shared" ca="1" si="532"/>
        <v>-0.439415211364693-4.46145751189154i</v>
      </c>
      <c r="CF325" s="223" t="str">
        <f t="shared" ca="1" si="533"/>
        <v>2.75811065803671-3.53419219290866i</v>
      </c>
      <c r="CG325" s="223" t="str">
        <f t="shared" ca="1" si="534"/>
        <v>4.43452240844369-0.657799260719342i</v>
      </c>
      <c r="CH325" s="223" t="str">
        <f t="shared" ca="1" si="535"/>
        <v>3.6652691791615+2.58137380142453i</v>
      </c>
      <c r="CI325" s="223" t="str">
        <f t="shared" ca="1" si="536"/>
        <v>0.874598614033987+4.39690415209633i</v>
      </c>
      <c r="CJ325" s="223" t="str">
        <f t="shared" ca="1" si="537"/>
        <v>-2.39841818922298+3.78751621092194i</v>
      </c>
      <c r="CK325" s="223" t="str">
        <f t="shared" ca="1" si="538"/>
        <v>-4.34869336852241+1.08929098268614i</v>
      </c>
      <c r="CL325" s="223" t="str">
        <f t="shared" ca="1" si="539"/>
        <v>-3.90063878438063-2.20968457753088i</v>
      </c>
      <c r="CM325" s="223" t="str">
        <f t="shared" ca="1" si="540"/>
        <v>-1.30135915394594-4.29000620172434i</v>
      </c>
      <c r="CN325" s="223" t="str">
        <f t="shared" ca="1" si="541"/>
        <v>2.01562764214202-4.00436437735443i</v>
      </c>
      <c r="CO325" s="223" t="str">
        <f t="shared" ca="1" si="542"/>
        <v>4.22098403422486-1.51029223702269i</v>
      </c>
      <c r="CP325" s="223" t="str">
        <f t="shared" ca="1" si="543"/>
        <v>4.09844310580029+1.81671488321924i</v>
      </c>
      <c r="CQ325" s="223" t="str">
        <f t="shared" ca="1" si="544"/>
        <v>1.71558689381441+4.14179314647224i</v>
      </c>
      <c r="CR325" s="223" t="str">
        <f t="shared" ca="1" si="545"/>
        <v>-1.61342549901317+4.18264832582495i</v>
      </c>
      <c r="CS325" s="223" t="str">
        <f t="shared" ca="1" si="546"/>
        <v>-4.05262431625333+1.91674855150706i</v>
      </c>
      <c r="CT325" s="223" t="str">
        <f t="shared" ca="1" si="547"/>
        <v>-4.25677717967581-1.40624923146055i</v>
      </c>
      <c r="CU325" s="223" t="str">
        <f t="shared" ca="1" si="548"/>
        <v>-2.11329259405595-3.95369235908668i</v>
      </c>
      <c r="CV325" s="223" t="str">
        <f t="shared" ca="1" si="549"/>
        <v>1.19568518634081-4.32065108444981i</v>
      </c>
      <c r="CW325" s="223" t="str">
        <f t="shared" ca="1" si="550"/>
        <v>3.8452356107243-2.3047455296431i</v>
      </c>
      <c r="CX325" s="223" t="str">
        <f t="shared" ca="1" si="551"/>
        <v>4.37411616231829+0.982240630873126i</v>
      </c>
      <c r="CY325" s="223" t="str">
        <f t="shared" ca="1" si="552"/>
        <v>2.49064613137358+3.72751535297522i</v>
      </c>
      <c r="CZ325" s="223" t="str">
        <f t="shared" ca="1" si="553"/>
        <v>-0.766429771696032+4.41704361122347i</v>
      </c>
      <c r="DA325" s="223" t="str">
        <f t="shared" ca="1" si="554"/>
        <v>-3.60081518424653+2.67054654842258i</v>
      </c>
      <c r="DB325" s="223" t="str">
        <f t="shared" ca="1" si="555"/>
        <v>-4.44933001518273-0.548772516063099i</v>
      </c>
      <c r="DC325" s="223" t="str">
        <f t="shared" ca="1" si="556"/>
        <v>-2.84401338492053-3.46544033634761i</v>
      </c>
      <c r="DD325" s="223" t="str">
        <f t="shared" ca="1" si="557"/>
        <v>0.329793219372149-4.47089759341995i</v>
      </c>
      <c r="DE325" s="223" t="str">
        <f t="shared" ca="1" si="558"/>
        <v>3.32171693913901-3.01062874407143i</v>
      </c>
      <c r="DF325" s="223" t="str">
        <f t="shared" ca="1" si="559"/>
        <v>4.48169438774996+0.110019421933832i</v>
      </c>
      <c r="DG325" s="223" t="str">
        <f t="shared" ca="1" si="560"/>
        <v>3.16999123487803+3.16999123487568i</v>
      </c>
      <c r="DH325" s="223" t="str">
        <f t="shared" ca="1" si="561"/>
        <v>0.110019421933066+4.48169438774998i</v>
      </c>
      <c r="DI325" s="223" t="str">
        <f t="shared" ca="1" si="562"/>
        <v>-3.01062874407238+3.32171693913815i</v>
      </c>
      <c r="DJ325" s="223" t="str">
        <f t="shared" ca="1" si="563"/>
        <v>-4.47089759341967+0.329793219375959i</v>
      </c>
      <c r="DK325" s="223" t="str">
        <f t="shared" ca="1" si="564"/>
        <v>-3.46544033634696-2.84401338492132i</v>
      </c>
      <c r="DL325" s="223" t="str">
        <f t="shared" ca="1" si="565"/>
        <v>-0.548772516062337-4.44933001518282i</v>
      </c>
      <c r="DM325" s="223" t="str">
        <f t="shared" ca="1" si="566"/>
        <v>2.6705465484234-3.60081518424593i</v>
      </c>
      <c r="DN325" s="223" t="str">
        <f t="shared" ca="1" si="567"/>
        <v>4.41704361122361-0.766429771695279i</v>
      </c>
      <c r="DO325" s="223" t="str">
        <f t="shared" ca="1" si="568"/>
        <v>3.72751535297465+2.49064613137443i</v>
      </c>
      <c r="DP325" s="223" t="str">
        <f t="shared" ca="1" si="569"/>
        <v>0.982240630872382+4.37411616231846i</v>
      </c>
      <c r="DQ325" s="223" t="str">
        <f t="shared" ca="1" si="570"/>
        <v>-2.30474552964005+3.84523561072613i</v>
      </c>
      <c r="DR325" s="223" t="str">
        <f t="shared" ca="1" si="571"/>
        <v>-4.32065108445001+1.19568518634007i</v>
      </c>
      <c r="DS325" s="223" t="str">
        <f t="shared" ca="1" si="572"/>
        <v>-3.9536923590862-2.11329259405685i</v>
      </c>
      <c r="DT325" s="223" t="str">
        <f t="shared" ca="1" si="573"/>
        <v>-1.40624923146417-4.25677717967462i</v>
      </c>
      <c r="DU325" s="223" t="str">
        <f t="shared" ca="1" si="574"/>
        <v>1.91674855150799-4.05262431625289i</v>
      </c>
      <c r="DV325" s="223" t="str">
        <f t="shared" ca="1" si="575"/>
        <v>4.18264832582523-1.61342549901246i</v>
      </c>
      <c r="DW325" s="223" t="str">
        <f t="shared" ca="1" si="576"/>
        <v>4.1417931464736+1.71558689381112i</v>
      </c>
      <c r="DX325" s="223" t="str">
        <f t="shared" ca="1" si="577"/>
        <v>1.81671488321853+4.09844310580059i</v>
      </c>
      <c r="DY325" s="223" t="str">
        <f t="shared" ca="1" si="578"/>
        <v>-1.51029223702365+4.22098403422451i</v>
      </c>
      <c r="DZ325" s="223" t="str">
        <f t="shared" ca="1" si="579"/>
        <v>-4.00436437735478+2.01562764214134i</v>
      </c>
      <c r="EA325" s="223" t="str">
        <f t="shared" ca="1" si="580"/>
        <v>-4.29000620172404-1.30135915394692i</v>
      </c>
      <c r="EB325" s="223" t="str">
        <f t="shared" ca="1" si="581"/>
        <v>-2.20968457753021-3.900638784381i</v>
      </c>
      <c r="EC325" s="223" t="str">
        <f t="shared" ca="1" si="582"/>
        <v>1.08929098268713-4.34869336852217i</v>
      </c>
      <c r="ED325" s="223" t="str">
        <f t="shared" ca="1" si="583"/>
        <v>3.7875162109199-2.39841818922621i</v>
      </c>
      <c r="EE325" s="223" t="str">
        <f t="shared" ca="1" si="584"/>
        <v>4.39690415209613+0.874598614034987i</v>
      </c>
      <c r="EF325" s="223" t="str">
        <f t="shared" ca="1" si="585"/>
        <v>2.5813738014239+3.66526917916194i</v>
      </c>
      <c r="EG325" s="223" t="str">
        <f t="shared" ca="1" si="586"/>
        <v>-0.657799260715818+4.43452240844422i</v>
      </c>
      <c r="EH325" s="223" t="str">
        <f t="shared" ca="1" si="587"/>
        <v>-3.53419219290913+2.7581106580361i</v>
      </c>
      <c r="EI325" s="223" t="str">
        <f t="shared" ca="1" si="588"/>
        <v>-4.46145751189144-0.43941521136571i</v>
      </c>
      <c r="EJ325" s="223" t="str">
        <f t="shared" ca="1" si="589"/>
        <v>-2.92820298448755-3.39460102810778i</v>
      </c>
      <c r="EK325" s="223" t="str">
        <f t="shared" ca="1" si="590"/>
        <v>0.219972572278641-4.4776445734155i</v>
      </c>
      <c r="EL325" s="223" t="str">
        <f t="shared" ca="1" si="591"/>
        <v>3.24683197209483-3.09124101347258i</v>
      </c>
      <c r="EM325" s="223" t="str">
        <f t="shared" ca="1" si="592"/>
        <v>4.48304459696668+2.21001246709178E-12i</v>
      </c>
      <c r="EN325" s="223"/>
      <c r="EO325" s="223"/>
      <c r="EP325" s="223"/>
    </row>
    <row r="326" spans="1:146">
      <c r="A326" s="249">
        <f t="shared" si="461"/>
        <v>4.4140624999999918E-3</v>
      </c>
      <c r="B326" s="248">
        <v>226</v>
      </c>
      <c r="C326" s="247">
        <f t="shared" si="462"/>
        <v>45200</v>
      </c>
      <c r="N326" s="246">
        <f t="shared" ca="1" si="463"/>
        <v>8.5166066337616542</v>
      </c>
      <c r="O326" s="223">
        <f t="shared" ca="1" si="464"/>
        <v>-4.4833933662383458</v>
      </c>
      <c r="P326" s="223" t="str">
        <f t="shared" ca="1" si="465"/>
        <v>-3.32197536012326-3.01086296319907i</v>
      </c>
      <c r="Q326" s="223" t="str">
        <f t="shared" ca="1" si="466"/>
        <v>-0.439449396731392-4.46180460174383i</v>
      </c>
      <c r="R326" s="223" t="str">
        <f t="shared" ca="1" si="467"/>
        <v>2.67075431003431-3.6010953183529i</v>
      </c>
      <c r="S326" s="223" t="str">
        <f t="shared" ca="1" si="468"/>
        <v>4.39724621986408-0.874666655544344i</v>
      </c>
      <c r="T326" s="223" t="str">
        <f t="shared" ca="1" si="469"/>
        <v>3.84553476010807+2.3049248328808i</v>
      </c>
      <c r="U326" s="223" t="str">
        <f t="shared" ca="1" si="470"/>
        <v>1.3014603963234+4.29033995310765i</v>
      </c>
      <c r="V326" s="223" t="str">
        <f t="shared" ca="1" si="471"/>
        <v>-1.91689766958696+4.05293959994004i</v>
      </c>
      <c r="W326" s="223" t="str">
        <f t="shared" ca="1" si="472"/>
        <v>-4.14211536726454+1.71572036203484i</v>
      </c>
      <c r="X326" s="223" t="str">
        <f t="shared" ca="1" si="473"/>
        <v>-4.22131241586262-1.51040973385173i</v>
      </c>
      <c r="Y326" s="223" t="str">
        <f t="shared" ca="1" si="474"/>
        <v>-2.11345700275213-3.95399994612392i</v>
      </c>
      <c r="Z326" s="223" t="str">
        <f t="shared" ca="1" si="475"/>
        <v>1.08937572670555-4.34903168561632i</v>
      </c>
      <c r="AA326" s="223" t="str">
        <f t="shared" ca="1" si="476"/>
        <v>3.72780534402612-2.49083989719939i</v>
      </c>
      <c r="AB326" s="223" t="str">
        <f t="shared" ca="1" si="477"/>
        <v>4.43486740281489+0.657850435798269i</v>
      </c>
      <c r="AC326" s="223" t="str">
        <f t="shared" ca="1" si="478"/>
        <v>2.84423464180542+3.46570993863941i</v>
      </c>
      <c r="AD326" s="223" t="str">
        <f t="shared" ca="1" si="479"/>
        <v>-0.219989685576192+4.47799292257928i</v>
      </c>
      <c r="AE326" s="223" t="str">
        <f t="shared" ca="1" si="480"/>
        <v>-3.1702378519938+3.17023785199403i</v>
      </c>
      <c r="AF326" s="223" t="str">
        <f t="shared" ca="1" si="481"/>
        <v>-4.47799292257928+0.219989685576137i</v>
      </c>
      <c r="AG326" s="223" t="str">
        <f t="shared" ca="1" si="482"/>
        <v>-3.46570993863934-2.84423464180551i</v>
      </c>
      <c r="AH326" s="223" t="str">
        <f t="shared" ca="1" si="483"/>
        <v>-0.657850435797776-4.43486740281496i</v>
      </c>
      <c r="AI326" s="223" t="str">
        <f t="shared" ca="1" si="484"/>
        <v>2.490839897198-3.72780534402705i</v>
      </c>
      <c r="AJ326" s="223" t="str">
        <f t="shared" ca="1" si="485"/>
        <v>4.34903168561634-1.08937572670549i</v>
      </c>
      <c r="AK326" s="223" t="str">
        <f t="shared" ca="1" si="486"/>
        <v>3.95399994612494+2.11345700275024i</v>
      </c>
      <c r="AL326" s="223" t="str">
        <f t="shared" ca="1" si="487"/>
        <v>1.51040973385162+4.22131241586266i</v>
      </c>
      <c r="AM326" s="223" t="str">
        <f t="shared" ca="1" si="488"/>
        <v>-1.71572036203703+4.14211536726363i</v>
      </c>
      <c r="AN326" s="223" t="str">
        <f t="shared" ca="1" si="489"/>
        <v>-4.05293959994009+1.91689766958685i</v>
      </c>
      <c r="AO326" s="223" t="str">
        <f t="shared" ca="1" si="490"/>
        <v>-4.29033995310711-1.30146039632519i</v>
      </c>
      <c r="AP326" s="223" t="str">
        <f t="shared" ca="1" si="491"/>
        <v>-2.30492483288114-3.84553476010786i</v>
      </c>
      <c r="AQ326" s="223" t="str">
        <f t="shared" ca="1" si="492"/>
        <v>0.874666655546227-4.3972462198637i</v>
      </c>
      <c r="AR326" s="223" t="str">
        <f t="shared" ca="1" si="493"/>
        <v>0.874666655546227-4.3972462198637i</v>
      </c>
      <c r="AS326" s="223" t="str">
        <f t="shared" ca="1" si="494"/>
        <v>4.46180460174369+0.439449396732786i</v>
      </c>
      <c r="AT326" s="223" t="str">
        <f t="shared" ca="1" si="495"/>
        <v>3.01086296319965+3.32197536012274i</v>
      </c>
      <c r="AU326" s="223" t="str">
        <f t="shared" ca="1" si="496"/>
        <v>-1.4566095049742E-12+4.48339336623835i</v>
      </c>
      <c r="AV326" s="223" t="str">
        <f t="shared" ca="1" si="497"/>
        <v>-3.01086296319841+3.32197536012387i</v>
      </c>
      <c r="AW326" s="223" t="str">
        <f t="shared" ca="1" si="498"/>
        <v>-4.46180460174397+0.439449396730014i</v>
      </c>
      <c r="AX326" s="223" t="str">
        <f t="shared" ca="1" si="499"/>
        <v>-3.60109531835369-2.67075431003324i</v>
      </c>
      <c r="AY326" s="223" t="str">
        <f t="shared" ca="1" si="500"/>
        <v>-0.874666655543366-4.39724621986427i</v>
      </c>
      <c r="AZ326" s="223" t="str">
        <f t="shared" ca="1" si="501"/>
        <v>2.30492483287971-3.84553476010872i</v>
      </c>
      <c r="BA326" s="223" t="str">
        <f t="shared" ca="1" si="502"/>
        <v>4.29033995310791-1.30146039632252i</v>
      </c>
      <c r="BB326" s="223" t="str">
        <f t="shared" ca="1" si="503"/>
        <v>4.05293959994075+1.91689766958545i</v>
      </c>
      <c r="BC326" s="223" t="str">
        <f t="shared" ca="1" si="504"/>
        <v>1.71572036203434+4.14211536726474i</v>
      </c>
      <c r="BD326" s="223" t="str">
        <f t="shared" ca="1" si="505"/>
        <v>-1.5104097338501+4.22131241586321i</v>
      </c>
      <c r="BE326" s="223" t="str">
        <f t="shared" ca="1" si="506"/>
        <v>-3.95399994612415+2.11345700275172i</v>
      </c>
      <c r="BF326" s="223" t="str">
        <f t="shared" ca="1" si="507"/>
        <v>-4.34903168561673-1.08937572670393i</v>
      </c>
      <c r="BG326" s="223" t="str">
        <f t="shared" ca="1" si="508"/>
        <v>-2.49083989719934-3.72780534402616i</v>
      </c>
      <c r="BH326" s="223" t="str">
        <f t="shared" ca="1" si="509"/>
        <v>0.657850435796122-4.4348674028152i</v>
      </c>
      <c r="BI326" s="223" t="str">
        <f t="shared" ca="1" si="510"/>
        <v>3.46570993863949-2.84423464180533i</v>
      </c>
      <c r="BJ326" s="223" t="str">
        <f t="shared" ca="1" si="511"/>
        <v>4.47799292257917+0.219989685578411i</v>
      </c>
      <c r="BK326" s="223" t="str">
        <f t="shared" ca="1" si="512"/>
        <v>3.170237851994+3.17023785199384i</v>
      </c>
      <c r="BL326" s="223" t="str">
        <f t="shared" ca="1" si="513"/>
        <v>0.2199896855743+4.47799292257937i</v>
      </c>
      <c r="BM326" s="223" t="str">
        <f t="shared" ca="1" si="514"/>
        <v>-2.84423464180526+3.46570993863954i</v>
      </c>
      <c r="BN326" s="223" t="str">
        <f t="shared" ca="1" si="515"/>
        <v>-4.43486740281517+0.657850435796332i</v>
      </c>
      <c r="BO326" s="223" t="str">
        <f t="shared" ca="1" si="516"/>
        <v>-3.72780534402621-2.49083989719927i</v>
      </c>
      <c r="BP326" s="223" t="str">
        <f t="shared" ca="1" si="517"/>
        <v>-1.08937572670402-4.34903168561671i</v>
      </c>
      <c r="BQ326" s="223" t="str">
        <f t="shared" ca="1" si="518"/>
        <v>2.11345700275141-3.95399994612431i</v>
      </c>
      <c r="BR326" s="223" t="str">
        <f t="shared" ca="1" si="519"/>
        <v>4.22131241586318-1.51040973385019i</v>
      </c>
      <c r="BS326" s="223" t="str">
        <f t="shared" ca="1" si="520"/>
        <v>4.14211536726483+1.71572036203414i</v>
      </c>
      <c r="BT326" s="223" t="str">
        <f t="shared" ca="1" si="521"/>
        <v>1.91689766958565+4.05293959994066i</v>
      </c>
      <c r="BU326" s="223" t="str">
        <f t="shared" ca="1" si="522"/>
        <v>-1.30146039632232+4.29033995310798i</v>
      </c>
      <c r="BV326" s="223" t="str">
        <f t="shared" ca="1" si="523"/>
        <v>-3.84553476010861+2.3049248328799i</v>
      </c>
      <c r="BW326" s="223" t="str">
        <f t="shared" ca="1" si="524"/>
        <v>-4.39724621986429-0.874666655543281i</v>
      </c>
      <c r="BX326" s="223" t="str">
        <f t="shared" ca="1" si="525"/>
        <v>-2.67075431003341-3.60109531835357i</v>
      </c>
      <c r="BY326" s="223" t="str">
        <f t="shared" ca="1" si="526"/>
        <v>0.43944939672967-4.461804601744i</v>
      </c>
      <c r="BZ326" s="223" t="str">
        <f t="shared" ca="1" si="527"/>
        <v>3.32197536012381-3.01086296319848i</v>
      </c>
      <c r="CA326" s="223" t="str">
        <f t="shared" ca="1" si="528"/>
        <v>4.48339336623835-1.67410631667899E-12i</v>
      </c>
      <c r="CB326" s="223" t="str">
        <f t="shared" ca="1" si="529"/>
        <v>3.32197536012297+3.0108629631994i</v>
      </c>
      <c r="CC326" s="223" t="str">
        <f t="shared" ca="1" si="530"/>
        <v>0.439449396733002+4.46180460174367i</v>
      </c>
      <c r="CD326" s="223" t="str">
        <f t="shared" ca="1" si="531"/>
        <v>-2.67075431003441+3.60109531835283i</v>
      </c>
      <c r="CE326" s="223" t="str">
        <f t="shared" ca="1" si="532"/>
        <v>-4.39724621986368+0.874666655546312i</v>
      </c>
      <c r="CF326" s="223" t="str">
        <f t="shared" ca="1" si="533"/>
        <v>-3.84553476010797-2.30492483288096i</v>
      </c>
      <c r="CG326" s="223" t="str">
        <f t="shared" ca="1" si="534"/>
        <v>-1.30146039632113-4.29033995310834i</v>
      </c>
      <c r="CH326" s="223" t="str">
        <f t="shared" ca="1" si="535"/>
        <v>1.91689766958677-4.05293959994012i</v>
      </c>
      <c r="CI326" s="223" t="str">
        <f t="shared" ca="1" si="536"/>
        <v>4.1421153672653-1.715720362033i</v>
      </c>
      <c r="CJ326" s="223" t="str">
        <f t="shared" ca="1" si="537"/>
        <v>4.22131241586276+1.51040973385135i</v>
      </c>
      <c r="CK326" s="223" t="str">
        <f t="shared" ca="1" si="538"/>
        <v>2.11345700275032+3.95399994612489i</v>
      </c>
      <c r="CL326" s="223" t="str">
        <f t="shared" ca="1" si="539"/>
        <v>-1.08937572670522+4.34903168561641i</v>
      </c>
      <c r="CM326" s="223" t="str">
        <f t="shared" ca="1" si="540"/>
        <v>-3.7278053440269+2.49083989719824i</v>
      </c>
      <c r="CN326" s="223" t="str">
        <f t="shared" ca="1" si="541"/>
        <v>-4.43486740281499-0.657850435797561i</v>
      </c>
      <c r="CO326" s="223" t="str">
        <f t="shared" ca="1" si="542"/>
        <v>-2.8442346418043-3.46570993864033i</v>
      </c>
      <c r="CP326" s="223" t="str">
        <f t="shared" ca="1" si="543"/>
        <v>0.219989685575538-4.47799292257931i</v>
      </c>
      <c r="CQ326" s="223" t="str">
        <f t="shared" ca="1" si="544"/>
        <v>3.17023785199487-3.17023785199296i</v>
      </c>
      <c r="CR326" s="223" t="str">
        <f t="shared" ca="1" si="545"/>
        <v>4.47799292257922-0.219989685577427i</v>
      </c>
      <c r="CS326" s="223" t="str">
        <f t="shared" ca="1" si="546"/>
        <v>3.46570993863862+2.84423464180639i</v>
      </c>
      <c r="CT326" s="223" t="str">
        <f t="shared" ca="1" si="547"/>
        <v>0.65785043579943+4.43486740281471i</v>
      </c>
      <c r="CU326" s="223" t="str">
        <f t="shared" ca="1" si="548"/>
        <v>-2.49083989720027+3.72780534402554i</v>
      </c>
      <c r="CV326" s="223" t="str">
        <f t="shared" ca="1" si="549"/>
        <v>-4.34903168561595+1.08937572670705i</v>
      </c>
      <c r="CW326" s="223" t="str">
        <f t="shared" ca="1" si="550"/>
        <v>-3.95399994612362-2.1134570027527i</v>
      </c>
      <c r="CX326" s="223" t="str">
        <f t="shared" ca="1" si="551"/>
        <v>-1.51040973385313-4.22131241586212i</v>
      </c>
      <c r="CY326" s="223" t="str">
        <f t="shared" ca="1" si="552"/>
        <v>1.71572036203549-4.14211536726427i</v>
      </c>
      <c r="CZ326" s="223" t="str">
        <f t="shared" ca="1" si="553"/>
        <v>4.05293959993942-1.91689766958825i</v>
      </c>
      <c r="DA326" s="223" t="str">
        <f t="shared" ca="1" si="554"/>
        <v>4.29033995310756+1.30146039632371i</v>
      </c>
      <c r="DB326" s="223" t="str">
        <f t="shared" ca="1" si="555"/>
        <v>2.30492483288258+3.845534760107i</v>
      </c>
      <c r="DC326" s="223" t="str">
        <f t="shared" ca="1" si="556"/>
        <v>-0.874666655544707+4.397246219864i</v>
      </c>
      <c r="DD326" s="223" t="str">
        <f t="shared" ca="1" si="557"/>
        <v>-3.60109531835443+2.67075431003224i</v>
      </c>
      <c r="DE326" s="223" t="str">
        <f t="shared" ca="1" si="558"/>
        <v>-4.46180460174383-0.439449396731374i</v>
      </c>
      <c r="DF326" s="223" t="str">
        <f t="shared" ca="1" si="559"/>
        <v>-3.01086296319758-3.32197536012461i</v>
      </c>
      <c r="DG326" s="223" t="str">
        <f t="shared" ca="1" si="560"/>
        <v>-2.17496811704793E-13-4.48339336623835i</v>
      </c>
      <c r="DH326" s="223" t="str">
        <f t="shared" ca="1" si="561"/>
        <v>3.01086296320066-3.32197536012183i</v>
      </c>
      <c r="DI326" s="223" t="str">
        <f t="shared" ca="1" si="562"/>
        <v>4.46180460174379-0.439449396731806i</v>
      </c>
      <c r="DJ326" s="223" t="str">
        <f t="shared" ca="1" si="563"/>
        <v>3.60109531835196+2.67075431003558i</v>
      </c>
      <c r="DK326" s="223" t="str">
        <f t="shared" ca="1" si="564"/>
        <v>0.874666655544886+4.39724621986396i</v>
      </c>
      <c r="DL326" s="223" t="str">
        <f t="shared" ca="1" si="565"/>
        <v>-2.30492483288199+3.84553476010736i</v>
      </c>
      <c r="DM326" s="223" t="str">
        <f t="shared" ca="1" si="566"/>
        <v>-4.29033995310743+1.30146039632413i</v>
      </c>
      <c r="DN326" s="223" t="str">
        <f t="shared" ca="1" si="567"/>
        <v>-4.0529395999395-1.91689766958809i</v>
      </c>
      <c r="DO326" s="223" t="str">
        <f t="shared" ca="1" si="568"/>
        <v>-1.71572036203565-4.1421153672642i</v>
      </c>
      <c r="DP326" s="223" t="str">
        <f t="shared" ca="1" si="569"/>
        <v>1.51040973385272-4.22131241586227i</v>
      </c>
      <c r="DQ326" s="223" t="str">
        <f t="shared" ca="1" si="570"/>
        <v>3.95399994612342-2.11345700275308i</v>
      </c>
      <c r="DR326" s="223" t="str">
        <f t="shared" ca="1" si="571"/>
        <v>4.34903168561599+1.08937572670688i</v>
      </c>
      <c r="DS326" s="223" t="str">
        <f t="shared" ca="1" si="572"/>
        <v>2.49083989720084+3.72780534402516i</v>
      </c>
      <c r="DT326" s="223" t="str">
        <f t="shared" ca="1" si="573"/>
        <v>-0.657850435799+4.43486740281478i</v>
      </c>
      <c r="DU326" s="223" t="str">
        <f t="shared" ca="1" si="574"/>
        <v>-3.4657099386385+2.84423464180652i</v>
      </c>
      <c r="DV326" s="223" t="str">
        <f t="shared" ca="1" si="575"/>
        <v>-4.47799292257925-0.219989685576738i</v>
      </c>
      <c r="DW326" s="223" t="str">
        <f t="shared" ca="1" si="576"/>
        <v>-3.17023785199518-3.17023785199265i</v>
      </c>
      <c r="DX326" s="223" t="str">
        <f t="shared" ca="1" si="577"/>
        <v>-0.219989685575718-4.4779929225793i</v>
      </c>
      <c r="DY326" s="223" t="str">
        <f t="shared" ca="1" si="578"/>
        <v>2.84423464180731-3.46570993863786i</v>
      </c>
      <c r="DZ326" s="223" t="str">
        <f t="shared" ca="1" si="579"/>
        <v>4.43486740281493-0.657850435797991i</v>
      </c>
      <c r="EA326" s="223" t="str">
        <f t="shared" ca="1" si="580"/>
        <v>3.72780534402714+2.49083989719788i</v>
      </c>
      <c r="EB326" s="223" t="str">
        <f t="shared" ca="1" si="581"/>
        <v>1.08937572670589+4.34903168561624i</v>
      </c>
      <c r="EC326" s="223" t="str">
        <f t="shared" ca="1" si="582"/>
        <v>-2.11345700275398+3.95399994612294i</v>
      </c>
      <c r="ED326" s="223" t="str">
        <f t="shared" ca="1" si="583"/>
        <v>-4.22131241586261+1.51040973385176i</v>
      </c>
      <c r="EE326" s="223" t="str">
        <f t="shared" ca="1" si="584"/>
        <v>-4.14211536726381-1.7157203620366i</v>
      </c>
      <c r="EF326" s="223" t="str">
        <f t="shared" ca="1" si="585"/>
        <v>-1.91689766958716-4.05293959993994i</v>
      </c>
      <c r="EG326" s="223" t="str">
        <f t="shared" ca="1" si="586"/>
        <v>1.30146039632511-4.29033995310713i</v>
      </c>
      <c r="EH326" s="223" t="str">
        <f t="shared" ca="1" si="587"/>
        <v>3.84553476010788-2.30492483288111i</v>
      </c>
      <c r="EI326" s="223" t="str">
        <f t="shared" ca="1" si="588"/>
        <v>4.39724621986377+0.874666655545886i</v>
      </c>
      <c r="EJ326" s="223" t="str">
        <f t="shared" ca="1" si="589"/>
        <v>2.67075431003476+3.60109531835257i</v>
      </c>
      <c r="EK326" s="223" t="str">
        <f t="shared" ca="1" si="590"/>
        <v>-0.439449396732823+4.46180460174369i</v>
      </c>
      <c r="EL326" s="223" t="str">
        <f t="shared" ca="1" si="591"/>
        <v>-3.32197536012251+3.01086296319991i</v>
      </c>
      <c r="EM326" s="223" t="str">
        <f t="shared" ca="1" si="592"/>
        <v>-4.48339336623835-1.2391126932694E-12i</v>
      </c>
      <c r="EN326" s="223"/>
      <c r="EO326" s="223"/>
      <c r="EP326" s="223"/>
    </row>
    <row r="327" spans="1:146">
      <c r="A327" s="249">
        <f t="shared" si="461"/>
        <v>4.4335937499999914E-3</v>
      </c>
      <c r="B327" s="248">
        <v>227</v>
      </c>
      <c r="C327" s="247">
        <f t="shared" si="462"/>
        <v>45400</v>
      </c>
      <c r="N327" s="246">
        <f t="shared" ca="1" si="463"/>
        <v>8.5162818210514253</v>
      </c>
      <c r="O327" s="223">
        <f t="shared" ca="1" si="464"/>
        <v>-4.4837181789485747</v>
      </c>
      <c r="P327" s="223" t="str">
        <f t="shared" ca="1" si="465"/>
        <v>-3.39511107034181-2.92864294994737i</v>
      </c>
      <c r="Q327" s="223" t="str">
        <f t="shared" ca="1" si="466"/>
        <v>-0.657898095721265-4.43518869991799i</v>
      </c>
      <c r="R327" s="223" t="str">
        <f t="shared" ca="1" si="467"/>
        <v>2.39877855398218-3.78808528905952i</v>
      </c>
      <c r="S327" s="223" t="str">
        <f t="shared" ca="1" si="468"/>
        <v>4.29065077949165-1.30155468447607i</v>
      </c>
      <c r="T327" s="223" t="str">
        <f t="shared" ca="1" si="469"/>
        <v>4.09905890101997+1.81698784646537i</v>
      </c>
      <c r="U327" s="223" t="str">
        <f t="shared" ca="1" si="470"/>
        <v>1.91703654491543+4.05323322715244i</v>
      </c>
      <c r="V327" s="223" t="str">
        <f t="shared" ca="1" si="471"/>
        <v>-1.19586483924789+4.3213002666425i</v>
      </c>
      <c r="W327" s="223" t="str">
        <f t="shared" ca="1" si="472"/>
        <v>-3.72807541592422+2.49102035347273i</v>
      </c>
      <c r="X327" s="223" t="str">
        <f t="shared" ca="1" si="473"/>
        <v>-4.44999853151463-0.548854969688287i</v>
      </c>
      <c r="Y327" s="223" t="str">
        <f t="shared" ca="1" si="474"/>
        <v>-3.01108109408331-3.32221603046641i</v>
      </c>
      <c r="Z327" s="223" t="str">
        <f t="shared" ca="1" si="475"/>
        <v>-0.110035952461747-4.48236776686159i</v>
      </c>
      <c r="AA327" s="223" t="str">
        <f t="shared" ca="1" si="476"/>
        <v>2.8444407008074-3.46596102225981i</v>
      </c>
      <c r="AB327" s="223" t="str">
        <f t="shared" ca="1" si="477"/>
        <v>4.41770727649091-0.766544928541811i</v>
      </c>
      <c r="AC327" s="223" t="str">
        <f t="shared" ca="1" si="478"/>
        <v>3.84581336126255+2.30509181998644i</v>
      </c>
      <c r="AD327" s="223" t="str">
        <f t="shared" ca="1" si="479"/>
        <v>1.40646052183057+4.25741676474902i</v>
      </c>
      <c r="AE327" s="223" t="str">
        <f t="shared" ca="1" si="480"/>
        <v>-1.7158446624777+4.1424154550794i</v>
      </c>
      <c r="AF327" s="223" t="str">
        <f t="shared" ca="1" si="481"/>
        <v>-4.00496603714903+2.01593049223347i</v>
      </c>
      <c r="AG327" s="223" t="str">
        <f t="shared" ca="1" si="482"/>
        <v>-4.349346764097-1.08945464975504i</v>
      </c>
      <c r="AH327" s="223" t="str">
        <f t="shared" ca="1" si="483"/>
        <v>-2.5817616554465-3.66581988956087i</v>
      </c>
      <c r="AI327" s="223" t="str">
        <f t="shared" ca="1" si="484"/>
        <v>0.439481233944119-4.46212785039211i</v>
      </c>
      <c r="AJ327" s="223" t="str">
        <f t="shared" ca="1" si="485"/>
        <v>3.2473198118788-3.09170547556091i</v>
      </c>
      <c r="AK327" s="223" t="str">
        <f t="shared" ca="1" si="486"/>
        <v>4.47831734403843-0.220005623379349i</v>
      </c>
      <c r="AL327" s="223" t="str">
        <f t="shared" ca="1" si="487"/>
        <v>3.53472320885878+2.75852506694955i</v>
      </c>
      <c r="AM327" s="223" t="str">
        <f t="shared" ca="1" si="488"/>
        <v>0.874730023362469+4.39756479138877i</v>
      </c>
      <c r="AN327" s="223" t="str">
        <f t="shared" ca="1" si="489"/>
        <v>-2.21001658487249+3.90122485930027i</v>
      </c>
      <c r="AO327" s="223" t="str">
        <f t="shared" ca="1" si="490"/>
        <v>-4.22161824134205+1.5105191599586i</v>
      </c>
      <c r="AP327" s="223" t="str">
        <f t="shared" ca="1" si="491"/>
        <v>-4.18327677296421-1.61366791782327i</v>
      </c>
      <c r="AQ327" s="223" t="str">
        <f t="shared" ca="1" si="492"/>
        <v>-2.11361011840309-3.95428640536039i</v>
      </c>
      <c r="AR327" s="223" t="str">
        <f t="shared" ca="1" si="493"/>
        <v>-2.11361011840309-3.95428640536039i</v>
      </c>
      <c r="AS327" s="223" t="str">
        <f t="shared" ca="1" si="494"/>
        <v>3.60135621036945-2.67094780073803i</v>
      </c>
      <c r="AT327" s="223" t="str">
        <f t="shared" ca="1" si="495"/>
        <v>4.47156935030214+0.329842771138709i</v>
      </c>
      <c r="AU327" s="223" t="str">
        <f t="shared" ca="1" si="496"/>
        <v>3.1704675292647+3.17046752926317i</v>
      </c>
      <c r="AV327" s="223" t="str">
        <f t="shared" ca="1" si="497"/>
        <v>0.329842771136415+4.4715693503023i</v>
      </c>
      <c r="AW327" s="223" t="str">
        <f t="shared" ca="1" si="498"/>
        <v>-2.67094780073998+3.601356210368i</v>
      </c>
      <c r="AX327" s="223" t="str">
        <f t="shared" ca="1" si="499"/>
        <v>-4.37477337769232+0.982388213522755i</v>
      </c>
      <c r="AY327" s="223" t="str">
        <f t="shared" ca="1" si="500"/>
        <v>-3.95428640535925-2.11361011840523i</v>
      </c>
      <c r="AZ327" s="223" t="str">
        <f t="shared" ca="1" si="501"/>
        <v>-1.61366791782529-4.18327677296343i</v>
      </c>
      <c r="BA327" s="223" t="str">
        <f t="shared" ca="1" si="502"/>
        <v>1.51051915995656-4.22161824134277i</v>
      </c>
      <c r="BB327" s="223" t="str">
        <f t="shared" ca="1" si="503"/>
        <v>3.90122485930147-2.21001658487038i</v>
      </c>
      <c r="BC327" s="223" t="str">
        <f t="shared" ca="1" si="504"/>
        <v>4.39756479138917+0.874730023360479i</v>
      </c>
      <c r="BD327" s="223" t="str">
        <f t="shared" ca="1" si="505"/>
        <v>2.75852506695115+3.53472320885753i</v>
      </c>
      <c r="BE327" s="223" t="str">
        <f t="shared" ca="1" si="506"/>
        <v>-0.220005623381774+4.47831734403831i</v>
      </c>
      <c r="BF327" s="223" t="str">
        <f t="shared" ca="1" si="507"/>
        <v>-3.09170547555935+3.24731981188029i</v>
      </c>
      <c r="BG327" s="223" t="str">
        <f t="shared" ca="1" si="508"/>
        <v>-4.4621278503919+0.439481233946205i</v>
      </c>
      <c r="BH327" s="223" t="str">
        <f t="shared" ca="1" si="509"/>
        <v>-3.66581988955951-2.58176165544844i</v>
      </c>
      <c r="BI327" s="223" t="str">
        <f t="shared" ca="1" si="510"/>
        <v>-1.08945464975708-4.34934676409649i</v>
      </c>
      <c r="BJ327" s="223" t="str">
        <f t="shared" ca="1" si="511"/>
        <v>2.01593049223165-4.00496603714995i</v>
      </c>
      <c r="BK327" s="223" t="str">
        <f t="shared" ca="1" si="512"/>
        <v>4.1424154550796-1.71584466247723i</v>
      </c>
      <c r="BL327" s="223" t="str">
        <f t="shared" ca="1" si="513"/>
        <v>4.25741676474926+1.40646052182985i</v>
      </c>
      <c r="BM327" s="223" t="str">
        <f t="shared" ca="1" si="514"/>
        <v>2.30509181998469+3.8458133612636i</v>
      </c>
      <c r="BN327" s="223" t="str">
        <f t="shared" ca="1" si="515"/>
        <v>-0.766544928542255+4.41770727649083i</v>
      </c>
      <c r="BO327" s="223" t="str">
        <f t="shared" ca="1" si="516"/>
        <v>-3.465961022259+2.84444070080837i</v>
      </c>
      <c r="BP327" s="223" t="str">
        <f t="shared" ca="1" si="517"/>
        <v>-4.48236776686154-0.110035952463728i</v>
      </c>
      <c r="BQ327" s="223" t="str">
        <f t="shared" ca="1" si="518"/>
        <v>-3.32221603046625-3.01108109408348i</v>
      </c>
      <c r="BR327" s="223" t="str">
        <f t="shared" ca="1" si="519"/>
        <v>-0.548854969689354-4.4499985315145i</v>
      </c>
      <c r="BS327" s="223" t="str">
        <f t="shared" ca="1" si="520"/>
        <v>2.49102035347395-3.7280754159234i</v>
      </c>
      <c r="BT327" s="223" t="str">
        <f t="shared" ca="1" si="521"/>
        <v>4.32130026664254-1.19586483924773i</v>
      </c>
      <c r="BU327" s="223" t="str">
        <f t="shared" ca="1" si="522"/>
        <v>4.05323322715313+1.91703654491399i</v>
      </c>
      <c r="BV327" s="223" t="str">
        <f t="shared" ca="1" si="523"/>
        <v>1.81698784646406+4.09905890102055i</v>
      </c>
      <c r="BW327" s="223" t="str">
        <f t="shared" ca="1" si="524"/>
        <v>-1.30155468447575+4.29065077949175i</v>
      </c>
      <c r="BX327" s="223" t="str">
        <f t="shared" ca="1" si="525"/>
        <v>-3.78808528905863+2.39877855398357i</v>
      </c>
      <c r="BY327" s="223" t="str">
        <f t="shared" ca="1" si="526"/>
        <v>-4.43518869991786-0.657898095722171i</v>
      </c>
      <c r="BZ327" s="223" t="str">
        <f t="shared" ca="1" si="527"/>
        <v>-2.92864294994784-3.3951110703414i</v>
      </c>
      <c r="CA327" s="223" t="str">
        <f t="shared" ca="1" si="528"/>
        <v>-2.15979863188933E-12-4.48371817894857i</v>
      </c>
      <c r="CB327" s="223" t="str">
        <f t="shared" ca="1" si="529"/>
        <v>2.92864294994804-3.39511107034123i</v>
      </c>
      <c r="CC327" s="223" t="str">
        <f t="shared" ca="1" si="530"/>
        <v>4.4351886999179-0.657898095721906i</v>
      </c>
      <c r="CD327" s="223" t="str">
        <f t="shared" ca="1" si="531"/>
        <v>3.78808528905849+2.3987785539838i</v>
      </c>
      <c r="CE327" s="223" t="str">
        <f t="shared" ca="1" si="532"/>
        <v>1.30155468447549+4.29065077949183i</v>
      </c>
      <c r="CF327" s="223" t="str">
        <f t="shared" ca="1" si="533"/>
        <v>-1.81698784646431+4.09905890102044i</v>
      </c>
      <c r="CG327" s="223" t="str">
        <f t="shared" ca="1" si="534"/>
        <v>-4.05323322715324+1.91703654491375i</v>
      </c>
      <c r="CH327" s="223" t="str">
        <f t="shared" ca="1" si="535"/>
        <v>-4.32130026664248-1.19586483924798i</v>
      </c>
      <c r="CI327" s="223" t="str">
        <f t="shared" ca="1" si="536"/>
        <v>-2.49102035347373-3.72807541592355i</v>
      </c>
      <c r="CJ327" s="223" t="str">
        <f t="shared" ca="1" si="537"/>
        <v>0.548854969689874-4.44999853151444i</v>
      </c>
      <c r="CK327" s="223" t="str">
        <f t="shared" ca="1" si="538"/>
        <v>3.32221603046643-3.01108109408328i</v>
      </c>
      <c r="CL327" s="223" t="str">
        <f t="shared" ca="1" si="539"/>
        <v>4.48236776686155-0.11003595246346i</v>
      </c>
      <c r="CM327" s="223" t="str">
        <f t="shared" ca="1" si="540"/>
        <v>3.46596102225883+2.84444070080859i</v>
      </c>
      <c r="CN327" s="223" t="str">
        <f t="shared" ca="1" si="541"/>
        <v>0.76654492854199+4.41770727649088i</v>
      </c>
      <c r="CO327" s="223" t="str">
        <f t="shared" ca="1" si="542"/>
        <v>-2.30509181998514+3.84581336126333i</v>
      </c>
      <c r="CP327" s="223" t="str">
        <f t="shared" ca="1" si="543"/>
        <v>-4.25741676474934+1.4064605218296i</v>
      </c>
      <c r="CQ327" s="223" t="str">
        <f t="shared" ca="1" si="544"/>
        <v>-4.1424154550795-1.71584466247747i</v>
      </c>
      <c r="CR327" s="223" t="str">
        <f t="shared" ca="1" si="545"/>
        <v>-2.01593049223528-4.00496603714812i</v>
      </c>
      <c r="CS327" s="223" t="str">
        <f t="shared" ca="1" si="546"/>
        <v>1.08945464975734-4.34934676409642i</v>
      </c>
      <c r="CT327" s="223" t="str">
        <f t="shared" ca="1" si="547"/>
        <v>3.66581988955966-2.58176165544822i</v>
      </c>
      <c r="CU327" s="223" t="str">
        <f t="shared" ca="1" si="548"/>
        <v>4.46212785039231+0.439481233942033i</v>
      </c>
      <c r="CV327" s="223" t="str">
        <f t="shared" ca="1" si="549"/>
        <v>3.09170547555925+3.24731981188039i</v>
      </c>
      <c r="CW327" s="223" t="str">
        <f t="shared" ca="1" si="550"/>
        <v>0.220005623381506+4.47831734403832i</v>
      </c>
      <c r="CX327" s="223" t="str">
        <f t="shared" ca="1" si="551"/>
        <v>-2.75852506695147+3.53472320885728i</v>
      </c>
      <c r="CY327" s="223" t="str">
        <f t="shared" ca="1" si="552"/>
        <v>-4.39756479138925+0.874730023360088i</v>
      </c>
      <c r="CZ327" s="223" t="str">
        <f t="shared" ca="1" si="553"/>
        <v>-3.90122485930128-2.21001658487072i</v>
      </c>
      <c r="DA327" s="223" t="str">
        <f t="shared" ca="1" si="554"/>
        <v>-1.51051915995631-4.22161824134286i</v>
      </c>
      <c r="DB327" s="223" t="str">
        <f t="shared" ca="1" si="555"/>
        <v>1.61366791782554-4.18327677296333i</v>
      </c>
      <c r="DC327" s="223" t="str">
        <f t="shared" ca="1" si="556"/>
        <v>3.95428640535943-2.11361011840488i</v>
      </c>
      <c r="DD327" s="223" t="str">
        <f t="shared" ca="1" si="557"/>
        <v>4.37477337769221+0.982388213523262i</v>
      </c>
      <c r="DE327" s="223" t="str">
        <f t="shared" ca="1" si="558"/>
        <v>2.67094780073956+3.60135621036831i</v>
      </c>
      <c r="DF327" s="223" t="str">
        <f t="shared" ca="1" si="559"/>
        <v>-0.329842771136428+4.4715693503023i</v>
      </c>
      <c r="DG327" s="223" t="str">
        <f t="shared" ca="1" si="560"/>
        <v>-3.1704675292648+3.17046752926307i</v>
      </c>
      <c r="DH327" s="223" t="str">
        <f t="shared" ca="1" si="561"/>
        <v>-4.47156935030215+0.329842771138569i</v>
      </c>
      <c r="DI327" s="223" t="str">
        <f t="shared" ca="1" si="562"/>
        <v>-3.60135621036929-2.67094780073825i</v>
      </c>
      <c r="DJ327" s="223" t="str">
        <f t="shared" ca="1" si="563"/>
        <v>-0.982388213520383-4.37477337769285i</v>
      </c>
      <c r="DK327" s="223" t="str">
        <f t="shared" ca="1" si="564"/>
        <v>2.11361011840344-3.9542864053602i</v>
      </c>
      <c r="DL327" s="223" t="str">
        <f t="shared" ca="1" si="565"/>
        <v>4.18327677296274-1.61366791782707i</v>
      </c>
      <c r="DM327" s="223" t="str">
        <f t="shared" ca="1" si="566"/>
        <v>4.22161824134204+1.51051915995861i</v>
      </c>
      <c r="DN327" s="223" t="str">
        <f t="shared" ca="1" si="567"/>
        <v>2.21001658487237+3.90122485930035i</v>
      </c>
      <c r="DO327" s="223" t="str">
        <f t="shared" ca="1" si="568"/>
        <v>-0.874730023362734+4.39756479138873i</v>
      </c>
      <c r="DP327" s="223" t="str">
        <f t="shared" ca="1" si="569"/>
        <v>-3.53472320885894+2.75852506694934i</v>
      </c>
      <c r="DQ327" s="223" t="str">
        <f t="shared" ca="1" si="570"/>
        <v>-4.47831734403841-0.220005623379617i</v>
      </c>
      <c r="DR327" s="223" t="str">
        <f t="shared" ca="1" si="571"/>
        <v>-3.24731981187853-3.0917054755612i</v>
      </c>
      <c r="DS327" s="223" t="str">
        <f t="shared" ca="1" si="572"/>
        <v>-0.439481233943662-4.46212785039215i</v>
      </c>
      <c r="DT327" s="223" t="str">
        <f t="shared" ca="1" si="573"/>
        <v>2.58176165544688-3.66581988956061i</v>
      </c>
      <c r="DU327" s="223" t="str">
        <f t="shared" ca="1" si="574"/>
        <v>4.34934676409702-1.08945464975497i</v>
      </c>
      <c r="DV327" s="223" t="str">
        <f t="shared" ca="1" si="575"/>
        <v>4.00496603714897+2.01593049223359i</v>
      </c>
      <c r="DW327" s="223" t="str">
        <f t="shared" ca="1" si="576"/>
        <v>1.71584466247922+4.14241545507878i</v>
      </c>
      <c r="DX327" s="223" t="str">
        <f t="shared" ca="1" si="577"/>
        <v>-1.40646052183216+4.25741676474849i</v>
      </c>
      <c r="DY327" s="223" t="str">
        <f t="shared" ca="1" si="578"/>
        <v>-3.84581336126249+2.30509181998654i</v>
      </c>
      <c r="DZ327" s="223" t="str">
        <f t="shared" ca="1" si="579"/>
        <v>-4.41770727649116-0.766544928540381i</v>
      </c>
      <c r="EA327" s="223" t="str">
        <f t="shared" ca="1" si="580"/>
        <v>-2.8444407008063-3.46596102226071i</v>
      </c>
      <c r="EB327" s="223" t="str">
        <f t="shared" ca="1" si="581"/>
        <v>0.110035952461823-4.48236776686159i</v>
      </c>
      <c r="EC327" s="223" t="str">
        <f t="shared" ca="1" si="582"/>
        <v>3.0110810940851-3.32221603046479i</v>
      </c>
      <c r="ED327" s="223" t="str">
        <f t="shared" ca="1" si="583"/>
        <v>4.44999853151477-0.548854969687197i</v>
      </c>
      <c r="EE327" s="223" t="str">
        <f t="shared" ca="1" si="584"/>
        <v>3.7280754159246+2.49102035347215i</v>
      </c>
      <c r="EF327" s="223" t="str">
        <f t="shared" ca="1" si="585"/>
        <v>1.19586483924981+4.32130026664197i</v>
      </c>
      <c r="EG327" s="223" t="str">
        <f t="shared" ca="1" si="586"/>
        <v>-1.91703654491619+4.05323322715209i</v>
      </c>
      <c r="EH327" s="223" t="str">
        <f t="shared" ca="1" si="587"/>
        <v>-4.09905890101978+1.8169878464658i</v>
      </c>
      <c r="EI327" s="223" t="str">
        <f t="shared" ca="1" si="588"/>
        <v>-4.29065077949112-1.30155468447783i</v>
      </c>
      <c r="EJ327" s="223" t="str">
        <f t="shared" ca="1" si="589"/>
        <v>-2.39877855398174-3.78808528905979i</v>
      </c>
      <c r="EK327" s="223" t="str">
        <f t="shared" ca="1" si="590"/>
        <v>0.657898095720036-4.43518869991817i</v>
      </c>
      <c r="EL327" s="223" t="str">
        <f t="shared" ca="1" si="591"/>
        <v>3.39511107034299-2.928642949946i</v>
      </c>
      <c r="EM327" s="223" t="str">
        <f t="shared" ca="1" si="592"/>
        <v>4.48371817894857+2.68060405217623E-13i</v>
      </c>
      <c r="EN327" s="223"/>
      <c r="EO327" s="223"/>
      <c r="EP327" s="223"/>
    </row>
    <row r="328" spans="1:146">
      <c r="A328" s="249">
        <f t="shared" si="461"/>
        <v>4.4531249999999909E-3</v>
      </c>
      <c r="B328" s="248">
        <v>228</v>
      </c>
      <c r="C328" s="247">
        <f t="shared" si="462"/>
        <v>45600</v>
      </c>
      <c r="N328" s="246">
        <f t="shared" ca="1" si="463"/>
        <v>8.5159790748489108</v>
      </c>
      <c r="O328" s="223">
        <f t="shared" ca="1" si="464"/>
        <v>-4.4840209251510883</v>
      </c>
      <c r="P328" s="223" t="str">
        <f t="shared" ca="1" si="465"/>
        <v>-3.46619504823905-2.8446327609651i</v>
      </c>
      <c r="Q328" s="223" t="str">
        <f t="shared" ca="1" si="466"/>
        <v>-0.874789086214616-4.3978617204083i</v>
      </c>
      <c r="R328" s="223" t="str">
        <f t="shared" ca="1" si="467"/>
        <v>2.11375283197555-3.95455340367382i</v>
      </c>
      <c r="S328" s="223" t="str">
        <f t="shared" ca="1" si="468"/>
        <v>4.14269515609938-1.7159605184338i</v>
      </c>
      <c r="T328" s="223" t="str">
        <f t="shared" ca="1" si="469"/>
        <v>4.29094048954434+1.30164256705972i</v>
      </c>
      <c r="U328" s="223" t="str">
        <f t="shared" ca="1" si="470"/>
        <v>2.4911885502509+3.72832714019192i</v>
      </c>
      <c r="V328" s="223" t="str">
        <f t="shared" ca="1" si="471"/>
        <v>-0.43951090826136+4.46242913878888i</v>
      </c>
      <c r="W328" s="223" t="str">
        <f t="shared" ca="1" si="472"/>
        <v>-3.17068160315688+3.17068160315654i</v>
      </c>
      <c r="X328" s="223" t="str">
        <f t="shared" ca="1" si="473"/>
        <v>-4.46242913878888+0.439510908261353i</v>
      </c>
      <c r="Y328" s="223" t="str">
        <f t="shared" ca="1" si="474"/>
        <v>-3.72832714019189-2.49118855025094i</v>
      </c>
      <c r="Z328" s="223" t="str">
        <f t="shared" ca="1" si="475"/>
        <v>-1.3016425670597-4.29094048954434i</v>
      </c>
      <c r="AA328" s="223" t="str">
        <f t="shared" ca="1" si="476"/>
        <v>1.71596051843383-4.14269515609936i</v>
      </c>
      <c r="AB328" s="223" t="str">
        <f t="shared" ca="1" si="477"/>
        <v>3.95455340367363-2.1137528319759i</v>
      </c>
      <c r="AC328" s="223" t="str">
        <f t="shared" ca="1" si="478"/>
        <v>4.3978617204083+0.874789086214621i</v>
      </c>
      <c r="AD328" s="223" t="str">
        <f t="shared" ca="1" si="479"/>
        <v>2.84463276096515+3.466195048239i</v>
      </c>
      <c r="AE328" s="223" t="str">
        <f t="shared" ca="1" si="480"/>
        <v>-3.95523989436642E-14+4.48402092515109i</v>
      </c>
      <c r="AF328" s="223" t="str">
        <f t="shared" ca="1" si="481"/>
        <v>-2.84463276096522+3.46619504823895i</v>
      </c>
      <c r="AG328" s="223" t="str">
        <f t="shared" ca="1" si="482"/>
        <v>-4.39786172040804+0.874789086215921i</v>
      </c>
      <c r="AH328" s="223" t="str">
        <f t="shared" ca="1" si="483"/>
        <v>-3.95455340367465-2.11375283197399i</v>
      </c>
      <c r="AI328" s="223" t="str">
        <f t="shared" ca="1" si="484"/>
        <v>-1.71596051843211-4.14269515610007i</v>
      </c>
      <c r="AJ328" s="223" t="str">
        <f t="shared" ca="1" si="485"/>
        <v>1.30164256706063-4.29094048954406i</v>
      </c>
      <c r="AK328" s="223" t="str">
        <f t="shared" ca="1" si="486"/>
        <v>3.72832714019192-2.4911885502509i</v>
      </c>
      <c r="AL328" s="223" t="str">
        <f t="shared" ca="1" si="487"/>
        <v>4.46242913878896+0.439510908260576i</v>
      </c>
      <c r="AM328" s="223" t="str">
        <f t="shared" ca="1" si="488"/>
        <v>3.17068160315777+3.17068160315565i</v>
      </c>
      <c r="AN328" s="223" t="str">
        <f t="shared" ca="1" si="489"/>
        <v>0.439510908259125+4.4624291387891i</v>
      </c>
      <c r="AO328" s="223" t="str">
        <f t="shared" ca="1" si="490"/>
        <v>-2.49118855025211+3.72832714019111i</v>
      </c>
      <c r="AP328" s="223" t="str">
        <f t="shared" ca="1" si="491"/>
        <v>-4.29094048954449+1.30164256705924i</v>
      </c>
      <c r="AQ328" s="223" t="str">
        <f t="shared" ca="1" si="492"/>
        <v>-4.14269515609954-1.7159605184334i</v>
      </c>
      <c r="AR328" s="223" t="str">
        <f t="shared" ca="1" si="493"/>
        <v>-4.14269515609954-1.7159605184334i</v>
      </c>
      <c r="AS328" s="223" t="str">
        <f t="shared" ca="1" si="494"/>
        <v>0.874789086212912-4.39786172040863i</v>
      </c>
      <c r="AT328" s="223" t="str">
        <f t="shared" ca="1" si="495"/>
        <v>3.4661950482402-2.8446327609637i</v>
      </c>
      <c r="AU328" s="223" t="str">
        <f t="shared" ca="1" si="496"/>
        <v>4.48402092515109+9.71209576588799E-13i</v>
      </c>
      <c r="AV328" s="223" t="str">
        <f t="shared" ca="1" si="497"/>
        <v>3.46619504823897+2.8446327609652i</v>
      </c>
      <c r="AW328" s="223" t="str">
        <f t="shared" ca="1" si="498"/>
        <v>0.874789086215378+4.39786172040814i</v>
      </c>
      <c r="AX328" s="223" t="str">
        <f t="shared" ca="1" si="499"/>
        <v>-2.11375283197442+3.95455340367442i</v>
      </c>
      <c r="AY328" s="223" t="str">
        <f t="shared" ca="1" si="500"/>
        <v>-4.14269515610024+1.71596051843172i</v>
      </c>
      <c r="AZ328" s="223" t="str">
        <f t="shared" ca="1" si="501"/>
        <v>-4.29094048954392-1.3016425670611i</v>
      </c>
      <c r="BA328" s="223" t="str">
        <f t="shared" ca="1" si="502"/>
        <v>-2.4911885502505-3.72832714019219i</v>
      </c>
      <c r="BB328" s="223" t="str">
        <f t="shared" ca="1" si="503"/>
        <v>0.439510908260932-4.46242913878892i</v>
      </c>
      <c r="BC328" s="223" t="str">
        <f t="shared" ca="1" si="504"/>
        <v>3.17068160315599-3.17068160315743i</v>
      </c>
      <c r="BD328" s="223" t="str">
        <f t="shared" ca="1" si="505"/>
        <v>4.46242913878871-0.439510908263081i</v>
      </c>
      <c r="BE328" s="223" t="str">
        <f t="shared" ca="1" si="506"/>
        <v>3.72832714019084+2.49118855025251i</v>
      </c>
      <c r="BF328" s="223" t="str">
        <f t="shared" ca="1" si="507"/>
        <v>1.30164256705877+4.29094048954462i</v>
      </c>
      <c r="BG328" s="223" t="str">
        <f t="shared" ca="1" si="508"/>
        <v>-1.71596051843385+4.14269515609935i</v>
      </c>
      <c r="BH328" s="223" t="str">
        <f t="shared" ca="1" si="509"/>
        <v>-3.95455340367346+2.11375283197622i</v>
      </c>
      <c r="BI328" s="223" t="str">
        <f t="shared" ca="1" si="510"/>
        <v>-4.39786172040852-0.874789086213513i</v>
      </c>
      <c r="BJ328" s="223" t="str">
        <f t="shared" ca="1" si="511"/>
        <v>-2.84463276096677-3.46619504823768i</v>
      </c>
      <c r="BK328" s="223" t="str">
        <f t="shared" ca="1" si="512"/>
        <v>1.3293708250687E-12-4.48402092515109i</v>
      </c>
      <c r="BL328" s="223" t="str">
        <f t="shared" ca="1" si="513"/>
        <v>2.84463276096567-3.46619504823858i</v>
      </c>
      <c r="BM328" s="223" t="str">
        <f t="shared" ca="1" si="514"/>
        <v>4.39786172040824-0.874789086214903i</v>
      </c>
      <c r="BN328" s="223" t="str">
        <f t="shared" ca="1" si="515"/>
        <v>3.95455340367419+2.11375283197485i</v>
      </c>
      <c r="BO328" s="223" t="str">
        <f t="shared" ca="1" si="516"/>
        <v>1.7159605184354+4.14269515609872i</v>
      </c>
      <c r="BP328" s="223" t="str">
        <f t="shared" ca="1" si="517"/>
        <v>-1.30164256706156+4.29094048954378i</v>
      </c>
      <c r="BQ328" s="223" t="str">
        <f t="shared" ca="1" si="518"/>
        <v>-3.72832714019246+2.49118855025009i</v>
      </c>
      <c r="BR328" s="223" t="str">
        <f t="shared" ca="1" si="519"/>
        <v>-4.46242913878888-0.439510908261415i</v>
      </c>
      <c r="BS328" s="223" t="str">
        <f t="shared" ca="1" si="520"/>
        <v>-3.17068160315718-3.17068160315625i</v>
      </c>
      <c r="BT328" s="223" t="str">
        <f t="shared" ca="1" si="521"/>
        <v>-0.439510908262471-4.46242913878877i</v>
      </c>
      <c r="BU328" s="223" t="str">
        <f t="shared" ca="1" si="522"/>
        <v>2.49118855024921-3.72832714019305i</v>
      </c>
      <c r="BV328" s="223" t="str">
        <f t="shared" ca="1" si="523"/>
        <v>4.29094048954473-1.30164256705843i</v>
      </c>
      <c r="BW328" s="223" t="str">
        <f t="shared" ca="1" si="524"/>
        <v>4.14269515609912+1.71596051843441i</v>
      </c>
      <c r="BX328" s="223" t="str">
        <f t="shared" ca="1" si="525"/>
        <v>2.11375283197579+3.95455340367369i</v>
      </c>
      <c r="BY328" s="223" t="str">
        <f t="shared" ca="1" si="526"/>
        <v>-0.874789086213863+4.39786172040844i</v>
      </c>
      <c r="BZ328" s="223" t="str">
        <f t="shared" ca="1" si="527"/>
        <v>-3.4661950482379+2.84463276096649i</v>
      </c>
      <c r="CA328" s="223" t="str">
        <f t="shared" ca="1" si="528"/>
        <v>-4.48402092515109-1.94241915317759E-12i</v>
      </c>
      <c r="CB328" s="223" t="str">
        <f t="shared" ca="1" si="529"/>
        <v>-3.46619504823835-2.84463276096595i</v>
      </c>
      <c r="CC328" s="223" t="str">
        <f t="shared" ca="1" si="530"/>
        <v>-0.874789086214553-4.39786172040831i</v>
      </c>
      <c r="CD328" s="223" t="str">
        <f t="shared" ca="1" si="531"/>
        <v>2.11375283197517-3.95455340367402i</v>
      </c>
      <c r="CE328" s="223" t="str">
        <f t="shared" ca="1" si="532"/>
        <v>4.14269515609895-1.71596051843483i</v>
      </c>
      <c r="CF328" s="223" t="str">
        <f t="shared" ca="1" si="533"/>
        <v>4.29094048954493+1.30164256705776i</v>
      </c>
      <c r="CG328" s="223" t="str">
        <f t="shared" ca="1" si="534"/>
        <v>2.49118855024958+3.7283271401928i</v>
      </c>
      <c r="CH328" s="223" t="str">
        <f t="shared" ca="1" si="535"/>
        <v>-0.439510908262025+4.46242913878882i</v>
      </c>
      <c r="CI328" s="223" t="str">
        <f t="shared" ca="1" si="536"/>
        <v>-3.17068160315668+3.17068160315674i</v>
      </c>
      <c r="CJ328" s="223" t="str">
        <f t="shared" ca="1" si="537"/>
        <v>-4.46242913878881+0.439510908262115i</v>
      </c>
      <c r="CK328" s="223" t="str">
        <f t="shared" ca="1" si="538"/>
        <v>-3.72832714019285-2.4911885502495i</v>
      </c>
      <c r="CL328" s="223" t="str">
        <f t="shared" ca="1" si="539"/>
        <v>-1.30164256705785-4.29094048954491i</v>
      </c>
      <c r="CM328" s="223" t="str">
        <f t="shared" ca="1" si="540"/>
        <v>1.71596051843475-4.14269515609898i</v>
      </c>
      <c r="CN328" s="223" t="str">
        <f t="shared" ca="1" si="541"/>
        <v>3.95455340367386-2.11375283197547i</v>
      </c>
      <c r="CO328" s="223" t="str">
        <f t="shared" ca="1" si="542"/>
        <v>4.39786172040838+0.874789086214212i</v>
      </c>
      <c r="CP328" s="223" t="str">
        <f t="shared" ca="1" si="543"/>
        <v>2.84463276096602+3.46619504823829i</v>
      </c>
      <c r="CQ328" s="223" t="str">
        <f t="shared" ca="1" si="544"/>
        <v>2.03249995203535E-12+4.48402092515109i</v>
      </c>
      <c r="CR328" s="223" t="str">
        <f t="shared" ca="1" si="545"/>
        <v>-2.84463276096642+3.46619504823796i</v>
      </c>
      <c r="CS328" s="223" t="str">
        <f t="shared" ca="1" si="546"/>
        <v>-4.39786172040843+0.874789086213952i</v>
      </c>
      <c r="CT328" s="223" t="str">
        <f t="shared" ca="1" si="547"/>
        <v>-3.95455340367373-2.11375283197571i</v>
      </c>
      <c r="CU328" s="223" t="str">
        <f t="shared" ca="1" si="548"/>
        <v>-1.7159605184345-4.14269515609908i</v>
      </c>
      <c r="CV328" s="223" t="str">
        <f t="shared" ca="1" si="549"/>
        <v>1.3016425670581-4.29094048954483i</v>
      </c>
      <c r="CW328" s="223" t="str">
        <f t="shared" ca="1" si="550"/>
        <v>3.728327140193-2.49118855024928i</v>
      </c>
      <c r="CX328" s="223" t="str">
        <f t="shared" ca="1" si="551"/>
        <v>4.46242913878878+0.439510908262382i</v>
      </c>
      <c r="CY328" s="223" t="str">
        <f t="shared" ca="1" si="552"/>
        <v>3.17068160315649+3.17068160315693i</v>
      </c>
      <c r="CZ328" s="223" t="str">
        <f t="shared" ca="1" si="553"/>
        <v>0.439510908261505+4.46242913878887i</v>
      </c>
      <c r="DA328" s="223" t="str">
        <f t="shared" ca="1" si="554"/>
        <v>-2.49118855025002+3.72832714019251i</v>
      </c>
      <c r="DB328" s="223" t="str">
        <f t="shared" ca="1" si="555"/>
        <v>-4.29094048954375+1.30164256706165i</v>
      </c>
      <c r="DC328" s="223" t="str">
        <f t="shared" ca="1" si="556"/>
        <v>-4.14269515609885-1.71596051843508i</v>
      </c>
      <c r="DD328" s="223" t="str">
        <f t="shared" ca="1" si="557"/>
        <v>-2.11375283197516-3.95455340367402i</v>
      </c>
      <c r="DE328" s="223" t="str">
        <f t="shared" ca="1" si="558"/>
        <v>0.874789086214567-4.39786172040831i</v>
      </c>
      <c r="DF328" s="223" t="str">
        <f t="shared" ca="1" si="559"/>
        <v>3.46619504823868-2.84463276096554i</v>
      </c>
      <c r="DG328" s="223" t="str">
        <f t="shared" ca="1" si="560"/>
        <v>4.48402092515109-1.41945162392646E-12i</v>
      </c>
      <c r="DH328" s="223" t="str">
        <f t="shared" ca="1" si="561"/>
        <v>3.46619504823757+2.8446327609669i</v>
      </c>
      <c r="DI328" s="223" t="str">
        <f t="shared" ca="1" si="562"/>
        <v>0.874789086213352+4.39786172040855i</v>
      </c>
      <c r="DJ328" s="223" t="str">
        <f t="shared" ca="1" si="563"/>
        <v>-2.11375283197625+3.95455340367344i</v>
      </c>
      <c r="DK328" s="223" t="str">
        <f t="shared" ca="1" si="564"/>
        <v>-4.14269515609932+1.71596051843393i</v>
      </c>
      <c r="DL328" s="223" t="str">
        <f t="shared" ca="1" si="565"/>
        <v>-4.29094048954465-1.30164256705869i</v>
      </c>
      <c r="DM328" s="223" t="str">
        <f t="shared" ca="1" si="566"/>
        <v>-2.49118855025259-3.72832714019079i</v>
      </c>
      <c r="DN328" s="223" t="str">
        <f t="shared" ca="1" si="567"/>
        <v>0.439510908262992-4.46242913878872i</v>
      </c>
      <c r="DO328" s="223" t="str">
        <f t="shared" ca="1" si="568"/>
        <v>3.17068160315737-3.17068160315605i</v>
      </c>
      <c r="DP328" s="223" t="str">
        <f t="shared" ca="1" si="569"/>
        <v>4.4624291387889-0.439510908261148i</v>
      </c>
      <c r="DQ328" s="223" t="str">
        <f t="shared" ca="1" si="570"/>
        <v>3.72832714019231+2.49118855025031i</v>
      </c>
      <c r="DR328" s="223" t="str">
        <f t="shared" ca="1" si="571"/>
        <v>1.3016425670613+4.29094048954386i</v>
      </c>
      <c r="DS328" s="223" t="str">
        <f t="shared" ca="1" si="572"/>
        <v>-1.71596051843564+4.14269515609861i</v>
      </c>
      <c r="DT328" s="223" t="str">
        <f t="shared" ca="1" si="573"/>
        <v>-3.95455340367432+2.11375283197462i</v>
      </c>
      <c r="DU328" s="223" t="str">
        <f t="shared" ca="1" si="574"/>
        <v>-4.39786172040818-0.874789086215168i</v>
      </c>
      <c r="DV328" s="223" t="str">
        <f t="shared" ca="1" si="575"/>
        <v>-2.84463276096546-3.46619504823875i</v>
      </c>
      <c r="DW328" s="223" t="str">
        <f t="shared" ca="1" si="576"/>
        <v>-1.31617745507555E-12-4.48402092515109i</v>
      </c>
      <c r="DX328" s="223" t="str">
        <f t="shared" ca="1" si="577"/>
        <v>2.84463276096697-3.46619504823751i</v>
      </c>
      <c r="DY328" s="223" t="str">
        <f t="shared" ca="1" si="578"/>
        <v>4.39786172040857-0.874789086213248i</v>
      </c>
      <c r="DZ328" s="223" t="str">
        <f t="shared" ca="1" si="579"/>
        <v>3.95455340367339+2.11375283197634i</v>
      </c>
      <c r="EA328" s="223" t="str">
        <f t="shared" ca="1" si="580"/>
        <v>1.71596051843336+4.14269515609956i</v>
      </c>
      <c r="EB328" s="223" t="str">
        <f t="shared" ca="1" si="581"/>
        <v>-1.30164256705927+4.29094048954447i</v>
      </c>
      <c r="EC328" s="223" t="str">
        <f t="shared" ca="1" si="582"/>
        <v>-3.72832714019113+2.49118855025208i</v>
      </c>
      <c r="ED328" s="223" t="str">
        <f t="shared" ca="1" si="583"/>
        <v>-4.46242913878866-0.439510908263602i</v>
      </c>
      <c r="EE328" s="223" t="str">
        <f t="shared" ca="1" si="584"/>
        <v>-3.17068160315562-3.1706816031578i</v>
      </c>
      <c r="EF328" s="223" t="str">
        <f t="shared" ca="1" si="585"/>
        <v>-0.439510908260538-4.46242913878897i</v>
      </c>
      <c r="EG328" s="223" t="str">
        <f t="shared" ca="1" si="586"/>
        <v>2.49118855025082-3.72832714019197i</v>
      </c>
      <c r="EH328" s="223" t="str">
        <f t="shared" ca="1" si="587"/>
        <v>4.29094048954404-1.30164256706072i</v>
      </c>
      <c r="EI328" s="223" t="str">
        <f t="shared" ca="1" si="588"/>
        <v>4.14269515610013+1.71596051843197i</v>
      </c>
      <c r="EJ328" s="223" t="str">
        <f t="shared" ca="1" si="589"/>
        <v>2.11375283197407+3.9545534036746i</v>
      </c>
      <c r="EK328" s="223" t="str">
        <f t="shared" ca="1" si="590"/>
        <v>-0.874789086215768+4.39786172040807i</v>
      </c>
      <c r="EL328" s="223" t="str">
        <f t="shared" ca="1" si="591"/>
        <v>-3.46619504823914+2.84463276096499i</v>
      </c>
      <c r="EM328" s="223" t="str">
        <f t="shared" ca="1" si="592"/>
        <v>-4.48402092515109+7.03129126966653E-13i</v>
      </c>
      <c r="EN328" s="223"/>
      <c r="EO328" s="223"/>
      <c r="EP328" s="223"/>
    </row>
    <row r="329" spans="1:146">
      <c r="A329" s="249">
        <f t="shared" si="461"/>
        <v>4.4726562499999905E-3</v>
      </c>
      <c r="B329" s="248">
        <v>229</v>
      </c>
      <c r="C329" s="247">
        <f t="shared" si="462"/>
        <v>45800</v>
      </c>
      <c r="N329" s="246">
        <f t="shared" ca="1" si="463"/>
        <v>8.5156967148657525</v>
      </c>
      <c r="O329" s="223">
        <f t="shared" ca="1" si="464"/>
        <v>-4.4843032851342475</v>
      </c>
      <c r="P329" s="223" t="str">
        <f t="shared" ca="1" si="465"/>
        <v>-3.53518447522984-2.75888504275907i</v>
      </c>
      <c r="Q329" s="223" t="str">
        <f t="shared" ca="1" si="466"/>
        <v>-1.08959681896281-4.34991433538316i</v>
      </c>
      <c r="R329" s="223" t="str">
        <f t="shared" ca="1" si="467"/>
        <v>1.81722495566457-4.09959381080318i</v>
      </c>
      <c r="S329" s="223" t="str">
        <f t="shared" ca="1" si="468"/>
        <v>3.95480242294699-2.11388593555056i</v>
      </c>
      <c r="T329" s="223" t="str">
        <f t="shared" ca="1" si="469"/>
        <v>4.41828376853402+0.766644959400784i</v>
      </c>
      <c r="U329" s="223" t="str">
        <f t="shared" ca="1" si="470"/>
        <v>3.01147402738169+3.32264956555327i</v>
      </c>
      <c r="V329" s="223" t="str">
        <f t="shared" ca="1" si="471"/>
        <v>0.329885814219333+4.47215287111729i</v>
      </c>
      <c r="W329" s="223" t="str">
        <f t="shared" ca="1" si="472"/>
        <v>-2.49134542105265+3.72856191393757i</v>
      </c>
      <c r="X329" s="223" t="str">
        <f t="shared" ca="1" si="473"/>
        <v>-4.25797233956091+1.40664405895736i</v>
      </c>
      <c r="Y329" s="223" t="str">
        <f t="shared" ca="1" si="474"/>
        <v>-4.22216914459888-1.51071627629511i</v>
      </c>
      <c r="Z329" s="223" t="str">
        <f t="shared" ca="1" si="475"/>
        <v>-2.39909158439876-3.78857961810661i</v>
      </c>
      <c r="AA329" s="223" t="str">
        <f t="shared" ca="1" si="476"/>
        <v>0.439538584379189-4.46271013913158i</v>
      </c>
      <c r="AB329" s="223" t="str">
        <f t="shared" ca="1" si="477"/>
        <v>3.09210892999757-3.24774357332827i</v>
      </c>
      <c r="AC329" s="223" t="str">
        <f t="shared" ca="1" si="478"/>
        <v>4.43576747321267-0.657983948629684i</v>
      </c>
      <c r="AD329" s="223" t="str">
        <f t="shared" ca="1" si="479"/>
        <v>3.90173395258126+2.21030498265294i</v>
      </c>
      <c r="AE329" s="223" t="str">
        <f t="shared" ca="1" si="480"/>
        <v>1.71606857292112+4.1429560227087i</v>
      </c>
      <c r="AF329" s="223" t="str">
        <f t="shared" ca="1" si="481"/>
        <v>-1.19602089453197+4.32186417798023i</v>
      </c>
      <c r="AG329" s="223" t="str">
        <f t="shared" ca="1" si="482"/>
        <v>-3.60182617206271+2.67129634808829i</v>
      </c>
      <c r="AH329" s="223" t="str">
        <f t="shared" ca="1" si="483"/>
        <v>-4.48295269682424-0.110050311685632i</v>
      </c>
      <c r="AI329" s="223" t="str">
        <f t="shared" ca="1" si="484"/>
        <v>-3.46641331545823-2.84481188824142i</v>
      </c>
      <c r="AJ329" s="223" t="str">
        <f t="shared" ca="1" si="485"/>
        <v>-0.982516411013381-4.37534426704404i</v>
      </c>
      <c r="AK329" s="223" t="str">
        <f t="shared" ca="1" si="486"/>
        <v>1.91728671004433-4.0537621568801i</v>
      </c>
      <c r="AL329" s="223" t="str">
        <f t="shared" ca="1" si="487"/>
        <v>4.0054886682123-2.01619356260472i</v>
      </c>
      <c r="AM329" s="223" t="str">
        <f t="shared" ca="1" si="488"/>
        <v>4.39813865492374+0.8748441719137i</v>
      </c>
      <c r="AN329" s="223" t="str">
        <f t="shared" ca="1" si="489"/>
        <v>2.92902512541899+3.39555411792097i</v>
      </c>
      <c r="AO329" s="223" t="str">
        <f t="shared" ca="1" si="490"/>
        <v>0.220034333181553+4.47890174543795i</v>
      </c>
      <c r="AP329" s="223" t="str">
        <f t="shared" ca="1" si="491"/>
        <v>-2.58209856438123+3.66629826349224i</v>
      </c>
      <c r="AQ329" s="223" t="str">
        <f t="shared" ca="1" si="492"/>
        <v>-4.29121069120104+1.30172453183756i</v>
      </c>
      <c r="AR329" s="223" t="str">
        <f t="shared" ca="1" si="493"/>
        <v>-4.29121069120104+1.30172453183756i</v>
      </c>
      <c r="AS329" s="223" t="str">
        <f t="shared" ca="1" si="494"/>
        <v>-2.30539262468337-3.84631522357715i</v>
      </c>
      <c r="AT329" s="223" t="str">
        <f t="shared" ca="1" si="495"/>
        <v>0.548926592929955-4.45057923742968i</v>
      </c>
      <c r="AU329" s="223" t="str">
        <f t="shared" ca="1" si="496"/>
        <v>3.17088126181443-3.17088126181664i</v>
      </c>
      <c r="AV329" s="223" t="str">
        <f t="shared" ca="1" si="497"/>
        <v>4.45057923742931-0.548926592932938i</v>
      </c>
      <c r="AW329" s="223" t="str">
        <f t="shared" ca="1" si="498"/>
        <v>3.84631522357869+2.30539262468079i</v>
      </c>
      <c r="AX329" s="223" t="str">
        <f t="shared" ca="1" si="499"/>
        <v>1.61387849463892+4.18382267282061i</v>
      </c>
      <c r="AY329" s="223" t="str">
        <f t="shared" ca="1" si="500"/>
        <v>-1.30172453183468+4.29121069120191i</v>
      </c>
      <c r="AZ329" s="223" t="str">
        <f t="shared" ca="1" si="501"/>
        <v>-3.66629826349051+2.58209856438368i</v>
      </c>
      <c r="BA329" s="223" t="str">
        <f t="shared" ca="1" si="502"/>
        <v>-4.4789017454381-0.220034333178553i</v>
      </c>
      <c r="BB329" s="223" t="str">
        <f t="shared" ca="1" si="503"/>
        <v>-3.39555411792293-2.92902512541672i</v>
      </c>
      <c r="BC329" s="223" t="str">
        <f t="shared" ca="1" si="504"/>
        <v>-0.874844171916646-4.39813865492316i</v>
      </c>
      <c r="BD329" s="223" t="str">
        <f t="shared" ca="1" si="505"/>
        <v>2.01619356260203-4.00548866821365i</v>
      </c>
      <c r="BE329" s="223" t="str">
        <f t="shared" ca="1" si="506"/>
        <v>4.05376215687882-1.91728671004704i</v>
      </c>
      <c r="BF329" s="223" t="str">
        <f t="shared" ca="1" si="507"/>
        <v>4.37534426704469+0.982516411010516i</v>
      </c>
      <c r="BG329" s="223" t="str">
        <f t="shared" ca="1" si="508"/>
        <v>2.84481188824379+3.46641331545628i</v>
      </c>
      <c r="BH329" s="223" t="str">
        <f t="shared" ca="1" si="509"/>
        <v>0.110050311688699+4.48295269682416i</v>
      </c>
      <c r="BI329" s="223" t="str">
        <f t="shared" ca="1" si="510"/>
        <v>-2.67129634808951+3.60182617206181i</v>
      </c>
      <c r="BJ329" s="223" t="str">
        <f t="shared" ca="1" si="511"/>
        <v>-4.32186417797969+1.19602089453394i</v>
      </c>
      <c r="BK329" s="223" t="str">
        <f t="shared" ca="1" si="512"/>
        <v>-4.14295602270777-1.71606857292335i</v>
      </c>
      <c r="BL329" s="223" t="str">
        <f t="shared" ca="1" si="513"/>
        <v>-2.21030498265089-3.90173395258242i</v>
      </c>
      <c r="BM329" s="223" t="str">
        <f t="shared" ca="1" si="514"/>
        <v>0.657983948631693-4.43576747321237i</v>
      </c>
      <c r="BN329" s="223" t="str">
        <f t="shared" ca="1" si="515"/>
        <v>3.24774357332958-3.09210892999619i</v>
      </c>
      <c r="BO329" s="223" t="str">
        <f t="shared" ca="1" si="516"/>
        <v>4.46271013913174-0.439538584377422i</v>
      </c>
      <c r="BP329" s="223" t="str">
        <f t="shared" ca="1" si="517"/>
        <v>3.78857961810558+2.39909158440039i</v>
      </c>
      <c r="BQ329" s="223" t="str">
        <f t="shared" ca="1" si="518"/>
        <v>1.51071627629341+4.22216914459949i</v>
      </c>
      <c r="BR329" s="223" t="str">
        <f t="shared" ca="1" si="519"/>
        <v>-1.4066440589592+4.2579723395603i</v>
      </c>
      <c r="BS329" s="223" t="str">
        <f t="shared" ca="1" si="520"/>
        <v>-3.72856191393857+2.49134542105114i</v>
      </c>
      <c r="BT329" s="223" t="str">
        <f t="shared" ca="1" si="521"/>
        <v>-4.47215287111715-0.329885814221294i</v>
      </c>
      <c r="BU329" s="223" t="str">
        <f t="shared" ca="1" si="522"/>
        <v>-3.32264956555203-3.01147402738305i</v>
      </c>
      <c r="BV329" s="223" t="str">
        <f t="shared" ca="1" si="523"/>
        <v>-0.766644959398834-4.41828376853436i</v>
      </c>
      <c r="BW329" s="223" t="str">
        <f t="shared" ca="1" si="524"/>
        <v>2.1138859355518-3.95480242294632i</v>
      </c>
      <c r="BX329" s="223" t="str">
        <f t="shared" ca="1" si="525"/>
        <v>4.09959381080381-1.81722495566314i</v>
      </c>
      <c r="BY329" s="223" t="str">
        <f t="shared" ca="1" si="526"/>
        <v>4.34991433538281+1.0895968189642i</v>
      </c>
      <c r="BZ329" s="223" t="str">
        <f t="shared" ca="1" si="527"/>
        <v>2.7588850427578+3.53518447523084i</v>
      </c>
      <c r="CA329" s="223" t="str">
        <f t="shared" ca="1" si="528"/>
        <v>-1.45690707324719E-12+4.48430328513425i</v>
      </c>
      <c r="CB329" s="223" t="str">
        <f t="shared" ca="1" si="529"/>
        <v>-2.75888504276009+3.53518447522904i</v>
      </c>
      <c r="CC329" s="223" t="str">
        <f t="shared" ca="1" si="530"/>
        <v>-4.34991433538352+1.08959681896138i</v>
      </c>
      <c r="CD329" s="223" t="str">
        <f t="shared" ca="1" si="531"/>
        <v>-4.09959381080263-1.81722495566581i</v>
      </c>
      <c r="CE329" s="223" t="str">
        <f t="shared" ca="1" si="532"/>
        <v>-2.11388593554923-3.9548024229477i</v>
      </c>
      <c r="CF329" s="223" t="str">
        <f t="shared" ca="1" si="533"/>
        <v>0.766644959401704-4.41828376853386i</v>
      </c>
      <c r="CG329" s="223" t="str">
        <f t="shared" ca="1" si="534"/>
        <v>3.32264956555399-3.01147402738089i</v>
      </c>
      <c r="CH329" s="223" t="str">
        <f t="shared" ca="1" si="535"/>
        <v>4.47215287111736-0.329885814218388i</v>
      </c>
      <c r="CI329" s="223" t="str">
        <f t="shared" ca="1" si="536"/>
        <v>3.72856191393696+2.49134542105357i</v>
      </c>
      <c r="CJ329" s="223" t="str">
        <f t="shared" ca="1" si="537"/>
        <v>1.40664405895643+4.25797233956121i</v>
      </c>
      <c r="CK329" s="223" t="str">
        <f t="shared" ca="1" si="538"/>
        <v>-1.51071627629615+4.22216914459851i</v>
      </c>
      <c r="CL329" s="223" t="str">
        <f t="shared" ca="1" si="539"/>
        <v>-3.78857961810714+2.39909158439793i</v>
      </c>
      <c r="CM329" s="223" t="str">
        <f t="shared" ca="1" si="540"/>
        <v>-4.46271013913146-0.439538584380322i</v>
      </c>
      <c r="CN329" s="223" t="str">
        <f t="shared" ca="1" si="541"/>
        <v>-3.24774357332757-3.0921089299983i</v>
      </c>
      <c r="CO329" s="223" t="str">
        <f t="shared" ca="1" si="542"/>
        <v>-0.657983948628809-4.4357674732128i</v>
      </c>
      <c r="CP329" s="223" t="str">
        <f t="shared" ca="1" si="543"/>
        <v>2.21030498265342-3.90173395258098i</v>
      </c>
      <c r="CQ329" s="223" t="str">
        <f t="shared" ca="1" si="544"/>
        <v>4.14295602270889-1.71606857292066i</v>
      </c>
      <c r="CR329" s="223" t="str">
        <f t="shared" ca="1" si="545"/>
        <v>4.32186417798006+1.19602089453258i</v>
      </c>
      <c r="CS329" s="223" t="str">
        <f t="shared" ca="1" si="546"/>
        <v>2.67129634808717+3.60182617206354i</v>
      </c>
      <c r="CT329" s="223" t="str">
        <f t="shared" ca="1" si="547"/>
        <v>-0.110050311687152+4.4829526968242i</v>
      </c>
      <c r="CU329" s="223" t="str">
        <f t="shared" ca="1" si="548"/>
        <v>-2.8448118882425+3.46641331545734i</v>
      </c>
      <c r="CV329" s="223" t="str">
        <f t="shared" ca="1" si="549"/>
        <v>-4.37534426704438+0.982516411011902i</v>
      </c>
      <c r="CW329" s="223" t="str">
        <f t="shared" ca="1" si="550"/>
        <v>-4.05376215687948-1.91728671004564i</v>
      </c>
      <c r="CX329" s="223" t="str">
        <f t="shared" ca="1" si="551"/>
        <v>-2.0161935626033-4.00548866821301i</v>
      </c>
      <c r="CY329" s="223" t="str">
        <f t="shared" ca="1" si="552"/>
        <v>0.87484417191513-4.39813865492346i</v>
      </c>
      <c r="CZ329" s="223" t="str">
        <f t="shared" ca="1" si="553"/>
        <v>3.39555411792201-2.92902512541779i</v>
      </c>
      <c r="DA329" s="223" t="str">
        <f t="shared" ca="1" si="554"/>
        <v>4.47890174543803-0.220034333180098i</v>
      </c>
      <c r="DB329" s="223" t="str">
        <f t="shared" ca="1" si="555"/>
        <v>3.66629826349147+2.58209856438231i</v>
      </c>
      <c r="DC329" s="223" t="str">
        <f t="shared" ca="1" si="556"/>
        <v>1.30172453183616+4.29121069120146i</v>
      </c>
      <c r="DD329" s="223" t="str">
        <f t="shared" ca="1" si="557"/>
        <v>-1.61387849463736+4.18382267282122i</v>
      </c>
      <c r="DE329" s="223" t="str">
        <f t="shared" ca="1" si="558"/>
        <v>-3.84631522357777+2.30539262468234i</v>
      </c>
      <c r="DF329" s="223" t="str">
        <f t="shared" ca="1" si="559"/>
        <v>-4.45057923742948-0.548926592931529i</v>
      </c>
      <c r="DG329" s="223" t="str">
        <f t="shared" ca="1" si="560"/>
        <v>-3.17088126181553-3.17088126181555i</v>
      </c>
      <c r="DH329" s="223" t="str">
        <f t="shared" ca="1" si="561"/>
        <v>-0.548926592931489-4.45057923742949i</v>
      </c>
      <c r="DI329" s="223" t="str">
        <f t="shared" ca="1" si="562"/>
        <v>2.30539262468193-3.84631522357801i</v>
      </c>
      <c r="DJ329" s="223" t="str">
        <f t="shared" ca="1" si="563"/>
        <v>4.18382267282123-1.61387849463733i</v>
      </c>
      <c r="DK329" s="223" t="str">
        <f t="shared" ca="1" si="564"/>
        <v>4.29121069120145+1.3017245318362i</v>
      </c>
      <c r="DL329" s="223" t="str">
        <f t="shared" ca="1" si="565"/>
        <v>2.58209856438249+3.66629826349135i</v>
      </c>
      <c r="DM329" s="223" t="str">
        <f t="shared" ca="1" si="566"/>
        <v>-0.220034333179881+4.47890174543803i</v>
      </c>
      <c r="DN329" s="223" t="str">
        <f t="shared" ca="1" si="567"/>
        <v>-2.92902512541763+3.39555411792215i</v>
      </c>
      <c r="DO329" s="223" t="str">
        <f t="shared" ca="1" si="568"/>
        <v>-4.39813865492346+0.874844171915095i</v>
      </c>
      <c r="DP329" s="223" t="str">
        <f t="shared" ca="1" si="569"/>
        <v>-4.00548866821299-2.01619356260334i</v>
      </c>
      <c r="DQ329" s="223" t="str">
        <f t="shared" ca="1" si="570"/>
        <v>-1.91728671004584-4.05376215687939i</v>
      </c>
      <c r="DR329" s="223" t="str">
        <f t="shared" ca="1" si="571"/>
        <v>0.982516411011686-4.37534426704442i</v>
      </c>
      <c r="DS329" s="223" t="str">
        <f t="shared" ca="1" si="572"/>
        <v>3.46641331545737-2.84481188824247i</v>
      </c>
      <c r="DT329" s="223" t="str">
        <f t="shared" ca="1" si="573"/>
        <v>4.4829526968242-0.110050311687115i</v>
      </c>
      <c r="DU329" s="223" t="str">
        <f t="shared" ca="1" si="574"/>
        <v>3.60182617206367+2.671296348087i</v>
      </c>
      <c r="DV329" s="223" t="str">
        <f t="shared" ca="1" si="575"/>
        <v>1.19602089453279+4.32186417798001i</v>
      </c>
      <c r="DW329" s="223" t="str">
        <f t="shared" ca="1" si="576"/>
        <v>-1.71606857292069+4.14295602270888i</v>
      </c>
      <c r="DX329" s="223" t="str">
        <f t="shared" ca="1" si="577"/>
        <v>-3.901733952581+2.21030498265339i</v>
      </c>
      <c r="DY329" s="223" t="str">
        <f t="shared" ca="1" si="578"/>
        <v>-4.43576747321283-0.657983948628594i</v>
      </c>
      <c r="DZ329" s="223" t="str">
        <f t="shared" ca="1" si="579"/>
        <v>-3.09210892999846-3.24774357332742i</v>
      </c>
      <c r="EA329" s="223" t="str">
        <f t="shared" ca="1" si="580"/>
        <v>-0.439538584380538-4.46271013913144i</v>
      </c>
      <c r="EB329" s="223" t="str">
        <f t="shared" ca="1" si="581"/>
        <v>2.39909158439796-3.78857961810712i</v>
      </c>
      <c r="EC329" s="223" t="str">
        <f t="shared" ca="1" si="582"/>
        <v>4.22216914459852-1.51071627629611i</v>
      </c>
      <c r="ED329" s="223" t="str">
        <f t="shared" ca="1" si="583"/>
        <v>4.25797233956128+1.40664405895622i</v>
      </c>
      <c r="EE329" s="223" t="str">
        <f t="shared" ca="1" si="584"/>
        <v>2.49134542105375+3.72856191393684i</v>
      </c>
      <c r="EF329" s="223" t="str">
        <f t="shared" ca="1" si="585"/>
        <v>-0.329885814218425+4.47215287111736i</v>
      </c>
      <c r="EG329" s="223" t="str">
        <f t="shared" ca="1" si="586"/>
        <v>-3.01147402738092+3.32264956555396i</v>
      </c>
      <c r="EH329" s="223" t="str">
        <f t="shared" ca="1" si="587"/>
        <v>-4.41828376853382+0.766644959401919i</v>
      </c>
      <c r="EI329" s="223" t="str">
        <f t="shared" ca="1" si="588"/>
        <v>-3.95480242294779-2.11388593554904i</v>
      </c>
      <c r="EJ329" s="223" t="str">
        <f t="shared" ca="1" si="589"/>
        <v>-1.81722495566578-4.09959381080264i</v>
      </c>
      <c r="EK329" s="223" t="str">
        <f t="shared" ca="1" si="590"/>
        <v>1.08959681896141-4.34991433538351i</v>
      </c>
      <c r="EL329" s="223" t="str">
        <f t="shared" ca="1" si="591"/>
        <v>3.53518447522891-2.75888504276026i</v>
      </c>
      <c r="EM329" s="223" t="str">
        <f t="shared" ca="1" si="592"/>
        <v>4.48430328513425-1.67444219234973E-12i</v>
      </c>
      <c r="EN329" s="223"/>
      <c r="EO329" s="223"/>
      <c r="EP329" s="223"/>
    </row>
    <row r="330" spans="1:146">
      <c r="A330" s="249">
        <f t="shared" si="461"/>
        <v>4.4921874999999901E-3</v>
      </c>
      <c r="B330" s="248">
        <v>230</v>
      </c>
      <c r="C330" s="247">
        <f t="shared" si="462"/>
        <v>46000</v>
      </c>
      <c r="N330" s="246">
        <f t="shared" ca="1" si="463"/>
        <v>8.5154332432603539</v>
      </c>
      <c r="O330" s="223">
        <f t="shared" ca="1" si="464"/>
        <v>-4.4845667567396452</v>
      </c>
      <c r="P330" s="223" t="str">
        <f t="shared" ca="1" si="465"/>
        <v>-3.60203779444101-2.67145329793969i</v>
      </c>
      <c r="Q330" s="223" t="str">
        <f t="shared" ca="1" si="466"/>
        <v>-1.30180101360618-4.29146281780796i</v>
      </c>
      <c r="R330" s="223" t="str">
        <f t="shared" ca="1" si="467"/>
        <v>1.51080503720555-4.22241721472531i</v>
      </c>
      <c r="S330" s="223" t="str">
        <f t="shared" ca="1" si="468"/>
        <v>3.72878098257129-2.49149179803366i</v>
      </c>
      <c r="T330" s="223" t="str">
        <f t="shared" ca="1" si="469"/>
        <v>4.47916489968032+0.220047261119263i</v>
      </c>
      <c r="U330" s="223" t="str">
        <f t="shared" ca="1" si="470"/>
        <v>3.4666169817629+2.84497903285902i</v>
      </c>
      <c r="V330" s="223" t="str">
        <f t="shared" ca="1" si="471"/>
        <v>1.08966083734072+4.35016991107477i</v>
      </c>
      <c r="W330" s="223" t="str">
        <f t="shared" ca="1" si="472"/>
        <v>-1.71616939913941+4.14319943873232i</v>
      </c>
      <c r="X330" s="223" t="str">
        <f t="shared" ca="1" si="473"/>
        <v>-3.84654121071181+2.3055280761574i</v>
      </c>
      <c r="Y330" s="223" t="str">
        <f t="shared" ca="1" si="474"/>
        <v>-4.46297234204916-0.439564409112625i</v>
      </c>
      <c r="Z330" s="223" t="str">
        <f t="shared" ca="1" si="475"/>
        <v>-3.3228447851355-3.01165096409795i</v>
      </c>
      <c r="AA330" s="223" t="str">
        <f t="shared" ca="1" si="476"/>
        <v>-0.874895572675106-4.39839706399591i</v>
      </c>
      <c r="AB330" s="223" t="str">
        <f t="shared" ca="1" si="477"/>
        <v>1.91739935867205-4.05400033239002i</v>
      </c>
      <c r="AC330" s="223" t="str">
        <f t="shared" ca="1" si="478"/>
        <v>3.9550347841585-2.11401013520528i</v>
      </c>
      <c r="AD330" s="223" t="str">
        <f t="shared" ca="1" si="479"/>
        <v>4.4360280931358+0.658022607943125i</v>
      </c>
      <c r="AE330" s="223" t="str">
        <f t="shared" ca="1" si="480"/>
        <v>3.17106756437451+3.17106756437422i</v>
      </c>
      <c r="AF330" s="223" t="str">
        <f t="shared" ca="1" si="481"/>
        <v>0.658022607943085+4.43602809313581i</v>
      </c>
      <c r="AG330" s="223" t="str">
        <f t="shared" ca="1" si="482"/>
        <v>-2.11401013520492+3.95503478415869i</v>
      </c>
      <c r="AH330" s="223" t="str">
        <f t="shared" ca="1" si="483"/>
        <v>-4.05400033239003+1.91739935867201i</v>
      </c>
      <c r="AI330" s="223" t="str">
        <f t="shared" ca="1" si="484"/>
        <v>-4.39839706399573-0.874895572676021i</v>
      </c>
      <c r="AJ330" s="223" t="str">
        <f t="shared" ca="1" si="485"/>
        <v>-3.01165096409658-3.32284478513675i</v>
      </c>
      <c r="AK330" s="223" t="str">
        <f t="shared" ca="1" si="486"/>
        <v>-0.439564409110334-4.46297234204939i</v>
      </c>
      <c r="AL330" s="223" t="str">
        <f t="shared" ca="1" si="487"/>
        <v>2.30552807615632-3.84654121071246i</v>
      </c>
      <c r="AM330" s="223" t="str">
        <f t="shared" ca="1" si="488"/>
        <v>4.14319943873198-1.71616939914023i</v>
      </c>
      <c r="AN330" s="223" t="str">
        <f t="shared" ca="1" si="489"/>
        <v>4.35016991107475+1.08966083734079i</v>
      </c>
      <c r="AO330" s="223" t="str">
        <f t="shared" ca="1" si="490"/>
        <v>2.84497903285867+3.46661698176319i</v>
      </c>
      <c r="AP330" s="223" t="str">
        <f t="shared" ca="1" si="491"/>
        <v>0.220047261117839+4.47916489968039i</v>
      </c>
      <c r="AQ330" s="223" t="str">
        <f t="shared" ca="1" si="492"/>
        <v>-2.49149179803554+3.72878098257004i</v>
      </c>
      <c r="AR330" s="223" t="str">
        <f t="shared" ca="1" si="493"/>
        <v>-2.49149179803554+3.72878098257004i</v>
      </c>
      <c r="AS330" s="223" t="str">
        <f t="shared" ca="1" si="494"/>
        <v>-4.29146281780821-1.30180101360535i</v>
      </c>
      <c r="AT330" s="223" t="str">
        <f t="shared" ca="1" si="495"/>
        <v>-2.67145329793983-3.60203779444091i</v>
      </c>
      <c r="AU330" s="223" t="str">
        <f t="shared" ca="1" si="496"/>
        <v>4.85664872504131E-13-4.48456675673965i</v>
      </c>
      <c r="AV330" s="223" t="str">
        <f t="shared" ca="1" si="497"/>
        <v>2.67145329794071-3.60203779444026i</v>
      </c>
      <c r="AW330" s="223" t="str">
        <f t="shared" ca="1" si="498"/>
        <v>4.2914628178085-1.30180101360442i</v>
      </c>
      <c r="AX330" s="223" t="str">
        <f t="shared" ca="1" si="499"/>
        <v>4.22241721472592+1.51080503720386i</v>
      </c>
      <c r="AY330" s="223" t="str">
        <f t="shared" ca="1" si="500"/>
        <v>2.49149179803473+3.72878098257058i</v>
      </c>
      <c r="AZ330" s="223" t="str">
        <f t="shared" ca="1" si="501"/>
        <v>-0.220047261118809+4.47916489968034i</v>
      </c>
      <c r="BA330" s="223" t="str">
        <f t="shared" ca="1" si="502"/>
        <v>-2.84497903285942+3.46661698176257i</v>
      </c>
      <c r="BB330" s="223" t="str">
        <f t="shared" ca="1" si="503"/>
        <v>-4.35016991107499+1.08966083733985i</v>
      </c>
      <c r="BC330" s="223" t="str">
        <f t="shared" ca="1" si="504"/>
        <v>-4.14319943873161-1.71616939914113i</v>
      </c>
      <c r="BD330" s="223" t="str">
        <f t="shared" ca="1" si="505"/>
        <v>-2.30552807615931-3.84654121071067i</v>
      </c>
      <c r="BE330" s="223" t="str">
        <f t="shared" ca="1" si="506"/>
        <v>0.439564409111364-4.46297234204929i</v>
      </c>
      <c r="BF330" s="223" t="str">
        <f t="shared" ca="1" si="507"/>
        <v>3.0116509640973-3.3228447851361i</v>
      </c>
      <c r="BG330" s="223" t="str">
        <f t="shared" ca="1" si="508"/>
        <v>4.39839706399593-0.874895572675008i</v>
      </c>
      <c r="BH330" s="223" t="str">
        <f t="shared" ca="1" si="509"/>
        <v>4.05400033238962+1.91739935867289i</v>
      </c>
      <c r="BI330" s="223" t="str">
        <f t="shared" ca="1" si="510"/>
        <v>2.11401013520413+3.95503478415912i</v>
      </c>
      <c r="BJ330" s="223" t="str">
        <f t="shared" ca="1" si="511"/>
        <v>-0.658022607941085+4.4360280931361i</v>
      </c>
      <c r="BK330" s="223" t="str">
        <f t="shared" ca="1" si="512"/>
        <v>-3.17106756437326+3.17106756437547i</v>
      </c>
      <c r="BL330" s="223" t="str">
        <f t="shared" ca="1" si="513"/>
        <v>-4.43602809313568+0.658022607943928i</v>
      </c>
      <c r="BM330" s="223" t="str">
        <f t="shared" ca="1" si="514"/>
        <v>-3.95503478415843-2.11401013520541i</v>
      </c>
      <c r="BN330" s="223" t="str">
        <f t="shared" ca="1" si="515"/>
        <v>-1.91739935867146-4.0540003323903i</v>
      </c>
      <c r="BO330" s="223" t="str">
        <f t="shared" ca="1" si="516"/>
        <v>0.874895572676434-4.39839706399565i</v>
      </c>
      <c r="BP330" s="223" t="str">
        <f t="shared" ca="1" si="517"/>
        <v>3.32284478513707-3.01165096409622i</v>
      </c>
      <c r="BQ330" s="223" t="str">
        <f t="shared" ca="1" si="518"/>
        <v>4.46297234204899-0.439564409114353i</v>
      </c>
      <c r="BR330" s="223" t="str">
        <f t="shared" ca="1" si="519"/>
        <v>3.84654121071221+2.30552807615673i</v>
      </c>
      <c r="BS330" s="223" t="str">
        <f t="shared" ca="1" si="520"/>
        <v>1.71616939913966+4.14319943873221i</v>
      </c>
      <c r="BT330" s="223" t="str">
        <f t="shared" ca="1" si="521"/>
        <v>-1.08966083734114+4.35016991107466i</v>
      </c>
      <c r="BU330" s="223" t="str">
        <f t="shared" ca="1" si="522"/>
        <v>-3.46661698176349+2.8449790328583i</v>
      </c>
      <c r="BV330" s="223" t="str">
        <f t="shared" ca="1" si="523"/>
        <v>-4.47916489968042+0.220047261117353i</v>
      </c>
      <c r="BW330" s="223" t="str">
        <f t="shared" ca="1" si="524"/>
        <v>-3.72878098257225-2.49149179803223i</v>
      </c>
      <c r="BX330" s="223" t="str">
        <f t="shared" ca="1" si="525"/>
        <v>-1.51080503720669-4.2224172147249i</v>
      </c>
      <c r="BY330" s="223" t="str">
        <f t="shared" ca="1" si="526"/>
        <v>1.30180101360594-4.29146281780803i</v>
      </c>
      <c r="BZ330" s="223" t="str">
        <f t="shared" ca="1" si="527"/>
        <v>3.60203779444113-2.67145329793954i</v>
      </c>
      <c r="CA330" s="223" t="str">
        <f t="shared" ca="1" si="528"/>
        <v>4.48456675673965+9.71329745008261E-13i</v>
      </c>
      <c r="CB330" s="223" t="str">
        <f t="shared" ca="1" si="529"/>
        <v>3.60203779443997+2.6714532979411i</v>
      </c>
      <c r="CC330" s="223" t="str">
        <f t="shared" ca="1" si="530"/>
        <v>1.30180101360823+4.29146281780734i</v>
      </c>
      <c r="CD330" s="223" t="str">
        <f t="shared" ca="1" si="531"/>
        <v>-1.51080503720444+4.22241721472571i</v>
      </c>
      <c r="CE330" s="223" t="str">
        <f t="shared" ca="1" si="532"/>
        <v>-3.72878098257092+2.49149179803422i</v>
      </c>
      <c r="CF330" s="223" t="str">
        <f t="shared" ca="1" si="533"/>
        <v>-4.47916489968032-0.220047261119293i</v>
      </c>
      <c r="CG330" s="223" t="str">
        <f t="shared" ca="1" si="534"/>
        <v>-3.46661698176226-2.8449790328598i</v>
      </c>
      <c r="CH330" s="223" t="str">
        <f t="shared" ca="1" si="535"/>
        <v>-1.08966083733926-4.35016991107514i</v>
      </c>
      <c r="CI330" s="223" t="str">
        <f t="shared" ca="1" si="536"/>
        <v>1.71616939914169-4.14319943873138i</v>
      </c>
      <c r="CJ330" s="223" t="str">
        <f t="shared" ca="1" si="537"/>
        <v>3.84654121071098-2.30552807615878i</v>
      </c>
      <c r="CK330" s="223" t="str">
        <f t="shared" ca="1" si="538"/>
        <v>4.46297234204925+0.439564409111721i</v>
      </c>
      <c r="CL330" s="223" t="str">
        <f t="shared" ca="1" si="539"/>
        <v>3.32284478513577+3.01165096409766i</v>
      </c>
      <c r="CM330" s="223" t="str">
        <f t="shared" ca="1" si="540"/>
        <v>0.874895572674528+4.39839706399602i</v>
      </c>
      <c r="CN330" s="223" t="str">
        <f t="shared" ca="1" si="541"/>
        <v>-1.91739935867344+4.05400033238936i</v>
      </c>
      <c r="CO330" s="223" t="str">
        <f t="shared" ca="1" si="542"/>
        <v>-3.95503478415935+2.1140101352037i</v>
      </c>
      <c r="CP330" s="223" t="str">
        <f t="shared" ca="1" si="543"/>
        <v>-4.43602809313604-0.658022607941565i</v>
      </c>
      <c r="CQ330" s="223" t="str">
        <f t="shared" ca="1" si="544"/>
        <v>-3.17106756437513-3.1710675643736i</v>
      </c>
      <c r="CR330" s="223" t="str">
        <f t="shared" ca="1" si="545"/>
        <v>-0.658022607943448-4.43602809313575i</v>
      </c>
      <c r="CS330" s="223" t="str">
        <f t="shared" ca="1" si="546"/>
        <v>2.11401013520584-3.95503478415821i</v>
      </c>
      <c r="CT330" s="223" t="str">
        <f t="shared" ca="1" si="547"/>
        <v>4.0540003323905-1.91739935867102i</v>
      </c>
      <c r="CU330" s="223" t="str">
        <f t="shared" ca="1" si="548"/>
        <v>4.39839706399555+0.874895572676914i</v>
      </c>
      <c r="CV330" s="223" t="str">
        <f t="shared" ca="1" si="549"/>
        <v>3.01165096409926+3.32284478513432i</v>
      </c>
      <c r="CW330" s="223" t="str">
        <f t="shared" ca="1" si="550"/>
        <v>0.43956440911387+4.46297234204904i</v>
      </c>
      <c r="CX330" s="223" t="str">
        <f t="shared" ca="1" si="551"/>
        <v>-2.30552807615715+3.84654121071196i</v>
      </c>
      <c r="CY330" s="223" t="str">
        <f t="shared" ca="1" si="552"/>
        <v>-4.1431994387324+1.71616939913922i</v>
      </c>
      <c r="CZ330" s="223" t="str">
        <f t="shared" ca="1" si="553"/>
        <v>-4.35016991107454-1.08966083734161i</v>
      </c>
      <c r="DA330" s="223" t="str">
        <f t="shared" ca="1" si="554"/>
        <v>-2.84497903285792-3.4666169817638i</v>
      </c>
      <c r="DB330" s="223" t="str">
        <f t="shared" ca="1" si="555"/>
        <v>-0.220047261116868-4.47916489968044i</v>
      </c>
      <c r="DC330" s="223" t="str">
        <f t="shared" ca="1" si="556"/>
        <v>2.49149179803285-3.72878098257184i</v>
      </c>
      <c r="DD330" s="223" t="str">
        <f t="shared" ca="1" si="557"/>
        <v>4.22241721472507-1.51080503720623i</v>
      </c>
      <c r="DE330" s="223" t="str">
        <f t="shared" ca="1" si="558"/>
        <v>4.29146281780797+1.30180101360616i</v>
      </c>
      <c r="DF330" s="223" t="str">
        <f t="shared" ca="1" si="559"/>
        <v>2.67145329793894+3.60203779444157i</v>
      </c>
      <c r="DG330" s="223" t="str">
        <f t="shared" ca="1" si="560"/>
        <v>-1.45699461751239E-12+4.48456675673965i</v>
      </c>
      <c r="DH330" s="223" t="str">
        <f t="shared" ca="1" si="561"/>
        <v>-2.67145329793801+3.60203779444226i</v>
      </c>
      <c r="DI330" s="223" t="str">
        <f t="shared" ca="1" si="562"/>
        <v>-4.29146281780748+1.30180101360776i</v>
      </c>
      <c r="DJ330" s="223" t="str">
        <f t="shared" ca="1" si="563"/>
        <v>-4.22241721472563-1.51080503720466i</v>
      </c>
      <c r="DK330" s="223" t="str">
        <f t="shared" ca="1" si="564"/>
        <v>-2.49149179803381-3.72878098257119i</v>
      </c>
      <c r="DL330" s="223" t="str">
        <f t="shared" ca="1" si="565"/>
        <v>0.220047261119779-4.4791648996803i</v>
      </c>
      <c r="DM330" s="223" t="str">
        <f t="shared" ca="1" si="566"/>
        <v>2.84497903286037-3.46661698176179i</v>
      </c>
      <c r="DN330" s="223" t="str">
        <f t="shared" ca="1" si="567"/>
        <v>4.35016991107525-1.08966083733878i</v>
      </c>
      <c r="DO330" s="223" t="str">
        <f t="shared" ca="1" si="568"/>
        <v>4.14319943873304+1.71616939913767i</v>
      </c>
      <c r="DP330" s="223" t="str">
        <f t="shared" ca="1" si="569"/>
        <v>2.30552807615837+3.84654121071123i</v>
      </c>
      <c r="DQ330" s="223" t="str">
        <f t="shared" ca="1" si="570"/>
        <v>-0.439564409112204+4.46297234204921i</v>
      </c>
      <c r="DR330" s="223" t="str">
        <f t="shared" ca="1" si="571"/>
        <v>-3.01165096409821+3.32284478513527i</v>
      </c>
      <c r="DS330" s="223" t="str">
        <f t="shared" ca="1" si="572"/>
        <v>-4.39839706399612+0.874895572674052i</v>
      </c>
      <c r="DT330" s="223" t="str">
        <f t="shared" ca="1" si="573"/>
        <v>-4.05400033238926-1.91739935867365i</v>
      </c>
      <c r="DU330" s="223" t="str">
        <f t="shared" ca="1" si="574"/>
        <v>-2.11401013520709-3.95503478415753i</v>
      </c>
      <c r="DV330" s="223" t="str">
        <f t="shared" ca="1" si="575"/>
        <v>0.658022607941793-4.436028093136i</v>
      </c>
      <c r="DW330" s="223" t="str">
        <f t="shared" ca="1" si="576"/>
        <v>3.17106756437413-3.17106756437461i</v>
      </c>
      <c r="DX330" s="223" t="str">
        <f t="shared" ca="1" si="577"/>
        <v>4.43602809313583-0.658022607942968i</v>
      </c>
      <c r="DY330" s="223" t="str">
        <f t="shared" ca="1" si="578"/>
        <v>3.95503478415809+2.11401013520604i</v>
      </c>
      <c r="DZ330" s="223" t="str">
        <f t="shared" ca="1" si="579"/>
        <v>1.91739935867058+4.05400033239071i</v>
      </c>
      <c r="EA330" s="223" t="str">
        <f t="shared" ca="1" si="580"/>
        <v>-0.874895572677389+4.39839706399546i</v>
      </c>
      <c r="EB330" s="223" t="str">
        <f t="shared" ca="1" si="581"/>
        <v>-3.32284478513482+3.01165096409871i</v>
      </c>
      <c r="EC330" s="223" t="str">
        <f t="shared" ca="1" si="582"/>
        <v>-4.46297234204909+0.439564409113387i</v>
      </c>
      <c r="ED330" s="223" t="str">
        <f t="shared" ca="1" si="583"/>
        <v>-3.84654121071158-2.30552807615779i</v>
      </c>
      <c r="EE330" s="223" t="str">
        <f t="shared" ca="1" si="584"/>
        <v>-1.71616939913877-4.14319943873259i</v>
      </c>
      <c r="EF330" s="223" t="str">
        <f t="shared" ca="1" si="585"/>
        <v>1.08966083734208-4.35016991107443i</v>
      </c>
      <c r="EG330" s="223" t="str">
        <f t="shared" ca="1" si="586"/>
        <v>3.46661698176136-2.84497903286089i</v>
      </c>
      <c r="EH330" s="223" t="str">
        <f t="shared" ca="1" si="587"/>
        <v>4.47916489968024-0.220047261120966i</v>
      </c>
      <c r="EI330" s="223" t="str">
        <f t="shared" ca="1" si="588"/>
        <v>3.72878098257157+2.49149179803325i</v>
      </c>
      <c r="EJ330" s="223" t="str">
        <f t="shared" ca="1" si="589"/>
        <v>1.51080503720578+4.22241721472523i</v>
      </c>
      <c r="EK330" s="223" t="str">
        <f t="shared" ca="1" si="590"/>
        <v>-1.30180101360662+4.29146281780783i</v>
      </c>
      <c r="EL330" s="223" t="str">
        <f t="shared" ca="1" si="591"/>
        <v>-3.60203779444186+2.67145329793855i</v>
      </c>
      <c r="EM330" s="223" t="str">
        <f t="shared" ca="1" si="592"/>
        <v>-4.48456675673965-1.94265949001652E-12i</v>
      </c>
      <c r="EN330" s="223"/>
      <c r="EO330" s="223"/>
      <c r="EP330" s="223"/>
    </row>
    <row r="331" spans="1:146">
      <c r="A331" s="249">
        <f t="shared" si="461"/>
        <v>4.5117187499999897E-3</v>
      </c>
      <c r="B331" s="248">
        <v>231</v>
      </c>
      <c r="C331" s="247">
        <f t="shared" si="462"/>
        <v>46200</v>
      </c>
      <c r="N331" s="246">
        <f t="shared" ca="1" si="463"/>
        <v>8.5151873215394662</v>
      </c>
      <c r="O331" s="223">
        <f t="shared" ca="1" si="464"/>
        <v>-4.4848126784605338</v>
      </c>
      <c r="P331" s="223" t="str">
        <f t="shared" ca="1" si="465"/>
        <v>-3.66671473573901-2.58239187723218i</v>
      </c>
      <c r="Q331" s="223" t="str">
        <f t="shared" ca="1" si="466"/>
        <v>-1.5108878857383-4.22264876086203i</v>
      </c>
      <c r="R331" s="223" t="str">
        <f t="shared" ca="1" si="467"/>
        <v>1.19615675623054-4.32235511907622i</v>
      </c>
      <c r="S331" s="223" t="str">
        <f t="shared" ca="1" si="468"/>
        <v>3.46680708182379-2.84513504394726i</v>
      </c>
      <c r="T331" s="223" t="str">
        <f t="shared" ca="1" si="469"/>
        <v>4.4726608842203-0.32992328751698i</v>
      </c>
      <c r="U331" s="223" t="str">
        <f t="shared" ca="1" si="470"/>
        <v>3.8467521448076+2.30565450518902i</v>
      </c>
      <c r="V331" s="223" t="str">
        <f t="shared" ca="1" si="471"/>
        <v>1.81743138288553+4.10005950315153i</v>
      </c>
      <c r="W331" s="223" t="str">
        <f t="shared" ca="1" si="472"/>
        <v>-0.874943549623063+4.39863826039984i</v>
      </c>
      <c r="X331" s="223" t="str">
        <f t="shared" ca="1" si="473"/>
        <v>-3.24811249995871+3.09246017734947i</v>
      </c>
      <c r="Y331" s="223" t="str">
        <f t="shared" ca="1" si="474"/>
        <v>-4.43627135312539+0.658058692153933i</v>
      </c>
      <c r="Z331" s="223" t="str">
        <f t="shared" ca="1" si="475"/>
        <v>-4.00594367071064-2.0164225916146i</v>
      </c>
      <c r="AA331" s="223" t="str">
        <f t="shared" ca="1" si="476"/>
        <v>-2.11412606190234-3.95525166775335i</v>
      </c>
      <c r="AB331" s="223" t="str">
        <f t="shared" ca="1" si="477"/>
        <v>0.54898894811234-4.4510847998809i</v>
      </c>
      <c r="AC331" s="223" t="str">
        <f t="shared" ca="1" si="478"/>
        <v>3.0118161150317-3.32302700111144i</v>
      </c>
      <c r="AD331" s="223" t="str">
        <f t="shared" ca="1" si="479"/>
        <v>4.3758412831978-0.982628019721715i</v>
      </c>
      <c r="AE331" s="223" t="str">
        <f t="shared" ca="1" si="480"/>
        <v>4.14342664077684+1.71626350930768i</v>
      </c>
      <c r="AF331" s="223" t="str">
        <f t="shared" ca="1" si="481"/>
        <v>2.39936410861581+3.7890099808745i</v>
      </c>
      <c r="AG331" s="223" t="str">
        <f t="shared" ca="1" si="482"/>
        <v>-0.220059327925923+4.47941052517774i</v>
      </c>
      <c r="AH331" s="223" t="str">
        <f t="shared" ca="1" si="483"/>
        <v>-2.7591984376264+3.53558605363812i</v>
      </c>
      <c r="AI331" s="223" t="str">
        <f t="shared" ca="1" si="484"/>
        <v>-4.29169815022157+1.30187240091533i</v>
      </c>
      <c r="AJ331" s="223" t="str">
        <f t="shared" ca="1" si="485"/>
        <v>-4.25845602287931-1.40680384634223i</v>
      </c>
      <c r="AK331" s="223" t="str">
        <f t="shared" ca="1" si="486"/>
        <v>-2.67159979333685-3.60223532062008i</v>
      </c>
      <c r="AL331" s="223" t="str">
        <f t="shared" ca="1" si="487"/>
        <v>-0.110062812826447-4.48346193673071i</v>
      </c>
      <c r="AM331" s="223" t="str">
        <f t="shared" ca="1" si="488"/>
        <v>2.49162842482123-3.72898545900936i</v>
      </c>
      <c r="AN331" s="223" t="str">
        <f t="shared" ca="1" si="489"/>
        <v>4.18429793312684-1.61406182276604i</v>
      </c>
      <c r="AO331" s="223" t="str">
        <f t="shared" ca="1" si="490"/>
        <v>4.35040846283032+1.08972059144289i</v>
      </c>
      <c r="AP331" s="223" t="str">
        <f t="shared" ca="1" si="491"/>
        <v>2.92935784730548+3.39593983505453i</v>
      </c>
      <c r="AQ331" s="223" t="str">
        <f t="shared" ca="1" si="492"/>
        <v>0.439588513655343+4.46321707958986i</v>
      </c>
      <c r="AR331" s="223" t="str">
        <f t="shared" ca="1" si="493"/>
        <v>0.439588513655343+4.46321707958986i</v>
      </c>
      <c r="AS331" s="223" t="str">
        <f t="shared" ca="1" si="494"/>
        <v>-4.05422264299242+1.91750450375687i</v>
      </c>
      <c r="AT331" s="223" t="str">
        <f t="shared" ca="1" si="495"/>
        <v>-4.41878566238945-0.766732046246811i</v>
      </c>
      <c r="AU331" s="223" t="str">
        <f t="shared" ca="1" si="496"/>
        <v>-3.17124145729221-3.17124145728949i</v>
      </c>
      <c r="AV331" s="223" t="str">
        <f t="shared" ca="1" si="497"/>
        <v>-0.766732046246206-4.41878566238955i</v>
      </c>
      <c r="AW331" s="223" t="str">
        <f t="shared" ca="1" si="498"/>
        <v>1.91750450375743-4.05422264299216i</v>
      </c>
      <c r="AX331" s="223" t="str">
        <f t="shared" ca="1" si="499"/>
        <v>3.90217716908695-2.21055606170413i</v>
      </c>
      <c r="AY331" s="223" t="str">
        <f t="shared" ca="1" si="500"/>
        <v>4.4632170795898+0.439588513655954i</v>
      </c>
      <c r="AZ331" s="223" t="str">
        <f t="shared" ca="1" si="501"/>
        <v>3.39593983505413+2.92935784730594i</v>
      </c>
      <c r="BA331" s="223" t="str">
        <f t="shared" ca="1" si="502"/>
        <v>1.08972059144675+4.35040846282936i</v>
      </c>
      <c r="BB331" s="223" t="str">
        <f t="shared" ca="1" si="503"/>
        <v>-1.61406182276661+4.18429793312662i</v>
      </c>
      <c r="BC331" s="223" t="str">
        <f t="shared" ca="1" si="504"/>
        <v>-3.72898545900963+2.49162842482083i</v>
      </c>
      <c r="BD331" s="223" t="str">
        <f t="shared" ca="1" si="505"/>
        <v>-4.48346193673081-0.110062812822472i</v>
      </c>
      <c r="BE331" s="223" t="str">
        <f t="shared" ca="1" si="506"/>
        <v>-3.60223532061975-2.67159979333729i</v>
      </c>
      <c r="BF331" s="223" t="str">
        <f t="shared" ca="1" si="507"/>
        <v>-1.4068038463417-4.25845602287948i</v>
      </c>
      <c r="BG331" s="223" t="str">
        <f t="shared" ca="1" si="508"/>
        <v>1.30187240091586-4.29169815022141i</v>
      </c>
      <c r="BH331" s="223" t="str">
        <f t="shared" ca="1" si="509"/>
        <v>3.53558605363846-2.75919843762596i</v>
      </c>
      <c r="BI331" s="223" t="str">
        <f t="shared" ca="1" si="510"/>
        <v>4.47941052517777-0.220059327925374i</v>
      </c>
      <c r="BJ331" s="223" t="str">
        <f t="shared" ca="1" si="511"/>
        <v>3.78900998087571+2.39936410861391i</v>
      </c>
      <c r="BK331" s="223" t="str">
        <f t="shared" ca="1" si="512"/>
        <v>1.71626350930853+4.14342664077648i</v>
      </c>
      <c r="BL331" s="223" t="str">
        <f t="shared" ca="1" si="513"/>
        <v>-0.982628019722813+4.37584128319755i</v>
      </c>
      <c r="BM331" s="223" t="str">
        <f t="shared" ca="1" si="514"/>
        <v>-3.3230270011131+3.01181611502988i</v>
      </c>
      <c r="BN331" s="223" t="str">
        <f t="shared" ca="1" si="515"/>
        <v>-4.45108479988081+0.548988948113125i</v>
      </c>
      <c r="BO331" s="223" t="str">
        <f t="shared" ca="1" si="516"/>
        <v>-3.95525166775312-2.11412606190277i</v>
      </c>
      <c r="BP331" s="223" t="str">
        <f t="shared" ca="1" si="517"/>
        <v>-2.01642259161254-4.00594367071167i</v>
      </c>
      <c r="BQ331" s="223" t="str">
        <f t="shared" ca="1" si="518"/>
        <v>0.658058692153246-4.4362713531255i</v>
      </c>
      <c r="BR331" s="223" t="str">
        <f t="shared" ca="1" si="519"/>
        <v>3.09246017734994-3.24811249995826i</v>
      </c>
      <c r="BS331" s="223" t="str">
        <f t="shared" ca="1" si="520"/>
        <v>4.39863826040032-0.874943549620682i</v>
      </c>
      <c r="BT331" s="223" t="str">
        <f t="shared" ca="1" si="521"/>
        <v>4.10005950315186+1.81743138288478i</v>
      </c>
      <c r="BU331" s="223" t="str">
        <f t="shared" ca="1" si="522"/>
        <v>2.30565450518861+3.84675214480785i</v>
      </c>
      <c r="BV331" s="223" t="str">
        <f t="shared" ca="1" si="523"/>
        <v>-0.32992328751926+4.47266088422013i</v>
      </c>
      <c r="BW331" s="223" t="str">
        <f t="shared" ca="1" si="524"/>
        <v>-2.84513504394671+3.46680708182424i</v>
      </c>
      <c r="BX331" s="223" t="str">
        <f t="shared" ca="1" si="525"/>
        <v>-4.32235511907638+1.19615675622995i</v>
      </c>
      <c r="BY331" s="223" t="str">
        <f t="shared" ca="1" si="526"/>
        <v>-4.22264876086136-1.51088788574015i</v>
      </c>
      <c r="BZ331" s="223" t="str">
        <f t="shared" ca="1" si="527"/>
        <v>-2.58239187723299-3.66671473573844i</v>
      </c>
      <c r="CA331" s="223" t="str">
        <f t="shared" ca="1" si="528"/>
        <v>4.85693450052293E-13-4.48481267846053i</v>
      </c>
      <c r="CB331" s="223" t="str">
        <f t="shared" ca="1" si="529"/>
        <v>2.58239187723378-3.66671473573789i</v>
      </c>
      <c r="CC331" s="223" t="str">
        <f t="shared" ca="1" si="530"/>
        <v>4.22264876086178-1.510887885739i</v>
      </c>
      <c r="CD331" s="223" t="str">
        <f t="shared" ca="1" si="531"/>
        <v>4.32235511907605+1.19615675623113i</v>
      </c>
      <c r="CE331" s="223" t="str">
        <f t="shared" ca="1" si="532"/>
        <v>2.84513504394577+3.46680708182501i</v>
      </c>
      <c r="CF331" s="223" t="str">
        <f t="shared" ca="1" si="533"/>
        <v>0.329923287518291+4.4726608842202i</v>
      </c>
      <c r="CG331" s="223" t="str">
        <f t="shared" ca="1" si="534"/>
        <v>-2.30565450518944+3.84675214480735i</v>
      </c>
      <c r="CH331" s="223" t="str">
        <f t="shared" ca="1" si="535"/>
        <v>-4.10005950315225+1.81743138288389i</v>
      </c>
      <c r="CI331" s="223" t="str">
        <f t="shared" ca="1" si="536"/>
        <v>-4.39863826040008-0.874943549621883i</v>
      </c>
      <c r="CJ331" s="223" t="str">
        <f t="shared" ca="1" si="537"/>
        <v>-3.09246017734905-3.24811249995911i</v>
      </c>
      <c r="CK331" s="223" t="str">
        <f t="shared" ca="1" si="538"/>
        <v>-0.658058692152031-4.43627135312567i</v>
      </c>
      <c r="CL331" s="223" t="str">
        <f t="shared" ca="1" si="539"/>
        <v>2.01642259161341-4.00594367071123i</v>
      </c>
      <c r="CM331" s="223" t="str">
        <f t="shared" ca="1" si="540"/>
        <v>3.95525166775358-2.11412606190192i</v>
      </c>
      <c r="CN331" s="223" t="str">
        <f t="shared" ca="1" si="541"/>
        <v>4.45108479988069+0.548988948114089i</v>
      </c>
      <c r="CO331" s="223" t="str">
        <f t="shared" ca="1" si="542"/>
        <v>3.32302700111227+3.01181611503078i</v>
      </c>
      <c r="CP331" s="223" t="str">
        <f t="shared" ca="1" si="543"/>
        <v>0.982628019721616+4.37584128319782i</v>
      </c>
      <c r="CQ331" s="223" t="str">
        <f t="shared" ca="1" si="544"/>
        <v>-1.71626350930943+4.14342664077612i</v>
      </c>
      <c r="CR331" s="223" t="str">
        <f t="shared" ca="1" si="545"/>
        <v>-3.78900998087377+2.39936410861696i</v>
      </c>
      <c r="CS331" s="223" t="str">
        <f t="shared" ca="1" si="546"/>
        <v>-4.47941052517772-0.220059327926345i</v>
      </c>
      <c r="CT331" s="223" t="str">
        <f t="shared" ca="1" si="547"/>
        <v>-3.53558605363787-2.75919843762673i</v>
      </c>
      <c r="CU331" s="223" t="str">
        <f t="shared" ca="1" si="548"/>
        <v>-1.30187240091481-4.29169815022173i</v>
      </c>
      <c r="CV331" s="223" t="str">
        <f t="shared" ca="1" si="549"/>
        <v>1.40680384634275-4.25845602287914i</v>
      </c>
      <c r="CW331" s="223" t="str">
        <f t="shared" ca="1" si="550"/>
        <v>3.6022353206204-2.67159979333641i</v>
      </c>
      <c r="CX331" s="223" t="str">
        <f t="shared" ca="1" si="551"/>
        <v>4.48346193673072-0.110062812825961i</v>
      </c>
      <c r="CY331" s="223" t="str">
        <f t="shared" ca="1" si="552"/>
        <v>3.72898545900908+2.49162842482164i</v>
      </c>
      <c r="CZ331" s="223" t="str">
        <f t="shared" ca="1" si="553"/>
        <v>1.6140618227657+4.18429793312697i</v>
      </c>
      <c r="DA331" s="223" t="str">
        <f t="shared" ca="1" si="554"/>
        <v>-1.08972059144349+4.35040846283017i</v>
      </c>
      <c r="DB331" s="223" t="str">
        <f t="shared" ca="1" si="555"/>
        <v>-3.39593983505468+2.9293578473053i</v>
      </c>
      <c r="DC331" s="223" t="str">
        <f t="shared" ca="1" si="556"/>
        <v>-4.46321707958991+0.43958851365486i</v>
      </c>
      <c r="DD331" s="223" t="str">
        <f t="shared" ca="1" si="557"/>
        <v>-3.90217716908855-2.21055606170132i</v>
      </c>
      <c r="DE331" s="223" t="str">
        <f t="shared" ca="1" si="558"/>
        <v>-1.91750450375655-4.05422264299257i</v>
      </c>
      <c r="DF331" s="223" t="str">
        <f t="shared" ca="1" si="559"/>
        <v>0.766732046247417-4.41878566238934i</v>
      </c>
      <c r="DG331" s="223" t="str">
        <f t="shared" ca="1" si="560"/>
        <v>3.17124145728965-3.17124145729204i</v>
      </c>
      <c r="DH331" s="223" t="str">
        <f t="shared" ca="1" si="561"/>
        <v>4.41878566238963-0.766732046245726i</v>
      </c>
      <c r="DI331" s="223" t="str">
        <f t="shared" ca="1" si="562"/>
        <v>4.05422264299184+1.91750450375809i</v>
      </c>
      <c r="DJ331" s="223" t="str">
        <f t="shared" ca="1" si="563"/>
        <v>2.21055606170382+3.90217716908713i</v>
      </c>
      <c r="DK331" s="223" t="str">
        <f t="shared" ca="1" si="564"/>
        <v>-0.439588513656564+4.46321707958974i</v>
      </c>
      <c r="DL331" s="223" t="str">
        <f t="shared" ca="1" si="565"/>
        <v>-2.92935784730621+3.39593983505389i</v>
      </c>
      <c r="DM331" s="223" t="str">
        <f t="shared" ca="1" si="566"/>
        <v>-4.35040846282947+1.08972059144628i</v>
      </c>
      <c r="DN331" s="223" t="str">
        <f t="shared" ca="1" si="567"/>
        <v>-4.18429793312635-1.6140618227673i</v>
      </c>
      <c r="DO331" s="223" t="str">
        <f t="shared" ca="1" si="568"/>
        <v>-2.49162842482043-3.72898545900989i</v>
      </c>
      <c r="DP331" s="223" t="str">
        <f t="shared" ca="1" si="569"/>
        <v>0.110062812823085-4.48346193673079i</v>
      </c>
      <c r="DQ331" s="223" t="str">
        <f t="shared" ca="1" si="570"/>
        <v>2.67159979333758-3.60223532061954i</v>
      </c>
      <c r="DR331" s="223" t="str">
        <f t="shared" ca="1" si="571"/>
        <v>4.25845602287967-1.40680384634112i</v>
      </c>
      <c r="DS331" s="223" t="str">
        <f t="shared" ca="1" si="572"/>
        <v>4.29169815022249+1.3018724009123i</v>
      </c>
      <c r="DT331" s="223" t="str">
        <f t="shared" ca="1" si="573"/>
        <v>2.75919843762558+3.53558605363876i</v>
      </c>
      <c r="DU331" s="223" t="str">
        <f t="shared" ca="1" si="574"/>
        <v>0.220059327924635+4.4794105251778i</v>
      </c>
      <c r="DV331" s="223" t="str">
        <f t="shared" ca="1" si="575"/>
        <v>-2.39936410861431+3.78900998087545i</v>
      </c>
      <c r="DW331" s="223" t="str">
        <f t="shared" ca="1" si="576"/>
        <v>-4.14342664077677+1.71626350930785i</v>
      </c>
      <c r="DX331" s="223" t="str">
        <f t="shared" ca="1" si="577"/>
        <v>-4.3758412831975-0.982628019723038i</v>
      </c>
      <c r="DY331" s="223" t="str">
        <f t="shared" ca="1" si="578"/>
        <v>-3.01181611503292-3.32302700111034i</v>
      </c>
      <c r="DZ331" s="223" t="str">
        <f t="shared" ca="1" si="579"/>
        <v>-0.54898894811239-4.4510847998809i</v>
      </c>
      <c r="EA331" s="223" t="str">
        <f t="shared" ca="1" si="580"/>
        <v>2.1141260619032-3.95525166775289i</v>
      </c>
      <c r="EB331" s="223" t="str">
        <f t="shared" ca="1" si="581"/>
        <v>4.00594367070994-2.01642259161598i</v>
      </c>
      <c r="EC331" s="223" t="str">
        <f t="shared" ca="1" si="582"/>
        <v>4.43627135312546+0.658058692153475i</v>
      </c>
      <c r="ED331" s="223" t="str">
        <f t="shared" ca="1" si="583"/>
        <v>3.24811249995793+3.09246017735029i</v>
      </c>
      <c r="EE331" s="223" t="str">
        <f t="shared" ca="1" si="584"/>
        <v>0.874943549624458+4.39863826039957i</v>
      </c>
      <c r="EF331" s="223" t="str">
        <f t="shared" ca="1" si="585"/>
        <v>-1.81743138288523+4.10005950315166i</v>
      </c>
      <c r="EG331" s="223" t="str">
        <f t="shared" ca="1" si="586"/>
        <v>-3.84675214480824+2.30565450518797i</v>
      </c>
      <c r="EH331" s="223" t="str">
        <f t="shared" ca="1" si="587"/>
        <v>-4.47266088422044-0.329923287515168i</v>
      </c>
      <c r="EI331" s="223" t="str">
        <f t="shared" ca="1" si="588"/>
        <v>-3.46680708182393-2.84513504394709i</v>
      </c>
      <c r="EJ331" s="223" t="str">
        <f t="shared" ca="1" si="589"/>
        <v>-1.19615675622973-4.32235511907644i</v>
      </c>
      <c r="EK331" s="223" t="str">
        <f t="shared" ca="1" si="590"/>
        <v>1.51088788573629-4.22264876086275i</v>
      </c>
      <c r="EL331" s="223" t="str">
        <f t="shared" ca="1" si="591"/>
        <v>3.66671473573887-2.58239187723238i</v>
      </c>
      <c r="EM331" s="223" t="str">
        <f t="shared" ca="1" si="592"/>
        <v>4.48481267846053+9.71386900104587E-13i</v>
      </c>
      <c r="EN331" s="223"/>
      <c r="EO331" s="223"/>
      <c r="EP331" s="223"/>
    </row>
    <row r="332" spans="1:146">
      <c r="A332" s="249">
        <f t="shared" si="461"/>
        <v>4.5312499999999893E-3</v>
      </c>
      <c r="B332" s="248">
        <v>232</v>
      </c>
      <c r="C332" s="247">
        <f t="shared" si="462"/>
        <v>46400</v>
      </c>
      <c r="N332" s="246">
        <f t="shared" ca="1" si="463"/>
        <v>8.5149577509442018</v>
      </c>
      <c r="O332" s="223">
        <f t="shared" ca="1" si="464"/>
        <v>-4.4850422490557982</v>
      </c>
      <c r="P332" s="223" t="str">
        <f t="shared" ca="1" si="465"/>
        <v>-3.72917633998296-2.49175596741069i</v>
      </c>
      <c r="Q332" s="223" t="str">
        <f t="shared" ca="1" si="466"/>
        <v>-1.71635136217112-4.14363873635104i</v>
      </c>
      <c r="R332" s="223" t="str">
        <f t="shared" ca="1" si="467"/>
        <v>0.874988336624244-4.39886341986052i</v>
      </c>
      <c r="S332" s="223" t="str">
        <f t="shared" ca="1" si="468"/>
        <v>3.17140378821552-3.17140378821552i</v>
      </c>
      <c r="T332" s="223" t="str">
        <f t="shared" ca="1" si="469"/>
        <v>4.39886341986053-0.87498833662423i</v>
      </c>
      <c r="U332" s="223" t="str">
        <f t="shared" ca="1" si="470"/>
        <v>4.14363873635103+1.71635136217113i</v>
      </c>
      <c r="V332" s="223" t="str">
        <f t="shared" ca="1" si="471"/>
        <v>2.49175596741068+3.72917633998296i</v>
      </c>
      <c r="W332" s="223" t="str">
        <f t="shared" ca="1" si="472"/>
        <v>-4.86269255011555E-19+4.4850422490558i</v>
      </c>
      <c r="X332" s="223" t="str">
        <f t="shared" ca="1" si="473"/>
        <v>-2.49175596741071+3.72917633998295i</v>
      </c>
      <c r="Y332" s="223" t="str">
        <f t="shared" ca="1" si="474"/>
        <v>-4.14363873635105+1.7163513621711i</v>
      </c>
      <c r="Z332" s="223" t="str">
        <f t="shared" ca="1" si="475"/>
        <v>-4.39886341986052-0.874988336624244i</v>
      </c>
      <c r="AA332" s="223" t="str">
        <f t="shared" ca="1" si="476"/>
        <v>-3.17140378821549-3.17140378821554i</v>
      </c>
      <c r="AB332" s="223" t="str">
        <f t="shared" ca="1" si="477"/>
        <v>-0.874988336624212-4.39886341986053i</v>
      </c>
      <c r="AC332" s="223" t="str">
        <f t="shared" ca="1" si="478"/>
        <v>1.71635136217113-4.14363873635103i</v>
      </c>
      <c r="AD332" s="223" t="str">
        <f t="shared" ca="1" si="479"/>
        <v>3.72917633998296-2.49175596741068i</v>
      </c>
      <c r="AE332" s="223" t="str">
        <f t="shared" ca="1" si="480"/>
        <v>4.4850422490558+9.72538510023114E-19i</v>
      </c>
      <c r="AF332" s="223" t="str">
        <f t="shared" ca="1" si="481"/>
        <v>3.72917633998296+2.49175596741068i</v>
      </c>
      <c r="AG332" s="223" t="str">
        <f t="shared" ca="1" si="482"/>
        <v>1.71635136217107+4.14363873635106i</v>
      </c>
      <c r="AH332" s="223" t="str">
        <f t="shared" ca="1" si="483"/>
        <v>-0.874988336626464+4.39886341986008i</v>
      </c>
      <c r="AI332" s="223" t="str">
        <f t="shared" ca="1" si="484"/>
        <v>-3.17140378821554+3.17140378821549i</v>
      </c>
      <c r="AJ332" s="223" t="str">
        <f t="shared" ca="1" si="485"/>
        <v>-4.3988634198601+0.874988336626401i</v>
      </c>
      <c r="AK332" s="223" t="str">
        <f t="shared" ca="1" si="486"/>
        <v>-4.14363873635103-1.71635136217113i</v>
      </c>
      <c r="AL332" s="223" t="str">
        <f t="shared" ca="1" si="487"/>
        <v>-2.49175596740883-3.72917633998421i</v>
      </c>
      <c r="AM332" s="223" t="str">
        <f t="shared" ca="1" si="488"/>
        <v>6.37377426006396E-14-4.4850422490558i</v>
      </c>
      <c r="AN332" s="223" t="str">
        <f t="shared" ca="1" si="489"/>
        <v>2.49175596741254-3.72917633998173i</v>
      </c>
      <c r="AO332" s="223" t="str">
        <f t="shared" ca="1" si="490"/>
        <v>4.14363873635106-1.71635136217107i</v>
      </c>
      <c r="AP332" s="223" t="str">
        <f t="shared" ca="1" si="491"/>
        <v>4.39886341986007+0.874988336626527i</v>
      </c>
      <c r="AQ332" s="223" t="str">
        <f t="shared" ca="1" si="492"/>
        <v>3.17140378821549+3.17140378821554i</v>
      </c>
      <c r="AR332" s="223" t="str">
        <f t="shared" ca="1" si="493"/>
        <v>3.17140378821549+3.17140378821554i</v>
      </c>
      <c r="AS332" s="223" t="str">
        <f t="shared" ca="1" si="494"/>
        <v>-1.71635136217113+4.14363873635103i</v>
      </c>
      <c r="AT332" s="223" t="str">
        <f t="shared" ca="1" si="495"/>
        <v>-3.72917633998176+2.49175596741249i</v>
      </c>
      <c r="AU332" s="223" t="str">
        <f t="shared" ca="1" si="496"/>
        <v>-4.4850422490558-1.94507702004623E-18i</v>
      </c>
      <c r="AV332" s="223" t="str">
        <f t="shared" ca="1" si="497"/>
        <v>-3.72917633998417-2.49175596740888i</v>
      </c>
      <c r="AW332" s="223" t="str">
        <f t="shared" ca="1" si="498"/>
        <v>-1.71635136217113-4.14363873635103i</v>
      </c>
      <c r="AX332" s="223" t="str">
        <f t="shared" ca="1" si="499"/>
        <v>0.874988336626464-4.39886341986008i</v>
      </c>
      <c r="AY332" s="223" t="str">
        <f t="shared" ca="1" si="500"/>
        <v>3.17140378821559-3.17140378821545i</v>
      </c>
      <c r="AZ332" s="223" t="str">
        <f t="shared" ca="1" si="501"/>
        <v>4.3988634198601-0.874988336626401i</v>
      </c>
      <c r="BA332" s="223" t="str">
        <f t="shared" ca="1" si="502"/>
        <v>4.14363873635101+1.71635136217119i</v>
      </c>
      <c r="BB332" s="223" t="str">
        <f t="shared" ca="1" si="503"/>
        <v>2.49175596740883+3.72917633998421i</v>
      </c>
      <c r="BC332" s="223" t="str">
        <f t="shared" ca="1" si="504"/>
        <v>-6.37387151391496E-14+4.4850422490558i</v>
      </c>
      <c r="BD332" s="223" t="str">
        <f t="shared" ca="1" si="505"/>
        <v>-2.49175596741265+3.72917633998165i</v>
      </c>
      <c r="BE332" s="223" t="str">
        <f t="shared" ca="1" si="506"/>
        <v>-4.14363873635106+1.71635136217107i</v>
      </c>
      <c r="BF332" s="223" t="str">
        <f t="shared" ca="1" si="507"/>
        <v>-4.39886341986097-0.874988336622023i</v>
      </c>
      <c r="BG332" s="223" t="str">
        <f t="shared" ca="1" si="508"/>
        <v>-3.17140378821549-3.17140378821554i</v>
      </c>
      <c r="BH332" s="223" t="str">
        <f t="shared" ca="1" si="509"/>
        <v>-0.874988336626464-4.39886341986008i</v>
      </c>
      <c r="BI332" s="223" t="str">
        <f t="shared" ca="1" si="510"/>
        <v>1.71635136217125-4.14363873635099i</v>
      </c>
      <c r="BJ332" s="223" t="str">
        <f t="shared" ca="1" si="511"/>
        <v>3.72917633998169-2.49175596741259i</v>
      </c>
      <c r="BK332" s="223" t="str">
        <f t="shared" ca="1" si="512"/>
        <v>4.4850422490558+1.2747548520128E-13i</v>
      </c>
      <c r="BL332" s="223" t="str">
        <f t="shared" ca="1" si="513"/>
        <v>3.72917633998169+2.49175596741259i</v>
      </c>
      <c r="BM332" s="223" t="str">
        <f t="shared" ca="1" si="514"/>
        <v>1.71635136217101+4.14363873635108i</v>
      </c>
      <c r="BN332" s="223" t="str">
        <f t="shared" ca="1" si="515"/>
        <v>-0.874988336622212+4.39886341986093i</v>
      </c>
      <c r="BO332" s="223" t="str">
        <f t="shared" ca="1" si="516"/>
        <v>-3.17140378821559+3.17140378821545i</v>
      </c>
      <c r="BP332" s="223" t="str">
        <f t="shared" ca="1" si="517"/>
        <v>-4.39886341986012+0.874988336626275i</v>
      </c>
      <c r="BQ332" s="223" t="str">
        <f t="shared" ca="1" si="518"/>
        <v>-4.14363873635101-1.71635136217119i</v>
      </c>
      <c r="BR332" s="223" t="str">
        <f t="shared" ca="1" si="519"/>
        <v>-2.49175596741243-3.7291763399818i</v>
      </c>
      <c r="BS332" s="223" t="str">
        <f t="shared" ca="1" si="520"/>
        <v>6.37396876776597E-14-4.4850422490558i</v>
      </c>
      <c r="BT332" s="223" t="str">
        <f t="shared" ca="1" si="521"/>
        <v>2.49175596741254-3.72917633998173i</v>
      </c>
      <c r="BU332" s="223" t="str">
        <f t="shared" ca="1" si="522"/>
        <v>4.14363873635106-1.71635136217107i</v>
      </c>
      <c r="BV332" s="223" t="str">
        <f t="shared" ca="1" si="523"/>
        <v>4.3988634198601+0.874988336626401i</v>
      </c>
      <c r="BW332" s="223" t="str">
        <f t="shared" ca="1" si="524"/>
        <v>3.17140378821549+3.17140378821554i</v>
      </c>
      <c r="BX332" s="223" t="str">
        <f t="shared" ca="1" si="525"/>
        <v>0.874988336622086+4.39886341986096i</v>
      </c>
      <c r="BY332" s="223" t="str">
        <f t="shared" ca="1" si="526"/>
        <v>-1.71635136217113+4.14363873635103i</v>
      </c>
      <c r="BZ332" s="223" t="str">
        <f t="shared" ca="1" si="527"/>
        <v>-3.72917633998176+2.49175596741249i</v>
      </c>
      <c r="CA332" s="223" t="str">
        <f t="shared" ca="1" si="528"/>
        <v>-4.4850422490558-3.89015404009246E-18i</v>
      </c>
      <c r="CB332" s="223" t="str">
        <f t="shared" ca="1" si="529"/>
        <v>-3.72917633998162-2.4917559674127i</v>
      </c>
      <c r="CC332" s="223" t="str">
        <f t="shared" ca="1" si="530"/>
        <v>-1.71635136217113-4.14363873635103i</v>
      </c>
      <c r="CD332" s="223" t="str">
        <f t="shared" ca="1" si="531"/>
        <v>0.874988336626589-4.39886341986006i</v>
      </c>
      <c r="CE332" s="223" t="str">
        <f t="shared" ca="1" si="532"/>
        <v>3.17140378821549-3.17140378821554i</v>
      </c>
      <c r="CF332" s="223" t="str">
        <f t="shared" ca="1" si="533"/>
        <v>4.39886341986099-0.874988336621898i</v>
      </c>
      <c r="CG332" s="223" t="str">
        <f t="shared" ca="1" si="534"/>
        <v>4.14363873635106+1.71635136217107i</v>
      </c>
      <c r="CH332" s="223" t="str">
        <f t="shared" ca="1" si="535"/>
        <v>2.49175596741254+3.72917633998173i</v>
      </c>
      <c r="CI332" s="223" t="str">
        <f t="shared" ca="1" si="536"/>
        <v>-1.91213227801919E-13+4.4850422490558i</v>
      </c>
      <c r="CJ332" s="223" t="str">
        <f t="shared" ca="1" si="537"/>
        <v>-2.49175596740883+3.72917633998421i</v>
      </c>
      <c r="CK332" s="223" t="str">
        <f t="shared" ca="1" si="538"/>
        <v>-4.14363873635111+1.71635136217095i</v>
      </c>
      <c r="CL332" s="223" t="str">
        <f t="shared" ca="1" si="539"/>
        <v>-4.39886341986097-0.874988336622023i</v>
      </c>
      <c r="CM332" s="223" t="str">
        <f t="shared" ca="1" si="540"/>
        <v>-3.17140378821541-3.17140378821563i</v>
      </c>
      <c r="CN332" s="223" t="str">
        <f t="shared" ca="1" si="541"/>
        <v>-0.874988336626464-4.39886341986008i</v>
      </c>
      <c r="CO332" s="223" t="str">
        <f t="shared" ca="1" si="542"/>
        <v>1.71635136217125-4.14363873635099i</v>
      </c>
      <c r="CP332" s="223" t="str">
        <f t="shared" ca="1" si="543"/>
        <v>3.72917633998183-2.49175596741238i</v>
      </c>
      <c r="CQ332" s="223" t="str">
        <f t="shared" ca="1" si="544"/>
        <v>4.4850422490558+1.274774302783E-13i</v>
      </c>
      <c r="CR332" s="223" t="str">
        <f t="shared" ca="1" si="545"/>
        <v>3.72917633998169+2.49175596741259i</v>
      </c>
      <c r="CS332" s="223" t="str">
        <f t="shared" ca="1" si="546"/>
        <v>1.71635136217101+4.14363873635108i</v>
      </c>
      <c r="CT332" s="223" t="str">
        <f t="shared" ca="1" si="547"/>
        <v>-0.874988336622212+4.39886341986093i</v>
      </c>
      <c r="CU332" s="223" t="str">
        <f t="shared" ca="1" si="548"/>
        <v>-3.17140378821559+3.17140378821545i</v>
      </c>
      <c r="CV332" s="223" t="str">
        <f t="shared" ca="1" si="549"/>
        <v>-4.39886341986012+0.874988336626275i</v>
      </c>
      <c r="CW332" s="223" t="str">
        <f t="shared" ca="1" si="550"/>
        <v>-4.14363873635101-1.71635136217119i</v>
      </c>
      <c r="CX332" s="223" t="str">
        <f t="shared" ca="1" si="551"/>
        <v>-2.49175596740883-3.72917633998421i</v>
      </c>
      <c r="CY332" s="223" t="str">
        <f t="shared" ca="1" si="552"/>
        <v>6.37416327546797E-14-4.4850422490558i</v>
      </c>
      <c r="CZ332" s="223" t="str">
        <f t="shared" ca="1" si="553"/>
        <v>2.49175596740894-3.72917633998413i</v>
      </c>
      <c r="DA332" s="223" t="str">
        <f t="shared" ca="1" si="554"/>
        <v>4.14363873635106-1.71635136217107i</v>
      </c>
      <c r="DB332" s="223" t="str">
        <f t="shared" ca="1" si="555"/>
        <v>4.39886341986094+0.874988336622149i</v>
      </c>
      <c r="DC332" s="223" t="str">
        <f t="shared" ca="1" si="556"/>
        <v>3.17140378821532+3.17140378821572i</v>
      </c>
      <c r="DD332" s="223" t="str">
        <f t="shared" ca="1" si="557"/>
        <v>0.874988336622086+4.39886341986096i</v>
      </c>
      <c r="DE332" s="223" t="str">
        <f t="shared" ca="1" si="558"/>
        <v>-1.71635136217113+4.14363873635103i</v>
      </c>
      <c r="DF332" s="223" t="str">
        <f t="shared" ca="1" si="559"/>
        <v>-3.72917633998176+2.49175596741249i</v>
      </c>
      <c r="DG332" s="223" t="str">
        <f t="shared" ca="1" si="560"/>
        <v>-4.4850422490558-2.54950970402559E-13i</v>
      </c>
      <c r="DH332" s="223" t="str">
        <f t="shared" ca="1" si="561"/>
        <v>-3.72917633998176-2.49175596741249i</v>
      </c>
      <c r="DI332" s="223" t="str">
        <f t="shared" ca="1" si="562"/>
        <v>-1.71635136217113-4.14363873635103i</v>
      </c>
      <c r="DJ332" s="223" t="str">
        <f t="shared" ca="1" si="563"/>
        <v>0.874988336622086-4.39886341986096i</v>
      </c>
      <c r="DK332" s="223" t="str">
        <f t="shared" ca="1" si="564"/>
        <v>3.17140378821568-3.17140378821536i</v>
      </c>
      <c r="DL332" s="223" t="str">
        <f t="shared" ca="1" si="565"/>
        <v>4.39886341986014-0.87498833662615i</v>
      </c>
      <c r="DM332" s="223" t="str">
        <f t="shared" ca="1" si="566"/>
        <v>4.14363873635106+1.71635136217107i</v>
      </c>
      <c r="DN332" s="223" t="str">
        <f t="shared" ca="1" si="567"/>
        <v>2.49175596740873+3.72917633998427i</v>
      </c>
      <c r="DO332" s="223" t="str">
        <f t="shared" ca="1" si="568"/>
        <v>-1.91215172878939E-13+4.4850422490558i</v>
      </c>
      <c r="DP332" s="223" t="str">
        <f t="shared" ca="1" si="569"/>
        <v>-2.49175596740904+3.72917633998406i</v>
      </c>
      <c r="DQ332" s="223" t="str">
        <f t="shared" ca="1" si="570"/>
        <v>-4.14363873635101+1.71635136217119i</v>
      </c>
      <c r="DR332" s="223" t="str">
        <f t="shared" ca="1" si="571"/>
        <v>-4.39886341986007-0.874988336626527i</v>
      </c>
      <c r="DS332" s="223" t="str">
        <f t="shared" ca="1" si="572"/>
        <v>-3.17140378821541-3.17140378821563i</v>
      </c>
      <c r="DT332" s="223" t="str">
        <f t="shared" ca="1" si="573"/>
        <v>-0.874988336621714-4.39886341986103i</v>
      </c>
      <c r="DU332" s="223" t="str">
        <f t="shared" ca="1" si="574"/>
        <v>1.71635136217101-4.14363873635108i</v>
      </c>
      <c r="DV332" s="223" t="str">
        <f t="shared" ca="1" si="575"/>
        <v>3.72917633998424-2.49175596740877i</v>
      </c>
      <c r="DW332" s="223" t="str">
        <f t="shared" ca="1" si="576"/>
        <v>4.4850422490558+1.2747937535532E-13i</v>
      </c>
      <c r="DX332" s="223" t="str">
        <f t="shared" ca="1" si="577"/>
        <v>3.7291763399841+2.49175596740899i</v>
      </c>
      <c r="DY332" s="223" t="str">
        <f t="shared" ca="1" si="578"/>
        <v>1.71635136217077+4.14363873635118i</v>
      </c>
      <c r="DZ332" s="223" t="str">
        <f t="shared" ca="1" si="579"/>
        <v>-0.874988336621961+4.39886341986098i</v>
      </c>
      <c r="EA332" s="223" t="str">
        <f t="shared" ca="1" si="580"/>
        <v>-3.17140378821559+3.17140378821545i</v>
      </c>
      <c r="EB332" s="223" t="str">
        <f t="shared" ca="1" si="581"/>
        <v>-4.39886341986012+0.874988336626275i</v>
      </c>
      <c r="EC332" s="223" t="str">
        <f t="shared" ca="1" si="582"/>
        <v>-4.14363873635091-1.71635136217143i</v>
      </c>
      <c r="ED332" s="223" t="str">
        <f t="shared" ca="1" si="583"/>
        <v>-2.49175596740883-3.72917633998421i</v>
      </c>
      <c r="EE332" s="223" t="str">
        <f t="shared" ca="1" si="584"/>
        <v>6.37435778316998E-14-4.4850422490558i</v>
      </c>
      <c r="EF332" s="223" t="str">
        <f t="shared" ca="1" si="585"/>
        <v>2.49175596740894-3.72917633998413i</v>
      </c>
      <c r="EG332" s="223" t="str">
        <f t="shared" ca="1" si="586"/>
        <v>4.14363873635116-1.71635136217083i</v>
      </c>
      <c r="EH332" s="223" t="str">
        <f t="shared" ca="1" si="587"/>
        <v>4.3988634198601+0.874988336626401i</v>
      </c>
      <c r="EI332" s="223" t="str">
        <f t="shared" ca="1" si="588"/>
        <v>3.17140378821549+3.17140378821554i</v>
      </c>
      <c r="EJ332" s="223" t="str">
        <f t="shared" ca="1" si="589"/>
        <v>0.874988336621835+4.398863419861i</v>
      </c>
      <c r="EK332" s="223" t="str">
        <f t="shared" ca="1" si="590"/>
        <v>-1.71635136217137+4.14363873635094i</v>
      </c>
      <c r="EL332" s="223" t="str">
        <f t="shared" ca="1" si="591"/>
        <v>-3.7291763399819+2.49175596741227i</v>
      </c>
      <c r="EM332" s="223" t="str">
        <f t="shared" ca="1" si="592"/>
        <v>-4.4850422490558-7.78030808018492E-18i</v>
      </c>
      <c r="EN332" s="223"/>
      <c r="EO332" s="223"/>
      <c r="EP332" s="223"/>
    </row>
    <row r="333" spans="1:146">
      <c r="A333" s="249">
        <f t="shared" si="461"/>
        <v>4.5507812499999889E-3</v>
      </c>
      <c r="B333" s="248">
        <v>233</v>
      </c>
      <c r="C333" s="247">
        <f t="shared" si="462"/>
        <v>46600</v>
      </c>
      <c r="N333" s="246">
        <f t="shared" ca="1" si="463"/>
        <v>8.5147434557269026</v>
      </c>
      <c r="O333" s="223">
        <f t="shared" ca="1" si="464"/>
        <v>-4.4852565442730974</v>
      </c>
      <c r="P333" s="223" t="str">
        <f t="shared" ca="1" si="465"/>
        <v>-3.78938498248871-2.39960157576913i</v>
      </c>
      <c r="Q333" s="223" t="str">
        <f t="shared" ca="1" si="466"/>
        <v>-1.9176942808453-4.05462389293481i</v>
      </c>
      <c r="R333" s="223" t="str">
        <f t="shared" ca="1" si="467"/>
        <v>0.549043282026226-4.45152532761598i</v>
      </c>
      <c r="S333" s="223" t="str">
        <f t="shared" ca="1" si="468"/>
        <v>2.84541662943783-3.46715019473678i</v>
      </c>
      <c r="T333" s="223" t="str">
        <f t="shared" ca="1" si="469"/>
        <v>4.25887748597658-1.4069430789433i</v>
      </c>
      <c r="U333" s="223" t="str">
        <f t="shared" ca="1" si="470"/>
        <v>4.35083902654024+1.08982844203987i</v>
      </c>
      <c r="V333" s="223" t="str">
        <f t="shared" ca="1" si="471"/>
        <v>3.0927662408236+3.24843396847874i</v>
      </c>
      <c r="W333" s="223" t="str">
        <f t="shared" ca="1" si="472"/>
        <v>0.875030143547337+4.39907359745529i</v>
      </c>
      <c r="X333" s="223" t="str">
        <f t="shared" ca="1" si="473"/>
        <v>-1.61422156787009+4.18471205673313i</v>
      </c>
      <c r="Y333" s="223" t="str">
        <f t="shared" ca="1" si="474"/>
        <v>-3.60259183698302+2.6718642038936i</v>
      </c>
      <c r="Z333" s="223" t="str">
        <f t="shared" ca="1" si="475"/>
        <v>-4.47310354735919+0.329955940312122i</v>
      </c>
      <c r="AA333" s="223" t="str">
        <f t="shared" ca="1" si="476"/>
        <v>-3.95564312245196-2.11433529879797i</v>
      </c>
      <c r="AB333" s="223" t="str">
        <f t="shared" ca="1" si="477"/>
        <v>-2.21077484235896-3.90256337095727i</v>
      </c>
      <c r="AC333" s="223" t="str">
        <f t="shared" ca="1" si="478"/>
        <v>0.220081107389231-4.47985385633449i</v>
      </c>
      <c r="AD333" s="223" t="str">
        <f t="shared" ca="1" si="479"/>
        <v>2.58264745880281-3.66707763368653i</v>
      </c>
      <c r="AE333" s="223" t="str">
        <f t="shared" ca="1" si="480"/>
        <v>4.14383671931627-1.71643336940029i</v>
      </c>
      <c r="AF333" s="223" t="str">
        <f t="shared" ca="1" si="481"/>
        <v>4.41922299345097+0.766807930383416i</v>
      </c>
      <c r="AG333" s="223" t="str">
        <f t="shared" ca="1" si="482"/>
        <v>3.32335588398465+3.012114197093i</v>
      </c>
      <c r="AH333" s="223" t="str">
        <f t="shared" ca="1" si="483"/>
        <v>1.19627514090657+4.32278290632246i</v>
      </c>
      <c r="AI333" s="223" t="str">
        <f t="shared" ca="1" si="484"/>
        <v>-1.30200124835954+4.29212290332125i</v>
      </c>
      <c r="AJ333" s="223" t="str">
        <f t="shared" ca="1" si="485"/>
        <v>-3.39627593417492+2.92964776839962i</v>
      </c>
      <c r="AK333" s="223" t="str">
        <f t="shared" ca="1" si="486"/>
        <v>-4.43671041476059+0.658123820796326i</v>
      </c>
      <c r="AL333" s="223" t="str">
        <f t="shared" ca="1" si="487"/>
        <v>-4.1004652896068-1.81761125565246i</v>
      </c>
      <c r="AM333" s="223" t="str">
        <f t="shared" ca="1" si="488"/>
        <v>-2.49187502345415-3.72935451994444i</v>
      </c>
      <c r="AN333" s="223" t="str">
        <f t="shared" ca="1" si="489"/>
        <v>-0.110073705837956-4.48390566885921i</v>
      </c>
      <c r="AO333" s="223" t="str">
        <f t="shared" ca="1" si="490"/>
        <v>2.30588269782305-3.847132861213i</v>
      </c>
      <c r="AP333" s="223" t="str">
        <f t="shared" ca="1" si="491"/>
        <v>4.00634014244114-2.01662215871227i</v>
      </c>
      <c r="AQ333" s="223" t="str">
        <f t="shared" ca="1" si="492"/>
        <v>4.46365880806721+0.439632020113044i</v>
      </c>
      <c r="AR333" s="223" t="str">
        <f t="shared" ca="1" si="493"/>
        <v>4.46365880806721+0.439632020113044i</v>
      </c>
      <c r="AS333" s="223" t="str">
        <f t="shared" ca="1" si="494"/>
        <v>1.51103741962613+4.22306668008383i</v>
      </c>
      <c r="AT333" s="223" t="str">
        <f t="shared" ca="1" si="495"/>
        <v>-0.982725271271051+4.37627436401671i</v>
      </c>
      <c r="AU333" s="223" t="str">
        <f t="shared" ca="1" si="496"/>
        <v>-3.1715553178183+3.1715553178154i</v>
      </c>
      <c r="AV333" s="223" t="str">
        <f t="shared" ca="1" si="497"/>
        <v>-4.37627436401663+0.982725271271401i</v>
      </c>
      <c r="AW333" s="223" t="str">
        <f t="shared" ca="1" si="498"/>
        <v>-4.22306668008395-1.51103741962579i</v>
      </c>
      <c r="AX333" s="223" t="str">
        <f t="shared" ca="1" si="499"/>
        <v>-2.75947151789368-3.53593597366782i</v>
      </c>
      <c r="AY333" s="223" t="str">
        <f t="shared" ca="1" si="500"/>
        <v>-0.439632020113527-4.46365880806716i</v>
      </c>
      <c r="AZ333" s="223" t="str">
        <f t="shared" ca="1" si="501"/>
        <v>2.01662215871184-4.00634014244136i</v>
      </c>
      <c r="BA333" s="223" t="str">
        <f t="shared" ca="1" si="502"/>
        <v>3.84713286121511-2.30588269781953i</v>
      </c>
      <c r="BB333" s="223" t="str">
        <f t="shared" ca="1" si="503"/>
        <v>4.48390566885922+0.110073705837598i</v>
      </c>
      <c r="BC333" s="223" t="str">
        <f t="shared" ca="1" si="504"/>
        <v>3.72935451994464+2.49187502345385i</v>
      </c>
      <c r="BD333" s="223" t="str">
        <f t="shared" ca="1" si="505"/>
        <v>1.81761125564871+4.10046528960846i</v>
      </c>
      <c r="BE333" s="223" t="str">
        <f t="shared" ca="1" si="506"/>
        <v>-0.658123820795909+4.43671041476065i</v>
      </c>
      <c r="BF333" s="223" t="str">
        <f t="shared" ca="1" si="507"/>
        <v>-2.9296477683993+3.3962759341752i</v>
      </c>
      <c r="BG333" s="223" t="str">
        <f t="shared" ca="1" si="508"/>
        <v>-4.29212290332242+1.30200124835568i</v>
      </c>
      <c r="BH333" s="223" t="str">
        <f t="shared" ca="1" si="509"/>
        <v>-4.32278290632258-1.1962751409061i</v>
      </c>
      <c r="BI333" s="223" t="str">
        <f t="shared" ca="1" si="510"/>
        <v>-3.01211419709336-3.32335588398433i</v>
      </c>
      <c r="BJ333" s="223" t="str">
        <f t="shared" ca="1" si="511"/>
        <v>-0.766807930385654-4.41922299345058i</v>
      </c>
      <c r="BK333" s="223" t="str">
        <f t="shared" ca="1" si="512"/>
        <v>1.71643336940119-4.14383671931589i</v>
      </c>
      <c r="BL333" s="223" t="str">
        <f t="shared" ca="1" si="513"/>
        <v>3.66707763368607-2.58264745880347i</v>
      </c>
      <c r="BM333" s="223" t="str">
        <f t="shared" ca="1" si="514"/>
        <v>4.47985385633438-0.220081107391435i</v>
      </c>
      <c r="BN333" s="223" t="str">
        <f t="shared" ca="1" si="515"/>
        <v>3.90256337095675+2.21077484235987i</v>
      </c>
      <c r="BO333" s="223" t="str">
        <f t="shared" ca="1" si="516"/>
        <v>2.11433529879823+3.95564312245183i</v>
      </c>
      <c r="BP333" s="223" t="str">
        <f t="shared" ca="1" si="517"/>
        <v>-0.329955940310017+4.47310354735935i</v>
      </c>
      <c r="BQ333" s="223" t="str">
        <f t="shared" ca="1" si="518"/>
        <v>-2.67186420389431+3.60259183698249i</v>
      </c>
      <c r="BR333" s="223" t="str">
        <f t="shared" ca="1" si="519"/>
        <v>-4.18471205673296+1.61422156787055i</v>
      </c>
      <c r="BS333" s="223" t="str">
        <f t="shared" ca="1" si="520"/>
        <v>-4.39907359745573-0.875030143545112i</v>
      </c>
      <c r="BT333" s="223" t="str">
        <f t="shared" ca="1" si="521"/>
        <v>-3.24843396847809-3.09276624082428i</v>
      </c>
      <c r="BU333" s="223" t="str">
        <f t="shared" ca="1" si="522"/>
        <v>-1.08982844204025-4.35083902654014i</v>
      </c>
      <c r="BV333" s="223" t="str">
        <f t="shared" ca="1" si="523"/>
        <v>1.40694307894122-4.25887748597727i</v>
      </c>
      <c r="BW333" s="223" t="str">
        <f t="shared" ca="1" si="524"/>
        <v>3.46715019473744-2.84541662943703i</v>
      </c>
      <c r="BX333" s="223" t="str">
        <f t="shared" ca="1" si="525"/>
        <v>4.45152532761594-0.549043282026535i</v>
      </c>
      <c r="BY333" s="223" t="str">
        <f t="shared" ca="1" si="526"/>
        <v>4.05462389293553+1.91769428084379i</v>
      </c>
      <c r="BZ333" s="223" t="str">
        <f t="shared" ca="1" si="527"/>
        <v>2.39960157576829+3.78938498248924i</v>
      </c>
      <c r="CA333" s="223" t="str">
        <f t="shared" ca="1" si="528"/>
        <v>4.85733738875774E-13+4.4852565442731i</v>
      </c>
      <c r="CB333" s="223" t="str">
        <f t="shared" ca="1" si="529"/>
        <v>-2.39960157576747+3.78938498248976i</v>
      </c>
      <c r="CC333" s="223" t="str">
        <f t="shared" ca="1" si="530"/>
        <v>-4.05462389293522+1.91769428084445i</v>
      </c>
      <c r="CD333" s="223" t="str">
        <f t="shared" ca="1" si="531"/>
        <v>-4.45152532761603-0.549043282025822i</v>
      </c>
      <c r="CE333" s="223" t="str">
        <f t="shared" ca="1" si="532"/>
        <v>-3.4671501947379-2.84541662943647i</v>
      </c>
      <c r="CF333" s="223" t="str">
        <f t="shared" ca="1" si="533"/>
        <v>-1.4069430789419-4.25887748597704i</v>
      </c>
      <c r="CG333" s="223" t="str">
        <f t="shared" ca="1" si="534"/>
        <v>1.08982844203955-4.35083902654032i</v>
      </c>
      <c r="CH333" s="223" t="str">
        <f t="shared" ca="1" si="535"/>
        <v>3.24843396847759-3.0927662408248i</v>
      </c>
      <c r="CI333" s="223" t="str">
        <f t="shared" ca="1" si="536"/>
        <v>4.39907359745554-0.875030143546063i</v>
      </c>
      <c r="CJ333" s="223" t="str">
        <f t="shared" ca="1" si="537"/>
        <v>4.18471205673331+1.61422156786964i</v>
      </c>
      <c r="CK333" s="223" t="str">
        <f t="shared" ca="1" si="538"/>
        <v>2.67186420389509+3.60259183698191i</v>
      </c>
      <c r="CL333" s="223" t="str">
        <f t="shared" ca="1" si="539"/>
        <v>0.329955940310731+4.47310354735929i</v>
      </c>
      <c r="CM333" s="223" t="str">
        <f t="shared" ca="1" si="540"/>
        <v>-2.1143352987976+3.95564312245216i</v>
      </c>
      <c r="CN333" s="223" t="str">
        <f t="shared" ca="1" si="541"/>
        <v>-3.9025633709564+2.21077484236049i</v>
      </c>
      <c r="CO333" s="223" t="str">
        <f t="shared" ca="1" si="542"/>
        <v>-4.47985385633441-0.220081107390719i</v>
      </c>
      <c r="CP333" s="223" t="str">
        <f t="shared" ca="1" si="543"/>
        <v>-3.66707763368648-2.58264745880288i</v>
      </c>
      <c r="CQ333" s="223" t="str">
        <f t="shared" ca="1" si="544"/>
        <v>-1.71643336940186-4.14383671931562i</v>
      </c>
      <c r="CR333" s="223" t="str">
        <f t="shared" ca="1" si="545"/>
        <v>0.766807930384699-4.41922299345075i</v>
      </c>
      <c r="CS333" s="223" t="str">
        <f t="shared" ca="1" si="546"/>
        <v>3.01211419709264-3.32335588398498i</v>
      </c>
      <c r="CT333" s="223" t="str">
        <f t="shared" ca="1" si="547"/>
        <v>4.32278290632233-1.19627514090704i</v>
      </c>
      <c r="CU333" s="223" t="str">
        <f t="shared" ca="1" si="548"/>
        <v>4.29212290332137+1.30200124835914i</v>
      </c>
      <c r="CV333" s="223" t="str">
        <f t="shared" ca="1" si="549"/>
        <v>2.92964776839994+3.39627593417465i</v>
      </c>
      <c r="CW333" s="223" t="str">
        <f t="shared" ca="1" si="550"/>
        <v>0.658123820796743+4.43671041476053i</v>
      </c>
      <c r="CX333" s="223" t="str">
        <f t="shared" ca="1" si="551"/>
        <v>-1.81761125565213+4.10046528960694i</v>
      </c>
      <c r="CY333" s="223" t="str">
        <f t="shared" ca="1" si="552"/>
        <v>-3.72935451994424+2.49187502345445i</v>
      </c>
      <c r="CZ333" s="223" t="str">
        <f t="shared" ca="1" si="553"/>
        <v>-4.4839056688592+0.110073705838314i</v>
      </c>
      <c r="DA333" s="223" t="str">
        <f t="shared" ca="1" si="554"/>
        <v>-3.84713286121325-2.30588269782263i</v>
      </c>
      <c r="DB333" s="223" t="str">
        <f t="shared" ca="1" si="555"/>
        <v>-2.0166221587127-4.00634014244093i</v>
      </c>
      <c r="DC333" s="223" t="str">
        <f t="shared" ca="1" si="556"/>
        <v>0.439632020112561-4.46365880806726i</v>
      </c>
      <c r="DD333" s="223" t="str">
        <f t="shared" ca="1" si="557"/>
        <v>2.75947151789653-3.53593597366559i</v>
      </c>
      <c r="DE333" s="223" t="str">
        <f t="shared" ca="1" si="558"/>
        <v>4.22306668008366-1.51103741962659i</v>
      </c>
      <c r="DF333" s="223" t="str">
        <f t="shared" ca="1" si="559"/>
        <v>4.37627436401682+0.982725271270576i</v>
      </c>
      <c r="DG333" s="223" t="str">
        <f t="shared" ca="1" si="560"/>
        <v>3.17155531781565+3.17155531781804i</v>
      </c>
      <c r="DH333" s="223" t="str">
        <f t="shared" ca="1" si="561"/>
        <v>0.982725271271751+4.37627436401656i</v>
      </c>
      <c r="DI333" s="223" t="str">
        <f t="shared" ca="1" si="562"/>
        <v>-1.51103741962546+4.22306668008407i</v>
      </c>
      <c r="DJ333" s="223" t="str">
        <f t="shared" ca="1" si="563"/>
        <v>-3.53593597366768+2.75947151789386i</v>
      </c>
      <c r="DK333" s="223" t="str">
        <f t="shared" ca="1" si="564"/>
        <v>-4.46365880806714+0.439632020113757i</v>
      </c>
      <c r="DL333" s="223" t="str">
        <f t="shared" ca="1" si="565"/>
        <v>-4.00634014244146-2.01662215871163i</v>
      </c>
      <c r="DM333" s="223" t="str">
        <f t="shared" ca="1" si="566"/>
        <v>-2.30588269781973-3.847132861215i</v>
      </c>
      <c r="DN333" s="223" t="str">
        <f t="shared" ca="1" si="567"/>
        <v>0.110073705837367-4.48390566885922i</v>
      </c>
      <c r="DO333" s="223" t="str">
        <f t="shared" ca="1" si="568"/>
        <v>2.49187502345366-3.72935451994477i</v>
      </c>
      <c r="DP333" s="223" t="str">
        <f t="shared" ca="1" si="569"/>
        <v>4.10046528960821-1.81761125564927i</v>
      </c>
      <c r="DQ333" s="223" t="str">
        <f t="shared" ca="1" si="570"/>
        <v>4.43671041476074+0.658123820795303i</v>
      </c>
      <c r="DR333" s="223" t="str">
        <f t="shared" ca="1" si="571"/>
        <v>3.3962759341756+2.92964776839884i</v>
      </c>
      <c r="DS333" s="223" t="str">
        <f t="shared" ca="1" si="572"/>
        <v>1.30200124835614+4.29212290332228i</v>
      </c>
      <c r="DT333" s="223" t="str">
        <f t="shared" ca="1" si="573"/>
        <v>-1.19627514090563+4.32278290632271i</v>
      </c>
      <c r="DU333" s="223" t="str">
        <f t="shared" ca="1" si="574"/>
        <v>-3.323355883984+3.01211419709372i</v>
      </c>
      <c r="DV333" s="223" t="str">
        <f t="shared" ca="1" si="575"/>
        <v>-4.41922299345129+0.766807930381613i</v>
      </c>
      <c r="DW333" s="223" t="str">
        <f t="shared" ca="1" si="576"/>
        <v>-4.14383671931608-1.71643336940074i</v>
      </c>
      <c r="DX333" s="223" t="str">
        <f t="shared" ca="1" si="577"/>
        <v>-2.58264745880386-3.66707763368579i</v>
      </c>
      <c r="DY333" s="223" t="str">
        <f t="shared" ca="1" si="578"/>
        <v>-0.220081107387336-4.47985385633458i</v>
      </c>
      <c r="DZ333" s="223" t="str">
        <f t="shared" ca="1" si="579"/>
        <v>2.21077484235945-3.90256337095699i</v>
      </c>
      <c r="EA333" s="223" t="str">
        <f t="shared" ca="1" si="580"/>
        <v>3.9556431224516-2.11433529879866i</v>
      </c>
      <c r="EB333" s="223" t="str">
        <f t="shared" ca="1" si="581"/>
        <v>4.47310354735905+0.329955940314109i</v>
      </c>
      <c r="EC333" s="223" t="str">
        <f t="shared" ca="1" si="582"/>
        <v>3.60259183698263+2.67186420389412i</v>
      </c>
      <c r="ED333" s="223" t="str">
        <f t="shared" ca="1" si="583"/>
        <v>1.61422156787076+4.18471205673288i</v>
      </c>
      <c r="EE333" s="223" t="str">
        <f t="shared" ca="1" si="584"/>
        <v>-0.875030143549386+4.39907359745488i</v>
      </c>
      <c r="EF333" s="223" t="str">
        <f t="shared" ca="1" si="585"/>
        <v>-3.09276624082411+3.24843396847824i</v>
      </c>
      <c r="EG333" s="223" t="str">
        <f t="shared" ca="1" si="586"/>
        <v>-4.35083902654009+1.08982844204047i</v>
      </c>
      <c r="EH333" s="223" t="str">
        <f t="shared" ca="1" si="587"/>
        <v>-4.25887748597606-1.40694307894488i</v>
      </c>
      <c r="EI333" s="223" t="str">
        <f t="shared" ca="1" si="588"/>
        <v>-2.84541662943721-3.4671501947373i</v>
      </c>
      <c r="EJ333" s="223" t="str">
        <f t="shared" ca="1" si="589"/>
        <v>-0.549043282026764-4.45152532761591i</v>
      </c>
      <c r="EK333" s="223" t="str">
        <f t="shared" ca="1" si="590"/>
        <v>1.91769428084728-4.05462389293388i</v>
      </c>
      <c r="EL333" s="223" t="str">
        <f t="shared" ca="1" si="591"/>
        <v>3.78938498248898-2.3996015757687i</v>
      </c>
      <c r="EM333" s="223" t="str">
        <f t="shared" ca="1" si="592"/>
        <v>4.4852565442731-9.71467477751548E-13i</v>
      </c>
      <c r="EN333" s="223"/>
      <c r="EO333" s="223"/>
      <c r="EP333" s="223"/>
    </row>
    <row r="334" spans="1:146">
      <c r="A334" s="249">
        <f t="shared" si="461"/>
        <v>4.5703124999999884E-3</v>
      </c>
      <c r="B334" s="248">
        <v>234</v>
      </c>
      <c r="C334" s="247">
        <f t="shared" si="462"/>
        <v>46800</v>
      </c>
      <c r="N334" s="246">
        <f t="shared" ca="1" si="463"/>
        <v>8.5145434688383759</v>
      </c>
      <c r="O334" s="223">
        <f t="shared" ca="1" si="464"/>
        <v>-4.485456531161625</v>
      </c>
      <c r="P334" s="223" t="str">
        <f t="shared" ca="1" si="465"/>
        <v>-3.8473043956899-2.30598551162961i</v>
      </c>
      <c r="Q334" s="223" t="str">
        <f t="shared" ca="1" si="466"/>
        <v>-2.11442957196453-3.95581949514161i</v>
      </c>
      <c r="R334" s="223" t="str">
        <f t="shared" ca="1" si="467"/>
        <v>0.220090920280926-4.48005360233004i</v>
      </c>
      <c r="S334" s="223" t="str">
        <f t="shared" ca="1" si="468"/>
        <v>2.49198613021662-3.72952080296497i</v>
      </c>
      <c r="T334" s="223" t="str">
        <f t="shared" ca="1" si="469"/>
        <v>4.05480467894074-1.91777978625826i</v>
      </c>
      <c r="U334" s="223" t="str">
        <f t="shared" ca="1" si="470"/>
        <v>4.46385783196409+0.439651622257208i</v>
      </c>
      <c r="V334" s="223" t="str">
        <f t="shared" ca="1" si="471"/>
        <v>3.6027524679581+2.67198333594398i</v>
      </c>
      <c r="W334" s="223" t="str">
        <f t="shared" ca="1" si="472"/>
        <v>1.71650990106925+4.14402148310934i</v>
      </c>
      <c r="X334" s="223" t="str">
        <f t="shared" ca="1" si="473"/>
        <v>-0.658153164966095+4.43690823709321i</v>
      </c>
      <c r="Y334" s="223" t="str">
        <f t="shared" ca="1" si="474"/>
        <v>-2.84554349977693+3.46730478669207i</v>
      </c>
      <c r="Z334" s="223" t="str">
        <f t="shared" ca="1" si="475"/>
        <v>-4.22325497655172+1.51110479318i</v>
      </c>
      <c r="AA334" s="223" t="str">
        <f t="shared" ca="1" si="476"/>
        <v>-4.39926974165187-0.875069159053612i</v>
      </c>
      <c r="AB334" s="223" t="str">
        <f t="shared" ca="1" si="477"/>
        <v>-3.32350406449489-3.01224850007871i</v>
      </c>
      <c r="AC334" s="223" t="str">
        <f t="shared" ca="1" si="478"/>
        <v>-1.30205930148728-4.292314278842i</v>
      </c>
      <c r="AD334" s="223" t="str">
        <f t="shared" ca="1" si="479"/>
        <v>1.08987703488996-4.35103302007235i</v>
      </c>
      <c r="AE334" s="223" t="str">
        <f t="shared" ca="1" si="480"/>
        <v>3.17169672990202-3.17169672990173i</v>
      </c>
      <c r="AF334" s="223" t="str">
        <f t="shared" ca="1" si="481"/>
        <v>4.35103302007236-1.08987703488994i</v>
      </c>
      <c r="AG334" s="223" t="str">
        <f t="shared" ca="1" si="482"/>
        <v>4.29231427884186+1.30205930148774i</v>
      </c>
      <c r="AH334" s="223" t="str">
        <f t="shared" ca="1" si="483"/>
        <v>3.01224850007874+3.32350406449486i</v>
      </c>
      <c r="AI334" s="223" t="str">
        <f t="shared" ca="1" si="484"/>
        <v>0.875069159054464+4.3992697416517i</v>
      </c>
      <c r="AJ334" s="223" t="str">
        <f t="shared" ca="1" si="485"/>
        <v>-1.51110479317876+4.22325497655217i</v>
      </c>
      <c r="AK334" s="223" t="str">
        <f t="shared" ca="1" si="486"/>
        <v>-3.46730478669352+2.84554349977516i</v>
      </c>
      <c r="AL334" s="223" t="str">
        <f t="shared" ca="1" si="487"/>
        <v>-4.4369082370934+0.658153164964812i</v>
      </c>
      <c r="AM334" s="223" t="str">
        <f t="shared" ca="1" si="488"/>
        <v>-4.144021483109-1.71650990107006i</v>
      </c>
      <c r="AN334" s="223" t="str">
        <f t="shared" ca="1" si="489"/>
        <v>-2.67198333594393-3.60275246795813i</v>
      </c>
      <c r="AO334" s="223" t="str">
        <f t="shared" ca="1" si="490"/>
        <v>-0.439651622257691-4.46385783196404i</v>
      </c>
      <c r="AP334" s="223" t="str">
        <f t="shared" ca="1" si="491"/>
        <v>1.91777978625706-4.05480467894131i</v>
      </c>
      <c r="AQ334" s="223" t="str">
        <f t="shared" ca="1" si="492"/>
        <v>3.72952080296375-2.49198613021844i</v>
      </c>
      <c r="AR334" s="223" t="str">
        <f t="shared" ca="1" si="493"/>
        <v>3.72952080296375-2.49198613021844i</v>
      </c>
      <c r="AS334" s="223" t="str">
        <f t="shared" ca="1" si="494"/>
        <v>3.95581949514118+2.11442957196531i</v>
      </c>
      <c r="AT334" s="223" t="str">
        <f t="shared" ca="1" si="495"/>
        <v>2.30598551162933+3.84730439569006i</v>
      </c>
      <c r="AU334" s="223" t="str">
        <f t="shared" ca="1" si="496"/>
        <v>4.85757341841029E-13+4.48545653116163i</v>
      </c>
      <c r="AV334" s="223" t="str">
        <f t="shared" ca="1" si="497"/>
        <v>-2.30598551162861+3.84730439569049i</v>
      </c>
      <c r="AW334" s="223" t="str">
        <f t="shared" ca="1" si="498"/>
        <v>-3.95581949514079+2.11442957196606i</v>
      </c>
      <c r="AX334" s="223" t="str">
        <f t="shared" ca="1" si="499"/>
        <v>-4.48005360232995-0.220090920282797i</v>
      </c>
      <c r="AY334" s="223" t="str">
        <f t="shared" ca="1" si="500"/>
        <v>-3.72952080296422-2.49198613021774i</v>
      </c>
      <c r="AZ334" s="223" t="str">
        <f t="shared" ca="1" si="501"/>
        <v>-1.91777978625782-4.05480467894095i</v>
      </c>
      <c r="BA334" s="223" t="str">
        <f t="shared" ca="1" si="502"/>
        <v>0.439651622256725-4.46385783196413i</v>
      </c>
      <c r="BB334" s="223" t="str">
        <f t="shared" ca="1" si="503"/>
        <v>2.67198333594325-3.60275246795864i</v>
      </c>
      <c r="BC334" s="223" t="str">
        <f t="shared" ca="1" si="504"/>
        <v>4.14402148310868-1.71650990107084i</v>
      </c>
      <c r="BD334" s="223" t="str">
        <f t="shared" ca="1" si="505"/>
        <v>4.43690823709287+0.658153164968391i</v>
      </c>
      <c r="BE334" s="223" t="str">
        <f t="shared" ca="1" si="506"/>
        <v>3.46730478669123+2.84554349977796i</v>
      </c>
      <c r="BF334" s="223" t="str">
        <f t="shared" ca="1" si="507"/>
        <v>1.51110479317956+4.22325497655189i</v>
      </c>
      <c r="BG334" s="223" t="str">
        <f t="shared" ca="1" si="508"/>
        <v>-0.875069159053702+4.39926974165185i</v>
      </c>
      <c r="BH334" s="223" t="str">
        <f t="shared" ca="1" si="509"/>
        <v>-3.01224850007816+3.32350406449538i</v>
      </c>
      <c r="BI334" s="223" t="str">
        <f t="shared" ca="1" si="510"/>
        <v>-4.29231427884162+1.30205930148854i</v>
      </c>
      <c r="BJ334" s="223" t="str">
        <f t="shared" ca="1" si="511"/>
        <v>-4.35103302007291-1.08987703488776i</v>
      </c>
      <c r="BK334" s="223" t="str">
        <f t="shared" ca="1" si="512"/>
        <v>-3.17169672990077-3.17169672990298i</v>
      </c>
      <c r="BL334" s="223" t="str">
        <f t="shared" ca="1" si="513"/>
        <v>-1.08987703488917-4.35103302007255i</v>
      </c>
      <c r="BM334" s="223" t="str">
        <f t="shared" ca="1" si="514"/>
        <v>1.30205930148739-4.29231427884197i</v>
      </c>
      <c r="BN334" s="223" t="str">
        <f t="shared" ca="1" si="515"/>
        <v>3.32350406449458-3.01224850007905i</v>
      </c>
      <c r="BO334" s="223" t="str">
        <f t="shared" ca="1" si="516"/>
        <v>4.39926974165159-0.875069159055003i</v>
      </c>
      <c r="BP334" s="223" t="str">
        <f t="shared" ca="1" si="517"/>
        <v>4.22325497655229+1.51110479317842i</v>
      </c>
      <c r="BQ334" s="223" t="str">
        <f t="shared" ca="1" si="518"/>
        <v>2.84554349977544+3.46730478669329i</v>
      </c>
      <c r="BR334" s="223" t="str">
        <f t="shared" ca="1" si="519"/>
        <v>0.658153164965166+4.43690823709335i</v>
      </c>
      <c r="BS334" s="223" t="str">
        <f t="shared" ca="1" si="520"/>
        <v>-1.71650990106961+4.14402148310918i</v>
      </c>
      <c r="BT334" s="223" t="str">
        <f t="shared" ca="1" si="521"/>
        <v>-3.60275246795792+2.67198333594422i</v>
      </c>
      <c r="BU334" s="223" t="str">
        <f t="shared" ca="1" si="522"/>
        <v>-4.463857831964+0.439651622258048i</v>
      </c>
      <c r="BV334" s="223" t="str">
        <f t="shared" ca="1" si="523"/>
        <v>-4.05480467894151-1.91777978625662i</v>
      </c>
      <c r="BW334" s="223" t="str">
        <f t="shared" ca="1" si="524"/>
        <v>-2.49198613021513-3.72952080296596i</v>
      </c>
      <c r="BX334" s="223" t="str">
        <f t="shared" ca="1" si="525"/>
        <v>-0.220090920279669-4.4800536023301i</v>
      </c>
      <c r="BY334" s="223" t="str">
        <f t="shared" ca="1" si="526"/>
        <v>2.114429571965-3.95581949514136i</v>
      </c>
      <c r="BZ334" s="223" t="str">
        <f t="shared" ca="1" si="527"/>
        <v>3.84730439568981-2.30598551162975i</v>
      </c>
      <c r="CA334" s="223" t="str">
        <f t="shared" ca="1" si="528"/>
        <v>4.48545653116163-9.71514683682057E-13i</v>
      </c>
      <c r="CB334" s="223" t="str">
        <f t="shared" ca="1" si="529"/>
        <v>3.84730439569068+2.3059855116283i</v>
      </c>
      <c r="CC334" s="223" t="str">
        <f t="shared" ca="1" si="530"/>
        <v>2.11442957196244+3.95581949514272i</v>
      </c>
      <c r="CD334" s="223" t="str">
        <f t="shared" ca="1" si="531"/>
        <v>-0.220090920282312+4.48005360232997i</v>
      </c>
      <c r="CE334" s="223" t="str">
        <f t="shared" ca="1" si="532"/>
        <v>-2.49198613021733+3.72952080296449i</v>
      </c>
      <c r="CF334" s="223" t="str">
        <f t="shared" ca="1" si="533"/>
        <v>-4.05480467894079+1.91777978625814i</v>
      </c>
      <c r="CG334" s="223" t="str">
        <f t="shared" ca="1" si="534"/>
        <v>-4.46385783196417-0.439651622256368i</v>
      </c>
      <c r="CH334" s="223" t="str">
        <f t="shared" ca="1" si="535"/>
        <v>-3.60275246795893-2.67198333594286i</v>
      </c>
      <c r="CI334" s="223" t="str">
        <f t="shared" ca="1" si="536"/>
        <v>-1.71650990107118-4.14402148310854i</v>
      </c>
      <c r="CJ334" s="223" t="str">
        <f t="shared" ca="1" si="537"/>
        <v>0.658153164968033-4.43690823709292i</v>
      </c>
      <c r="CK334" s="223" t="str">
        <f t="shared" ca="1" si="538"/>
        <v>2.84554349977768-3.46730478669146i</v>
      </c>
      <c r="CL334" s="223" t="str">
        <f t="shared" ca="1" si="539"/>
        <v>4.22325497655172-1.51110479318001i</v>
      </c>
      <c r="CM334" s="223" t="str">
        <f t="shared" ca="1" si="540"/>
        <v>4.39926974165197+0.875069159053096i</v>
      </c>
      <c r="CN334" s="223" t="str">
        <f t="shared" ca="1" si="541"/>
        <v>3.32350406449571+3.0122485000778i</v>
      </c>
      <c r="CO334" s="223" t="str">
        <f t="shared" ca="1" si="542"/>
        <v>1.30205930148901+4.29231427884148i</v>
      </c>
      <c r="CP334" s="223" t="str">
        <f t="shared" ca="1" si="543"/>
        <v>-1.08987703489174+4.35103302007191i</v>
      </c>
      <c r="CQ334" s="223" t="str">
        <f t="shared" ca="1" si="544"/>
        <v>-3.17169672990264+3.17169672990111i</v>
      </c>
      <c r="CR334" s="223" t="str">
        <f t="shared" ca="1" si="545"/>
        <v>-4.35103302007249+1.0898770348894i</v>
      </c>
      <c r="CS334" s="223" t="str">
        <f t="shared" ca="1" si="546"/>
        <v>-4.29231427884211-1.30205930148693i</v>
      </c>
      <c r="CT334" s="223" t="str">
        <f t="shared" ca="1" si="547"/>
        <v>-3.01224850007941-3.32350406449425i</v>
      </c>
      <c r="CU334" s="223" t="str">
        <f t="shared" ca="1" si="548"/>
        <v>-0.875069159055231-4.39926974165154i</v>
      </c>
      <c r="CV334" s="223" t="str">
        <f t="shared" ca="1" si="549"/>
        <v>1.51110479318229-4.22325497655091i</v>
      </c>
      <c r="CW334" s="223" t="str">
        <f t="shared" ca="1" si="550"/>
        <v>3.46730478669299-2.84554349977581i</v>
      </c>
      <c r="CX334" s="223" t="str">
        <f t="shared" ca="1" si="551"/>
        <v>4.43690823709328-0.658153164965646i</v>
      </c>
      <c r="CY334" s="223" t="str">
        <f t="shared" ca="1" si="552"/>
        <v>4.14402148310927+1.7165099010694i</v>
      </c>
      <c r="CZ334" s="223" t="str">
        <f t="shared" ca="1" si="553"/>
        <v>2.67198333594461+3.60275246795763i</v>
      </c>
      <c r="DA334" s="223" t="str">
        <f t="shared" ca="1" si="554"/>
        <v>0.439651622258278+4.46385783196398i</v>
      </c>
      <c r="DB334" s="223" t="str">
        <f t="shared" ca="1" si="555"/>
        <v>-1.91777978625641+4.05480467894161i</v>
      </c>
      <c r="DC334" s="223" t="str">
        <f t="shared" ca="1" si="556"/>
        <v>-3.72952080296583+2.49198613021532i</v>
      </c>
      <c r="DD334" s="223" t="str">
        <f t="shared" ca="1" si="557"/>
        <v>-4.48005360233009+0.220090920279899i</v>
      </c>
      <c r="DE334" s="223" t="str">
        <f t="shared" ca="1" si="558"/>
        <v>-3.95581949514158-2.11442957196457i</v>
      </c>
      <c r="DF334" s="223" t="str">
        <f t="shared" ca="1" si="559"/>
        <v>-2.30598551163017-3.84730439568956i</v>
      </c>
      <c r="DG334" s="223" t="str">
        <f t="shared" ca="1" si="560"/>
        <v>-1.45727202552309E-12-4.48545653116163i</v>
      </c>
      <c r="DH334" s="223" t="str">
        <f t="shared" ca="1" si="561"/>
        <v>2.3059855116316-3.8473043956887i</v>
      </c>
      <c r="DI334" s="223" t="str">
        <f t="shared" ca="1" si="562"/>
        <v>3.95581949514237-2.11442957196309i</v>
      </c>
      <c r="DJ334" s="223" t="str">
        <f t="shared" ca="1" si="563"/>
        <v>4.48005360232998+0.220090920282081i</v>
      </c>
      <c r="DK334" s="223" t="str">
        <f t="shared" ca="1" si="564"/>
        <v>3.72952080296462+2.49198613021714i</v>
      </c>
      <c r="DL334" s="223" t="str">
        <f t="shared" ca="1" si="565"/>
        <v>1.91777978625858+4.05480467894058i</v>
      </c>
      <c r="DM334" s="223" t="str">
        <f t="shared" ca="1" si="566"/>
        <v>-0.439651622255885+4.46385783196421i</v>
      </c>
      <c r="DN334" s="223" t="str">
        <f t="shared" ca="1" si="567"/>
        <v>-2.67198333594247+3.60275246795921i</v>
      </c>
      <c r="DO334" s="223" t="str">
        <f t="shared" ca="1" si="568"/>
        <v>-4.14402148311001+1.71650990106762i</v>
      </c>
      <c r="DP334" s="223" t="str">
        <f t="shared" ca="1" si="569"/>
        <v>-4.43690823709303-0.658153164967302i</v>
      </c>
      <c r="DQ334" s="223" t="str">
        <f t="shared" ca="1" si="570"/>
        <v>-3.4673047866916-2.8455434997775i</v>
      </c>
      <c r="DR334" s="223" t="str">
        <f t="shared" ca="1" si="571"/>
        <v>-1.51110479318023-4.22325497655164i</v>
      </c>
      <c r="DS334" s="223" t="str">
        <f t="shared" ca="1" si="572"/>
        <v>0.875069159052872-4.39926974165201i</v>
      </c>
      <c r="DT334" s="223" t="str">
        <f t="shared" ca="1" si="573"/>
        <v>3.01224850007744-3.32350406449604i</v>
      </c>
      <c r="DU334" s="223" t="str">
        <f t="shared" ca="1" si="574"/>
        <v>4.29231427884267-1.30205930148508i</v>
      </c>
      <c r="DV334" s="223" t="str">
        <f t="shared" ca="1" si="575"/>
        <v>4.35103302007203+1.08987703489127i</v>
      </c>
      <c r="DW334" s="223" t="str">
        <f t="shared" ca="1" si="576"/>
        <v>3.17169672990145+3.17169672990229i</v>
      </c>
      <c r="DX334" s="223" t="str">
        <f t="shared" ca="1" si="577"/>
        <v>1.08987703489012+4.35103302007231i</v>
      </c>
      <c r="DY334" s="223" t="str">
        <f t="shared" ca="1" si="578"/>
        <v>-1.3020593014867+4.29231427884217i</v>
      </c>
      <c r="DZ334" s="223" t="str">
        <f t="shared" ca="1" si="579"/>
        <v>-3.3235040644941+3.01224850007958i</v>
      </c>
      <c r="EA334" s="223" t="str">
        <f t="shared" ca="1" si="580"/>
        <v>-4.39926974165145+0.875069159055707i</v>
      </c>
      <c r="EB334" s="223" t="str">
        <f t="shared" ca="1" si="581"/>
        <v>-4.22325497655107-1.51110479318183i</v>
      </c>
      <c r="EC334" s="223" t="str">
        <f t="shared" ca="1" si="582"/>
        <v>-2.84554349977619-3.46730478669268i</v>
      </c>
      <c r="ED334" s="223" t="str">
        <f t="shared" ca="1" si="583"/>
        <v>-0.658153164966126-4.43690823709321i</v>
      </c>
      <c r="EE334" s="223" t="str">
        <f t="shared" ca="1" si="584"/>
        <v>1.71650990106872-4.14402148310956i</v>
      </c>
      <c r="EF334" s="223" t="str">
        <f t="shared" ca="1" si="585"/>
        <v>3.60275246795749-2.67198333594479i</v>
      </c>
      <c r="EG334" s="223" t="str">
        <f t="shared" ca="1" si="586"/>
        <v>4.46385783196393-0.439651622258761i</v>
      </c>
      <c r="EH334" s="223" t="str">
        <f t="shared" ca="1" si="587"/>
        <v>4.05480467893986+1.91777978626012i</v>
      </c>
      <c r="EI334" s="223" t="str">
        <f t="shared" ca="1" si="588"/>
        <v>2.49198613021573+3.72952080296557i</v>
      </c>
      <c r="EJ334" s="223" t="str">
        <f t="shared" ca="1" si="589"/>
        <v>0.220090920280384+4.48005360233007i</v>
      </c>
      <c r="EK334" s="223" t="str">
        <f t="shared" ca="1" si="590"/>
        <v>-2.11442957196414+3.95581949514181i</v>
      </c>
      <c r="EL334" s="223" t="str">
        <f t="shared" ca="1" si="591"/>
        <v>-3.84730439568931+2.30598551163058i</v>
      </c>
      <c r="EM334" s="223" t="str">
        <f t="shared" ca="1" si="592"/>
        <v>-4.48545653116163+1.94302936736411E-12i</v>
      </c>
      <c r="EN334" s="223"/>
      <c r="EO334" s="223"/>
      <c r="EP334" s="223"/>
    </row>
    <row r="335" spans="1:146">
      <c r="A335" s="249">
        <f t="shared" si="461"/>
        <v>4.589843749999988E-3</v>
      </c>
      <c r="B335" s="248">
        <v>235</v>
      </c>
      <c r="C335" s="247">
        <f t="shared" si="462"/>
        <v>47000</v>
      </c>
      <c r="N335" s="246">
        <f t="shared" ca="1" si="463"/>
        <v>8.514356919635663</v>
      </c>
      <c r="O335" s="223">
        <f t="shared" ca="1" si="464"/>
        <v>-4.4856430803643379</v>
      </c>
      <c r="P335" s="223" t="str">
        <f t="shared" ca="1" si="465"/>
        <v>-3.90289969098182-2.21096536529963i</v>
      </c>
      <c r="Q335" s="223" t="str">
        <f t="shared" ca="1" si="466"/>
        <v>-2.30608141708656-3.84746440427829i</v>
      </c>
      <c r="R335" s="223" t="str">
        <f t="shared" ca="1" si="467"/>
        <v>-0.110083191907299-4.48429208853304i</v>
      </c>
      <c r="S335" s="223" t="str">
        <f t="shared" ca="1" si="468"/>
        <v>2.11451751065004-3.95598401685028i</v>
      </c>
      <c r="T335" s="223" t="str">
        <f t="shared" ca="1" si="469"/>
        <v>3.78971154888338-2.39980837165811i</v>
      </c>
      <c r="U335" s="223" t="str">
        <f t="shared" ca="1" si="470"/>
        <v>4.48023992682607-0.220100073816514i</v>
      </c>
      <c r="V335" s="223" t="str">
        <f t="shared" ca="1" si="471"/>
        <v>4.00668540587098+2.0167959497185i</v>
      </c>
      <c r="W335" s="223" t="str">
        <f t="shared" ca="1" si="472"/>
        <v>2.49208977140082+3.7296759129581i</v>
      </c>
      <c r="X335" s="223" t="str">
        <f t="shared" ca="1" si="473"/>
        <v>0.329984375670872+4.47348903611416i</v>
      </c>
      <c r="Y335" s="223" t="str">
        <f t="shared" ca="1" si="474"/>
        <v>-1.91785954632012+4.0549733174226i</v>
      </c>
      <c r="Z335" s="223" t="str">
        <f t="shared" ca="1" si="475"/>
        <v>-3.66739365972443+2.58287002945048i</v>
      </c>
      <c r="AA335" s="223" t="str">
        <f t="shared" ca="1" si="476"/>
        <v>-4.46404348288143+0.439669907276269i</v>
      </c>
      <c r="AB335" s="223" t="str">
        <f t="shared" ca="1" si="477"/>
        <v>-4.10081866467321-1.81776789604402i</v>
      </c>
      <c r="AC335" s="223" t="str">
        <f t="shared" ca="1" si="478"/>
        <v>-2.67209446317415-3.60290230568282i</v>
      </c>
      <c r="AD335" s="223" t="str">
        <f t="shared" ca="1" si="479"/>
        <v>-0.54909059817022-4.4519089567759i</v>
      </c>
      <c r="AE335" s="223" t="str">
        <f t="shared" ca="1" si="480"/>
        <v>1.71658129035844-4.14419383209953i</v>
      </c>
      <c r="AF335" s="223" t="str">
        <f t="shared" ca="1" si="481"/>
        <v>3.53624069801318-2.7597093271096i</v>
      </c>
      <c r="AG335" s="223" t="str">
        <f t="shared" ca="1" si="482"/>
        <v>4.4370927671826-0.658180537418392i</v>
      </c>
      <c r="AH335" s="223" t="str">
        <f t="shared" ca="1" si="483"/>
        <v>4.18507269212248+1.61436068029149i</v>
      </c>
      <c r="AI335" s="223" t="str">
        <f t="shared" ca="1" si="484"/>
        <v>2.84566184533749+3.46744899117649i</v>
      </c>
      <c r="AJ335" s="223" t="str">
        <f t="shared" ca="1" si="485"/>
        <v>0.766874013322662+4.41960383881982i</v>
      </c>
      <c r="AK335" s="223" t="str">
        <f t="shared" ca="1" si="486"/>
        <v>-1.5111676397148+4.22343062084595i</v>
      </c>
      <c r="AL335" s="223" t="str">
        <f t="shared" ca="1" si="487"/>
        <v>-3.39656862272321+2.92990024327666i</v>
      </c>
      <c r="AM335" s="223" t="str">
        <f t="shared" ca="1" si="488"/>
        <v>-4.39945270636417+0.875105552996574i</v>
      </c>
      <c r="AN335" s="223" t="str">
        <f t="shared" ca="1" si="489"/>
        <v>-4.25924451288769-1.40706432825816i</v>
      </c>
      <c r="AO335" s="223" t="str">
        <f t="shared" ca="1" si="490"/>
        <v>-3.01237377886526-3.32364228833752i</v>
      </c>
      <c r="AP335" s="223" t="str">
        <f t="shared" ca="1" si="491"/>
        <v>-0.982809961807608-4.37665150810436i</v>
      </c>
      <c r="AQ335" s="223" t="str">
        <f t="shared" ca="1" si="492"/>
        <v>1.30211345386357-4.29249279529831i</v>
      </c>
      <c r="AR335" s="223" t="str">
        <f t="shared" ca="1" si="493"/>
        <v>1.30211345386357-4.29249279529831i</v>
      </c>
      <c r="AS335" s="223" t="str">
        <f t="shared" ca="1" si="494"/>
        <v>4.35121397862963-1.08992236264728i</v>
      </c>
      <c r="AT335" s="223" t="str">
        <f t="shared" ca="1" si="495"/>
        <v>4.32315544055567+1.19637823501366i</v>
      </c>
      <c r="AU335" s="223" t="str">
        <f t="shared" ca="1" si="496"/>
        <v>3.17182864010703+3.17182864010924i</v>
      </c>
      <c r="AV335" s="223" t="str">
        <f t="shared" ca="1" si="497"/>
        <v>1.19637823501064+4.3231554405565i</v>
      </c>
      <c r="AW335" s="223" t="str">
        <f t="shared" ca="1" si="498"/>
        <v>-1.08992236265044+4.35121397862883i</v>
      </c>
      <c r="AX335" s="223" t="str">
        <f t="shared" ca="1" si="499"/>
        <v>-3.09303277313176+3.24871391611409i</v>
      </c>
      <c r="AY335" s="223" t="str">
        <f t="shared" ca="1" si="500"/>
        <v>-4.29249279529922+1.30211345386057i</v>
      </c>
      <c r="AZ335" s="223" t="str">
        <f t="shared" ca="1" si="501"/>
        <v>-4.37665150810368-0.982809961810663i</v>
      </c>
      <c r="BA335" s="223" t="str">
        <f t="shared" ca="1" si="502"/>
        <v>-3.32364228833542-3.01237377886758i</v>
      </c>
      <c r="BB335" s="223" t="str">
        <f t="shared" ca="1" si="503"/>
        <v>-1.40706432825506-4.25924451288871i</v>
      </c>
      <c r="BC335" s="223" t="str">
        <f t="shared" ca="1" si="504"/>
        <v>0.875105552999646-4.39945270636356i</v>
      </c>
      <c r="BD335" s="223" t="str">
        <f t="shared" ca="1" si="505"/>
        <v>2.92990024327903-3.39656862272116i</v>
      </c>
      <c r="BE335" s="223" t="str">
        <f t="shared" ca="1" si="506"/>
        <v>4.22343062084701-1.51116763971186i</v>
      </c>
      <c r="BF335" s="223" t="str">
        <f t="shared" ca="1" si="507"/>
        <v>4.41960383881927+0.766874013325811i</v>
      </c>
      <c r="BG335" s="223" t="str">
        <f t="shared" ca="1" si="508"/>
        <v>3.46744899117447+2.84566184533997i</v>
      </c>
      <c r="BH335" s="223" t="str">
        <f t="shared" ca="1" si="509"/>
        <v>1.61436068028845+4.18507269212365i</v>
      </c>
      <c r="BI335" s="223" t="str">
        <f t="shared" ca="1" si="510"/>
        <v>-0.658180537421487+4.43709276718214i</v>
      </c>
      <c r="BJ335" s="223" t="str">
        <f t="shared" ca="1" si="511"/>
        <v>-2.7597093271078+3.53624069801459i</v>
      </c>
      <c r="BK335" s="223" t="str">
        <f t="shared" ca="1" si="512"/>
        <v>-4.14419383209871+1.71658129036043i</v>
      </c>
      <c r="BL335" s="223" t="str">
        <f t="shared" ca="1" si="513"/>
        <v>-4.45190895677619-0.54909059816795i</v>
      </c>
      <c r="BM335" s="223" t="str">
        <f t="shared" ca="1" si="514"/>
        <v>-3.60290230568387-2.67209446317272i</v>
      </c>
      <c r="BN335" s="223" t="str">
        <f t="shared" ca="1" si="515"/>
        <v>-1.81776789604594-4.10081866467236i</v>
      </c>
      <c r="BO335" s="223" t="str">
        <f t="shared" ca="1" si="516"/>
        <v>0.439669907274438-4.46404348288161i</v>
      </c>
      <c r="BP335" s="223" t="str">
        <f t="shared" ca="1" si="517"/>
        <v>2.58287002944908-3.66739365972542i</v>
      </c>
      <c r="BQ335" s="223" t="str">
        <f t="shared" ca="1" si="518"/>
        <v>4.0549733174218-1.91785954632181i</v>
      </c>
      <c r="BR335" s="223" t="str">
        <f t="shared" ca="1" si="519"/>
        <v>4.47348903611429+0.329984375669101i</v>
      </c>
      <c r="BS335" s="223" t="str">
        <f t="shared" ca="1" si="520"/>
        <v>3.72967591295904+2.49208977139943i</v>
      </c>
      <c r="BT335" s="223" t="str">
        <f t="shared" ca="1" si="521"/>
        <v>2.01679594972014+4.00668540587016i</v>
      </c>
      <c r="BU335" s="223" t="str">
        <f t="shared" ca="1" si="522"/>
        <v>-0.220100073814772+4.48023992682615i</v>
      </c>
      <c r="BV335" s="223" t="str">
        <f t="shared" ca="1" si="523"/>
        <v>-2.39980837165652+3.78971154888439i</v>
      </c>
      <c r="BW335" s="223" t="str">
        <f t="shared" ca="1" si="524"/>
        <v>-3.95598401684964+2.11451751065123i</v>
      </c>
      <c r="BX335" s="223" t="str">
        <f t="shared" ca="1" si="525"/>
        <v>-4.48429208853307-0.110083191906049i</v>
      </c>
      <c r="BY335" s="223" t="str">
        <f t="shared" ca="1" si="526"/>
        <v>-3.84746440427901-2.30608141708536i</v>
      </c>
      <c r="BZ335" s="223" t="str">
        <f t="shared" ca="1" si="527"/>
        <v>-2.2109653653008-3.90289969098115i</v>
      </c>
      <c r="CA335" s="223" t="str">
        <f t="shared" ca="1" si="528"/>
        <v>-1.2023552900234E-12-4.48564308036434i</v>
      </c>
      <c r="CB335" s="223" t="str">
        <f t="shared" ca="1" si="529"/>
        <v>2.21096536529848-3.90289969098246i</v>
      </c>
      <c r="CC335" s="223" t="str">
        <f t="shared" ca="1" si="530"/>
        <v>3.84746440427765-2.30608141708764i</v>
      </c>
      <c r="CD335" s="223" t="str">
        <f t="shared" ca="1" si="531"/>
        <v>4.484292088533-0.110083191908708i</v>
      </c>
      <c r="CE335" s="223" t="str">
        <f t="shared" ca="1" si="532"/>
        <v>3.9559840168509+2.11451751064888i</v>
      </c>
      <c r="CF335" s="223" t="str">
        <f t="shared" ca="1" si="533"/>
        <v>2.39980837165877+3.78971154888297i</v>
      </c>
      <c r="CG335" s="223" t="str">
        <f t="shared" ca="1" si="534"/>
        <v>0.220100073817428+4.48023992682602i</v>
      </c>
      <c r="CH335" s="223" t="str">
        <f t="shared" ca="1" si="535"/>
        <v>-2.01679594971777+4.00668540587135i</v>
      </c>
      <c r="CI335" s="223" t="str">
        <f t="shared" ca="1" si="536"/>
        <v>-3.72967591295756+2.49208977140164i</v>
      </c>
      <c r="CJ335" s="223" t="str">
        <f t="shared" ca="1" si="537"/>
        <v>-4.47348903611409+0.329984375671754i</v>
      </c>
      <c r="CK335" s="223" t="str">
        <f t="shared" ca="1" si="538"/>
        <v>-4.05497331742294-1.91785954631941i</v>
      </c>
      <c r="CL335" s="223" t="str">
        <f t="shared" ca="1" si="539"/>
        <v>-2.58287002945125-3.66739365972388i</v>
      </c>
      <c r="CM335" s="223" t="str">
        <f t="shared" ca="1" si="540"/>
        <v>-0.439669907277085-4.46404348288135i</v>
      </c>
      <c r="CN335" s="223" t="str">
        <f t="shared" ca="1" si="541"/>
        <v>1.8177678960435-4.10081866467344i</v>
      </c>
      <c r="CO335" s="223" t="str">
        <f t="shared" ca="1" si="542"/>
        <v>3.60290230568229-2.67209446317486i</v>
      </c>
      <c r="CP335" s="223" t="str">
        <f t="shared" ca="1" si="543"/>
        <v>4.45190895677586-0.549090598170592i</v>
      </c>
      <c r="CQ335" s="223" t="str">
        <f t="shared" ca="1" si="544"/>
        <v>4.14419383209973+1.71658129035797i</v>
      </c>
      <c r="CR335" s="223" t="str">
        <f t="shared" ca="1" si="545"/>
        <v>2.7597093271099+3.53624069801295i</v>
      </c>
      <c r="CS335" s="223" t="str">
        <f t="shared" ca="1" si="546"/>
        <v>0.65818053741958+4.43709276718242i</v>
      </c>
      <c r="CT335" s="223" t="str">
        <f t="shared" ca="1" si="547"/>
        <v>-1.61436068029025+4.18507269212296i</v>
      </c>
      <c r="CU335" s="223" t="str">
        <f t="shared" ca="1" si="548"/>
        <v>-3.46744899117569+2.84566184533847i</v>
      </c>
      <c r="CV335" s="223" t="str">
        <f t="shared" ca="1" si="549"/>
        <v>-4.41960383881958+0.766874013324034i</v>
      </c>
      <c r="CW335" s="223" t="str">
        <f t="shared" ca="1" si="550"/>
        <v>-4.2234306208464-1.51116763971355i</v>
      </c>
      <c r="CX335" s="223" t="str">
        <f t="shared" ca="1" si="551"/>
        <v>-2.92990024327757-3.39656862272242i</v>
      </c>
      <c r="CY335" s="223" t="str">
        <f t="shared" ca="1" si="552"/>
        <v>-0.875105552997879-4.39945270636391i</v>
      </c>
      <c r="CZ335" s="223" t="str">
        <f t="shared" ca="1" si="553"/>
        <v>1.40706432825665-4.25924451288819i</v>
      </c>
      <c r="DA335" s="223" t="str">
        <f t="shared" ca="1" si="554"/>
        <v>3.32364228833672-3.01237377886615i</v>
      </c>
      <c r="DB335" s="223" t="str">
        <f t="shared" ca="1" si="555"/>
        <v>4.37665150810407-0.982809961808904i</v>
      </c>
      <c r="DC335" s="223" t="str">
        <f t="shared" ca="1" si="556"/>
        <v>4.29249279529874+1.30211345386217i</v>
      </c>
      <c r="DD335" s="223" t="str">
        <f t="shared" ca="1" si="557"/>
        <v>3.09303277313026+3.24871391611551i</v>
      </c>
      <c r="DE335" s="223" t="str">
        <f t="shared" ca="1" si="558"/>
        <v>1.08992236264857+4.3512139786293i</v>
      </c>
      <c r="DF335" s="223" t="str">
        <f t="shared" ca="1" si="559"/>
        <v>-1.19637823501225+4.32315544055606i</v>
      </c>
      <c r="DG335" s="223" t="str">
        <f t="shared" ca="1" si="560"/>
        <v>-3.17182864010848+3.17182864010779i</v>
      </c>
      <c r="DH335" s="223" t="str">
        <f t="shared" ca="1" si="561"/>
        <v>-4.32315544055618+1.1963782350118i</v>
      </c>
      <c r="DI335" s="223" t="str">
        <f t="shared" ca="1" si="562"/>
        <v>-4.35121397862919-1.08992236264903i</v>
      </c>
      <c r="DJ335" s="223" t="str">
        <f t="shared" ca="1" si="563"/>
        <v>-3.24871391611518-3.09303277313061i</v>
      </c>
      <c r="DK335" s="223" t="str">
        <f t="shared" ca="1" si="564"/>
        <v>-1.30211345386173-4.29249279529888i</v>
      </c>
      <c r="DL335" s="223" t="str">
        <f t="shared" ca="1" si="565"/>
        <v>0.982809961809366-4.37665150810397i</v>
      </c>
      <c r="DM335" s="223" t="str">
        <f t="shared" ca="1" si="566"/>
        <v>3.0123737788665-3.3236422883364i</v>
      </c>
      <c r="DN335" s="223" t="str">
        <f t="shared" ca="1" si="567"/>
        <v>4.25924451288833-1.4070643282562i</v>
      </c>
      <c r="DO335" s="223" t="str">
        <f t="shared" ca="1" si="568"/>
        <v>4.39945270636382+0.875105552998345i</v>
      </c>
      <c r="DP335" s="223" t="str">
        <f t="shared" ca="1" si="569"/>
        <v>3.39656862272211+2.92990024327793i</v>
      </c>
      <c r="DQ335" s="223" t="str">
        <f t="shared" ca="1" si="570"/>
        <v>1.51116763971287+4.22343062084665i</v>
      </c>
      <c r="DR335" s="223" t="str">
        <f t="shared" ca="1" si="571"/>
        <v>-0.766874013324501+4.4196038388195i</v>
      </c>
      <c r="DS335" s="223" t="str">
        <f t="shared" ca="1" si="572"/>
        <v>-2.84566184533884+3.46744899117539i</v>
      </c>
      <c r="DT335" s="223" t="str">
        <f t="shared" ca="1" si="573"/>
        <v>-4.18507269212322+1.61436068028957i</v>
      </c>
      <c r="DU335" s="223" t="str">
        <f t="shared" ca="1" si="574"/>
        <v>-4.43709276718231-0.658180537420298i</v>
      </c>
      <c r="DV335" s="223" t="str">
        <f t="shared" ca="1" si="575"/>
        <v>-3.53624069801266-2.75970932711027i</v>
      </c>
      <c r="DW335" s="223" t="str">
        <f t="shared" ca="1" si="576"/>
        <v>-1.71658129035777-4.14419383209981i</v>
      </c>
      <c r="DX335" s="223" t="str">
        <f t="shared" ca="1" si="577"/>
        <v>0.549090598171314-4.45190895677577i</v>
      </c>
      <c r="DY335" s="223" t="str">
        <f t="shared" ca="1" si="578"/>
        <v>2.67209446317524-3.60290230568201i</v>
      </c>
      <c r="DZ335" s="223" t="str">
        <f t="shared" ca="1" si="579"/>
        <v>4.10081866467353-1.8177678960433i</v>
      </c>
      <c r="EA335" s="223" t="str">
        <f t="shared" ca="1" si="580"/>
        <v>4.46404348288128+0.439669907277809i</v>
      </c>
      <c r="EB335" s="223" t="str">
        <f t="shared" ca="1" si="581"/>
        <v>3.66739365972361+2.58287002945164i</v>
      </c>
      <c r="EC335" s="223" t="str">
        <f t="shared" ca="1" si="582"/>
        <v>1.91785954631898+4.05497331742314i</v>
      </c>
      <c r="ED335" s="223" t="str">
        <f t="shared" ca="1" si="583"/>
        <v>-0.329984375672479+4.47348903611404i</v>
      </c>
      <c r="EE335" s="223" t="str">
        <f t="shared" ca="1" si="584"/>
        <v>-2.49208977140204+3.7296759129573i</v>
      </c>
      <c r="EF335" s="223" t="str">
        <f t="shared" ca="1" si="585"/>
        <v>-4.00668540587157+2.01679594971735i</v>
      </c>
      <c r="EG335" s="223" t="str">
        <f t="shared" ca="1" si="586"/>
        <v>-4.48023992682601-0.220100073817646i</v>
      </c>
      <c r="EH335" s="223" t="str">
        <f t="shared" ca="1" si="587"/>
        <v>-3.78971154888258-2.39980837165938i</v>
      </c>
      <c r="EI335" s="223" t="str">
        <f t="shared" ca="1" si="588"/>
        <v>-2.11451751064846-3.95598401685112i</v>
      </c>
      <c r="EJ335" s="223" t="str">
        <f t="shared" ca="1" si="589"/>
        <v>0.110083191908925-4.48429208853299i</v>
      </c>
      <c r="EK335" s="223" t="str">
        <f t="shared" ca="1" si="590"/>
        <v>2.30608141708826-3.84746440427727i</v>
      </c>
      <c r="EL335" s="223" t="str">
        <f t="shared" ca="1" si="591"/>
        <v>3.9028996909827-2.21096536529807i</v>
      </c>
      <c r="EM335" s="223" t="str">
        <f t="shared" ca="1" si="592"/>
        <v>4.48564308036434+1.67495803558897E-12i</v>
      </c>
      <c r="EN335" s="223"/>
      <c r="EO335" s="223"/>
      <c r="EP335" s="223"/>
    </row>
    <row r="336" spans="1:146">
      <c r="A336" s="249">
        <f t="shared" si="461"/>
        <v>4.6093749999999876E-3</v>
      </c>
      <c r="B336" s="248">
        <v>236</v>
      </c>
      <c r="C336" s="247">
        <f t="shared" si="462"/>
        <v>47200</v>
      </c>
      <c r="N336" s="246">
        <f t="shared" ca="1" si="463"/>
        <v>8.5141830232908013</v>
      </c>
      <c r="O336" s="223">
        <f t="shared" ca="1" si="464"/>
        <v>-4.4858169767091987</v>
      </c>
      <c r="P336" s="223" t="str">
        <f t="shared" ca="1" si="465"/>
        <v>-3.95613737973469-2.11459948481938i</v>
      </c>
      <c r="Q336" s="223" t="str">
        <f t="shared" ca="1" si="466"/>
        <v>-2.49218638303376-3.72982050248448i</v>
      </c>
      <c r="R336" s="223" t="str">
        <f t="shared" ca="1" si="467"/>
        <v>-0.439686952098628-4.46421654186786i</v>
      </c>
      <c r="S336" s="223" t="str">
        <f t="shared" ca="1" si="468"/>
        <v>1.71664783760877-4.14435449137324i</v>
      </c>
      <c r="T336" s="223" t="str">
        <f t="shared" ca="1" si="469"/>
        <v>3.46758341486826-2.84577216401156i</v>
      </c>
      <c r="U336" s="223" t="str">
        <f t="shared" ca="1" si="470"/>
        <v>4.39962326133929-0.875139478491683i</v>
      </c>
      <c r="V336" s="223" t="str">
        <f t="shared" ca="1" si="471"/>
        <v>4.29265920372538+1.3021639333065i</v>
      </c>
      <c r="W336" s="223" t="str">
        <f t="shared" ca="1" si="472"/>
        <v>3.17195160339264+3.17195160339298i</v>
      </c>
      <c r="X336" s="223" t="str">
        <f t="shared" ca="1" si="473"/>
        <v>1.30216393330648+4.29265920372538i</v>
      </c>
      <c r="Y336" s="223" t="str">
        <f t="shared" ca="1" si="474"/>
        <v>-0.875139478491674+4.39962326133929i</v>
      </c>
      <c r="Z336" s="223" t="str">
        <f t="shared" ca="1" si="475"/>
        <v>-2.84577216401156+3.46758341486825i</v>
      </c>
      <c r="AA336" s="223" t="str">
        <f t="shared" ca="1" si="476"/>
        <v>-4.14435449137324+1.7166478376088i</v>
      </c>
      <c r="AB336" s="223" t="str">
        <f t="shared" ca="1" si="477"/>
        <v>-4.46421654186786-0.439686952098636i</v>
      </c>
      <c r="AC336" s="223" t="str">
        <f t="shared" ca="1" si="478"/>
        <v>-3.72982050248446-2.49218638303378i</v>
      </c>
      <c r="AD336" s="223" t="str">
        <f t="shared" ca="1" si="479"/>
        <v>-2.11459948481931-3.95613737973473i</v>
      </c>
      <c r="AE336" s="223" t="str">
        <f t="shared" ca="1" si="480"/>
        <v>2.41809972940286E-14-4.4858169767092i</v>
      </c>
      <c r="AF336" s="223" t="str">
        <f t="shared" ca="1" si="481"/>
        <v>2.1145994848193-3.95613737973474i</v>
      </c>
      <c r="AG336" s="223" t="str">
        <f t="shared" ca="1" si="482"/>
        <v>3.72982050248524-2.49218638303263i</v>
      </c>
      <c r="AH336" s="223" t="str">
        <f t="shared" ca="1" si="483"/>
        <v>4.46421654186804-0.439686952096875i</v>
      </c>
      <c r="AI336" s="223" t="str">
        <f t="shared" ca="1" si="484"/>
        <v>4.14435449137392+1.71664783760713i</v>
      </c>
      <c r="AJ336" s="223" t="str">
        <f t="shared" ca="1" si="485"/>
        <v>2.84577216401227+3.46758341486768i</v>
      </c>
      <c r="AK336" s="223" t="str">
        <f t="shared" ca="1" si="486"/>
        <v>0.875139478491656+4.39962326133929i</v>
      </c>
      <c r="AL336" s="223" t="str">
        <f t="shared" ca="1" si="487"/>
        <v>-1.30216393330737+4.29265920372511i</v>
      </c>
      <c r="AM336" s="223" t="str">
        <f t="shared" ca="1" si="488"/>
        <v>-3.17195160339396+3.17195160339166i</v>
      </c>
      <c r="AN336" s="223" t="str">
        <f t="shared" ca="1" si="489"/>
        <v>-4.29265920372473+1.30216393330865i</v>
      </c>
      <c r="AO336" s="223" t="str">
        <f t="shared" ca="1" si="490"/>
        <v>-4.39962326133955-0.875139478490355i</v>
      </c>
      <c r="AP336" s="223" t="str">
        <f t="shared" ca="1" si="491"/>
        <v>-3.46758341486852-2.84577216401124i</v>
      </c>
      <c r="AQ336" s="223" t="str">
        <f t="shared" ca="1" si="492"/>
        <v>-1.7166478376083-4.14435449137344i</v>
      </c>
      <c r="AR336" s="223" t="str">
        <f t="shared" ca="1" si="493"/>
        <v>-1.7166478376083-4.14435449137344i</v>
      </c>
      <c r="AS336" s="223" t="str">
        <f t="shared" ca="1" si="494"/>
        <v>2.49218638303523-3.7298205024835i</v>
      </c>
      <c r="AT336" s="223" t="str">
        <f t="shared" ca="1" si="495"/>
        <v>3.9561373797339-2.11459948482086i</v>
      </c>
      <c r="AU336" s="223" t="str">
        <f t="shared" ca="1" si="496"/>
        <v>4.4858169767092-8.4410011210196E-13i</v>
      </c>
      <c r="AV336" s="223" t="str">
        <f t="shared" ca="1" si="497"/>
        <v>3.95613737973475+2.11459948481926i</v>
      </c>
      <c r="AW336" s="223" t="str">
        <f t="shared" ca="1" si="498"/>
        <v>2.49218638303303+3.72982050248496i</v>
      </c>
      <c r="AX336" s="223" t="str">
        <f t="shared" ca="1" si="499"/>
        <v>0.439686952097295+4.464216541868i</v>
      </c>
      <c r="AY336" s="223" t="str">
        <f t="shared" ca="1" si="500"/>
        <v>-1.71664783760674+4.14435449137408i</v>
      </c>
      <c r="AZ336" s="223" t="str">
        <f t="shared" ca="1" si="501"/>
        <v>-3.46758341486737+2.84577216401264i</v>
      </c>
      <c r="BA336" s="223" t="str">
        <f t="shared" ca="1" si="502"/>
        <v>-4.3996232613392+0.875139478492136i</v>
      </c>
      <c r="BB336" s="223" t="str">
        <f t="shared" ca="1" si="503"/>
        <v>-4.29265920372525-1.30216393330691i</v>
      </c>
      <c r="BC336" s="223" t="str">
        <f t="shared" ca="1" si="504"/>
        <v>-3.171951603392-3.17195160339362i</v>
      </c>
      <c r="BD336" s="223" t="str">
        <f t="shared" ca="1" si="505"/>
        <v>-1.30216393330472-4.29265920372592i</v>
      </c>
      <c r="BE336" s="223" t="str">
        <f t="shared" ca="1" si="506"/>
        <v>0.875139478489875-4.39962326133965i</v>
      </c>
      <c r="BF336" s="223" t="str">
        <f t="shared" ca="1" si="507"/>
        <v>2.84577216401086-3.46758341486883i</v>
      </c>
      <c r="BG336" s="223" t="str">
        <f t="shared" ca="1" si="508"/>
        <v>4.14435449137325-1.71664783760875i</v>
      </c>
      <c r="BH336" s="223" t="str">
        <f t="shared" ca="1" si="509"/>
        <v>4.46421654186777+0.439686952099573i</v>
      </c>
      <c r="BI336" s="223" t="str">
        <f t="shared" ca="1" si="510"/>
        <v>3.72982050248369+2.49218638303494i</v>
      </c>
      <c r="BJ336" s="223" t="str">
        <f t="shared" ca="1" si="511"/>
        <v>2.11459948482129+3.95613737973367i</v>
      </c>
      <c r="BK336" s="223" t="str">
        <f t="shared" ca="1" si="512"/>
        <v>1.32989746148794E-12+4.4858169767092i</v>
      </c>
      <c r="BL336" s="223" t="str">
        <f t="shared" ca="1" si="513"/>
        <v>-2.11459948481895+3.95613737973493i</v>
      </c>
      <c r="BM336" s="223" t="str">
        <f t="shared" ca="1" si="514"/>
        <v>-3.72982050248476+2.49218638303333i</v>
      </c>
      <c r="BN336" s="223" t="str">
        <f t="shared" ca="1" si="515"/>
        <v>-4.46421654186796+0.439686952097652i</v>
      </c>
      <c r="BO336" s="223" t="str">
        <f t="shared" ca="1" si="516"/>
        <v>-4.14435449137251-1.71664783761053i</v>
      </c>
      <c r="BP336" s="223" t="str">
        <f t="shared" ca="1" si="517"/>
        <v>-2.84577216401292-3.46758341486715i</v>
      </c>
      <c r="BQ336" s="223" t="str">
        <f t="shared" ca="1" si="518"/>
        <v>-0.875139478492486-4.39962326133913i</v>
      </c>
      <c r="BR336" s="223" t="str">
        <f t="shared" ca="1" si="519"/>
        <v>1.30216393330657-4.29265920372536i</v>
      </c>
      <c r="BS336" s="223" t="str">
        <f t="shared" ca="1" si="520"/>
        <v>3.17195160339337-3.17195160339226i</v>
      </c>
      <c r="BT336" s="223" t="str">
        <f t="shared" ca="1" si="521"/>
        <v>4.29265920372574-1.30216393330531i</v>
      </c>
      <c r="BU336" s="223" t="str">
        <f t="shared" ca="1" si="522"/>
        <v>4.39962326133972+0.875139478489525i</v>
      </c>
      <c r="BV336" s="223" t="str">
        <f t="shared" ca="1" si="523"/>
        <v>3.46758341486906+2.84577216401059i</v>
      </c>
      <c r="BW336" s="223" t="str">
        <f t="shared" ca="1" si="524"/>
        <v>1.71664783760908+4.14435449137311i</v>
      </c>
      <c r="BX336" s="223" t="str">
        <f t="shared" ca="1" si="525"/>
        <v>-0.439686952099216+4.4642165418678i</v>
      </c>
      <c r="BY336" s="223" t="str">
        <f t="shared" ca="1" si="526"/>
        <v>-2.49218638303442+3.72982050248403i</v>
      </c>
      <c r="BZ336" s="223" t="str">
        <f t="shared" ca="1" si="527"/>
        <v>-3.95613737973554+2.11459948481778i</v>
      </c>
      <c r="CA336" s="223" t="str">
        <f t="shared" ca="1" si="528"/>
        <v>-4.4858169767092+1.68820022420391E-12i</v>
      </c>
      <c r="CB336" s="223" t="str">
        <f t="shared" ca="1" si="529"/>
        <v>-3.95613737973509-2.11459948481863i</v>
      </c>
      <c r="CC336" s="223" t="str">
        <f t="shared" ca="1" si="530"/>
        <v>-2.49218638303384-3.72982050248442i</v>
      </c>
      <c r="CD336" s="223" t="str">
        <f t="shared" ca="1" si="531"/>
        <v>-0.439686952098262-4.4642165418679i</v>
      </c>
      <c r="CE336" s="223" t="str">
        <f t="shared" ca="1" si="532"/>
        <v>1.71664783760997-4.14435449137275i</v>
      </c>
      <c r="CF336" s="223" t="str">
        <f t="shared" ca="1" si="533"/>
        <v>3.46758341486692-2.8457721640132i</v>
      </c>
      <c r="CG336" s="223" t="str">
        <f t="shared" ca="1" si="534"/>
        <v>4.39962326133901-0.875139478493087i</v>
      </c>
      <c r="CH336" s="223" t="str">
        <f t="shared" ca="1" si="535"/>
        <v>4.29265920372554+1.30216393330598i</v>
      </c>
      <c r="CI336" s="223" t="str">
        <f t="shared" ca="1" si="536"/>
        <v>3.17195160339269+3.17195160339293i</v>
      </c>
      <c r="CJ336" s="223" t="str">
        <f t="shared" ca="1" si="537"/>
        <v>1.30216393330565+4.29265920372564i</v>
      </c>
      <c r="CK336" s="223" t="str">
        <f t="shared" ca="1" si="538"/>
        <v>-0.875139478493428+4.39962326133894i</v>
      </c>
      <c r="CL336" s="223" t="str">
        <f t="shared" ca="1" si="539"/>
        <v>-2.84577216401011+3.46758341486945i</v>
      </c>
      <c r="CM336" s="223" t="str">
        <f t="shared" ca="1" si="540"/>
        <v>-4.14435449137288+1.71664783760965i</v>
      </c>
      <c r="CN336" s="223" t="str">
        <f t="shared" ca="1" si="541"/>
        <v>-4.46421654186787-0.439686952098606i</v>
      </c>
      <c r="CO336" s="223" t="str">
        <f t="shared" ca="1" si="542"/>
        <v>-3.72982050248423-2.49218638303413i</v>
      </c>
      <c r="CP336" s="223" t="str">
        <f t="shared" ca="1" si="543"/>
        <v>-2.1145994848181-3.95613737973537i</v>
      </c>
      <c r="CQ336" s="223" t="str">
        <f t="shared" ca="1" si="544"/>
        <v>-2.3014921602599E-12-4.4858169767092i</v>
      </c>
      <c r="CR336" s="223" t="str">
        <f t="shared" ca="1" si="545"/>
        <v>2.11459948481809-3.95613737973538i</v>
      </c>
      <c r="CS336" s="223" t="str">
        <f t="shared" ca="1" si="546"/>
        <v>3.72982050248423-2.49218638303414i</v>
      </c>
      <c r="CT336" s="223" t="str">
        <f t="shared" ca="1" si="547"/>
        <v>4.46421654186787-0.439686952098619i</v>
      </c>
      <c r="CU336" s="223" t="str">
        <f t="shared" ca="1" si="548"/>
        <v>4.14435449137289+1.71664783760964i</v>
      </c>
      <c r="CV336" s="223" t="str">
        <f t="shared" ca="1" si="549"/>
        <v>2.84577216401012+3.46758341486944i</v>
      </c>
      <c r="CW336" s="223" t="str">
        <f t="shared" ca="1" si="550"/>
        <v>0.875139478493437+4.39962326133894i</v>
      </c>
      <c r="CX336" s="223" t="str">
        <f t="shared" ca="1" si="551"/>
        <v>-1.30216393330564+4.29265920372564i</v>
      </c>
      <c r="CY336" s="223" t="str">
        <f t="shared" ca="1" si="552"/>
        <v>-3.17195160339268+3.17195160339294i</v>
      </c>
      <c r="CZ336" s="223" t="str">
        <f t="shared" ca="1" si="553"/>
        <v>-4.29265920372546+1.30216393330624i</v>
      </c>
      <c r="DA336" s="223" t="str">
        <f t="shared" ca="1" si="554"/>
        <v>-4.39962326133901-0.875139478493074i</v>
      </c>
      <c r="DB336" s="223" t="str">
        <f t="shared" ca="1" si="555"/>
        <v>-3.46758341486693-2.84577216401319i</v>
      </c>
      <c r="DC336" s="223" t="str">
        <f t="shared" ca="1" si="556"/>
        <v>-1.71664783760998-4.14435449137274i</v>
      </c>
      <c r="DD336" s="223" t="str">
        <f t="shared" ca="1" si="557"/>
        <v>0.439686952097995-4.46421654186793i</v>
      </c>
      <c r="DE336" s="223" t="str">
        <f t="shared" ca="1" si="558"/>
        <v>2.49218638303383-3.72982050248443i</v>
      </c>
      <c r="DF336" s="223" t="str">
        <f t="shared" ca="1" si="559"/>
        <v>3.95613737973509-2.11459948481864i</v>
      </c>
      <c r="DG336" s="223" t="str">
        <f t="shared" ca="1" si="560"/>
        <v>4.4858169767092+1.9300101971442E-12i</v>
      </c>
      <c r="DH336" s="223" t="str">
        <f t="shared" ca="1" si="561"/>
        <v>3.95613737973567+2.11459948481755i</v>
      </c>
      <c r="DI336" s="223" t="str">
        <f t="shared" ca="1" si="562"/>
        <v>2.49218638303443+3.72982050248402i</v>
      </c>
      <c r="DJ336" s="223" t="str">
        <f t="shared" ca="1" si="563"/>
        <v>0.439686952099229+4.4642165418678i</v>
      </c>
      <c r="DK336" s="223" t="str">
        <f t="shared" ca="1" si="564"/>
        <v>-1.71664783760931+4.14435449137302i</v>
      </c>
      <c r="DL336" s="223" t="str">
        <f t="shared" ca="1" si="565"/>
        <v>-3.46758341486905+2.8457721640106i</v>
      </c>
      <c r="DM336" s="223" t="str">
        <f t="shared" ca="1" si="566"/>
        <v>-4.39962326133976+0.875139478489288i</v>
      </c>
      <c r="DN336" s="223" t="str">
        <f t="shared" ca="1" si="567"/>
        <v>-4.29265920372582-1.30216393330505i</v>
      </c>
      <c r="DO336" s="223" t="str">
        <f t="shared" ca="1" si="568"/>
        <v>-3.17195160339319-3.17195160339243i</v>
      </c>
      <c r="DP336" s="223" t="str">
        <f t="shared" ca="1" si="569"/>
        <v>-1.30216393330658-4.29265920372535i</v>
      </c>
      <c r="DQ336" s="223" t="str">
        <f t="shared" ca="1" si="570"/>
        <v>0.875139478492724-4.39962326133908i</v>
      </c>
      <c r="DR336" s="223" t="str">
        <f t="shared" ca="1" si="571"/>
        <v>2.84577216401291-3.46758341486715i</v>
      </c>
      <c r="DS336" s="223" t="str">
        <f t="shared" ca="1" si="572"/>
        <v>4.14435449137261-1.71664783761031i</v>
      </c>
      <c r="DT336" s="223" t="str">
        <f t="shared" ca="1" si="573"/>
        <v>4.46421654186796+0.439686952097639i</v>
      </c>
      <c r="DU336" s="223" t="str">
        <f t="shared" ca="1" si="574"/>
        <v>3.72982050248463+2.49218638303353i</v>
      </c>
      <c r="DV336" s="223" t="str">
        <f t="shared" ca="1" si="575"/>
        <v>2.11459948481896+3.95613737973492i</v>
      </c>
      <c r="DW336" s="223" t="str">
        <f t="shared" ca="1" si="576"/>
        <v>-1.57170743442823E-12+4.4858169767092i</v>
      </c>
      <c r="DX336" s="223" t="str">
        <f t="shared" ca="1" si="577"/>
        <v>-2.11459948482128+3.95613737973368i</v>
      </c>
      <c r="DY336" s="223" t="str">
        <f t="shared" ca="1" si="578"/>
        <v>-3.72982050248383+2.49218638303473i</v>
      </c>
      <c r="DZ336" s="223" t="str">
        <f t="shared" ca="1" si="579"/>
        <v>-4.46421654186777+0.439686952099586i</v>
      </c>
      <c r="EA336" s="223" t="str">
        <f t="shared" ca="1" si="580"/>
        <v>-4.14435449137316-1.71664783760898i</v>
      </c>
      <c r="EB336" s="223" t="str">
        <f t="shared" ca="1" si="581"/>
        <v>-2.84577216401087-3.46758341486882i</v>
      </c>
      <c r="EC336" s="223" t="str">
        <f t="shared" ca="1" si="582"/>
        <v>-0.87513947849014-4.3996232613396i</v>
      </c>
      <c r="ED336" s="223" t="str">
        <f t="shared" ca="1" si="583"/>
        <v>1.30216393330471-4.29265920372592i</v>
      </c>
      <c r="EE336" s="223" t="str">
        <f t="shared" ca="1" si="584"/>
        <v>3.17195160339217-3.17195160339345i</v>
      </c>
      <c r="EF336" s="223" t="str">
        <f t="shared" ca="1" si="585"/>
        <v>4.29265920372525-1.30216393330692i</v>
      </c>
      <c r="EG336" s="223" t="str">
        <f t="shared" ca="1" si="586"/>
        <v>4.39962326133915+0.875139478492374i</v>
      </c>
      <c r="EH336" s="223" t="str">
        <f t="shared" ca="1" si="587"/>
        <v>3.46758341486738+2.84577216401263i</v>
      </c>
      <c r="EI336" s="223" t="str">
        <f t="shared" ca="1" si="588"/>
        <v>1.71664783760687+4.14435449137403i</v>
      </c>
      <c r="EJ336" s="223" t="str">
        <f t="shared" ca="1" si="589"/>
        <v>-0.439686952097282+4.464216541868i</v>
      </c>
      <c r="EK336" s="223" t="str">
        <f t="shared" ca="1" si="590"/>
        <v>-2.49218638303323+3.72982050248483i</v>
      </c>
      <c r="EL336" s="223" t="str">
        <f t="shared" ca="1" si="591"/>
        <v>-3.95613737973475+2.11459948481927i</v>
      </c>
      <c r="EM336" s="223" t="str">
        <f t="shared" ca="1" si="592"/>
        <v>-4.4858169767092-7.03426325032236E-13i</v>
      </c>
      <c r="EN336" s="223"/>
      <c r="EO336" s="223"/>
      <c r="EP336" s="223"/>
    </row>
    <row r="337" spans="1:146">
      <c r="A337" s="249">
        <f t="shared" si="461"/>
        <v>4.6289062499999872E-3</v>
      </c>
      <c r="B337" s="248">
        <v>237</v>
      </c>
      <c r="C337" s="247">
        <f t="shared" si="462"/>
        <v>47400</v>
      </c>
      <c r="N337" s="246">
        <f t="shared" ca="1" si="463"/>
        <v>8.514021071637135</v>
      </c>
      <c r="O337" s="223">
        <f t="shared" ca="1" si="464"/>
        <v>-4.4859789283628659</v>
      </c>
      <c r="P337" s="223" t="str">
        <f t="shared" ca="1" si="465"/>
        <v>-4.00698539346473-2.01694695078378i</v>
      </c>
      <c r="Q337" s="223" t="str">
        <f t="shared" ca="1" si="466"/>
        <v>-2.67229452759346-3.60317206132453i</v>
      </c>
      <c r="R337" s="223" t="str">
        <f t="shared" ca="1" si="467"/>
        <v>-0.766931430532024-4.4199347423438i</v>
      </c>
      <c r="S337" s="223" t="str">
        <f t="shared" ca="1" si="468"/>
        <v>1.30221094539015-4.29281418179517i</v>
      </c>
      <c r="T337" s="223" t="str">
        <f t="shared" ca="1" si="469"/>
        <v>3.0932643539422-3.24895715304868i</v>
      </c>
      <c r="U337" s="223" t="str">
        <f t="shared" ca="1" si="470"/>
        <v>4.22374683653616-1.5112807834967i</v>
      </c>
      <c r="V337" s="223" t="str">
        <f t="shared" ca="1" si="471"/>
        <v>4.45224227904122+0.549131709550183i</v>
      </c>
      <c r="W337" s="223" t="str">
        <f t="shared" ca="1" si="472"/>
        <v>3.72995516036323+2.49227635855162i</v>
      </c>
      <c r="X337" s="223" t="str">
        <f t="shared" ca="1" si="473"/>
        <v>2.21113090417109+3.90319190795625i</v>
      </c>
      <c r="Y337" s="223" t="str">
        <f t="shared" ca="1" si="474"/>
        <v>0.220116553096494+4.48057537028098i</v>
      </c>
      <c r="Z337" s="223" t="str">
        <f t="shared" ca="1" si="475"/>
        <v>-1.81790399552833+4.10112570018986i</v>
      </c>
      <c r="AA337" s="223" t="str">
        <f t="shared" ca="1" si="476"/>
        <v>-3.46770860518953+2.84587490505295i</v>
      </c>
      <c r="AB337" s="223" t="str">
        <f t="shared" ca="1" si="477"/>
        <v>-4.37697919571157+0.982883546522039i</v>
      </c>
      <c r="AC337" s="223" t="str">
        <f t="shared" ca="1" si="478"/>
        <v>-4.35153976168413-1.09000396705595i</v>
      </c>
      <c r="AD337" s="223" t="str">
        <f t="shared" ca="1" si="479"/>
        <v>-3.3968229297981-2.93011961006944i</v>
      </c>
      <c r="AE337" s="223" t="str">
        <f t="shared" ca="1" si="480"/>
        <v>-1.71670981382328-4.1445041151914i</v>
      </c>
      <c r="AF337" s="223" t="str">
        <f t="shared" ca="1" si="481"/>
        <v>0.330009082182219-4.47382397411799i</v>
      </c>
      <c r="AG337" s="223" t="str">
        <f t="shared" ca="1" si="482"/>
        <v>2.3062540774656-3.84775247071442i</v>
      </c>
      <c r="AH337" s="223" t="str">
        <f t="shared" ca="1" si="483"/>
        <v>3.78999529126166-2.39998804953902i</v>
      </c>
      <c r="AI337" s="223" t="str">
        <f t="shared" ca="1" si="484"/>
        <v>4.46437771368005-0.439702826136646i</v>
      </c>
      <c r="AJ337" s="223" t="str">
        <f t="shared" ca="1" si="485"/>
        <v>4.1853860358863+1.61448155031996i</v>
      </c>
      <c r="AK337" s="223" t="str">
        <f t="shared" ca="1" si="486"/>
        <v>3.012599320598+3.3238911352883i</v>
      </c>
      <c r="AL337" s="223" t="str">
        <f t="shared" ca="1" si="487"/>
        <v>1.19646780995763+4.3234791228189i</v>
      </c>
      <c r="AM337" s="223" t="str">
        <f t="shared" ca="1" si="488"/>
        <v>-0.875171073693828+4.39978210113697i</v>
      </c>
      <c r="AN337" s="223" t="str">
        <f t="shared" ca="1" si="489"/>
        <v>-2.75991595140712+3.53650546258368i</v>
      </c>
      <c r="AO337" s="223" t="str">
        <f t="shared" ca="1" si="490"/>
        <v>-4.05527692041766+1.91800313984194i</v>
      </c>
      <c r="AP337" s="223" t="str">
        <f t="shared" ca="1" si="491"/>
        <v>-4.48462783538037-0.11009143403216i</v>
      </c>
      <c r="AQ337" s="223" t="str">
        <f t="shared" ca="1" si="492"/>
        <v>-3.95628020834218-2.11467582829983i</v>
      </c>
      <c r="AR337" s="223" t="str">
        <f t="shared" ca="1" si="493"/>
        <v>-3.95628020834218-2.11467582829983i</v>
      </c>
      <c r="AS337" s="223" t="str">
        <f t="shared" ca="1" si="494"/>
        <v>-0.658229816557391-4.43742498013324i</v>
      </c>
      <c r="AT337" s="223" t="str">
        <f t="shared" ca="1" si="495"/>
        <v>1.40716967764119-4.25956341002723i</v>
      </c>
      <c r="AU337" s="223" t="str">
        <f t="shared" ca="1" si="496"/>
        <v>3.17206612050611-3.17206612050458i</v>
      </c>
      <c r="AV337" s="223" t="str">
        <f t="shared" ca="1" si="497"/>
        <v>4.25956341002655-1.40716967764326i</v>
      </c>
      <c r="AW337" s="223" t="str">
        <f t="shared" ca="1" si="498"/>
        <v>4.43742498013355+0.658229816555242i</v>
      </c>
      <c r="AX337" s="223" t="str">
        <f t="shared" ca="1" si="499"/>
        <v>3.66766824394673+2.58306341348027i</v>
      </c>
      <c r="AY337" s="223" t="str">
        <f t="shared" ca="1" si="500"/>
        <v>2.11467582830186+3.9562802083411i</v>
      </c>
      <c r="AZ337" s="223" t="str">
        <f t="shared" ca="1" si="501"/>
        <v>0.110091434029873+4.48462783538042i</v>
      </c>
      <c r="BA337" s="223" t="str">
        <f t="shared" ca="1" si="502"/>
        <v>-1.91800313984389+4.05527692041673i</v>
      </c>
      <c r="BB337" s="223" t="str">
        <f t="shared" ca="1" si="503"/>
        <v>-3.53650546258226+2.75991595140893i</v>
      </c>
      <c r="BC337" s="223" t="str">
        <f t="shared" ca="1" si="504"/>
        <v>-4.39978210113741+0.875171073691585i</v>
      </c>
      <c r="BD337" s="223" t="str">
        <f t="shared" ca="1" si="505"/>
        <v>-4.32347912281832-1.19646780995971i</v>
      </c>
      <c r="BE337" s="223" t="str">
        <f t="shared" ca="1" si="506"/>
        <v>-3.32389113528984-3.01259932059629i</v>
      </c>
      <c r="BF337" s="223" t="str">
        <f t="shared" ca="1" si="507"/>
        <v>-1.61448155031783-4.18538603588713i</v>
      </c>
      <c r="BG337" s="223" t="str">
        <f t="shared" ca="1" si="508"/>
        <v>0.43970282613886-4.46437771367983i</v>
      </c>
      <c r="BH337" s="223" t="str">
        <f t="shared" ca="1" si="509"/>
        <v>2.39998804953708-3.78999529126289i</v>
      </c>
      <c r="BI337" s="223" t="str">
        <f t="shared" ca="1" si="510"/>
        <v>3.84775247071554-2.30625407746374i</v>
      </c>
      <c r="BJ337" s="223" t="str">
        <f t="shared" ca="1" si="511"/>
        <v>4.47382397411783-0.33000908218445i</v>
      </c>
      <c r="BK337" s="223" t="str">
        <f t="shared" ca="1" si="512"/>
        <v>4.1445041151916+1.7167098138228i</v>
      </c>
      <c r="BL337" s="223" t="str">
        <f t="shared" ca="1" si="513"/>
        <v>2.93011961006882+3.39682292979864i</v>
      </c>
      <c r="BM337" s="223" t="str">
        <f t="shared" ca="1" si="514"/>
        <v>1.0900039670577+4.35153976168369i</v>
      </c>
      <c r="BN337" s="223" t="str">
        <f t="shared" ca="1" si="515"/>
        <v>-0.982883546521536+4.37697919571168i</v>
      </c>
      <c r="BO337" s="223" t="str">
        <f t="shared" ca="1" si="516"/>
        <v>-2.84587490505393+3.46770860518872i</v>
      </c>
      <c r="BP337" s="223" t="str">
        <f t="shared" ca="1" si="517"/>
        <v>-4.10112570018913+1.81790399552996i</v>
      </c>
      <c r="BQ337" s="223" t="str">
        <f t="shared" ca="1" si="518"/>
        <v>-4.48057537028099-0.220116553096456i</v>
      </c>
      <c r="BR337" s="223" t="str">
        <f t="shared" ca="1" si="519"/>
        <v>-3.90319190795563-2.21113090417219i</v>
      </c>
      <c r="BS337" s="223" t="str">
        <f t="shared" ca="1" si="520"/>
        <v>-2.49227635855274-3.72995516036249i</v>
      </c>
      <c r="BT337" s="223" t="str">
        <f t="shared" ca="1" si="521"/>
        <v>-0.549131709550219-4.45224227904122i</v>
      </c>
      <c r="BU337" s="223" t="str">
        <f t="shared" ca="1" si="522"/>
        <v>1.51128078349832-4.22374683653558i</v>
      </c>
      <c r="BV337" s="223" t="str">
        <f t="shared" ca="1" si="523"/>
        <v>3.24895715304776-3.09326435394316i</v>
      </c>
      <c r="BW337" s="223" t="str">
        <f t="shared" ca="1" si="524"/>
        <v>4.29281418179529-1.30221094538976i</v>
      </c>
      <c r="BX337" s="223" t="str">
        <f t="shared" ca="1" si="525"/>
        <v>4.4199347423435+0.766931430533711i</v>
      </c>
      <c r="BY337" s="223" t="str">
        <f t="shared" ca="1" si="526"/>
        <v>3.60317206132506+2.67229452759275i</v>
      </c>
      <c r="BZ337" s="223" t="str">
        <f t="shared" ca="1" si="527"/>
        <v>2.01694695078321+4.00698539346501i</v>
      </c>
      <c r="CA337" s="223" t="str">
        <f t="shared" ca="1" si="528"/>
        <v>-2.16089541257224E-12+4.48597892836287i</v>
      </c>
      <c r="CB337" s="223" t="str">
        <f t="shared" ca="1" si="529"/>
        <v>-2.0169469507832+4.00698539346502i</v>
      </c>
      <c r="CC337" s="223" t="str">
        <f t="shared" ca="1" si="530"/>
        <v>-3.60317206132505+2.67229452759276i</v>
      </c>
      <c r="CD337" s="223" t="str">
        <f t="shared" ca="1" si="531"/>
        <v>-4.4199347423435+0.766931430533724i</v>
      </c>
      <c r="CE337" s="223" t="str">
        <f t="shared" ca="1" si="532"/>
        <v>-4.29281418179529-1.30221094538976i</v>
      </c>
      <c r="CF337" s="223" t="str">
        <f t="shared" ca="1" si="533"/>
        <v>-3.24895715304777-3.09326435394315i</v>
      </c>
      <c r="CG337" s="223" t="str">
        <f t="shared" ca="1" si="534"/>
        <v>-1.51128078349833-4.22374683653558i</v>
      </c>
      <c r="CH337" s="223" t="str">
        <f t="shared" ca="1" si="535"/>
        <v>0.549131709550206-4.45224227904122i</v>
      </c>
      <c r="CI337" s="223" t="str">
        <f t="shared" ca="1" si="536"/>
        <v>2.49227635855273-3.72995516036249i</v>
      </c>
      <c r="CJ337" s="223" t="str">
        <f t="shared" ca="1" si="537"/>
        <v>3.90319190795562-2.2111309041722i</v>
      </c>
      <c r="CK337" s="223" t="str">
        <f t="shared" ca="1" si="538"/>
        <v>4.48057537028099-0.220116553096469i</v>
      </c>
      <c r="CL337" s="223" t="str">
        <f t="shared" ca="1" si="539"/>
        <v>4.10112570018914+1.81790399552995i</v>
      </c>
      <c r="CM337" s="223" t="str">
        <f t="shared" ca="1" si="540"/>
        <v>2.84587490505394+3.46770860518872i</v>
      </c>
      <c r="CN337" s="223" t="str">
        <f t="shared" ca="1" si="541"/>
        <v>0.98288354652155+4.37697919571168i</v>
      </c>
      <c r="CO337" s="223" t="str">
        <f t="shared" ca="1" si="542"/>
        <v>-1.09000396705768+4.35153976168369i</v>
      </c>
      <c r="CP337" s="223" t="str">
        <f t="shared" ca="1" si="543"/>
        <v>-2.93011961006881+3.39682292979865i</v>
      </c>
      <c r="CQ337" s="223" t="str">
        <f t="shared" ca="1" si="544"/>
        <v>-4.1445041151916+1.71670981382282i</v>
      </c>
      <c r="CR337" s="223" t="str">
        <f t="shared" ca="1" si="545"/>
        <v>-4.47382397411783-0.330009082184437i</v>
      </c>
      <c r="CS337" s="223" t="str">
        <f t="shared" ca="1" si="546"/>
        <v>-3.84775247071554-2.30625407746373i</v>
      </c>
      <c r="CT337" s="223" t="str">
        <f t="shared" ca="1" si="547"/>
        <v>-2.39998804953709-3.78999529126288i</v>
      </c>
      <c r="CU337" s="223" t="str">
        <f t="shared" ca="1" si="548"/>
        <v>-0.439702826139-4.46437771367982i</v>
      </c>
      <c r="CV337" s="223" t="str">
        <f t="shared" ca="1" si="549"/>
        <v>1.61448155031794-4.18538603588709i</v>
      </c>
      <c r="CW337" s="223" t="str">
        <f t="shared" ca="1" si="550"/>
        <v>3.32389113528983-3.0125993205963i</v>
      </c>
      <c r="CX337" s="223" t="str">
        <f t="shared" ca="1" si="551"/>
        <v>4.32347912281828-1.19646780995985i</v>
      </c>
      <c r="CY337" s="223" t="str">
        <f t="shared" ca="1" si="552"/>
        <v>4.39978210113739+0.875171073691697i</v>
      </c>
      <c r="CZ337" s="223" t="str">
        <f t="shared" ca="1" si="553"/>
        <v>3.53650546258243+2.75991595140872i</v>
      </c>
      <c r="DA337" s="223" t="str">
        <f t="shared" ca="1" si="554"/>
        <v>1.91800313984401+4.05527692041668i</v>
      </c>
      <c r="DB337" s="223" t="str">
        <f t="shared" ca="1" si="555"/>
        <v>-0.110091434029986+4.48462783538042i</v>
      </c>
      <c r="DC337" s="223" t="str">
        <f t="shared" ca="1" si="556"/>
        <v>-2.11467582830162+3.95628020834123i</v>
      </c>
      <c r="DD337" s="223" t="str">
        <f t="shared" ca="1" si="557"/>
        <v>-3.66766824394665+2.58306341348039i</v>
      </c>
      <c r="DE337" s="223" t="str">
        <f t="shared" ca="1" si="558"/>
        <v>-4.43742498013357+0.65822981655513i</v>
      </c>
      <c r="DF337" s="223" t="str">
        <f t="shared" ca="1" si="559"/>
        <v>-4.2595634100266-1.40716967764312i</v>
      </c>
      <c r="DG337" s="223" t="str">
        <f t="shared" ca="1" si="560"/>
        <v>-3.17206612050621-3.17206612050448i</v>
      </c>
      <c r="DH337" s="223" t="str">
        <f t="shared" ca="1" si="561"/>
        <v>-1.40716967764109-4.25956341002727i</v>
      </c>
      <c r="DI337" s="223" t="str">
        <f t="shared" ca="1" si="562"/>
        <v>0.658229816557252-4.43742498013326i</v>
      </c>
      <c r="DJ337" s="223" t="str">
        <f t="shared" ca="1" si="563"/>
        <v>2.58306341347839-3.66766824394806i</v>
      </c>
      <c r="DK337" s="223" t="str">
        <f t="shared" ca="1" si="564"/>
        <v>3.95628020834224-2.11467582829972i</v>
      </c>
      <c r="DL337" s="223" t="str">
        <f t="shared" ca="1" si="565"/>
        <v>4.48462783538047-0.110091434027839i</v>
      </c>
      <c r="DM337" s="223" t="str">
        <f t="shared" ca="1" si="566"/>
        <v>4.05527692041772+1.91800313984181i</v>
      </c>
      <c r="DN337" s="223" t="str">
        <f t="shared" ca="1" si="567"/>
        <v>2.75991595140703+3.53650546258375i</v>
      </c>
      <c r="DO337" s="223" t="str">
        <f t="shared" ca="1" si="568"/>
        <v>0.87517107369359+4.39978210113701i</v>
      </c>
      <c r="DP337" s="223" t="str">
        <f t="shared" ca="1" si="569"/>
        <v>-1.19646780995749+4.32347912281893i</v>
      </c>
      <c r="DQ337" s="223" t="str">
        <f t="shared" ca="1" si="570"/>
        <v>-3.01259932059808+3.32389113528822i</v>
      </c>
      <c r="DR337" s="223" t="str">
        <f t="shared" ca="1" si="571"/>
        <v>-4.1853860358864+1.61448155031974i</v>
      </c>
      <c r="DS337" s="223" t="str">
        <f t="shared" ca="1" si="572"/>
        <v>-4.46437771368006-0.43970282613657i</v>
      </c>
      <c r="DT337" s="223" t="str">
        <f t="shared" ca="1" si="573"/>
        <v>-3.78999529126159-2.39998804953912i</v>
      </c>
      <c r="DU337" s="223" t="str">
        <f t="shared" ca="1" si="574"/>
        <v>-2.30625407746539-3.84775247071455i</v>
      </c>
      <c r="DV337" s="223" t="str">
        <f t="shared" ca="1" si="575"/>
        <v>-0.330009082182295-4.47382397411799i</v>
      </c>
      <c r="DW337" s="223" t="str">
        <f t="shared" ca="1" si="576"/>
        <v>1.71670981382504-4.14450411519068i</v>
      </c>
      <c r="DX337" s="223" t="str">
        <f t="shared" ca="1" si="577"/>
        <v>3.39682292979739-2.93011961007027i</v>
      </c>
      <c r="DY337" s="223" t="str">
        <f t="shared" ca="1" si="578"/>
        <v>4.35153976168422-1.0900039670556i</v>
      </c>
      <c r="DZ337" s="223" t="str">
        <f t="shared" ca="1" si="579"/>
        <v>4.37697919571115+0.982883546523896i</v>
      </c>
      <c r="EA337" s="223" t="str">
        <f t="shared" ca="1" si="580"/>
        <v>3.46770860518994+2.84587490505245i</v>
      </c>
      <c r="EB337" s="223" t="str">
        <f t="shared" ca="1" si="581"/>
        <v>1.81790399552799+4.10112570019001i</v>
      </c>
      <c r="EC337" s="223" t="str">
        <f t="shared" ca="1" si="582"/>
        <v>-0.220116553098869+4.48057537028086i</v>
      </c>
      <c r="ED337" s="223" t="str">
        <f t="shared" ca="1" si="583"/>
        <v>-2.21113090417052+3.90319190795658i</v>
      </c>
      <c r="EE337" s="223" t="str">
        <f t="shared" ca="1" si="584"/>
        <v>-3.72995516036368+2.49227635855094i</v>
      </c>
      <c r="EF337" s="223" t="str">
        <f t="shared" ca="1" si="585"/>
        <v>-4.45224227904095+0.549131709552377i</v>
      </c>
      <c r="EG337" s="223" t="str">
        <f t="shared" ca="1" si="586"/>
        <v>-4.22374683653623-1.51128078349651i</v>
      </c>
      <c r="EH337" s="223" t="str">
        <f t="shared" ca="1" si="587"/>
        <v>-3.0932643539416-3.24895715304925i</v>
      </c>
      <c r="EI337" s="223" t="str">
        <f t="shared" ca="1" si="588"/>
        <v>-1.30221094539185-4.29281418179466i</v>
      </c>
      <c r="EJ337" s="223" t="str">
        <f t="shared" ca="1" si="589"/>
        <v>0.766931430531822-4.41993474234384i</v>
      </c>
      <c r="EK337" s="223" t="str">
        <f t="shared" ca="1" si="590"/>
        <v>2.67229452759449-3.60317206132377i</v>
      </c>
      <c r="EL337" s="223" t="str">
        <f t="shared" ca="1" si="591"/>
        <v>4.00698539346403-2.01694695078515i</v>
      </c>
      <c r="EM337" s="223" t="str">
        <f t="shared" ca="1" si="592"/>
        <v>4.48597892836287+2.41816757533461E-13i</v>
      </c>
      <c r="EN337" s="223"/>
      <c r="EO337" s="223"/>
      <c r="EP337" s="223"/>
    </row>
    <row r="338" spans="1:146">
      <c r="A338" s="249">
        <f t="shared" si="461"/>
        <v>4.6484374999999868E-3</v>
      </c>
      <c r="B338" s="248">
        <v>238</v>
      </c>
      <c r="C338" s="247">
        <f t="shared" si="462"/>
        <v>47600</v>
      </c>
      <c r="N338" s="246">
        <f t="shared" ca="1" si="463"/>
        <v>8.5138704252380695</v>
      </c>
      <c r="O338" s="223">
        <f t="shared" ca="1" si="464"/>
        <v>-4.4861295747619305</v>
      </c>
      <c r="P338" s="223" t="str">
        <f t="shared" ca="1" si="465"/>
        <v>-4.05541310314921-1.91806754947769i</v>
      </c>
      <c r="Q338" s="223" t="str">
        <f t="shared" ca="1" si="466"/>
        <v>-2.84597047411673-3.46782505643083i</v>
      </c>
      <c r="R338" s="223" t="str">
        <f t="shared" ca="1" si="467"/>
        <v>-1.09004057114516-4.35168589339939i</v>
      </c>
      <c r="S338" s="223" t="str">
        <f t="shared" ca="1" si="468"/>
        <v>0.875200463346327-4.39992985290812i</v>
      </c>
      <c r="T338" s="223" t="str">
        <f t="shared" ca="1" si="469"/>
        <v>2.67238426754865-3.60329306164682i</v>
      </c>
      <c r="U338" s="223" t="str">
        <f t="shared" ca="1" si="470"/>
        <v>3.95641306660466-2.11474684252125i</v>
      </c>
      <c r="V338" s="223" t="str">
        <f t="shared" ca="1" si="471"/>
        <v>4.48072583521985-0.22012394496524i</v>
      </c>
      <c r="W338" s="223" t="str">
        <f t="shared" ca="1" si="472"/>
        <v>4.14464329431615+1.71676746370433i</v>
      </c>
      <c r="X338" s="223" t="str">
        <f t="shared" ca="1" si="473"/>
        <v>3.01270048853544+3.324002756908i</v>
      </c>
      <c r="Y338" s="223" t="str">
        <f t="shared" ca="1" si="474"/>
        <v>1.30225467573138+4.2929583414109i</v>
      </c>
      <c r="Z338" s="223" t="str">
        <f t="shared" ca="1" si="475"/>
        <v>-0.658251920973215+4.43757399601277i</v>
      </c>
      <c r="AA338" s="223" t="str">
        <f t="shared" ca="1" si="476"/>
        <v>-2.49236005320648+3.73008041826638i</v>
      </c>
      <c r="AB338" s="223" t="str">
        <f t="shared" ca="1" si="477"/>
        <v>-3.84788168444164+2.30633152519152i</v>
      </c>
      <c r="AC338" s="223" t="str">
        <f t="shared" ca="1" si="478"/>
        <v>-4.46452763467551+0.439717592066032i</v>
      </c>
      <c r="AD338" s="223" t="str">
        <f t="shared" ca="1" si="479"/>
        <v>-4.22388867675908-1.51133153474016i</v>
      </c>
      <c r="AE338" s="223" t="str">
        <f t="shared" ca="1" si="480"/>
        <v>-3.17217264359552-3.17217264359584i</v>
      </c>
      <c r="AF338" s="223" t="str">
        <f t="shared" ca="1" si="481"/>
        <v>-1.51133153474015-4.22388867675909i</v>
      </c>
      <c r="AG338" s="223" t="str">
        <f t="shared" ca="1" si="482"/>
        <v>0.439717592067754-4.46452763467534i</v>
      </c>
      <c r="AH338" s="223" t="str">
        <f t="shared" ca="1" si="483"/>
        <v>2.30633152519115-3.84788168444186i</v>
      </c>
      <c r="AI338" s="223" t="str">
        <f t="shared" ca="1" si="484"/>
        <v>3.73008041826737-2.49236005320499i</v>
      </c>
      <c r="AJ338" s="223" t="str">
        <f t="shared" ca="1" si="485"/>
        <v>4.43757399601277-0.658251920973206i</v>
      </c>
      <c r="AK338" s="223" t="str">
        <f t="shared" ca="1" si="486"/>
        <v>4.29295834141026+1.3022546757335i</v>
      </c>
      <c r="AL338" s="223" t="str">
        <f t="shared" ca="1" si="487"/>
        <v>3.32400275690801+3.01270048853542i</v>
      </c>
      <c r="AM338" s="223" t="str">
        <f t="shared" ca="1" si="488"/>
        <v>1.71676746370639+4.1446432943153i</v>
      </c>
      <c r="AN338" s="223" t="str">
        <f t="shared" ca="1" si="489"/>
        <v>-0.220123944965249+4.48072583521985i</v>
      </c>
      <c r="AO338" s="223" t="str">
        <f t="shared" ca="1" si="490"/>
        <v>-2.11474684251971+3.95641306660548i</v>
      </c>
      <c r="AP338" s="223" t="str">
        <f t="shared" ca="1" si="491"/>
        <v>-3.60329306164712+2.67238426754825i</v>
      </c>
      <c r="AQ338" s="223" t="str">
        <f t="shared" ca="1" si="492"/>
        <v>-4.39992985290776+0.875200463348134i</v>
      </c>
      <c r="AR338" s="223" t="str">
        <f t="shared" ca="1" si="493"/>
        <v>-4.39992985290776+0.875200463348134i</v>
      </c>
      <c r="AS338" s="223" t="str">
        <f t="shared" ca="1" si="494"/>
        <v>-3.46782505643169-2.84597047411568i</v>
      </c>
      <c r="AT338" s="223" t="str">
        <f t="shared" ca="1" si="495"/>
        <v>-1.91806754947698-4.05541310314955i</v>
      </c>
      <c r="AU338" s="223" t="str">
        <f t="shared" ca="1" si="496"/>
        <v>-1.32999110932208E-12-4.48612957476193i</v>
      </c>
      <c r="AV338" s="223" t="str">
        <f t="shared" ca="1" si="497"/>
        <v>1.91806754947861-4.05541310314878i</v>
      </c>
      <c r="AW338" s="223" t="str">
        <f t="shared" ca="1" si="498"/>
        <v>3.46782505643-2.84597047411773i</v>
      </c>
      <c r="AX338" s="223" t="str">
        <f t="shared" ca="1" si="499"/>
        <v>4.35168589339972-1.0900405711438i</v>
      </c>
      <c r="AY338" s="223" t="str">
        <f t="shared" ca="1" si="500"/>
        <v>4.3999298529083+0.875200463345398i</v>
      </c>
      <c r="AZ338" s="223" t="str">
        <f t="shared" ca="1" si="501"/>
        <v>3.60329306164605+2.6723842675497i</v>
      </c>
      <c r="BA338" s="223" t="str">
        <f t="shared" ca="1" si="502"/>
        <v>2.11474684252206+3.95641306660423i</v>
      </c>
      <c r="BB338" s="223" t="str">
        <f t="shared" ca="1" si="503"/>
        <v>0.220123944963448+4.48072583521994i</v>
      </c>
      <c r="BC338" s="223" t="str">
        <f t="shared" ca="1" si="504"/>
        <v>-1.71676746370393+4.14464329431632i</v>
      </c>
      <c r="BD338" s="223" t="str">
        <f t="shared" ca="1" si="505"/>
        <v>-3.32400275690922+3.01270048853409i</v>
      </c>
      <c r="BE338" s="223" t="str">
        <f t="shared" ca="1" si="506"/>
        <v>-4.29295834141078+1.30225467573177i</v>
      </c>
      <c r="BF338" s="223" t="str">
        <f t="shared" ca="1" si="507"/>
        <v>-4.4375739960125-0.65825192097505i</v>
      </c>
      <c r="BG338" s="223" t="str">
        <f t="shared" ca="1" si="508"/>
        <v>-3.73008041826634-2.49236005320654i</v>
      </c>
      <c r="BH338" s="223" t="str">
        <f t="shared" ca="1" si="509"/>
        <v>-2.30633152518965-3.84788168444276i</v>
      </c>
      <c r="BI338" s="223" t="str">
        <f t="shared" ca="1" si="510"/>
        <v>-0.439717592066024-4.46452763467551i</v>
      </c>
      <c r="BJ338" s="223" t="str">
        <f t="shared" ca="1" si="511"/>
        <v>1.51133153473806-4.22388867675983i</v>
      </c>
      <c r="BK338" s="223" t="str">
        <f t="shared" ca="1" si="512"/>
        <v>3.17217264359576-3.17217264359561i</v>
      </c>
      <c r="BL338" s="223" t="str">
        <f t="shared" ca="1" si="513"/>
        <v>4.22388867675845-1.51133153474194i</v>
      </c>
      <c r="BM338" s="223" t="str">
        <f t="shared" ca="1" si="514"/>
        <v>4.46452763467547+0.439717592066494i</v>
      </c>
      <c r="BN338" s="223" t="str">
        <f t="shared" ca="1" si="515"/>
        <v>3.84788168444251+2.30633152519006i</v>
      </c>
      <c r="BO338" s="223" t="str">
        <f t="shared" ca="1" si="516"/>
        <v>2.49236005320615+3.7300804182666i</v>
      </c>
      <c r="BP338" s="223" t="str">
        <f t="shared" ca="1" si="517"/>
        <v>0.658251920974584+4.43757399601257i</v>
      </c>
      <c r="BQ338" s="223" t="str">
        <f t="shared" ca="1" si="518"/>
        <v>-1.30225467573234+4.2929583414106i</v>
      </c>
      <c r="BR338" s="223" t="str">
        <f t="shared" ca="1" si="519"/>
        <v>-3.01270048853434+3.32400275690899i</v>
      </c>
      <c r="BS338" s="223" t="str">
        <f t="shared" ca="1" si="520"/>
        <v>-4.1446432943165+1.7167674637035i</v>
      </c>
      <c r="BT338" s="223" t="str">
        <f t="shared" ca="1" si="521"/>
        <v>-4.48072583521991-0.22012394496392i</v>
      </c>
      <c r="BU338" s="223" t="str">
        <f t="shared" ca="1" si="522"/>
        <v>-3.95641306660406-2.11474684252236i</v>
      </c>
      <c r="BV338" s="223" t="str">
        <f t="shared" ca="1" si="523"/>
        <v>-2.67238426754942-3.60329306164625i</v>
      </c>
      <c r="BW338" s="223" t="str">
        <f t="shared" ca="1" si="524"/>
        <v>-0.875200463344936-4.39992985290839i</v>
      </c>
      <c r="BX338" s="223" t="str">
        <f t="shared" ca="1" si="525"/>
        <v>1.09004057114438-4.35168589339958i</v>
      </c>
      <c r="BY338" s="223" t="str">
        <f t="shared" ca="1" si="526"/>
        <v>2.8459704741181-3.4678250564297i</v>
      </c>
      <c r="BZ338" s="223" t="str">
        <f t="shared" ca="1" si="527"/>
        <v>4.05541310314898-1.91806754947818i</v>
      </c>
      <c r="CA338" s="223" t="str">
        <f t="shared" ca="1" si="528"/>
        <v>4.48612957476193+1.67513580355072E-12i</v>
      </c>
      <c r="CB338" s="223" t="str">
        <f t="shared" ca="1" si="529"/>
        <v>4.0554131031494+1.91806754947729i</v>
      </c>
      <c r="CC338" s="223" t="str">
        <f t="shared" ca="1" si="530"/>
        <v>2.84597047411531+3.46782505643199i</v>
      </c>
      <c r="CD338" s="223" t="str">
        <f t="shared" ca="1" si="531"/>
        <v>1.09004057114509+4.3516858933994i</v>
      </c>
      <c r="CE338" s="223" t="str">
        <f t="shared" ca="1" si="532"/>
        <v>-0.875200463344218+4.39992985290853i</v>
      </c>
      <c r="CF338" s="223" t="str">
        <f t="shared" ca="1" si="533"/>
        <v>-2.67238426754863+3.60329306164684i</v>
      </c>
      <c r="CG338" s="223" t="str">
        <f t="shared" ca="1" si="534"/>
        <v>-3.95641306660576+2.11474684251918i</v>
      </c>
      <c r="CH338" s="223" t="str">
        <f t="shared" ca="1" si="535"/>
        <v>-4.48072583521987+0.220123944964904i</v>
      </c>
      <c r="CI338" s="223" t="str">
        <f t="shared" ca="1" si="536"/>
        <v>-4.14464329431688-1.71676746370258i</v>
      </c>
      <c r="CJ338" s="223" t="str">
        <f t="shared" ca="1" si="537"/>
        <v>-3.01270048853507-3.32400275690833i</v>
      </c>
      <c r="CK338" s="223" t="str">
        <f t="shared" ca="1" si="538"/>
        <v>-1.30225467573304-4.29295834141039i</v>
      </c>
      <c r="CL338" s="223" t="str">
        <f t="shared" ca="1" si="539"/>
        <v>0.65825192097361-4.43757399601271i</v>
      </c>
      <c r="CM338" s="223" t="str">
        <f t="shared" ca="1" si="540"/>
        <v>2.49236005320533-3.73008041826714i</v>
      </c>
      <c r="CN338" s="223" t="str">
        <f t="shared" ca="1" si="541"/>
        <v>3.84788168444214-2.30633152519069i</v>
      </c>
      <c r="CO338" s="223" t="str">
        <f t="shared" ca="1" si="542"/>
        <v>4.46452763467537-0.439717592067474i</v>
      </c>
      <c r="CP338" s="223" t="str">
        <f t="shared" ca="1" si="543"/>
        <v>4.22388867675878+1.51133153474101i</v>
      </c>
      <c r="CQ338" s="223" t="str">
        <f t="shared" ca="1" si="544"/>
        <v>3.17217264359646+3.17217264359491i</v>
      </c>
      <c r="CR338" s="223" t="str">
        <f t="shared" ca="1" si="545"/>
        <v>1.51133153473899+4.2238886767595i</v>
      </c>
      <c r="CS338" s="223" t="str">
        <f t="shared" ca="1" si="546"/>
        <v>-0.439717592065043+4.46452763467561i</v>
      </c>
      <c r="CT338" s="223" t="str">
        <f t="shared" ca="1" si="547"/>
        <v>-2.30633152519275+3.8478816844409i</v>
      </c>
      <c r="CU338" s="223" t="str">
        <f t="shared" ca="1" si="548"/>
        <v>-3.73008041826593+2.49236005320715i</v>
      </c>
      <c r="CV338" s="223" t="str">
        <f t="shared" ca="1" si="549"/>
        <v>-4.43757399601303+0.658251920971488i</v>
      </c>
      <c r="CW338" s="223" t="str">
        <f t="shared" ca="1" si="550"/>
        <v>-4.29295834141103-1.30225467573095i</v>
      </c>
      <c r="CX338" s="223" t="str">
        <f t="shared" ca="1" si="551"/>
        <v>-3.32400275690689-3.01270048853667i</v>
      </c>
      <c r="CY338" s="223" t="str">
        <f t="shared" ca="1" si="552"/>
        <v>-1.7167674637046-4.14464329431604i</v>
      </c>
      <c r="CZ338" s="223" t="str">
        <f t="shared" ca="1" si="553"/>
        <v>0.220123944966794-4.48072583521977i</v>
      </c>
      <c r="DA338" s="223" t="str">
        <f t="shared" ca="1" si="554"/>
        <v>2.11474684252108-3.95641306660475i</v>
      </c>
      <c r="DB338" s="223" t="str">
        <f t="shared" ca="1" si="555"/>
        <v>3.60329306164812-2.6723842675469i</v>
      </c>
      <c r="DC338" s="223" t="str">
        <f t="shared" ca="1" si="556"/>
        <v>4.39992985290811-0.875200463346362i</v>
      </c>
      <c r="DD338" s="223" t="str">
        <f t="shared" ca="1" si="557"/>
        <v>4.35168589339882+1.09004057114742i</v>
      </c>
      <c r="DE338" s="223" t="str">
        <f t="shared" ca="1" si="558"/>
        <v>3.46782505643046+2.84597047411717i</v>
      </c>
      <c r="DF338" s="223" t="str">
        <f t="shared" ca="1" si="559"/>
        <v>1.91806754947927+4.05541310314846i</v>
      </c>
      <c r="DG338" s="223" t="str">
        <f t="shared" ca="1" si="560"/>
        <v>-2.17641222987615E-13+4.48612957476193i</v>
      </c>
      <c r="DH338" s="223" t="str">
        <f t="shared" ca="1" si="561"/>
        <v>-1.91806754947597+4.05541310315002i</v>
      </c>
      <c r="DI338" s="223" t="str">
        <f t="shared" ca="1" si="562"/>
        <v>-3.46782505643107+2.84597047411644i</v>
      </c>
      <c r="DJ338" s="223" t="str">
        <f t="shared" ca="1" si="563"/>
        <v>-4.35168589339905+1.09004057114651i</v>
      </c>
      <c r="DK338" s="223" t="str">
        <f t="shared" ca="1" si="564"/>
        <v>-4.39992985290792-0.875200463347291i</v>
      </c>
      <c r="DL338" s="223" t="str">
        <f t="shared" ca="1" si="565"/>
        <v>-3.60329306164755-2.67238426754766i</v>
      </c>
      <c r="DM338" s="223" t="str">
        <f t="shared" ca="1" si="566"/>
        <v>-2.11474684252069-3.95641306660495i</v>
      </c>
      <c r="DN338" s="223" t="str">
        <f t="shared" ca="1" si="567"/>
        <v>-0.220123944966359-4.48072583521979i</v>
      </c>
      <c r="DO338" s="223" t="str">
        <f t="shared" ca="1" si="568"/>
        <v>1.71676746370548-4.14464329431568i</v>
      </c>
      <c r="DP338" s="223" t="str">
        <f t="shared" ca="1" si="569"/>
        <v>3.32400275690735-3.01270048853615i</v>
      </c>
      <c r="DQ338" s="223" t="str">
        <f t="shared" ca="1" si="570"/>
        <v>4.2929583414113-1.30225467573005i</v>
      </c>
      <c r="DR338" s="223" t="str">
        <f t="shared" ca="1" si="571"/>
        <v>4.43757399601289+0.658251920972421i</v>
      </c>
      <c r="DS338" s="223" t="str">
        <f t="shared" ca="1" si="572"/>
        <v>3.73008041826527+2.49236005320814i</v>
      </c>
      <c r="DT338" s="223" t="str">
        <f t="shared" ca="1" si="573"/>
        <v>2.30633152519216+3.84788168444126i</v>
      </c>
      <c r="DU338" s="223" t="str">
        <f t="shared" ca="1" si="574"/>
        <v>0.439717592064357+4.46452763467568i</v>
      </c>
      <c r="DV338" s="223" t="str">
        <f t="shared" ca="1" si="575"/>
        <v>-1.51133153473964+4.22388867675927i</v>
      </c>
      <c r="DW338" s="223" t="str">
        <f t="shared" ca="1" si="576"/>
        <v>-3.17217264359713+3.17217264359424i</v>
      </c>
      <c r="DX338" s="223" t="str">
        <f t="shared" ca="1" si="577"/>
        <v>-4.2238886767591+1.51133153474013i</v>
      </c>
      <c r="DY338" s="223" t="str">
        <f t="shared" ca="1" si="578"/>
        <v>-4.46452763467528-0.439717592068415i</v>
      </c>
      <c r="DZ338" s="223" t="str">
        <f t="shared" ca="1" si="579"/>
        <v>-3.84788168444152-2.30633152519172i</v>
      </c>
      <c r="EA338" s="223" t="str">
        <f t="shared" ca="1" si="580"/>
        <v>-2.49236005320475-3.73008041826753i</v>
      </c>
      <c r="EB338" s="223" t="str">
        <f t="shared" ca="1" si="581"/>
        <v>-0.658251920972928-4.43757399601281i</v>
      </c>
      <c r="EC338" s="223" t="str">
        <f t="shared" ca="1" si="582"/>
        <v>1.30225467572956-4.29295834141145i</v>
      </c>
      <c r="ED338" s="223" t="str">
        <f t="shared" ca="1" si="583"/>
        <v>3.01270048853577-3.3240027569077i</v>
      </c>
      <c r="EE338" s="223" t="str">
        <f t="shared" ca="1" si="584"/>
        <v>4.14464329431548-1.71676746370595i</v>
      </c>
      <c r="EF338" s="223" t="str">
        <f t="shared" ca="1" si="585"/>
        <v>4.48072583521982+0.220123944965848i</v>
      </c>
      <c r="EG338" s="223" t="str">
        <f t="shared" ca="1" si="586"/>
        <v>3.9564130666052+2.11474684252024i</v>
      </c>
      <c r="EH338" s="223" t="str">
        <f t="shared" ca="1" si="587"/>
        <v>2.67238426754807+3.60329306164725i</v>
      </c>
      <c r="EI338" s="223" t="str">
        <f t="shared" ca="1" si="588"/>
        <v>0.875200463347794+4.39992985290783i</v>
      </c>
      <c r="EJ338" s="223" t="str">
        <f t="shared" ca="1" si="589"/>
        <v>-1.09004057114601+4.35168589339917i</v>
      </c>
      <c r="EK338" s="223" t="str">
        <f t="shared" ca="1" si="590"/>
        <v>-2.84597047411604+3.46782505643139i</v>
      </c>
      <c r="EL338" s="223" t="str">
        <f t="shared" ca="1" si="591"/>
        <v>-4.05541310314981+1.91806754947643i</v>
      </c>
      <c r="EM338" s="223" t="str">
        <f t="shared" ca="1" si="592"/>
        <v>-4.48612957476193+7.29839472611384E-13i</v>
      </c>
      <c r="EN338" s="223"/>
      <c r="EO338" s="223"/>
      <c r="EP338" s="223"/>
    </row>
    <row r="339" spans="1:146">
      <c r="A339" s="249">
        <f t="shared" si="461"/>
        <v>4.6679687499999864E-3</v>
      </c>
      <c r="B339" s="248">
        <v>239</v>
      </c>
      <c r="C339" s="247">
        <f t="shared" si="462"/>
        <v>47800</v>
      </c>
      <c r="N339" s="246">
        <f t="shared" ca="1" si="463"/>
        <v>8.5137305064973567</v>
      </c>
      <c r="O339" s="223">
        <f t="shared" ca="1" si="464"/>
        <v>-4.4862694935026424</v>
      </c>
      <c r="P339" s="223" t="str">
        <f t="shared" ca="1" si="465"/>
        <v>-4.10139133767525-1.81802174452752i</v>
      </c>
      <c r="Q339" s="223" t="str">
        <f t="shared" ca="1" si="466"/>
        <v>-3.01279445221875-3.32410642985636i</v>
      </c>
      <c r="R339" s="223" t="str">
        <f t="shared" ca="1" si="467"/>
        <v>-1.40726082262046-4.25983930981557i</v>
      </c>
      <c r="S339" s="223" t="str">
        <f t="shared" ca="1" si="468"/>
        <v>0.439731306500727-4.46466687966926i</v>
      </c>
      <c r="T339" s="223" t="str">
        <f t="shared" ca="1" si="469"/>
        <v>2.21127412320293-3.9034447249046i</v>
      </c>
      <c r="U339" s="223" t="str">
        <f t="shared" ca="1" si="470"/>
        <v>3.60340544543305-2.67246761704532i</v>
      </c>
      <c r="V339" s="223" t="str">
        <f t="shared" ca="1" si="471"/>
        <v>4.37726270073745-0.98294720970416i</v>
      </c>
      <c r="W339" s="223" t="str">
        <f t="shared" ca="1" si="472"/>
        <v>4.40006708314942+0.87522776013871i</v>
      </c>
      <c r="X339" s="223" t="str">
        <f t="shared" ca="1" si="473"/>
        <v>3.66790580559294+2.58323072326691i</v>
      </c>
      <c r="Y339" s="223" t="str">
        <f t="shared" ca="1" si="474"/>
        <v>2.30640345779996+3.8480016967487i</v>
      </c>
      <c r="Z339" s="223" t="str">
        <f t="shared" ca="1" si="475"/>
        <v>0.549167277825263+4.4525306589959i</v>
      </c>
      <c r="AA339" s="223" t="str">
        <f t="shared" ca="1" si="476"/>
        <v>-1.30229529199797+4.29309223529758i</v>
      </c>
      <c r="AB339" s="223" t="str">
        <f t="shared" ca="1" si="477"/>
        <v>-2.93030939932791+3.39704294829237i</v>
      </c>
      <c r="AC339" s="223" t="str">
        <f t="shared" ca="1" si="478"/>
        <v>-4.05553958819271+1.91812737244798i</v>
      </c>
      <c r="AD339" s="223" t="str">
        <f t="shared" ca="1" si="479"/>
        <v>-4.48491831300741+0.110098564855478i</v>
      </c>
      <c r="AE339" s="223" t="str">
        <f t="shared" ca="1" si="480"/>
        <v>-4.14477256237693-1.71682100828825i</v>
      </c>
      <c r="AF339" s="223" t="str">
        <f t="shared" ca="1" si="481"/>
        <v>-3.09346471038722-3.24916759400332i</v>
      </c>
      <c r="AG339" s="223" t="str">
        <f t="shared" ca="1" si="482"/>
        <v>-1.51137867194218-4.22402041641973i</v>
      </c>
      <c r="AH339" s="223" t="str">
        <f t="shared" ca="1" si="483"/>
        <v>0.330030457480689-4.47411375195888i</v>
      </c>
      <c r="AI339" s="223" t="str">
        <f t="shared" ca="1" si="484"/>
        <v>2.11481279975855-3.95653646391763i</v>
      </c>
      <c r="AJ339" s="223" t="str">
        <f t="shared" ca="1" si="485"/>
        <v>3.53673452857173-2.76009471626265i</v>
      </c>
      <c r="AK339" s="223" t="str">
        <f t="shared" ca="1" si="486"/>
        <v>4.35182161895106-1.09007456862485i</v>
      </c>
      <c r="AL339" s="223" t="str">
        <f t="shared" ca="1" si="487"/>
        <v>4.42022102967977+0.766981106096612i</v>
      </c>
      <c r="AM339" s="223" t="str">
        <f t="shared" ca="1" si="488"/>
        <v>3.73019675644835+2.49243778789254i</v>
      </c>
      <c r="AN339" s="223" t="str">
        <f t="shared" ca="1" si="489"/>
        <v>2.40014350119482+3.79024077625746i</v>
      </c>
      <c r="AO339" s="223" t="str">
        <f t="shared" ca="1" si="490"/>
        <v>0.658272451316277+4.43771240034441i</v>
      </c>
      <c r="AP339" s="223" t="str">
        <f t="shared" ca="1" si="491"/>
        <v>-1.19654530738621+4.32375916254646i</v>
      </c>
      <c r="AQ339" s="223" t="str">
        <f t="shared" ca="1" si="492"/>
        <v>-2.84605923762764+3.4679332150788i</v>
      </c>
      <c r="AR339" s="223" t="str">
        <f t="shared" ca="1" si="493"/>
        <v>-2.84605923762764+3.4679332150788i</v>
      </c>
      <c r="AS339" s="223" t="str">
        <f t="shared" ca="1" si="494"/>
        <v>-4.48086558542227+0.220130810453229i</v>
      </c>
      <c r="AT339" s="223" t="str">
        <f t="shared" ca="1" si="495"/>
        <v>-4.18565713106921-1.61458612327182i</v>
      </c>
      <c r="AU339" s="223" t="str">
        <f t="shared" ca="1" si="496"/>
        <v>-3.17227158108564-3.17227158108648i</v>
      </c>
      <c r="AV339" s="223" t="str">
        <f t="shared" ca="1" si="497"/>
        <v>-1.6145861232706-4.18565713106968i</v>
      </c>
      <c r="AW339" s="223" t="str">
        <f t="shared" ca="1" si="498"/>
        <v>0.220130810450087-4.48086558542243i</v>
      </c>
      <c r="AX339" s="223" t="str">
        <f t="shared" ca="1" si="499"/>
        <v>2.01707759216354-4.00724493330819i</v>
      </c>
      <c r="AY339" s="223" t="str">
        <f t="shared" ca="1" si="500"/>
        <v>3.46793321507964-2.84605923762662i</v>
      </c>
      <c r="AZ339" s="223" t="str">
        <f t="shared" ca="1" si="501"/>
        <v>4.32375916254559-1.19654530738937i</v>
      </c>
      <c r="BA339" s="223" t="str">
        <f t="shared" ca="1" si="502"/>
        <v>4.43771240034421+0.658272451317578i</v>
      </c>
      <c r="BB339" s="223" t="str">
        <f t="shared" ca="1" si="503"/>
        <v>3.79024077625675+2.40014350119593i</v>
      </c>
      <c r="BC339" s="223" t="str">
        <f t="shared" ca="1" si="504"/>
        <v>2.49243778789515+3.73019675644661i</v>
      </c>
      <c r="BD339" s="223" t="str">
        <f t="shared" ca="1" si="505"/>
        <v>0.766981106095316+4.42022102967999i</v>
      </c>
      <c r="BE339" s="223" t="str">
        <f t="shared" ca="1" si="506"/>
        <v>-1.09007456862613+4.35182161895074i</v>
      </c>
      <c r="BF339" s="223" t="str">
        <f t="shared" ca="1" si="507"/>
        <v>-2.76009471626012+3.5367345285737i</v>
      </c>
      <c r="BG339" s="223" t="str">
        <f t="shared" ca="1" si="508"/>
        <v>-3.95653646391822+2.11481279975745i</v>
      </c>
      <c r="BH339" s="223" t="str">
        <f t="shared" ca="1" si="509"/>
        <v>-4.47411375195897+0.330030457479503i</v>
      </c>
      <c r="BI339" s="223" t="str">
        <f t="shared" ca="1" si="510"/>
        <v>-4.22402041641927-1.51137867194348i</v>
      </c>
      <c r="BJ339" s="223" t="str">
        <f t="shared" ca="1" si="511"/>
        <v>-3.24916759400488-3.09346471038559i</v>
      </c>
      <c r="BK339" s="223" t="str">
        <f t="shared" ca="1" si="512"/>
        <v>-1.71682100828738-4.14477256237728i</v>
      </c>
      <c r="BL339" s="223" t="str">
        <f t="shared" ca="1" si="513"/>
        <v>0.110098564855074-4.48491831300742i</v>
      </c>
      <c r="BM339" s="223" t="str">
        <f t="shared" ca="1" si="514"/>
        <v>1.91812737244634-4.05553958819348i</v>
      </c>
      <c r="BN339" s="223" t="str">
        <f t="shared" ca="1" si="515"/>
        <v>3.39704294829327-2.93030939932687i</v>
      </c>
      <c r="BO339" s="223" t="str">
        <f t="shared" ca="1" si="516"/>
        <v>4.29309223529757-1.30229529199799i</v>
      </c>
      <c r="BP339" s="223" t="str">
        <f t="shared" ca="1" si="517"/>
        <v>4.45253065899607+0.54916727782385i</v>
      </c>
      <c r="BQ339" s="223" t="str">
        <f t="shared" ca="1" si="518"/>
        <v>3.84800169674778+2.3064034578015i</v>
      </c>
      <c r="BR339" s="223" t="str">
        <f t="shared" ca="1" si="519"/>
        <v>2.58323072326659+3.66790580559316i</v>
      </c>
      <c r="BS339" s="223" t="str">
        <f t="shared" ca="1" si="520"/>
        <v>0.875227760139701+4.40006708314922i</v>
      </c>
      <c r="BT339" s="223" t="str">
        <f t="shared" ca="1" si="521"/>
        <v>-0.982947209706318+4.37726270073696i</v>
      </c>
      <c r="BU339" s="223" t="str">
        <f t="shared" ca="1" si="522"/>
        <v>-2.67246761704561+3.60340544543284i</v>
      </c>
      <c r="BV339" s="223" t="str">
        <f t="shared" ca="1" si="523"/>
        <v>-3.9034447249041+2.21127412320382i</v>
      </c>
      <c r="BW339" s="223" t="str">
        <f t="shared" ca="1" si="524"/>
        <v>-4.46466687966947+0.439731306498576i</v>
      </c>
      <c r="BX339" s="223" t="str">
        <f t="shared" ca="1" si="525"/>
        <v>-4.25983930981533-1.4072608226212i</v>
      </c>
      <c r="BY339" s="223" t="str">
        <f t="shared" ca="1" si="526"/>
        <v>-3.3241064298566-3.01279445221848i</v>
      </c>
      <c r="BZ339" s="223" t="str">
        <f t="shared" ca="1" si="527"/>
        <v>-1.81802174452908-4.10139133767455i</v>
      </c>
      <c r="CA339" s="223" t="str">
        <f t="shared" ca="1" si="528"/>
        <v>1.18934072159514E-12-4.48626949350264i</v>
      </c>
      <c r="CB339" s="223" t="str">
        <f t="shared" ca="1" si="529"/>
        <v>1.81802174452753-4.10139133767525i</v>
      </c>
      <c r="CC339" s="223" t="str">
        <f t="shared" ca="1" si="530"/>
        <v>3.32410642985546-3.01279445221974i</v>
      </c>
      <c r="CD339" s="223" t="str">
        <f t="shared" ca="1" si="531"/>
        <v>4.25983930981616-1.4072608226187i</v>
      </c>
      <c r="CE339" s="223" t="str">
        <f t="shared" ca="1" si="532"/>
        <v>4.46466687966921+0.439731306501197i</v>
      </c>
      <c r="CF339" s="223" t="str">
        <f t="shared" ca="1" si="533"/>
        <v>3.90344472490506+2.21127412320212i</v>
      </c>
      <c r="CG339" s="223" t="str">
        <f t="shared" ca="1" si="534"/>
        <v>2.67246761704349+3.60340544543441i</v>
      </c>
      <c r="CH339" s="223" t="str">
        <f t="shared" ca="1" si="535"/>
        <v>0.982947209703747+4.37726270073754i</v>
      </c>
      <c r="CI339" s="223" t="str">
        <f t="shared" ca="1" si="536"/>
        <v>-0.875227760137781+4.4000670831496i</v>
      </c>
      <c r="CJ339" s="223" t="str">
        <f t="shared" ca="1" si="537"/>
        <v>-2.58323072326499+3.66790580559429i</v>
      </c>
      <c r="CK339" s="223" t="str">
        <f t="shared" ca="1" si="538"/>
        <v>-3.84800169674913+2.30640345779924i</v>
      </c>
      <c r="CL339" s="223" t="str">
        <f t="shared" ca="1" si="539"/>
        <v>-4.45253065899583+0.549167277825792i</v>
      </c>
      <c r="CM339" s="223" t="str">
        <f t="shared" ca="1" si="540"/>
        <v>-4.29309223529814-1.30229529199612i</v>
      </c>
      <c r="CN339" s="223" t="str">
        <f t="shared" ca="1" si="541"/>
        <v>-3.39704294829155-2.93030939932886i</v>
      </c>
      <c r="CO339" s="223" t="str">
        <f t="shared" ca="1" si="542"/>
        <v>-1.91812737244811-4.05553958819264i</v>
      </c>
      <c r="CP339" s="223" t="str">
        <f t="shared" ca="1" si="543"/>
        <v>-0.110098564856775-4.48491831300738i</v>
      </c>
      <c r="CQ339" s="223" t="str">
        <f t="shared" ca="1" si="544"/>
        <v>1.71682100828982-4.14477256237628i</v>
      </c>
      <c r="CR339" s="223" t="str">
        <f t="shared" ca="1" si="545"/>
        <v>3.2491675940037-3.09346471038682i</v>
      </c>
      <c r="CS339" s="223" t="str">
        <f t="shared" ca="1" si="546"/>
        <v>4.2240204164187-1.51137867194508i</v>
      </c>
      <c r="CT339" s="223" t="str">
        <f t="shared" ca="1" si="547"/>
        <v>4.47411375195879+0.330030457481875i</v>
      </c>
      <c r="CU339" s="223" t="str">
        <f t="shared" ca="1" si="548"/>
        <v>3.95653646391698+2.11481279975977i</v>
      </c>
      <c r="CV339" s="223" t="str">
        <f t="shared" ca="1" si="549"/>
        <v>2.76009471626156+3.53673452857257i</v>
      </c>
      <c r="CW339" s="223" t="str">
        <f t="shared" ca="1" si="550"/>
        <v>1.09007456862345+4.35182161895141i</v>
      </c>
      <c r="CX339" s="223" t="str">
        <f t="shared" ca="1" si="551"/>
        <v>-0.766981106097909+4.42022102967954i</v>
      </c>
      <c r="CY339" s="223" t="str">
        <f t="shared" ca="1" si="552"/>
        <v>-2.49243778789342+3.73019675644776i</v>
      </c>
      <c r="CZ339" s="223" t="str">
        <f t="shared" ca="1" si="553"/>
        <v>-3.79024077625584+2.40014350119737i</v>
      </c>
      <c r="DA339" s="223" t="str">
        <f t="shared" ca="1" si="554"/>
        <v>-4.43771240034456+0.658272451315227i</v>
      </c>
      <c r="DB339" s="223" t="str">
        <f t="shared" ca="1" si="555"/>
        <v>-4.32375916254604-1.19654530738773i</v>
      </c>
      <c r="DC339" s="223" t="str">
        <f t="shared" ca="1" si="556"/>
        <v>-3.46793321508072-2.84605923762531i</v>
      </c>
      <c r="DD339" s="223" t="str">
        <f t="shared" ca="1" si="557"/>
        <v>-2.01707759216096-4.00724493330949i</v>
      </c>
      <c r="DE339" s="223" t="str">
        <f t="shared" ca="1" si="558"/>
        <v>-0.220130810451787-4.48086558542234i</v>
      </c>
      <c r="DF339" s="223" t="str">
        <f t="shared" ca="1" si="559"/>
        <v>1.61458612326901-4.1856571310703i</v>
      </c>
      <c r="DG339" s="223" t="str">
        <f t="shared" ca="1" si="560"/>
        <v>3.17227158108759-3.17227158108452i</v>
      </c>
      <c r="DH339" s="223" t="str">
        <f t="shared" ca="1" si="561"/>
        <v>4.1856571310702-1.61458612326925i</v>
      </c>
      <c r="DI339" s="223" t="str">
        <f t="shared" ca="1" si="562"/>
        <v>4.48086558542235+0.22013081045153i</v>
      </c>
      <c r="DJ339" s="223" t="str">
        <f t="shared" ca="1" si="563"/>
        <v>4.00724493330961+2.01707759216073i</v>
      </c>
      <c r="DK339" s="223" t="str">
        <f t="shared" ca="1" si="564"/>
        <v>2.84605923762551+3.46793321508056i</v>
      </c>
      <c r="DL339" s="223" t="str">
        <f t="shared" ca="1" si="565"/>
        <v>1.19654530738798+4.32375916254597i</v>
      </c>
      <c r="DM339" s="223" t="str">
        <f t="shared" ca="1" si="566"/>
        <v>-0.658272451314469+4.43771240034467i</v>
      </c>
      <c r="DN339" s="223" t="str">
        <f t="shared" ca="1" si="567"/>
        <v>-2.40014350119715+3.79024077625598i</v>
      </c>
      <c r="DO339" s="223" t="str">
        <f t="shared" ca="1" si="568"/>
        <v>-3.73019675644734+2.49243778789406i</v>
      </c>
      <c r="DP339" s="223" t="str">
        <f t="shared" ca="1" si="569"/>
        <v>-4.42022102967946+0.766981106098411i</v>
      </c>
      <c r="DQ339" s="223" t="str">
        <f t="shared" ca="1" si="570"/>
        <v>-4.35182161895042-1.09007456862741i</v>
      </c>
      <c r="DR339" s="223" t="str">
        <f t="shared" ca="1" si="571"/>
        <v>-3.53673452857289-2.76009471626115i</v>
      </c>
      <c r="DS339" s="223" t="str">
        <f t="shared" ca="1" si="572"/>
        <v>-2.11481279976022-3.95653646391674i</v>
      </c>
      <c r="DT339" s="223" t="str">
        <f t="shared" ca="1" si="573"/>
        <v>-0.330030457478062-4.47411375195907i</v>
      </c>
      <c r="DU339" s="223" t="str">
        <f t="shared" ca="1" si="574"/>
        <v>1.5113786719446-4.22402041641887i</v>
      </c>
      <c r="DV339" s="223" t="str">
        <f t="shared" ca="1" si="575"/>
        <v>3.09346471038645-3.24916759400406i</v>
      </c>
      <c r="DW339" s="223" t="str">
        <f t="shared" ca="1" si="576"/>
        <v>4.14477256237774-1.71682100828629i</v>
      </c>
      <c r="DX339" s="223" t="str">
        <f t="shared" ca="1" si="577"/>
        <v>4.48491831300739+0.110098564856263i</v>
      </c>
      <c r="DY339" s="223" t="str">
        <f t="shared" ca="1" si="578"/>
        <v>4.05553958819297+1.91812737244742i</v>
      </c>
      <c r="DZ339" s="223" t="str">
        <f t="shared" ca="1" si="579"/>
        <v>2.93030939932944+3.39704294829105i</v>
      </c>
      <c r="EA339" s="223" t="str">
        <f t="shared" ca="1" si="580"/>
        <v>1.30229529199685+4.29309223529792i</v>
      </c>
      <c r="EB339" s="223" t="str">
        <f t="shared" ca="1" si="581"/>
        <v>-0.549167277825029+4.45253065899593i</v>
      </c>
      <c r="EC339" s="223" t="str">
        <f t="shared" ca="1" si="582"/>
        <v>-2.30640345779858+3.84800169674952i</v>
      </c>
      <c r="ED339" s="223" t="str">
        <f t="shared" ca="1" si="583"/>
        <v>-3.66790580559385+2.58323072326562i</v>
      </c>
      <c r="EE339" s="223" t="str">
        <f t="shared" ca="1" si="584"/>
        <v>-4.40006708314945+0.875227760138535i</v>
      </c>
      <c r="EF339" s="223" t="str">
        <f t="shared" ca="1" si="585"/>
        <v>-4.37726270073771-0.982947209702998i</v>
      </c>
      <c r="EG339" s="223" t="str">
        <f t="shared" ca="1" si="586"/>
        <v>-3.60340544543213-2.67246761704656i</v>
      </c>
      <c r="EH339" s="223" t="str">
        <f t="shared" ca="1" si="587"/>
        <v>-2.21127412320279-3.90344472490468i</v>
      </c>
      <c r="EI339" s="223" t="str">
        <f t="shared" ca="1" si="588"/>
        <v>-0.439731306501453-4.46466687966918i</v>
      </c>
      <c r="EJ339" s="223" t="str">
        <f t="shared" ca="1" si="589"/>
        <v>1.40726082262233-4.25983930981496i</v>
      </c>
      <c r="EK339" s="223" t="str">
        <f t="shared" ca="1" si="590"/>
        <v>3.01279445221918-3.32410642985597i</v>
      </c>
      <c r="EL339" s="223" t="str">
        <f t="shared" ca="1" si="591"/>
        <v>4.10139133767514-1.81802174452776i</v>
      </c>
      <c r="EM339" s="223" t="str">
        <f t="shared" ca="1" si="592"/>
        <v>4.48626949350264-1.70155689187589E-12i</v>
      </c>
      <c r="EN339" s="223"/>
      <c r="EO339" s="223"/>
      <c r="EP339" s="223"/>
    </row>
    <row r="340" spans="1:146">
      <c r="A340" s="249">
        <f t="shared" si="461"/>
        <v>4.6874999999999859E-3</v>
      </c>
      <c r="B340" s="248">
        <v>240</v>
      </c>
      <c r="C340" s="247">
        <f t="shared" si="462"/>
        <v>48000</v>
      </c>
      <c r="N340" s="246">
        <f t="shared" ca="1" si="463"/>
        <v>8.513600793662512</v>
      </c>
      <c r="O340" s="223">
        <f t="shared" ca="1" si="464"/>
        <v>-4.4863992063374889</v>
      </c>
      <c r="P340" s="223" t="str">
        <f t="shared" ca="1" si="465"/>
        <v>-4.14489240141008-1.71687064724125i</v>
      </c>
      <c r="Q340" s="223" t="str">
        <f t="shared" ca="1" si="466"/>
        <v>-3.1723633019111-3.17236330191126i</v>
      </c>
      <c r="R340" s="223" t="str">
        <f t="shared" ca="1" si="467"/>
        <v>-1.7168706472413-4.14489240141006i</v>
      </c>
      <c r="S340" s="223" t="str">
        <f t="shared" ca="1" si="468"/>
        <v>2.19297418482162E-13-4.48639920633749i</v>
      </c>
      <c r="T340" s="223" t="str">
        <f t="shared" ca="1" si="469"/>
        <v>1.7168706472413-4.14489240141007i</v>
      </c>
      <c r="U340" s="223" t="str">
        <f t="shared" ca="1" si="470"/>
        <v>3.1723633019111-3.17236330191127i</v>
      </c>
      <c r="V340" s="223" t="str">
        <f t="shared" ca="1" si="471"/>
        <v>4.14489240141015-1.7168706472411i</v>
      </c>
      <c r="W340" s="223" t="str">
        <f t="shared" ca="1" si="472"/>
        <v>4.48639920633749-7.69413424529345E-15i</v>
      </c>
      <c r="X340" s="223" t="str">
        <f t="shared" ca="1" si="473"/>
        <v>4.14489240141015+1.71687064724108i</v>
      </c>
      <c r="Y340" s="223" t="str">
        <f t="shared" ca="1" si="474"/>
        <v>3.1723633019111+3.17236330191126i</v>
      </c>
      <c r="Z340" s="223" t="str">
        <f t="shared" ca="1" si="475"/>
        <v>1.71687064724133+4.14489240141005i</v>
      </c>
      <c r="AA340" s="223" t="str">
        <f t="shared" ca="1" si="476"/>
        <v>-1.95664392407954E-13+4.48639920633749i</v>
      </c>
      <c r="AB340" s="223" t="str">
        <f t="shared" ca="1" si="477"/>
        <v>-1.71687064724127+4.14489240141007i</v>
      </c>
      <c r="AC340" s="223" t="str">
        <f t="shared" ca="1" si="478"/>
        <v>-3.17236330191109+3.17236330191127i</v>
      </c>
      <c r="AD340" s="223" t="str">
        <f t="shared" ca="1" si="479"/>
        <v>-4.14489240141015+1.71687064724111i</v>
      </c>
      <c r="AE340" s="223" t="str">
        <f t="shared" ca="1" si="480"/>
        <v>-4.48639920633749+1.53882684905869E-14i</v>
      </c>
      <c r="AF340" s="223" t="str">
        <f t="shared" ca="1" si="481"/>
        <v>-4.14489240141067-1.71687064723984i</v>
      </c>
      <c r="AG340" s="223" t="str">
        <f t="shared" ca="1" si="482"/>
        <v>-3.17236330191269-3.17236330190968i</v>
      </c>
      <c r="AH340" s="223" t="str">
        <f t="shared" ca="1" si="483"/>
        <v>-1.71687064723965-4.14489240141075i</v>
      </c>
      <c r="AI340" s="223" t="str">
        <f t="shared" ca="1" si="484"/>
        <v>1.11242598423973E-12-4.48639920633749i</v>
      </c>
      <c r="AJ340" s="223" t="str">
        <f t="shared" ca="1" si="485"/>
        <v>1.71687064724171-4.1448924014099i</v>
      </c>
      <c r="AK340" s="223" t="str">
        <f t="shared" ca="1" si="486"/>
        <v>3.17236330191106-3.17236330191131i</v>
      </c>
      <c r="AL340" s="223" t="str">
        <f t="shared" ca="1" si="487"/>
        <v>4.14489240140979-1.71687064724197i</v>
      </c>
      <c r="AM340" s="223" t="str">
        <f t="shared" ca="1" si="488"/>
        <v>4.48639920633749-1.39382710002256E-12i</v>
      </c>
      <c r="AN340" s="223" t="str">
        <f t="shared" ca="1" si="489"/>
        <v>4.14489240141086+1.71687064723939i</v>
      </c>
      <c r="AO340" s="223" t="str">
        <f t="shared" ca="1" si="490"/>
        <v>3.17236330190988+3.17236330191249i</v>
      </c>
      <c r="AP340" s="223" t="str">
        <f t="shared" ca="1" si="491"/>
        <v>1.7168706472401+4.14489240141056i</v>
      </c>
      <c r="AQ340" s="223" t="str">
        <f t="shared" ca="1" si="492"/>
        <v>-6.26565095126984E-13+4.48639920633749i</v>
      </c>
      <c r="AR340" s="223" t="str">
        <f t="shared" ca="1" si="493"/>
        <v>-6.26565095126984E-13+4.48639920633749i</v>
      </c>
      <c r="AS340" s="223" t="str">
        <f t="shared" ca="1" si="494"/>
        <v>-3.17236330191076+3.1723633019116i</v>
      </c>
      <c r="AT340" s="223" t="str">
        <f t="shared" ca="1" si="495"/>
        <v>-4.14489240140963+1.71687064724236i</v>
      </c>
      <c r="AU340" s="223" t="str">
        <f t="shared" ca="1" si="496"/>
        <v>-4.48639920633749+1.81593242181964E-12i</v>
      </c>
      <c r="AV340" s="223" t="str">
        <f t="shared" ca="1" si="497"/>
        <v>-4.14489240140931-1.71687064724313i</v>
      </c>
      <c r="AW340" s="223" t="str">
        <f t="shared" ca="1" si="498"/>
        <v>-3.17236330191018-3.17236330191219i</v>
      </c>
      <c r="AX340" s="223" t="str">
        <f t="shared" ca="1" si="499"/>
        <v>-1.71687064724049-4.1448924014104i</v>
      </c>
      <c r="AY340" s="223" t="str">
        <f t="shared" ca="1" si="500"/>
        <v>2.04459773329903E-13-4.48639920633749i</v>
      </c>
      <c r="AZ340" s="223" t="str">
        <f t="shared" ca="1" si="501"/>
        <v>1.71687064724087-4.14489240141024i</v>
      </c>
      <c r="BA340" s="223" t="str">
        <f t="shared" ca="1" si="502"/>
        <v>3.17236330191046-3.1723633019119i</v>
      </c>
      <c r="BB340" s="223" t="str">
        <f t="shared" ca="1" si="503"/>
        <v>4.14489240140946-1.71687064724275i</v>
      </c>
      <c r="BC340" s="223" t="str">
        <f t="shared" ca="1" si="504"/>
        <v>4.48639920633749+2.22485196847945E-12i</v>
      </c>
      <c r="BD340" s="223" t="str">
        <f t="shared" ca="1" si="505"/>
        <v>4.14489240140947+1.71687064724274i</v>
      </c>
      <c r="BE340" s="223" t="str">
        <f t="shared" ca="1" si="506"/>
        <v>3.17236330191047+3.17236330191189i</v>
      </c>
      <c r="BF340" s="223" t="str">
        <f t="shared" ca="1" si="507"/>
        <v>1.71687064724088+4.14489240141024i</v>
      </c>
      <c r="BG340" s="223" t="str">
        <f t="shared" ca="1" si="508"/>
        <v>3.45156683098497E-13+4.48639920633749i</v>
      </c>
      <c r="BH340" s="223" t="str">
        <f t="shared" ca="1" si="509"/>
        <v>-1.71687064724048+4.1448924014104i</v>
      </c>
      <c r="BI340" s="223" t="str">
        <f t="shared" ca="1" si="510"/>
        <v>-3.17236330191008+3.17236330191229i</v>
      </c>
      <c r="BJ340" s="223" t="str">
        <f t="shared" ca="1" si="511"/>
        <v>-4.1448924014093+1.71687064724314i</v>
      </c>
      <c r="BK340" s="223" t="str">
        <f t="shared" ca="1" si="512"/>
        <v>-4.48639920633749-1.80274664668237E-12i</v>
      </c>
      <c r="BL340" s="223" t="str">
        <f t="shared" ca="1" si="513"/>
        <v>-4.14489240140968-1.71687064724223i</v>
      </c>
      <c r="BM340" s="223" t="str">
        <f t="shared" ca="1" si="514"/>
        <v>-3.17236330191077-3.17236330191159i</v>
      </c>
      <c r="BN340" s="223" t="str">
        <f t="shared" ca="1" si="515"/>
        <v>-1.71687064724139-4.14489240141003i</v>
      </c>
      <c r="BO340" s="223" t="str">
        <f t="shared" ca="1" si="516"/>
        <v>-6.3975087026426E-13-4.48639920633749i</v>
      </c>
      <c r="BP340" s="223" t="str">
        <f t="shared" ca="1" si="517"/>
        <v>1.71687064723997-4.14489240141061i</v>
      </c>
      <c r="BQ340" s="223" t="str">
        <f t="shared" ca="1" si="518"/>
        <v>3.17236330190987-3.1723633019125i</v>
      </c>
      <c r="BR340" s="223" t="str">
        <f t="shared" ca="1" si="519"/>
        <v>4.14489240141085-1.71687064723941i</v>
      </c>
      <c r="BS340" s="223" t="str">
        <f t="shared" ca="1" si="520"/>
        <v>4.48639920633749+1.25313019025397E-12i</v>
      </c>
      <c r="BT340" s="223" t="str">
        <f t="shared" ca="1" si="521"/>
        <v>4.14489240140979+1.71687064724195i</v>
      </c>
      <c r="BU340" s="223" t="str">
        <f t="shared" ca="1" si="522"/>
        <v>3.17236330191116+3.17236330191121i</v>
      </c>
      <c r="BV340" s="223" t="str">
        <f t="shared" ca="1" si="523"/>
        <v>1.71687064724166+4.14489240140991i</v>
      </c>
      <c r="BW340" s="223" t="str">
        <f t="shared" ca="1" si="524"/>
        <v>1.18936732669266E-12+4.48639920633749i</v>
      </c>
      <c r="BX340" s="223" t="str">
        <f t="shared" ca="1" si="525"/>
        <v>-1.7168706472397+4.14489240141073i</v>
      </c>
      <c r="BY340" s="223" t="str">
        <f t="shared" ca="1" si="526"/>
        <v>-3.17236330191272+3.17236330190964i</v>
      </c>
      <c r="BZ340" s="223" t="str">
        <f t="shared" ca="1" si="527"/>
        <v>-4.14489240141064+1.71687064723991i</v>
      </c>
      <c r="CA340" s="223" t="str">
        <f t="shared" ca="1" si="528"/>
        <v>-4.48639920633749-9.58536003088204E-13i</v>
      </c>
      <c r="CB340" s="223" t="str">
        <f t="shared" ca="1" si="529"/>
        <v>-4.14489240141-1.71687064724145i</v>
      </c>
      <c r="CC340" s="223" t="str">
        <f t="shared" ca="1" si="530"/>
        <v>-3.17236330191137-3.172363301911i</v>
      </c>
      <c r="CD340" s="223" t="str">
        <f t="shared" ca="1" si="531"/>
        <v>-1.71687064724217-4.1448924014097i</v>
      </c>
      <c r="CE340" s="223" t="str">
        <f t="shared" ca="1" si="532"/>
        <v>-1.73898378312106E-12-4.48639920633749i</v>
      </c>
      <c r="CF340" s="223" t="str">
        <f t="shared" ca="1" si="533"/>
        <v>1.71687064724343-4.14489240140918i</v>
      </c>
      <c r="CG340" s="223" t="str">
        <f t="shared" ca="1" si="534"/>
        <v>3.17236330191233-3.17236330191003i</v>
      </c>
      <c r="CH340" s="223" t="str">
        <f t="shared" ca="1" si="535"/>
        <v>4.14489240141043-1.71687064724042i</v>
      </c>
      <c r="CI340" s="223" t="str">
        <f t="shared" ca="1" si="536"/>
        <v>4.48639920633749+4.08919546659806E-13i</v>
      </c>
      <c r="CJ340" s="223" t="str">
        <f t="shared" ca="1" si="537"/>
        <v>4.14489240141021+1.71687064724094i</v>
      </c>
      <c r="CK340" s="223" t="str">
        <f t="shared" ca="1" si="538"/>
        <v>3.17236330191176+3.17236330191061i</v>
      </c>
      <c r="CL340" s="223" t="str">
        <f t="shared" ca="1" si="539"/>
        <v>1.71687064724268+4.1448924014095i</v>
      </c>
      <c r="CM340" s="223" t="str">
        <f t="shared" ca="1" si="540"/>
        <v>-2.30180060717803E-12+4.48639920633749i</v>
      </c>
      <c r="CN340" s="223" t="str">
        <f t="shared" ca="1" si="541"/>
        <v>-1.71687064724292+4.14489240140939i</v>
      </c>
      <c r="CO340" s="223" t="str">
        <f t="shared" ca="1" si="542"/>
        <v>-3.17236330191195+3.17236330191042i</v>
      </c>
      <c r="CP340" s="223" t="str">
        <f t="shared" ca="1" si="543"/>
        <v>-4.14489240141032+1.71687064724069i</v>
      </c>
      <c r="CQ340" s="223" t="str">
        <f t="shared" ca="1" si="544"/>
        <v>-4.48639920633749+1.40696909768594E-13i</v>
      </c>
      <c r="CR340" s="223" t="str">
        <f t="shared" ca="1" si="545"/>
        <v>-4.14489240141033-1.71687064724067i</v>
      </c>
      <c r="CS340" s="223" t="str">
        <f t="shared" ca="1" si="546"/>
        <v>-3.17236330191215-3.17236330191022i</v>
      </c>
      <c r="CT340" s="223" t="str">
        <f t="shared" ca="1" si="547"/>
        <v>-1.71687064724295-4.14489240140938i</v>
      </c>
      <c r="CU340" s="223" t="str">
        <f t="shared" ca="1" si="548"/>
        <v>2.00720642001227E-12-4.48639920633749i</v>
      </c>
      <c r="CV340" s="223" t="str">
        <f t="shared" ca="1" si="549"/>
        <v>1.71687064724242-4.1448924014096i</v>
      </c>
      <c r="CW340" s="223" t="str">
        <f t="shared" ca="1" si="550"/>
        <v>3.17236330191174-3.17236330191063i</v>
      </c>
      <c r="CX340" s="223" t="str">
        <f t="shared" ca="1" si="551"/>
        <v>4.14489240141011-1.7168706472412i</v>
      </c>
      <c r="CY340" s="223" t="str">
        <f t="shared" ca="1" si="552"/>
        <v>4.48639920633749-6.90313366196993E-13i</v>
      </c>
      <c r="CZ340" s="223" t="str">
        <f t="shared" ca="1" si="553"/>
        <v>4.14489240141044+1.7168706472404i</v>
      </c>
      <c r="DA340" s="223" t="str">
        <f t="shared" ca="1" si="554"/>
        <v>3.17236330191236+3.17236330191001i</v>
      </c>
      <c r="DB340" s="223" t="str">
        <f t="shared" ca="1" si="555"/>
        <v>1.71687064723922+4.14489240141093i</v>
      </c>
      <c r="DC340" s="223" t="str">
        <f t="shared" ca="1" si="556"/>
        <v>-1.45758996358387E-12+4.48639920633749i</v>
      </c>
      <c r="DD340" s="223" t="str">
        <f t="shared" ca="1" si="557"/>
        <v>-1.71687064724191+4.14489240140981i</v>
      </c>
      <c r="DE340" s="223" t="str">
        <f t="shared" ca="1" si="558"/>
        <v>-3.17236330191153+3.17236330191084i</v>
      </c>
      <c r="DF340" s="223" t="str">
        <f t="shared" ca="1" si="559"/>
        <v>-4.14489240140999+1.71687064724147i</v>
      </c>
      <c r="DG340" s="223" t="str">
        <f t="shared" ca="1" si="560"/>
        <v>-4.48639920633749+9.84907553362757E-13i</v>
      </c>
      <c r="DH340" s="223" t="str">
        <f t="shared" ca="1" si="561"/>
        <v>-4.14489240141075-1.71687064723965i</v>
      </c>
      <c r="DI340" s="223" t="str">
        <f t="shared" ca="1" si="562"/>
        <v>-3.17236330190968-3.17236330191269i</v>
      </c>
      <c r="DJ340" s="223" t="str">
        <f t="shared" ca="1" si="563"/>
        <v>-1.71687064723949-4.14489240141082i</v>
      </c>
      <c r="DK340" s="223" t="str">
        <f t="shared" ca="1" si="564"/>
        <v>1.16299577641811E-12-4.48639920633749i</v>
      </c>
      <c r="DL340" s="223" t="str">
        <f t="shared" ca="1" si="565"/>
        <v>1.71687064724164-4.14489240140993i</v>
      </c>
      <c r="DM340" s="223" t="str">
        <f t="shared" ca="1" si="566"/>
        <v>3.17236330191096-3.17236330191141i</v>
      </c>
      <c r="DN340" s="223" t="str">
        <f t="shared" ca="1" si="567"/>
        <v>4.14489240140968-1.71687064724221i</v>
      </c>
      <c r="DO340" s="223" t="str">
        <f t="shared" ca="1" si="568"/>
        <v>4.48639920633749-1.27950174052852E-12i</v>
      </c>
      <c r="DP340" s="223" t="str">
        <f t="shared" ca="1" si="569"/>
        <v>4.14489240141086+1.71687064723938i</v>
      </c>
      <c r="DQ340" s="223" t="str">
        <f t="shared" ca="1" si="570"/>
        <v>3.17236330190988+3.17236330191248i</v>
      </c>
      <c r="DR340" s="223" t="str">
        <f t="shared" ca="1" si="571"/>
        <v>1.71687064724023+4.14489240141051i</v>
      </c>
      <c r="DS340" s="223" t="str">
        <f t="shared" ca="1" si="572"/>
        <v>-3.58357050727071E-13+4.48639920633749i</v>
      </c>
      <c r="DT340" s="223" t="str">
        <f t="shared" ca="1" si="573"/>
        <v>-1.71687064724137+4.14489240141004i</v>
      </c>
      <c r="DU340" s="223" t="str">
        <f t="shared" ca="1" si="574"/>
        <v>-3.17236330191075+3.17236330191161i</v>
      </c>
      <c r="DV340" s="223" t="str">
        <f t="shared" ca="1" si="575"/>
        <v>-4.14489240140957+1.71687064724249i</v>
      </c>
      <c r="DW340" s="223" t="str">
        <f t="shared" ca="1" si="576"/>
        <v>-4.48639920633749+2.08414046621956E-12i</v>
      </c>
      <c r="DX340" s="223" t="str">
        <f t="shared" ca="1" si="577"/>
        <v>-4.14489240140941-1.71687064724288i</v>
      </c>
      <c r="DY340" s="223" t="str">
        <f t="shared" ca="1" si="578"/>
        <v>-3.17236330191009-3.17236330191227i</v>
      </c>
      <c r="DZ340" s="223" t="str">
        <f t="shared" ca="1" si="579"/>
        <v>-1.71687064724051-4.14489240141039i</v>
      </c>
      <c r="EA340" s="223" t="str">
        <f t="shared" ca="1" si="580"/>
        <v>6.37628635613087E-14-4.48639920633749i</v>
      </c>
      <c r="EB340" s="223" t="str">
        <f t="shared" ca="1" si="581"/>
        <v>1.71687064724062-4.14489240141034i</v>
      </c>
      <c r="EC340" s="223" t="str">
        <f t="shared" ca="1" si="582"/>
        <v>3.17236330191054-3.17236330191182i</v>
      </c>
      <c r="ED340" s="223" t="str">
        <f t="shared" ca="1" si="583"/>
        <v>4.14489240140946-1.71687064724276i</v>
      </c>
      <c r="EE340" s="223" t="str">
        <f t="shared" ca="1" si="584"/>
        <v>4.48639920633749+2.21166619334218E-12i</v>
      </c>
      <c r="EF340" s="223" t="str">
        <f t="shared" ca="1" si="585"/>
        <v>4.14489240140952+1.71687064724261i</v>
      </c>
      <c r="EG340" s="223" t="str">
        <f t="shared" ca="1" si="586"/>
        <v>3.17236330191066+3.1723633019117i</v>
      </c>
      <c r="EH340" s="223" t="str">
        <f t="shared" ca="1" si="587"/>
        <v>1.71687064724077+4.14489240141028i</v>
      </c>
      <c r="EI340" s="223" t="str">
        <f t="shared" ca="1" si="588"/>
        <v>2.30831323604453E-13+4.48639920633749i</v>
      </c>
      <c r="EJ340" s="223" t="str">
        <f t="shared" ca="1" si="589"/>
        <v>-1.71687064724035+4.14489240141046i</v>
      </c>
      <c r="EK340" s="223" t="str">
        <f t="shared" ca="1" si="590"/>
        <v>-3.17236330190997+3.17236330191239i</v>
      </c>
      <c r="EL340" s="223" t="str">
        <f t="shared" ca="1" si="591"/>
        <v>-4.14489240141091+1.71687064723926i</v>
      </c>
      <c r="EM340" s="223" t="str">
        <f t="shared" ca="1" si="592"/>
        <v>-4.48639920633749-1.91707200617641E-12i</v>
      </c>
      <c r="EN340" s="223"/>
      <c r="EO340" s="223"/>
      <c r="EP340" s="223"/>
    </row>
    <row r="341" spans="1:146">
      <c r="A341" s="249">
        <f t="shared" si="461"/>
        <v>4.7070312499999855E-3</v>
      </c>
      <c r="B341" s="248">
        <v>241</v>
      </c>
      <c r="C341" s="247">
        <f t="shared" si="462"/>
        <v>48200</v>
      </c>
      <c r="N341" s="246">
        <f t="shared" ca="1" si="463"/>
        <v>8.5134808155954342</v>
      </c>
      <c r="O341" s="223">
        <f t="shared" ca="1" si="464"/>
        <v>-4.4865191844045658</v>
      </c>
      <c r="P341" s="223" t="str">
        <f t="shared" ca="1" si="465"/>
        <v>-4.18589009088336-1.61467598578621i</v>
      </c>
      <c r="Q341" s="223" t="str">
        <f t="shared" ca="1" si="466"/>
        <v>-3.32429143861128-3.01296213437971i</v>
      </c>
      <c r="R341" s="223" t="str">
        <f t="shared" ca="1" si="467"/>
        <v>-2.01718985602105-4.00746796329004i</v>
      </c>
      <c r="S341" s="223" t="str">
        <f t="shared" ca="1" si="468"/>
        <v>-0.439755780488908-4.46491536824124i</v>
      </c>
      <c r="T341" s="223" t="str">
        <f t="shared" ca="1" si="469"/>
        <v>1.19661190313642-4.32399980866124i</v>
      </c>
      <c r="U341" s="223" t="str">
        <f t="shared" ca="1" si="470"/>
        <v>2.67261635774173-3.60360599904617i</v>
      </c>
      <c r="V341" s="223" t="str">
        <f t="shared" ca="1" si="471"/>
        <v>3.79045172850548-2.40027708523413i</v>
      </c>
      <c r="W341" s="223" t="str">
        <f t="shared" ca="1" si="472"/>
        <v>4.40031197631067-0.875276472417184i</v>
      </c>
      <c r="X341" s="223" t="str">
        <f t="shared" ca="1" si="473"/>
        <v>4.42046704454289+0.767023793725112i</v>
      </c>
      <c r="Y341" s="223" t="str">
        <f t="shared" ca="1" si="474"/>
        <v>3.84821586377882+2.30653182457803i</v>
      </c>
      <c r="Z341" s="223" t="str">
        <f t="shared" ca="1" si="475"/>
        <v>2.76024833399153+3.53693137150372i</v>
      </c>
      <c r="AA341" s="223" t="str">
        <f t="shared" ca="1" si="476"/>
        <v>1.3023677734409+4.29333117459308i</v>
      </c>
      <c r="AB341" s="223" t="str">
        <f t="shared" ca="1" si="477"/>
        <v>-0.330048825882393+4.47436276631252i</v>
      </c>
      <c r="AC341" s="223" t="str">
        <f t="shared" ca="1" si="478"/>
        <v>-1.91823412906469+4.05576530609472i</v>
      </c>
      <c r="AD341" s="223" t="str">
        <f t="shared" ca="1" si="479"/>
        <v>-3.24934843191078+3.09363688238764i</v>
      </c>
      <c r="AE341" s="223" t="str">
        <f t="shared" ca="1" si="480"/>
        <v>-4.14500324669066+1.71691656085965i</v>
      </c>
      <c r="AF341" s="223" t="str">
        <f t="shared" ca="1" si="481"/>
        <v>-4.48516792870705+0.110104692578873i</v>
      </c>
      <c r="AG341" s="223" t="str">
        <f t="shared" ca="1" si="482"/>
        <v>-4.2242555114065-1.51146279027372i</v>
      </c>
      <c r="AH341" s="223" t="str">
        <f t="shared" ca="1" si="483"/>
        <v>-3.3972320164533-2.93047249064291i</v>
      </c>
      <c r="AI341" s="223" t="str">
        <f t="shared" ca="1" si="484"/>
        <v>-2.11493050323691-3.9567566716325i</v>
      </c>
      <c r="AJ341" s="223" t="str">
        <f t="shared" ca="1" si="485"/>
        <v>-0.54919784265859-4.45277847210586i</v>
      </c>
      <c r="AK341" s="223" t="str">
        <f t="shared" ca="1" si="486"/>
        <v>1.09013523856479-4.35206382692964i</v>
      </c>
      <c r="AL341" s="223" t="str">
        <f t="shared" ca="1" si="487"/>
        <v>2.58337449733255-3.66810994908305i</v>
      </c>
      <c r="AM341" s="223" t="str">
        <f t="shared" ca="1" si="488"/>
        <v>3.73040436684422-2.49257650872742i</v>
      </c>
      <c r="AN341" s="223" t="str">
        <f t="shared" ca="1" si="489"/>
        <v>4.37750632468208-0.983001917291437i</v>
      </c>
      <c r="AO341" s="223" t="str">
        <f t="shared" ca="1" si="490"/>
        <v>4.43795938871945+0.658309088580025i</v>
      </c>
      <c r="AP341" s="223" t="str">
        <f t="shared" ca="1" si="491"/>
        <v>3.90366197771035+2.21139719539678i</v>
      </c>
      <c r="AQ341" s="223" t="str">
        <f t="shared" ca="1" si="492"/>
        <v>2.84621763985787+3.46812622875698i</v>
      </c>
      <c r="AR341" s="223" t="str">
        <f t="shared" ca="1" si="493"/>
        <v>2.84621763985787+3.46812622875698i</v>
      </c>
      <c r="AS341" s="223" t="str">
        <f t="shared" ca="1" si="494"/>
        <v>-0.220143062204027+4.48111497556062i</v>
      </c>
      <c r="AT341" s="223" t="str">
        <f t="shared" ca="1" si="495"/>
        <v>-1.81812292959673+4.10161960753369i</v>
      </c>
      <c r="AU341" s="223" t="str">
        <f t="shared" ca="1" si="496"/>
        <v>-3.17244813921618+3.17244813921584i</v>
      </c>
      <c r="AV341" s="223" t="str">
        <f t="shared" ca="1" si="497"/>
        <v>-4.10161960753383+1.81812292959642i</v>
      </c>
      <c r="AW341" s="223" t="str">
        <f t="shared" ca="1" si="498"/>
        <v>-4.48111497556064+0.220143062203555i</v>
      </c>
      <c r="AX341" s="223" t="str">
        <f t="shared" ca="1" si="499"/>
        <v>-4.26007639836324-1.40733914609761i</v>
      </c>
      <c r="AY341" s="223" t="str">
        <f t="shared" ca="1" si="500"/>
        <v>-3.46812622875668-2.84621763985824i</v>
      </c>
      <c r="AZ341" s="223" t="str">
        <f t="shared" ca="1" si="501"/>
        <v>-2.21139719539648-3.90366197771052i</v>
      </c>
      <c r="BA341" s="223" t="str">
        <f t="shared" ca="1" si="502"/>
        <v>-0.658309088579684-4.43795938871951i</v>
      </c>
      <c r="BB341" s="223" t="str">
        <f t="shared" ca="1" si="503"/>
        <v>0.983001917291773-4.377506324682i</v>
      </c>
      <c r="BC341" s="223" t="str">
        <f t="shared" ca="1" si="504"/>
        <v>2.49257650872771-3.73040436684403i</v>
      </c>
      <c r="BD341" s="223" t="str">
        <f t="shared" ca="1" si="505"/>
        <v>3.66810994908324-2.58337449733227i</v>
      </c>
      <c r="BE341" s="223" t="str">
        <f t="shared" ca="1" si="506"/>
        <v>4.35206382692973-1.09013523856445i</v>
      </c>
      <c r="BF341" s="223" t="str">
        <f t="shared" ca="1" si="507"/>
        <v>4.45277847210581+0.549197842658931i</v>
      </c>
      <c r="BG341" s="223" t="str">
        <f t="shared" ca="1" si="508"/>
        <v>3.95675667163231+2.11493050323727i</v>
      </c>
      <c r="BH341" s="223" t="str">
        <f t="shared" ca="1" si="509"/>
        <v>2.93047249064256+3.39723201645361i</v>
      </c>
      <c r="BI341" s="223" t="str">
        <f t="shared" ca="1" si="510"/>
        <v>1.51146279027321+4.22425551140668i</v>
      </c>
      <c r="BJ341" s="223" t="str">
        <f t="shared" ca="1" si="511"/>
        <v>-0.110104692574883+4.48516792870715i</v>
      </c>
      <c r="BK341" s="223" t="str">
        <f t="shared" ca="1" si="512"/>
        <v>-1.71691656085785+4.1450032466914i</v>
      </c>
      <c r="BL341" s="223" t="str">
        <f t="shared" ca="1" si="513"/>
        <v>-3.09363688238628+3.24934843191208i</v>
      </c>
      <c r="BM341" s="223" t="str">
        <f t="shared" ca="1" si="514"/>
        <v>-4.05576530609394+1.91823412906635i</v>
      </c>
      <c r="BN341" s="223" t="str">
        <f t="shared" ca="1" si="515"/>
        <v>-4.47436276631243+0.330048825883702i</v>
      </c>
      <c r="BO341" s="223" t="str">
        <f t="shared" ca="1" si="516"/>
        <v>-4.29333117459354-1.3023677734394i</v>
      </c>
      <c r="BP341" s="223" t="str">
        <f t="shared" ca="1" si="517"/>
        <v>-3.53693137150437-2.7602483339907i</v>
      </c>
      <c r="BQ341" s="223" t="str">
        <f t="shared" ca="1" si="518"/>
        <v>-2.30653182457885-3.84821586377833i</v>
      </c>
      <c r="BR341" s="223" t="str">
        <f t="shared" ca="1" si="519"/>
        <v>-0.767023793725996-4.42046704454274i</v>
      </c>
      <c r="BS341" s="223" t="str">
        <f t="shared" ca="1" si="520"/>
        <v>0.875276472416368-4.40031197631084i</v>
      </c>
      <c r="BT341" s="223" t="str">
        <f t="shared" ca="1" si="521"/>
        <v>2.40027708523364-3.79045172850579i</v>
      </c>
      <c r="BU341" s="223" t="str">
        <f t="shared" ca="1" si="522"/>
        <v>3.60360599904584-2.67261635774217i</v>
      </c>
      <c r="BV341" s="223" t="str">
        <f t="shared" ca="1" si="523"/>
        <v>4.32399980866112-1.19661190313687i</v>
      </c>
      <c r="BW341" s="223" t="str">
        <f t="shared" ca="1" si="524"/>
        <v>4.46491536824124+0.43975578048895i</v>
      </c>
      <c r="BX341" s="223" t="str">
        <f t="shared" ca="1" si="525"/>
        <v>4.00746796329011+2.01718985602091i</v>
      </c>
      <c r="BY341" s="223" t="str">
        <f t="shared" ca="1" si="526"/>
        <v>3.01296213437979+3.32429143861122i</v>
      </c>
      <c r="BZ341" s="223" t="str">
        <f t="shared" ca="1" si="527"/>
        <v>1.61467598578596+4.18589009088346i</v>
      </c>
      <c r="CA341" s="223" t="str">
        <f t="shared" ca="1" si="528"/>
        <v>-4.72687268116821E-13+4.48651918440457i</v>
      </c>
      <c r="CB341" s="223" t="str">
        <f t="shared" ca="1" si="529"/>
        <v>-1.6146759857866+4.18589009088321i</v>
      </c>
      <c r="CC341" s="223" t="str">
        <f t="shared" ca="1" si="530"/>
        <v>-3.0129621343803+3.32429143861075i</v>
      </c>
      <c r="CD341" s="223" t="str">
        <f t="shared" ca="1" si="531"/>
        <v>-4.00746796329042+2.01718985602029i</v>
      </c>
      <c r="CE341" s="223" t="str">
        <f t="shared" ca="1" si="532"/>
        <v>-4.46491536824133+0.439755780488009i</v>
      </c>
      <c r="CF341" s="223" t="str">
        <f t="shared" ca="1" si="533"/>
        <v>-4.32399980866093-1.19661190313753i</v>
      </c>
      <c r="CG341" s="223" t="str">
        <f t="shared" ca="1" si="534"/>
        <v>-3.60360599904543-2.67261635774273i</v>
      </c>
      <c r="CH341" s="223" t="str">
        <f t="shared" ca="1" si="535"/>
        <v>-2.40027708523305-3.79045172850616i</v>
      </c>
      <c r="CI341" s="223" t="str">
        <f t="shared" ca="1" si="536"/>
        <v>-0.875276472415439-4.40031197631102i</v>
      </c>
      <c r="CJ341" s="223" t="str">
        <f t="shared" ca="1" si="537"/>
        <v>0.767023793726924-4.42046704454258i</v>
      </c>
      <c r="CK341" s="223" t="str">
        <f t="shared" ca="1" si="538"/>
        <v>2.30653182457944-3.84821586377797i</v>
      </c>
      <c r="CL341" s="223" t="str">
        <f t="shared" ca="1" si="539"/>
        <v>3.53693137150479-2.76024833399016i</v>
      </c>
      <c r="CM341" s="223" t="str">
        <f t="shared" ca="1" si="540"/>
        <v>4.29333117459373-1.30236777343874i</v>
      </c>
      <c r="CN341" s="223" t="str">
        <f t="shared" ca="1" si="541"/>
        <v>4.47436276631236+0.330048825884645i</v>
      </c>
      <c r="CO341" s="223" t="str">
        <f t="shared" ca="1" si="542"/>
        <v>4.0557653060955+1.91823412906305i</v>
      </c>
      <c r="CP341" s="223" t="str">
        <f t="shared" ca="1" si="543"/>
        <v>3.0936368823891+3.2493484319094i</v>
      </c>
      <c r="CQ341" s="223" t="str">
        <f t="shared" ca="1" si="544"/>
        <v>1.71691656086145+4.14500324668991i</v>
      </c>
      <c r="CR341" s="223" t="str">
        <f t="shared" ca="1" si="545"/>
        <v>0.110104692578527+4.48516792870706i</v>
      </c>
      <c r="CS341" s="223" t="str">
        <f t="shared" ca="1" si="546"/>
        <v>-1.5114627902741+4.22425551140636i</v>
      </c>
      <c r="CT341" s="223" t="str">
        <f t="shared" ca="1" si="547"/>
        <v>-2.93047249064327+3.39723201645299i</v>
      </c>
      <c r="CU341" s="223" t="str">
        <f t="shared" ca="1" si="548"/>
        <v>-3.95675667163263+2.11493050323666i</v>
      </c>
      <c r="CV341" s="223" t="str">
        <f t="shared" ca="1" si="549"/>
        <v>-4.4527784721059+0.549197842658244i</v>
      </c>
      <c r="CW341" s="223" t="str">
        <f t="shared" ca="1" si="550"/>
        <v>-4.35206382692953-1.09013523856525i</v>
      </c>
      <c r="CX341" s="223" t="str">
        <f t="shared" ca="1" si="551"/>
        <v>-3.66810994908277-2.58337449733294i</v>
      </c>
      <c r="CY341" s="223" t="str">
        <f t="shared" ca="1" si="552"/>
        <v>-2.49257650872713-3.73040436684441i</v>
      </c>
      <c r="CZ341" s="223" t="str">
        <f t="shared" ca="1" si="553"/>
        <v>-0.983001917290849-4.37750632468221i</v>
      </c>
      <c r="DA341" s="223" t="str">
        <f t="shared" ca="1" si="554"/>
        <v>0.658309088580492-4.43795938871938i</v>
      </c>
      <c r="DB341" s="223" t="str">
        <f t="shared" ca="1" si="555"/>
        <v>2.21139719539697-3.90366197771024i</v>
      </c>
      <c r="DC341" s="223" t="str">
        <f t="shared" ca="1" si="556"/>
        <v>3.46812622875728-2.84621763985751i</v>
      </c>
      <c r="DD341" s="223" t="str">
        <f t="shared" ca="1" si="557"/>
        <v>4.26007639836345-1.40733914609696i</v>
      </c>
      <c r="DE341" s="223" t="str">
        <f t="shared" ca="1" si="558"/>
        <v>4.48111497556061+0.220143062204117i</v>
      </c>
      <c r="DF341" s="223" t="str">
        <f t="shared" ca="1" si="559"/>
        <v>4.1016196075335+1.81812292959716i</v>
      </c>
      <c r="DG341" s="223" t="str">
        <f t="shared" ca="1" si="560"/>
        <v>3.17244813921569+3.17244813921633i</v>
      </c>
      <c r="DH341" s="223" t="str">
        <f t="shared" ca="1" si="561"/>
        <v>1.81812292959586+4.10161960753407i</v>
      </c>
      <c r="DI341" s="223" t="str">
        <f t="shared" ca="1" si="562"/>
        <v>0.22014306220321+4.48111497556066i</v>
      </c>
      <c r="DJ341" s="223" t="str">
        <f t="shared" ca="1" si="563"/>
        <v>-1.40733914609782+4.26007639836316i</v>
      </c>
      <c r="DK341" s="223" t="str">
        <f t="shared" ca="1" si="564"/>
        <v>-2.8462176398586+3.46812622875638i</v>
      </c>
      <c r="DL341" s="223" t="str">
        <f t="shared" ca="1" si="565"/>
        <v>-3.90366197771069+2.21139719539618i</v>
      </c>
      <c r="DM341" s="223" t="str">
        <f t="shared" ca="1" si="566"/>
        <v>-4.43795938871959+0.658309088579088i</v>
      </c>
      <c r="DN341" s="223" t="str">
        <f t="shared" ca="1" si="567"/>
        <v>-4.3775063246819-0.983001917292236i</v>
      </c>
      <c r="DO341" s="223" t="str">
        <f t="shared" ca="1" si="568"/>
        <v>-3.73040436684391-2.49257650872789i</v>
      </c>
      <c r="DP341" s="223" t="str">
        <f t="shared" ca="1" si="569"/>
        <v>-2.58337449733178-3.66810994908359i</v>
      </c>
      <c r="DQ341" s="223" t="str">
        <f t="shared" ca="1" si="570"/>
        <v>-1.09013523856411-4.35206382692981i</v>
      </c>
      <c r="DR341" s="223" t="str">
        <f t="shared" ca="1" si="571"/>
        <v>0.549197842655099-4.45277847210629i</v>
      </c>
      <c r="DS341" s="223" t="str">
        <f t="shared" ca="1" si="572"/>
        <v>2.11493050323769-3.95675667163208i</v>
      </c>
      <c r="DT341" s="223" t="str">
        <f t="shared" ca="1" si="573"/>
        <v>3.39723201645374-2.93047249064239i</v>
      </c>
      <c r="DU341" s="223" t="str">
        <f t="shared" ca="1" si="574"/>
        <v>4.22425551140529-1.51146279027709i</v>
      </c>
      <c r="DV341" s="223" t="str">
        <f t="shared" ca="1" si="575"/>
        <v>4.48516792870715+0.110104692575101i</v>
      </c>
      <c r="DW341" s="223" t="str">
        <f t="shared" ca="1" si="576"/>
        <v>4.14500324669112+1.71691656085853i</v>
      </c>
      <c r="DX341" s="223" t="str">
        <f t="shared" ca="1" si="577"/>
        <v>3.24934843191176+3.09363688238662i</v>
      </c>
      <c r="DY341" s="223" t="str">
        <f t="shared" ca="1" si="578"/>
        <v>1.91823412906615+4.05576530609403i</v>
      </c>
      <c r="DZ341" s="223" t="str">
        <f t="shared" ca="1" si="579"/>
        <v>0.330048825883231+4.47436276631246i</v>
      </c>
      <c r="EA341" s="223" t="str">
        <f t="shared" ca="1" si="580"/>
        <v>-1.30236777343985+4.2933311745934i</v>
      </c>
      <c r="EB341" s="223" t="str">
        <f t="shared" ca="1" si="581"/>
        <v>-2.76024833399087+3.53693137150423i</v>
      </c>
      <c r="EC341" s="223" t="str">
        <f t="shared" ca="1" si="582"/>
        <v>-3.84821586377857+2.30653182457844i</v>
      </c>
      <c r="ED341" s="223" t="str">
        <f t="shared" ca="1" si="583"/>
        <v>-4.42046704454277+0.76702379372578i</v>
      </c>
      <c r="EE341" s="223" t="str">
        <f t="shared" ca="1" si="584"/>
        <v>-4.40031197631074-0.87527647241683i</v>
      </c>
      <c r="EF341" s="223" t="str">
        <f t="shared" ca="1" si="585"/>
        <v>-3.79045172850554-2.40027708523404i</v>
      </c>
      <c r="EG341" s="223" t="str">
        <f t="shared" ca="1" si="586"/>
        <v>-2.672616357742-3.60360599904597i</v>
      </c>
      <c r="EH341" s="223" t="str">
        <f t="shared" ca="1" si="587"/>
        <v>-1.19661190313641-4.32399980866124i</v>
      </c>
      <c r="EI341" s="223" t="str">
        <f t="shared" ca="1" si="588"/>
        <v>0.439755780489167-4.46491536824121i</v>
      </c>
      <c r="EJ341" s="223" t="str">
        <f t="shared" ca="1" si="589"/>
        <v>2.01718985602156-4.00746796328978i</v>
      </c>
      <c r="EK341" s="223" t="str">
        <f t="shared" ca="1" si="590"/>
        <v>3.32429143861153-3.01296213437944i</v>
      </c>
      <c r="EL341" s="223" t="str">
        <f t="shared" ca="1" si="591"/>
        <v>4.18589009088354-1.61467598578576i</v>
      </c>
      <c r="EM341" s="223" t="str">
        <f t="shared" ca="1" si="592"/>
        <v>4.48651918440457+9.45374536233638E-13i</v>
      </c>
      <c r="EN341" s="223"/>
      <c r="EO341" s="223"/>
      <c r="EP341" s="223"/>
    </row>
    <row r="342" spans="1:146">
      <c r="A342" s="249">
        <f t="shared" si="461"/>
        <v>4.7265624999999851E-3</v>
      </c>
      <c r="B342" s="248">
        <v>242</v>
      </c>
      <c r="C342" s="247">
        <f t="shared" si="462"/>
        <v>48400</v>
      </c>
      <c r="N342" s="246">
        <f t="shared" ca="1" si="463"/>
        <v>8.5133701472071586</v>
      </c>
      <c r="O342" s="223">
        <f t="shared" ca="1" si="464"/>
        <v>-4.4866298527928405</v>
      </c>
      <c r="P342" s="223" t="str">
        <f t="shared" ca="1" si="465"/>
        <v>-4.22435971057007-1.51150007333255i</v>
      </c>
      <c r="Q342" s="223" t="str">
        <f t="shared" ca="1" si="466"/>
        <v>-3.46821177657817-2.84628784713992i</v>
      </c>
      <c r="R342" s="223" t="str">
        <f t="shared" ca="1" si="467"/>
        <v>-2.30658871949999-3.84831078722175i</v>
      </c>
      <c r="S342" s="223" t="str">
        <f t="shared" ca="1" si="468"/>
        <v>-0.875298062748483-4.40042051823694i</v>
      </c>
      <c r="T342" s="223" t="str">
        <f t="shared" ca="1" si="469"/>
        <v>0.658325327005947-4.43806885928941i</v>
      </c>
      <c r="U342" s="223" t="str">
        <f t="shared" ca="1" si="470"/>
        <v>2.11498267195273-3.9568542724381i</v>
      </c>
      <c r="V342" s="223" t="str">
        <f t="shared" ca="1" si="471"/>
        <v>3.32437343847807-3.01303645472692i</v>
      </c>
      <c r="W342" s="223" t="str">
        <f t="shared" ca="1" si="472"/>
        <v>4.14510549094947-1.71695891181835i</v>
      </c>
      <c r="X342" s="223" t="str">
        <f t="shared" ca="1" si="473"/>
        <v>4.48122551064398-0.220148492444381i</v>
      </c>
      <c r="Y342" s="223" t="str">
        <f t="shared" ca="1" si="474"/>
        <v>4.29343707763769+1.30239989877833i</v>
      </c>
      <c r="Z342" s="223" t="str">
        <f t="shared" ca="1" si="475"/>
        <v>3.603694888729+2.67268228282382i</v>
      </c>
      <c r="AA342" s="223" t="str">
        <f t="shared" ca="1" si="476"/>
        <v>2.49263799278868+3.73049638424679i</v>
      </c>
      <c r="AB342" s="223" t="str">
        <f t="shared" ca="1" si="477"/>
        <v>1.09016212879079+4.35217117872474i</v>
      </c>
      <c r="AC342" s="223" t="str">
        <f t="shared" ca="1" si="478"/>
        <v>-0.439766627888171+4.46502550373094i</v>
      </c>
      <c r="AD342" s="223" t="str">
        <f t="shared" ca="1" si="479"/>
        <v>-1.9182814458981+4.05586534913266i</v>
      </c>
      <c r="AE342" s="223" t="str">
        <f t="shared" ca="1" si="480"/>
        <v>-3.17252639358395+3.17252639358369i</v>
      </c>
      <c r="AF342" s="223" t="str">
        <f t="shared" ca="1" si="481"/>
        <v>-4.05586534913361+1.91828144589609i</v>
      </c>
      <c r="AG342" s="223" t="str">
        <f t="shared" ca="1" si="482"/>
        <v>-4.46502550373081+0.439766627889574i</v>
      </c>
      <c r="AH342" s="223" t="str">
        <f t="shared" ca="1" si="483"/>
        <v>-4.35217117872484-1.09016212879035i</v>
      </c>
      <c r="AI342" s="223" t="str">
        <f t="shared" ca="1" si="484"/>
        <v>-3.73049638424654-2.49263799278905i</v>
      </c>
      <c r="AJ342" s="223" t="str">
        <f t="shared" ca="1" si="485"/>
        <v>-2.67268228282275-3.6036948887298i</v>
      </c>
      <c r="AK342" s="223" t="str">
        <f t="shared" ca="1" si="486"/>
        <v>-1.30239989877617-4.29343707763835i</v>
      </c>
      <c r="AL342" s="223" t="str">
        <f t="shared" ca="1" si="487"/>
        <v>0.220148492443069-4.48122551064404i</v>
      </c>
      <c r="AM342" s="223" t="str">
        <f t="shared" ca="1" si="488"/>
        <v>1.71695891181794-4.14510549094964i</v>
      </c>
      <c r="AN342" s="223" t="str">
        <f t="shared" ca="1" si="489"/>
        <v>3.01303645472725-3.32437343847778i</v>
      </c>
      <c r="AO342" s="223" t="str">
        <f t="shared" ca="1" si="490"/>
        <v>3.95685427243872-2.11498267195155i</v>
      </c>
      <c r="AP342" s="223" t="str">
        <f t="shared" ca="1" si="491"/>
        <v>4.43806885928973-0.658325327003762i</v>
      </c>
      <c r="AQ342" s="223" t="str">
        <f t="shared" ca="1" si="492"/>
        <v>4.40042051823721+0.875298062747133i</v>
      </c>
      <c r="AR342" s="223" t="str">
        <f t="shared" ca="1" si="493"/>
        <v>4.40042051823721+0.875298062747133i</v>
      </c>
      <c r="AS342" s="223" t="str">
        <f t="shared" ca="1" si="494"/>
        <v>2.84628784713962+3.46821177657842i</v>
      </c>
      <c r="AT342" s="223" t="str">
        <f t="shared" ca="1" si="495"/>
        <v>1.51150007333135+4.2243597105705i</v>
      </c>
      <c r="AU342" s="223" t="str">
        <f t="shared" ca="1" si="496"/>
        <v>-2.16120701701217E-12+4.48662985279284i</v>
      </c>
      <c r="AV342" s="223" t="str">
        <f t="shared" ca="1" si="497"/>
        <v>-1.51150007333121+4.22435971057054i</v>
      </c>
      <c r="AW342" s="223" t="str">
        <f t="shared" ca="1" si="498"/>
        <v>-2.84628784713951+3.46821177657851i</v>
      </c>
      <c r="AX342" s="223" t="str">
        <f t="shared" ca="1" si="499"/>
        <v>-3.84831078722193+2.3065887194997i</v>
      </c>
      <c r="AY342" s="223" t="str">
        <f t="shared" ca="1" si="500"/>
        <v>-4.40042051823721+0.875298062747146i</v>
      </c>
      <c r="AZ342" s="223" t="str">
        <f t="shared" ca="1" si="501"/>
        <v>-4.43806885928976-0.658325327003623i</v>
      </c>
      <c r="BA342" s="223" t="str">
        <f t="shared" ca="1" si="502"/>
        <v>-3.95685427243873-2.11498267195154i</v>
      </c>
      <c r="BB342" s="223" t="str">
        <f t="shared" ca="1" si="503"/>
        <v>-3.01303645472726-3.32437343847777i</v>
      </c>
      <c r="BC342" s="223" t="str">
        <f t="shared" ca="1" si="504"/>
        <v>-1.71695891181795-4.14510549094964i</v>
      </c>
      <c r="BD342" s="223" t="str">
        <f t="shared" ca="1" si="505"/>
        <v>-0.220148492443082-4.48122551064404i</v>
      </c>
      <c r="BE342" s="223" t="str">
        <f t="shared" ca="1" si="506"/>
        <v>1.30239989877616-4.29343707763835i</v>
      </c>
      <c r="BF342" s="223" t="str">
        <f t="shared" ca="1" si="507"/>
        <v>2.67268228282269-3.60369488872985i</v>
      </c>
      <c r="BG342" s="223" t="str">
        <f t="shared" ca="1" si="508"/>
        <v>3.7304963842465-2.49263799278911i</v>
      </c>
      <c r="BH342" s="223" t="str">
        <f t="shared" ca="1" si="509"/>
        <v>4.35217117872483-1.09016212879042i</v>
      </c>
      <c r="BI342" s="223" t="str">
        <f t="shared" ca="1" si="510"/>
        <v>4.46502550373082+0.439766627889434i</v>
      </c>
      <c r="BJ342" s="223" t="str">
        <f t="shared" ca="1" si="511"/>
        <v>4.05586534913359+1.91828144589614i</v>
      </c>
      <c r="BK342" s="223" t="str">
        <f t="shared" ca="1" si="512"/>
        <v>3.17252639358459+3.17252639358305i</v>
      </c>
      <c r="BL342" s="223" t="str">
        <f t="shared" ca="1" si="513"/>
        <v>1.91828144589811+4.05586534913266i</v>
      </c>
      <c r="BM342" s="223" t="str">
        <f t="shared" ca="1" si="514"/>
        <v>0.439766627887296+4.46502550373103i</v>
      </c>
      <c r="BN342" s="223" t="str">
        <f t="shared" ca="1" si="515"/>
        <v>-1.09016212879251+4.35217117872431i</v>
      </c>
      <c r="BO342" s="223" t="str">
        <f t="shared" ca="1" si="516"/>
        <v>-2.49263799278708+3.73049638424785i</v>
      </c>
      <c r="BP342" s="223" t="str">
        <f t="shared" ca="1" si="517"/>
        <v>-3.60369488872839+2.67268228282465i</v>
      </c>
      <c r="BQ342" s="223" t="str">
        <f t="shared" ca="1" si="518"/>
        <v>-4.29343707763764+1.3023998987785i</v>
      </c>
      <c r="BR342" s="223" t="str">
        <f t="shared" ca="1" si="519"/>
        <v>-4.48122551064394-0.2201484924451i</v>
      </c>
      <c r="BS342" s="223" t="str">
        <f t="shared" ca="1" si="520"/>
        <v>-4.14510549094886-1.71695891181982i</v>
      </c>
      <c r="BT342" s="223" t="str">
        <f t="shared" ca="1" si="521"/>
        <v>-3.32437343847932-3.01303645472555i</v>
      </c>
      <c r="BU342" s="223" t="str">
        <f t="shared" ca="1" si="522"/>
        <v>-2.11498267195358-3.95685427243764i</v>
      </c>
      <c r="BV342" s="223" t="str">
        <f t="shared" ca="1" si="523"/>
        <v>-0.658325327006042-4.4380688592894i</v>
      </c>
      <c r="BW342" s="223" t="str">
        <f t="shared" ca="1" si="524"/>
        <v>0.875298062749251-4.40042051823679i</v>
      </c>
      <c r="BX342" s="223" t="str">
        <f t="shared" ca="1" si="525"/>
        <v>2.30658871950143-3.84831078722089i</v>
      </c>
      <c r="BY342" s="223" t="str">
        <f t="shared" ca="1" si="526"/>
        <v>3.46821177657704-2.8462878471413i</v>
      </c>
      <c r="BZ342" s="223" t="str">
        <f t="shared" ca="1" si="527"/>
        <v>4.22435971056976-1.51150007333339i</v>
      </c>
      <c r="CA342" s="223" t="str">
        <f t="shared" ca="1" si="528"/>
        <v>4.48662985279284-1.31874259027169E-14i</v>
      </c>
      <c r="CB342" s="223" t="str">
        <f t="shared" ca="1" si="529"/>
        <v>4.22435971056977+1.51150007333337i</v>
      </c>
      <c r="CC342" s="223" t="str">
        <f t="shared" ca="1" si="530"/>
        <v>3.46821177657705+2.84628784714128i</v>
      </c>
      <c r="CD342" s="223" t="str">
        <f t="shared" ca="1" si="531"/>
        <v>2.30658871950167+3.84831078722075i</v>
      </c>
      <c r="CE342" s="223" t="str">
        <f t="shared" ca="1" si="532"/>
        <v>0.875298062749529+4.40042051823673i</v>
      </c>
      <c r="CF342" s="223" t="str">
        <f t="shared" ca="1" si="533"/>
        <v>-0.658325327005763+4.43806885928944i</v>
      </c>
      <c r="CG342" s="223" t="str">
        <f t="shared" ca="1" si="534"/>
        <v>-2.11498267195333+3.95685427243777i</v>
      </c>
      <c r="CH342" s="223" t="str">
        <f t="shared" ca="1" si="535"/>
        <v>-3.3243734384793+3.01303645472556i</v>
      </c>
      <c r="CI342" s="223" t="str">
        <f t="shared" ca="1" si="536"/>
        <v>-4.14510549094876+1.71695891182008i</v>
      </c>
      <c r="CJ342" s="223" t="str">
        <f t="shared" ca="1" si="537"/>
        <v>-4.48122551064393+0.220148492445381i</v>
      </c>
      <c r="CK342" s="223" t="str">
        <f t="shared" ca="1" si="538"/>
        <v>-4.29343707763772-1.30239989877823i</v>
      </c>
      <c r="CL342" s="223" t="str">
        <f t="shared" ca="1" si="539"/>
        <v>-3.60369488872856-2.67268228282442i</v>
      </c>
      <c r="CM342" s="223" t="str">
        <f t="shared" ca="1" si="540"/>
        <v>-2.49263799278731-3.7304963842477i</v>
      </c>
      <c r="CN342" s="223" t="str">
        <f t="shared" ca="1" si="541"/>
        <v>-1.09016212879253-4.3521711787243i</v>
      </c>
      <c r="CO342" s="223" t="str">
        <f t="shared" ca="1" si="542"/>
        <v>0.43976662788727-4.46502550373103i</v>
      </c>
      <c r="CP342" s="223" t="str">
        <f t="shared" ca="1" si="543"/>
        <v>1.91828144589809-4.05586534913267i</v>
      </c>
      <c r="CQ342" s="223" t="str">
        <f t="shared" ca="1" si="544"/>
        <v>3.17252639358457-3.17252639358306i</v>
      </c>
      <c r="CR342" s="223" t="str">
        <f t="shared" ca="1" si="545"/>
        <v>4.05586534913358-1.91828144589616i</v>
      </c>
      <c r="CS342" s="223" t="str">
        <f t="shared" ca="1" si="546"/>
        <v>4.46502550373079-0.439766627889714i</v>
      </c>
      <c r="CT342" s="223" t="str">
        <f t="shared" ca="1" si="547"/>
        <v>4.35217117872489+1.09016212879015i</v>
      </c>
      <c r="CU342" s="223" t="str">
        <f t="shared" ca="1" si="548"/>
        <v>3.73049638424665+2.49263799278887i</v>
      </c>
      <c r="CV342" s="223" t="str">
        <f t="shared" ca="1" si="549"/>
        <v>2.67268228282292+3.60369488872968i</v>
      </c>
      <c r="CW342" s="223" t="str">
        <f t="shared" ca="1" si="550"/>
        <v>1.30239989877619+4.29343707763834i</v>
      </c>
      <c r="CX342" s="223" t="str">
        <f t="shared" ca="1" si="551"/>
        <v>-0.220148492443183+4.48122551064404i</v>
      </c>
      <c r="CY342" s="223" t="str">
        <f t="shared" ca="1" si="552"/>
        <v>-1.71695891181781+4.14510549094969i</v>
      </c>
      <c r="CZ342" s="223" t="str">
        <f t="shared" ca="1" si="553"/>
        <v>-3.01303645472734+3.3243734384777i</v>
      </c>
      <c r="DA342" s="223" t="str">
        <f t="shared" ca="1" si="554"/>
        <v>-3.95685427243866+2.11498267195167i</v>
      </c>
      <c r="DB342" s="223" t="str">
        <f t="shared" ca="1" si="555"/>
        <v>-4.43806885928975+0.65832532700365i</v>
      </c>
      <c r="DC342" s="223" t="str">
        <f t="shared" ca="1" si="556"/>
        <v>-4.40042051823726-0.875298062746868i</v>
      </c>
      <c r="DD342" s="223" t="str">
        <f t="shared" ca="1" si="557"/>
        <v>-3.84831078722201-2.30658871949956i</v>
      </c>
      <c r="DE342" s="223" t="str">
        <f t="shared" ca="1" si="558"/>
        <v>-2.84628784713982-3.46821177657825i</v>
      </c>
      <c r="DF342" s="223" t="str">
        <f t="shared" ca="1" si="559"/>
        <v>-1.51150007333136-4.22435971057049i</v>
      </c>
      <c r="DG342" s="223" t="str">
        <f t="shared" ca="1" si="560"/>
        <v>-2.1875818688176E-12-4.48662985279284i</v>
      </c>
      <c r="DH342" s="223" t="str">
        <f t="shared" ca="1" si="561"/>
        <v>1.51150007333108-4.22435971057059i</v>
      </c>
      <c r="DI342" s="223" t="str">
        <f t="shared" ca="1" si="562"/>
        <v>2.8462878471396-3.46821177657843i</v>
      </c>
      <c r="DJ342" s="223" t="str">
        <f t="shared" ca="1" si="563"/>
        <v>3.84831078722185-2.30658871949982i</v>
      </c>
      <c r="DK342" s="223" t="str">
        <f t="shared" ca="1" si="564"/>
        <v>4.4004205182372-0.87529806274716i</v>
      </c>
      <c r="DL342" s="223" t="str">
        <f t="shared" ca="1" si="565"/>
        <v>4.43806885928912+0.658325327007899i</v>
      </c>
      <c r="DM342" s="223" t="str">
        <f t="shared" ca="1" si="566"/>
        <v>3.9568542724388+2.11498267195141i</v>
      </c>
      <c r="DN342" s="223" t="str">
        <f t="shared" ca="1" si="567"/>
        <v>3.01303645472717+3.32437343847784i</v>
      </c>
      <c r="DO342" s="223" t="str">
        <f t="shared" ca="1" si="568"/>
        <v>1.71695891181808+4.14510549094958i</v>
      </c>
      <c r="DP342" s="223" t="str">
        <f t="shared" ca="1" si="569"/>
        <v>0.220148492442968+4.48122551064404i</v>
      </c>
      <c r="DQ342" s="223" t="str">
        <f t="shared" ca="1" si="570"/>
        <v>-1.3023998987803+4.2934370776371i</v>
      </c>
      <c r="DR342" s="223" t="str">
        <f t="shared" ca="1" si="571"/>
        <v>-2.67268228282268+3.60369488872985i</v>
      </c>
      <c r="DS342" s="223" t="str">
        <f t="shared" ca="1" si="572"/>
        <v>-3.73049638424635+2.49263799278933i</v>
      </c>
      <c r="DT342" s="223" t="str">
        <f t="shared" ca="1" si="573"/>
        <v>-4.35217117872482+1.09016212879043i</v>
      </c>
      <c r="DU342" s="223" t="str">
        <f t="shared" ca="1" si="574"/>
        <v>-4.46502550373085-0.439766627889167i</v>
      </c>
      <c r="DV342" s="223" t="str">
        <f t="shared" ca="1" si="575"/>
        <v>-4.0558653491337-1.91828144589589i</v>
      </c>
      <c r="DW342" s="223" t="str">
        <f t="shared" ca="1" si="576"/>
        <v>-3.1725263935846-3.17252639358304i</v>
      </c>
      <c r="DX342" s="223" t="str">
        <f t="shared" ca="1" si="577"/>
        <v>-1.91828144589836-4.05586534913254i</v>
      </c>
      <c r="DY342" s="223" t="str">
        <f t="shared" ca="1" si="578"/>
        <v>-0.439766627887309-4.46502550373103i</v>
      </c>
      <c r="DZ342" s="223" t="str">
        <f t="shared" ca="1" si="579"/>
        <v>1.09016212879225-4.35217117872437i</v>
      </c>
      <c r="EA342" s="223" t="str">
        <f t="shared" ca="1" si="580"/>
        <v>2.49263799278707-3.73049638424786i</v>
      </c>
      <c r="EB342" s="223" t="str">
        <f t="shared" ca="1" si="581"/>
        <v>3.60369488872853-2.67268228282445i</v>
      </c>
      <c r="EC342" s="223" t="str">
        <f t="shared" ca="1" si="582"/>
        <v>4.29343707763764-1.30239989877851i</v>
      </c>
      <c r="ED342" s="223" t="str">
        <f t="shared" ca="1" si="583"/>
        <v>4.48122551064393+0.220148492445342i</v>
      </c>
      <c r="EE342" s="223" t="str">
        <f t="shared" ca="1" si="584"/>
        <v>4.14510549094887+1.7169589118198i</v>
      </c>
      <c r="EF342" s="223" t="str">
        <f t="shared" ca="1" si="585"/>
        <v>3.32437343847933+3.01303645472554i</v>
      </c>
      <c r="EG342" s="223" t="str">
        <f t="shared" ca="1" si="586"/>
        <v>2.11498267195382+3.95685427243751i</v>
      </c>
      <c r="EH342" s="223" t="str">
        <f t="shared" ca="1" si="587"/>
        <v>0.658325327006055+4.43806885928939i</v>
      </c>
      <c r="EI342" s="223" t="str">
        <f t="shared" ca="1" si="588"/>
        <v>-0.87529806274899+4.40042051823684i</v>
      </c>
      <c r="EJ342" s="223" t="str">
        <f t="shared" ca="1" si="589"/>
        <v>-2.30658871950142+3.84831078722089i</v>
      </c>
      <c r="EK342" s="223" t="str">
        <f t="shared" ca="1" si="590"/>
        <v>-3.46821177657703+2.84628784714131i</v>
      </c>
      <c r="EL342" s="223" t="str">
        <f t="shared" ca="1" si="591"/>
        <v>-4.22435971056967+1.51150007333365i</v>
      </c>
      <c r="EM342" s="223" t="str">
        <f t="shared" ca="1" si="592"/>
        <v>-4.48662985279284+2.63748518054339E-14i</v>
      </c>
      <c r="EN342" s="223"/>
      <c r="EO342" s="223"/>
      <c r="EP342" s="223"/>
    </row>
    <row r="343" spans="1:146">
      <c r="A343" s="249">
        <f t="shared" si="461"/>
        <v>4.7460937499999847E-3</v>
      </c>
      <c r="B343" s="248">
        <v>243</v>
      </c>
      <c r="C343" s="247">
        <f t="shared" si="462"/>
        <v>48600</v>
      </c>
      <c r="N343" s="246">
        <f t="shared" ca="1" si="463"/>
        <v>8.5132684054676364</v>
      </c>
      <c r="O343" s="223">
        <f t="shared" ca="1" si="464"/>
        <v>-4.4867315945323636</v>
      </c>
      <c r="P343" s="223" t="str">
        <f t="shared" ca="1" si="465"/>
        <v>-4.26027808776561-1.40740577527562i</v>
      </c>
      <c r="Q343" s="223" t="str">
        <f t="shared" ca="1" si="466"/>
        <v>-3.60377660846043-2.67274289030732i</v>
      </c>
      <c r="R343" s="223" t="str">
        <f t="shared" ca="1" si="467"/>
        <v>-2.58349680482491-3.6682836123771i</v>
      </c>
      <c r="S343" s="223" t="str">
        <f t="shared" ca="1" si="468"/>
        <v>-1.30242943284626-4.2935344384121i</v>
      </c>
      <c r="T343" s="223" t="str">
        <f t="shared" ca="1" si="469"/>
        <v>0.110109905382239-4.48538027486094i</v>
      </c>
      <c r="U343" s="223" t="str">
        <f t="shared" ca="1" si="470"/>
        <v>1.51153434909242-4.22445550490104i</v>
      </c>
      <c r="V343" s="223" t="str">
        <f t="shared" ca="1" si="471"/>
        <v>2.76037901541253-3.53709882426899i</v>
      </c>
      <c r="W343" s="223" t="str">
        <f t="shared" ca="1" si="472"/>
        <v>3.73058097941137-2.49269451747081i</v>
      </c>
      <c r="X343" s="223" t="str">
        <f t="shared" ca="1" si="473"/>
        <v>4.32420452445845-1.19666855562767i</v>
      </c>
      <c r="Y343" s="223" t="str">
        <f t="shared" ca="1" si="474"/>
        <v>4.48132712983111+0.220153484675196i</v>
      </c>
      <c r="Z343" s="223" t="str">
        <f t="shared" ca="1" si="475"/>
        <v>4.18608826800299+1.61475243113695i</v>
      </c>
      <c r="AA343" s="223" t="str">
        <f t="shared" ca="1" si="476"/>
        <v>3.46829042400644+2.8463523914161i</v>
      </c>
      <c r="AB343" s="223" t="str">
        <f t="shared" ca="1" si="477"/>
        <v>2.40039072414725+3.79063118395905i</v>
      </c>
      <c r="AC343" s="223" t="str">
        <f t="shared" ca="1" si="478"/>
        <v>1.09018685001705+4.3522698713918i</v>
      </c>
      <c r="AD343" s="223" t="str">
        <f t="shared" ca="1" si="479"/>
        <v>-0.330064451740624+4.47457460090589i</v>
      </c>
      <c r="AE343" s="223" t="str">
        <f t="shared" ca="1" si="480"/>
        <v>-1.71699784669642+4.14519948806023i</v>
      </c>
      <c r="AF343" s="223" t="str">
        <f t="shared" ca="1" si="481"/>
        <v>-2.93061123117239+3.39739285527906i</v>
      </c>
      <c r="AG343" s="223" t="str">
        <f t="shared" ca="1" si="482"/>
        <v>-3.84839805402188+2.30664102520862i</v>
      </c>
      <c r="AH343" s="223" t="str">
        <f t="shared" ca="1" si="483"/>
        <v>-4.37771357369648+0.983048456612634i</v>
      </c>
      <c r="AI343" s="223" t="str">
        <f t="shared" ca="1" si="484"/>
        <v>-4.465126755556-0.439776600324418i</v>
      </c>
      <c r="AJ343" s="223" t="str">
        <f t="shared" ca="1" si="485"/>
        <v>-4.10181379494504-1.81820900695533i</v>
      </c>
      <c r="AK343" s="223" t="str">
        <f t="shared" ca="1" si="486"/>
        <v>-3.32444882413375-3.01310478030398i</v>
      </c>
      <c r="AL343" s="223" t="str">
        <f t="shared" ca="1" si="487"/>
        <v>-2.21150189196691-3.90384679299812i</v>
      </c>
      <c r="AM343" s="223" t="str">
        <f t="shared" ca="1" si="488"/>
        <v>-0.875317911577438-4.40052030503742i</v>
      </c>
      <c r="AN343" s="223" t="str">
        <f t="shared" ca="1" si="489"/>
        <v>0.549223843925878-4.45298928481062i</v>
      </c>
      <c r="AO343" s="223" t="str">
        <f t="shared" ca="1" si="490"/>
        <v>1.91832494609566-4.05595732257651i</v>
      </c>
      <c r="AP343" s="223" t="str">
        <f t="shared" ca="1" si="491"/>
        <v>3.09378334778312-3.249502269326i</v>
      </c>
      <c r="AQ343" s="223" t="str">
        <f t="shared" ca="1" si="492"/>
        <v>3.95694400064261-2.11503063267494i</v>
      </c>
      <c r="AR343" s="223" t="str">
        <f t="shared" ca="1" si="493"/>
        <v>3.95694400064261-2.11503063267494i</v>
      </c>
      <c r="AS343" s="223" t="str">
        <f t="shared" ca="1" si="494"/>
        <v>4.43816949982811+0.658340255620498i</v>
      </c>
      <c r="AT343" s="223" t="str">
        <f t="shared" ca="1" si="495"/>
        <v>4.00765769317889+2.01728535801928i</v>
      </c>
      <c r="AU343" s="223" t="str">
        <f t="shared" ca="1" si="496"/>
        <v>3.17259833585794+3.17259833585759i</v>
      </c>
      <c r="AV343" s="223" t="str">
        <f t="shared" ca="1" si="497"/>
        <v>2.01728535801972+4.00765769317867i</v>
      </c>
      <c r="AW343" s="223" t="str">
        <f t="shared" ca="1" si="498"/>
        <v>0.658340255620992+4.43816949982803i</v>
      </c>
      <c r="AX343" s="223" t="str">
        <f t="shared" ca="1" si="499"/>
        <v>-0.767060107762066+4.42067632749277i</v>
      </c>
      <c r="AY343" s="223" t="str">
        <f t="shared" ca="1" si="500"/>
        <v>-2.11503063267833+3.9569440006408i</v>
      </c>
      <c r="AZ343" s="223" t="str">
        <f t="shared" ca="1" si="501"/>
        <v>-3.24950226932565+3.09378334778348i</v>
      </c>
      <c r="BA343" s="223" t="str">
        <f t="shared" ca="1" si="502"/>
        <v>-4.05595732257629+1.91832494609612i</v>
      </c>
      <c r="BB343" s="223" t="str">
        <f t="shared" ca="1" si="503"/>
        <v>-4.45298928481056+0.549223843926372i</v>
      </c>
      <c r="BC343" s="223" t="str">
        <f t="shared" ca="1" si="504"/>
        <v>-4.40052030503752-0.875317911576949i</v>
      </c>
      <c r="BD343" s="223" t="str">
        <f t="shared" ca="1" si="505"/>
        <v>-3.90384679299843-2.21150189196637i</v>
      </c>
      <c r="BE343" s="223" t="str">
        <f t="shared" ca="1" si="506"/>
        <v>-3.01310478030434-3.32444882413341i</v>
      </c>
      <c r="BF343" s="223" t="str">
        <f t="shared" ca="1" si="507"/>
        <v>-1.8182090069559-4.10181379494479i</v>
      </c>
      <c r="BG343" s="223" t="str">
        <f t="shared" ca="1" si="508"/>
        <v>-0.439776600320409-4.46512675555639i</v>
      </c>
      <c r="BH343" s="223" t="str">
        <f t="shared" ca="1" si="509"/>
        <v>0.983048456612024-4.37771357369662i</v>
      </c>
      <c r="BI343" s="223" t="str">
        <f t="shared" ca="1" si="510"/>
        <v>2.3066410252082-3.84839805402214i</v>
      </c>
      <c r="BJ343" s="223" t="str">
        <f t="shared" ca="1" si="511"/>
        <v>3.39739285527877-2.93061123117272i</v>
      </c>
      <c r="BK343" s="223" t="str">
        <f t="shared" ca="1" si="512"/>
        <v>4.14519948806004-1.71699784669688i</v>
      </c>
      <c r="BL343" s="223" t="str">
        <f t="shared" ca="1" si="513"/>
        <v>4.47457460090598-0.330064451739404i</v>
      </c>
      <c r="BM343" s="223" t="str">
        <f t="shared" ca="1" si="514"/>
        <v>4.35226987139216+1.09018685001564i</v>
      </c>
      <c r="BN343" s="223" t="str">
        <f t="shared" ca="1" si="515"/>
        <v>3.79063118395914+2.40039072414709i</v>
      </c>
      <c r="BO343" s="223" t="str">
        <f t="shared" ca="1" si="516"/>
        <v>2.84635239141472+3.46829042400758i</v>
      </c>
      <c r="BP343" s="223" t="str">
        <f t="shared" ca="1" si="517"/>
        <v>1.61475243113795+4.1860882680026i</v>
      </c>
      <c r="BQ343" s="223" t="str">
        <f t="shared" ca="1" si="518"/>
        <v>0.220153484674325+4.48132712983115i</v>
      </c>
      <c r="BR343" s="223" t="str">
        <f t="shared" ca="1" si="519"/>
        <v>-1.19666855562528+4.32420452445911i</v>
      </c>
      <c r="BS343" s="223" t="str">
        <f t="shared" ca="1" si="520"/>
        <v>-2.49269451747039+3.73058097941165i</v>
      </c>
      <c r="BT343" s="223" t="str">
        <f t="shared" ca="1" si="521"/>
        <v>-3.53709882426972+2.76037901541159i</v>
      </c>
      <c r="BU343" s="223" t="str">
        <f t="shared" ca="1" si="522"/>
        <v>-4.22445550490056+1.51153434909376i</v>
      </c>
      <c r="BV343" s="223" t="str">
        <f t="shared" ca="1" si="523"/>
        <v>-4.48538027486094+0.110109905382403i</v>
      </c>
      <c r="BW343" s="223" t="str">
        <f t="shared" ca="1" si="524"/>
        <v>-4.29353443841158-1.30242943284797i</v>
      </c>
      <c r="BX343" s="223" t="str">
        <f t="shared" ca="1" si="525"/>
        <v>-3.66828361237773-2.58349680482402i</v>
      </c>
      <c r="BY343" s="223" t="str">
        <f t="shared" ca="1" si="526"/>
        <v>-2.67274289030662-3.60377660846095i</v>
      </c>
      <c r="BZ343" s="223" t="str">
        <f t="shared" ca="1" si="527"/>
        <v>-1.40740577527783-4.26027808776487i</v>
      </c>
      <c r="CA343" s="223" t="str">
        <f t="shared" ca="1" si="528"/>
        <v>-4.99085096959887E-13-4.48673159453236i</v>
      </c>
      <c r="CB343" s="223" t="str">
        <f t="shared" ca="1" si="529"/>
        <v>1.40740577527664-4.26027808776527i</v>
      </c>
      <c r="CC343" s="223" t="str">
        <f t="shared" ca="1" si="530"/>
        <v>2.67274289030582-3.60377660846155i</v>
      </c>
      <c r="CD343" s="223" t="str">
        <f t="shared" ca="1" si="531"/>
        <v>3.66828361237701-2.58349680482505i</v>
      </c>
      <c r="CE343" s="223" t="str">
        <f t="shared" ca="1" si="532"/>
        <v>4.29353443841262-1.30242943284454i</v>
      </c>
      <c r="CF343" s="223" t="str">
        <f t="shared" ca="1" si="533"/>
        <v>4.48538027486097+0.11010990538115i</v>
      </c>
      <c r="CG343" s="223" t="str">
        <f t="shared" ca="1" si="534"/>
        <v>4.2244555049009+1.51153434909281i</v>
      </c>
      <c r="CH343" s="223" t="str">
        <f t="shared" ca="1" si="535"/>
        <v>3.53709882427049+2.76037901541061i</v>
      </c>
      <c r="CI343" s="223" t="str">
        <f t="shared" ca="1" si="536"/>
        <v>2.49269451747122+3.73058097941109i</v>
      </c>
      <c r="CJ343" s="223" t="str">
        <f t="shared" ca="1" si="537"/>
        <v>1.19666855562649+4.32420452445878i</v>
      </c>
      <c r="CK343" s="223" t="str">
        <f t="shared" ca="1" si="538"/>
        <v>-0.220153484673328+4.4813271298312i</v>
      </c>
      <c r="CL343" s="223" t="str">
        <f t="shared" ca="1" si="539"/>
        <v>-1.61475243113678+4.18608826800305i</v>
      </c>
      <c r="CM343" s="223" t="str">
        <f t="shared" ca="1" si="540"/>
        <v>-2.84635239141749+3.4682904240053i</v>
      </c>
      <c r="CN343" s="223" t="str">
        <f t="shared" ca="1" si="541"/>
        <v>-3.79063118395847+2.40039072414815i</v>
      </c>
      <c r="CO343" s="223" t="str">
        <f t="shared" ca="1" si="542"/>
        <v>-4.35226987139191+1.09018685001661i</v>
      </c>
      <c r="CP343" s="223" t="str">
        <f t="shared" ca="1" si="543"/>
        <v>-4.47457460090573-0.330064451742733i</v>
      </c>
      <c r="CQ343" s="223" t="str">
        <f t="shared" ca="1" si="544"/>
        <v>-4.14519948806042-1.71699784669596i</v>
      </c>
      <c r="CR343" s="223" t="str">
        <f t="shared" ca="1" si="545"/>
        <v>-3.39739285527942-2.93061123117196i</v>
      </c>
      <c r="CS343" s="223" t="str">
        <f t="shared" ca="1" si="546"/>
        <v>-2.30664102520905-3.84839805402163i</v>
      </c>
      <c r="CT343" s="223" t="str">
        <f t="shared" ca="1" si="547"/>
        <v>-0.983048456613245-4.37771357369635i</v>
      </c>
      <c r="CU343" s="223" t="str">
        <f t="shared" ca="1" si="548"/>
        <v>0.439776600323984-4.46512675555604i</v>
      </c>
      <c r="CV343" s="223" t="str">
        <f t="shared" ca="1" si="549"/>
        <v>1.81820900695475-4.1018137949453i</v>
      </c>
      <c r="CW343" s="223" t="str">
        <f t="shared" ca="1" si="550"/>
        <v>3.01310478030341-3.32444882413426i</v>
      </c>
      <c r="CX343" s="223" t="str">
        <f t="shared" ca="1" si="551"/>
        <v>3.90384679300007-2.21150189196346i</v>
      </c>
      <c r="CY343" s="223" t="str">
        <f t="shared" ca="1" si="552"/>
        <v>4.40052030503733-0.875317911577927i</v>
      </c>
      <c r="CZ343" s="223" t="str">
        <f t="shared" ca="1" si="553"/>
        <v>4.45298928481066+0.54922384392551i</v>
      </c>
      <c r="DA343" s="223" t="str">
        <f t="shared" ca="1" si="554"/>
        <v>4.05595732257683+1.91832494609498i</v>
      </c>
      <c r="DB343" s="223" t="str">
        <f t="shared" ca="1" si="555"/>
        <v>3.24950226932643+3.09378334778266i</v>
      </c>
      <c r="DC343" s="223" t="str">
        <f t="shared" ca="1" si="556"/>
        <v>2.11503063267527+3.95694400064244i</v>
      </c>
      <c r="DD343" s="223" t="str">
        <f t="shared" ca="1" si="557"/>
        <v>0.767060107762928+4.42067632749262i</v>
      </c>
      <c r="DE343" s="223" t="str">
        <f t="shared" ca="1" si="558"/>
        <v>-0.658340255619754+4.43816949982822i</v>
      </c>
      <c r="DF343" s="223" t="str">
        <f t="shared" ca="1" si="559"/>
        <v>-2.01728535802282+4.00765769317711i</v>
      </c>
      <c r="DG343" s="223" t="str">
        <f t="shared" ca="1" si="560"/>
        <v>-3.17259833585724+3.17259833585829i</v>
      </c>
      <c r="DH343" s="223" t="str">
        <f t="shared" ca="1" si="561"/>
        <v>-4.0076576931785+2.01728535802005i</v>
      </c>
      <c r="DI343" s="223" t="str">
        <f t="shared" ca="1" si="562"/>
        <v>-4.43816949982859+0.658340255617196i</v>
      </c>
      <c r="DJ343" s="223" t="str">
        <f t="shared" ca="1" si="563"/>
        <v>-4.42067632749288-0.767060107761451i</v>
      </c>
      <c r="DK343" s="223" t="str">
        <f t="shared" ca="1" si="564"/>
        <v>-3.95694400064098-2.115030632678i</v>
      </c>
      <c r="DL343" s="223" t="str">
        <f t="shared" ca="1" si="565"/>
        <v>-3.09378334778375-3.2495022693254i</v>
      </c>
      <c r="DM343" s="223" t="str">
        <f t="shared" ca="1" si="566"/>
        <v>-1.91832494609679-4.05595732257597i</v>
      </c>
      <c r="DN343" s="223" t="str">
        <f t="shared" ca="1" si="567"/>
        <v>-0.549223843922437-4.45298928481105i</v>
      </c>
      <c r="DO343" s="223" t="str">
        <f t="shared" ca="1" si="568"/>
        <v>0.87531791157646-4.40052030503762i</v>
      </c>
      <c r="DP343" s="223" t="str">
        <f t="shared" ca="1" si="569"/>
        <v>2.21150189196616-3.90384679299855i</v>
      </c>
      <c r="DQ343" s="223" t="str">
        <f t="shared" ca="1" si="570"/>
        <v>3.32444882413291-3.0131047803049i</v>
      </c>
      <c r="DR343" s="223" t="str">
        <f t="shared" ca="1" si="571"/>
        <v>4.10181379494459-1.81820900695635i</v>
      </c>
      <c r="DS343" s="223" t="str">
        <f t="shared" ca="1" si="572"/>
        <v>4.46512675555634-0.439776600320906i</v>
      </c>
      <c r="DT343" s="223" t="str">
        <f t="shared" ca="1" si="573"/>
        <v>4.37771357369668+0.983048456611786i</v>
      </c>
      <c r="DU343" s="223" t="str">
        <f t="shared" ca="1" si="574"/>
        <v>3.84839805402253+2.30664102520755i</v>
      </c>
      <c r="DV343" s="223" t="str">
        <f t="shared" ca="1" si="575"/>
        <v>2.93061123116981+3.39739285528128i</v>
      </c>
      <c r="DW343" s="223" t="str">
        <f t="shared" ca="1" si="576"/>
        <v>1.71699784669735+4.14519948805984i</v>
      </c>
      <c r="DX343" s="223" t="str">
        <f t="shared" ca="1" si="577"/>
        <v>0.330064451739648+4.47457460090596i</v>
      </c>
      <c r="DY343" s="223" t="str">
        <f t="shared" ca="1" si="578"/>
        <v>-1.09018685001936+4.35226987139123i</v>
      </c>
      <c r="DZ343" s="223" t="str">
        <f t="shared" ca="1" si="579"/>
        <v>-2.40039072414667+3.79063118395941i</v>
      </c>
      <c r="EA343" s="223" t="str">
        <f t="shared" ca="1" si="580"/>
        <v>-3.46829042400726+2.8463523914151i</v>
      </c>
      <c r="EB343" s="223" t="str">
        <f t="shared" ca="1" si="581"/>
        <v>-4.18608826800251+1.61475243113818i</v>
      </c>
      <c r="EC343" s="223" t="str">
        <f t="shared" ca="1" si="582"/>
        <v>-4.48132712983111+0.220153484675078i</v>
      </c>
      <c r="ED343" s="223" t="str">
        <f t="shared" ca="1" si="583"/>
        <v>-4.32420452445802-1.19666855562922i</v>
      </c>
      <c r="EE343" s="223" t="str">
        <f t="shared" ca="1" si="584"/>
        <v>-3.73058097941192-2.49269451746998i</v>
      </c>
      <c r="EF343" s="223" t="str">
        <f t="shared" ca="1" si="585"/>
        <v>-2.76037901541179-3.53709882426957i</v>
      </c>
      <c r="EG343" s="223" t="str">
        <f t="shared" ca="1" si="586"/>
        <v>-1.51153434909015-4.22445550490185i</v>
      </c>
      <c r="EH343" s="223" t="str">
        <f t="shared" ca="1" si="587"/>
        <v>-0.110109905382902-4.48538027486093i</v>
      </c>
      <c r="EI343" s="223" t="str">
        <f t="shared" ca="1" si="588"/>
        <v>1.3024294328475-4.29353443841172i</v>
      </c>
      <c r="EJ343" s="223" t="str">
        <f t="shared" ca="1" si="589"/>
        <v>2.58349680482382-3.66828361237787i</v>
      </c>
      <c r="EK343" s="223" t="str">
        <f t="shared" ca="1" si="590"/>
        <v>3.6037766084605-2.67274289030723i</v>
      </c>
      <c r="EL343" s="223" t="str">
        <f t="shared" ca="1" si="591"/>
        <v>4.26027808776616-1.40740577527394i</v>
      </c>
      <c r="EM343" s="223" t="str">
        <f t="shared" ca="1" si="592"/>
        <v>4.48673159453236-9.98170193919773E-13i</v>
      </c>
      <c r="EN343" s="223"/>
      <c r="EO343" s="223"/>
      <c r="EP343" s="223"/>
    </row>
    <row r="344" spans="1:146">
      <c r="A344" s="249">
        <f t="shared" si="461"/>
        <v>4.7656249999999843E-3</v>
      </c>
      <c r="B344" s="248">
        <v>244</v>
      </c>
      <c r="C344" s="247">
        <f t="shared" si="462"/>
        <v>48800</v>
      </c>
      <c r="N344" s="246">
        <f t="shared" ca="1" si="463"/>
        <v>8.5131752459170933</v>
      </c>
      <c r="O344" s="223">
        <f t="shared" ca="1" si="464"/>
        <v>-4.4868247540829067</v>
      </c>
      <c r="P344" s="223" t="str">
        <f t="shared" ca="1" si="465"/>
        <v>-4.29362358654368-1.30245647563631i</v>
      </c>
      <c r="Q344" s="223" t="str">
        <f t="shared" ca="1" si="466"/>
        <v>-3.73065843874681-2.49274627414391i</v>
      </c>
      <c r="R344" s="223" t="str">
        <f t="shared" ca="1" si="467"/>
        <v>-2.8464114912093-3.46836243731286i</v>
      </c>
      <c r="S344" s="223" t="str">
        <f t="shared" ca="1" si="468"/>
        <v>-1.71703349731321-4.14528555626214i</v>
      </c>
      <c r="T344" s="223" t="str">
        <f t="shared" ca="1" si="469"/>
        <v>-0.439785731555012-4.46521946651805i</v>
      </c>
      <c r="U344" s="223" t="str">
        <f t="shared" ca="1" si="470"/>
        <v>0.875336086103794-4.40061167455339i</v>
      </c>
      <c r="V344" s="223" t="str">
        <f t="shared" ca="1" si="471"/>
        <v>2.11507454778481-3.95702616003028i</v>
      </c>
      <c r="W344" s="223" t="str">
        <f t="shared" ca="1" si="472"/>
        <v>3.17266420960782-3.17266420960755i</v>
      </c>
      <c r="X344" s="223" t="str">
        <f t="shared" ca="1" si="473"/>
        <v>3.95702616003027-2.11507454778483i</v>
      </c>
      <c r="Y344" s="223" t="str">
        <f t="shared" ca="1" si="474"/>
        <v>4.40061167455339-0.875336086103816i</v>
      </c>
      <c r="Z344" s="223" t="str">
        <f t="shared" ca="1" si="475"/>
        <v>4.46521946651805+0.439785731555005i</v>
      </c>
      <c r="AA344" s="223" t="str">
        <f t="shared" ca="1" si="476"/>
        <v>4.14528555626215+1.71703349731318i</v>
      </c>
      <c r="AB344" s="223" t="str">
        <f t="shared" ca="1" si="477"/>
        <v>3.4683624373129+2.84641149120925i</v>
      </c>
      <c r="AC344" s="223" t="str">
        <f t="shared" ca="1" si="478"/>
        <v>2.49274627414392+3.7306584387468i</v>
      </c>
      <c r="AD344" s="223" t="str">
        <f t="shared" ca="1" si="479"/>
        <v>1.30245647563608+4.29362358654375i</v>
      </c>
      <c r="AE344" s="223" t="str">
        <f t="shared" ca="1" si="480"/>
        <v>5.4965885986473E-14+4.48682475408291i</v>
      </c>
      <c r="AF344" s="223" t="str">
        <f t="shared" ca="1" si="481"/>
        <v>-1.30245647563731+4.29362358654337i</v>
      </c>
      <c r="AG344" s="223" t="str">
        <f t="shared" ca="1" si="482"/>
        <v>-2.49274627414314+3.73065843874732i</v>
      </c>
      <c r="AH344" s="223" t="str">
        <f t="shared" ca="1" si="483"/>
        <v>-3.46836243731372+2.84641149120825i</v>
      </c>
      <c r="AI344" s="223" t="str">
        <f t="shared" ca="1" si="484"/>
        <v>-4.14528555626196+1.71703349731363i</v>
      </c>
      <c r="AJ344" s="223" t="str">
        <f t="shared" ca="1" si="485"/>
        <v>-4.46521946651822+0.439785731553275i</v>
      </c>
      <c r="AK344" s="223" t="str">
        <f t="shared" ca="1" si="486"/>
        <v>-4.40061167455339-0.875336086103803i</v>
      </c>
      <c r="AL344" s="223" t="str">
        <f t="shared" ca="1" si="487"/>
        <v>-3.95702616002924-2.11507454778676i</v>
      </c>
      <c r="AM344" s="223" t="str">
        <f t="shared" ca="1" si="488"/>
        <v>-3.17266420960756-3.17266420960781i</v>
      </c>
      <c r="AN344" s="223" t="str">
        <f t="shared" ca="1" si="489"/>
        <v>-2.11507454778646-3.95702616002941i</v>
      </c>
      <c r="AO344" s="223" t="str">
        <f t="shared" ca="1" si="490"/>
        <v>-0.875336086103462-4.40061167455346i</v>
      </c>
      <c r="AP344" s="223" t="str">
        <f t="shared" ca="1" si="491"/>
        <v>0.439785731553682-4.46521946651818i</v>
      </c>
      <c r="AQ344" s="223" t="str">
        <f t="shared" ca="1" si="492"/>
        <v>1.71703349731401-4.1452855562618i</v>
      </c>
      <c r="AR344" s="223" t="str">
        <f t="shared" ca="1" si="493"/>
        <v>1.71703349731401-4.1452855562618i</v>
      </c>
      <c r="AS344" s="223" t="str">
        <f t="shared" ca="1" si="494"/>
        <v>3.73065843874752-2.49274627414285i</v>
      </c>
      <c r="AT344" s="223" t="str">
        <f t="shared" ca="1" si="495"/>
        <v>4.29362358654347-1.30245647563699i</v>
      </c>
      <c r="AU344" s="223" t="str">
        <f t="shared" ca="1" si="496"/>
        <v>4.48682475408291+1.67539343998669E-12i</v>
      </c>
      <c r="AV344" s="223" t="str">
        <f t="shared" ca="1" si="497"/>
        <v>4.29362358654376+1.30245647563605i</v>
      </c>
      <c r="AW344" s="223" t="str">
        <f t="shared" ca="1" si="498"/>
        <v>3.73065843874558+2.49274627414574i</v>
      </c>
      <c r="AX344" s="223" t="str">
        <f t="shared" ca="1" si="499"/>
        <v>2.84641149120933+3.46836243731283i</v>
      </c>
      <c r="AY344" s="223" t="str">
        <f t="shared" ca="1" si="500"/>
        <v>1.71703349731492+4.14528555626143i</v>
      </c>
      <c r="AZ344" s="223" t="str">
        <f t="shared" ca="1" si="501"/>
        <v>0.439785731554662+4.46521946651809i</v>
      </c>
      <c r="BA344" s="223" t="str">
        <f t="shared" ca="1" si="502"/>
        <v>-0.875336086102371+4.40061167455368i</v>
      </c>
      <c r="BB344" s="223" t="str">
        <f t="shared" ca="1" si="503"/>
        <v>-2.11507454778559+3.95702616002987i</v>
      </c>
      <c r="BC344" s="223" t="str">
        <f t="shared" ca="1" si="504"/>
        <v>-3.17266420960687+3.17266420960851i</v>
      </c>
      <c r="BD344" s="223" t="str">
        <f t="shared" ca="1" si="505"/>
        <v>-3.95702616003088+2.11507454778369i</v>
      </c>
      <c r="BE344" s="223" t="str">
        <f t="shared" ca="1" si="506"/>
        <v>-4.4006116745532+0.875336086104767i</v>
      </c>
      <c r="BF344" s="223" t="str">
        <f t="shared" ca="1" si="507"/>
        <v>-4.46521946651787-0.4397857315568i</v>
      </c>
      <c r="BG344" s="223" t="str">
        <f t="shared" ca="1" si="508"/>
        <v>-4.14528555626232-1.71703349731278i</v>
      </c>
      <c r="BH344" s="223" t="str">
        <f t="shared" ca="1" si="509"/>
        <v>-3.46836243731155-2.84641149121089i</v>
      </c>
      <c r="BI344" s="223" t="str">
        <f t="shared" ca="1" si="510"/>
        <v>-2.49274627414407-3.73065843874671i</v>
      </c>
      <c r="BJ344" s="223" t="str">
        <f t="shared" ca="1" si="511"/>
        <v>-1.30245647563838-4.29362358654305i</v>
      </c>
      <c r="BK344" s="223" t="str">
        <f t="shared" ca="1" si="512"/>
        <v>3.45195259743334E-13-4.48682475408291i</v>
      </c>
      <c r="BL344" s="223" t="str">
        <f t="shared" ca="1" si="513"/>
        <v>1.30245647563465-4.29362358654418i</v>
      </c>
      <c r="BM344" s="223" t="str">
        <f t="shared" ca="1" si="514"/>
        <v>2.49274627414464-3.73065843874632i</v>
      </c>
      <c r="BN344" s="223" t="str">
        <f t="shared" ca="1" si="515"/>
        <v>3.46836243731199-2.84641149121036i</v>
      </c>
      <c r="BO344" s="223" t="str">
        <f t="shared" ca="1" si="516"/>
        <v>4.14528555626258-1.71703349731214i</v>
      </c>
      <c r="BP344" s="223" t="str">
        <f t="shared" ca="1" si="517"/>
        <v>4.46521946651795-0.439785731556113i</v>
      </c>
      <c r="BQ344" s="223" t="str">
        <f t="shared" ca="1" si="518"/>
        <v>4.40061167455307+0.875336086105445i</v>
      </c>
      <c r="BR344" s="223" t="str">
        <f t="shared" ca="1" si="519"/>
        <v>3.95702616003055+2.1150745477843i</v>
      </c>
      <c r="BS344" s="223" t="str">
        <f t="shared" ca="1" si="520"/>
        <v>3.17266420960629+3.17266420960908i</v>
      </c>
      <c r="BT344" s="223" t="str">
        <f t="shared" ca="1" si="521"/>
        <v>2.11507454778486+3.95702616003025i</v>
      </c>
      <c r="BU344" s="223" t="str">
        <f t="shared" ca="1" si="522"/>
        <v>0.875336086106073+4.40061167455294i</v>
      </c>
      <c r="BV344" s="223" t="str">
        <f t="shared" ca="1" si="523"/>
        <v>-0.439785731555476+4.465219466518i</v>
      </c>
      <c r="BW344" s="223" t="str">
        <f t="shared" ca="1" si="524"/>
        <v>-1.71703349731155+4.14528555626282i</v>
      </c>
      <c r="BX344" s="223" t="str">
        <f t="shared" ca="1" si="525"/>
        <v>-2.84641149120986+3.4683624373124i</v>
      </c>
      <c r="BY344" s="223" t="str">
        <f t="shared" ca="1" si="526"/>
        <v>-3.73065843874597+2.49274627414517i</v>
      </c>
      <c r="BZ344" s="223" t="str">
        <f t="shared" ca="1" si="527"/>
        <v>-4.29362358654399+1.30245647563526i</v>
      </c>
      <c r="CA344" s="223" t="str">
        <f t="shared" ca="1" si="528"/>
        <v>-4.48682475408291+9.85002920500022E-13i</v>
      </c>
      <c r="CB344" s="223" t="str">
        <f t="shared" ca="1" si="529"/>
        <v>-4.29362358654323-1.30245647563777i</v>
      </c>
      <c r="CC344" s="223" t="str">
        <f t="shared" ca="1" si="530"/>
        <v>-3.73065843874706-2.49274627414353i</v>
      </c>
      <c r="CD344" s="223" t="str">
        <f t="shared" ca="1" si="531"/>
        <v>-2.84641149120803-3.4683624373139i</v>
      </c>
      <c r="CE344" s="223" t="str">
        <f t="shared" ca="1" si="532"/>
        <v>-1.71703349731337-4.14528555626207i</v>
      </c>
      <c r="CF344" s="223" t="str">
        <f t="shared" ca="1" si="533"/>
        <v>-0.439785731557436-4.46521946651781i</v>
      </c>
      <c r="CG344" s="223" t="str">
        <f t="shared" ca="1" si="534"/>
        <v>0.875336086104139-4.40061167455333i</v>
      </c>
      <c r="CH344" s="223" t="str">
        <f t="shared" ca="1" si="535"/>
        <v>2.11507454778313-3.95702616003118i</v>
      </c>
      <c r="CI344" s="223" t="str">
        <f t="shared" ca="1" si="536"/>
        <v>3.17266420960814-3.17266420960723i</v>
      </c>
      <c r="CJ344" s="223" t="str">
        <f t="shared" ca="1" si="537"/>
        <v>3.95702616002963-2.11507454778604i</v>
      </c>
      <c r="CK344" s="223" t="str">
        <f t="shared" ca="1" si="538"/>
        <v>4.40061167455353-0.875336086103125i</v>
      </c>
      <c r="CL344" s="223" t="str">
        <f t="shared" ca="1" si="539"/>
        <v>4.46521946651816+0.439785731553898i</v>
      </c>
      <c r="CM344" s="223" t="str">
        <f t="shared" ca="1" si="540"/>
        <v>4.14528555626168+1.71703349731433i</v>
      </c>
      <c r="CN344" s="223" t="str">
        <f t="shared" ca="1" si="541"/>
        <v>3.46836243731324+2.84641149120883i</v>
      </c>
      <c r="CO344" s="223" t="str">
        <f t="shared" ca="1" si="542"/>
        <v>2.49274627414246+3.73065843874778i</v>
      </c>
      <c r="CP344" s="223" t="str">
        <f t="shared" ca="1" si="543"/>
        <v>1.30245647563653+4.29362358654361i</v>
      </c>
      <c r="CQ344" s="223" t="str">
        <f t="shared" ca="1" si="544"/>
        <v>-2.02058869973002E-12+4.48682475408291i</v>
      </c>
      <c r="CR344" s="223" t="str">
        <f t="shared" ca="1" si="545"/>
        <v>-1.30245647563625+4.29362358654369i</v>
      </c>
      <c r="CS344" s="223" t="str">
        <f t="shared" ca="1" si="546"/>
        <v>-2.49274627414221+3.73065843874794i</v>
      </c>
      <c r="CT344" s="223" t="str">
        <f t="shared" ca="1" si="547"/>
        <v>-3.46836243731305+2.84641149120906i</v>
      </c>
      <c r="CU344" s="223" t="str">
        <f t="shared" ca="1" si="548"/>
        <v>-4.14528555626156+1.7170334973146i</v>
      </c>
      <c r="CV344" s="223" t="str">
        <f t="shared" ca="1" si="549"/>
        <v>-4.46521946651813+0.439785731554191i</v>
      </c>
      <c r="CW344" s="223" t="str">
        <f t="shared" ca="1" si="550"/>
        <v>-4.40061167455359-0.875336086102838i</v>
      </c>
      <c r="CX344" s="223" t="str">
        <f t="shared" ca="1" si="551"/>
        <v>-3.95702616002965-2.115074547786i</v>
      </c>
      <c r="CY344" s="223" t="str">
        <f t="shared" ca="1" si="552"/>
        <v>-3.17266420960817-3.1726642096072i</v>
      </c>
      <c r="CZ344" s="223" t="str">
        <f t="shared" ca="1" si="553"/>
        <v>-2.11507454778316-3.95702616003116i</v>
      </c>
      <c r="DA344" s="223" t="str">
        <f t="shared" ca="1" si="554"/>
        <v>-0.875336086104179-4.40061167455332i</v>
      </c>
      <c r="DB344" s="223" t="str">
        <f t="shared" ca="1" si="555"/>
        <v>0.439785731556889-4.46521946651787i</v>
      </c>
      <c r="DC344" s="223" t="str">
        <f t="shared" ca="1" si="556"/>
        <v>1.71703349731286-4.14528555626228i</v>
      </c>
      <c r="DD344" s="223" t="str">
        <f t="shared" ca="1" si="557"/>
        <v>2.84641149121116-3.46836243731133i</v>
      </c>
      <c r="DE344" s="223" t="str">
        <f t="shared" ca="1" si="558"/>
        <v>3.7306584387469-2.49274627414378i</v>
      </c>
      <c r="DF344" s="223" t="str">
        <f t="shared" ca="1" si="559"/>
        <v>4.29362358654315-1.30245647563805i</v>
      </c>
      <c r="DG344" s="223" t="str">
        <f t="shared" ca="1" si="560"/>
        <v>4.48682475408291+6.90390519486668E-13i</v>
      </c>
      <c r="DH344" s="223" t="str">
        <f t="shared" ca="1" si="561"/>
        <v>4.29362358654408+1.30245647563498i</v>
      </c>
      <c r="DI344" s="223" t="str">
        <f t="shared" ca="1" si="562"/>
        <v>3.73065843874613+2.49274627414493i</v>
      </c>
      <c r="DJ344" s="223" t="str">
        <f t="shared" ca="1" si="563"/>
        <v>2.84641149121009+3.46836243731221i</v>
      </c>
      <c r="DK344" s="223" t="str">
        <f t="shared" ca="1" si="564"/>
        <v>1.71703349731159+4.14528555626281i</v>
      </c>
      <c r="DL344" s="223" t="str">
        <f t="shared" ca="1" si="565"/>
        <v>0.439785731555515+4.465219466518i</v>
      </c>
      <c r="DM344" s="223" t="str">
        <f t="shared" ca="1" si="566"/>
        <v>-0.875336086106033+4.40061167455295i</v>
      </c>
      <c r="DN344" s="223" t="str">
        <f t="shared" ca="1" si="567"/>
        <v>-2.11507454778483+3.95702616003027i</v>
      </c>
      <c r="DO344" s="223" t="str">
        <f t="shared" ca="1" si="568"/>
        <v>-3.17266420960626+3.17266420960911i</v>
      </c>
      <c r="DP344" s="223" t="str">
        <f t="shared" ca="1" si="569"/>
        <v>-3.9570261600303+2.11507454778478i</v>
      </c>
      <c r="DQ344" s="223" t="str">
        <f t="shared" ca="1" si="570"/>
        <v>-4.40061167455296+0.875336086105983i</v>
      </c>
      <c r="DR344" s="223" t="str">
        <f t="shared" ca="1" si="571"/>
        <v>-4.465219466518-0.439785731555566i</v>
      </c>
      <c r="DS344" s="223" t="str">
        <f t="shared" ca="1" si="572"/>
        <v>-4.14528555626279-1.71703349731163i</v>
      </c>
      <c r="DT344" s="223" t="str">
        <f t="shared" ca="1" si="573"/>
        <v>-3.46836243731218-2.84641149121013i</v>
      </c>
      <c r="DU344" s="223" t="str">
        <f t="shared" ca="1" si="574"/>
        <v>-2.49274627414488-3.73065843874616i</v>
      </c>
      <c r="DV344" s="223" t="str">
        <f t="shared" ca="1" si="575"/>
        <v>-1.30245647563493-4.2936235865441i</v>
      </c>
      <c r="DW344" s="223" t="str">
        <f t="shared" ca="1" si="576"/>
        <v>-6.39807660756688E-13-4.48682475408291i</v>
      </c>
      <c r="DX344" s="223" t="str">
        <f t="shared" ca="1" si="577"/>
        <v>1.3024564756381-4.29362358654313i</v>
      </c>
      <c r="DY344" s="223" t="str">
        <f t="shared" ca="1" si="578"/>
        <v>2.49274627414382-3.73065843874687i</v>
      </c>
      <c r="DZ344" s="223" t="str">
        <f t="shared" ca="1" si="579"/>
        <v>3.46836243731137-2.84641149121112i</v>
      </c>
      <c r="EA344" s="223" t="str">
        <f t="shared" ca="1" si="580"/>
        <v>4.1452855562623-1.71703349731281i</v>
      </c>
      <c r="EB344" s="223" t="str">
        <f t="shared" ca="1" si="581"/>
        <v>4.46521946651787-0.439785731556839i</v>
      </c>
      <c r="EC344" s="223" t="str">
        <f t="shared" ca="1" si="582"/>
        <v>4.40061167455321+0.875336086104731i</v>
      </c>
      <c r="ED344" s="223" t="str">
        <f t="shared" ca="1" si="583"/>
        <v>3.9570261600309+2.11507454778366i</v>
      </c>
      <c r="EE344" s="223" t="str">
        <f t="shared" ca="1" si="584"/>
        <v>3.17266420960717+3.17266420960821i</v>
      </c>
      <c r="EF344" s="223" t="str">
        <f t="shared" ca="1" si="585"/>
        <v>2.11507454778596+3.95702616002967i</v>
      </c>
      <c r="EG344" s="223" t="str">
        <f t="shared" ca="1" si="586"/>
        <v>0.875336086102784+4.40061167455359i</v>
      </c>
      <c r="EH344" s="223" t="str">
        <f t="shared" ca="1" si="587"/>
        <v>-0.439785731554242+4.46521946651813i</v>
      </c>
      <c r="EI344" s="223" t="str">
        <f t="shared" ca="1" si="588"/>
        <v>-1.71703349731465+4.14528555626154i</v>
      </c>
      <c r="EJ344" s="223" t="str">
        <f t="shared" ca="1" si="589"/>
        <v>-2.8464114912091+3.46836243731302i</v>
      </c>
      <c r="EK344" s="223" t="str">
        <f t="shared" ca="1" si="590"/>
        <v>-3.73065843874797+2.49274627414217i</v>
      </c>
      <c r="EL344" s="223" t="str">
        <f t="shared" ca="1" si="591"/>
        <v>-4.29362358654371+1.3024564756362i</v>
      </c>
      <c r="EM344" s="223" t="str">
        <f t="shared" ca="1" si="592"/>
        <v>-4.48682475408291+1.97000584100004E-12i</v>
      </c>
      <c r="EN344" s="223"/>
      <c r="EO344" s="223"/>
      <c r="EP344" s="223"/>
    </row>
    <row r="345" spans="1:146">
      <c r="A345" s="249">
        <f t="shared" si="461"/>
        <v>4.7851562499999839E-3</v>
      </c>
      <c r="B345" s="248">
        <v>245</v>
      </c>
      <c r="C345" s="247">
        <f t="shared" si="462"/>
        <v>49000</v>
      </c>
      <c r="N345" s="246">
        <f t="shared" ca="1" si="463"/>
        <v>8.5130903596165801</v>
      </c>
      <c r="O345" s="223">
        <f t="shared" ca="1" si="464"/>
        <v>-4.4869096403834199</v>
      </c>
      <c r="P345" s="223" t="str">
        <f t="shared" ca="1" si="465"/>
        <v>-4.32437612078836-1.19671604272738i</v>
      </c>
      <c r="Q345" s="223" t="str">
        <f t="shared" ca="1" si="466"/>
        <v>-3.84855076904283-2.30673255906824i</v>
      </c>
      <c r="R345" s="223" t="str">
        <f t="shared" ca="1" si="467"/>
        <v>-3.09390611761585-3.24963121851463i</v>
      </c>
      <c r="S345" s="223" t="str">
        <f t="shared" ca="1" si="468"/>
        <v>-2.11511456291004-3.95710102306367i</v>
      </c>
      <c r="T345" s="223" t="str">
        <f t="shared" ca="1" si="469"/>
        <v>-0.983087466679958-4.37788729341248i</v>
      </c>
      <c r="U345" s="223" t="str">
        <f t="shared" ca="1" si="470"/>
        <v>0.220162220970796-4.48150496121815i</v>
      </c>
      <c r="V345" s="223" t="str">
        <f t="shared" ca="1" si="471"/>
        <v>1.40746162500801-4.26044714731863i</v>
      </c>
      <c r="W345" s="223" t="str">
        <f t="shared" ca="1" si="472"/>
        <v>2.49279343444575-3.73072901912613i</v>
      </c>
      <c r="X345" s="223" t="str">
        <f t="shared" ca="1" si="473"/>
        <v>3.39752767317362-2.93072752588587i</v>
      </c>
      <c r="Y345" s="223" t="str">
        <f t="shared" ca="1" si="474"/>
        <v>4.05611827411904-1.91840107050721i</v>
      </c>
      <c r="Z345" s="223" t="str">
        <f t="shared" ca="1" si="475"/>
        <v>4.42085175208923-0.767090546816524i</v>
      </c>
      <c r="AA345" s="223" t="str">
        <f t="shared" ca="1" si="476"/>
        <v>4.46530394406784+0.43979405186734i</v>
      </c>
      <c r="AB345" s="223" t="str">
        <f t="shared" ca="1" si="477"/>
        <v>4.18625438349993+1.6148165089549i</v>
      </c>
      <c r="AC345" s="223" t="str">
        <f t="shared" ca="1" si="478"/>
        <v>3.60391961622911+2.67284895209676i</v>
      </c>
      <c r="AD345" s="223" t="str">
        <f t="shared" ca="1" si="479"/>
        <v>2.7604885548446+3.53723918607968i</v>
      </c>
      <c r="AE345" s="223" t="str">
        <f t="shared" ca="1" si="480"/>
        <v>1.71706598189387+4.14536398097785i</v>
      </c>
      <c r="AF345" s="223" t="str">
        <f t="shared" ca="1" si="481"/>
        <v>0.549245638636591+4.45316599167428i</v>
      </c>
      <c r="AG345" s="223" t="str">
        <f t="shared" ca="1" si="482"/>
        <v>-0.658366380371119+4.4383456186019i</v>
      </c>
      <c r="AH345" s="223" t="str">
        <f t="shared" ca="1" si="483"/>
        <v>-1.81828115848881+4.10197656619955i</v>
      </c>
      <c r="AI345" s="223" t="str">
        <f t="shared" ca="1" si="484"/>
        <v>-2.84646534250931+3.46842805530964i</v>
      </c>
      <c r="AJ345" s="223" t="str">
        <f t="shared" ca="1" si="485"/>
        <v>-3.66842917996087+2.58359932508453i</v>
      </c>
      <c r="AK345" s="223" t="str">
        <f t="shared" ca="1" si="486"/>
        <v>-4.22462314291505+1.51159433093415i</v>
      </c>
      <c r="AL345" s="223" t="str">
        <f t="shared" ca="1" si="487"/>
        <v>-4.47475216433414+0.33007754960405i</v>
      </c>
      <c r="AM345" s="223" t="str">
        <f t="shared" ca="1" si="488"/>
        <v>-4.40069492978731-0.875352646600195i</v>
      </c>
      <c r="AN345" s="223" t="str">
        <f t="shared" ca="1" si="489"/>
        <v>-4.00781672805922-2.01736540945223i</v>
      </c>
      <c r="AO345" s="223" t="str">
        <f t="shared" ca="1" si="490"/>
        <v>-3.32458074740942-3.01322434858745i</v>
      </c>
      <c r="AP345" s="223" t="str">
        <f t="shared" ca="1" si="491"/>
        <v>-2.40048597825264-3.79078160663182i</v>
      </c>
      <c r="AQ345" s="223" t="str">
        <f t="shared" ca="1" si="492"/>
        <v>-1.30248111682873-4.29370481766856i</v>
      </c>
      <c r="AR345" s="223" t="str">
        <f t="shared" ca="1" si="493"/>
        <v>-1.30248111682873-4.29370481766856i</v>
      </c>
      <c r="AS345" s="223" t="str">
        <f t="shared" ca="1" si="494"/>
        <v>1.09023011163187-4.35244258143135i</v>
      </c>
      <c r="AT345" s="223" t="str">
        <f t="shared" ca="1" si="495"/>
        <v>2.21158965044382-3.90400170837763i</v>
      </c>
      <c r="AU345" s="223" t="str">
        <f t="shared" ca="1" si="496"/>
        <v>3.17272423328589-3.17272423328693i</v>
      </c>
      <c r="AV345" s="223" t="str">
        <f t="shared" ca="1" si="497"/>
        <v>3.9040017083769-2.2115896504451i</v>
      </c>
      <c r="AW345" s="223" t="str">
        <f t="shared" ca="1" si="498"/>
        <v>4.35244258143211-1.09023011162885i</v>
      </c>
      <c r="AX345" s="223" t="str">
        <f t="shared" ca="1" si="499"/>
        <v>4.48555826708792+0.110114274846181i</v>
      </c>
      <c r="AY345" s="223" t="str">
        <f t="shared" ca="1" si="500"/>
        <v>4.29370481766899+1.30248111682733i</v>
      </c>
      <c r="AZ345" s="223" t="str">
        <f t="shared" ca="1" si="501"/>
        <v>3.79078160663022+2.40048597825517i</v>
      </c>
      <c r="BA345" s="223" t="str">
        <f t="shared" ca="1" si="502"/>
        <v>3.01322434858854+3.32458074740843i</v>
      </c>
      <c r="BB345" s="223" t="str">
        <f t="shared" ca="1" si="503"/>
        <v>2.01736540945354+4.00781672805856i</v>
      </c>
      <c r="BC345" s="223" t="str">
        <f t="shared" ca="1" si="504"/>
        <v>0.875352646601636+4.40069492978702i</v>
      </c>
      <c r="BD345" s="223" t="str">
        <f t="shared" ca="1" si="505"/>
        <v>-0.330077549607161+4.47475216433391i</v>
      </c>
      <c r="BE345" s="223" t="str">
        <f t="shared" ca="1" si="506"/>
        <v>-1.51159433093277+4.22462314291554i</v>
      </c>
      <c r="BF345" s="223" t="str">
        <f t="shared" ca="1" si="507"/>
        <v>-2.58359932508323+3.66842917996179i</v>
      </c>
      <c r="BG345" s="223" t="str">
        <f t="shared" ca="1" si="508"/>
        <v>-3.4684280553115+2.84646534250705i</v>
      </c>
      <c r="BH345" s="223" t="str">
        <f t="shared" ca="1" si="509"/>
        <v>-4.10197656619898+1.8182811584901i</v>
      </c>
      <c r="BI345" s="223" t="str">
        <f t="shared" ca="1" si="510"/>
        <v>-4.43834561860169+0.658366380372573i</v>
      </c>
      <c r="BJ345" s="223" t="str">
        <f t="shared" ca="1" si="511"/>
        <v>-4.45316599167447-0.549245638635066i</v>
      </c>
      <c r="BK345" s="223" t="str">
        <f t="shared" ca="1" si="512"/>
        <v>-4.14536398097741-1.71706598189492i</v>
      </c>
      <c r="BL345" s="223" t="str">
        <f t="shared" ca="1" si="513"/>
        <v>-3.53723918607968-2.7604885548446i</v>
      </c>
      <c r="BM345" s="223" t="str">
        <f t="shared" ca="1" si="514"/>
        <v>-2.67284895209794-3.60391961622823i</v>
      </c>
      <c r="BN345" s="223" t="str">
        <f t="shared" ca="1" si="515"/>
        <v>-1.6148165089533-4.18625438350055i</v>
      </c>
      <c r="BO345" s="223" t="str">
        <f t="shared" ca="1" si="516"/>
        <v>-0.439794051867091-4.46530394406786i</v>
      </c>
      <c r="BP345" s="223" t="str">
        <f t="shared" ca="1" si="517"/>
        <v>0.767090546816079-4.4208517520893i</v>
      </c>
      <c r="BQ345" s="223" t="str">
        <f t="shared" ca="1" si="518"/>
        <v>1.91840107050943-4.056118274118i</v>
      </c>
      <c r="BR345" s="223" t="str">
        <f t="shared" ca="1" si="519"/>
        <v>2.93072752588683-3.39752767317279i</v>
      </c>
      <c r="BS345" s="223" t="str">
        <f t="shared" ca="1" si="520"/>
        <v>3.73072901912604-2.49279343444589i</v>
      </c>
      <c r="BT345" s="223" t="str">
        <f t="shared" ca="1" si="521"/>
        <v>4.26044714731813-1.40746162500953i</v>
      </c>
      <c r="BU345" s="223" t="str">
        <f t="shared" ca="1" si="522"/>
        <v>4.48150496121822-0.22016222096924i</v>
      </c>
      <c r="BV345" s="223" t="str">
        <f t="shared" ca="1" si="523"/>
        <v>4.37788729341239+0.983087466680343i</v>
      </c>
      <c r="BW345" s="223" t="str">
        <f t="shared" ca="1" si="524"/>
        <v>3.95710102306416+2.11511456290912i</v>
      </c>
      <c r="BX345" s="223" t="str">
        <f t="shared" ca="1" si="525"/>
        <v>3.24963121851603+3.09390611761438i</v>
      </c>
      <c r="BY345" s="223" t="str">
        <f t="shared" ca="1" si="526"/>
        <v>2.30673255906727+3.84855076904341i</v>
      </c>
      <c r="BZ345" s="223" t="str">
        <f t="shared" ca="1" si="527"/>
        <v>1.19671604272746+4.32437612078834i</v>
      </c>
      <c r="CA345" s="223" t="str">
        <f t="shared" ca="1" si="528"/>
        <v>1.47093820953887E-12+4.48690964038342i</v>
      </c>
      <c r="CB345" s="223" t="str">
        <f t="shared" ca="1" si="529"/>
        <v>-1.19671604272905+4.3243761207879i</v>
      </c>
      <c r="CC345" s="223" t="str">
        <f t="shared" ca="1" si="530"/>
        <v>-2.30673255906846+3.84855076904269i</v>
      </c>
      <c r="CD345" s="223" t="str">
        <f t="shared" ca="1" si="531"/>
        <v>-3.249631218514+3.09390611761651i</v>
      </c>
      <c r="CE345" s="223" t="str">
        <f t="shared" ca="1" si="532"/>
        <v>-3.95710102306278+2.11511456291171i</v>
      </c>
      <c r="CF345" s="223" t="str">
        <f t="shared" ca="1" si="533"/>
        <v>-4.37788729341275+0.983087466678732i</v>
      </c>
      <c r="CG345" s="223" t="str">
        <f t="shared" ca="1" si="534"/>
        <v>-4.48150496121816-0.220162220970632i</v>
      </c>
      <c r="CH345" s="223" t="str">
        <f t="shared" ca="1" si="535"/>
        <v>-4.26044714731905-1.40746162500674i</v>
      </c>
      <c r="CI345" s="223" t="str">
        <f t="shared" ca="1" si="536"/>
        <v>-3.73072901912527-2.49279343444704i</v>
      </c>
      <c r="CJ345" s="223" t="str">
        <f t="shared" ca="1" si="537"/>
        <v>-2.93072752588558-3.39752767317387i</v>
      </c>
      <c r="CK345" s="223" t="str">
        <f t="shared" ca="1" si="538"/>
        <v>-1.91840107050817-4.05611827411859i</v>
      </c>
      <c r="CL345" s="223" t="str">
        <f t="shared" ca="1" si="539"/>
        <v>-0.767090546818978-4.4208517520888i</v>
      </c>
      <c r="CM345" s="223" t="str">
        <f t="shared" ca="1" si="540"/>
        <v>0.439794051868478-4.46530394406772i</v>
      </c>
      <c r="CN345" s="223" t="str">
        <f t="shared" ca="1" si="541"/>
        <v>1.61481650895484-4.18625438349995i</v>
      </c>
      <c r="CO345" s="223" t="str">
        <f t="shared" ca="1" si="542"/>
        <v>2.67284895209558-3.60391961622998i</v>
      </c>
      <c r="CP345" s="223" t="str">
        <f t="shared" ca="1" si="543"/>
        <v>3.53723918608069-2.7604885548433i</v>
      </c>
      <c r="CQ345" s="223" t="str">
        <f t="shared" ca="1" si="544"/>
        <v>4.14536398097795-1.71706598189363i</v>
      </c>
      <c r="CR345" s="223" t="str">
        <f t="shared" ca="1" si="545"/>
        <v>4.45316599167411-0.549245638637987i</v>
      </c>
      <c r="CS345" s="223" t="str">
        <f t="shared" ca="1" si="546"/>
        <v>4.43834561860144+0.658366380374206i</v>
      </c>
      <c r="CT345" s="223" t="str">
        <f t="shared" ca="1" si="547"/>
        <v>4.10197656619831+1.81828115849161i</v>
      </c>
      <c r="CU345" s="223" t="str">
        <f t="shared" ca="1" si="548"/>
        <v>3.46842805531062+2.84646534250812i</v>
      </c>
      <c r="CV345" s="223" t="str">
        <f t="shared" ca="1" si="549"/>
        <v>2.58359932508563+3.6684291799601i</v>
      </c>
      <c r="CW345" s="223" t="str">
        <f t="shared" ca="1" si="550"/>
        <v>1.51159433093146+4.22462314291601i</v>
      </c>
      <c r="CX345" s="223" t="str">
        <f t="shared" ca="1" si="551"/>
        <v>0.330077549605771+4.47475216433401i</v>
      </c>
      <c r="CY345" s="223" t="str">
        <f t="shared" ca="1" si="552"/>
        <v>-0.875352646599002+4.40069492978754i</v>
      </c>
      <c r="CZ345" s="223" t="str">
        <f t="shared" ca="1" si="553"/>
        <v>-2.01736540945103+4.00781672805982i</v>
      </c>
      <c r="DA345" s="223" t="str">
        <f t="shared" ca="1" si="554"/>
        <v>-3.01322434858976+3.32458074740732i</v>
      </c>
      <c r="DB345" s="223" t="str">
        <f t="shared" ca="1" si="555"/>
        <v>-3.79078160663111+2.40048597825377i</v>
      </c>
      <c r="DC345" s="223" t="str">
        <f t="shared" ca="1" si="556"/>
        <v>-4.29370481766814+1.30248111683014i</v>
      </c>
      <c r="DD345" s="223" t="str">
        <f t="shared" ca="1" si="557"/>
        <v>-4.48555826708795+0.11011427484466i</v>
      </c>
      <c r="DE345" s="223" t="str">
        <f t="shared" ca="1" si="558"/>
        <v>-4.35244258143174-1.09023011163032i</v>
      </c>
      <c r="DF345" s="223" t="str">
        <f t="shared" ca="1" si="559"/>
        <v>-3.90400170837842-2.21158965044243i</v>
      </c>
      <c r="DG345" s="223" t="str">
        <f t="shared" ca="1" si="560"/>
        <v>-3.1727242332849-3.17272423328791i</v>
      </c>
      <c r="DH345" s="223" t="str">
        <f t="shared" ca="1" si="561"/>
        <v>-2.21158965044272-3.90400170837826i</v>
      </c>
      <c r="DI345" s="223" t="str">
        <f t="shared" ca="1" si="562"/>
        <v>-1.09023011163015-4.35244258143179i</v>
      </c>
      <c r="DJ345" s="223" t="str">
        <f t="shared" ca="1" si="563"/>
        <v>0.110114274844838-4.48555826708795i</v>
      </c>
      <c r="DK345" s="223" t="str">
        <f t="shared" ca="1" si="564"/>
        <v>1.30248111683031-4.29370481766809i</v>
      </c>
      <c r="DL345" s="223" t="str">
        <f t="shared" ca="1" si="565"/>
        <v>2.40048597825392-3.79078160663101i</v>
      </c>
      <c r="DM345" s="223" t="str">
        <f t="shared" ca="1" si="566"/>
        <v>3.32458074740745-3.01322434858963i</v>
      </c>
      <c r="DN345" s="223" t="str">
        <f t="shared" ca="1" si="567"/>
        <v>4.0078167280599-2.01736540945087i</v>
      </c>
      <c r="DO345" s="223" t="str">
        <f t="shared" ca="1" si="568"/>
        <v>4.40069492978758-0.875352646598827i</v>
      </c>
      <c r="DP345" s="223" t="str">
        <f t="shared" ca="1" si="569"/>
        <v>4.47475216433404+0.33007754960544i</v>
      </c>
      <c r="DQ345" s="223" t="str">
        <f t="shared" ca="1" si="570"/>
        <v>4.22462314291595+1.51159433093162i</v>
      </c>
      <c r="DR345" s="223" t="str">
        <f t="shared" ca="1" si="571"/>
        <v>3.66842917995985+2.58359932508599i</v>
      </c>
      <c r="DS345" s="223" t="str">
        <f t="shared" ca="1" si="572"/>
        <v>2.84646534250798+3.46842805531073i</v>
      </c>
      <c r="DT345" s="223" t="str">
        <f t="shared" ca="1" si="573"/>
        <v>1.81828115849145+4.10197656619839i</v>
      </c>
      <c r="DU345" s="223" t="str">
        <f t="shared" ca="1" si="574"/>
        <v>0.658366380374027+4.43834561860147i</v>
      </c>
      <c r="DV345" s="223" t="str">
        <f t="shared" ca="1" si="575"/>
        <v>-0.549245638638162+4.45316599167409i</v>
      </c>
      <c r="DW345" s="223" t="str">
        <f t="shared" ca="1" si="576"/>
        <v>-1.71706598189356+4.14536398097797i</v>
      </c>
      <c r="DX345" s="223" t="str">
        <f t="shared" ca="1" si="577"/>
        <v>-2.76048855484324+3.53723918608074i</v>
      </c>
      <c r="DY345" s="223" t="str">
        <f t="shared" ca="1" si="578"/>
        <v>-3.60391961622994+2.67284895209564i</v>
      </c>
      <c r="DZ345" s="223" t="str">
        <f t="shared" ca="1" si="579"/>
        <v>-4.18625438349993+1.61481650895491i</v>
      </c>
      <c r="EA345" s="223" t="str">
        <f t="shared" ca="1" si="580"/>
        <v>-4.46530394406774+0.439794051868301i</v>
      </c>
      <c r="EB345" s="223" t="str">
        <f t="shared" ca="1" si="581"/>
        <v>-4.42085175208955-0.76709054681463i</v>
      </c>
      <c r="EC345" s="223" t="str">
        <f t="shared" ca="1" si="582"/>
        <v>-4.05611827411852-1.91840107050833i</v>
      </c>
      <c r="ED345" s="223" t="str">
        <f t="shared" ca="1" si="583"/>
        <v>-3.39752767317375-2.93072752588571i</v>
      </c>
      <c r="EE345" s="223" t="str">
        <f t="shared" ca="1" si="584"/>
        <v>-2.49279343444711-3.73072901912522i</v>
      </c>
      <c r="EF345" s="223" t="str">
        <f t="shared" ca="1" si="585"/>
        <v>-1.40746162500657-4.26044714731911i</v>
      </c>
      <c r="EG345" s="223" t="str">
        <f t="shared" ca="1" si="586"/>
        <v>-0.220162220970709-4.48150496121815i</v>
      </c>
      <c r="EH345" s="223" t="str">
        <f t="shared" ca="1" si="587"/>
        <v>0.983087466678656-4.37788729341277i</v>
      </c>
      <c r="EI345" s="223" t="str">
        <f t="shared" ca="1" si="588"/>
        <v>2.11511456291164-3.95710102306281i</v>
      </c>
      <c r="EJ345" s="223" t="str">
        <f t="shared" ca="1" si="589"/>
        <v>3.09390611761646-3.24963121851405i</v>
      </c>
      <c r="EK345" s="223" t="str">
        <f t="shared" ca="1" si="590"/>
        <v>3.84855076904279-2.30673255906831i</v>
      </c>
      <c r="EL345" s="223" t="str">
        <f t="shared" ca="1" si="591"/>
        <v>4.32437612078794-1.19671604272888i</v>
      </c>
      <c r="EM345" s="223" t="str">
        <f t="shared" ca="1" si="592"/>
        <v>4.48690964038342+1.64904669434269E-12i</v>
      </c>
      <c r="EN345" s="223"/>
      <c r="EO345" s="223"/>
      <c r="EP345" s="223"/>
    </row>
    <row r="346" spans="1:146">
      <c r="A346" s="249">
        <f t="shared" si="461"/>
        <v>4.8046874999999835E-3</v>
      </c>
      <c r="B346" s="248">
        <v>246</v>
      </c>
      <c r="C346" s="247">
        <f t="shared" si="462"/>
        <v>49200</v>
      </c>
      <c r="N346" s="246">
        <f t="shared" ca="1" si="463"/>
        <v>8.5130134704845517</v>
      </c>
      <c r="O346" s="223">
        <f t="shared" ca="1" si="464"/>
        <v>-4.4869865295154483</v>
      </c>
      <c r="P346" s="223" t="str">
        <f t="shared" ca="1" si="465"/>
        <v>-4.3525171662929-1.0902487941652i</v>
      </c>
      <c r="Q346" s="223" t="str">
        <f t="shared" ca="1" si="466"/>
        <v>-3.95716883322437-2.11515080819567i</v>
      </c>
      <c r="R346" s="223" t="str">
        <f t="shared" ca="1" si="467"/>
        <v>-3.32463771849717-3.01327598417388i</v>
      </c>
      <c r="S346" s="223" t="str">
        <f t="shared" ca="1" si="468"/>
        <v>-2.49283615175858-3.73079295010305i</v>
      </c>
      <c r="T346" s="223" t="str">
        <f t="shared" ca="1" si="469"/>
        <v>-1.51162023410124-4.22469553742146i</v>
      </c>
      <c r="U346" s="223" t="str">
        <f t="shared" ca="1" si="470"/>
        <v>-0.439801588320364-4.46538046295766i</v>
      </c>
      <c r="V346" s="223" t="str">
        <f t="shared" ca="1" si="471"/>
        <v>0.658377662350575-4.43842167552508i</v>
      </c>
      <c r="W346" s="223" t="str">
        <f t="shared" ca="1" si="472"/>
        <v>1.71709540609079-4.14543501727322i</v>
      </c>
      <c r="X346" s="223" t="str">
        <f t="shared" ca="1" si="473"/>
        <v>2.67289475489912-3.60398137415912i</v>
      </c>
      <c r="Y346" s="223" t="str">
        <f t="shared" ca="1" si="474"/>
        <v>3.46848749141334-2.8465141204572i</v>
      </c>
      <c r="Z346" s="223" t="str">
        <f t="shared" ca="1" si="475"/>
        <v>4.05618778107113-1.9184339448473i</v>
      </c>
      <c r="AA346" s="223" t="str">
        <f t="shared" ca="1" si="476"/>
        <v>4.40077034151633-0.875367646925197i</v>
      </c>
      <c r="AB346" s="223" t="str">
        <f t="shared" ca="1" si="477"/>
        <v>4.48158175773385+0.220165993741733i</v>
      </c>
      <c r="AC346" s="223" t="str">
        <f t="shared" ca="1" si="478"/>
        <v>4.29377839598043+1.30250343656543i</v>
      </c>
      <c r="AD346" s="223" t="str">
        <f t="shared" ca="1" si="479"/>
        <v>3.8486167190511+2.30677208798213i</v>
      </c>
      <c r="AE346" s="223" t="str">
        <f t="shared" ca="1" si="480"/>
        <v>3.17277860211292+3.17277860211322i</v>
      </c>
      <c r="AF346" s="223" t="str">
        <f t="shared" ca="1" si="481"/>
        <v>2.30677208798182+3.84861671905128i</v>
      </c>
      <c r="AG346" s="223" t="str">
        <f t="shared" ca="1" si="482"/>
        <v>1.30250343656588+4.2937783959803i</v>
      </c>
      <c r="AH346" s="223" t="str">
        <f t="shared" ca="1" si="483"/>
        <v>0.22016599374271+4.4815817577338i</v>
      </c>
      <c r="AI346" s="223" t="str">
        <f t="shared" ca="1" si="484"/>
        <v>-0.875367646923802+4.4007703415166i</v>
      </c>
      <c r="AJ346" s="223" t="str">
        <f t="shared" ca="1" si="485"/>
        <v>-1.91843394484561+4.05618778107193i</v>
      </c>
      <c r="AK346" s="223" t="str">
        <f t="shared" ca="1" si="486"/>
        <v>-2.84651412045889+3.46848749141197i</v>
      </c>
      <c r="AL346" s="223" t="str">
        <f t="shared" ca="1" si="487"/>
        <v>-3.60398137415987+2.67289475489811i</v>
      </c>
      <c r="AM346" s="223" t="str">
        <f t="shared" ca="1" si="488"/>
        <v>-4.14543501727356+1.71709540608995i</v>
      </c>
      <c r="AN346" s="223" t="str">
        <f t="shared" ca="1" si="489"/>
        <v>-4.43842167552514+0.658377662350158i</v>
      </c>
      <c r="AO346" s="223" t="str">
        <f t="shared" ca="1" si="490"/>
        <v>-4.46538046295767-0.439801588320279i</v>
      </c>
      <c r="AP346" s="223" t="str">
        <f t="shared" ca="1" si="491"/>
        <v>-4.22469553742165-1.51162023410072i</v>
      </c>
      <c r="AQ346" s="223" t="str">
        <f t="shared" ca="1" si="492"/>
        <v>-3.73079295010362-2.49283615175773i</v>
      </c>
      <c r="AR346" s="223" t="str">
        <f t="shared" ca="1" si="493"/>
        <v>-3.73079295010362-2.49283615175773i</v>
      </c>
      <c r="AS346" s="223" t="str">
        <f t="shared" ca="1" si="494"/>
        <v>-2.11515080819377-3.95716883322538i</v>
      </c>
      <c r="AT346" s="223" t="str">
        <f t="shared" ca="1" si="495"/>
        <v>-1.09024879416349-4.35251716629333i</v>
      </c>
      <c r="AU346" s="223" t="str">
        <f t="shared" ca="1" si="496"/>
        <v>1.31705669418531E-12-4.48698652951545i</v>
      </c>
      <c r="AV346" s="223" t="str">
        <f t="shared" ca="1" si="497"/>
        <v>1.09024879416593-4.35251716629272i</v>
      </c>
      <c r="AW346" s="223" t="str">
        <f t="shared" ca="1" si="498"/>
        <v>2.11515080819598-3.9571688332242i</v>
      </c>
      <c r="AX346" s="223" t="str">
        <f t="shared" ca="1" si="499"/>
        <v>3.01327598417379-3.32463771849724i</v>
      </c>
      <c r="AY346" s="223" t="str">
        <f t="shared" ca="1" si="500"/>
        <v>3.73079295010253-2.49283615175935i</v>
      </c>
      <c r="AZ346" s="223" t="str">
        <f t="shared" ca="1" si="501"/>
        <v>4.22469553742099-1.51162023410257i</v>
      </c>
      <c r="BA346" s="223" t="str">
        <f t="shared" ca="1" si="502"/>
        <v>4.46538046295748-0.439801588322226i</v>
      </c>
      <c r="BB346" s="223" t="str">
        <f t="shared" ca="1" si="503"/>
        <v>4.43842167552476+0.658377662352765i</v>
      </c>
      <c r="BC346" s="223" t="str">
        <f t="shared" ca="1" si="504"/>
        <v>4.14543501727255+1.71709540609238i</v>
      </c>
      <c r="BD346" s="223" t="str">
        <f t="shared" ca="1" si="505"/>
        <v>3.60398137415838+2.67289475490012i</v>
      </c>
      <c r="BE346" s="223" t="str">
        <f t="shared" ca="1" si="506"/>
        <v>2.84651412045695+3.46848749141355i</v>
      </c>
      <c r="BF346" s="223" t="str">
        <f t="shared" ca="1" si="507"/>
        <v>1.91843394484732+4.05618778107112i</v>
      </c>
      <c r="BG346" s="223" t="str">
        <f t="shared" ca="1" si="508"/>
        <v>0.875367646925785+4.40077034151621i</v>
      </c>
      <c r="BH346" s="223" t="str">
        <f t="shared" ca="1" si="509"/>
        <v>-0.220165993740756+4.4815817577339i</v>
      </c>
      <c r="BI346" s="223" t="str">
        <f t="shared" ca="1" si="510"/>
        <v>-1.30250343656413+4.29377839598083i</v>
      </c>
      <c r="BJ346" s="223" t="str">
        <f t="shared" ca="1" si="511"/>
        <v>-2.30677208798009+3.84861671905233i</v>
      </c>
      <c r="BK346" s="223" t="str">
        <f t="shared" ca="1" si="512"/>
        <v>-3.17277860211451+3.17277860211162i</v>
      </c>
      <c r="BL346" s="223" t="str">
        <f t="shared" ca="1" si="513"/>
        <v>-3.84861671905193+2.30677208798075i</v>
      </c>
      <c r="BM346" s="223" t="str">
        <f t="shared" ca="1" si="514"/>
        <v>-4.29377839598068+1.30250343656462i</v>
      </c>
      <c r="BN346" s="223" t="str">
        <f t="shared" ca="1" si="515"/>
        <v>-4.48158175773386+0.220165993741522i</v>
      </c>
      <c r="BO346" s="223" t="str">
        <f t="shared" ca="1" si="516"/>
        <v>-4.40077034151636-0.875367646925031i</v>
      </c>
      <c r="BP346" s="223" t="str">
        <f t="shared" ca="1" si="517"/>
        <v>-4.05618778107134-1.91843394484686i</v>
      </c>
      <c r="BQ346" s="223" t="str">
        <f t="shared" ca="1" si="518"/>
        <v>-3.46848749141404-2.84651412045636i</v>
      </c>
      <c r="BR346" s="223" t="str">
        <f t="shared" ca="1" si="519"/>
        <v>-2.67289475490064-3.603981374158i</v>
      </c>
      <c r="BS346" s="223" t="str">
        <f t="shared" ca="1" si="520"/>
        <v>-1.71709540608885-4.14543501727402i</v>
      </c>
      <c r="BT346" s="223" t="str">
        <f t="shared" ca="1" si="521"/>
        <v>-0.658377662348852-4.43842167552534i</v>
      </c>
      <c r="BU346" s="223" t="str">
        <f t="shared" ca="1" si="522"/>
        <v>0.439801588321462-4.46538046295755i</v>
      </c>
      <c r="BV346" s="223" t="str">
        <f t="shared" ca="1" si="523"/>
        <v>1.51162023410196-4.2246955374212i</v>
      </c>
      <c r="BW346" s="223" t="str">
        <f t="shared" ca="1" si="524"/>
        <v>2.49283615175892-3.73079295010281i</v>
      </c>
      <c r="BX346" s="223" t="str">
        <f t="shared" ca="1" si="525"/>
        <v>3.32463771849673-3.01327598417436i</v>
      </c>
      <c r="BY346" s="223" t="str">
        <f t="shared" ca="1" si="526"/>
        <v>3.9571688332239-2.11515080819654i</v>
      </c>
      <c r="BZ346" s="223" t="str">
        <f t="shared" ca="1" si="527"/>
        <v>4.35251716629254-1.09024879416667i</v>
      </c>
      <c r="CA346" s="223" t="str">
        <f t="shared" ca="1" si="528"/>
        <v>4.48698652951545-1.95688839659027E-12i</v>
      </c>
      <c r="CB346" s="223" t="str">
        <f t="shared" ca="1" si="529"/>
        <v>4.35251716629243+1.09024879416708i</v>
      </c>
      <c r="CC346" s="223" t="str">
        <f t="shared" ca="1" si="530"/>
        <v>3.95716883322358+2.11515080819714i</v>
      </c>
      <c r="CD346" s="223" t="str">
        <f t="shared" ca="1" si="531"/>
        <v>3.32463771849627+3.01327598417486i</v>
      </c>
      <c r="CE346" s="223" t="str">
        <f t="shared" ca="1" si="532"/>
        <v>2.49283615175836+3.73079295010319i</v>
      </c>
      <c r="CF346" s="223" t="str">
        <f t="shared" ca="1" si="533"/>
        <v>1.51162023410133+4.22469553742143i</v>
      </c>
      <c r="CG346" s="223" t="str">
        <f t="shared" ca="1" si="534"/>
        <v>0.439801588321042+4.46538046295759i</v>
      </c>
      <c r="CH346" s="223" t="str">
        <f t="shared" ca="1" si="535"/>
        <v>-0.658377662349525+4.43842167552524i</v>
      </c>
      <c r="CI346" s="223" t="str">
        <f t="shared" ca="1" si="536"/>
        <v>-1.71709540608948+4.14543501727376i</v>
      </c>
      <c r="CJ346" s="223" t="str">
        <f t="shared" ca="1" si="537"/>
        <v>-2.67289475489749+3.60398137416033i</v>
      </c>
      <c r="CK346" s="223" t="str">
        <f t="shared" ca="1" si="538"/>
        <v>-3.46848749141447+2.84651412045583i</v>
      </c>
      <c r="CL346" s="223" t="str">
        <f t="shared" ca="1" si="539"/>
        <v>-4.05618778107163+1.91843394484625i</v>
      </c>
      <c r="CM346" s="223" t="str">
        <f t="shared" ca="1" si="540"/>
        <v>-4.40077034151649+0.875367646924367i</v>
      </c>
      <c r="CN346" s="223" t="str">
        <f t="shared" ca="1" si="541"/>
        <v>-4.48158175773384-0.220165993741944i</v>
      </c>
      <c r="CO346" s="223" t="str">
        <f t="shared" ca="1" si="542"/>
        <v>-4.29377839598048-1.30250343656527i</v>
      </c>
      <c r="CP346" s="223" t="str">
        <f t="shared" ca="1" si="543"/>
        <v>-3.84861671905158-2.30677208798133i</v>
      </c>
      <c r="CQ346" s="223" t="str">
        <f t="shared" ca="1" si="544"/>
        <v>-3.17277860211403-3.1727786021121i</v>
      </c>
      <c r="CR346" s="223" t="str">
        <f t="shared" ca="1" si="545"/>
        <v>-2.30677208798344-3.84861671905031i</v>
      </c>
      <c r="CS346" s="223" t="str">
        <f t="shared" ca="1" si="546"/>
        <v>-1.30250343656348-4.29377839598103i</v>
      </c>
      <c r="CT346" s="223" t="str">
        <f t="shared" ca="1" si="547"/>
        <v>-0.220165993740079-4.48158175773393i</v>
      </c>
      <c r="CU346" s="223" t="str">
        <f t="shared" ca="1" si="548"/>
        <v>0.875367646926198-4.40077034151613i</v>
      </c>
      <c r="CV346" s="223" t="str">
        <f t="shared" ca="1" si="549"/>
        <v>1.9184339448477-4.05618778107094i</v>
      </c>
      <c r="CW346" s="223" t="str">
        <f t="shared" ca="1" si="550"/>
        <v>2.84651412045747-3.46848749141312i</v>
      </c>
      <c r="CX346" s="223" t="str">
        <f t="shared" ca="1" si="551"/>
        <v>3.6039813741587-2.67289475489968i</v>
      </c>
      <c r="CY346" s="223" t="str">
        <f t="shared" ca="1" si="552"/>
        <v>4.14543501727272-1.71709540609199i</v>
      </c>
      <c r="CZ346" s="223" t="str">
        <f t="shared" ca="1" si="553"/>
        <v>4.43842167552487-0.658377662351966i</v>
      </c>
      <c r="DA346" s="223" t="str">
        <f t="shared" ca="1" si="554"/>
        <v>4.46538046295786+0.439801588318331i</v>
      </c>
      <c r="DB346" s="223" t="str">
        <f t="shared" ca="1" si="555"/>
        <v>4.2246955374208+1.51162023410308i</v>
      </c>
      <c r="DC346" s="223" t="str">
        <f t="shared" ca="1" si="556"/>
        <v>3.73079295010229+2.4928361517597i</v>
      </c>
      <c r="DD346" s="223" t="str">
        <f t="shared" ca="1" si="557"/>
        <v>3.01327598417329+3.3246377184977i</v>
      </c>
      <c r="DE346" s="223" t="str">
        <f t="shared" ca="1" si="558"/>
        <v>2.11515080819549+3.95716883322446i</v>
      </c>
      <c r="DF346" s="223" t="str">
        <f t="shared" ca="1" si="559"/>
        <v>1.09024879416552+4.35251716629282i</v>
      </c>
      <c r="DG346" s="223" t="str">
        <f t="shared" ca="1" si="560"/>
        <v>5.12303875044925E-13+4.48698652951545i</v>
      </c>
      <c r="DH346" s="223" t="str">
        <f t="shared" ca="1" si="561"/>
        <v>-1.09024879416403+4.3525171662932i</v>
      </c>
      <c r="DI346" s="223" t="str">
        <f t="shared" ca="1" si="562"/>
        <v>-2.11515080819414+3.95716883322519i</v>
      </c>
      <c r="DJ346" s="223" t="str">
        <f t="shared" ca="1" si="563"/>
        <v>-3.01327598417253+3.32463771849839i</v>
      </c>
      <c r="DK346" s="223" t="str">
        <f t="shared" ca="1" si="564"/>
        <v>-3.73079295010399+2.49283615175716i</v>
      </c>
      <c r="DL346" s="223" t="str">
        <f t="shared" ca="1" si="565"/>
        <v>-4.22469553742183+1.51162023410021i</v>
      </c>
      <c r="DM346" s="223" t="str">
        <f t="shared" ca="1" si="566"/>
        <v>-4.46538046295771+0.439801588319859i</v>
      </c>
      <c r="DN346" s="223" t="str">
        <f t="shared" ca="1" si="567"/>
        <v>-4.43842167552503-0.658377662350952i</v>
      </c>
      <c r="DO346" s="223" t="str">
        <f t="shared" ca="1" si="568"/>
        <v>-4.1454350172733-1.71709540609058i</v>
      </c>
      <c r="DP346" s="223" t="str">
        <f t="shared" ca="1" si="569"/>
        <v>-3.60398137415962-2.67289475489845i</v>
      </c>
      <c r="DQ346" s="223" t="str">
        <f t="shared" ca="1" si="570"/>
        <v>-2.84651412045827-3.46848749141247i</v>
      </c>
      <c r="DR346" s="223" t="str">
        <f t="shared" ca="1" si="571"/>
        <v>-1.91843394484909-4.05618778107028i</v>
      </c>
      <c r="DS346" s="223" t="str">
        <f t="shared" ca="1" si="572"/>
        <v>-0.875367646923201-4.40077034151672i</v>
      </c>
      <c r="DT346" s="223" t="str">
        <f t="shared" ca="1" si="573"/>
        <v>0.220165993743132-4.48158175773378i</v>
      </c>
      <c r="DU346" s="223" t="str">
        <f t="shared" ca="1" si="574"/>
        <v>1.30250343656665-4.29377839598007i</v>
      </c>
      <c r="DV346" s="223" t="str">
        <f t="shared" ca="1" si="575"/>
        <v>2.30677208798235-3.84861671905097i</v>
      </c>
      <c r="DW346" s="223" t="str">
        <f t="shared" ca="1" si="576"/>
        <v>3.17277860211294-3.17277860211319i</v>
      </c>
      <c r="DX346" s="223" t="str">
        <f t="shared" ca="1" si="577"/>
        <v>3.84861671905105-2.30677208798221i</v>
      </c>
      <c r="DY346" s="223" t="str">
        <f t="shared" ca="1" si="578"/>
        <v>4.29377839598012-1.30250343656649i</v>
      </c>
      <c r="DZ346" s="223" t="str">
        <f t="shared" ca="1" si="579"/>
        <v>4.48158175773376-0.220165993743477i</v>
      </c>
      <c r="EA346" s="223" t="str">
        <f t="shared" ca="1" si="580"/>
        <v>4.4007703415159+0.875367646927365i</v>
      </c>
      <c r="EB346" s="223" t="str">
        <f t="shared" ca="1" si="581"/>
        <v>4.05618778107021+1.91843394484924i</v>
      </c>
      <c r="EC346" s="223" t="str">
        <f t="shared" ca="1" si="582"/>
        <v>3.46848749141237+2.84651412045839i</v>
      </c>
      <c r="ED346" s="223" t="str">
        <f t="shared" ca="1" si="583"/>
        <v>2.67289475489873+3.60398137415941i</v>
      </c>
      <c r="EE346" s="223" t="str">
        <f t="shared" ca="1" si="584"/>
        <v>1.71709540609042+4.14543501727337i</v>
      </c>
      <c r="EF346" s="223" t="str">
        <f t="shared" ca="1" si="585"/>
        <v>0.65837766235079+4.43842167552505i</v>
      </c>
      <c r="EG346" s="223" t="str">
        <f t="shared" ca="1" si="586"/>
        <v>-0.439801588319515+4.46538046295774i</v>
      </c>
      <c r="EH346" s="223" t="str">
        <f t="shared" ca="1" si="587"/>
        <v>-1.51162023410036+4.22469553742178i</v>
      </c>
      <c r="EI346" s="223" t="str">
        <f t="shared" ca="1" si="588"/>
        <v>-2.4928361517573+3.7307929501039i</v>
      </c>
      <c r="EJ346" s="223" t="str">
        <f t="shared" ca="1" si="589"/>
        <v>-3.3246377184985+3.01327598417241i</v>
      </c>
      <c r="EK346" s="223" t="str">
        <f t="shared" ca="1" si="590"/>
        <v>-3.95716883322502+2.11515080819444i</v>
      </c>
      <c r="EL346" s="223" t="str">
        <f t="shared" ca="1" si="591"/>
        <v>-4.35251716629324+1.09024879416387i</v>
      </c>
      <c r="EM346" s="223" t="str">
        <f t="shared" ca="1" si="592"/>
        <v>-4.48698652951545-6.77224991780364E-13i</v>
      </c>
      <c r="EN346" s="223"/>
      <c r="EO346" s="223"/>
      <c r="EP346" s="223"/>
    </row>
    <row r="347" spans="1:146">
      <c r="A347" s="249">
        <f t="shared" si="461"/>
        <v>4.824218749999983E-3</v>
      </c>
      <c r="B347" s="248">
        <v>247</v>
      </c>
      <c r="C347" s="247">
        <f t="shared" si="462"/>
        <v>49400</v>
      </c>
      <c r="N347" s="246">
        <f t="shared" ca="1" si="463"/>
        <v>8.5129443329750707</v>
      </c>
      <c r="O347" s="223">
        <f t="shared" ca="1" si="464"/>
        <v>-4.4870556670249293</v>
      </c>
      <c r="P347" s="223" t="str">
        <f t="shared" ca="1" si="465"/>
        <v>-4.37802977191767-0.983119461298091i</v>
      </c>
      <c r="Q347" s="223" t="str">
        <f t="shared" ca="1" si="466"/>
        <v>-4.05625028063939-1.91846350494175i</v>
      </c>
      <c r="R347" s="223" t="str">
        <f t="shared" ca="1" si="467"/>
        <v>-3.53735430566092-2.76057839504743i</v>
      </c>
      <c r="S347" s="223" t="str">
        <f t="shared" ca="1" si="468"/>
        <v>-2.84655798082899-3.46854093543082i</v>
      </c>
      <c r="T347" s="223" t="str">
        <f t="shared" ca="1" si="469"/>
        <v>-2.01743106468543-4.00794716260366i</v>
      </c>
      <c r="U347" s="223" t="str">
        <f t="shared" ca="1" si="470"/>
        <v>-1.09026559320956-4.3525842318379i</v>
      </c>
      <c r="V347" s="223" t="str">
        <f t="shared" ca="1" si="471"/>
        <v>-0.110117858519579-4.48570424974893i</v>
      </c>
      <c r="W347" s="223" t="str">
        <f t="shared" ca="1" si="472"/>
        <v>0.875381134984325-4.40083815056792i</v>
      </c>
      <c r="X347" s="223" t="str">
        <f t="shared" ca="1" si="473"/>
        <v>1.81834033451865-4.10211006517903i</v>
      </c>
      <c r="Y347" s="223" t="str">
        <f t="shared" ca="1" si="474"/>
        <v>2.67293594006574-3.60403690592722i</v>
      </c>
      <c r="Z347" s="223" t="str">
        <f t="shared" ca="1" si="475"/>
        <v>3.39763824583832-2.93082290652254i</v>
      </c>
      <c r="AA347" s="223" t="str">
        <f t="shared" ca="1" si="476"/>
        <v>3.95722980706398-2.11518339939233i</v>
      </c>
      <c r="AB347" s="223" t="str">
        <f t="shared" ca="1" si="477"/>
        <v>4.32451685777042-1.19675498989559i</v>
      </c>
      <c r="AC347" s="223" t="str">
        <f t="shared" ca="1" si="478"/>
        <v>4.48165081196416-0.220169386158758i</v>
      </c>
      <c r="AD347" s="223" t="str">
        <f t="shared" ca="1" si="479"/>
        <v>4.42099562887425+0.767115511807275i</v>
      </c>
      <c r="AE347" s="223" t="str">
        <f t="shared" ca="1" si="480"/>
        <v>4.14549889200318+1.71712186387018i</v>
      </c>
      <c r="AF347" s="223" t="str">
        <f t="shared" ca="1" si="481"/>
        <v>3.66854856912553+2.58368340842053i</v>
      </c>
      <c r="AG347" s="223" t="str">
        <f t="shared" ca="1" si="482"/>
        <v>3.01332241408776+3.32468894601237i</v>
      </c>
      <c r="AH347" s="223" t="str">
        <f t="shared" ca="1" si="483"/>
        <v>2.21166162671089+3.90412876425907i</v>
      </c>
      <c r="AI347" s="223" t="str">
        <f t="shared" ca="1" si="484"/>
        <v>1.30252350612477+4.29384455645206i</v>
      </c>
      <c r="AJ347" s="223" t="str">
        <f t="shared" ca="1" si="485"/>
        <v>0.33008829199152+4.47489779531004i</v>
      </c>
      <c r="AK347" s="223" t="str">
        <f t="shared" ca="1" si="486"/>
        <v>-0.658387806931028+4.43849006472529i</v>
      </c>
      <c r="AL347" s="223" t="str">
        <f t="shared" ca="1" si="487"/>
        <v>-1.6148690632195+4.18639062530446i</v>
      </c>
      <c r="AM347" s="223" t="str">
        <f t="shared" ca="1" si="488"/>
        <v>-2.49287456250211+3.73085043584039i</v>
      </c>
      <c r="AN347" s="223" t="str">
        <f t="shared" ca="1" si="489"/>
        <v>-3.24973697788479+3.09400680890472i</v>
      </c>
      <c r="AO347" s="223" t="str">
        <f t="shared" ca="1" si="490"/>
        <v>-3.84867602027205+2.30680763176373i</v>
      </c>
      <c r="AP347" s="223" t="str">
        <f t="shared" ca="1" si="491"/>
        <v>-4.2605858037305+1.40750743089714i</v>
      </c>
      <c r="AQ347" s="223" t="str">
        <f t="shared" ca="1" si="492"/>
        <v>-4.46544926755093+0.439808364983475i</v>
      </c>
      <c r="AR347" s="223" t="str">
        <f t="shared" ca="1" si="493"/>
        <v>-4.46544926755093+0.439808364983475i</v>
      </c>
      <c r="AS347" s="223" t="str">
        <f t="shared" ca="1" si="494"/>
        <v>-4.22476063343371-1.51164352582523i</v>
      </c>
      <c r="AT347" s="223" t="str">
        <f t="shared" ca="1" si="495"/>
        <v>-3.79090497776071-2.40056410215799i</v>
      </c>
      <c r="AU347" s="223" t="str">
        <f t="shared" ca="1" si="496"/>
        <v>-3.17282748971572-3.17282748971399i</v>
      </c>
      <c r="AV347" s="223" t="str">
        <f t="shared" ca="1" si="497"/>
        <v>-2.40056410216006-3.7909049777594i</v>
      </c>
      <c r="AW347" s="223" t="str">
        <f t="shared" ca="1" si="498"/>
        <v>-1.51164352582741-4.22476063343293i</v>
      </c>
      <c r="AX347" s="223" t="str">
        <f t="shared" ca="1" si="499"/>
        <v>-0.549263513857416-4.45331092012735i</v>
      </c>
      <c r="AY347" s="223" t="str">
        <f t="shared" ca="1" si="500"/>
        <v>0.439808364981044-4.46544926755116i</v>
      </c>
      <c r="AZ347" s="223" t="str">
        <f t="shared" ca="1" si="501"/>
        <v>1.40750743089906-4.26058580372986i</v>
      </c>
      <c r="BA347" s="223" t="str">
        <f t="shared" ca="1" si="502"/>
        <v>2.30680763176547-3.84867602027101i</v>
      </c>
      <c r="BB347" s="223" t="str">
        <f t="shared" ca="1" si="503"/>
        <v>3.09400680890628-3.24973697788331i</v>
      </c>
      <c r="BC347" s="223" t="str">
        <f t="shared" ca="1" si="504"/>
        <v>3.73085043584158-2.49287456250033i</v>
      </c>
      <c r="BD347" s="223" t="str">
        <f t="shared" ca="1" si="505"/>
        <v>4.18639062530524-1.6148690632175i</v>
      </c>
      <c r="BE347" s="223" t="str">
        <f t="shared" ca="1" si="506"/>
        <v>4.43849006472558-0.658387806929031i</v>
      </c>
      <c r="BF347" s="223" t="str">
        <f t="shared" ca="1" si="507"/>
        <v>4.47489779530989+0.330088291993535i</v>
      </c>
      <c r="BG347" s="223" t="str">
        <f t="shared" ca="1" si="508"/>
        <v>4.29384455645145+1.30252350612677i</v>
      </c>
      <c r="BH347" s="223" t="str">
        <f t="shared" ca="1" si="509"/>
        <v>3.90412876425805+2.2116616267127i</v>
      </c>
      <c r="BI347" s="223" t="str">
        <f t="shared" ca="1" si="510"/>
        <v>3.32468894601097+3.01332241408931i</v>
      </c>
      <c r="BJ347" s="223" t="str">
        <f t="shared" ca="1" si="511"/>
        <v>2.58368340842253+3.66854856912413i</v>
      </c>
      <c r="BK347" s="223" t="str">
        <f t="shared" ca="1" si="512"/>
        <v>1.71712186387202+4.14549889200241i</v>
      </c>
      <c r="BL347" s="223" t="str">
        <f t="shared" ca="1" si="513"/>
        <v>0.767115511808738+4.42099562887399i</v>
      </c>
      <c r="BM347" s="223" t="str">
        <f t="shared" ca="1" si="514"/>
        <v>-0.220169386157273+4.48165081196423i</v>
      </c>
      <c r="BN347" s="223" t="str">
        <f t="shared" ca="1" si="515"/>
        <v>-1.19675498989459+4.3245168577707i</v>
      </c>
      <c r="BO347" s="223" t="str">
        <f t="shared" ca="1" si="516"/>
        <v>-2.11518339939147+3.95722980706444i</v>
      </c>
      <c r="BP347" s="223" t="str">
        <f t="shared" ca="1" si="517"/>
        <v>-2.93082290652214+3.39763824583867i</v>
      </c>
      <c r="BQ347" s="223" t="str">
        <f t="shared" ca="1" si="518"/>
        <v>-3.60403690592719+2.67293594006578i</v>
      </c>
      <c r="BR347" s="223" t="str">
        <f t="shared" ca="1" si="519"/>
        <v>-4.10211006517901+1.8183403345187i</v>
      </c>
      <c r="BS347" s="223" t="str">
        <f t="shared" ca="1" si="520"/>
        <v>-4.40083815056796+0.875381134984159i</v>
      </c>
      <c r="BT347" s="223" t="str">
        <f t="shared" ca="1" si="521"/>
        <v>-4.48570424974892-0.110117858519783i</v>
      </c>
      <c r="BU347" s="223" t="str">
        <f t="shared" ca="1" si="522"/>
        <v>-4.35258423183774-1.09026559321022i</v>
      </c>
      <c r="BV347" s="223" t="str">
        <f t="shared" ca="1" si="523"/>
        <v>-4.00794716260335-2.01743106468605i</v>
      </c>
      <c r="BW347" s="223" t="str">
        <f t="shared" ca="1" si="524"/>
        <v>-3.46854093543009-2.84655798082988i</v>
      </c>
      <c r="BX347" s="223" t="str">
        <f t="shared" ca="1" si="525"/>
        <v>-2.7605783950465-3.53735430566166i</v>
      </c>
      <c r="BY347" s="223" t="str">
        <f t="shared" ca="1" si="526"/>
        <v>-1.91846350494026-4.0562502806401i</v>
      </c>
      <c r="BZ347" s="223" t="str">
        <f t="shared" ca="1" si="527"/>
        <v>-0.983119461296234-4.37802977191808i</v>
      </c>
      <c r="CA347" s="223" t="str">
        <f t="shared" ca="1" si="528"/>
        <v>2.14822150804581E-12-4.48705566702493i</v>
      </c>
      <c r="CB347" s="223" t="str">
        <f t="shared" ca="1" si="529"/>
        <v>0.983119461300425-4.37802977191715i</v>
      </c>
      <c r="CC347" s="223" t="str">
        <f t="shared" ca="1" si="530"/>
        <v>1.91846350493999-4.05625028064023i</v>
      </c>
      <c r="CD347" s="223" t="str">
        <f t="shared" ca="1" si="531"/>
        <v>2.76057839504626-3.53735430566184i</v>
      </c>
      <c r="CE347" s="223" t="str">
        <f t="shared" ca="1" si="532"/>
        <v>3.4685409354299-2.84655798083011i</v>
      </c>
      <c r="CF347" s="223" t="str">
        <f t="shared" ca="1" si="533"/>
        <v>4.00794716260322-2.01743106468631i</v>
      </c>
      <c r="CG347" s="223" t="str">
        <f t="shared" ca="1" si="534"/>
        <v>4.35258423183767-1.09026559321051i</v>
      </c>
      <c r="CH347" s="223" t="str">
        <f t="shared" ca="1" si="535"/>
        <v>4.48570424974892-0.110117858520077i</v>
      </c>
      <c r="CI347" s="223" t="str">
        <f t="shared" ca="1" si="536"/>
        <v>4.40083815056806+0.875381134983616i</v>
      </c>
      <c r="CJ347" s="223" t="str">
        <f t="shared" ca="1" si="537"/>
        <v>4.10211006517913+1.81834033451843i</v>
      </c>
      <c r="CK347" s="223" t="str">
        <f t="shared" ca="1" si="538"/>
        <v>3.60403690592736+2.67293594006554i</v>
      </c>
      <c r="CL347" s="223" t="str">
        <f t="shared" ca="1" si="539"/>
        <v>2.93082290652237+3.39763824583847i</v>
      </c>
      <c r="CM347" s="223" t="str">
        <f t="shared" ca="1" si="540"/>
        <v>2.11518339939173+3.9572298070643i</v>
      </c>
      <c r="CN347" s="223" t="str">
        <f t="shared" ca="1" si="541"/>
        <v>1.19675498989487+4.32451685777062i</v>
      </c>
      <c r="CO347" s="223" t="str">
        <f t="shared" ca="1" si="542"/>
        <v>0.220169386157568+4.48165081196422i</v>
      </c>
      <c r="CP347" s="223" t="str">
        <f t="shared" ca="1" si="543"/>
        <v>-0.767115511808451+4.42099562887404i</v>
      </c>
      <c r="CQ347" s="223" t="str">
        <f t="shared" ca="1" si="544"/>
        <v>-1.71712186387175+4.14549889200253i</v>
      </c>
      <c r="CR347" s="223" t="str">
        <f t="shared" ca="1" si="545"/>
        <v>-2.58368340842229+3.66854856912429i</v>
      </c>
      <c r="CS347" s="223" t="str">
        <f t="shared" ca="1" si="546"/>
        <v>-3.32468894601385+3.01332241408612i</v>
      </c>
      <c r="CT347" s="223" t="str">
        <f t="shared" ca="1" si="547"/>
        <v>-3.9041287642579+2.21166162671296i</v>
      </c>
      <c r="CU347" s="223" t="str">
        <f t="shared" ca="1" si="548"/>
        <v>-4.29384455645137+1.30252350612705i</v>
      </c>
      <c r="CV347" s="223" t="str">
        <f t="shared" ca="1" si="549"/>
        <v>-4.47489779530987+0.330088291993829i</v>
      </c>
      <c r="CW347" s="223" t="str">
        <f t="shared" ca="1" si="550"/>
        <v>-4.43849006472566-0.658387806928484i</v>
      </c>
      <c r="CX347" s="223" t="str">
        <f t="shared" ca="1" si="551"/>
        <v>-4.1863906253053-1.61486906321734i</v>
      </c>
      <c r="CY347" s="223" t="str">
        <f t="shared" ca="1" si="552"/>
        <v>-3.73085043584182-2.49287456249998i</v>
      </c>
      <c r="CZ347" s="223" t="str">
        <f t="shared" ca="1" si="553"/>
        <v>-3.0940068089064-3.24973697788319i</v>
      </c>
      <c r="DA347" s="223" t="str">
        <f t="shared" ca="1" si="554"/>
        <v>-2.30680763176583-3.84867602027079i</v>
      </c>
      <c r="DB347" s="223" t="str">
        <f t="shared" ca="1" si="555"/>
        <v>-1.40750743089922-4.26058580372981i</v>
      </c>
      <c r="DC347" s="223" t="str">
        <f t="shared" ca="1" si="556"/>
        <v>-0.439808364981464-4.46544926755112i</v>
      </c>
      <c r="DD347" s="223" t="str">
        <f t="shared" ca="1" si="557"/>
        <v>0.549263513857376-4.45331092012736i</v>
      </c>
      <c r="DE347" s="223" t="str">
        <f t="shared" ca="1" si="558"/>
        <v>1.51164352582713-4.22476063343303i</v>
      </c>
      <c r="DF347" s="223" t="str">
        <f t="shared" ca="1" si="559"/>
        <v>2.40056410215959-3.79090497775969i</v>
      </c>
      <c r="DG347" s="223" t="str">
        <f t="shared" ca="1" si="560"/>
        <v>3.17282748971551-3.1728274897142i</v>
      </c>
      <c r="DH347" s="223" t="str">
        <f t="shared" ca="1" si="561"/>
        <v>3.79090497776042-2.40056410215846i</v>
      </c>
      <c r="DI347" s="223" t="str">
        <f t="shared" ca="1" si="562"/>
        <v>4.22476063343365-1.51164352582539i</v>
      </c>
      <c r="DJ347" s="223" t="str">
        <f t="shared" ca="1" si="563"/>
        <v>4.45331092012759-0.549263513855536i</v>
      </c>
      <c r="DK347" s="223" t="str">
        <f t="shared" ca="1" si="564"/>
        <v>4.46544926755094+0.439808364983309i</v>
      </c>
      <c r="DL347" s="223" t="str">
        <f t="shared" ca="1" si="565"/>
        <v>4.26058580372923+1.40750743090098i</v>
      </c>
      <c r="DM347" s="223" t="str">
        <f t="shared" ca="1" si="566"/>
        <v>3.8486760202722+2.30680763176348i</v>
      </c>
      <c r="DN347" s="223" t="str">
        <f t="shared" ca="1" si="567"/>
        <v>3.24973697788191+3.09400680890774i</v>
      </c>
      <c r="DO347" s="223" t="str">
        <f t="shared" ca="1" si="568"/>
        <v>2.49287456250225+3.7308504358403i</v>
      </c>
      <c r="DP347" s="223" t="str">
        <f t="shared" ca="1" si="569"/>
        <v>1.6148690632199+4.18639062530431i</v>
      </c>
      <c r="DQ347" s="223" t="str">
        <f t="shared" ca="1" si="570"/>
        <v>0.658387806931194+4.43849006472526i</v>
      </c>
      <c r="DR347" s="223" t="str">
        <f t="shared" ca="1" si="571"/>
        <v>-0.330088291991099+4.47489779531007i</v>
      </c>
      <c r="DS347" s="223" t="str">
        <f t="shared" ca="1" si="572"/>
        <v>-1.30252350612467+4.29384455645209i</v>
      </c>
      <c r="DT347" s="223" t="str">
        <f t="shared" ca="1" si="573"/>
        <v>-2.21166162671058+3.90412876425925i</v>
      </c>
      <c r="DU347" s="223" t="str">
        <f t="shared" ca="1" si="574"/>
        <v>-3.01332241408768+3.32468894601244i</v>
      </c>
      <c r="DV347" s="223" t="str">
        <f t="shared" ca="1" si="575"/>
        <v>-3.66854856912536+2.58368340842078i</v>
      </c>
      <c r="DW347" s="223" t="str">
        <f t="shared" ca="1" si="576"/>
        <v>-4.14549889200314+1.71712186387027i</v>
      </c>
      <c r="DX347" s="223" t="str">
        <f t="shared" ca="1" si="577"/>
        <v>-4.42099562887436+0.767115511806624i</v>
      </c>
      <c r="DY347" s="223" t="str">
        <f t="shared" ca="1" si="578"/>
        <v>-4.48165081196414-0.220169386159164i</v>
      </c>
      <c r="DZ347" s="223" t="str">
        <f t="shared" ca="1" si="579"/>
        <v>-4.32451685777012-1.19675498989666i</v>
      </c>
      <c r="EA347" s="223" t="str">
        <f t="shared" ca="1" si="580"/>
        <v>-3.95722980706355-2.11518339939314i</v>
      </c>
      <c r="EB347" s="223" t="str">
        <f t="shared" ca="1" si="581"/>
        <v>-3.39763824583726-2.93082290652377i</v>
      </c>
      <c r="EC347" s="223" t="str">
        <f t="shared" ca="1" si="582"/>
        <v>-2.67293594006426-3.60403690592832i</v>
      </c>
      <c r="ED347" s="223" t="str">
        <f t="shared" ca="1" si="583"/>
        <v>-1.81834033451674-4.10211006517988i</v>
      </c>
      <c r="EE347" s="223" t="str">
        <f t="shared" ca="1" si="584"/>
        <v>-0.87538113498205-4.40083815056837i</v>
      </c>
      <c r="EF347" s="223" t="str">
        <f t="shared" ca="1" si="585"/>
        <v>0.110117858517595-4.48570424974898i</v>
      </c>
      <c r="EG347" s="223" t="str">
        <f t="shared" ca="1" si="586"/>
        <v>1.09026559320785-4.35258423183833i</v>
      </c>
      <c r="EH347" s="223" t="str">
        <f t="shared" ca="1" si="587"/>
        <v>2.0174310646841-4.00794716260433i</v>
      </c>
      <c r="EI347" s="223" t="str">
        <f t="shared" ca="1" si="588"/>
        <v>2.84655798082799-3.46854093543164i</v>
      </c>
      <c r="EJ347" s="223" t="str">
        <f t="shared" ca="1" si="589"/>
        <v>3.53735430566031-2.76057839504822i</v>
      </c>
      <c r="EK347" s="223" t="str">
        <f t="shared" ca="1" si="590"/>
        <v>4.05625028063905-1.91846350494246i</v>
      </c>
      <c r="EL347" s="223" t="str">
        <f t="shared" ca="1" si="591"/>
        <v>4.37802977191761-0.98311946129837i</v>
      </c>
      <c r="EM347" s="223" t="str">
        <f t="shared" ca="1" si="592"/>
        <v>4.48705566702493-2.94629509092676E-13i</v>
      </c>
      <c r="EN347" s="223"/>
      <c r="EO347" s="223"/>
      <c r="EP347" s="223"/>
    </row>
    <row r="348" spans="1:146">
      <c r="A348" s="249">
        <f t="shared" si="461"/>
        <v>4.8437499999999826E-3</v>
      </c>
      <c r="B348" s="248">
        <v>248</v>
      </c>
      <c r="C348" s="247">
        <f t="shared" si="462"/>
        <v>49600</v>
      </c>
      <c r="N348" s="246">
        <f t="shared" ca="1" si="463"/>
        <v>8.5128827300598697</v>
      </c>
      <c r="O348" s="223">
        <f t="shared" ca="1" si="464"/>
        <v>-4.4871172699401303</v>
      </c>
      <c r="P348" s="223" t="str">
        <f t="shared" ca="1" si="465"/>
        <v>-4.40089856980041-0.875393153116767i</v>
      </c>
      <c r="Q348" s="223" t="str">
        <f t="shared" ca="1" si="466"/>
        <v>-4.14555580567552-1.71714543828556i</v>
      </c>
      <c r="R348" s="223" t="str">
        <f t="shared" ca="1" si="467"/>
        <v>-3.73090165679324-2.49290878724682i</v>
      </c>
      <c r="S348" s="223" t="str">
        <f t="shared" ca="1" si="468"/>
        <v>-3.17287104955394-3.17287104955393i</v>
      </c>
      <c r="T348" s="223" t="str">
        <f t="shared" ca="1" si="469"/>
        <v>-2.49290878724683-3.73090165679323i</v>
      </c>
      <c r="U348" s="223" t="str">
        <f t="shared" ca="1" si="470"/>
        <v>-1.71714543828516-4.14555580567569i</v>
      </c>
      <c r="V348" s="223" t="str">
        <f t="shared" ca="1" si="471"/>
        <v>-0.875393153116888-4.40089856980038i</v>
      </c>
      <c r="W348" s="223" t="str">
        <f t="shared" ca="1" si="472"/>
        <v>-1.53912179300429E-14-4.48711726994013i</v>
      </c>
      <c r="X348" s="223" t="str">
        <f t="shared" ca="1" si="473"/>
        <v>0.875393153116826-4.40089856980039i</v>
      </c>
      <c r="Y348" s="223" t="str">
        <f t="shared" ca="1" si="474"/>
        <v>1.71714543828555-4.14555580567553i</v>
      </c>
      <c r="Z348" s="223" t="str">
        <f t="shared" ca="1" si="475"/>
        <v>2.4929087872468-3.73090165679326i</v>
      </c>
      <c r="AA348" s="223" t="str">
        <f t="shared" ca="1" si="476"/>
        <v>3.17287104955392-3.17287104955395i</v>
      </c>
      <c r="AB348" s="223" t="str">
        <f t="shared" ca="1" si="477"/>
        <v>3.73090165679323-2.49290878724683i</v>
      </c>
      <c r="AC348" s="223" t="str">
        <f t="shared" ca="1" si="478"/>
        <v>4.14555580567567-1.71714543828521i</v>
      </c>
      <c r="AD348" s="223" t="str">
        <f t="shared" ca="1" si="479"/>
        <v>4.40089856980038-0.875393153116902i</v>
      </c>
      <c r="AE348" s="223" t="str">
        <f t="shared" ca="1" si="480"/>
        <v>4.48711726994013-3.07824358600859E-14i</v>
      </c>
      <c r="AF348" s="223" t="str">
        <f t="shared" ca="1" si="481"/>
        <v>4.40089856980058+0.875393153115906i</v>
      </c>
      <c r="AG348" s="223" t="str">
        <f t="shared" ca="1" si="482"/>
        <v>4.14555580567555+1.7171454382855i</v>
      </c>
      <c r="AH348" s="223" t="str">
        <f t="shared" ca="1" si="483"/>
        <v>3.73090165679252+2.4929087872479i</v>
      </c>
      <c r="AI348" s="223" t="str">
        <f t="shared" ca="1" si="484"/>
        <v>3.17287104955238+3.17287104955548i</v>
      </c>
      <c r="AJ348" s="223" t="str">
        <f t="shared" ca="1" si="485"/>
        <v>2.49290878724801+3.73090165679244i</v>
      </c>
      <c r="AK348" s="223" t="str">
        <f t="shared" ca="1" si="486"/>
        <v>1.71714543828563+4.14555580567549i</v>
      </c>
      <c r="AL348" s="223" t="str">
        <f t="shared" ca="1" si="487"/>
        <v>0.875393153115982+4.40089856980056i</v>
      </c>
      <c r="AM348" s="223" t="str">
        <f t="shared" ca="1" si="488"/>
        <v>-1.73926795137928E-12+4.48711726994013i</v>
      </c>
      <c r="AN348" s="223" t="str">
        <f t="shared" ca="1" si="489"/>
        <v>-0.875393153115013+4.40089856980075i</v>
      </c>
      <c r="AO348" s="223" t="str">
        <f t="shared" ca="1" si="490"/>
        <v>-1.71714543828472+4.14555580567587i</v>
      </c>
      <c r="AP348" s="223" t="str">
        <f t="shared" ca="1" si="491"/>
        <v>-2.49290878724714+3.73090165679303i</v>
      </c>
      <c r="AQ348" s="223" t="str">
        <f t="shared" ca="1" si="492"/>
        <v>-3.1728710495548+3.17287104955307i</v>
      </c>
      <c r="AR348" s="223" t="str">
        <f t="shared" ca="1" si="493"/>
        <v>-3.1728710495548+3.17287104955307i</v>
      </c>
      <c r="AS348" s="223" t="str">
        <f t="shared" ca="1" si="494"/>
        <v>-4.14555580567515+1.71714543828647i</v>
      </c>
      <c r="AT348" s="223" t="str">
        <f t="shared" ca="1" si="495"/>
        <v>-4.40089856980036+0.875393153116996i</v>
      </c>
      <c r="AU348" s="223" t="str">
        <f t="shared" ca="1" si="496"/>
        <v>-4.48711726994013-8.31155930864529E-13i</v>
      </c>
      <c r="AV348" s="223" t="str">
        <f t="shared" ca="1" si="497"/>
        <v>-4.40089856980006-0.875393153118504i</v>
      </c>
      <c r="AW348" s="223" t="str">
        <f t="shared" ca="1" si="498"/>
        <v>-4.14555580567627-1.71714543828377i</v>
      </c>
      <c r="AX348" s="223" t="str">
        <f t="shared" ca="1" si="499"/>
        <v>-3.73090165679353-2.49290878724638i</v>
      </c>
      <c r="AY348" s="223" t="str">
        <f t="shared" ca="1" si="500"/>
        <v>-3.17287104955371-3.17287104955416i</v>
      </c>
      <c r="AZ348" s="223" t="str">
        <f t="shared" ca="1" si="501"/>
        <v>-2.49290878724576-3.73090165679395i</v>
      </c>
      <c r="BA348" s="223" t="str">
        <f t="shared" ca="1" si="502"/>
        <v>-1.71714543828731-4.1455558056748i</v>
      </c>
      <c r="BB348" s="223" t="str">
        <f t="shared" ca="1" si="503"/>
        <v>-0.875393153117889-4.40089856980018i</v>
      </c>
      <c r="BC348" s="223" t="str">
        <f t="shared" ca="1" si="504"/>
        <v>-7.69560896502149E-14-4.48711726994013i</v>
      </c>
      <c r="BD348" s="223" t="str">
        <f t="shared" ca="1" si="505"/>
        <v>0.875393153117611-4.40089856980024i</v>
      </c>
      <c r="BE348" s="223" t="str">
        <f t="shared" ca="1" si="506"/>
        <v>1.71714543828717-4.14555580567486i</v>
      </c>
      <c r="BF348" s="223" t="str">
        <f t="shared" ca="1" si="507"/>
        <v>2.49290878724563-3.73090165679404i</v>
      </c>
      <c r="BG348" s="223" t="str">
        <f t="shared" ca="1" si="508"/>
        <v>3.17287104955351-3.17287104955435i</v>
      </c>
      <c r="BH348" s="223" t="str">
        <f t="shared" ca="1" si="509"/>
        <v>3.73090165679338-2.49290878724662i</v>
      </c>
      <c r="BI348" s="223" t="str">
        <f t="shared" ca="1" si="510"/>
        <v>4.14555580567621-1.71714543828391i</v>
      </c>
      <c r="BJ348" s="223" t="str">
        <f t="shared" ca="1" si="511"/>
        <v>4.40089856980001-0.875393153118777i</v>
      </c>
      <c r="BK348" s="223" t="str">
        <f t="shared" ca="1" si="512"/>
        <v>4.48711726994013-1.11259965339134E-12i</v>
      </c>
      <c r="BL348" s="223" t="str">
        <f t="shared" ca="1" si="513"/>
        <v>4.40089856980039+0.875393153116843i</v>
      </c>
      <c r="BM348" s="223" t="str">
        <f t="shared" ca="1" si="514"/>
        <v>4.14555580567521+1.71714543828633i</v>
      </c>
      <c r="BN348" s="223" t="str">
        <f t="shared" ca="1" si="515"/>
        <v>3.73090165679206+2.49290878724859i</v>
      </c>
      <c r="BO348" s="223" t="str">
        <f t="shared" ca="1" si="516"/>
        <v>3.17287104955491+3.17287104955296i</v>
      </c>
      <c r="BP348" s="223" t="str">
        <f t="shared" ca="1" si="517"/>
        <v>2.49290878724727+3.73090165679294i</v>
      </c>
      <c r="BQ348" s="223" t="str">
        <f t="shared" ca="1" si="518"/>
        <v>1.71714543828487+4.14555580567581i</v>
      </c>
      <c r="BR348" s="223" t="str">
        <f t="shared" ca="1" si="519"/>
        <v>0.875393153115291+4.4008985698007i</v>
      </c>
      <c r="BS348" s="223" t="str">
        <f t="shared" ca="1" si="520"/>
        <v>1.89318013067971E-12+4.48711726994013i</v>
      </c>
      <c r="BT348" s="223" t="str">
        <f t="shared" ca="1" si="521"/>
        <v>-0.875393153115829+4.40089856980059i</v>
      </c>
      <c r="BU348" s="223" t="str">
        <f t="shared" ca="1" si="522"/>
        <v>-1.71714543828537+4.1455558056756i</v>
      </c>
      <c r="BV348" s="223" t="str">
        <f t="shared" ca="1" si="523"/>
        <v>-2.49290878724773+3.73090165679264i</v>
      </c>
      <c r="BW348" s="223" t="str">
        <f t="shared" ca="1" si="524"/>
        <v>-3.17287104955548+3.17287104955239i</v>
      </c>
      <c r="BX348" s="223" t="str">
        <f t="shared" ca="1" si="525"/>
        <v>-3.73090165679237+2.49290878724813i</v>
      </c>
      <c r="BY348" s="223" t="str">
        <f t="shared" ca="1" si="526"/>
        <v>-4.14555580567542+1.71714543828582i</v>
      </c>
      <c r="BZ348" s="223" t="str">
        <f t="shared" ca="1" si="527"/>
        <v>-4.40089856980055+0.875393153116058i</v>
      </c>
      <c r="CA348" s="223" t="str">
        <f t="shared" ca="1" si="528"/>
        <v>-4.48711726994013-1.66231186172906E-12i</v>
      </c>
      <c r="CB348" s="223" t="str">
        <f t="shared" ca="1" si="529"/>
        <v>-4.40089856980079-0.875393153114815i</v>
      </c>
      <c r="CC348" s="223" t="str">
        <f t="shared" ca="1" si="530"/>
        <v>-4.1455558056759-1.71714543828465i</v>
      </c>
      <c r="CD348" s="223" t="str">
        <f t="shared" ca="1" si="531"/>
        <v>-3.73090165679307-2.49290878724708i</v>
      </c>
      <c r="CE348" s="223" t="str">
        <f t="shared" ca="1" si="532"/>
        <v>-3.17287104955312-3.17287104955474i</v>
      </c>
      <c r="CF348" s="223" t="str">
        <f t="shared" ca="1" si="533"/>
        <v>-2.49290878724517-3.73090165679434i</v>
      </c>
      <c r="CG348" s="223" t="str">
        <f t="shared" ca="1" si="534"/>
        <v>-1.71714543828655-4.14555580567512i</v>
      </c>
      <c r="CH348" s="223" t="str">
        <f t="shared" ca="1" si="535"/>
        <v>-0.875393153117072-4.40089856980034i</v>
      </c>
      <c r="CI348" s="223" t="str">
        <f t="shared" ca="1" si="536"/>
        <v>6.26668297987932E-13-4.48711726994013i</v>
      </c>
      <c r="CJ348" s="223" t="str">
        <f t="shared" ca="1" si="537"/>
        <v>0.875393153118553-4.40089856980005i</v>
      </c>
      <c r="CK348" s="223" t="str">
        <f t="shared" ca="1" si="538"/>
        <v>1.7171454382837-4.1455558056763i</v>
      </c>
      <c r="CL348" s="223" t="str">
        <f t="shared" ca="1" si="539"/>
        <v>2.49290878724622-3.73090165679365i</v>
      </c>
      <c r="CM348" s="223" t="str">
        <f t="shared" ca="1" si="540"/>
        <v>3.17287104955419-3.17287104955368i</v>
      </c>
      <c r="CN348" s="223" t="str">
        <f t="shared" ca="1" si="541"/>
        <v>3.73090165679391-2.49290878724582i</v>
      </c>
      <c r="CO348" s="223" t="str">
        <f t="shared" ca="1" si="542"/>
        <v>4.14555580567648-1.71714543828326i</v>
      </c>
      <c r="CP348" s="223" t="str">
        <f t="shared" ca="1" si="543"/>
        <v>4.40089856980019-0.875393153117839i</v>
      </c>
      <c r="CQ348" s="223" t="str">
        <f t="shared" ca="1" si="544"/>
        <v>4.48711726994013-1.53912179300429E-13i</v>
      </c>
      <c r="CR348" s="223" t="str">
        <f t="shared" ca="1" si="545"/>
        <v>4.40089856980025+0.875393153117534i</v>
      </c>
      <c r="CS348" s="223" t="str">
        <f t="shared" ca="1" si="546"/>
        <v>4.14555580567494+1.71714543828698i</v>
      </c>
      <c r="CT348" s="223" t="str">
        <f t="shared" ca="1" si="547"/>
        <v>3.73090165679408+2.49290878724557i</v>
      </c>
      <c r="CU348" s="223" t="str">
        <f t="shared" ca="1" si="548"/>
        <v>3.17287104955441+3.17287104955346i</v>
      </c>
      <c r="CV348" s="223" t="str">
        <f t="shared" ca="1" si="549"/>
        <v>2.49290878724669+3.73090165679333i</v>
      </c>
      <c r="CW348" s="223" t="str">
        <f t="shared" ca="1" si="550"/>
        <v>1.71714543828398+4.14555580567618i</v>
      </c>
      <c r="CX348" s="223" t="str">
        <f t="shared" ca="1" si="551"/>
        <v>0.8753931531146+4.40089856980084i</v>
      </c>
      <c r="CY348" s="223" t="str">
        <f t="shared" ca="1" si="552"/>
        <v>1.18955574304156E-12+4.48711726994013i</v>
      </c>
      <c r="CZ348" s="223" t="str">
        <f t="shared" ca="1" si="553"/>
        <v>-0.875393153116772+4.40089856980041i</v>
      </c>
      <c r="DA348" s="223" t="str">
        <f t="shared" ca="1" si="554"/>
        <v>-1.71714543828603+4.14555580567533i</v>
      </c>
      <c r="DB348" s="223" t="str">
        <f t="shared" ca="1" si="555"/>
        <v>-2.49290878724852+3.7309016567921i</v>
      </c>
      <c r="DC348" s="223" t="str">
        <f t="shared" ca="1" si="556"/>
        <v>-3.17287104955291+3.17287104955496i</v>
      </c>
      <c r="DD348" s="223" t="str">
        <f t="shared" ca="1" si="557"/>
        <v>-3.73090165679276+2.49290878724755i</v>
      </c>
      <c r="DE348" s="223" t="str">
        <f t="shared" ca="1" si="558"/>
        <v>-4.14555580567579+1.71714543828494i</v>
      </c>
      <c r="DF348" s="223" t="str">
        <f t="shared" ca="1" si="559"/>
        <v>-4.40089856980073+0.875393153115116i</v>
      </c>
      <c r="DG348" s="223" t="str">
        <f t="shared" ca="1" si="560"/>
        <v>-4.48711726994013-2.3659362493672E-12i</v>
      </c>
      <c r="DH348" s="223" t="str">
        <f t="shared" ca="1" si="561"/>
        <v>-4.40089856980061-0.875393153115753i</v>
      </c>
      <c r="DI348" s="223" t="str">
        <f t="shared" ca="1" si="562"/>
        <v>-4.14555580567553-1.71714543828554i</v>
      </c>
      <c r="DJ348" s="223" t="str">
        <f t="shared" ca="1" si="563"/>
        <v>-3.73090165679268-2.49290878724766i</v>
      </c>
      <c r="DK348" s="223" t="str">
        <f t="shared" ca="1" si="564"/>
        <v>-3.17287104955245-3.17287104955542i</v>
      </c>
      <c r="DL348" s="223" t="str">
        <f t="shared" ca="1" si="565"/>
        <v>-2.49290878724798-3.73090165679247i</v>
      </c>
      <c r="DM348" s="223" t="str">
        <f t="shared" ca="1" si="566"/>
        <v>-1.7171454382859-4.14555580567539i</v>
      </c>
      <c r="DN348" s="223" t="str">
        <f t="shared" ca="1" si="567"/>
        <v>-0.87539315311613-4.40089856980053i</v>
      </c>
      <c r="DO348" s="223" t="str">
        <f t="shared" ca="1" si="568"/>
        <v>1.33029268562607E-12-4.48711726994013i</v>
      </c>
      <c r="DP348" s="223" t="str">
        <f t="shared" ca="1" si="569"/>
        <v>0.875393153114739-4.40089856980081i</v>
      </c>
      <c r="DQ348" s="223" t="str">
        <f t="shared" ca="1" si="570"/>
        <v>1.71714543828458-4.14555580567593i</v>
      </c>
      <c r="DR348" s="223" t="str">
        <f t="shared" ca="1" si="571"/>
        <v>2.4929087872468-3.73090165679326i</v>
      </c>
      <c r="DS348" s="223" t="str">
        <f t="shared" ca="1" si="572"/>
        <v>3.17287104955469-3.17287104955318i</v>
      </c>
      <c r="DT348" s="223" t="str">
        <f t="shared" ca="1" si="573"/>
        <v>3.73090165679444-2.49290878724502i</v>
      </c>
      <c r="DU348" s="223" t="str">
        <f t="shared" ca="1" si="574"/>
        <v>4.14555580567499-1.71714543828685i</v>
      </c>
      <c r="DV348" s="223" t="str">
        <f t="shared" ca="1" si="575"/>
        <v>4.40089856980033-0.875393153117149i</v>
      </c>
      <c r="DW348" s="223" t="str">
        <f t="shared" ca="1" si="576"/>
        <v>4.48711726994013+8.04775294790489E-13i</v>
      </c>
      <c r="DX348" s="223" t="str">
        <f t="shared" ca="1" si="577"/>
        <v>4.40089856980012+0.875393153118226i</v>
      </c>
      <c r="DY348" s="223" t="str">
        <f t="shared" ca="1" si="578"/>
        <v>4.14555580567633+1.71714543828362i</v>
      </c>
      <c r="DZ348" s="223" t="str">
        <f t="shared" ca="1" si="579"/>
        <v>3.73090165679355+2.49290878724636i</v>
      </c>
      <c r="EA348" s="223" t="str">
        <f t="shared" ca="1" si="580"/>
        <v>3.17287104955391+3.17287104955396i</v>
      </c>
      <c r="EB348" s="223" t="str">
        <f t="shared" ca="1" si="581"/>
        <v>2.49290878724589+3.73090165679387i</v>
      </c>
      <c r="EC348" s="223" t="str">
        <f t="shared" ca="1" si="582"/>
        <v>1.71714543828357+4.14555580567635i</v>
      </c>
      <c r="ED348" s="223" t="str">
        <f t="shared" ca="1" si="583"/>
        <v>0.875393153118163+4.40089856980013i</v>
      </c>
      <c r="EE348" s="223" t="str">
        <f t="shared" ca="1" si="584"/>
        <v>2.30868268950644E-13+4.48711726994013i</v>
      </c>
      <c r="EF348" s="223" t="str">
        <f t="shared" ca="1" si="585"/>
        <v>-0.875393153117211+4.40089856980032i</v>
      </c>
      <c r="EG348" s="223" t="str">
        <f t="shared" ca="1" si="586"/>
        <v>-1.71714543828691+4.14555580567497i</v>
      </c>
      <c r="EH348" s="223" t="str">
        <f t="shared" ca="1" si="587"/>
        <v>-2.49290878724551+3.73090165679412i</v>
      </c>
      <c r="EI348" s="223" t="str">
        <f t="shared" ca="1" si="588"/>
        <v>-3.17287104955322+3.17287104955465i</v>
      </c>
      <c r="EJ348" s="223" t="str">
        <f t="shared" ca="1" si="589"/>
        <v>-3.73090165679329+2.49290878724675i</v>
      </c>
      <c r="EK348" s="223" t="str">
        <f t="shared" ca="1" si="590"/>
        <v>-4.14555580567615+1.71714543828405i</v>
      </c>
      <c r="EL348" s="223" t="str">
        <f t="shared" ca="1" si="591"/>
        <v>-4.40089856980082+0.875393153114676i</v>
      </c>
      <c r="EM348" s="223" t="str">
        <f t="shared" ca="1" si="592"/>
        <v>-4.48711726994013+1.26651183269177E-12i</v>
      </c>
      <c r="EN348" s="223"/>
      <c r="EO348" s="223"/>
      <c r="EP348" s="223"/>
    </row>
    <row r="349" spans="1:146">
      <c r="A349" s="249">
        <f t="shared" si="461"/>
        <v>4.8632812499999822E-3</v>
      </c>
      <c r="B349" s="248">
        <v>249</v>
      </c>
      <c r="C349" s="247">
        <f t="shared" si="462"/>
        <v>49800</v>
      </c>
      <c r="N349" s="246">
        <f t="shared" ca="1" si="463"/>
        <v>8.5128284714817042</v>
      </c>
      <c r="O349" s="223">
        <f t="shared" ca="1" si="464"/>
        <v>-4.4871715285182949</v>
      </c>
      <c r="P349" s="223" t="str">
        <f t="shared" ca="1" si="465"/>
        <v>-4.42110978461328-0.767135319706957i</v>
      </c>
      <c r="Q349" s="223" t="str">
        <f t="shared" ca="1" si="466"/>
        <v>-4.22486972213464-1.51168255838822i</v>
      </c>
      <c r="R349" s="223" t="str">
        <f t="shared" ca="1" si="467"/>
        <v>-3.90422957383719-2.21171873463156i</v>
      </c>
      <c r="S349" s="223" t="str">
        <f t="shared" ca="1" si="468"/>
        <v>-3.46863049757636-2.84663148258225i</v>
      </c>
      <c r="T349" s="223" t="str">
        <f t="shared" ca="1" si="469"/>
        <v>-2.93089858410363-3.397725977186i</v>
      </c>
      <c r="U349" s="223" t="str">
        <f t="shared" ca="1" si="470"/>
        <v>-2.30686719647707-3.84877539798872i</v>
      </c>
      <c r="V349" s="223" t="str">
        <f t="shared" ca="1" si="471"/>
        <v>-1.614910761195-4.18649872324378i</v>
      </c>
      <c r="W349" s="223" t="str">
        <f t="shared" ca="1" si="472"/>
        <v>-0.875403738440437-4.40095178581517i</v>
      </c>
      <c r="X349" s="223" t="str">
        <f t="shared" ca="1" si="473"/>
        <v>-0.11012070190309-4.48582007634698i</v>
      </c>
      <c r="Y349" s="223" t="str">
        <f t="shared" ca="1" si="474"/>
        <v>0.658404807342292-4.43860467219303i</v>
      </c>
      <c r="Z349" s="223" t="str">
        <f t="shared" ca="1" si="475"/>
        <v>1.40754377453413-4.2606958174828i</v>
      </c>
      <c r="AA349" s="223" t="str">
        <f t="shared" ca="1" si="476"/>
        <v>2.11523801612218-3.95733198777872i</v>
      </c>
      <c r="AB349" s="223" t="str">
        <f t="shared" ca="1" si="477"/>
        <v>2.76064967669853-3.53744564465513i</v>
      </c>
      <c r="AC349" s="223" t="str">
        <f t="shared" ca="1" si="478"/>
        <v>3.32477479371645-3.01340022191095i</v>
      </c>
      <c r="AD349" s="223" t="str">
        <f t="shared" ca="1" si="479"/>
        <v>3.79100286375572-2.40062608778234i</v>
      </c>
      <c r="AE349" s="223" t="str">
        <f t="shared" ca="1" si="480"/>
        <v>4.14560593406545-1.71716620214425i</v>
      </c>
      <c r="AF349" s="223" t="str">
        <f t="shared" ca="1" si="481"/>
        <v>4.37814281822325-0.983144846696235i</v>
      </c>
      <c r="AG349" s="223" t="str">
        <f t="shared" ca="1" si="482"/>
        <v>4.48176653389731-0.22017507121214i</v>
      </c>
      <c r="AH349" s="223" t="str">
        <f t="shared" ca="1" si="483"/>
        <v>4.45342591028815+0.549277696542839i</v>
      </c>
      <c r="AI349" s="223" t="str">
        <f t="shared" ca="1" si="484"/>
        <v>4.29395542898844+1.3025571389409i</v>
      </c>
      <c r="AJ349" s="223" t="str">
        <f t="shared" ca="1" si="485"/>
        <v>4.0080506529046+2.01748315732652i</v>
      </c>
      <c r="AK349" s="223" t="str">
        <f t="shared" ca="1" si="486"/>
        <v>3.60412996675227+2.67300495867544i</v>
      </c>
      <c r="AL349" s="223" t="str">
        <f t="shared" ca="1" si="487"/>
        <v>3.09408670010292+3.24982089023247i</v>
      </c>
      <c r="AM349" s="223" t="str">
        <f t="shared" ca="1" si="488"/>
        <v>2.49293893169609+3.73094677115329i</v>
      </c>
      <c r="AN349" s="223" t="str">
        <f t="shared" ca="1" si="489"/>
        <v>1.81838728638308+4.10221598688631i</v>
      </c>
      <c r="AO349" s="223" t="str">
        <f t="shared" ca="1" si="490"/>
        <v>1.09029374525504+4.35269662110777i</v>
      </c>
      <c r="AP349" s="223" t="str">
        <f t="shared" ca="1" si="491"/>
        <v>0.330096815293809+4.47501334287151i</v>
      </c>
      <c r="AQ349" s="223" t="str">
        <f t="shared" ca="1" si="492"/>
        <v>-0.439819721393845+4.46556457113972i</v>
      </c>
      <c r="AR349" s="223" t="str">
        <f t="shared" ca="1" si="493"/>
        <v>-0.439819721393845+4.46556457113972i</v>
      </c>
      <c r="AS349" s="223" t="str">
        <f t="shared" ca="1" si="494"/>
        <v>-1.91851304211274+4.05635501818918i</v>
      </c>
      <c r="AT349" s="223" t="str">
        <f t="shared" ca="1" si="495"/>
        <v>-2.58375012241868+3.6686432957221i</v>
      </c>
      <c r="AU349" s="223" t="str">
        <f t="shared" ca="1" si="496"/>
        <v>-3.17290941616128+3.1729094161637i</v>
      </c>
      <c r="AV349" s="223" t="str">
        <f t="shared" ca="1" si="497"/>
        <v>-3.66864329572277+2.58375012241772i</v>
      </c>
      <c r="AW349" s="223" t="str">
        <f t="shared" ca="1" si="498"/>
        <v>-4.05635501818968+1.91851304211168i</v>
      </c>
      <c r="AX349" s="223" t="str">
        <f t="shared" ca="1" si="499"/>
        <v>-4.32462852230444+1.19678589163479i</v>
      </c>
      <c r="AY349" s="223" t="str">
        <f t="shared" ca="1" si="500"/>
        <v>-4.46556457113983+0.439819721392674i</v>
      </c>
      <c r="AZ349" s="223" t="str">
        <f t="shared" ca="1" si="501"/>
        <v>-4.47501334287176-0.330096815290531i</v>
      </c>
      <c r="BA349" s="223" t="str">
        <f t="shared" ca="1" si="502"/>
        <v>-4.35269662110748-1.09029374525617i</v>
      </c>
      <c r="BB349" s="223" t="str">
        <f t="shared" ca="1" si="503"/>
        <v>-4.10221598688583-1.81838728638415i</v>
      </c>
      <c r="BC349" s="223" t="str">
        <f t="shared" ca="1" si="504"/>
        <v>-3.73094677115264-2.49293893169707i</v>
      </c>
      <c r="BD349" s="223" t="str">
        <f t="shared" ca="1" si="505"/>
        <v>-3.24982089023166-3.09408670010378i</v>
      </c>
      <c r="BE349" s="223" t="str">
        <f t="shared" ca="1" si="506"/>
        <v>-2.67300495867808-3.60412996675031i</v>
      </c>
      <c r="BF349" s="223" t="str">
        <f t="shared" ca="1" si="507"/>
        <v>-2.01748315732558-4.00805065290507i</v>
      </c>
      <c r="BG349" s="223" t="str">
        <f t="shared" ca="1" si="508"/>
        <v>-1.30255713893972-4.2939554289888i</v>
      </c>
      <c r="BH349" s="223" t="str">
        <f t="shared" ca="1" si="509"/>
        <v>-0.549277696541605-4.4534259102883i</v>
      </c>
      <c r="BI349" s="223" t="str">
        <f t="shared" ca="1" si="510"/>
        <v>0.220175071213251-4.48176653389726i</v>
      </c>
      <c r="BJ349" s="223" t="str">
        <f t="shared" ca="1" si="511"/>
        <v>0.983144846692969-4.37814281822399i</v>
      </c>
      <c r="BK349" s="223" t="str">
        <f t="shared" ca="1" si="512"/>
        <v>1.71716620214416-4.14560593406549i</v>
      </c>
      <c r="BL349" s="223" t="str">
        <f t="shared" ca="1" si="513"/>
        <v>2.40062608778371-3.79100286375485i</v>
      </c>
      <c r="BM349" s="223" t="str">
        <f t="shared" ca="1" si="514"/>
        <v>3.01340022191017-3.32477479371716i</v>
      </c>
      <c r="BN349" s="223" t="str">
        <f t="shared" ca="1" si="515"/>
        <v>3.5374456446555-2.76064967669805i</v>
      </c>
      <c r="BO349" s="223" t="str">
        <f t="shared" ca="1" si="516"/>
        <v>3.95733198777774-2.11523801612402i</v>
      </c>
      <c r="BP349" s="223" t="str">
        <f t="shared" ca="1" si="517"/>
        <v>4.26069581748275-1.40754377453429i</v>
      </c>
      <c r="BQ349" s="223" t="str">
        <f t="shared" ca="1" si="518"/>
        <v>4.43860467219325-0.658404807340785i</v>
      </c>
      <c r="BR349" s="223" t="str">
        <f t="shared" ca="1" si="519"/>
        <v>4.48582007634702+0.110120701901493i</v>
      </c>
      <c r="BS349" s="223" t="str">
        <f t="shared" ca="1" si="520"/>
        <v>4.40095178581511+0.875403738440747i</v>
      </c>
      <c r="BT349" s="223" t="str">
        <f t="shared" ca="1" si="521"/>
        <v>4.18649872324306+1.61491076119687i</v>
      </c>
      <c r="BU349" s="223" t="str">
        <f t="shared" ca="1" si="522"/>
        <v>3.84877539798907+2.3068671964765i</v>
      </c>
      <c r="BV349" s="223" t="str">
        <f t="shared" ca="1" si="523"/>
        <v>3.39772597718518+2.93089858410458i</v>
      </c>
      <c r="BW349" s="223" t="str">
        <f t="shared" ca="1" si="524"/>
        <v>2.84663148258335+3.46863049757545i</v>
      </c>
      <c r="BX349" s="223" t="str">
        <f t="shared" ca="1" si="525"/>
        <v>2.21171873463134+3.90422957383732i</v>
      </c>
      <c r="BY349" s="223" t="str">
        <f t="shared" ca="1" si="526"/>
        <v>1.51168255838618+4.22486972213537i</v>
      </c>
      <c r="BZ349" s="223" t="str">
        <f t="shared" ca="1" si="527"/>
        <v>0.767135319707648+4.42110978461317i</v>
      </c>
      <c r="CA349" s="223" t="str">
        <f t="shared" ca="1" si="528"/>
        <v>-1.1763869472103E-12+4.48717152851829i</v>
      </c>
      <c r="CB349" s="223" t="str">
        <f t="shared" ca="1" si="529"/>
        <v>-0.767135319705445+4.42110978461355i</v>
      </c>
      <c r="CC349" s="223" t="str">
        <f t="shared" ca="1" si="530"/>
        <v>-1.51168255838839+4.22486972213458i</v>
      </c>
      <c r="CD349" s="223" t="str">
        <f t="shared" ca="1" si="531"/>
        <v>-2.21171873463339+3.90422957383616i</v>
      </c>
      <c r="CE349" s="223" t="str">
        <f t="shared" ca="1" si="532"/>
        <v>-2.84663148258181+3.46863049757671i</v>
      </c>
      <c r="CF349" s="223" t="str">
        <f t="shared" ca="1" si="533"/>
        <v>-3.39772597718672+2.9308985841028i</v>
      </c>
      <c r="CG349" s="223" t="str">
        <f t="shared" ca="1" si="534"/>
        <v>-3.84877539798791+2.30686719647842i</v>
      </c>
      <c r="CH349" s="223" t="str">
        <f t="shared" ca="1" si="535"/>
        <v>-4.18649872324391+1.61491076119467i</v>
      </c>
      <c r="CI349" s="223" t="str">
        <f t="shared" ca="1" si="536"/>
        <v>-4.40095178581557+0.875403738438436i</v>
      </c>
      <c r="CJ349" s="223" t="str">
        <f t="shared" ca="1" si="537"/>
        <v>-4.48582007634696+0.110120701903731i</v>
      </c>
      <c r="CK349" s="223" t="str">
        <f t="shared" ca="1" si="538"/>
        <v>-4.43860467219291-0.658404807343109i</v>
      </c>
      <c r="CL349" s="223" t="str">
        <f t="shared" ca="1" si="539"/>
        <v>-4.26069581748345-1.40754377453216i</v>
      </c>
      <c r="CM349" s="223" t="str">
        <f t="shared" ca="1" si="540"/>
        <v>-3.9573319877788-2.11523801612204i</v>
      </c>
      <c r="CN349" s="223" t="str">
        <f t="shared" ca="1" si="541"/>
        <v>-3.53744564465421-2.76064967669971i</v>
      </c>
      <c r="CO349" s="223" t="str">
        <f t="shared" ca="1" si="542"/>
        <v>-3.01340022191182-3.32477479371565i</v>
      </c>
      <c r="CP349" s="223" t="str">
        <f t="shared" ca="1" si="543"/>
        <v>-2.40062608778172-3.79100286375611i</v>
      </c>
      <c r="CQ349" s="223" t="str">
        <f t="shared" ca="1" si="544"/>
        <v>-1.71716620214599-4.14560593406473i</v>
      </c>
      <c r="CR349" s="223" t="str">
        <f t="shared" ca="1" si="545"/>
        <v>-0.983144846695149-4.3781428182235i</v>
      </c>
      <c r="CS349" s="223" t="str">
        <f t="shared" ca="1" si="546"/>
        <v>-0.220175071210902-4.48176653389737i</v>
      </c>
      <c r="CT349" s="223" t="str">
        <f t="shared" ca="1" si="547"/>
        <v>0.54927769653964-4.45342591028854i</v>
      </c>
      <c r="CU349" s="223" t="str">
        <f t="shared" ca="1" si="548"/>
        <v>1.30255713894221-4.29395542898804i</v>
      </c>
      <c r="CV349" s="223" t="str">
        <f t="shared" ca="1" si="549"/>
        <v>2.01748315732746-4.00805065290413i</v>
      </c>
      <c r="CW349" s="223" t="str">
        <f t="shared" ca="1" si="550"/>
        <v>2.67300495867628-3.60412996675165i</v>
      </c>
      <c r="CX349" s="223" t="str">
        <f t="shared" ca="1" si="551"/>
        <v>3.24982089023329-3.09408670010207i</v>
      </c>
      <c r="CY349" s="223" t="str">
        <f t="shared" ca="1" si="552"/>
        <v>3.73094677115147-2.49293893169882i</v>
      </c>
      <c r="CZ349" s="223" t="str">
        <f t="shared" ca="1" si="553"/>
        <v>4.10221598688684-1.81838728638188i</v>
      </c>
      <c r="DA349" s="223" t="str">
        <f t="shared" ca="1" si="554"/>
        <v>4.352696621107-1.0902937452581i</v>
      </c>
      <c r="DB349" s="223" t="str">
        <f t="shared" ca="1" si="555"/>
        <v>4.47501334287159-0.33009681529289i</v>
      </c>
      <c r="DC349" s="223" t="str">
        <f t="shared" ca="1" si="556"/>
        <v>4.46556457113961+0.439819721394889i</v>
      </c>
      <c r="DD349" s="223" t="str">
        <f t="shared" ca="1" si="557"/>
        <v>4.32462852230504+1.19678589163263i</v>
      </c>
      <c r="DE349" s="223" t="str">
        <f t="shared" ca="1" si="558"/>
        <v>4.05635501818867+1.91851304211381i</v>
      </c>
      <c r="DF349" s="223" t="str">
        <f t="shared" ca="1" si="559"/>
        <v>3.66864329572399+2.58375012241599i</v>
      </c>
      <c r="DG349" s="223" t="str">
        <f t="shared" ca="1" si="560"/>
        <v>3.17290941616269+3.1729094161623i</v>
      </c>
      <c r="DH349" s="223" t="str">
        <f t="shared" ca="1" si="561"/>
        <v>2.58375012241686+3.66864329572338i</v>
      </c>
      <c r="DI349" s="223" t="str">
        <f t="shared" ca="1" si="562"/>
        <v>1.91851304211477+4.05635501818822i</v>
      </c>
      <c r="DJ349" s="223" t="str">
        <f t="shared" ca="1" si="563"/>
        <v>1.19678589163366+4.32462852230476i</v>
      </c>
      <c r="DK349" s="223" t="str">
        <f t="shared" ca="1" si="564"/>
        <v>0.439819721391377+4.46556457113996i</v>
      </c>
      <c r="DL349" s="223" t="str">
        <f t="shared" ca="1" si="565"/>
        <v>-0.330096815291831+4.47501334287166i</v>
      </c>
      <c r="DM349" s="223" t="str">
        <f t="shared" ca="1" si="566"/>
        <v>-1.09029374525707+4.35269662110726i</v>
      </c>
      <c r="DN349" s="223" t="str">
        <f t="shared" ca="1" si="567"/>
        <v>-1.81838728638091+4.10221598688727i</v>
      </c>
      <c r="DO349" s="223" t="str">
        <f t="shared" ca="1" si="568"/>
        <v>-2.49293893169794+3.73094677115206i</v>
      </c>
      <c r="DP349" s="223" t="str">
        <f t="shared" ca="1" si="569"/>
        <v>-3.09408670010463+3.24982089023085i</v>
      </c>
      <c r="DQ349" s="223" t="str">
        <f t="shared" ca="1" si="570"/>
        <v>-3.60412996675101+2.67300495867713i</v>
      </c>
      <c r="DR349" s="223" t="str">
        <f t="shared" ca="1" si="571"/>
        <v>-4.00805065290572+2.0174831573243i</v>
      </c>
      <c r="DS349" s="223" t="str">
        <f t="shared" ca="1" si="572"/>
        <v>-4.29395542898788+1.30255713894274i</v>
      </c>
      <c r="DT349" s="223" t="str">
        <f t="shared" ca="1" si="573"/>
        <v>-4.45342591028841+0.54927769654069i</v>
      </c>
      <c r="DU349" s="223" t="str">
        <f t="shared" ca="1" si="574"/>
        <v>-4.4817665338972-0.220175071214427i</v>
      </c>
      <c r="DV349" s="223" t="str">
        <f t="shared" ca="1" si="575"/>
        <v>-4.37814281822373-0.983144846694117i</v>
      </c>
      <c r="DW349" s="223" t="str">
        <f t="shared" ca="1" si="576"/>
        <v>-4.14560593406504-1.71716620214525i</v>
      </c>
      <c r="DX349" s="223" t="str">
        <f t="shared" ca="1" si="577"/>
        <v>-3.79100286375654-2.40062608778104i</v>
      </c>
      <c r="DY349" s="223" t="str">
        <f t="shared" ca="1" si="578"/>
        <v>-3.32477479371654-3.01340022191085i</v>
      </c>
      <c r="DZ349" s="223" t="str">
        <f t="shared" ca="1" si="579"/>
        <v>-2.76064967669712-3.53744564465622i</v>
      </c>
      <c r="EA349" s="223" t="str">
        <f t="shared" ca="1" si="580"/>
        <v>-2.11523801612298-3.9573319877783i</v>
      </c>
      <c r="EB349" s="223" t="str">
        <f t="shared" ca="1" si="581"/>
        <v>-1.40754377453317-4.26069581748312i</v>
      </c>
      <c r="EC349" s="223" t="str">
        <f t="shared" ca="1" si="582"/>
        <v>-0.658404807343908-4.43860467219279i</v>
      </c>
      <c r="ED349" s="223" t="str">
        <f t="shared" ca="1" si="583"/>
        <v>0.110120701902924-4.48582007634698i</v>
      </c>
      <c r="EE349" s="223" t="str">
        <f t="shared" ca="1" si="584"/>
        <v>0.875403738441649-4.40095178581493i</v>
      </c>
      <c r="EF349" s="223" t="str">
        <f t="shared" ca="1" si="585"/>
        <v>1.61491076119368-4.18649872324429i</v>
      </c>
      <c r="EG349" s="223" t="str">
        <f t="shared" ca="1" si="586"/>
        <v>2.30686719647751-3.84877539798846i</v>
      </c>
      <c r="EH349" s="223" t="str">
        <f t="shared" ca="1" si="587"/>
        <v>2.93089858410199-3.39772597718741i</v>
      </c>
      <c r="EI349" s="223" t="str">
        <f t="shared" ca="1" si="588"/>
        <v>3.4686304975762-2.84663148258244i</v>
      </c>
      <c r="EJ349" s="223" t="str">
        <f t="shared" ca="1" si="589"/>
        <v>3.90422957383777-2.21171873463054i</v>
      </c>
      <c r="EK349" s="223" t="str">
        <f t="shared" ca="1" si="590"/>
        <v>4.22486972213414-1.51168255838964i</v>
      </c>
      <c r="EL349" s="223" t="str">
        <f t="shared" ca="1" si="591"/>
        <v>4.42110978461337-0.76713531970649i</v>
      </c>
      <c r="EM349" s="223" t="str">
        <f t="shared" ca="1" si="592"/>
        <v>4.48717152851829+2.35277389442061E-12i</v>
      </c>
      <c r="EN349" s="223"/>
      <c r="EO349" s="223"/>
      <c r="EP349" s="223"/>
    </row>
    <row r="350" spans="1:146">
      <c r="A350" s="249">
        <f t="shared" si="461"/>
        <v>4.8828124999999818E-3</v>
      </c>
      <c r="B350" s="248">
        <v>250</v>
      </c>
      <c r="C350" s="247">
        <f t="shared" si="462"/>
        <v>50000</v>
      </c>
      <c r="N350" s="246">
        <f t="shared" ca="1" si="463"/>
        <v>8.5127813922530926</v>
      </c>
      <c r="O350" s="223">
        <f t="shared" ca="1" si="464"/>
        <v>-4.4872186077469065</v>
      </c>
      <c r="P350" s="223" t="str">
        <f t="shared" ca="1" si="465"/>
        <v>-4.4386512418601-0.658411715299655i</v>
      </c>
      <c r="Q350" s="223" t="str">
        <f t="shared" ca="1" si="466"/>
        <v>-4.2940004810011-1.30257080532016i</v>
      </c>
      <c r="R350" s="223" t="str">
        <f t="shared" ca="1" si="467"/>
        <v>-4.0563975773075-1.91853317107731i</v>
      </c>
      <c r="S350" s="223" t="str">
        <f t="shared" ca="1" si="468"/>
        <v>-3.73098591610019-2.49296508751569i</v>
      </c>
      <c r="T350" s="223" t="str">
        <f t="shared" ca="1" si="469"/>
        <v>-3.32480967712371-3.01343183838869i</v>
      </c>
      <c r="U350" s="223" t="str">
        <f t="shared" ca="1" si="470"/>
        <v>-2.84666134932882-3.46866689031211i</v>
      </c>
      <c r="V350" s="223" t="str">
        <f t="shared" ca="1" si="471"/>
        <v>-2.30689140003775-3.84881577919i</v>
      </c>
      <c r="W350" s="223" t="str">
        <f t="shared" ca="1" si="472"/>
        <v>-1.71718421858501-4.14564942960119i</v>
      </c>
      <c r="X350" s="223" t="str">
        <f t="shared" ca="1" si="473"/>
        <v>-1.09030518457568-4.35274228943059i</v>
      </c>
      <c r="Y350" s="223" t="str">
        <f t="shared" ca="1" si="474"/>
        <v>-0.439824335964718-4.46561142366902i</v>
      </c>
      <c r="Z350" s="223" t="str">
        <f t="shared" ca="1" si="475"/>
        <v>0.220177381280898-4.48181355641691i</v>
      </c>
      <c r="AA350" s="223" t="str">
        <f t="shared" ca="1" si="476"/>
        <v>0.875412923141998-4.40099796042966i</v>
      </c>
      <c r="AB350" s="223" t="str">
        <f t="shared" ca="1" si="477"/>
        <v>1.51169841890287-4.22491404930286i</v>
      </c>
      <c r="AC350" s="223" t="str">
        <f t="shared" ca="1" si="478"/>
        <v>2.11526020911682-3.9573735079516i</v>
      </c>
      <c r="AD350" s="223" t="str">
        <f t="shared" ca="1" si="479"/>
        <v>2.67303300374024-3.60416778114248i</v>
      </c>
      <c r="AE350" s="223" t="str">
        <f t="shared" ca="1" si="480"/>
        <v>3.17294270620442-3.17294270620417i</v>
      </c>
      <c r="AF350" s="223" t="str">
        <f t="shared" ca="1" si="481"/>
        <v>3.60416778114136-2.67303300374175i</v>
      </c>
      <c r="AG350" s="223" t="str">
        <f t="shared" ca="1" si="482"/>
        <v>3.95737350795198-2.11526020911612i</v>
      </c>
      <c r="AH350" s="223" t="str">
        <f t="shared" ca="1" si="483"/>
        <v>4.22491404930252-1.51169841890381i</v>
      </c>
      <c r="AI350" s="223" t="str">
        <f t="shared" ca="1" si="484"/>
        <v>4.40099796042991-0.875412923140786i</v>
      </c>
      <c r="AJ350" s="223" t="str">
        <f t="shared" ca="1" si="485"/>
        <v>4.48181355641688-0.220177381281445i</v>
      </c>
      <c r="AK350" s="223" t="str">
        <f t="shared" ca="1" si="486"/>
        <v>4.46561142366882+0.439824335966806i</v>
      </c>
      <c r="AL350" s="223" t="str">
        <f t="shared" ca="1" si="487"/>
        <v>4.35274228943061+1.09030518457561i</v>
      </c>
      <c r="AM350" s="223" t="str">
        <f t="shared" ca="1" si="488"/>
        <v>4.14564942960193+1.71718421858323i</v>
      </c>
      <c r="AN350" s="223" t="str">
        <f t="shared" ca="1" si="489"/>
        <v>3.84881577918981+2.30689140003807i</v>
      </c>
      <c r="AO350" s="223" t="str">
        <f t="shared" ca="1" si="490"/>
        <v>3.46866689031304+2.84666134932768i</v>
      </c>
      <c r="AP350" s="223" t="str">
        <f t="shared" ca="1" si="491"/>
        <v>3.01343183838774+3.32480967712457i</v>
      </c>
      <c r="AQ350" s="223" t="str">
        <f t="shared" ca="1" si="492"/>
        <v>2.49296508751653+3.73098591609963i</v>
      </c>
      <c r="AR350" s="223" t="str">
        <f t="shared" ca="1" si="493"/>
        <v>2.49296508751653+3.73098591609963i</v>
      </c>
      <c r="AS350" s="223" t="str">
        <f t="shared" ca="1" si="494"/>
        <v>1.30257080532026+4.29400048100107i</v>
      </c>
      <c r="AT350" s="223" t="str">
        <f t="shared" ca="1" si="495"/>
        <v>0.658411715301849+4.43865124185978i</v>
      </c>
      <c r="AU350" s="223" t="str">
        <f t="shared" ca="1" si="496"/>
        <v>-3.45224587987196E-13+4.48721860774691i</v>
      </c>
      <c r="AV350" s="223" t="str">
        <f t="shared" ca="1" si="497"/>
        <v>-0.658411715297995+4.43865124186035i</v>
      </c>
      <c r="AW350" s="223" t="str">
        <f t="shared" ca="1" si="498"/>
        <v>-1.30257080532092+4.29400048100087i</v>
      </c>
      <c r="AX350" s="223" t="str">
        <f t="shared" ca="1" si="499"/>
        <v>-1.91853317107636+4.05639757730794i</v>
      </c>
      <c r="AY350" s="223" t="str">
        <f t="shared" ca="1" si="500"/>
        <v>-2.49296508751711+3.73098591609924i</v>
      </c>
      <c r="AZ350" s="223" t="str">
        <f t="shared" ca="1" si="501"/>
        <v>-3.01343183838825+3.32480967712411i</v>
      </c>
      <c r="BA350" s="223" t="str">
        <f t="shared" ca="1" si="502"/>
        <v>-3.46866689031348+2.84666134932715i</v>
      </c>
      <c r="BB350" s="223" t="str">
        <f t="shared" ca="1" si="503"/>
        <v>-3.84881577919016+2.30689140003748i</v>
      </c>
      <c r="BC350" s="223" t="str">
        <f t="shared" ca="1" si="504"/>
        <v>-4.14564942960048+1.71718421858672i</v>
      </c>
      <c r="BD350" s="223" t="str">
        <f t="shared" ca="1" si="505"/>
        <v>-4.35274228943077+1.09030518457494i</v>
      </c>
      <c r="BE350" s="223" t="str">
        <f t="shared" ca="1" si="506"/>
        <v>-4.46561142366888+0.439824335966119i</v>
      </c>
      <c r="BF350" s="223" t="str">
        <f t="shared" ca="1" si="507"/>
        <v>-4.48181355641684-0.220177381282262i</v>
      </c>
      <c r="BG350" s="223" t="str">
        <f t="shared" ca="1" si="508"/>
        <v>-4.40099796042976-0.875412923141527i</v>
      </c>
      <c r="BH350" s="223" t="str">
        <f t="shared" ca="1" si="509"/>
        <v>-4.22491404930225-1.51169841890458i</v>
      </c>
      <c r="BI350" s="223" t="str">
        <f t="shared" ca="1" si="510"/>
        <v>-3.95737350795162-2.11526020911678i</v>
      </c>
      <c r="BJ350" s="223" t="str">
        <f t="shared" ca="1" si="511"/>
        <v>-3.6041677811436-2.67303300373872i</v>
      </c>
      <c r="BK350" s="223" t="str">
        <f t="shared" ca="1" si="512"/>
        <v>-3.17294270620389-3.17294270620471i</v>
      </c>
      <c r="BL350" s="223" t="str">
        <f t="shared" ca="1" si="513"/>
        <v>-2.67303300374148-3.60416778114156i</v>
      </c>
      <c r="BM350" s="223" t="str">
        <f t="shared" ca="1" si="514"/>
        <v>-2.11526020911576-3.95737350795217i</v>
      </c>
      <c r="BN350" s="223" t="str">
        <f t="shared" ca="1" si="515"/>
        <v>-1.51169841890348-4.22491404930263i</v>
      </c>
      <c r="BO350" s="223" t="str">
        <f t="shared" ca="1" si="516"/>
        <v>-0.875412923140382-4.40099796042999i</v>
      </c>
      <c r="BP350" s="223" t="str">
        <f t="shared" ca="1" si="517"/>
        <v>-0.2201773812811-4.4818135564169i</v>
      </c>
      <c r="BQ350" s="223" t="str">
        <f t="shared" ca="1" si="518"/>
        <v>0.439824335967277-4.46561142366877i</v>
      </c>
      <c r="BR350" s="223" t="str">
        <f t="shared" ca="1" si="519"/>
        <v>1.09030518457595-4.35274228943052i</v>
      </c>
      <c r="BS350" s="223" t="str">
        <f t="shared" ca="1" si="520"/>
        <v>1.71718421858355-4.14564942960179i</v>
      </c>
      <c r="BT350" s="223" t="str">
        <f t="shared" ca="1" si="521"/>
        <v>2.30689140003837-3.84881577918963i</v>
      </c>
      <c r="BU350" s="223" t="str">
        <f t="shared" ca="1" si="522"/>
        <v>2.84666134932795-3.46866689031283i</v>
      </c>
      <c r="BV350" s="223" t="str">
        <f t="shared" ca="1" si="523"/>
        <v>3.3248096771248-3.01343183838748i</v>
      </c>
      <c r="BW350" s="223" t="str">
        <f t="shared" ca="1" si="524"/>
        <v>3.73098591609982-2.49296508751625i</v>
      </c>
      <c r="BX350" s="223" t="str">
        <f t="shared" ca="1" si="525"/>
        <v>4.05639757730839-1.91853317107543i</v>
      </c>
      <c r="BY350" s="223" t="str">
        <f t="shared" ca="1" si="526"/>
        <v>4.29400048100117-1.30257080531993i</v>
      </c>
      <c r="BZ350" s="223" t="str">
        <f t="shared" ca="1" si="527"/>
        <v>4.43865124185983-0.658411715301508i</v>
      </c>
      <c r="CA350" s="223" t="str">
        <f t="shared" ca="1" si="528"/>
        <v>4.48721860774691+6.9044917597439E-13i</v>
      </c>
      <c r="CB350" s="223" t="str">
        <f t="shared" ca="1" si="529"/>
        <v>4.4386512418603+0.658411715298336i</v>
      </c>
      <c r="CC350" s="223" t="str">
        <f t="shared" ca="1" si="530"/>
        <v>4.29400048100077+1.30257080532125i</v>
      </c>
      <c r="CD350" s="223" t="str">
        <f t="shared" ca="1" si="531"/>
        <v>4.0563975773078+1.91853317107667i</v>
      </c>
      <c r="CE350" s="223" t="str">
        <f t="shared" ca="1" si="532"/>
        <v>3.73098591609905+2.4929650875174i</v>
      </c>
      <c r="CF350" s="223" t="str">
        <f t="shared" ca="1" si="533"/>
        <v>3.32480967712388+3.01343183838851i</v>
      </c>
      <c r="CG350" s="223" t="str">
        <f t="shared" ca="1" si="534"/>
        <v>2.84666134933043+3.46866689031079i</v>
      </c>
      <c r="CH350" s="223" t="str">
        <f t="shared" ca="1" si="535"/>
        <v>2.30689140003719+3.84881577919034i</v>
      </c>
      <c r="CI350" s="223" t="str">
        <f t="shared" ca="1" si="536"/>
        <v>1.71718421858652+4.14564942960057i</v>
      </c>
      <c r="CJ350" s="223" t="str">
        <f t="shared" ca="1" si="537"/>
        <v>1.09030518457461+4.35274228943086i</v>
      </c>
      <c r="CK350" s="223" t="str">
        <f t="shared" ca="1" si="538"/>
        <v>0.439824335965903+4.46561142366891i</v>
      </c>
      <c r="CL350" s="223" t="str">
        <f t="shared" ca="1" si="539"/>
        <v>-0.22017738128248+4.48181355641683i</v>
      </c>
      <c r="CM350" s="223" t="str">
        <f t="shared" ca="1" si="540"/>
        <v>-0.875412923141738+4.40099796042972i</v>
      </c>
      <c r="CN350" s="223" t="str">
        <f t="shared" ca="1" si="541"/>
        <v>-1.51169841890478+4.22491404930217i</v>
      </c>
      <c r="CO350" s="223" t="str">
        <f t="shared" ca="1" si="542"/>
        <v>-2.11526020911697+3.95737350795152i</v>
      </c>
      <c r="CP350" s="223" t="str">
        <f t="shared" ca="1" si="543"/>
        <v>-2.6730330037389+3.60416778114348i</v>
      </c>
      <c r="CQ350" s="223" t="str">
        <f t="shared" ca="1" si="544"/>
        <v>-3.17294270620486+3.17294270620373i</v>
      </c>
      <c r="CR350" s="223" t="str">
        <f t="shared" ca="1" si="545"/>
        <v>-3.60416778114169+2.6730330037413i</v>
      </c>
      <c r="CS350" s="223" t="str">
        <f t="shared" ca="1" si="546"/>
        <v>-3.95737350795227+2.11526020911556i</v>
      </c>
      <c r="CT350" s="223" t="str">
        <f t="shared" ca="1" si="547"/>
        <v>-4.22491404930271+1.51169841890328i</v>
      </c>
      <c r="CU350" s="223" t="str">
        <f t="shared" ca="1" si="548"/>
        <v>-4.40099796043008+0.87541292313992i</v>
      </c>
      <c r="CV350" s="223" t="str">
        <f t="shared" ca="1" si="549"/>
        <v>-4.48181355641692+0.220177381280628i</v>
      </c>
      <c r="CW350" s="223" t="str">
        <f t="shared" ca="1" si="550"/>
        <v>-4.46561142366918-0.439824335963178i</v>
      </c>
      <c r="CX350" s="223" t="str">
        <f t="shared" ca="1" si="551"/>
        <v>-4.35274228943041-1.09030518457641i</v>
      </c>
      <c r="CY350" s="223" t="str">
        <f t="shared" ca="1" si="552"/>
        <v>-4.14564942960161-1.71718421858399i</v>
      </c>
      <c r="CZ350" s="223" t="str">
        <f t="shared" ca="1" si="553"/>
        <v>-3.84881577918939-2.30689140003878i</v>
      </c>
      <c r="DA350" s="223" t="str">
        <f t="shared" ca="1" si="554"/>
        <v>-3.46866689031253-2.84666134932832i</v>
      </c>
      <c r="DB350" s="223" t="str">
        <f t="shared" ca="1" si="555"/>
        <v>-3.01343183838713-3.32480967712512i</v>
      </c>
      <c r="DC350" s="223" t="str">
        <f t="shared" ca="1" si="556"/>
        <v>-2.49296508751585-3.73098591610008i</v>
      </c>
      <c r="DD350" s="223" t="str">
        <f t="shared" ca="1" si="557"/>
        <v>-1.918533171075-4.05639757730859i</v>
      </c>
      <c r="DE350" s="223" t="str">
        <f t="shared" ca="1" si="558"/>
        <v>-1.30257080531948-4.29400048100131i</v>
      </c>
      <c r="DF350" s="223" t="str">
        <f t="shared" ca="1" si="559"/>
        <v>-0.658411715301041-4.4386512418599i</v>
      </c>
      <c r="DG350" s="223" t="str">
        <f t="shared" ca="1" si="560"/>
        <v>1.16320818738167E-12-4.48721860774691i</v>
      </c>
      <c r="DH350" s="223" t="str">
        <f t="shared" ca="1" si="561"/>
        <v>0.658411715298802-4.43865124186023i</v>
      </c>
      <c r="DI350" s="223" t="str">
        <f t="shared" ca="1" si="562"/>
        <v>1.30257080532171-4.29400048100063i</v>
      </c>
      <c r="DJ350" s="223" t="str">
        <f t="shared" ca="1" si="563"/>
        <v>1.9185331710771-4.05639757730759i</v>
      </c>
      <c r="DK350" s="223" t="str">
        <f t="shared" ca="1" si="564"/>
        <v>2.49296508751397-3.73098591610134i</v>
      </c>
      <c r="DL350" s="223" t="str">
        <f t="shared" ca="1" si="565"/>
        <v>3.01343183838885-3.32480967712356i</v>
      </c>
      <c r="DM350" s="223" t="str">
        <f t="shared" ca="1" si="566"/>
        <v>3.46866689031109-2.84666134933007i</v>
      </c>
      <c r="DN350" s="223" t="str">
        <f t="shared" ca="1" si="567"/>
        <v>3.84881577919059-2.30689140003678i</v>
      </c>
      <c r="DO350" s="223" t="str">
        <f t="shared" ca="1" si="568"/>
        <v>4.14564942960075-1.71718421858608i</v>
      </c>
      <c r="DP350" s="223" t="str">
        <f t="shared" ca="1" si="569"/>
        <v>4.35274228943098-1.09030518457415i</v>
      </c>
      <c r="DQ350" s="223" t="str">
        <f t="shared" ca="1" si="570"/>
        <v>4.46561142366895-0.439824335965432i</v>
      </c>
      <c r="DR350" s="223" t="str">
        <f t="shared" ca="1" si="571"/>
        <v>4.4818135564168+0.220177381282952i</v>
      </c>
      <c r="DS350" s="223" t="str">
        <f t="shared" ca="1" si="572"/>
        <v>4.40099796042962+0.8754129231422i</v>
      </c>
      <c r="DT350" s="223" t="str">
        <f t="shared" ca="1" si="573"/>
        <v>4.22491404930356+1.5116984189009i</v>
      </c>
      <c r="DU350" s="223" t="str">
        <f t="shared" ca="1" si="574"/>
        <v>3.95737350795129+2.11526020911739i</v>
      </c>
      <c r="DV350" s="223" t="str">
        <f t="shared" ca="1" si="575"/>
        <v>3.60416778114319+2.67303300373928i</v>
      </c>
      <c r="DW350" s="223" t="str">
        <f t="shared" ca="1" si="576"/>
        <v>3.1729427062034+3.1729427062052i</v>
      </c>
      <c r="DX350" s="223" t="str">
        <f t="shared" ca="1" si="577"/>
        <v>2.67303300374092+3.60416778114197i</v>
      </c>
      <c r="DY350" s="223" t="str">
        <f t="shared" ca="1" si="578"/>
        <v>2.11526020911515+3.95737350795249i</v>
      </c>
      <c r="DZ350" s="223" t="str">
        <f t="shared" ca="1" si="579"/>
        <v>1.51169841890283+4.22491404930287i</v>
      </c>
      <c r="EA350" s="223" t="str">
        <f t="shared" ca="1" si="580"/>
        <v>0.87541292314421+4.40099796042922i</v>
      </c>
      <c r="EB350" s="223" t="str">
        <f t="shared" ca="1" si="581"/>
        <v>0.220177381280411+4.48181355641693i</v>
      </c>
      <c r="EC350" s="223" t="str">
        <f t="shared" ca="1" si="582"/>
        <v>-0.439824335963395+4.46561142366915i</v>
      </c>
      <c r="ED350" s="223" t="str">
        <f t="shared" ca="1" si="583"/>
        <v>-1.09030518457662+4.35274228943036i</v>
      </c>
      <c r="EE350" s="223" t="str">
        <f t="shared" ca="1" si="584"/>
        <v>-1.71718421858419+4.14564942960153i</v>
      </c>
      <c r="EF350" s="223" t="str">
        <f t="shared" ca="1" si="585"/>
        <v>-2.30689140003896+3.84881577918928i</v>
      </c>
      <c r="EG350" s="223" t="str">
        <f t="shared" ca="1" si="586"/>
        <v>-2.84666134932849+3.46866689031239i</v>
      </c>
      <c r="EH350" s="223" t="str">
        <f t="shared" ca="1" si="587"/>
        <v>-3.32480967712527+3.01343183838697i</v>
      </c>
      <c r="EI350" s="223" t="str">
        <f t="shared" ca="1" si="588"/>
        <v>-3.7309859161002+2.49296508751567i</v>
      </c>
      <c r="EJ350" s="223" t="str">
        <f t="shared" ca="1" si="589"/>
        <v>-4.05639757730672+1.91853317107895i</v>
      </c>
      <c r="EK350" s="223" t="str">
        <f t="shared" ca="1" si="590"/>
        <v>-4.29400048100137+1.30257080531927i</v>
      </c>
      <c r="EL350" s="223" t="str">
        <f t="shared" ca="1" si="591"/>
        <v>-4.43865124185993+0.658411715300826i</v>
      </c>
      <c r="EM350" s="223" t="str">
        <f t="shared" ca="1" si="592"/>
        <v>-4.48721860774691-1.38089835194878E-12i</v>
      </c>
      <c r="EN350" s="223"/>
      <c r="EO350" s="223"/>
      <c r="EP350" s="223"/>
    </row>
    <row r="351" spans="1:146">
      <c r="A351" s="249">
        <f t="shared" si="461"/>
        <v>4.9023437499999814E-3</v>
      </c>
      <c r="B351" s="248">
        <v>251</v>
      </c>
      <c r="C351" s="247">
        <f t="shared" si="462"/>
        <v>50200</v>
      </c>
      <c r="N351" s="246">
        <f t="shared" ca="1" si="463"/>
        <v>8.5127413513766683</v>
      </c>
      <c r="O351" s="223">
        <f t="shared" ca="1" si="464"/>
        <v>-4.4872586486233308</v>
      </c>
      <c r="P351" s="223" t="str">
        <f t="shared" ca="1" si="465"/>
        <v>-4.45351237520972-0.549288360971485i</v>
      </c>
      <c r="Q351" s="223" t="str">
        <f t="shared" ca="1" si="466"/>
        <v>-4.35278113033218-1.09031491371485i</v>
      </c>
      <c r="R351" s="223" t="str">
        <f t="shared" ca="1" si="467"/>
        <v>-4.18658000567447-1.61494211528825i</v>
      </c>
      <c r="S351" s="223" t="str">
        <f t="shared" ca="1" si="468"/>
        <v>-3.95740882085189-2.11527908425544i</v>
      </c>
      <c r="T351" s="223" t="str">
        <f t="shared" ca="1" si="469"/>
        <v>-3.66871452379759-2.5838002868878i</v>
      </c>
      <c r="U351" s="223" t="str">
        <f t="shared" ca="1" si="470"/>
        <v>-3.32483934545621-3.01345872819775i</v>
      </c>
      <c r="V351" s="223" t="str">
        <f t="shared" ca="1" si="471"/>
        <v>-2.93095548859005-3.39779194530046i</v>
      </c>
      <c r="W351" s="223" t="str">
        <f t="shared" ca="1" si="472"/>
        <v>-2.49298733303495-3.73101920887205i</v>
      </c>
      <c r="X351" s="223" t="str">
        <f t="shared" ca="1" si="473"/>
        <v>-2.01752232751159-4.00812847070015i</v>
      </c>
      <c r="Y351" s="223" t="str">
        <f t="shared" ca="1" si="474"/>
        <v>-1.51171190826746-4.22495174955256i</v>
      </c>
      <c r="Z351" s="223" t="str">
        <f t="shared" ca="1" si="475"/>
        <v>-0.983163934818093-4.37822782149557i</v>
      </c>
      <c r="AA351" s="223" t="str">
        <f t="shared" ca="1" si="476"/>
        <v>-0.439828260657077-4.46565127173767i</v>
      </c>
      <c r="AB351" s="223" t="str">
        <f t="shared" ca="1" si="477"/>
        <v>0.110122839937058-4.48590717021307i</v>
      </c>
      <c r="AC351" s="223" t="str">
        <f t="shared" ca="1" si="478"/>
        <v>0.658417590516423-4.43869084935451i</v>
      </c>
      <c r="AD351" s="223" t="str">
        <f t="shared" ca="1" si="479"/>
        <v>1.19680912767756-4.32471248657672i</v>
      </c>
      <c r="AE351" s="223" t="str">
        <f t="shared" ca="1" si="480"/>
        <v>1.71719954156498-4.14568642254741i</v>
      </c>
      <c r="AF351" s="223" t="str">
        <f t="shared" ca="1" si="481"/>
        <v>2.21176167597586-3.90430537590611i</v>
      </c>
      <c r="AG351" s="223" t="str">
        <f t="shared" ca="1" si="482"/>
        <v>2.67305685606343-3.60419994227529i</v>
      </c>
      <c r="AH351" s="223" t="str">
        <f t="shared" ca="1" si="483"/>
        <v>3.09414677294776-3.24988398671427i</v>
      </c>
      <c r="AI351" s="223" t="str">
        <f t="shared" ca="1" si="484"/>
        <v>3.46869784232735-2.84668675099289i</v>
      </c>
      <c r="AJ351" s="223" t="str">
        <f t="shared" ca="1" si="485"/>
        <v>3.79107646748803-2.40067269682966i</v>
      </c>
      <c r="AK351" s="223" t="str">
        <f t="shared" ca="1" si="486"/>
        <v>4.05643377383137-1.91855029075733i</v>
      </c>
      <c r="AL351" s="223" t="str">
        <f t="shared" ca="1" si="487"/>
        <v>4.26077854047753-1.40757110252058i</v>
      </c>
      <c r="AM351" s="223" t="str">
        <f t="shared" ca="1" si="488"/>
        <v>4.40103723193153-0.875420734731196i</v>
      </c>
      <c r="AN351" s="223" t="str">
        <f t="shared" ca="1" si="489"/>
        <v>4.47510022692109-0.330103224243052i</v>
      </c>
      <c r="AO351" s="223" t="str">
        <f t="shared" ca="1" si="490"/>
        <v>4.48185354906232+0.220179345994116i</v>
      </c>
      <c r="AP351" s="223" t="str">
        <f t="shared" ca="1" si="491"/>
        <v>4.42119562210511+0.767150213923918i</v>
      </c>
      <c r="AQ351" s="223" t="str">
        <f t="shared" ca="1" si="492"/>
        <v>4.29403879773142+1.30258242857108i</v>
      </c>
      <c r="AR351" s="223" t="str">
        <f t="shared" ca="1" si="493"/>
        <v>4.29403879773142+1.30258242857108i</v>
      </c>
      <c r="AS351" s="223" t="str">
        <f t="shared" ca="1" si="494"/>
        <v>3.84885012339523+2.30691198516228i</v>
      </c>
      <c r="AT351" s="223" t="str">
        <f t="shared" ca="1" si="495"/>
        <v>3.53751432547934+2.76070327573851i</v>
      </c>
      <c r="AU351" s="223" t="str">
        <f t="shared" ca="1" si="496"/>
        <v>3.172971019381+3.17297101937808i</v>
      </c>
      <c r="AV351" s="223" t="str">
        <f t="shared" ca="1" si="497"/>
        <v>2.76070327573825+3.53751432547954i</v>
      </c>
      <c r="AW351" s="223" t="str">
        <f t="shared" ca="1" si="498"/>
        <v>2.306911985162+3.8488501233954i</v>
      </c>
      <c r="AX351" s="223" t="str">
        <f t="shared" ca="1" si="499"/>
        <v>1.81842259104943+4.10229563293602i</v>
      </c>
      <c r="AY351" s="223" t="str">
        <f t="shared" ca="1" si="500"/>
        <v>1.30258242857088+4.29403879773148i</v>
      </c>
      <c r="AZ351" s="223" t="str">
        <f t="shared" ca="1" si="501"/>
        <v>0.767150213923716+4.42119562210514i</v>
      </c>
      <c r="BA351" s="223" t="str">
        <f t="shared" ca="1" si="502"/>
        <v>0.220179345993784+4.48185354906233i</v>
      </c>
      <c r="BB351" s="223" t="str">
        <f t="shared" ca="1" si="503"/>
        <v>-0.330103224243383+4.47510022692107i</v>
      </c>
      <c r="BC351" s="223" t="str">
        <f t="shared" ca="1" si="504"/>
        <v>-0.875420734731398+4.40103723193149i</v>
      </c>
      <c r="BD351" s="223" t="str">
        <f t="shared" ca="1" si="505"/>
        <v>-1.40757110252077+4.26077854047747i</v>
      </c>
      <c r="BE351" s="223" t="str">
        <f t="shared" ca="1" si="506"/>
        <v>-1.91855029075752+4.05643377383129i</v>
      </c>
      <c r="BF351" s="223" t="str">
        <f t="shared" ca="1" si="507"/>
        <v>-2.40067269682973+3.79107646748798i</v>
      </c>
      <c r="BG351" s="223" t="str">
        <f t="shared" ca="1" si="508"/>
        <v>-2.846686750993+3.46869784232726i</v>
      </c>
      <c r="BH351" s="223" t="str">
        <f t="shared" ca="1" si="509"/>
        <v>-3.24988398671446+3.09414677294756i</v>
      </c>
      <c r="BI351" s="223" t="str">
        <f t="shared" ca="1" si="510"/>
        <v>-3.60419994227537+2.67305685606331i</v>
      </c>
      <c r="BJ351" s="223" t="str">
        <f t="shared" ca="1" si="511"/>
        <v>-3.90430537590624+2.21176167597563i</v>
      </c>
      <c r="BK351" s="223" t="str">
        <f t="shared" ca="1" si="512"/>
        <v>-4.14568642254785+1.71719954156391i</v>
      </c>
      <c r="BL351" s="223" t="str">
        <f t="shared" ca="1" si="513"/>
        <v>-4.32471248657675+1.19680912767743i</v>
      </c>
      <c r="BM351" s="223" t="str">
        <f t="shared" ca="1" si="514"/>
        <v>-4.43869084935435+0.658417590517482i</v>
      </c>
      <c r="BN351" s="223" t="str">
        <f t="shared" ca="1" si="515"/>
        <v>-4.48590717021312+0.110122839935069i</v>
      </c>
      <c r="BO351" s="223" t="str">
        <f t="shared" ca="1" si="516"/>
        <v>-4.46565127173755-0.439828260658297i</v>
      </c>
      <c r="BP351" s="223" t="str">
        <f t="shared" ca="1" si="517"/>
        <v>-4.37822782149563-0.98316393481786i</v>
      </c>
      <c r="BQ351" s="223" t="str">
        <f t="shared" ca="1" si="518"/>
        <v>-4.22495174955297-1.5117119082663i</v>
      </c>
      <c r="BR351" s="223" t="str">
        <f t="shared" ca="1" si="519"/>
        <v>-4.00812847069918-2.01752232751352i</v>
      </c>
      <c r="BS351" s="223" t="str">
        <f t="shared" ca="1" si="520"/>
        <v>-3.73101920887167-2.49298733303552i</v>
      </c>
      <c r="BT351" s="223" t="str">
        <f t="shared" ca="1" si="521"/>
        <v>-3.39779194530052-2.93095548858999i</v>
      </c>
      <c r="BU351" s="223" t="str">
        <f t="shared" ca="1" si="522"/>
        <v>-3.01345872819892-3.32483934545514i</v>
      </c>
      <c r="BV351" s="223" t="str">
        <f t="shared" ca="1" si="523"/>
        <v>-2.58380028688652-3.66871452379849i</v>
      </c>
      <c r="BW351" s="223" t="str">
        <f t="shared" ca="1" si="524"/>
        <v>-2.11527908425474-3.95740882085227i</v>
      </c>
      <c r="BX351" s="223" t="str">
        <f t="shared" ca="1" si="525"/>
        <v>-1.61494211528889-4.18658000567421i</v>
      </c>
      <c r="BY351" s="223" t="str">
        <f t="shared" ca="1" si="526"/>
        <v>-1.09031491371668-4.35278113033172i</v>
      </c>
      <c r="BZ351" s="223" t="str">
        <f t="shared" ca="1" si="527"/>
        <v>-0.54928836097-4.4535123752099i</v>
      </c>
      <c r="CA351" s="223" t="str">
        <f t="shared" ca="1" si="528"/>
        <v>2.04500886942589E-13-4.48725864862333i</v>
      </c>
      <c r="CB351" s="223" t="str">
        <f t="shared" ca="1" si="529"/>
        <v>0.54928836097066-4.45351237520982i</v>
      </c>
      <c r="CC351" s="223" t="str">
        <f t="shared" ca="1" si="530"/>
        <v>1.09031491371733-4.35278113033156i</v>
      </c>
      <c r="CD351" s="223" t="str">
        <f t="shared" ca="1" si="531"/>
        <v>1.61494211528928-4.18658000567407i</v>
      </c>
      <c r="CE351" s="223" t="str">
        <f t="shared" ca="1" si="532"/>
        <v>2.11527908425533-3.95740882085195i</v>
      </c>
      <c r="CF351" s="223" t="str">
        <f t="shared" ca="1" si="533"/>
        <v>2.58380028688686-3.66871452379826i</v>
      </c>
      <c r="CG351" s="223" t="str">
        <f t="shared" ca="1" si="534"/>
        <v>3.01345872819923-3.32483934545487i</v>
      </c>
      <c r="CH351" s="223" t="str">
        <f t="shared" ca="1" si="535"/>
        <v>3.39779194530095-2.93095548858949i</v>
      </c>
      <c r="CI351" s="223" t="str">
        <f t="shared" ca="1" si="536"/>
        <v>3.73101920887189-2.49298733303518i</v>
      </c>
      <c r="CJ351" s="223" t="str">
        <f t="shared" ca="1" si="537"/>
        <v>4.00812847069948-2.01752232751292i</v>
      </c>
      <c r="CK351" s="223" t="str">
        <f t="shared" ca="1" si="538"/>
        <v>4.22495174955311-1.51171190826592i</v>
      </c>
      <c r="CL351" s="223" t="str">
        <f t="shared" ca="1" si="539"/>
        <v>4.37822782149572-0.98316393481746i</v>
      </c>
      <c r="CM351" s="223" t="str">
        <f t="shared" ca="1" si="540"/>
        <v>4.46565127173761-0.439828260657636i</v>
      </c>
      <c r="CN351" s="223" t="str">
        <f t="shared" ca="1" si="541"/>
        <v>4.48590717021311+0.110122839935478i</v>
      </c>
      <c r="CO351" s="223" t="str">
        <f t="shared" ca="1" si="542"/>
        <v>4.43869084935429+0.658417590517886i</v>
      </c>
      <c r="CP351" s="223" t="str">
        <f t="shared" ca="1" si="543"/>
        <v>4.32471248657664+1.19680912767782i</v>
      </c>
      <c r="CQ351" s="223" t="str">
        <f t="shared" ca="1" si="544"/>
        <v>4.14568642254769+1.71719954156429i</v>
      </c>
      <c r="CR351" s="223" t="str">
        <f t="shared" ca="1" si="545"/>
        <v>3.90430537590818+2.21176167597221i</v>
      </c>
      <c r="CS351" s="223" t="str">
        <f t="shared" ca="1" si="546"/>
        <v>3.60419994227513+2.67305685606364i</v>
      </c>
      <c r="CT351" s="223" t="str">
        <f t="shared" ca="1" si="547"/>
        <v>3.24988398671418+3.09414677294786i</v>
      </c>
      <c r="CU351" s="223" t="str">
        <f t="shared" ca="1" si="548"/>
        <v>2.84668675099268+3.46869784232752i</v>
      </c>
      <c r="CV351" s="223" t="str">
        <f t="shared" ca="1" si="549"/>
        <v>2.40067269682938+3.7910764674882i</v>
      </c>
      <c r="CW351" s="223" t="str">
        <f t="shared" ca="1" si="550"/>
        <v>1.91855029075715+4.05643377383146i</v>
      </c>
      <c r="CX351" s="223" t="str">
        <f t="shared" ca="1" si="551"/>
        <v>1.40757110252051+4.26077854047756i</v>
      </c>
      <c r="CY351" s="223" t="str">
        <f t="shared" ca="1" si="552"/>
        <v>0.875420734730743+4.40103723193162i</v>
      </c>
      <c r="CZ351" s="223" t="str">
        <f t="shared" ca="1" si="553"/>
        <v>0.330103224242721+4.47510022692112i</v>
      </c>
      <c r="DA351" s="223" t="str">
        <f t="shared" ca="1" si="554"/>
        <v>-0.22017934599432+4.48185354906231i</v>
      </c>
      <c r="DB351" s="223" t="str">
        <f t="shared" ca="1" si="555"/>
        <v>-0.76715021392412+4.42119562210507i</v>
      </c>
      <c r="DC351" s="223" t="str">
        <f t="shared" ca="1" si="556"/>
        <v>-1.30258242857115+4.2940387977314i</v>
      </c>
      <c r="DD351" s="223" t="str">
        <f t="shared" ca="1" si="557"/>
        <v>-1.81842259104969+4.10229563293591i</v>
      </c>
      <c r="DE351" s="223" t="str">
        <f t="shared" ca="1" si="558"/>
        <v>-2.30691198516257+3.84885012339506i</v>
      </c>
      <c r="DF351" s="223" t="str">
        <f t="shared" ca="1" si="559"/>
        <v>-2.76070327573867+3.53751432547921i</v>
      </c>
      <c r="DG351" s="223" t="str">
        <f t="shared" ca="1" si="560"/>
        <v>-3.17297101937813+3.17297101938095i</v>
      </c>
      <c r="DH351" s="223" t="str">
        <f t="shared" ca="1" si="561"/>
        <v>-3.53751432547959+2.76070327573819i</v>
      </c>
      <c r="DI351" s="223" t="str">
        <f t="shared" ca="1" si="562"/>
        <v>-3.84885012339538+2.30691198516204i</v>
      </c>
      <c r="DJ351" s="223" t="str">
        <f t="shared" ca="1" si="563"/>
        <v>-4.10229563293615+1.81842259104913i</v>
      </c>
      <c r="DK351" s="223" t="str">
        <f t="shared" ca="1" si="564"/>
        <v>-4.29403879773025+1.30258242857496i</v>
      </c>
      <c r="DL351" s="223" t="str">
        <f t="shared" ca="1" si="565"/>
        <v>-4.42119562210518+0.767150213923514i</v>
      </c>
      <c r="DM351" s="223" t="str">
        <f t="shared" ca="1" si="566"/>
        <v>-4.48185354906234+0.220179345993708i</v>
      </c>
      <c r="DN351" s="223" t="str">
        <f t="shared" ca="1" si="567"/>
        <v>-4.47510022692108-0.330103224243332i</v>
      </c>
      <c r="DO351" s="223" t="str">
        <f t="shared" ca="1" si="568"/>
        <v>-4.4010372319323-0.875420734727342i</v>
      </c>
      <c r="DP351" s="223" t="str">
        <f t="shared" ca="1" si="569"/>
        <v>-4.26077854047737-1.40757110252109i</v>
      </c>
      <c r="DQ351" s="223" t="str">
        <f t="shared" ca="1" si="570"/>
        <v>-4.0564337738312-1.91855029075771i</v>
      </c>
      <c r="DR351" s="223" t="str">
        <f t="shared" ca="1" si="571"/>
        <v>-3.79107646748787-2.4006726968299i</v>
      </c>
      <c r="DS351" s="223" t="str">
        <f t="shared" ca="1" si="572"/>
        <v>-3.46869784232713-2.84668675099315i</v>
      </c>
      <c r="DT351" s="223" t="str">
        <f t="shared" ca="1" si="573"/>
        <v>-3.09414677294723-3.24988398671478i</v>
      </c>
      <c r="DU351" s="223" t="str">
        <f t="shared" ca="1" si="574"/>
        <v>-2.67305685606295-3.60419994227565i</v>
      </c>
      <c r="DV351" s="223" t="str">
        <f t="shared" ca="1" si="575"/>
        <v>-2.21176167597545-3.90430537590634i</v>
      </c>
      <c r="DW351" s="223" t="str">
        <f t="shared" ca="1" si="576"/>
        <v>-1.71719954156372-4.14568642254793i</v>
      </c>
      <c r="DX351" s="223" t="str">
        <f t="shared" ca="1" si="577"/>
        <v>-1.19680912767723-4.32471248657681i</v>
      </c>
      <c r="DY351" s="223" t="str">
        <f t="shared" ca="1" si="578"/>
        <v>-0.658417590517029-4.43869084935442i</v>
      </c>
      <c r="DZ351" s="223" t="str">
        <f t="shared" ca="1" si="579"/>
        <v>-0.110122839939199-4.48590717021302i</v>
      </c>
      <c r="EA351" s="223" t="str">
        <f t="shared" ca="1" si="580"/>
        <v>0.4398282606585-4.46565127173753i</v>
      </c>
      <c r="EB351" s="223" t="str">
        <f t="shared" ca="1" si="581"/>
        <v>0.983163934818057-4.37822782149558i</v>
      </c>
      <c r="EC351" s="223" t="str">
        <f t="shared" ca="1" si="582"/>
        <v>1.5117119082665-4.22495174955291i</v>
      </c>
      <c r="ED351" s="223" t="str">
        <f t="shared" ca="1" si="583"/>
        <v>2.01752232751347-4.0081284706992i</v>
      </c>
      <c r="EE351" s="223" t="str">
        <f t="shared" ca="1" si="584"/>
        <v>2.4929873330359-3.73101920887141i</v>
      </c>
      <c r="EF351" s="223" t="str">
        <f t="shared" ca="1" si="585"/>
        <v>2.93095548859015-3.39779194530038i</v>
      </c>
      <c r="EG351" s="223" t="str">
        <f t="shared" ca="1" si="586"/>
        <v>3.32483934545528-3.01345872819877i</v>
      </c>
      <c r="EH351" s="223" t="str">
        <f t="shared" ca="1" si="587"/>
        <v>3.66871452379861-2.58380028688636i</v>
      </c>
      <c r="EI351" s="223" t="str">
        <f t="shared" ca="1" si="588"/>
        <v>3.95740882085224-2.11527908425478i</v>
      </c>
      <c r="EJ351" s="223" t="str">
        <f t="shared" ca="1" si="589"/>
        <v>4.18658000567438-1.61494211528846i</v>
      </c>
      <c r="EK351" s="223" t="str">
        <f t="shared" ca="1" si="590"/>
        <v>4.35278113033177-1.09031491371649i</v>
      </c>
      <c r="EL351" s="223" t="str">
        <f t="shared" ca="1" si="591"/>
        <v>4.45351237520993-0.549288360969798i</v>
      </c>
      <c r="EM351" s="223" t="str">
        <f t="shared" ca="1" si="592"/>
        <v>4.48725864862333+4.09001773885178E-13i</v>
      </c>
      <c r="EN351" s="223"/>
      <c r="EO351" s="223"/>
      <c r="EP351" s="223"/>
    </row>
    <row r="352" spans="1:146">
      <c r="A352" s="249">
        <f t="shared" si="461"/>
        <v>4.921874999999981E-3</v>
      </c>
      <c r="B352" s="248">
        <v>252</v>
      </c>
      <c r="C352" s="247">
        <f t="shared" si="462"/>
        <v>50400</v>
      </c>
      <c r="N352" s="246">
        <f t="shared" ca="1" si="463"/>
        <v>8.5127082307686894</v>
      </c>
      <c r="O352" s="223">
        <f t="shared" ca="1" si="464"/>
        <v>-4.4872917692313106</v>
      </c>
      <c r="P352" s="223" t="str">
        <f t="shared" ca="1" si="465"/>
        <v>-4.46568423286086-0.439831507044407i</v>
      </c>
      <c r="Q352" s="223" t="str">
        <f t="shared" ca="1" si="466"/>
        <v>-4.40106971613663-0.875427196239706i</v>
      </c>
      <c r="R352" s="223" t="str">
        <f t="shared" ca="1" si="467"/>
        <v>-4.29407049217657-1.30259204297799i</v>
      </c>
      <c r="S352" s="223" t="str">
        <f t="shared" ca="1" si="468"/>
        <v>-4.14571702199913-1.71721221627314i</v>
      </c>
      <c r="T352" s="223" t="str">
        <f t="shared" ca="1" si="469"/>
        <v>-3.95743803062039-2.11529469720191i</v>
      </c>
      <c r="U352" s="223" t="str">
        <f t="shared" ca="1" si="470"/>
        <v>-3.73104674765107-2.49300573385891i</v>
      </c>
      <c r="V352" s="223" t="str">
        <f t="shared" ca="1" si="471"/>
        <v>-3.46872344490427-2.84670776248328i</v>
      </c>
      <c r="W352" s="223" t="str">
        <f t="shared" ca="1" si="472"/>
        <v>-3.17299443918591-3.17299443918617i</v>
      </c>
      <c r="X352" s="223" t="str">
        <f t="shared" ca="1" si="473"/>
        <v>-2.84670776248296-3.46872344490452i</v>
      </c>
      <c r="Y352" s="223" t="str">
        <f t="shared" ca="1" si="474"/>
        <v>-2.49300573385894-3.73104674765105i</v>
      </c>
      <c r="Z352" s="223" t="str">
        <f t="shared" ca="1" si="475"/>
        <v>-2.11529469720198-3.95743803062035i</v>
      </c>
      <c r="AA352" s="223" t="str">
        <f t="shared" ca="1" si="476"/>
        <v>-1.71721221627318-4.14571702199911i</v>
      </c>
      <c r="AB352" s="223" t="str">
        <f t="shared" ca="1" si="477"/>
        <v>-1.30259204297803-4.29407049217655i</v>
      </c>
      <c r="AC352" s="223" t="str">
        <f t="shared" ca="1" si="478"/>
        <v>-0.875427196239756-4.40106971613662i</v>
      </c>
      <c r="AD352" s="223" t="str">
        <f t="shared" ca="1" si="479"/>
        <v>-0.439831507044513-4.46568423286085i</v>
      </c>
      <c r="AE352" s="223" t="str">
        <f t="shared" ca="1" si="480"/>
        <v>-7.036391015118E-14-4.48729176923131i</v>
      </c>
      <c r="AF352" s="223" t="str">
        <f t="shared" ca="1" si="481"/>
        <v>0.43983150704615-4.46568423286069i</v>
      </c>
      <c r="AG352" s="223" t="str">
        <f t="shared" ca="1" si="482"/>
        <v>0.875427196240994-4.40106971613637i</v>
      </c>
      <c r="AH352" s="223" t="str">
        <f t="shared" ca="1" si="483"/>
        <v>1.30259204297881-4.29407049217632i</v>
      </c>
      <c r="AI352" s="223" t="str">
        <f t="shared" ca="1" si="484"/>
        <v>1.71721221627352-4.14571702199898i</v>
      </c>
      <c r="AJ352" s="223" t="str">
        <f t="shared" ca="1" si="485"/>
        <v>2.11529469720186-3.95743803062041i</v>
      </c>
      <c r="AK352" s="223" t="str">
        <f t="shared" ca="1" si="486"/>
        <v>2.49300573385843-3.7310467476514i</v>
      </c>
      <c r="AL352" s="223" t="str">
        <f t="shared" ca="1" si="487"/>
        <v>2.84670776248253-3.46872344490488i</v>
      </c>
      <c r="AM352" s="223" t="str">
        <f t="shared" ca="1" si="488"/>
        <v>3.17299443918522-3.17299443918686i</v>
      </c>
      <c r="AN352" s="223" t="str">
        <f t="shared" ca="1" si="489"/>
        <v>3.46872344490332-2.84670776248442i</v>
      </c>
      <c r="AO352" s="223" t="str">
        <f t="shared" ca="1" si="490"/>
        <v>3.73104674765004-2.49300573386046i</v>
      </c>
      <c r="AP352" s="223" t="str">
        <f t="shared" ca="1" si="491"/>
        <v>3.95743803062136-2.11529469720008i</v>
      </c>
      <c r="AQ352" s="223" t="str">
        <f t="shared" ca="1" si="492"/>
        <v>4.14571702199977-1.71721221627159i</v>
      </c>
      <c r="AR352" s="223" t="str">
        <f t="shared" ca="1" si="493"/>
        <v>4.14571702199977-1.71721221627159i</v>
      </c>
      <c r="AS352" s="223" t="str">
        <f t="shared" ca="1" si="494"/>
        <v>4.40106971613678-0.875427196238953i</v>
      </c>
      <c r="AT352" s="223" t="str">
        <f t="shared" ca="1" si="495"/>
        <v>4.4656842328609-0.439831507044075i</v>
      </c>
      <c r="AU352" s="223" t="str">
        <f t="shared" ca="1" si="496"/>
        <v>4.48729176923131-1.4072782030236E-13i</v>
      </c>
      <c r="AV352" s="223" t="str">
        <f t="shared" ca="1" si="497"/>
        <v>4.46568423286091+0.439831507043922i</v>
      </c>
      <c r="AW352" s="223" t="str">
        <f t="shared" ca="1" si="498"/>
        <v>4.40106971613683+0.875427196238674i</v>
      </c>
      <c r="AX352" s="223" t="str">
        <f t="shared" ca="1" si="499"/>
        <v>4.29407049217698+1.3025920429766i</v>
      </c>
      <c r="AY352" s="223" t="str">
        <f t="shared" ca="1" si="500"/>
        <v>4.14571702199988+1.71721221627133i</v>
      </c>
      <c r="AZ352" s="223" t="str">
        <f t="shared" ca="1" si="501"/>
        <v>3.95743803061939+2.11529469720376i</v>
      </c>
      <c r="BA352" s="223" t="str">
        <f t="shared" ca="1" si="502"/>
        <v>3.73104674765012+2.49300573386033i</v>
      </c>
      <c r="BB352" s="223" t="str">
        <f t="shared" ca="1" si="503"/>
        <v>3.4687234449035+2.84670776248421i</v>
      </c>
      <c r="BC352" s="223" t="str">
        <f t="shared" ca="1" si="504"/>
        <v>3.17299443918533+3.17299443918675i</v>
      </c>
      <c r="BD352" s="223" t="str">
        <f t="shared" ca="1" si="505"/>
        <v>2.84670776248275+3.4687234449047i</v>
      </c>
      <c r="BE352" s="223" t="str">
        <f t="shared" ca="1" si="506"/>
        <v>2.49300573385866+3.73104674765124i</v>
      </c>
      <c r="BF352" s="223" t="str">
        <f t="shared" ca="1" si="507"/>
        <v>2.115294697202+3.95743803062034i</v>
      </c>
      <c r="BG352" s="223" t="str">
        <f t="shared" ca="1" si="508"/>
        <v>1.71721221627384+4.14571702199884i</v>
      </c>
      <c r="BH352" s="223" t="str">
        <f t="shared" ca="1" si="509"/>
        <v>1.30259204297908+4.29407049217623i</v>
      </c>
      <c r="BI352" s="223" t="str">
        <f t="shared" ca="1" si="510"/>
        <v>0.87542719624121+4.40106971613633i</v>
      </c>
      <c r="BJ352" s="223" t="str">
        <f t="shared" ca="1" si="511"/>
        <v>0.439831507046367+4.46568423286067i</v>
      </c>
      <c r="BK352" s="223" t="str">
        <f t="shared" ca="1" si="512"/>
        <v>-2.02079706845084E-12+4.48729176923131i</v>
      </c>
      <c r="BL352" s="223" t="str">
        <f t="shared" ca="1" si="513"/>
        <v>-0.439831507046074+4.4656842328607i</v>
      </c>
      <c r="BM352" s="223" t="str">
        <f t="shared" ca="1" si="514"/>
        <v>-0.875427196240918+4.40106971613639i</v>
      </c>
      <c r="BN352" s="223" t="str">
        <f t="shared" ca="1" si="515"/>
        <v>-1.30259204297879+4.29407049217632i</v>
      </c>
      <c r="BO352" s="223" t="str">
        <f t="shared" ca="1" si="516"/>
        <v>-1.71721221627333+4.14571702199905i</v>
      </c>
      <c r="BP352" s="223" t="str">
        <f t="shared" ca="1" si="517"/>
        <v>-2.11529469720174+3.95743803062048i</v>
      </c>
      <c r="BQ352" s="223" t="str">
        <f t="shared" ca="1" si="518"/>
        <v>-2.49300573385842+3.7310467476514i</v>
      </c>
      <c r="BR352" s="223" t="str">
        <f t="shared" ca="1" si="519"/>
        <v>-2.84670776248252+3.46872344490489i</v>
      </c>
      <c r="BS352" s="223" t="str">
        <f t="shared" ca="1" si="520"/>
        <v>-3.17299443918503+3.17299443918705i</v>
      </c>
      <c r="BT352" s="223" t="str">
        <f t="shared" ca="1" si="521"/>
        <v>-3.46872344490323+2.84670776248453i</v>
      </c>
      <c r="BU352" s="223" t="str">
        <f t="shared" ca="1" si="522"/>
        <v>-3.73104674764996+2.49300573386058i</v>
      </c>
      <c r="BV352" s="223" t="str">
        <f t="shared" ca="1" si="523"/>
        <v>-3.9574380306213+2.1152946972002i</v>
      </c>
      <c r="BW352" s="223" t="str">
        <f t="shared" ca="1" si="524"/>
        <v>-4.14571702199972+1.71721221627172i</v>
      </c>
      <c r="BX352" s="223" t="str">
        <f t="shared" ca="1" si="525"/>
        <v>-4.2940704921769+1.30259204297689i</v>
      </c>
      <c r="BY352" s="223" t="str">
        <f t="shared" ca="1" si="526"/>
        <v>-4.40106971613678+0.875427196238966i</v>
      </c>
      <c r="BZ352" s="223" t="str">
        <f t="shared" ca="1" si="527"/>
        <v>-4.46568423286087+0.439831507044342i</v>
      </c>
      <c r="CA352" s="223" t="str">
        <f t="shared" ca="1" si="528"/>
        <v>-4.48729176923131+2.8145564060472E-13i</v>
      </c>
      <c r="CB352" s="223" t="str">
        <f t="shared" ca="1" si="529"/>
        <v>-4.46568423286092-0.439831507043782i</v>
      </c>
      <c r="CC352" s="223" t="str">
        <f t="shared" ca="1" si="530"/>
        <v>-4.40106971613684-0.875427196238661i</v>
      </c>
      <c r="CD352" s="223" t="str">
        <f t="shared" ca="1" si="531"/>
        <v>-4.29407049217699-1.3025920429766i</v>
      </c>
      <c r="CE352" s="223" t="str">
        <f t="shared" ca="1" si="532"/>
        <v>-4.14571702199994-1.7172122162712i</v>
      </c>
      <c r="CF352" s="223" t="str">
        <f t="shared" ca="1" si="533"/>
        <v>-3.9574380306194-2.11529469720376i</v>
      </c>
      <c r="CG352" s="223" t="str">
        <f t="shared" ca="1" si="534"/>
        <v>-3.73104674765027-2.49300573386011i</v>
      </c>
      <c r="CH352" s="223" t="str">
        <f t="shared" ca="1" si="535"/>
        <v>-3.46872344490359-2.8467077624841i</v>
      </c>
      <c r="CI352" s="223" t="str">
        <f t="shared" ca="1" si="536"/>
        <v>-3.17299443918543-3.17299443918665i</v>
      </c>
      <c r="CJ352" s="223" t="str">
        <f t="shared" ca="1" si="537"/>
        <v>-2.84670776248276-3.46872344490469i</v>
      </c>
      <c r="CK352" s="223" t="str">
        <f t="shared" ca="1" si="538"/>
        <v>-2.49300573385867-3.73104674765123i</v>
      </c>
      <c r="CL352" s="223" t="str">
        <f t="shared" ca="1" si="539"/>
        <v>-2.11529469720223-3.95743803062021i</v>
      </c>
      <c r="CM352" s="223" t="str">
        <f t="shared" ca="1" si="540"/>
        <v>-1.71721221627385-4.14571702199884i</v>
      </c>
      <c r="CN352" s="223" t="str">
        <f t="shared" ca="1" si="541"/>
        <v>-1.30259204297909-4.29407049217623i</v>
      </c>
      <c r="CO352" s="223" t="str">
        <f t="shared" ca="1" si="542"/>
        <v>-0.875427196241223-4.40106971613633i</v>
      </c>
      <c r="CP352" s="223" t="str">
        <f t="shared" ca="1" si="543"/>
        <v>-0.439831507046634-4.46568423286065i</v>
      </c>
      <c r="CQ352" s="223" t="str">
        <f t="shared" ca="1" si="544"/>
        <v>2.00760575094301E-12-4.48729176923131i</v>
      </c>
      <c r="CR352" s="223" t="str">
        <f t="shared" ca="1" si="545"/>
        <v>0.43983150704606-4.4656842328607i</v>
      </c>
      <c r="CS352" s="223" t="str">
        <f t="shared" ca="1" si="546"/>
        <v>0.875427196240658-4.40106971613644i</v>
      </c>
      <c r="CT352" s="223" t="str">
        <f t="shared" ca="1" si="547"/>
        <v>1.30259204297879-4.29407049217632i</v>
      </c>
      <c r="CU352" s="223" t="str">
        <f t="shared" ca="1" si="548"/>
        <v>1.71721221627332-4.14571702199906i</v>
      </c>
      <c r="CV352" s="223" t="str">
        <f t="shared" ca="1" si="549"/>
        <v>2.1152946972015-3.95743803062061i</v>
      </c>
      <c r="CW352" s="223" t="str">
        <f t="shared" ca="1" si="550"/>
        <v>2.49300573385841-3.73104674765141i</v>
      </c>
      <c r="CX352" s="223" t="str">
        <f t="shared" ca="1" si="551"/>
        <v>2.84670776248232-3.46872344490506i</v>
      </c>
      <c r="CY352" s="223" t="str">
        <f t="shared" ca="1" si="552"/>
        <v>3.17299443918484-3.17299443918724i</v>
      </c>
      <c r="CZ352" s="223" t="str">
        <f t="shared" ca="1" si="553"/>
        <v>3.46872344490323-2.84670776248454i</v>
      </c>
      <c r="DA352" s="223" t="str">
        <f t="shared" ca="1" si="554"/>
        <v>3.73104674765236-2.49300573385698i</v>
      </c>
      <c r="DB352" s="223" t="str">
        <f t="shared" ca="1" si="555"/>
        <v>3.95743803062117-2.11529469720044i</v>
      </c>
      <c r="DC352" s="223" t="str">
        <f t="shared" ca="1" si="556"/>
        <v>4.14571702199972-1.71721221627174i</v>
      </c>
      <c r="DD352" s="223" t="str">
        <f t="shared" ca="1" si="557"/>
        <v>4.29407049217682-1.30259204297714i</v>
      </c>
      <c r="DE352" s="223" t="str">
        <f t="shared" ca="1" si="558"/>
        <v>4.40106971613678-0.875427196238975i</v>
      </c>
      <c r="DF352" s="223" t="str">
        <f t="shared" ca="1" si="559"/>
        <v>4.46568423286087-0.439831507044355i</v>
      </c>
      <c r="DG352" s="223" t="str">
        <f t="shared" ca="1" si="560"/>
        <v>4.48729176923131-5.49719963701617E-13i</v>
      </c>
      <c r="DH352" s="223" t="str">
        <f t="shared" ca="1" si="561"/>
        <v>4.46568423286092+0.439831507043769i</v>
      </c>
      <c r="DI352" s="223" t="str">
        <f t="shared" ca="1" si="562"/>
        <v>4.40106971613689+0.875427196238401i</v>
      </c>
      <c r="DJ352" s="223" t="str">
        <f t="shared" ca="1" si="563"/>
        <v>4.29407049217699+1.30259204297658i</v>
      </c>
      <c r="DK352" s="223" t="str">
        <f t="shared" ca="1" si="564"/>
        <v>4.14571702199994+1.71721221627119i</v>
      </c>
      <c r="DL352" s="223" t="str">
        <f t="shared" ca="1" si="565"/>
        <v>3.95743803061952+2.11529469720352i</v>
      </c>
      <c r="DM352" s="223" t="str">
        <f t="shared" ca="1" si="566"/>
        <v>3.73104674765014+2.49300573386031i</v>
      </c>
      <c r="DN352" s="223" t="str">
        <f t="shared" ca="1" si="567"/>
        <v>3.4687234449036+2.84670776248409i</v>
      </c>
      <c r="DO352" s="223" t="str">
        <f t="shared" ca="1" si="568"/>
        <v>3.17299443918562+3.17299443918646i</v>
      </c>
      <c r="DP352" s="223" t="str">
        <f t="shared" ca="1" si="569"/>
        <v>2.84670776248277+3.46872344490468i</v>
      </c>
      <c r="DQ352" s="223" t="str">
        <f t="shared" ca="1" si="570"/>
        <v>2.4930057338589+3.73104674765108i</v>
      </c>
      <c r="DR352" s="223" t="str">
        <f t="shared" ca="1" si="571"/>
        <v>2.11529469720247+3.95743803062009i</v>
      </c>
      <c r="DS352" s="223" t="str">
        <f t="shared" ca="1" si="572"/>
        <v>1.71721221627386+4.14571702199883i</v>
      </c>
      <c r="DT352" s="223" t="str">
        <f t="shared" ca="1" si="573"/>
        <v>1.30259204297935+4.29407049217615i</v>
      </c>
      <c r="DU352" s="223" t="str">
        <f t="shared" ca="1" si="574"/>
        <v>0.875427196241237+4.40106971613633i</v>
      </c>
      <c r="DV352" s="223" t="str">
        <f t="shared" ca="1" si="575"/>
        <v>0.439831507046647+4.46568423286064i</v>
      </c>
      <c r="DW352" s="223" t="str">
        <f t="shared" ca="1" si="576"/>
        <v>-1.73934142784612E-12+4.48729176923131i</v>
      </c>
      <c r="DX352" s="223" t="str">
        <f t="shared" ca="1" si="577"/>
        <v>-0.439831507046047+4.4656842328607i</v>
      </c>
      <c r="DY352" s="223" t="str">
        <f t="shared" ca="1" si="578"/>
        <v>-0.875427196240644+4.40106971613644i</v>
      </c>
      <c r="DZ352" s="223" t="str">
        <f t="shared" ca="1" si="579"/>
        <v>-1.30259204297828+4.29407049217648i</v>
      </c>
      <c r="EA352" s="223" t="str">
        <f t="shared" ca="1" si="580"/>
        <v>-1.71721221627331+4.14571702199907i</v>
      </c>
      <c r="EB352" s="223" t="str">
        <f t="shared" ca="1" si="581"/>
        <v>-2.11529469720149+3.95743803062061i</v>
      </c>
      <c r="EC352" s="223" t="str">
        <f t="shared" ca="1" si="582"/>
        <v>-2.4930057338584+3.73104674765142i</v>
      </c>
      <c r="ED352" s="223" t="str">
        <f t="shared" ca="1" si="583"/>
        <v>-2.84670776248231+3.46872344490506i</v>
      </c>
      <c r="EE352" s="223" t="str">
        <f t="shared" ca="1" si="584"/>
        <v>-3.17299443918483+3.17299443918725i</v>
      </c>
      <c r="EF352" s="223" t="str">
        <f t="shared" ca="1" si="585"/>
        <v>-3.46872344490322+2.84670776248455i</v>
      </c>
      <c r="EG352" s="223" t="str">
        <f t="shared" ca="1" si="586"/>
        <v>-3.73104674765235+2.493005733857i</v>
      </c>
      <c r="EH352" s="223" t="str">
        <f t="shared" ca="1" si="587"/>
        <v>-3.95743803062116+2.11529469720045i</v>
      </c>
      <c r="EI352" s="223" t="str">
        <f t="shared" ca="1" si="588"/>
        <v>-4.14571702199971+1.71721221627175i</v>
      </c>
      <c r="EJ352" s="223" t="str">
        <f t="shared" ca="1" si="589"/>
        <v>-4.29407049217682+1.30259204297716i</v>
      </c>
      <c r="EK352" s="223" t="str">
        <f t="shared" ca="1" si="590"/>
        <v>-4.40106971613667+0.875427196239491i</v>
      </c>
      <c r="EL352" s="223" t="str">
        <f t="shared" ca="1" si="591"/>
        <v>-4.46568423286087+0.439831507044369i</v>
      </c>
      <c r="EM352" s="223" t="str">
        <f t="shared" ca="1" si="592"/>
        <v>-4.48729176923131+5.6291128120944E-13i</v>
      </c>
      <c r="EN352" s="223"/>
      <c r="EO352" s="223"/>
      <c r="EP352" s="223"/>
    </row>
    <row r="353" spans="1:262">
      <c r="A353" s="249">
        <f t="shared" si="461"/>
        <v>4.9414062499999805E-3</v>
      </c>
      <c r="B353" s="248">
        <v>253</v>
      </c>
      <c r="C353" s="247">
        <f t="shared" si="462"/>
        <v>50600</v>
      </c>
      <c r="N353" s="246">
        <f t="shared" ca="1" si="463"/>
        <v>8.5126819343708675</v>
      </c>
      <c r="O353" s="223">
        <f t="shared" ca="1" si="464"/>
        <v>-4.4873180656291334</v>
      </c>
      <c r="P353" s="223" t="str">
        <f t="shared" ca="1" si="465"/>
        <v>-4.47515948293382-0.330107595230891i</v>
      </c>
      <c r="Q353" s="223" t="str">
        <f t="shared" ca="1" si="466"/>
        <v>-4.43874962326097-0.658426308801665i</v>
      </c>
      <c r="R353" s="223" t="str">
        <f t="shared" ca="1" si="467"/>
        <v>-4.37828579479469-0.983176953157791i</v>
      </c>
      <c r="S353" s="223" t="str">
        <f t="shared" ca="1" si="468"/>
        <v>-4.29409565626035-1.30259967641929i</v>
      </c>
      <c r="T353" s="223" t="str">
        <f t="shared" ca="1" si="469"/>
        <v>-4.18663544131304-1.61496349917362i</v>
      </c>
      <c r="U353" s="223" t="str">
        <f t="shared" ca="1" si="470"/>
        <v>-4.05648748616822-1.91857569480128i</v>
      </c>
      <c r="V353" s="223" t="str">
        <f t="shared" ca="1" si="471"/>
        <v>-3.90435707387096-2.21179096250876i</v>
      </c>
      <c r="W353" s="223" t="str">
        <f t="shared" ca="1" si="472"/>
        <v>-3.73106861230684-2.49302034335467i</v>
      </c>
      <c r="X353" s="223" t="str">
        <f t="shared" ca="1" si="473"/>
        <v>-3.53756116666312-2.76073983095812i</v>
      </c>
      <c r="Y353" s="223" t="str">
        <f t="shared" ca="1" si="474"/>
        <v>-3.32488337055367-3.01349863021991i</v>
      </c>
      <c r="Z353" s="223" t="str">
        <f t="shared" ca="1" si="475"/>
        <v>-3.09418774338227-3.24992701930744i</v>
      </c>
      <c r="AA353" s="223" t="str">
        <f t="shared" ca="1" si="476"/>
        <v>-2.84672444474128-3.46874377229481i</v>
      </c>
      <c r="AB353" s="223" t="str">
        <f t="shared" ca="1" si="477"/>
        <v>-2.5838344996866-3.66876310223908i</v>
      </c>
      <c r="AC353" s="223" t="str">
        <f t="shared" ca="1" si="478"/>
        <v>-2.30694253160793-3.84890108706108i</v>
      </c>
      <c r="AD353" s="223" t="str">
        <f t="shared" ca="1" si="479"/>
        <v>-2.01754904207048-4.00818154341368i</v>
      </c>
      <c r="AE353" s="223" t="str">
        <f t="shared" ca="1" si="480"/>
        <v>-1.71722227946877-4.14574131670292i</v>
      </c>
      <c r="AF353" s="223" t="str">
        <f t="shared" ca="1" si="481"/>
        <v>-1.40758974054872-4.2608349585995i</v>
      </c>
      <c r="AG353" s="223" t="str">
        <f t="shared" ca="1" si="482"/>
        <v>-1.09032935086818-4.35283876668514i</v>
      </c>
      <c r="AH353" s="223" t="str">
        <f t="shared" ca="1" si="483"/>
        <v>-0.767160371966221-4.42125416435272i</v>
      </c>
      <c r="AI353" s="223" t="str">
        <f t="shared" ca="1" si="484"/>
        <v>-0.439834084544286-4.46571040263413i</v>
      </c>
      <c r="AJ353" s="223" t="str">
        <f t="shared" ca="1" si="485"/>
        <v>-0.110124298105491-4.48596656932354i</v>
      </c>
      <c r="AK353" s="223" t="str">
        <f t="shared" ca="1" si="486"/>
        <v>0.220182261446388-4.48191289449783i</v>
      </c>
      <c r="AL353" s="223" t="str">
        <f t="shared" ca="1" si="487"/>
        <v>0.549295634246189-4.45357134537212i</v>
      </c>
      <c r="AM353" s="223" t="str">
        <f t="shared" ca="1" si="488"/>
        <v>0.875432326411595-4.40109550725671i</v>
      </c>
      <c r="AN353" s="223" t="str">
        <f t="shared" ca="1" si="489"/>
        <v>1.19682497495041-4.32476975126498i</v>
      </c>
      <c r="AO353" s="223" t="str">
        <f t="shared" ca="1" si="490"/>
        <v>1.51173192525392-4.22500769328171i</v>
      </c>
      <c r="AP353" s="223" t="str">
        <f t="shared" ca="1" si="491"/>
        <v>1.81844666927404-4.10234995254278i</v>
      </c>
      <c r="AQ353" s="223" t="str">
        <f t="shared" ca="1" si="492"/>
        <v>2.11530709323836-3.95746122197263i</v>
      </c>
      <c r="AR353" s="223" t="str">
        <f t="shared" ca="1" si="493"/>
        <v>2.11530709323836-3.95746122197263i</v>
      </c>
      <c r="AS353" s="223" t="str">
        <f t="shared" ca="1" si="494"/>
        <v>2.67309225073262-3.60424766646173i</v>
      </c>
      <c r="AT353" s="223" t="str">
        <f t="shared" ca="1" si="495"/>
        <v>2.93099429816603-3.39783693638171i</v>
      </c>
      <c r="AU353" s="223" t="str">
        <f t="shared" ca="1" si="496"/>
        <v>3.17301303354861-3.17301303354591i</v>
      </c>
      <c r="AV353" s="223" t="str">
        <f t="shared" ca="1" si="497"/>
        <v>3.39783693638421-2.93099429816313i</v>
      </c>
      <c r="AW353" s="223" t="str">
        <f t="shared" ca="1" si="498"/>
        <v>3.60424766646134-2.67309225073314i</v>
      </c>
      <c r="AX353" s="223" t="str">
        <f t="shared" ca="1" si="499"/>
        <v>3.79112666615534-2.4007044847893i</v>
      </c>
      <c r="AY353" s="223" t="str">
        <f t="shared" ca="1" si="500"/>
        <v>3.95746122197227-2.11530709323903i</v>
      </c>
      <c r="AZ353" s="223" t="str">
        <f t="shared" ca="1" si="501"/>
        <v>4.10234995254247-1.81844666927474i</v>
      </c>
      <c r="BA353" s="223" t="str">
        <f t="shared" ca="1" si="502"/>
        <v>4.22500769328146-1.51173192525464i</v>
      </c>
      <c r="BB353" s="223" t="str">
        <f t="shared" ca="1" si="503"/>
        <v>4.3247697512648-1.19682497495103i</v>
      </c>
      <c r="BC353" s="223" t="str">
        <f t="shared" ca="1" si="504"/>
        <v>4.40109550725658-0.875432326412224i</v>
      </c>
      <c r="BD353" s="223" t="str">
        <f t="shared" ca="1" si="505"/>
        <v>4.45357134537204-0.549295634246826i</v>
      </c>
      <c r="BE353" s="223" t="str">
        <f t="shared" ca="1" si="506"/>
        <v>4.4819128944978-0.220182261447027i</v>
      </c>
      <c r="BF353" s="223" t="str">
        <f t="shared" ca="1" si="507"/>
        <v>4.48596656932355+0.110124298104723i</v>
      </c>
      <c r="BG353" s="223" t="str">
        <f t="shared" ca="1" si="508"/>
        <v>4.4657104026342+0.439834084543585i</v>
      </c>
      <c r="BH353" s="223" t="str">
        <f t="shared" ca="1" si="509"/>
        <v>4.42125416435208+0.767160371969922i</v>
      </c>
      <c r="BI353" s="223" t="str">
        <f t="shared" ca="1" si="510"/>
        <v>4.35283876668424+1.09032935087177i</v>
      </c>
      <c r="BJ353" s="223" t="str">
        <f t="shared" ca="1" si="511"/>
        <v>4.2608349585997+1.40758974054811i</v>
      </c>
      <c r="BK353" s="223" t="str">
        <f t="shared" ca="1" si="512"/>
        <v>4.14574131670351+1.71722227946736i</v>
      </c>
      <c r="BL353" s="223" t="str">
        <f t="shared" ca="1" si="513"/>
        <v>4.00818154341417+2.01754904206951i</v>
      </c>
      <c r="BM353" s="223" t="str">
        <f t="shared" ca="1" si="514"/>
        <v>3.84890108706168+2.30694253160694i</v>
      </c>
      <c r="BN353" s="223" t="str">
        <f t="shared" ca="1" si="515"/>
        <v>3.66876310223948+2.58383449968602i</v>
      </c>
      <c r="BO353" s="223" t="str">
        <f t="shared" ca="1" si="516"/>
        <v>3.46874377229497+2.84672444474109i</v>
      </c>
      <c r="BP353" s="223" t="str">
        <f t="shared" ca="1" si="517"/>
        <v>3.24992701930731+3.09418774338241i</v>
      </c>
      <c r="BQ353" s="223" t="str">
        <f t="shared" ca="1" si="518"/>
        <v>3.01349863021979+3.32488337055377i</v>
      </c>
      <c r="BR353" s="223" t="str">
        <f t="shared" ca="1" si="519"/>
        <v>2.76073983095767+3.53756116666347i</v>
      </c>
      <c r="BS353" s="223" t="str">
        <f t="shared" ca="1" si="520"/>
        <v>2.49302034335383+3.73106861230741i</v>
      </c>
      <c r="BT353" s="223" t="str">
        <f t="shared" ca="1" si="521"/>
        <v>2.21179096250751+3.90435707387166i</v>
      </c>
      <c r="BU353" s="223" t="str">
        <f t="shared" ca="1" si="522"/>
        <v>1.91857569479998+4.05648748616884i</v>
      </c>
      <c r="BV353" s="223" t="str">
        <f t="shared" ca="1" si="523"/>
        <v>1.61496349917165+4.18663544131381i</v>
      </c>
      <c r="BW353" s="223" t="str">
        <f t="shared" ca="1" si="524"/>
        <v>1.30259967641685+4.29409565626109i</v>
      </c>
      <c r="BX353" s="223" t="str">
        <f t="shared" ca="1" si="525"/>
        <v>0.983176953159362+4.37828579479434i</v>
      </c>
      <c r="BY353" s="223" t="str">
        <f t="shared" ca="1" si="526"/>
        <v>0.658426308803276+4.43874962326073i</v>
      </c>
      <c r="BZ353" s="223" t="str">
        <f t="shared" ca="1" si="527"/>
        <v>0.330107595231998+4.47515948293373i</v>
      </c>
      <c r="CA353" s="223" t="str">
        <f t="shared" ca="1" si="528"/>
        <v>7.67418174772601E-13+4.48731806562913i</v>
      </c>
      <c r="CB353" s="223" t="str">
        <f t="shared" ca="1" si="529"/>
        <v>-0.330107595230468+4.47515948293385i</v>
      </c>
      <c r="CC353" s="223" t="str">
        <f t="shared" ca="1" si="530"/>
        <v>-0.658426308801759+4.43874962326096i</v>
      </c>
      <c r="CD353" s="223" t="str">
        <f t="shared" ca="1" si="531"/>
        <v>-0.983176953157863+4.37828579479467i</v>
      </c>
      <c r="CE353" s="223" t="str">
        <f t="shared" ca="1" si="532"/>
        <v>-1.30259967642001+4.29409565626012i</v>
      </c>
      <c r="CF353" s="223" t="str">
        <f t="shared" ca="1" si="533"/>
        <v>-1.61496349917474+4.18663544131262i</v>
      </c>
      <c r="CG353" s="223" t="str">
        <f t="shared" ca="1" si="534"/>
        <v>-1.91857569480274+4.05648748616753i</v>
      </c>
      <c r="CH353" s="223" t="str">
        <f t="shared" ca="1" si="535"/>
        <v>-2.21179096251017+3.90435707387016i</v>
      </c>
      <c r="CI353" s="223" t="str">
        <f t="shared" ca="1" si="536"/>
        <v>-2.49302034335637+3.73106861230571i</v>
      </c>
      <c r="CJ353" s="223" t="str">
        <f t="shared" ca="1" si="537"/>
        <v>-2.76073983095646+3.53756116666441i</v>
      </c>
      <c r="CK353" s="223" t="str">
        <f t="shared" ca="1" si="538"/>
        <v>-3.01349863021866+3.3248833705548i</v>
      </c>
      <c r="CL353" s="223" t="str">
        <f t="shared" ca="1" si="539"/>
        <v>-3.24992701930625+3.09418774338352i</v>
      </c>
      <c r="CM353" s="223" t="str">
        <f t="shared" ca="1" si="540"/>
        <v>-3.468743772294+2.84672444474227i</v>
      </c>
      <c r="CN353" s="223" t="str">
        <f t="shared" ca="1" si="541"/>
        <v>-3.66876310223875+2.58383449968707i</v>
      </c>
      <c r="CO353" s="223" t="str">
        <f t="shared" ca="1" si="542"/>
        <v>-3.84890108706102+2.30694253160804i</v>
      </c>
      <c r="CP353" s="223" t="str">
        <f t="shared" ca="1" si="543"/>
        <v>-4.00818154341359+2.01754904207066i</v>
      </c>
      <c r="CQ353" s="223" t="str">
        <f t="shared" ca="1" si="544"/>
        <v>-4.14574131670302+1.71722227946854i</v>
      </c>
      <c r="CR353" s="223" t="str">
        <f t="shared" ca="1" si="545"/>
        <v>-4.26083495859929+1.40758974054933i</v>
      </c>
      <c r="CS353" s="223" t="str">
        <f t="shared" ca="1" si="546"/>
        <v>-4.35283876668498+1.0903293508688i</v>
      </c>
      <c r="CT353" s="223" t="str">
        <f t="shared" ca="1" si="547"/>
        <v>-4.42125416435255+0.767160371967163i</v>
      </c>
      <c r="CU353" s="223" t="str">
        <f t="shared" ca="1" si="548"/>
        <v>-4.4657104026345+0.439834084540543i</v>
      </c>
      <c r="CV353" s="223" t="str">
        <f t="shared" ca="1" si="549"/>
        <v>-4.48596656932363+0.110124298101413i</v>
      </c>
      <c r="CW353" s="223" t="str">
        <f t="shared" ca="1" si="550"/>
        <v>-4.48191289449765-0.22018226145008i</v>
      </c>
      <c r="CX353" s="223" t="str">
        <f t="shared" ca="1" si="551"/>
        <v>-4.4535713453722-0.549295634245556i</v>
      </c>
      <c r="CY353" s="223" t="str">
        <f t="shared" ca="1" si="552"/>
        <v>-4.40109550725688-0.875432326410716i</v>
      </c>
      <c r="CZ353" s="223" t="str">
        <f t="shared" ca="1" si="553"/>
        <v>-4.32476975126515-1.1968249749498i</v>
      </c>
      <c r="DA353" s="223" t="str">
        <f t="shared" ca="1" si="554"/>
        <v>-4.22500769328201-1.51173192525307i</v>
      </c>
      <c r="DB353" s="223" t="str">
        <f t="shared" ca="1" si="555"/>
        <v>-4.10234995254304-1.81844666927345i</v>
      </c>
      <c r="DC353" s="223" t="str">
        <f t="shared" ca="1" si="556"/>
        <v>-3.95746122197305-2.11530709323757i</v>
      </c>
      <c r="DD353" s="223" t="str">
        <f t="shared" ca="1" si="557"/>
        <v>-3.7911266661561-2.40070448478811i</v>
      </c>
      <c r="DE353" s="223" t="str">
        <f t="shared" ca="1" si="558"/>
        <v>-3.60424766646203-2.67309225073221i</v>
      </c>
      <c r="DF353" s="223" t="str">
        <f t="shared" ca="1" si="559"/>
        <v>-3.39783693638221-2.93099429816544i</v>
      </c>
      <c r="DG353" s="223" t="str">
        <f t="shared" ca="1" si="560"/>
        <v>-3.17301303354627-3.17301303354825i</v>
      </c>
      <c r="DH353" s="223" t="str">
        <f t="shared" ca="1" si="561"/>
        <v>-2.93099429816371-3.3978369363837i</v>
      </c>
      <c r="DI353" s="223" t="str">
        <f t="shared" ca="1" si="562"/>
        <v>-2.67309225072996-3.60424766646369i</v>
      </c>
      <c r="DJ353" s="223" t="str">
        <f t="shared" ca="1" si="563"/>
        <v>-2.40070448478617-3.79112666615732i</v>
      </c>
      <c r="DK353" s="223" t="str">
        <f t="shared" ca="1" si="564"/>
        <v>-2.1153070932396-3.95746122197196i</v>
      </c>
      <c r="DL353" s="223" t="str">
        <f t="shared" ca="1" si="565"/>
        <v>-1.81844666927555-4.10234995254211i</v>
      </c>
      <c r="DM353" s="223" t="str">
        <f t="shared" ca="1" si="566"/>
        <v>-1.51173192525524-4.22500769328124i</v>
      </c>
      <c r="DN353" s="223" t="str">
        <f t="shared" ca="1" si="567"/>
        <v>-1.19682497495153-4.32476975126467i</v>
      </c>
      <c r="DO353" s="223" t="str">
        <f t="shared" ca="1" si="568"/>
        <v>-0.875432326412973-4.40109550725643i</v>
      </c>
      <c r="DP353" s="223" t="str">
        <f t="shared" ca="1" si="569"/>
        <v>-0.549295634247334-4.45357134537198i</v>
      </c>
      <c r="DQ353" s="223" t="str">
        <f t="shared" ca="1" si="570"/>
        <v>-0.220182261447794-4.48191289449776i</v>
      </c>
      <c r="DR353" s="223" t="str">
        <f t="shared" ca="1" si="571"/>
        <v>0.110124298104211-4.48596656932357i</v>
      </c>
      <c r="DS353" s="223" t="str">
        <f t="shared" ca="1" si="572"/>
        <v>0.439834084542822-4.46571040263427i</v>
      </c>
      <c r="DT353" s="223" t="str">
        <f t="shared" ca="1" si="573"/>
        <v>0.76716037196942-4.42125416435216i</v>
      </c>
      <c r="DU353" s="223" t="str">
        <f t="shared" ca="1" si="574"/>
        <v>1.09032935087102-4.35283876668442i</v>
      </c>
      <c r="DV353" s="223" t="str">
        <f t="shared" ca="1" si="575"/>
        <v>1.40758974055174-4.2608349585985i</v>
      </c>
      <c r="DW353" s="223" t="str">
        <f t="shared" ca="1" si="576"/>
        <v>1.71722227947065-4.14574131670214i</v>
      </c>
      <c r="DX353" s="223" t="str">
        <f t="shared" ca="1" si="577"/>
        <v>2.01754904206883-4.00818154341451i</v>
      </c>
      <c r="DY353" s="223" t="str">
        <f t="shared" ca="1" si="578"/>
        <v>2.3069425316065-3.84890108706194i</v>
      </c>
      <c r="DZ353" s="223" t="str">
        <f t="shared" ca="1" si="579"/>
        <v>2.58383449968539-3.66876310223993i</v>
      </c>
      <c r="EA353" s="223" t="str">
        <f t="shared" ca="1" si="580"/>
        <v>2.84672444474069-3.46874377229529i</v>
      </c>
      <c r="EB353" s="223" t="str">
        <f t="shared" ca="1" si="581"/>
        <v>3.09418774338185-3.24992701930784i</v>
      </c>
      <c r="EC353" s="223" t="str">
        <f t="shared" ca="1" si="582"/>
        <v>3.32488337055343-3.01349863022017i</v>
      </c>
      <c r="ED353" s="223" t="str">
        <f t="shared" ca="1" si="583"/>
        <v>3.537561166663-2.76073983095828i</v>
      </c>
      <c r="EE353" s="223" t="str">
        <f t="shared" ca="1" si="584"/>
        <v>3.73106861230713-2.49302034335425i</v>
      </c>
      <c r="EF353" s="223" t="str">
        <f t="shared" ca="1" si="585"/>
        <v>3.90435707387128-2.21179096250818i</v>
      </c>
      <c r="EG353" s="223" t="str">
        <f t="shared" ca="1" si="586"/>
        <v>4.05648748616862-1.91857569480045i</v>
      </c>
      <c r="EH353" s="223" t="str">
        <f t="shared" ca="1" si="587"/>
        <v>4.18663544131344-1.6149634991726i</v>
      </c>
      <c r="EI353" s="223" t="str">
        <f t="shared" ca="1" si="588"/>
        <v>4.29409565626086-1.30259967641758i</v>
      </c>
      <c r="EJ353" s="223" t="str">
        <f t="shared" ca="1" si="589"/>
        <v>4.37828579479512-0.98317695315588i</v>
      </c>
      <c r="EK353" s="223" t="str">
        <f t="shared" ca="1" si="590"/>
        <v>4.43874962326062-0.658426308804034i</v>
      </c>
      <c r="EL353" s="223" t="str">
        <f t="shared" ca="1" si="591"/>
        <v>4.4751594829337-0.330107595232509i</v>
      </c>
      <c r="EM353" s="223" t="str">
        <f t="shared" ca="1" si="592"/>
        <v>4.48731806562913-1.53483634954521E-12i</v>
      </c>
      <c r="EN353" s="223"/>
      <c r="EO353" s="223"/>
      <c r="EP353" s="223"/>
    </row>
    <row r="354" spans="1:262">
      <c r="A354" s="249">
        <f t="shared" si="461"/>
        <v>4.9609374999999801E-3</v>
      </c>
      <c r="B354" s="248">
        <v>254</v>
      </c>
      <c r="C354" s="247">
        <f t="shared" si="462"/>
        <v>50800</v>
      </c>
      <c r="N354" s="246">
        <f t="shared" ca="1" si="463"/>
        <v>8.5126623874364054</v>
      </c>
      <c r="O354" s="223">
        <f t="shared" ca="1" si="464"/>
        <v>-4.4873376125635946</v>
      </c>
      <c r="P354" s="223" t="str">
        <f t="shared" ca="1" si="465"/>
        <v>-4.48193241788709-0.220183220570425i</v>
      </c>
      <c r="Q354" s="223" t="str">
        <f t="shared" ca="1" si="466"/>
        <v>-4.46572985544497-0.439836000476722i</v>
      </c>
      <c r="R354" s="223" t="str">
        <f t="shared" ca="1" si="467"/>
        <v>-4.43876895862932-0.658429176933014i</v>
      </c>
      <c r="S354" s="223" t="str">
        <f t="shared" ca="1" si="468"/>
        <v>-4.40111467860216-0.875436139830038i</v>
      </c>
      <c r="T354" s="223" t="str">
        <f t="shared" ca="1" si="469"/>
        <v>-4.35285772782205-1.09033410038752i</v>
      </c>
      <c r="U354" s="223" t="str">
        <f t="shared" ca="1" si="470"/>
        <v>-4.29411436151041-1.30260535059473i</v>
      </c>
      <c r="V354" s="223" t="str">
        <f t="shared" ca="1" si="471"/>
        <v>-4.22502609758176-1.51173851041804i</v>
      </c>
      <c r="W354" s="223" t="str">
        <f t="shared" ca="1" si="472"/>
        <v>-4.14575937571563-1.71722975975666i</v>
      </c>
      <c r="X354" s="223" t="str">
        <f t="shared" ca="1" si="473"/>
        <v>-4.05650515638758-1.9185840521929i</v>
      </c>
      <c r="Y354" s="223" t="str">
        <f t="shared" ca="1" si="474"/>
        <v>-3.9574784608301-2.11531630759889i</v>
      </c>
      <c r="Z354" s="223" t="str">
        <f t="shared" ca="1" si="475"/>
        <v>-3.84891785302609-2.30695258074044i</v>
      </c>
      <c r="AA354" s="223" t="str">
        <f t="shared" ca="1" si="476"/>
        <v>-3.73108486498875-2.49303120304977i</v>
      </c>
      <c r="AB354" s="223" t="str">
        <f t="shared" ca="1" si="477"/>
        <v>-3.60426336670748-2.67310389482684i</v>
      </c>
      <c r="AC354" s="223" t="str">
        <f t="shared" ca="1" si="478"/>
        <v>-3.46875888227931-2.84673684518543i</v>
      </c>
      <c r="AD354" s="223" t="str">
        <f t="shared" ca="1" si="479"/>
        <v>-3.32489785387667-3.01351175713888i</v>
      </c>
      <c r="AE354" s="223" t="str">
        <f t="shared" ca="1" si="480"/>
        <v>-3.17302685531708-3.17302685531726i</v>
      </c>
      <c r="AF354" s="223" t="str">
        <f t="shared" ca="1" si="481"/>
        <v>-3.01351175713831-3.32489785387719i</v>
      </c>
      <c r="AG354" s="223" t="str">
        <f t="shared" ca="1" si="482"/>
        <v>-2.8467368451838-3.46875888228065i</v>
      </c>
      <c r="AH354" s="223" t="str">
        <f t="shared" ca="1" si="483"/>
        <v>-2.67310389482806-3.60426336670657i</v>
      </c>
      <c r="AI354" s="223" t="str">
        <f t="shared" ca="1" si="484"/>
        <v>-2.49303120304987-3.73108486498869i</v>
      </c>
      <c r="AJ354" s="223" t="str">
        <f t="shared" ca="1" si="485"/>
        <v>-2.30695258073978-3.84891785302649i</v>
      </c>
      <c r="AK354" s="223" t="str">
        <f t="shared" ca="1" si="486"/>
        <v>-2.11531630759739-3.9574784608309i</v>
      </c>
      <c r="AL354" s="223" t="str">
        <f t="shared" ca="1" si="487"/>
        <v>-1.91858405219427-4.05650515638693i</v>
      </c>
      <c r="AM354" s="223" t="str">
        <f t="shared" ca="1" si="488"/>
        <v>-1.71722975975721-4.1457593757154i</v>
      </c>
      <c r="AN354" s="223" t="str">
        <f t="shared" ca="1" si="489"/>
        <v>-1.51173851041728-4.22502609758204i</v>
      </c>
      <c r="AO354" s="223" t="str">
        <f t="shared" ca="1" si="490"/>
        <v>-1.30260535059319-4.29411436151087i</v>
      </c>
      <c r="AP354" s="223" t="str">
        <f t="shared" ca="1" si="491"/>
        <v>-1.09033410038895-4.35285772782169i</v>
      </c>
      <c r="AQ354" s="223" t="str">
        <f t="shared" ca="1" si="492"/>
        <v>-0.875436139830577-4.40111467860206i</v>
      </c>
      <c r="AR354" s="223" t="str">
        <f t="shared" ca="1" si="493"/>
        <v>-0.875436139830577-4.40111467860206i</v>
      </c>
      <c r="AS354" s="223" t="str">
        <f t="shared" ca="1" si="494"/>
        <v>-0.439836000475085-4.46572985544514i</v>
      </c>
      <c r="AT354" s="223" t="str">
        <f t="shared" ca="1" si="495"/>
        <v>-0.220183220572081-4.481932417887i</v>
      </c>
      <c r="AU354" s="223" t="str">
        <f t="shared" ca="1" si="496"/>
        <v>-6.26692259662299E-13-4.48733761256359i</v>
      </c>
      <c r="AV354" s="223" t="str">
        <f t="shared" ca="1" si="497"/>
        <v>0.220183220570957-4.48193241788706i</v>
      </c>
      <c r="AW354" s="223" t="str">
        <f t="shared" ca="1" si="498"/>
        <v>0.439836000478407-4.46572985544481i</v>
      </c>
      <c r="AX354" s="223" t="str">
        <f t="shared" ca="1" si="499"/>
        <v>0.658429176931071-4.43876895862961i</v>
      </c>
      <c r="AY354" s="223" t="str">
        <f t="shared" ca="1" si="500"/>
        <v>0.875436139829473-4.40111467860228i</v>
      </c>
      <c r="AZ354" s="223" t="str">
        <f t="shared" ca="1" si="501"/>
        <v>1.09033410038785-4.35285772782196i</v>
      </c>
      <c r="BA354" s="223" t="str">
        <f t="shared" ca="1" si="502"/>
        <v>1.30260535059626-4.29411436150994i</v>
      </c>
      <c r="BB354" s="223" t="str">
        <f t="shared" ca="1" si="503"/>
        <v>1.51173851041623-4.22502609758241i</v>
      </c>
      <c r="BC354" s="223" t="str">
        <f t="shared" ca="1" si="504"/>
        <v>1.71722975975617-4.14575937571583i</v>
      </c>
      <c r="BD354" s="223" t="str">
        <f t="shared" ca="1" si="505"/>
        <v>1.91858405219314-4.05650515638746i</v>
      </c>
      <c r="BE354" s="223" t="str">
        <f t="shared" ca="1" si="506"/>
        <v>2.11531630760034-3.95747846082932i</v>
      </c>
      <c r="BF354" s="223" t="str">
        <f t="shared" ca="1" si="507"/>
        <v>2.30695258073881-3.84891785302707i</v>
      </c>
      <c r="BG354" s="223" t="str">
        <f t="shared" ca="1" si="508"/>
        <v>2.49303120304888-3.73108486498935i</v>
      </c>
      <c r="BH354" s="223" t="str">
        <f t="shared" ca="1" si="509"/>
        <v>2.67310389482721-3.6042633667072i</v>
      </c>
      <c r="BI354" s="223" t="str">
        <f t="shared" ca="1" si="510"/>
        <v>2.84673684518638-3.46875888227854i</v>
      </c>
      <c r="BJ354" s="223" t="str">
        <f t="shared" ca="1" si="511"/>
        <v>3.01351175713752-3.3248978538779i</v>
      </c>
      <c r="BK354" s="223" t="str">
        <f t="shared" ca="1" si="512"/>
        <v>3.17302685531655-3.17302685531779i</v>
      </c>
      <c r="BL354" s="223" t="str">
        <f t="shared" ca="1" si="513"/>
        <v>3.32489785387672-3.01351175713882i</v>
      </c>
      <c r="BM354" s="223" t="str">
        <f t="shared" ca="1" si="514"/>
        <v>3.46875888228034-2.84673684518419i</v>
      </c>
      <c r="BN354" s="223" t="str">
        <f t="shared" ca="1" si="515"/>
        <v>3.60426336670616-2.67310389482862i</v>
      </c>
      <c r="BO354" s="223" t="str">
        <f t="shared" ca="1" si="516"/>
        <v>3.73108486498838-2.49303120305033i</v>
      </c>
      <c r="BP354" s="223" t="str">
        <f t="shared" ca="1" si="517"/>
        <v>3.84891785302616-2.30695258074031i</v>
      </c>
      <c r="BQ354" s="223" t="str">
        <f t="shared" ca="1" si="518"/>
        <v>3.95747846083066-2.11531630759783i</v>
      </c>
      <c r="BR354" s="223" t="str">
        <f t="shared" ca="1" si="519"/>
        <v>4.05650515638666-1.91858405219484i</v>
      </c>
      <c r="BS354" s="223" t="str">
        <f t="shared" ca="1" si="520"/>
        <v>4.14575937571521-1.71722975975767i</v>
      </c>
      <c r="BT354" s="223" t="str">
        <f t="shared" ca="1" si="521"/>
        <v>4.22502609758182-1.51173851041787i</v>
      </c>
      <c r="BU354" s="223" t="str">
        <f t="shared" ca="1" si="522"/>
        <v>4.29411436151069-1.30260535059379i</v>
      </c>
      <c r="BV354" s="223" t="str">
        <f t="shared" ca="1" si="523"/>
        <v>4.35285772782265-1.0903341003851i</v>
      </c>
      <c r="BW354" s="223" t="str">
        <f t="shared" ca="1" si="524"/>
        <v>4.40111467860196-0.875436139831066i</v>
      </c>
      <c r="BX354" s="223" t="str">
        <f t="shared" ca="1" si="525"/>
        <v>4.43876895862935-0.658429176932803i</v>
      </c>
      <c r="BY354" s="223" t="str">
        <f t="shared" ca="1" si="526"/>
        <v>4.46572985544507-0.439836000475709i</v>
      </c>
      <c r="BZ354" s="223" t="str">
        <f t="shared" ca="1" si="527"/>
        <v>4.4819324178872-0.220183220568121i</v>
      </c>
      <c r="CA354" s="223" t="str">
        <f t="shared" ca="1" si="528"/>
        <v>4.48733761256359-1.2533845193246E-12i</v>
      </c>
      <c r="CB354" s="223" t="str">
        <f t="shared" ca="1" si="529"/>
        <v>4.48193241788708+0.220183220570458i</v>
      </c>
      <c r="CC354" s="223" t="str">
        <f t="shared" ca="1" si="530"/>
        <v>4.46572985544487+0.439836000477783i</v>
      </c>
      <c r="CD354" s="223" t="str">
        <f t="shared" ca="1" si="531"/>
        <v>4.43876895862905+0.658429176934862i</v>
      </c>
      <c r="CE354" s="223" t="str">
        <f t="shared" ca="1" si="532"/>
        <v>4.4011146786024+0.875436139828858i</v>
      </c>
      <c r="CF354" s="223" t="str">
        <f t="shared" ca="1" si="533"/>
        <v>4.35285772782208+1.09033410038737i</v>
      </c>
      <c r="CG354" s="223" t="str">
        <f t="shared" ca="1" si="534"/>
        <v>4.29411436151008+1.30260535059579i</v>
      </c>
      <c r="CH354" s="223" t="str">
        <f t="shared" ca="1" si="535"/>
        <v>4.22502609758112+1.51173851041984i</v>
      </c>
      <c r="CI354" s="223" t="str">
        <f t="shared" ca="1" si="536"/>
        <v>4.14575937571607+1.71722975975559i</v>
      </c>
      <c r="CJ354" s="223" t="str">
        <f t="shared" ca="1" si="537"/>
        <v>4.05650515638773+1.91858405219257i</v>
      </c>
      <c r="CK354" s="223" t="str">
        <f t="shared" ca="1" si="538"/>
        <v>3.95747846082956+2.11531630759989i</v>
      </c>
      <c r="CL354" s="223" t="str">
        <f t="shared" ca="1" si="539"/>
        <v>3.84891785302509+2.3069525807421i</v>
      </c>
      <c r="CM354" s="223" t="str">
        <f t="shared" ca="1" si="540"/>
        <v>3.73108486498963+2.49303120304846i</v>
      </c>
      <c r="CN354" s="223" t="str">
        <f t="shared" ca="1" si="541"/>
        <v>3.60426336670765+2.6731038948266i</v>
      </c>
      <c r="CO354" s="223" t="str">
        <f t="shared" ca="1" si="542"/>
        <v>3.46875888227885+2.846736845186i</v>
      </c>
      <c r="CP354" s="223" t="str">
        <f t="shared" ca="1" si="543"/>
        <v>3.32489785387532+3.01351175714037i</v>
      </c>
      <c r="CQ354" s="223" t="str">
        <f t="shared" ca="1" si="544"/>
        <v>3.17302685531814+3.1730268553162i</v>
      </c>
      <c r="CR354" s="223" t="str">
        <f t="shared" ca="1" si="545"/>
        <v>3.01351175713919+3.32489785387639i</v>
      </c>
      <c r="CS354" s="223" t="str">
        <f t="shared" ca="1" si="546"/>
        <v>2.84673684518477+3.46875888227986i</v>
      </c>
      <c r="CT354" s="223" t="str">
        <f t="shared" ca="1" si="547"/>
        <v>2.67310389482554+3.60426336670845i</v>
      </c>
      <c r="CU354" s="223" t="str">
        <f t="shared" ca="1" si="548"/>
        <v>2.49303120305096+3.73108486498796i</v>
      </c>
      <c r="CV354" s="223" t="str">
        <f t="shared" ca="1" si="549"/>
        <v>2.30695258074074+3.84891785302591i</v>
      </c>
      <c r="CW354" s="223" t="str">
        <f t="shared" ca="1" si="550"/>
        <v>2.11531630759827+3.95747846083043i</v>
      </c>
      <c r="CX354" s="223" t="str">
        <f t="shared" ca="1" si="551"/>
        <v>1.91858405219137+4.0565051563883i</v>
      </c>
      <c r="CY354" s="223" t="str">
        <f t="shared" ca="1" si="552"/>
        <v>1.71722975975837+4.14575937571492i</v>
      </c>
      <c r="CZ354" s="223" t="str">
        <f t="shared" ca="1" si="553"/>
        <v>1.51173851041834+4.22502609758166i</v>
      </c>
      <c r="DA354" s="223" t="str">
        <f t="shared" ca="1" si="554"/>
        <v>1.30260535059402+4.29411436151062i</v>
      </c>
      <c r="DB354" s="223" t="str">
        <f t="shared" ca="1" si="555"/>
        <v>1.09033410038583+4.35285772782247i</v>
      </c>
      <c r="DC354" s="223" t="str">
        <f t="shared" ca="1" si="556"/>
        <v>0.875436139831806+4.40111467860181i</v>
      </c>
      <c r="DD354" s="223" t="str">
        <f t="shared" ca="1" si="557"/>
        <v>0.658429176933296+4.43876895862928i</v>
      </c>
      <c r="DE354" s="223" t="str">
        <f t="shared" ca="1" si="558"/>
        <v>0.439836000476459+4.465729855445i</v>
      </c>
      <c r="DF354" s="223" t="str">
        <f t="shared" ca="1" si="559"/>
        <v>0.220183220568875+4.48193241788716i</v>
      </c>
      <c r="DG354" s="223" t="str">
        <f t="shared" ca="1" si="560"/>
        <v>1.75253897324649E-12+4.48733761256359i</v>
      </c>
      <c r="DH354" s="223" t="str">
        <f t="shared" ca="1" si="561"/>
        <v>-0.22018322056996+4.48193241788711i</v>
      </c>
      <c r="DI354" s="223" t="str">
        <f t="shared" ca="1" si="562"/>
        <v>-0.439836000477033+4.46572985544494i</v>
      </c>
      <c r="DJ354" s="223" t="str">
        <f t="shared" ca="1" si="563"/>
        <v>-0.658429176934369+4.43876895862913i</v>
      </c>
      <c r="DK354" s="223" t="str">
        <f t="shared" ca="1" si="564"/>
        <v>-0.875436139828369+4.4011146786025i</v>
      </c>
      <c r="DL354" s="223" t="str">
        <f t="shared" ca="1" si="565"/>
        <v>-1.09033410038688+4.3528577278222i</v>
      </c>
      <c r="DM354" s="223" t="str">
        <f t="shared" ca="1" si="566"/>
        <v>-1.30260535059506+4.2941143615103i</v>
      </c>
      <c r="DN354" s="223" t="str">
        <f t="shared" ca="1" si="567"/>
        <v>-1.51173851041937+4.22502609758129i</v>
      </c>
      <c r="DO354" s="223" t="str">
        <f t="shared" ca="1" si="568"/>
        <v>-1.71722975975513+4.14575937571626i</v>
      </c>
      <c r="DP354" s="223" t="str">
        <f t="shared" ca="1" si="569"/>
        <v>-1.91858405219235+4.05650515638784i</v>
      </c>
      <c r="DQ354" s="223" t="str">
        <f t="shared" ca="1" si="570"/>
        <v>-2.11531630759923+3.95747846082992i</v>
      </c>
      <c r="DR354" s="223" t="str">
        <f t="shared" ca="1" si="571"/>
        <v>-2.30695258074168+3.84891785302535i</v>
      </c>
      <c r="DS354" s="223" t="str">
        <f t="shared" ca="1" si="572"/>
        <v>-2.49303120304805+3.7310848649899i</v>
      </c>
      <c r="DT354" s="223" t="str">
        <f t="shared" ca="1" si="573"/>
        <v>-2.673103894826+3.6042633667081i</v>
      </c>
      <c r="DU354" s="223" t="str">
        <f t="shared" ca="1" si="574"/>
        <v>-2.84673684518541+3.46875888227933i</v>
      </c>
      <c r="DV354" s="223" t="str">
        <f t="shared" ca="1" si="575"/>
        <v>-3.01351175714+3.32489785387566i</v>
      </c>
      <c r="DW354" s="223" t="str">
        <f t="shared" ca="1" si="576"/>
        <v>-3.17302685531584+3.1730268553185i</v>
      </c>
      <c r="DX354" s="223" t="str">
        <f t="shared" ca="1" si="577"/>
        <v>-3.32489785387588+3.01351175713975i</v>
      </c>
      <c r="DY354" s="223" t="str">
        <f t="shared" ca="1" si="578"/>
        <v>-3.46875888227954+2.84673684518516i</v>
      </c>
      <c r="DZ354" s="223" t="str">
        <f t="shared" ca="1" si="579"/>
        <v>-3.6042633667083+2.67310389482573i</v>
      </c>
      <c r="EA354" s="223" t="str">
        <f t="shared" ca="1" si="580"/>
        <v>-3.73108486498782+2.49303120305116i</v>
      </c>
      <c r="EB354" s="223" t="str">
        <f t="shared" ca="1" si="581"/>
        <v>-3.84891785302552+2.30695258074139i</v>
      </c>
      <c r="EC354" s="223" t="str">
        <f t="shared" ca="1" si="582"/>
        <v>-3.95747846083007+2.11531630759894i</v>
      </c>
      <c r="ED354" s="223" t="str">
        <f t="shared" ca="1" si="583"/>
        <v>-4.0565051563882+1.91858405219159i</v>
      </c>
      <c r="EE354" s="223" t="str">
        <f t="shared" ca="1" si="584"/>
        <v>-4.14575937571639+1.71722975975482i</v>
      </c>
      <c r="EF354" s="223" t="str">
        <f t="shared" ca="1" si="585"/>
        <v>-4.2250260975814+1.51173851041905i</v>
      </c>
      <c r="EG354" s="223" t="str">
        <f t="shared" ca="1" si="586"/>
        <v>-4.2941143615104+1.30260535059475i</v>
      </c>
      <c r="EH354" s="223" t="str">
        <f t="shared" ca="1" si="587"/>
        <v>-4.3528577278224+1.09033410038607i</v>
      </c>
      <c r="EI354" s="223" t="str">
        <f t="shared" ca="1" si="588"/>
        <v>-4.40111467860256+0.875436139828042i</v>
      </c>
      <c r="EJ354" s="223" t="str">
        <f t="shared" ca="1" si="589"/>
        <v>-4.43876895862917+0.658429176934041i</v>
      </c>
      <c r="EK354" s="223" t="str">
        <f t="shared" ca="1" si="590"/>
        <v>-4.46572985544497+0.439836000476703i</v>
      </c>
      <c r="EL354" s="223" t="str">
        <f t="shared" ca="1" si="591"/>
        <v>-4.48193241788712+0.220183220569628i</v>
      </c>
      <c r="EM354" s="223" t="str">
        <f t="shared" ca="1" si="592"/>
        <v>-4.48733761256359-2.0845919680054E-12i</v>
      </c>
      <c r="EN354" s="223"/>
      <c r="EO354" s="223"/>
      <c r="EP354" s="223"/>
    </row>
    <row r="355" spans="1:262">
      <c r="A355" s="249">
        <f t="shared" si="461"/>
        <v>4.9804687499999797E-3</v>
      </c>
      <c r="B355" s="248">
        <v>255</v>
      </c>
      <c r="C355" s="247">
        <f t="shared" si="462"/>
        <v>51000</v>
      </c>
      <c r="N355" s="246">
        <f t="shared" ca="1" si="463"/>
        <v>8.5126495359814172</v>
      </c>
      <c r="O355" s="223">
        <f t="shared" ca="1" si="464"/>
        <v>-4.487350464018582</v>
      </c>
      <c r="P355" s="223" t="str">
        <f t="shared" ca="1" si="465"/>
        <v>-4.48599895795524-0.110125093199861i</v>
      </c>
      <c r="Q355" s="223" t="str">
        <f t="shared" ca="1" si="466"/>
        <v>-4.48194525386192-0.220183851161597i</v>
      </c>
      <c r="R355" s="223" t="str">
        <f t="shared" ca="1" si="467"/>
        <v>-4.47519179353841-0.330109978604505i</v>
      </c>
      <c r="S355" s="223" t="str">
        <f t="shared" ca="1" si="468"/>
        <v>-4.4657426450167-0.439837260139472i</v>
      </c>
      <c r="T355" s="223" t="str">
        <f t="shared" ca="1" si="469"/>
        <v>-4.45360350011048-0.549299600155949i</v>
      </c>
      <c r="U355" s="223" t="str">
        <f t="shared" ca="1" si="470"/>
        <v>-4.43878167098675-0.658431062632913i</v>
      </c>
      <c r="V355" s="223" t="str">
        <f t="shared" ca="1" si="471"/>
        <v>-4.42128608576114-0.767165910858088i</v>
      </c>
      <c r="W355" s="223" t="str">
        <f t="shared" ca="1" si="472"/>
        <v>-4.40112728312001-0.875438647024737i</v>
      </c>
      <c r="X355" s="223" t="str">
        <f t="shared" ca="1" si="473"/>
        <v>-4.37831740597226-0.983184051685179i</v>
      </c>
      <c r="Y355" s="223" t="str">
        <f t="shared" ca="1" si="474"/>
        <v>-4.3528701941351-1.09033722303607i</v>
      </c>
      <c r="Z355" s="223" t="str">
        <f t="shared" ca="1" si="475"/>
        <v>-4.32480097605719-1.19683361601458i</v>
      </c>
      <c r="AA355" s="223" t="str">
        <f t="shared" ca="1" si="476"/>
        <v>-4.29412665958604-1.30260908117526i</v>
      </c>
      <c r="AB355" s="223" t="str">
        <f t="shared" ca="1" si="477"/>
        <v>-4.26086572178286-1.40759990333319i</v>
      </c>
      <c r="AC355" s="223" t="str">
        <f t="shared" ca="1" si="478"/>
        <v>-4.22503819779293-1.51174283994284i</v>
      </c>
      <c r="AD355" s="223" t="str">
        <f t="shared" ca="1" si="479"/>
        <v>-4.18666566877698-1.61497515919347i</v>
      </c>
      <c r="AE355" s="223" t="str">
        <f t="shared" ca="1" si="480"/>
        <v>-4.14577124891237-1.71723467779431i</v>
      </c>
      <c r="AF355" s="223" t="str">
        <f t="shared" ca="1" si="481"/>
        <v>-4.10237957146643-1.81845979844007i</v>
      </c>
      <c r="AG355" s="223" t="str">
        <f t="shared" ca="1" si="482"/>
        <v>-4.05651677396437-1.91858954689988i</v>
      </c>
      <c r="AH355" s="223" t="str">
        <f t="shared" ca="1" si="483"/>
        <v>-4.00821048244256-2.01756360875323i</v>
      </c>
      <c r="AI355" s="223" t="str">
        <f t="shared" ca="1" si="484"/>
        <v>-3.95748979480075-2.11532236573428i</v>
      </c>
      <c r="AJ355" s="223" t="str">
        <f t="shared" ca="1" si="485"/>
        <v>-3.90438526328875-2.21180693161528i</v>
      </c>
      <c r="AK355" s="223" t="str">
        <f t="shared" ca="1" si="486"/>
        <v>-3.84892887608636-2.3069591877093i</v>
      </c>
      <c r="AL355" s="223" t="str">
        <f t="shared" ca="1" si="487"/>
        <v>-3.79115403805205-2.40072181784759i</v>
      </c>
      <c r="AM355" s="223" t="str">
        <f t="shared" ca="1" si="488"/>
        <v>-3.73109555058322-2.49303834293536i</v>
      </c>
      <c r="AN355" s="223" t="str">
        <f t="shared" ca="1" si="489"/>
        <v>-3.66878959066922-2.58385315494611i</v>
      </c>
      <c r="AO355" s="223" t="str">
        <f t="shared" ca="1" si="490"/>
        <v>-3.60427368909334-2.67311155042906i</v>
      </c>
      <c r="AP355" s="223" t="str">
        <f t="shared" ca="1" si="491"/>
        <v>-3.53758670781698-2.76075976347171i</v>
      </c>
      <c r="AQ355" s="223" t="str">
        <f t="shared" ca="1" si="492"/>
        <v>-3.46876881658948-2.8467449980608i</v>
      </c>
      <c r="AR355" s="223" t="str">
        <f t="shared" ca="1" si="493"/>
        <v>-3.46876881658948-2.8467449980608i</v>
      </c>
      <c r="AS355" s="223" t="str">
        <f t="shared" ca="1" si="494"/>
        <v>-3.32490737617517-3.01352038765026i</v>
      </c>
      <c r="AT355" s="223" t="str">
        <f t="shared" ca="1" si="495"/>
        <v>-3.24995048374665-3.09421008338521i</v>
      </c>
      <c r="AU355" s="223" t="str">
        <f t="shared" ca="1" si="496"/>
        <v>-3.17303594266713-3.17303594266915i</v>
      </c>
      <c r="AV355" s="223" t="str">
        <f t="shared" ca="1" si="497"/>
        <v>-3.09421008338638-3.24995048374554i</v>
      </c>
      <c r="AW355" s="223" t="str">
        <f t="shared" ca="1" si="498"/>
        <v>-3.01352038764814-3.32490737617708i</v>
      </c>
      <c r="AX355" s="223" t="str">
        <f t="shared" ca="1" si="499"/>
        <v>-2.93101545991439-3.39786146872862i</v>
      </c>
      <c r="AY355" s="223" t="str">
        <f t="shared" ca="1" si="500"/>
        <v>-2.84674499806205-3.46876881658846i</v>
      </c>
      <c r="AZ355" s="223" t="str">
        <f t="shared" ca="1" si="501"/>
        <v>-2.76075976346947-3.53758670781874i</v>
      </c>
      <c r="BA355" s="223" t="str">
        <f t="shared" ca="1" si="502"/>
        <v>-2.67311155043036-3.60427368909238i</v>
      </c>
      <c r="BB355" s="223" t="str">
        <f t="shared" ca="1" si="503"/>
        <v>-2.58385315494367-3.66878959067094i</v>
      </c>
      <c r="BC355" s="223" t="str">
        <f t="shared" ca="1" si="504"/>
        <v>-2.4930383429367-3.73109555058232i</v>
      </c>
      <c r="BD355" s="223" t="str">
        <f t="shared" ca="1" si="505"/>
        <v>-2.40072181784906-3.79115403805112i</v>
      </c>
      <c r="BE355" s="223" t="str">
        <f t="shared" ca="1" si="506"/>
        <v>-2.30695918770685-3.84892887608783i</v>
      </c>
      <c r="BF355" s="223" t="str">
        <f t="shared" ca="1" si="507"/>
        <v>-2.21180693161668-3.90438526328796i</v>
      </c>
      <c r="BG355" s="223" t="str">
        <f t="shared" ca="1" si="508"/>
        <v>-2.11532236573171-3.95748979480213i</v>
      </c>
      <c r="BH355" s="223" t="str">
        <f t="shared" ca="1" si="509"/>
        <v>-2.01756360875467-4.00821048244184i</v>
      </c>
      <c r="BI355" s="223" t="str">
        <f t="shared" ca="1" si="510"/>
        <v>-1.91858954689718-4.05651677396564i</v>
      </c>
      <c r="BJ355" s="223" t="str">
        <f t="shared" ca="1" si="511"/>
        <v>-1.81845979844149-4.1023795714658i</v>
      </c>
      <c r="BK355" s="223" t="str">
        <f t="shared" ca="1" si="512"/>
        <v>-1.71723467779585-4.14577124891173i</v>
      </c>
      <c r="BL355" s="223" t="str">
        <f t="shared" ca="1" si="513"/>
        <v>-1.61497515919158-4.18666566877771i</v>
      </c>
      <c r="BM355" s="223" t="str">
        <f t="shared" ca="1" si="514"/>
        <v>-1.51174283994352-4.22503819779269i</v>
      </c>
      <c r="BN355" s="223" t="str">
        <f t="shared" ca="1" si="515"/>
        <v>-1.40759990333205-4.26086572178323i</v>
      </c>
      <c r="BO355" s="223" t="str">
        <f t="shared" ca="1" si="516"/>
        <v>-1.30260908117674-4.29412665958559i</v>
      </c>
      <c r="BP355" s="223" t="str">
        <f t="shared" ca="1" si="517"/>
        <v>-1.19683361601448-4.32480097605722i</v>
      </c>
      <c r="BQ355" s="223" t="str">
        <f t="shared" ca="1" si="518"/>
        <v>-1.09033722303414-4.35287019413558i</v>
      </c>
      <c r="BR355" s="223" t="str">
        <f t="shared" ca="1" si="519"/>
        <v>-0.983184051685449-4.3783174059722i</v>
      </c>
      <c r="BS355" s="223" t="str">
        <f t="shared" ca="1" si="520"/>
        <v>-0.875438647023162-4.40112728312032i</v>
      </c>
      <c r="BT355" s="223" t="str">
        <f t="shared" ca="1" si="521"/>
        <v>-0.767165910859174-4.42128608576095i</v>
      </c>
      <c r="BU355" s="223" t="str">
        <f t="shared" ca="1" si="522"/>
        <v>-0.658431062632397-4.43878167098682i</v>
      </c>
      <c r="BV355" s="223" t="str">
        <f t="shared" ca="1" si="523"/>
        <v>-0.549299600158103-4.45360350011021i</v>
      </c>
      <c r="BW355" s="223" t="str">
        <f t="shared" ca="1" si="524"/>
        <v>-0.43983726013976-4.46574264501668i</v>
      </c>
      <c r="BX355" s="223" t="str">
        <f t="shared" ca="1" si="525"/>
        <v>-0.330109978602471-4.47519179353856i</v>
      </c>
      <c r="BY355" s="223" t="str">
        <f t="shared" ca="1" si="526"/>
        <v>-0.220183851162259-4.48194525386189i</v>
      </c>
      <c r="BZ355" s="223" t="str">
        <f t="shared" ca="1" si="527"/>
        <v>-0.110125093198982-4.48599895795526i</v>
      </c>
      <c r="CA355" s="223" t="str">
        <f t="shared" ca="1" si="528"/>
        <v>-1.73935250235555E-12-4.48735046401858i</v>
      </c>
      <c r="CB355" s="223" t="str">
        <f t="shared" ca="1" si="529"/>
        <v>0.110125093200095-4.48599895795523i</v>
      </c>
      <c r="CC355" s="223" t="str">
        <f t="shared" ca="1" si="530"/>
        <v>0.220183851163625-4.48194525386183i</v>
      </c>
      <c r="CD355" s="223" t="str">
        <f t="shared" ca="1" si="531"/>
        <v>0.330109978603836-4.47519179353846i</v>
      </c>
      <c r="CE355" s="223" t="str">
        <f t="shared" ca="1" si="532"/>
        <v>0.439837260140867-4.46574264501657i</v>
      </c>
      <c r="CF355" s="223" t="str">
        <f t="shared" ca="1" si="533"/>
        <v>0.549299600154904-4.45360350011061i</v>
      </c>
      <c r="CG355" s="223" t="str">
        <f t="shared" ca="1" si="534"/>
        <v>0.658431062633496-4.43878167098666i</v>
      </c>
      <c r="CH355" s="223" t="str">
        <f t="shared" ca="1" si="535"/>
        <v>0.767165910855997-4.4212860857615i</v>
      </c>
      <c r="CI355" s="223" t="str">
        <f t="shared" ca="1" si="536"/>
        <v>0.875438647024503-4.40112728312005i</v>
      </c>
      <c r="CJ355" s="223" t="str">
        <f t="shared" ca="1" si="537"/>
        <v>0.983184051686534-4.37831740597196i</v>
      </c>
      <c r="CK355" s="223" t="str">
        <f t="shared" ca="1" si="538"/>
        <v>1.09033722303547-4.35287019413525i</v>
      </c>
      <c r="CL355" s="223" t="str">
        <f t="shared" ca="1" si="539"/>
        <v>1.19683361601555-4.32480097605692i</v>
      </c>
      <c r="CM355" s="223" t="str">
        <f t="shared" ca="1" si="540"/>
        <v>1.30260908117366-4.29412665958652i</v>
      </c>
      <c r="CN355" s="223" t="str">
        <f t="shared" ca="1" si="541"/>
        <v>1.40759990333335-4.26086572178281i</v>
      </c>
      <c r="CO355" s="223" t="str">
        <f t="shared" ca="1" si="542"/>
        <v>1.5117428399448-4.22503819779223i</v>
      </c>
      <c r="CP355" s="223" t="str">
        <f t="shared" ca="1" si="543"/>
        <v>1.61497515919286-4.18666566877722i</v>
      </c>
      <c r="CQ355" s="223" t="str">
        <f t="shared" ca="1" si="544"/>
        <v>1.71723467779688-4.14577124891131i</v>
      </c>
      <c r="CR355" s="223" t="str">
        <f t="shared" ca="1" si="545"/>
        <v>1.81845979843854-4.10237957146711i</v>
      </c>
      <c r="CS355" s="223" t="str">
        <f t="shared" ca="1" si="546"/>
        <v>1.91858954689819-4.05651677396517i</v>
      </c>
      <c r="CT355" s="223" t="str">
        <f t="shared" ca="1" si="547"/>
        <v>2.01756360875202-4.00821048244317i</v>
      </c>
      <c r="CU355" s="223" t="str">
        <f t="shared" ca="1" si="548"/>
        <v>2.11532236573269-3.95748979480161i</v>
      </c>
      <c r="CV355" s="223" t="str">
        <f t="shared" ca="1" si="549"/>
        <v>2.21180693161765-3.90438526328741i</v>
      </c>
      <c r="CW355" s="223" t="str">
        <f t="shared" ca="1" si="550"/>
        <v>2.30695918770781-3.84892887608725i</v>
      </c>
      <c r="CX355" s="223" t="str">
        <f t="shared" ca="1" si="551"/>
        <v>2.40072181785-3.79115403805052i</v>
      </c>
      <c r="CY355" s="223" t="str">
        <f t="shared" ca="1" si="552"/>
        <v>2.49303834293402-3.73109555058412i</v>
      </c>
      <c r="CZ355" s="223" t="str">
        <f t="shared" ca="1" si="553"/>
        <v>2.58385315494479-3.66878959067015i</v>
      </c>
      <c r="DA355" s="223" t="str">
        <f t="shared" ca="1" si="554"/>
        <v>2.67311155043146-3.60427368909157i</v>
      </c>
      <c r="DB355" s="223" t="str">
        <f t="shared" ca="1" si="555"/>
        <v>2.76075976347054-3.53758670781789i</v>
      </c>
      <c r="DC355" s="223" t="str">
        <f t="shared" ca="1" si="556"/>
        <v>2.8467449980632-3.46876881658751i</v>
      </c>
      <c r="DD355" s="223" t="str">
        <f t="shared" ca="1" si="557"/>
        <v>2.93101545991215-3.39786146873056i</v>
      </c>
      <c r="DE355" s="223" t="str">
        <f t="shared" ca="1" si="558"/>
        <v>3.01352038764887-3.32490737617642i</v>
      </c>
      <c r="DF355" s="223" t="str">
        <f t="shared" ca="1" si="559"/>
        <v>3.09421008338386-3.24995048374794i</v>
      </c>
      <c r="DG355" s="223" t="str">
        <f t="shared" ca="1" si="560"/>
        <v>3.17303594266792-3.17303594266836i</v>
      </c>
      <c r="DH355" s="223" t="str">
        <f t="shared" ca="1" si="561"/>
        <v>3.24995048374751-3.09421008338431i</v>
      </c>
      <c r="DI355" s="223" t="str">
        <f t="shared" ca="1" si="562"/>
        <v>3.324907376176-3.01352038764934i</v>
      </c>
      <c r="DJ355" s="223" t="str">
        <f t="shared" ca="1" si="563"/>
        <v>3.39786146873048-2.93101545991223i</v>
      </c>
      <c r="DK355" s="223" t="str">
        <f t="shared" ca="1" si="564"/>
        <v>3.46876881658744-2.84674499806329i</v>
      </c>
      <c r="DL355" s="223" t="str">
        <f t="shared" ca="1" si="565"/>
        <v>3.53758670781782-2.76075976347064i</v>
      </c>
      <c r="DM355" s="223" t="str">
        <f t="shared" ca="1" si="566"/>
        <v>3.60427368909423-2.67311155042786i</v>
      </c>
      <c r="DN355" s="223" t="str">
        <f t="shared" ca="1" si="567"/>
        <v>3.66878959067008-2.58385315494488i</v>
      </c>
      <c r="DO355" s="223" t="str">
        <f t="shared" ca="1" si="568"/>
        <v>3.73109555058377-2.49303834293454i</v>
      </c>
      <c r="DP355" s="223" t="str">
        <f t="shared" ca="1" si="569"/>
        <v>3.79115403805019-2.40072181785053i</v>
      </c>
      <c r="DQ355" s="223" t="str">
        <f t="shared" ca="1" si="570"/>
        <v>3.84892887608693-2.30695918770835i</v>
      </c>
      <c r="DR355" s="223" t="str">
        <f t="shared" ca="1" si="571"/>
        <v>3.90438526328936-2.2118069316142i</v>
      </c>
      <c r="DS355" s="223" t="str">
        <f t="shared" ca="1" si="572"/>
        <v>3.95748979480131-2.11532236573324i</v>
      </c>
      <c r="DT355" s="223" t="str">
        <f t="shared" ca="1" si="573"/>
        <v>4.00821048244312-2.01756360875212i</v>
      </c>
      <c r="DU355" s="223" t="str">
        <f t="shared" ca="1" si="574"/>
        <v>4.0565167739649-1.91858954689875i</v>
      </c>
      <c r="DV355" s="223" t="str">
        <f t="shared" ca="1" si="575"/>
        <v>4.10237957146695-1.81845979843889i</v>
      </c>
      <c r="DW355" s="223" t="str">
        <f t="shared" ca="1" si="576"/>
        <v>4.14577124891117-1.71723467779723i</v>
      </c>
      <c r="DX355" s="223" t="str">
        <f t="shared" ca="1" si="577"/>
        <v>4.18666566877717-1.61497515919297i</v>
      </c>
      <c r="DY355" s="223" t="str">
        <f t="shared" ca="1" si="578"/>
        <v>4.22503819779356-1.51174283994107i</v>
      </c>
      <c r="DZ355" s="223" t="str">
        <f t="shared" ca="1" si="579"/>
        <v>4.26086572178277-1.40759990333347i</v>
      </c>
      <c r="EA355" s="223" t="str">
        <f t="shared" ca="1" si="580"/>
        <v>4.29412665958634-1.30260908117425i</v>
      </c>
      <c r="EB355" s="223" t="str">
        <f t="shared" ca="1" si="581"/>
        <v>4.32480097605676-1.19683361601615i</v>
      </c>
      <c r="EC355" s="223" t="str">
        <f t="shared" ca="1" si="582"/>
        <v>4.35287019413516-1.09033722303583i</v>
      </c>
      <c r="ED355" s="223" t="str">
        <f t="shared" ca="1" si="583"/>
        <v>4.37831740597283-0.983184051682666i</v>
      </c>
      <c r="EE355" s="223" t="str">
        <f t="shared" ca="1" si="584"/>
        <v>4.40112728311998-0.875438647024867i</v>
      </c>
      <c r="EF355" s="223" t="str">
        <f t="shared" ca="1" si="585"/>
        <v>4.42128608576144-0.767165910856361i</v>
      </c>
      <c r="EG355" s="223" t="str">
        <f t="shared" ca="1" si="586"/>
        <v>4.4387816709866-0.658431062633864i</v>
      </c>
      <c r="EH355" s="223" t="str">
        <f t="shared" ca="1" si="587"/>
        <v>4.45360350011059-0.54929960015502i</v>
      </c>
      <c r="EI355" s="223" t="str">
        <f t="shared" ca="1" si="588"/>
        <v>4.46574264501653-0.439837260141237i</v>
      </c>
      <c r="EJ355" s="223" t="str">
        <f t="shared" ca="1" si="589"/>
        <v>4.47519179353845-0.330109978603952i</v>
      </c>
      <c r="EK355" s="223" t="str">
        <f t="shared" ca="1" si="590"/>
        <v>4.48194525386202-0.220183851159665i</v>
      </c>
      <c r="EL355" s="223" t="str">
        <f t="shared" ca="1" si="591"/>
        <v>4.48599895795522-0.110125093200721i</v>
      </c>
      <c r="EM355" s="223" t="str">
        <f t="shared" ca="1" si="592"/>
        <v>4.48735046401858+1.11266915131498E-12i</v>
      </c>
      <c r="EN355" s="223"/>
      <c r="EO355" s="223"/>
      <c r="EP355" s="223"/>
    </row>
    <row r="356" spans="1:262" s="243" customFormat="1">
      <c r="A356" s="245">
        <f t="shared" si="461"/>
        <v>4.9999999999999793E-3</v>
      </c>
      <c r="B356" s="244">
        <v>256</v>
      </c>
    </row>
    <row r="358" spans="1:262" ht="17.25" thickBot="1"/>
    <row r="359" spans="1:262" ht="17.2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7.0375048635141643E-2</v>
      </c>
      <c r="H361" s="231">
        <f t="shared" ref="H361:BS361" ca="1" si="593">SUM(H362:H498)</f>
        <v>8.6577096746279891E-2</v>
      </c>
      <c r="I361" s="231">
        <f t="shared" ca="1" si="593"/>
        <v>8.8019167794315706E-2</v>
      </c>
      <c r="J361" s="231">
        <f t="shared" ca="1" si="593"/>
        <v>9.0704449902328871E-2</v>
      </c>
      <c r="K361" s="231">
        <f t="shared" ca="1" si="593"/>
        <v>9.281573278134278E-2</v>
      </c>
      <c r="L361" s="231">
        <f t="shared" ca="1" si="593"/>
        <v>9.2290318983306446E-2</v>
      </c>
      <c r="M361" s="231">
        <f t="shared" ca="1" si="593"/>
        <v>9.2891222562761541E-2</v>
      </c>
      <c r="N361" s="231">
        <f t="shared" ca="1" si="593"/>
        <v>8.9911132880414871E-2</v>
      </c>
      <c r="O361" s="231">
        <f t="shared" ca="1" si="593"/>
        <v>9.0212486625969548E-2</v>
      </c>
      <c r="P361" s="231">
        <f t="shared" ca="1" si="593"/>
        <v>8.776265070626478E-2</v>
      </c>
      <c r="Q361" s="231">
        <f t="shared" ca="1" si="593"/>
        <v>8.9516777349513507E-2</v>
      </c>
      <c r="R361" s="231">
        <f t="shared" ca="1" si="593"/>
        <v>8.8603583873583511E-2</v>
      </c>
      <c r="S361" s="231">
        <f t="shared" ca="1" si="593"/>
        <v>9.0654797014155131E-2</v>
      </c>
      <c r="T361" s="231">
        <f t="shared" ca="1" si="593"/>
        <v>8.9406662132056114E-2</v>
      </c>
      <c r="U361" s="231">
        <f t="shared" ca="1" si="593"/>
        <v>8.9458136395656376E-2</v>
      </c>
      <c r="V361" s="231">
        <f t="shared" ca="1" si="593"/>
        <v>8.6815833865867983E-2</v>
      </c>
      <c r="W361" s="231">
        <f t="shared" ca="1" si="593"/>
        <v>8.5221574427183755E-2</v>
      </c>
      <c r="X361" s="231">
        <f t="shared" ca="1" si="593"/>
        <v>8.3031598489251693E-2</v>
      </c>
      <c r="Y361" s="231">
        <f t="shared" ca="1" si="593"/>
        <v>8.2152683381093689E-2</v>
      </c>
      <c r="Z361" s="231">
        <f t="shared" ca="1" si="593"/>
        <v>8.2136383542698879E-2</v>
      </c>
      <c r="AA361" s="231">
        <f t="shared" ca="1" si="593"/>
        <v>8.2358855186917893E-2</v>
      </c>
      <c r="AB361" s="231">
        <f t="shared" ca="1" si="593"/>
        <v>8.3164783878171625E-2</v>
      </c>
      <c r="AC361" s="231">
        <f t="shared" ca="1" si="593"/>
        <v>8.2363054798124613E-2</v>
      </c>
      <c r="AD361" s="231">
        <f t="shared" ca="1" si="593"/>
        <v>8.1768374113232886E-2</v>
      </c>
      <c r="AE361" s="231">
        <f t="shared" ca="1" si="593"/>
        <v>7.9107791920924861E-2</v>
      </c>
      <c r="AF361" s="231">
        <f t="shared" ca="1" si="593"/>
        <v>7.7648911049935432E-2</v>
      </c>
      <c r="AG361" s="231">
        <f t="shared" ca="1" si="593"/>
        <v>7.5210268975529793E-2</v>
      </c>
      <c r="AH361" s="231">
        <f t="shared" ca="1" si="593"/>
        <v>7.5082849796258427E-2</v>
      </c>
      <c r="AI361" s="231">
        <f t="shared" ca="1" si="593"/>
        <v>7.4507913311682758E-2</v>
      </c>
      <c r="AJ361" s="231">
        <f t="shared" ca="1" si="593"/>
        <v>7.5644849632256983E-2</v>
      </c>
      <c r="AK361" s="231">
        <f t="shared" ca="1" si="593"/>
        <v>7.5502969575813025E-2</v>
      </c>
      <c r="AL361" s="231">
        <f t="shared" ca="1" si="593"/>
        <v>7.5547055553786921E-2</v>
      </c>
      <c r="AM361" s="231">
        <f t="shared" ca="1" si="593"/>
        <v>7.3900073679992087E-2</v>
      </c>
      <c r="AN361" s="231">
        <f t="shared" ca="1" si="593"/>
        <v>7.2131796993164035E-2</v>
      </c>
      <c r="AO361" s="231">
        <f t="shared" ca="1" si="593"/>
        <v>6.9912808837776078E-2</v>
      </c>
      <c r="AP361" s="231">
        <f t="shared" ca="1" si="593"/>
        <v>6.8433881443758338E-2</v>
      </c>
      <c r="AQ361" s="231">
        <f t="shared" ca="1" si="593"/>
        <v>6.7875840835952328E-2</v>
      </c>
      <c r="AR361" s="231">
        <f t="shared" ca="1" si="593"/>
        <v>6.8023292545771205E-2</v>
      </c>
      <c r="AS361" s="231">
        <f t="shared" ca="1" si="593"/>
        <v>6.8828560185301688E-2</v>
      </c>
      <c r="AT361" s="231">
        <f t="shared" ca="1" si="593"/>
        <v>6.8927089148582477E-2</v>
      </c>
      <c r="AU361" s="231">
        <f t="shared" ca="1" si="593"/>
        <v>6.8728701045158547E-2</v>
      </c>
      <c r="AV361" s="231">
        <f t="shared" ca="1" si="593"/>
        <v>6.700220284765733E-2</v>
      </c>
      <c r="AW361" s="231">
        <f t="shared" ca="1" si="593"/>
        <v>6.5344715936827349E-2</v>
      </c>
      <c r="AX361" s="231">
        <f t="shared" ca="1" si="593"/>
        <v>6.3004017454110786E-2</v>
      </c>
      <c r="AY361" s="231">
        <f t="shared" ca="1" si="593"/>
        <v>6.2063387588618131E-2</v>
      </c>
      <c r="AZ361" s="231">
        <f t="shared" ca="1" si="593"/>
        <v>6.1289751146216452E-2</v>
      </c>
      <c r="BA361" s="231">
        <f t="shared" ca="1" si="593"/>
        <v>6.2112268546219214E-2</v>
      </c>
      <c r="BB361" s="231">
        <f t="shared" ca="1" si="593"/>
        <v>6.2371666973512332E-2</v>
      </c>
      <c r="BC361" s="231">
        <f t="shared" ca="1" si="593"/>
        <v>6.305347162551643E-2</v>
      </c>
      <c r="BD361" s="231">
        <f t="shared" ca="1" si="593"/>
        <v>6.2030263427542101E-2</v>
      </c>
      <c r="BE361" s="231">
        <f t="shared" ca="1" si="593"/>
        <v>6.0942278195575732E-2</v>
      </c>
      <c r="BF361" s="231">
        <f t="shared" ca="1" si="593"/>
        <v>5.8501350916971222E-2</v>
      </c>
      <c r="BG361" s="231">
        <f t="shared" ca="1" si="593"/>
        <v>5.7050894094489636E-2</v>
      </c>
      <c r="BH361" s="231">
        <f t="shared" ca="1" si="593"/>
        <v>5.5469777599449523E-2</v>
      </c>
      <c r="BI361" s="231">
        <f t="shared" ca="1" si="593"/>
        <v>5.5679920082879947E-2</v>
      </c>
      <c r="BJ361" s="231">
        <f t="shared" ca="1" si="593"/>
        <v>5.5753188231003094E-2</v>
      </c>
      <c r="BK361" s="231">
        <f t="shared" ca="1" si="593"/>
        <v>5.6786769787200701E-2</v>
      </c>
      <c r="BL361" s="231">
        <f t="shared" ca="1" si="593"/>
        <v>5.643274612271959E-2</v>
      </c>
      <c r="BM361" s="231">
        <f t="shared" ca="1" si="593"/>
        <v>5.5994909404406178E-2</v>
      </c>
      <c r="BN361" s="231">
        <f t="shared" ca="1" si="593"/>
        <v>5.3663166142414995E-2</v>
      </c>
      <c r="BO361" s="231">
        <f t="shared" ca="1" si="593"/>
        <v>5.190726530933655E-2</v>
      </c>
      <c r="BP361" s="231">
        <f t="shared" ca="1" si="593"/>
        <v>4.8489624872530959E-2</v>
      </c>
      <c r="BQ361" s="231">
        <f t="shared" ca="1" si="593"/>
        <v>4.788889256403505E-2</v>
      </c>
      <c r="BR361" s="231">
        <f t="shared" ca="1" si="593"/>
        <v>1.778433207514591E-2</v>
      </c>
      <c r="BS361" s="231">
        <f t="shared" ca="1" si="593"/>
        <v>-3.6585247480157457E-2</v>
      </c>
      <c r="BT361" s="231">
        <f t="shared" ref="BT361:EE361" ca="1" si="594">SUM(BT362:BT498)</f>
        <v>-7.0916730325337254E-2</v>
      </c>
      <c r="BU361" s="231">
        <f t="shared" ca="1" si="594"/>
        <v>-9.3596098072551107E-2</v>
      </c>
      <c r="BV361" s="231">
        <f t="shared" ca="1" si="594"/>
        <v>-0.11101979885770921</v>
      </c>
      <c r="BW361" s="231">
        <f t="shared" ca="1" si="594"/>
        <v>-0.12689301391780869</v>
      </c>
      <c r="BX361" s="231">
        <f t="shared" ca="1" si="594"/>
        <v>-0.13819078355351372</v>
      </c>
      <c r="BY361" s="231">
        <f t="shared" ca="1" si="594"/>
        <v>-0.14814229276756466</v>
      </c>
      <c r="BZ361" s="231">
        <f t="shared" ca="1" si="594"/>
        <v>-0.15346138619497934</v>
      </c>
      <c r="CA361" s="231">
        <f t="shared" ca="1" si="594"/>
        <v>-0.15790158383004158</v>
      </c>
      <c r="CB361" s="231">
        <f t="shared" ca="1" si="594"/>
        <v>-0.15888244392251891</v>
      </c>
      <c r="CC361" s="231">
        <f t="shared" ca="1" si="594"/>
        <v>-0.16045924696174887</v>
      </c>
      <c r="CD361" s="231">
        <f t="shared" ca="1" si="594"/>
        <v>-0.16055348658123111</v>
      </c>
      <c r="CE361" s="231">
        <f t="shared" ca="1" si="594"/>
        <v>-0.16215392158148625</v>
      </c>
      <c r="CF361" s="231">
        <f t="shared" ca="1" si="594"/>
        <v>-0.16304348916206357</v>
      </c>
      <c r="CG361" s="231">
        <f t="shared" ca="1" si="594"/>
        <v>-0.16444076205881336</v>
      </c>
      <c r="CH361" s="231">
        <f t="shared" ca="1" si="594"/>
        <v>-0.16462678983305409</v>
      </c>
      <c r="CI361" s="231">
        <f t="shared" ca="1" si="594"/>
        <v>-0.16382784318225715</v>
      </c>
      <c r="CJ361" s="231">
        <f t="shared" ca="1" si="594"/>
        <v>-0.16210866856220746</v>
      </c>
      <c r="CK361" s="231">
        <f t="shared" ca="1" si="594"/>
        <v>-0.15936232600835551</v>
      </c>
      <c r="CL361" s="231">
        <f t="shared" ca="1" si="594"/>
        <v>-0.15743753583876349</v>
      </c>
      <c r="CM361" s="231">
        <f t="shared" ca="1" si="594"/>
        <v>-0.15522430876321452</v>
      </c>
      <c r="CN361" s="231">
        <f t="shared" ca="1" si="594"/>
        <v>-0.15509014178734434</v>
      </c>
      <c r="CO361" s="231">
        <f t="shared" ca="1" si="594"/>
        <v>-0.15420931152864817</v>
      </c>
      <c r="CP361" s="231">
        <f t="shared" ca="1" si="594"/>
        <v>-0.15486438612661241</v>
      </c>
      <c r="CQ361" s="231">
        <f t="shared" ca="1" si="594"/>
        <v>-0.15334945053936958</v>
      </c>
      <c r="CR361" s="231">
        <f t="shared" ca="1" si="594"/>
        <v>-0.15248872285465823</v>
      </c>
      <c r="CS361" s="231">
        <f t="shared" ca="1" si="594"/>
        <v>-0.14922420326061622</v>
      </c>
      <c r="CT361" s="231">
        <f t="shared" ca="1" si="594"/>
        <v>-0.14707772123986668</v>
      </c>
      <c r="CU361" s="231">
        <f t="shared" ca="1" si="594"/>
        <v>-0.14394604492502741</v>
      </c>
      <c r="CV361" s="231">
        <f t="shared" ca="1" si="594"/>
        <v>-0.14275399459503901</v>
      </c>
      <c r="CW361" s="231">
        <f t="shared" ca="1" si="594"/>
        <v>-0.1416368990760862</v>
      </c>
      <c r="CX361" s="231">
        <f t="shared" ca="1" si="594"/>
        <v>-0.14169465607361312</v>
      </c>
      <c r="CY361" s="231">
        <f t="shared" ca="1" si="594"/>
        <v>-0.14142913764303031</v>
      </c>
      <c r="CZ361" s="231">
        <f t="shared" ca="1" si="594"/>
        <v>-0.14048309169606546</v>
      </c>
      <c r="DA361" s="231">
        <f t="shared" ca="1" si="594"/>
        <v>-0.13895038380095986</v>
      </c>
      <c r="DB361" s="231">
        <f t="shared" ca="1" si="594"/>
        <v>-0.13599826937797788</v>
      </c>
      <c r="DC361" s="231">
        <f t="shared" ca="1" si="594"/>
        <v>-0.13377040428632017</v>
      </c>
      <c r="DD361" s="231">
        <f t="shared" ca="1" si="594"/>
        <v>-0.13079251936039013</v>
      </c>
      <c r="DE361" s="231">
        <f t="shared" ca="1" si="594"/>
        <v>-0.13011189185940925</v>
      </c>
      <c r="DF361" s="231">
        <f t="shared" ca="1" si="594"/>
        <v>-0.12877876742588051</v>
      </c>
      <c r="DG361" s="231">
        <f t="shared" ca="1" si="594"/>
        <v>-0.12962065861447564</v>
      </c>
      <c r="DH361" s="231">
        <f t="shared" ca="1" si="594"/>
        <v>-0.1285843834495051</v>
      </c>
      <c r="DI361" s="231">
        <f t="shared" ca="1" si="594"/>
        <v>-0.12853976469140138</v>
      </c>
      <c r="DJ361" s="231">
        <f t="shared" ca="1" si="594"/>
        <v>-0.12591109863270533</v>
      </c>
      <c r="DK361" s="231">
        <f t="shared" ca="1" si="594"/>
        <v>-0.12411436455916118</v>
      </c>
      <c r="DL361" s="231">
        <f t="shared" ca="1" si="594"/>
        <v>-0.12087249999933224</v>
      </c>
      <c r="DM361" s="231">
        <f t="shared" ca="1" si="594"/>
        <v>-0.11929898953690538</v>
      </c>
      <c r="DN361" s="231">
        <f t="shared" ca="1" si="594"/>
        <v>-0.11778798508059947</v>
      </c>
      <c r="DO361" s="231">
        <f t="shared" ca="1" si="594"/>
        <v>-0.11773348027584954</v>
      </c>
      <c r="DP361" s="231">
        <f t="shared" ca="1" si="594"/>
        <v>-0.11778730275281611</v>
      </c>
      <c r="DQ361" s="231">
        <f t="shared" ca="1" si="594"/>
        <v>-0.11755857436231909</v>
      </c>
      <c r="DR361" s="231">
        <f t="shared" ca="1" si="594"/>
        <v>-0.11685040855787202</v>
      </c>
      <c r="DS361" s="231">
        <f t="shared" ca="1" si="594"/>
        <v>-0.11462080150176837</v>
      </c>
      <c r="DT361" s="231">
        <f t="shared" ca="1" si="594"/>
        <v>-0.11263275279360752</v>
      </c>
      <c r="DU361" s="231">
        <f t="shared" ca="1" si="594"/>
        <v>-0.10959240001870001</v>
      </c>
      <c r="DV361" s="231">
        <f t="shared" ca="1" si="594"/>
        <v>-0.10843360705861543</v>
      </c>
      <c r="DW361" s="231">
        <f t="shared" ca="1" si="594"/>
        <v>-0.10685098811600957</v>
      </c>
      <c r="DX361" s="231">
        <f t="shared" ca="1" si="594"/>
        <v>-0.10753990858337405</v>
      </c>
      <c r="DY361" s="231">
        <f t="shared" ca="1" si="594"/>
        <v>-0.10702697875949665</v>
      </c>
      <c r="DZ361" s="231">
        <f t="shared" ca="1" si="594"/>
        <v>-0.10760132880173556</v>
      </c>
      <c r="EA361" s="231">
        <f t="shared" ca="1" si="594"/>
        <v>-0.10593451810427384</v>
      </c>
      <c r="EB361" s="231">
        <f t="shared" ca="1" si="594"/>
        <v>-0.10463722196616418</v>
      </c>
      <c r="EC361" s="231">
        <f t="shared" ca="1" si="594"/>
        <v>-0.10170984117066573</v>
      </c>
      <c r="ED361" s="231">
        <f t="shared" ca="1" si="594"/>
        <v>-9.9837041652972108E-2</v>
      </c>
      <c r="EE361" s="231">
        <f t="shared" ca="1" si="594"/>
        <v>-9.7976473973616279E-2</v>
      </c>
      <c r="EF361" s="231">
        <f t="shared" ref="EF361:GQ361" ca="1" si="595">SUM(EF362:EF498)</f>
        <v>-9.7546960421492232E-2</v>
      </c>
      <c r="EG361" s="231">
        <f t="shared" ca="1" si="595"/>
        <v>-9.7638529064075261E-2</v>
      </c>
      <c r="EH361" s="231">
        <f t="shared" ca="1" si="595"/>
        <v>-9.7875293144087064E-2</v>
      </c>
      <c r="EI361" s="231">
        <f t="shared" ca="1" si="595"/>
        <v>-9.789777802632528E-2</v>
      </c>
      <c r="EJ361" s="231">
        <f t="shared" ca="1" si="595"/>
        <v>-9.6531961085154827E-2</v>
      </c>
      <c r="EK361" s="231">
        <f t="shared" ca="1" si="595"/>
        <v>-9.5001997701378293E-2</v>
      </c>
      <c r="EL361" s="231">
        <f t="shared" ca="1" si="595"/>
        <v>-9.2172160246503251E-2</v>
      </c>
      <c r="EM361" s="231">
        <f t="shared" ca="1" si="595"/>
        <v>-9.0624866103914209E-2</v>
      </c>
      <c r="EN361" s="231">
        <f t="shared" ca="1" si="595"/>
        <v>-8.8708884702350291E-2</v>
      </c>
      <c r="EO361" s="231">
        <f t="shared" ca="1" si="595"/>
        <v>-8.8992434451108882E-2</v>
      </c>
      <c r="EP361" s="231">
        <f t="shared" ca="1" si="595"/>
        <v>-8.8645928960351672E-2</v>
      </c>
      <c r="EQ361" s="231">
        <f t="shared" ca="1" si="595"/>
        <v>-8.9661279486562148E-2</v>
      </c>
      <c r="ER361" s="231">
        <f t="shared" ca="1" si="595"/>
        <v>-8.8808203301774524E-2</v>
      </c>
      <c r="ES361" s="231">
        <f t="shared" ca="1" si="595"/>
        <v>-8.8272717084123598E-2</v>
      </c>
      <c r="ET361" s="231">
        <f t="shared" ca="1" si="595"/>
        <v>-8.5756318213824886E-2</v>
      </c>
      <c r="EU361" s="231">
        <f t="shared" ca="1" si="595"/>
        <v>-8.3994889528402089E-2</v>
      </c>
      <c r="EV361" s="231">
        <f t="shared" ca="1" si="595"/>
        <v>-8.164674886388805E-2</v>
      </c>
      <c r="EW361" s="231">
        <f t="shared" ca="1" si="595"/>
        <v>-8.0950684882546184E-2</v>
      </c>
      <c r="EX361" s="231">
        <f t="shared" ca="1" si="595"/>
        <v>-8.0539000128052374E-2</v>
      </c>
      <c r="EY361" s="231">
        <f t="shared" ca="1" si="595"/>
        <v>-8.1192582704967528E-2</v>
      </c>
      <c r="EZ361" s="231">
        <f t="shared" ca="1" si="595"/>
        <v>-8.1453803524272603E-2</v>
      </c>
      <c r="FA361" s="231">
        <f t="shared" ca="1" si="595"/>
        <v>-8.121118835207225E-2</v>
      </c>
      <c r="FB361" s="231">
        <f t="shared" ca="1" si="595"/>
        <v>-8.0030511681137506E-2</v>
      </c>
      <c r="FC361" s="231">
        <f t="shared" ca="1" si="595"/>
        <v>-7.7934344669802341E-2</v>
      </c>
      <c r="FD361" s="231">
        <f t="shared" ca="1" si="595"/>
        <v>-7.5956375419943364E-2</v>
      </c>
      <c r="FE361" s="231">
        <f t="shared" ca="1" si="595"/>
        <v>-7.3978339438598925E-2</v>
      </c>
      <c r="FF361" s="231">
        <f t="shared" ca="1" si="595"/>
        <v>-7.3489759397370708E-2</v>
      </c>
      <c r="FG361" s="231">
        <f t="shared" ca="1" si="595"/>
        <v>-7.3189701047448805E-2</v>
      </c>
      <c r="FH361" s="231">
        <f t="shared" ca="1" si="595"/>
        <v>-7.4184241204402812E-2</v>
      </c>
      <c r="FI361" s="231">
        <f t="shared" ca="1" si="595"/>
        <v>-7.4086020841155176E-2</v>
      </c>
      <c r="FJ361" s="231">
        <f t="shared" ca="1" si="595"/>
        <v>-7.4229711507016266E-2</v>
      </c>
      <c r="FK361" s="231">
        <f t="shared" ca="1" si="595"/>
        <v>-7.2389793615768819E-2</v>
      </c>
      <c r="FL361" s="231">
        <f t="shared" ca="1" si="595"/>
        <v>-7.0947489648169854E-2</v>
      </c>
      <c r="FM361" s="231">
        <f t="shared" ca="1" si="595"/>
        <v>-6.8331520752558744E-2</v>
      </c>
      <c r="FN361" s="231">
        <f t="shared" ca="1" si="595"/>
        <v>-6.7355061892025433E-2</v>
      </c>
      <c r="FO361" s="231">
        <f t="shared" ca="1" si="595"/>
        <v>-6.6258980719414606E-2</v>
      </c>
      <c r="FP361" s="231">
        <f t="shared" ca="1" si="595"/>
        <v>-6.7010772590207435E-2</v>
      </c>
      <c r="FQ361" s="231">
        <f t="shared" ca="1" si="595"/>
        <v>-6.7218875485099569E-2</v>
      </c>
      <c r="FR361" s="231">
        <f t="shared" ca="1" si="595"/>
        <v>-6.7936915451304897E-2</v>
      </c>
      <c r="FS361" s="231">
        <f t="shared" ca="1" si="595"/>
        <v>-6.7169509130641625E-2</v>
      </c>
      <c r="FT361" s="231">
        <f t="shared" ca="1" si="595"/>
        <v>-6.5992733186241756E-2</v>
      </c>
      <c r="FU361" s="231">
        <f t="shared" ca="1" si="595"/>
        <v>-6.3873327122754897E-2</v>
      </c>
      <c r="FV361" s="231">
        <f t="shared" ca="1" si="595"/>
        <v>-6.1942192993719405E-2</v>
      </c>
      <c r="FW361" s="231">
        <f t="shared" ca="1" si="595"/>
        <v>-6.0705694819090335E-2</v>
      </c>
      <c r="FX361" s="231">
        <f t="shared" ca="1" si="595"/>
        <v>-6.015570780422997E-2</v>
      </c>
      <c r="FY361" s="231">
        <f t="shared" ca="1" si="595"/>
        <v>-6.0879261521509728E-2</v>
      </c>
      <c r="FZ361" s="231">
        <f t="shared" ca="1" si="595"/>
        <v>-6.11611145905121E-2</v>
      </c>
      <c r="GA361" s="231">
        <f t="shared" ca="1" si="595"/>
        <v>-6.1940078868564265E-2</v>
      </c>
      <c r="GB361" s="231">
        <f t="shared" ca="1" si="595"/>
        <v>-6.0754439737914265E-2</v>
      </c>
      <c r="GC361" s="231">
        <f t="shared" ca="1" si="595"/>
        <v>-5.9928518510548298E-2</v>
      </c>
      <c r="GD361" s="231">
        <f t="shared" ca="1" si="595"/>
        <v>-5.7184781056453395E-2</v>
      </c>
      <c r="GE361" s="231">
        <f t="shared" ca="1" si="595"/>
        <v>-5.6104861877116545E-2</v>
      </c>
      <c r="GF361" s="231">
        <f t="shared" ca="1" si="595"/>
        <v>-5.4146513565637752E-2</v>
      </c>
      <c r="GG361" s="231">
        <f t="shared" ca="1" si="595"/>
        <v>-5.4761610307349273E-2</v>
      </c>
      <c r="GH361" s="231">
        <f t="shared" ca="1" si="595"/>
        <v>-5.446273533713461E-2</v>
      </c>
      <c r="GI361" s="231">
        <f t="shared" ca="1" si="595"/>
        <v>-5.5850898968200467E-2</v>
      </c>
      <c r="GJ361" s="231">
        <f t="shared" ca="1" si="595"/>
        <v>-5.5217986361910269E-2</v>
      </c>
      <c r="GK361" s="231">
        <f t="shared" ca="1" si="595"/>
        <v>-5.4988226059385102E-2</v>
      </c>
      <c r="GL361" s="231">
        <f t="shared" ca="1" si="595"/>
        <v>-5.2577220346090164E-2</v>
      </c>
      <c r="GM361" s="231">
        <f t="shared" ca="1" si="595"/>
        <v>-5.0740682721003003E-2</v>
      </c>
      <c r="GN361" s="231">
        <f t="shared" ca="1" si="595"/>
        <v>-4.7655925212424198E-2</v>
      </c>
      <c r="GO361" s="231">
        <f t="shared" ca="1" si="595"/>
        <v>-4.6160931062392871E-2</v>
      </c>
      <c r="GP361" s="231">
        <f t="shared" ca="1" si="595"/>
        <v>-2.2188372030882694E-2</v>
      </c>
      <c r="GQ361" s="231">
        <f t="shared" ca="1" si="595"/>
        <v>3.2065554449609235E-2</v>
      </c>
      <c r="GR361" s="231">
        <f t="shared" ref="GR361:JB361" ca="1" si="596">SUM(GR362:GR498)</f>
        <v>6.998218317937234E-2</v>
      </c>
      <c r="GS361" s="231">
        <f t="shared" ca="1" si="596"/>
        <v>9.2362178405670223E-2</v>
      </c>
      <c r="GT361" s="231">
        <f t="shared" ca="1" si="596"/>
        <v>0.11075159972273027</v>
      </c>
      <c r="GU361" s="231">
        <f t="shared" ca="1" si="596"/>
        <v>0.12649164125330944</v>
      </c>
      <c r="GV361" s="231">
        <f t="shared" ca="1" si="596"/>
        <v>0.13843377123189846</v>
      </c>
      <c r="GW361" s="231">
        <f t="shared" ca="1" si="596"/>
        <v>0.1482838358646224</v>
      </c>
      <c r="GX361" s="231">
        <f t="shared" ca="1" si="596"/>
        <v>0.15405028654637312</v>
      </c>
      <c r="GY361" s="231">
        <f t="shared" ca="1" si="596"/>
        <v>0.15834946212341758</v>
      </c>
      <c r="GZ361" s="231">
        <f t="shared" ca="1" si="596"/>
        <v>0.15969825909129406</v>
      </c>
      <c r="HA361" s="231">
        <f t="shared" ca="1" si="596"/>
        <v>0.16107310048090018</v>
      </c>
      <c r="HB361" s="231">
        <f t="shared" ca="1" si="596"/>
        <v>0.16151828578773503</v>
      </c>
      <c r="HC361" s="231">
        <f t="shared" ca="1" si="596"/>
        <v>0.16285238812221578</v>
      </c>
      <c r="HD361" s="231">
        <f t="shared" ca="1" si="596"/>
        <v>0.16410058005926137</v>
      </c>
      <c r="HE361" s="231">
        <f t="shared" ca="1" si="596"/>
        <v>0.16518291243716265</v>
      </c>
      <c r="HF361" s="231">
        <f t="shared" ca="1" si="596"/>
        <v>0.1657297295242276</v>
      </c>
      <c r="HG361" s="231">
        <f t="shared" ca="1" si="596"/>
        <v>0.16460034100052162</v>
      </c>
      <c r="HH361" s="231">
        <f t="shared" ca="1" si="596"/>
        <v>0.16321608856570236</v>
      </c>
      <c r="HI361" s="231">
        <f t="shared" ca="1" si="596"/>
        <v>0.16016922797718969</v>
      </c>
      <c r="HJ361" s="231">
        <f t="shared" ca="1" si="596"/>
        <v>0.15851229051530899</v>
      </c>
      <c r="HK361" s="231">
        <f t="shared" ca="1" si="596"/>
        <v>0.15607824807012285</v>
      </c>
      <c r="HL361" s="231">
        <f t="shared" ca="1" si="596"/>
        <v>0.15610116875318325</v>
      </c>
      <c r="HM361" s="231">
        <f t="shared" ca="1" si="596"/>
        <v>0.15512378006536173</v>
      </c>
      <c r="HN361" s="231">
        <f t="shared" ca="1" si="596"/>
        <v>0.1557897967367507</v>
      </c>
      <c r="HO361" s="231">
        <f t="shared" ca="1" si="596"/>
        <v>0.15433243558754806</v>
      </c>
      <c r="HP361" s="231">
        <f t="shared" ca="1" si="596"/>
        <v>0.15331881570758485</v>
      </c>
      <c r="HQ361" s="231">
        <f t="shared" ca="1" si="596"/>
        <v>0.15027365560663941</v>
      </c>
      <c r="HR361" s="231">
        <f t="shared" ca="1" si="596"/>
        <v>0.14781685898795491</v>
      </c>
      <c r="HS361" s="231">
        <f t="shared" ca="1" si="596"/>
        <v>0.14504763635901202</v>
      </c>
      <c r="HT361" s="231">
        <f t="shared" ca="1" si="596"/>
        <v>0.14342061274691331</v>
      </c>
      <c r="HU361" s="231">
        <f t="shared" ca="1" si="596"/>
        <v>0.14276433127291577</v>
      </c>
      <c r="HV361" s="231">
        <f t="shared" ca="1" si="596"/>
        <v>0.14231906537250769</v>
      </c>
      <c r="HW361" s="231">
        <f t="shared" ca="1" si="596"/>
        <v>0.14254695761069583</v>
      </c>
      <c r="HX361" s="231">
        <f t="shared" ca="1" si="596"/>
        <v>0.14110315477322302</v>
      </c>
      <c r="HY361" s="231">
        <f t="shared" ca="1" si="596"/>
        <v>0.14001891318390347</v>
      </c>
      <c r="HZ361" s="231">
        <f t="shared" ca="1" si="596"/>
        <v>0.13665342641121425</v>
      </c>
      <c r="IA361" s="231">
        <f t="shared" ca="1" si="596"/>
        <v>0.13475206963180178</v>
      </c>
      <c r="IB361" s="231">
        <f t="shared" ca="1" si="596"/>
        <v>0.13151695244158959</v>
      </c>
      <c r="IC361" s="231">
        <f t="shared" ca="1" si="596"/>
        <v>0.13097801125303815</v>
      </c>
      <c r="ID361" s="231">
        <f t="shared" ca="1" si="596"/>
        <v>0.1295946826285066</v>
      </c>
      <c r="IE361" s="231">
        <f t="shared" ca="1" si="596"/>
        <v>0.14079247738479128</v>
      </c>
      <c r="IF361" s="231">
        <f t="shared" ca="1" si="596"/>
        <v>0.12949642209126566</v>
      </c>
      <c r="IG361" s="231">
        <f t="shared" ca="1" si="596"/>
        <v>0.12915374894208081</v>
      </c>
      <c r="IH361" s="231">
        <f t="shared" ca="1" si="596"/>
        <v>0.12690275437795537</v>
      </c>
      <c r="II361" s="231">
        <f t="shared" ca="1" si="596"/>
        <v>0.12463351834666569</v>
      </c>
      <c r="IJ361" s="231">
        <f t="shared" ca="1" si="596"/>
        <v>0.12190512677474238</v>
      </c>
      <c r="IK361" s="231">
        <f t="shared" ca="1" si="596"/>
        <v>0.11977310096128951</v>
      </c>
      <c r="IL361" s="231">
        <f t="shared" ca="1" si="596"/>
        <v>0.11880255839892027</v>
      </c>
      <c r="IM361" s="231">
        <f t="shared" ca="1" si="596"/>
        <v>0.11823090619540678</v>
      </c>
      <c r="IN361" s="231">
        <f t="shared" ca="1" si="596"/>
        <v>0.11870857027579974</v>
      </c>
      <c r="IO361" s="231">
        <f t="shared" ca="1" si="596"/>
        <v>0.11816121794206194</v>
      </c>
      <c r="IP361" s="231">
        <f t="shared" ca="1" si="596"/>
        <v>0.11759242316454643</v>
      </c>
      <c r="IQ361" s="231">
        <f t="shared" ca="1" si="596"/>
        <v>0.1154185246406509</v>
      </c>
      <c r="IR361" s="231">
        <f t="shared" ca="1" si="596"/>
        <v>0.11310386430523732</v>
      </c>
      <c r="IS361" s="231">
        <f t="shared" ca="1" si="596"/>
        <v>0.11067952657133963</v>
      </c>
      <c r="IT361" s="231">
        <f t="shared" ca="1" si="596"/>
        <v>0.10853709043660718</v>
      </c>
      <c r="IU361" s="231">
        <f t="shared" ca="1" si="596"/>
        <v>0.10833077373054727</v>
      </c>
      <c r="IV361" s="231">
        <f t="shared" ca="1" si="596"/>
        <v>0.10716037622372535</v>
      </c>
      <c r="IW361" s="231">
        <f t="shared" ca="1" si="596"/>
        <v>0.10904232876742563</v>
      </c>
      <c r="IX361" s="231">
        <f t="shared" ca="1" si="596"/>
        <v>0.10653884653026856</v>
      </c>
      <c r="IY361" s="231">
        <f t="shared" ca="1" si="596"/>
        <v>0.10881610971369279</v>
      </c>
      <c r="IZ361" s="231">
        <f t="shared" ca="1" si="596"/>
        <v>0.10222509563584622</v>
      </c>
      <c r="JA361" s="231">
        <f t="shared" ca="1" si="596"/>
        <v>0.10730302296335363</v>
      </c>
      <c r="JB361" s="231">
        <f t="shared" ca="1" si="596"/>
        <v>6.9035316007981851E-2</v>
      </c>
    </row>
    <row r="362" spans="1:262">
      <c r="B362" s="230">
        <v>1</v>
      </c>
      <c r="C362" s="229">
        <f>0+Div_Nt_load2</f>
        <v>1.953125E-5</v>
      </c>
      <c r="D362" s="226">
        <f t="shared" ref="D362:D425" ca="1" si="597">Vo_set2+E362</f>
        <v>50.070375048635142</v>
      </c>
      <c r="E362" s="225">
        <f ca="1">G361</f>
        <v>7.0375048635141643E-2</v>
      </c>
      <c r="F362" s="224">
        <v>1</v>
      </c>
      <c r="G362" s="223">
        <f ca="1">2*IMREAL(K101)*COS(2*PI()*B101*1/Nt_load2)-2*IMAGINARY(K101)*SIN(2*PI()*B101*1/Nt_load2)</f>
        <v>0.13151716077673145</v>
      </c>
      <c r="H362" s="223">
        <f t="shared" ref="H362:H425" ca="1" si="598">2*IMREAL(K101)*COS(2*PI()*B101*2/Nt_load2)-2*IMAGINARY(K101)*SIN(2*PI()*B101*2/Nt_load2)</f>
        <v>0.130298270254561</v>
      </c>
      <c r="I362" s="223">
        <f t="shared" ref="I362:I425" ca="1" si="599">2*IMREAL(K101)*COS(2*PI()*B101*3/Nt_load2)-2*IMAGINARY(K101)*SIN(2*PI()*B101*3/Nt_load2)</f>
        <v>0.12900089292655534</v>
      </c>
      <c r="J362" s="223">
        <f t="shared" ref="J362:J425" ca="1" si="600">2*IMREAL(K101)*COS(2*PI()*B101*4/Nt_load2)-2*IMAGINARY(K101)*SIN(2*PI()*B101*4/Nt_load2)</f>
        <v>0.12762581028430484</v>
      </c>
      <c r="K362" s="223">
        <f t="shared" ref="K362:K425" ca="1" si="601">2*IMREAL(K101)*COS(2*PI()*B101*5/Nt_load2)-2*IMAGINARY(K101)*SIN(2*PI()*B101*5/Nt_load2)</f>
        <v>0.12617385062617545</v>
      </c>
      <c r="L362" s="223">
        <f t="shared" ref="L362:L425" ca="1" si="602">2*IMREAL(K101)*COS(2*PI()*B101*6/Nt_load2)-2*IMAGINARY(K101)*SIN(2*PI()*B101*6/Nt_load2)</f>
        <v>0.12464588855837305</v>
      </c>
      <c r="M362" s="223">
        <f t="shared" ref="M362:M425" ca="1" si="603">2*IMREAL(K101)*COS(2*PI()*B101*7/Nt_load2)-2*IMAGINARY(K101)*SIN(2*PI()*B101*7/Nt_load2)</f>
        <v>0.12304284446811303</v>
      </c>
      <c r="N362" s="223">
        <f t="shared" ref="N362:N425" ca="1" si="604">2*IMREAL(K101)*COS(2*PI()*B101*8/Nt_load2)-2*IMAGINARY(K101)*SIN(2*PI()*B101*8/Nt_load2)</f>
        <v>0.12136568396921371</v>
      </c>
      <c r="O362" s="223">
        <f t="shared" ref="O362:O425" ca="1" si="605">2*IMREAL(K101)*COS(2*PI()*B101*9/Nt_load2)-2*IMAGINARY(K101)*SIN(2*PI()*B101*9/Nt_load2)</f>
        <v>0.1196154173204466</v>
      </c>
      <c r="P362" s="223">
        <f t="shared" ref="P362:P425" ca="1" si="606">2*IMREAL(K101)*COS(2*PI()*B101*10/Nt_load2)-2*IMAGINARY(K101)*SIN(2*PI()*B101*10/Nt_load2)</f>
        <v>0.11779309881699415</v>
      </c>
      <c r="Q362" s="223">
        <f t="shared" ref="Q362:Q425" ca="1" si="607">2*IMREAL(K101)*COS(2*PI()*B101*11/Nt_load2)-2*IMAGINARY(K101)*SIN(2*PI()*B101*11/Nt_load2)</f>
        <v>0.11589982615538204</v>
      </c>
      <c r="R362" s="223">
        <f t="shared" ref="R362:R425" ca="1" si="608">2*IMREAL(K101)*COS(2*PI()*B101*12/Nt_load2)-2*IMAGINARY(K101)*SIN(2*PI()*B101*12/Nt_load2)</f>
        <v>0.11393673977226755</v>
      </c>
      <c r="S362" s="223">
        <f t="shared" ref="S362:S425" ca="1" si="609">2*IMREAL(K101)*COS(2*PI()*B101*13/Nt_load2)-2*IMAGINARY(K101)*SIN(2*PI()*B101*13/Nt_load2)</f>
        <v>0.11190502215748334</v>
      </c>
      <c r="T362" s="223">
        <f t="shared" ref="T362:T425" ca="1" si="610">2*IMREAL(K101)*COS(2*PI()*B101*14/Nt_load2)-2*IMAGINARY(K101)*SIN(2*PI()*B101*14/Nt_load2)</f>
        <v>0.10980589714174979</v>
      </c>
      <c r="U362" s="223">
        <f t="shared" ref="U362:U425" ca="1" si="611">2*IMREAL(K101)*COS(2*PI()*B101*15/Nt_load2)-2*IMAGINARY(K101)*SIN(2*PI()*B101*15/Nt_load2)</f>
        <v>0.10764062915948498</v>
      </c>
      <c r="V362" s="223">
        <f t="shared" ref="V362:V425" ca="1" si="612">2*IMREAL(K101)*COS(2*PI()*B101*16/Nt_load2)-2*IMAGINARY(K101)*SIN(2*PI()*B101*16/Nt_load2)</f>
        <v>0.10541052248715686</v>
      </c>
      <c r="W362" s="223">
        <f t="shared" ref="W362:W425" ca="1" si="613">2*IMREAL(K101)*COS(2*PI()*B101*17/Nt_load2)-2*IMAGINARY(K101)*SIN(2*PI()*B101*17/Nt_load2)</f>
        <v>0.10311692045763582</v>
      </c>
      <c r="X362" s="223">
        <f t="shared" ref="X362:X425" ca="1" si="614">2*IMREAL(K101)*COS(2*PI()*B101*18/Nt_load2)-2*IMAGINARY(K101)*SIN(2*PI()*B101*18/Nt_load2)</f>
        <v>0.10076120465102108</v>
      </c>
      <c r="Y362" s="223">
        <f t="shared" ref="Y362:Y425" ca="1" si="615">2*IMREAL(K101)*COS(2*PI()*B101*19/Nt_load2)-2*IMAGINARY(K101)*SIN(2*PI()*B101*19/Nt_load2)</f>
        <v>9.83447940624287E-2</v>
      </c>
      <c r="Z362" s="223">
        <f t="shared" ref="Z362:Z425" ca="1" si="616">2*IMREAL(K101)*COS(2*PI()*B101*20/Nt_load2)-2*IMAGINARY(K101)*SIN(2*PI()*B101*20/Nt_load2)</f>
        <v>9.5869144247241814E-2</v>
      </c>
      <c r="AA362" s="223">
        <f t="shared" ref="AA362:AA425" ca="1" si="617">2*IMREAL(K101)*COS(2*PI()*B101*21/Nt_load2)-2*IMAGINARY(K101)*SIN(2*PI()*B101*21/Nt_load2)</f>
        <v>9.3335746444338591E-2</v>
      </c>
      <c r="AB362" s="223">
        <f t="shared" ref="AB362:AB425" ca="1" si="618">2*IMREAL(K101)*COS(2*PI()*B101*22/Nt_load2)-2*IMAGINARY(K101)*SIN(2*PI()*B101*22/Nt_load2)</f>
        <v>9.0746126677825639E-2</v>
      </c>
      <c r="AC362" s="223">
        <f t="shared" ref="AC362:AC425" ca="1" si="619">2*IMREAL(K101)*COS(2*PI()*B101*23/Nt_load2)-2*IMAGINARY(K101)*SIN(2*PI()*B101*23/Nt_load2)</f>
        <v>8.8101844837818216E-2</v>
      </c>
      <c r="AD362" s="223">
        <f t="shared" ref="AD362:AD425" ca="1" si="620">2*IMREAL(K101)*COS(2*PI()*B101*24/Nt_load2)-2*IMAGINARY(K101)*SIN(2*PI()*B101*24/Nt_load2)</f>
        <v>8.5404493740820639E-2</v>
      </c>
      <c r="AE362" s="223">
        <f t="shared" ref="AE362:AE425" ca="1" si="621">2*IMREAL(K101)*COS(2*PI()*B101*25/Nt_load2)-2*IMAGINARY(K101)*SIN(2*PI()*B101*25/Nt_load2)</f>
        <v>8.2655698170273323E-2</v>
      </c>
      <c r="AF362" s="223">
        <f t="shared" ref="AF362:AF425" ca="1" si="622">2*IMREAL(K101)*COS(2*PI()*B101*26/Nt_load2)-2*IMAGINARY(K101)*SIN(2*PI()*B101*26/Nt_load2)</f>
        <v>7.9857113897843862E-2</v>
      </c>
      <c r="AG362" s="223">
        <f t="shared" ref="AG362:AG425" ca="1" si="623">2*IMREAL(K101)*COS(2*PI()*B101*27/Nt_load2)-2*IMAGINARY(K101)*SIN(2*PI()*B101*27/Nt_load2)</f>
        <v>7.7010426686052152E-2</v>
      </c>
      <c r="AH362" s="223">
        <f t="shared" ref="AH362:AH425" ca="1" si="624">2*IMREAL(K101)*COS(2*PI()*B101*28/Nt_load2)-2*IMAGINARY(K101)*SIN(2*PI()*B101*28/Nt_load2)</f>
        <v>7.411735127283009E-2</v>
      </c>
      <c r="AI362" s="223">
        <f t="shared" ref="AI362:AI425" ca="1" si="625">2*IMREAL(K101)*COS(2*PI()*B101*29/Nt_load2)-2*IMAGINARY(K101)*SIN(2*PI()*B101*29/Nt_load2)</f>
        <v>7.1179630338627536E-2</v>
      </c>
      <c r="AJ362" s="223">
        <f t="shared" ref="AJ362:AJ425" ca="1" si="626">2*IMREAL(K101)*COS(2*PI()*B101*30/Nt_load2)-2*IMAGINARY(K101)*SIN(2*PI()*B101*30/Nt_load2)</f>
        <v>6.8199033456686806E-2</v>
      </c>
      <c r="AK362" s="223">
        <f t="shared" ref="AK362:AK425" ca="1" si="627">2*IMREAL(K101)*COS(2*PI()*B101*31/Nt_load2)-2*IMAGINARY(K101)*SIN(2*PI()*B101*31/Nt_load2)</f>
        <v>6.5177356027117911E-2</v>
      </c>
      <c r="AL362" s="223">
        <f t="shared" ref="AL362:AL425" ca="1" si="628">2*IMREAL(K101)*COS(2*PI()*B101*32/Nt_load2)-2*IMAGINARY(K101)*SIN(2*PI()*B101*32/Nt_load2)</f>
        <v>6.2116418195416571E-2</v>
      </c>
      <c r="AM362" s="223">
        <f t="shared" ref="AM362:AM425" ca="1" si="629">2*IMREAL(K101)*COS(2*PI()*B101*33/Nt_load2)-2*IMAGINARY(K101)*SIN(2*PI()*B101*33/Nt_load2)</f>
        <v>5.901806375607678E-2</v>
      </c>
      <c r="AN362" s="223">
        <f t="shared" ref="AN362:AN425" ca="1" si="630">2*IMREAL(K101)*COS(2*PI()*B101*34/Nt_load2)-2*IMAGINARY(K101)*SIN(2*PI()*B101*34/Nt_load2)</f>
        <v>5.5884159041957884E-2</v>
      </c>
      <c r="AO362" s="223">
        <f t="shared" ref="AO362:AO425" ca="1" si="631">2*IMREAL(K101)*COS(2*PI()*B101*35/Nt_load2)-2*IMAGINARY(K101)*SIN(2*PI()*B101*35/Nt_load2)</f>
        <v>5.2716591800075444E-2</v>
      </c>
      <c r="AP362" s="223">
        <f t="shared" ref="AP362:AP425" ca="1" si="632">2*IMREAL(K101)*COS(2*PI()*B101*36/Nt_load2)-2*IMAGINARY(K101)*SIN(2*PI()*B101*36/Nt_load2)</f>
        <v>4.9517270054492933E-2</v>
      </c>
      <c r="AQ362" s="223">
        <f t="shared" ref="AQ362:AQ425" ca="1" si="633">2*IMREAL(K101)*COS(2*PI()*B101*37/Nt_load2)-2*IMAGINARY(K101)*SIN(2*PI()*B101*37/Nt_load2)</f>
        <v>4.6288120956999593E-2</v>
      </c>
      <c r="AR362" s="223">
        <f t="shared" ref="AR362:AR425" ca="1" si="634">2*IMREAL(K101)*COS(2*PI()*B101*38/Nt_load2)-2*IMAGINARY(K101)*SIN(2*PI()*B101*38/Nt_load2)</f>
        <v>4.303108962626611E-2</v>
      </c>
      <c r="AS362" s="223">
        <f t="shared" ref="AS362:AS425" ca="1" si="635">2*IMREAL(K101)*COS(2*PI()*B101*39/Nt_load2)-2*IMAGINARY(K101)*SIN(2*PI()*B101*39/Nt_load2)</f>
        <v>3.9748137976177801E-2</v>
      </c>
      <c r="AT362" s="223">
        <f t="shared" ref="AT362:AT425" ca="1" si="636">2*IMREAL(K101)*COS(2*PI()*B101*40/Nt_load2)-2*IMAGINARY(K101)*SIN(2*PI()*B101*40/Nt_load2)</f>
        <v>3.6441243534051274E-2</v>
      </c>
      <c r="AU362" s="223">
        <f t="shared" ref="AU362:AU425" ca="1" si="637">2*IMREAL(K101)*COS(2*PI()*B101*41/Nt_load2)-2*IMAGINARY(K101)*SIN(2*PI()*B101*41/Nt_load2)</f>
        <v>3.3112398249445694E-2</v>
      </c>
      <c r="AV362" s="223">
        <f t="shared" ref="AV362:AV425" ca="1" si="638">2*IMREAL(K101)*COS(2*PI()*B101*42/Nt_load2)-2*IMAGINARY(K101)*SIN(2*PI()*B101*42/Nt_load2)</f>
        <v>2.976360729428694E-2</v>
      </c>
      <c r="AW362" s="223">
        <f t="shared" ref="AW362:AW425" ca="1" si="639">2*IMREAL(K101)*COS(2*PI()*B101*43/Nt_load2)-2*IMAGINARY(K101)*SIN(2*PI()*B101*43/Nt_load2)</f>
        <v>2.6396887855027112E-2</v>
      </c>
      <c r="AX362" s="223">
        <f t="shared" ref="AX362:AX425" ca="1" si="640">2*IMREAL(K101)*COS(2*PI()*B101*44/Nt_load2)-2*IMAGINARY(K101)*SIN(2*PI()*B101*44/Nt_load2)</f>
        <v>2.3014267917566639E-2</v>
      </c>
      <c r="AY362" s="223">
        <f t="shared" ref="AY362:AY425" ca="1" si="641">2*IMREAL(K101)*COS(2*PI()*B101*45/Nt_load2)-2*IMAGINARY(K101)*SIN(2*PI()*B101*45/Nt_load2)</f>
        <v>1.9617785045671465E-2</v>
      </c>
      <c r="AZ362" s="223">
        <f t="shared" ref="AZ362:AZ425" ca="1" si="642">2*IMREAL(K101)*COS(2*PI()*B101*46/Nt_load2)-2*IMAGINARY(K101)*SIN(2*PI()*B101*46/Nt_load2)</f>
        <v>1.6209485153621056E-2</v>
      </c>
      <c r="BA362" s="223">
        <f t="shared" ref="BA362:BA425" ca="1" si="643">2*IMREAL(K101)*COS(2*PI()*B101*47/Nt_load2)-2*IMAGINARY(K101)*SIN(2*PI()*B101*47/Nt_load2)</f>
        <v>1.2791421273825772E-2</v>
      </c>
      <c r="BB362" s="223">
        <f t="shared" ref="BB362:BB425" ca="1" si="644">2*IMREAL(K101)*COS(2*PI()*B101*48/Nt_load2)-2*IMAGINARY(K101)*SIN(2*PI()*B101*48/Nt_load2)</f>
        <v>9.3656523201572084E-3</v>
      </c>
      <c r="BC362" s="223">
        <f t="shared" ref="BC362:BC425" ca="1" si="645">2*IMREAL(K101)*COS(2*PI()*B101*49/Nt_load2)-2*IMAGINARY(K101)*SIN(2*PI()*B101*49/Nt_load2)</f>
        <v>5.9342418477352776E-3</v>
      </c>
      <c r="BD362" s="223">
        <f t="shared" ref="BD362:BD425" ca="1" si="646">2*IMREAL(K101)*COS(2*PI()*B101*50/Nt_load2)-2*IMAGINARY(K101)*SIN(2*PI()*B101*50/Nt_load2)</f>
        <v>2.4992568099198378E-3</v>
      </c>
      <c r="BE362" s="223">
        <f t="shared" ref="BE362:BE425" ca="1" si="647">2*IMREAL(K101)*COS(2*PI()*B101*51/Nt_load2)-2*IMAGINARY(K101)*SIN(2*PI()*B101*51/Nt_load2)</f>
        <v>-9.3723368674463597E-4</v>
      </c>
      <c r="BF362" s="223">
        <f t="shared" ref="BF362:BF425" ca="1" si="648">2*IMREAL(K101)*COS(2*PI()*B101*52/Nt_load2)-2*IMAGINARY(K101)*SIN(2*PI()*B101*52/Nt_load2)</f>
        <v>-4.3731596288816774E-3</v>
      </c>
      <c r="BG362" s="223">
        <f t="shared" ref="BG362:BG425" ca="1" si="649">2*IMREAL(K101)*COS(2*PI()*B101*53/Nt_load2)-2*IMAGINARY(K101)*SIN(2*PI()*B101*53/Nt_load2)</f>
        <v>-7.8064513431812185E-3</v>
      </c>
      <c r="BH362" s="223">
        <f t="shared" ref="BH362:BH425" ca="1" si="650">2*IMREAL(K101)*COS(2*PI()*B101*54/Nt_load2)-2*IMAGINARY(K101)*SIN(2*PI()*B101*54/Nt_load2)</f>
        <v>-1.1235040743093637E-2</v>
      </c>
      <c r="BI362" s="223">
        <f t="shared" ref="BI362:BI425" ca="1" si="651">2*IMREAL(K101)*COS(2*PI()*B101*55/Nt_load2)-2*IMAGINARY(K101)*SIN(2*PI()*B101*55/Nt_load2)</f>
        <v>-1.4656862574567688E-2</v>
      </c>
      <c r="BJ362" s="223">
        <f t="shared" ref="BJ362:BJ425" ca="1" si="652">2*IMREAL(K101)*COS(2*PI()*B101*56/Nt_load2)-2*IMAGINARY(K101)*SIN(2*PI()*B101*56/Nt_load2)</f>
        <v>-1.8069855660082165E-2</v>
      </c>
      <c r="BK362" s="223">
        <f t="shared" ref="BK362:BK425" ca="1" si="653">2*IMREAL(K101)*COS(2*PI()*B101*57/Nt_load2)-2*IMAGINARY(K101)*SIN(2*PI()*B101*57/Nt_load2)</f>
        <v>-2.1471964140222448E-2</v>
      </c>
      <c r="BL362" s="223">
        <f t="shared" ref="BL362:BL425" ca="1" si="654">2*IMREAL(K101)*COS(2*PI()*B101*58/Nt_load2)-2*IMAGINARY(K101)*SIN(2*PI()*B101*58/Nt_load2)</f>
        <v>-2.4861138712053137E-2</v>
      </c>
      <c r="BM362" s="223">
        <f t="shared" ref="BM362:BM425" ca="1" si="655">2*IMREAL(K101)*COS(2*PI()*B101*59/Nt_load2)-2*IMAGINARY(K101)*SIN(2*PI()*B101*59/Nt_load2)</f>
        <v>-2.8235337863541508E-2</v>
      </c>
      <c r="BN362" s="223">
        <f t="shared" ref="BN362:BN425" ca="1" si="656">2*IMREAL(K101)*COS(2*PI()*B101*60/Nt_load2)-2*IMAGINARY(K101)*SIN(2*PI()*B101*60/Nt_load2)</f>
        <v>-3.1592529103288171E-2</v>
      </c>
      <c r="BO362" s="223">
        <f t="shared" ref="BO362:BO425" ca="1" si="657">2*IMREAL(K101)*COS(2*PI()*B101*61/Nt_load2)-2*IMAGINARY(K101)*SIN(2*PI()*B101*61/Nt_load2)</f>
        <v>-3.4930690184823796E-2</v>
      </c>
      <c r="BP362" s="223">
        <f t="shared" ref="BP362:BP425" ca="1" si="658">2*IMREAL(K101)*COS(2*PI()*B101*62/Nt_load2)-2*IMAGINARY(K101)*SIN(2*PI()*B101*62/Nt_load2)</f>
        <v>-3.8247810324734691E-2</v>
      </c>
      <c r="BQ362" s="223">
        <f t="shared" ref="BQ362:BQ425" ca="1" si="659">2*IMREAL(K101)*COS(2*PI()*B101*63/Nt_load2)-2*IMAGINARY(K101)*SIN(2*PI()*B101*63/Nt_load2)</f>
        <v>-4.154189141388373E-2</v>
      </c>
      <c r="BR362" s="223">
        <f t="shared" ref="BR362:BR425" ca="1" si="660">2*IMREAL(K101)*COS(2*PI()*B101*64/Nt_load2)-2*IMAGINARY(K101)*SIN(2*PI()*B101*64/Nt_load2)</f>
        <v>-4.4810949220996391E-2</v>
      </c>
      <c r="BS362" s="223">
        <f t="shared" ref="BS362:BS425" ca="1" si="661">2*IMREAL(K101)*COS(2*PI()*B101*65/Nt_load2)-2*IMAGINARY(K101)*SIN(2*PI()*B101*65/Nt_load2)</f>
        <v>-4.8053014587887646E-2</v>
      </c>
      <c r="BT362" s="223">
        <f t="shared" ref="BT362:BT425" ca="1" si="662">2*IMREAL(K101)*COS(2*PI()*B101*66/Nt_load2)-2*IMAGINARY(K101)*SIN(2*PI()*B101*66/Nt_load2)</f>
        <v>-5.1266134615609124E-2</v>
      </c>
      <c r="BU362" s="223">
        <f t="shared" ref="BU362:BU425" ca="1" si="663">2*IMREAL(K101)*COS(2*PI()*B101*67/Nt_load2)-2*IMAGINARY(K101)*SIN(2*PI()*B101*67/Nt_load2)</f>
        <v>-5.444837384080238E-2</v>
      </c>
      <c r="BV362" s="223">
        <f t="shared" ref="BV362:BV425" ca="1" si="664">2*IMREAL(K101)*COS(2*PI()*B101*68/Nt_load2)-2*IMAGINARY(K101)*SIN(2*PI()*B101*68/Nt_load2)</f>
        <v>-5.7597815401549804E-2</v>
      </c>
      <c r="BW362" s="223">
        <f t="shared" ref="BW362:BW425" ca="1" si="665">2*IMREAL(K101)*COS(2*PI()*B101*69/Nt_load2)-2*IMAGINARY(K101)*SIN(2*PI()*B101*69/Nt_load2)</f>
        <v>-6.0712562192020328E-2</v>
      </c>
      <c r="BX362" s="223">
        <f t="shared" ref="BX362:BX425" ca="1" si="666">2*IMREAL(K101)*COS(2*PI()*B101*70/Nt_load2)-2*IMAGINARY(K101)*SIN(2*PI()*B101*70/Nt_load2)</f>
        <v>-6.3790738005215314E-2</v>
      </c>
      <c r="BY362" s="223">
        <f t="shared" ref="BY362:BY425" ca="1" si="667">2*IMREAL(K101)*COS(2*PI()*B101*71/Nt_load2)-2*IMAGINARY(K101)*SIN(2*PI()*B101*71/Nt_load2)</f>
        <v>-6.6830488663125326E-2</v>
      </c>
      <c r="BZ362" s="223">
        <f t="shared" ref="BZ362:BZ425" ca="1" si="668">2*IMREAL(K101)*COS(2*PI()*B101*72/Nt_load2)-2*IMAGINARY(K101)*SIN(2*PI()*B101*72/Nt_load2)</f>
        <v>-6.9829983133617546E-2</v>
      </c>
      <c r="CA362" s="223">
        <f t="shared" ref="CA362:CA425" ca="1" si="669">2*IMREAL(K101)*COS(2*PI()*B101*73/Nt_load2)-2*IMAGINARY(K101)*SIN(2*PI()*B101*73/Nt_load2)</f>
        <v>-7.2787414633381356E-2</v>
      </c>
      <c r="CB362" s="223">
        <f t="shared" ref="CB362:CB425" ca="1" si="670">2*IMREAL(K101)*COS(2*PI()*B101*74/Nt_load2)-2*IMAGINARY(K101)*SIN(2*PI()*B101*74/Nt_load2)</f>
        <v>-7.5701001716266758E-2</v>
      </c>
      <c r="CC362" s="223">
        <f t="shared" ref="CC362:CC425" ca="1" si="671">2*IMREAL(K101)*COS(2*PI()*B101*75/Nt_load2)-2*IMAGINARY(K101)*SIN(2*PI()*B101*75/Nt_load2)</f>
        <v>-7.8568989346361057E-2</v>
      </c>
      <c r="CD362" s="223">
        <f t="shared" ref="CD362:CD425" ca="1" si="672">2*IMREAL(K101)*COS(2*PI()*B101*76/Nt_load2)-2*IMAGINARY(K101)*SIN(2*PI()*B101*76/Nt_load2)</f>
        <v>-8.1389649955156823E-2</v>
      </c>
      <c r="CE362" s="223">
        <f t="shared" ref="CE362:CE425" ca="1" si="673">2*IMREAL(K101)*COS(2*PI()*B101*77/Nt_load2)-2*IMAGINARY(K101)*SIN(2*PI()*B101*77/Nt_load2)</f>
        <v>-8.4161284482174664E-2</v>
      </c>
      <c r="CF362" s="223">
        <f t="shared" ref="CF362:CF425" ca="1" si="674">2*IMREAL(K101)*COS(2*PI()*B101*78/Nt_load2)-2*IMAGINARY(K101)*SIN(2*PI()*B101*78/Nt_load2)</f>
        <v>-8.6882223398413547E-2</v>
      </c>
      <c r="CG362" s="223">
        <f t="shared" ref="CG362:CG425" ca="1" si="675">2*IMREAL(K101)*COS(2*PI()*B101*79/Nt_load2)-2*IMAGINARY(K101)*SIN(2*PI()*B101*79/Nt_load2)</f>
        <v>-8.9550827712012837E-2</v>
      </c>
      <c r="CH362" s="223">
        <f t="shared" ref="CH362:CH425" ca="1" si="676">2*IMREAL(K101)*COS(2*PI()*B101*80/Nt_load2)-2*IMAGINARY(K101)*SIN(2*PI()*B101*80/Nt_load2)</f>
        <v>-9.2165489955519514E-2</v>
      </c>
      <c r="CI362" s="223">
        <f t="shared" ref="CI362:CI425" ca="1" si="677">2*IMREAL(K101)*COS(2*PI()*B101*81/Nt_load2)-2*IMAGINARY(K101)*SIN(2*PI()*B101*81/Nt_load2)</f>
        <v>-9.4724635154166625E-2</v>
      </c>
      <c r="CJ362" s="223">
        <f t="shared" ref="CJ362:CJ425" ca="1" si="678">2*IMREAL(K101)*COS(2*PI()*B101*82/Nt_load2)-2*IMAGINARY(K101)*SIN(2*PI()*B101*82/Nt_load2)</f>
        <v>-9.7226721774579111E-2</v>
      </c>
      <c r="CK362" s="223">
        <f t="shared" ref="CK362:CK425" ca="1" si="679">2*IMREAL(K101)*COS(2*PI()*B101*83/Nt_load2)-2*IMAGINARY(K101)*SIN(2*PI()*B101*83/Nt_load2)</f>
        <v>-9.9670242653335933E-2</v>
      </c>
      <c r="CL362" s="223">
        <f t="shared" ref="CL362:CL425" ca="1" si="680">2*IMREAL(K101)*COS(2*PI()*B101*84/Nt_load2)-2*IMAGINARY(K101)*SIN(2*PI()*B101*84/Nt_load2)</f>
        <v>-0.10205372590482878</v>
      </c>
      <c r="CM362" s="223">
        <f t="shared" ref="CM362:CM425" ca="1" si="681">2*IMREAL(K101)*COS(2*PI()*B101*85/Nt_load2)-2*IMAGINARY(K101)*SIN(2*PI()*B101*85/Nt_load2)</f>
        <v>-0.10437573580787113</v>
      </c>
      <c r="CN362" s="223">
        <f t="shared" ref="CN362:CN425" ca="1" si="682">2*IMREAL(K101)*COS(2*PI()*B101*86/Nt_load2)-2*IMAGINARY(K101)*SIN(2*PI()*B101*86/Nt_load2)</f>
        <v>-0.10663487367052298</v>
      </c>
      <c r="CO362" s="223">
        <f t="shared" ref="CO362:CO425" ca="1" si="683">2*IMREAL(K101)*COS(2*PI()*B101*87/Nt_load2)-2*IMAGINARY(K101)*SIN(2*PI()*B101*87/Nt_load2)</f>
        <v>-0.10882977867261046</v>
      </c>
      <c r="CP362" s="223">
        <f t="shared" ref="CP362:CP425" ca="1" si="684">2*IMREAL(K101)*COS(2*PI()*B101*88/Nt_load2)-2*IMAGINARY(K101)*SIN(2*PI()*B101*88/Nt_load2)</f>
        <v>-0.11095912868543308</v>
      </c>
      <c r="CQ362" s="223">
        <f t="shared" ref="CQ362:CQ425" ca="1" si="685">2*IMREAL(K101)*COS(2*PI()*B101*89/Nt_load2)-2*IMAGINARY(K101)*SIN(2*PI()*B101*89/Nt_load2)</f>
        <v>-0.1130216410681647</v>
      </c>
      <c r="CR362" s="223">
        <f t="shared" ref="CR362:CR425" ca="1" si="686">2*IMREAL(K101)*COS(2*PI()*B101*90/Nt_load2)-2*IMAGINARY(K101)*SIN(2*PI()*B101*90/Nt_load2)</f>
        <v>-0.11501607344046819</v>
      </c>
      <c r="CS362" s="223">
        <f t="shared" ref="CS362:CS425" ca="1" si="687">2*IMREAL(K101)*COS(2*PI()*B101*91/Nt_load2)-2*IMAGINARY(K101)*SIN(2*PI()*B101*91/Nt_load2)</f>
        <v>-0.11694122443085911</v>
      </c>
      <c r="CT362" s="223">
        <f t="shared" ref="CT362:CT425" ca="1" si="688">2*IMREAL(K101)*COS(2*PI()*B101*92/Nt_load2)-2*IMAGINARY(K101)*SIN(2*PI()*B101*92/Nt_load2)</f>
        <v>-0.11879593440036695</v>
      </c>
      <c r="CU362" s="223">
        <f t="shared" ref="CU362:CU425" ca="1" si="689">2*IMREAL(K101)*COS(2*PI()*B101*93/Nt_load2)-2*IMAGINARY(K101)*SIN(2*PI()*B101*93/Nt_load2)</f>
        <v>-0.12057908614105807</v>
      </c>
      <c r="CV362" s="223">
        <f t="shared" ref="CV362:CV425" ca="1" si="690">2*IMREAL(K101)*COS(2*PI()*B101*94/Nt_load2)-2*IMAGINARY(K101)*SIN(2*PI()*B101*94/Nt_load2)</f>
        <v>-0.12228960554900031</v>
      </c>
      <c r="CW362" s="223">
        <f t="shared" ref="CW362:CW425" ca="1" si="691">2*IMREAL(K101)*COS(2*PI()*B101*95/Nt_load2)-2*IMAGINARY(K101)*SIN(2*PI()*B101*95/Nt_load2)</f>
        <v>-0.12392646227126268</v>
      </c>
      <c r="CX362" s="223">
        <f t="shared" ref="CX362:CX425" ca="1" si="692">2*IMREAL(K101)*COS(2*PI()*B101*96/Nt_load2)-2*IMAGINARY(K101)*SIN(2*PI()*B101*96/Nt_load2)</f>
        <v>-0.12548867032656172</v>
      </c>
      <c r="CY362" s="223">
        <f t="shared" ref="CY362:CY425" ca="1" si="693">2*IMREAL(K101)*COS(2*PI()*B101*97/Nt_load2)-2*IMAGINARY(K101)*SIN(2*PI()*B101*97/Nt_load2)</f>
        <v>-0.12697528869917968</v>
      </c>
      <c r="CZ362" s="223">
        <f t="shared" ref="CZ362:CZ425" ca="1" si="694">2*IMREAL(K101)*COS(2*PI()*B101*98/Nt_load2)-2*IMAGINARY(K101)*SIN(2*PI()*B101*98/Nt_load2)</f>
        <v>-0.1283854219057971</v>
      </c>
      <c r="DA362" s="223">
        <f t="shared" ref="DA362:DA425" ca="1" si="695">2*IMREAL(K101)*COS(2*PI()*B101*99/Nt_load2)-2*IMAGINARY(K101)*SIN(2*PI()*B101*99/Nt_load2)</f>
        <v>-0.12971822053489862</v>
      </c>
      <c r="DB362" s="223">
        <f t="shared" ref="DB362:DB425" ca="1" si="696">2*IMREAL(K101)*COS(2*PI()*B101*100/Nt_load2)-2*IMAGINARY(K101)*SIN(2*PI()*B101*100/Nt_load2)</f>
        <v>-0.13097288175842658</v>
      </c>
      <c r="DC362" s="223">
        <f t="shared" ref="DC362:DC425" ca="1" si="697">2*IMREAL(K101)*COS(2*PI()*B101*101/Nt_load2)-2*IMAGINARY(K101)*SIN(2*PI()*B101*101/Nt_load2)</f>
        <v>-0.13214864981537477</v>
      </c>
      <c r="DD362" s="223">
        <f t="shared" ref="DD362:DD425" ca="1" si="698">2*IMREAL(K101)*COS(2*PI()*B101*102/Nt_load2)-2*IMAGINARY(K101)*SIN(2*PI()*B101*102/Nt_load2)</f>
        <v>-0.13324481646703046</v>
      </c>
      <c r="DE362" s="223">
        <f t="shared" ref="DE362:DE425" ca="1" si="699">2*IMREAL(K101)*COS(2*PI()*B101*103/Nt_load2)-2*IMAGINARY(K101)*SIN(2*PI()*B101*103/Nt_load2)</f>
        <v>-0.134260721423591</v>
      </c>
      <c r="DF362" s="223">
        <f t="shared" ref="DF362:DF425" ca="1" si="700">2*IMREAL(K101)*COS(2*PI()*B101*104/Nt_load2)-2*IMAGINARY(K101)*SIN(2*PI()*B101*104/Nt_load2)</f>
        <v>-0.13519575274189771</v>
      </c>
      <c r="DG362" s="223">
        <f t="shared" ref="DG362:DG425" ca="1" si="701">2*IMREAL(K101)*COS(2*PI()*B101*105/Nt_load2)-2*IMAGINARY(K101)*SIN(2*PI()*B101*105/Nt_load2)</f>
        <v>-0.13604934719404752</v>
      </c>
      <c r="DH362" s="223">
        <f t="shared" ref="DH362:DH425" ca="1" si="702">2*IMREAL(K101)*COS(2*PI()*B101*106/Nt_load2)-2*IMAGINARY(K101)*SIN(2*PI()*B101*106/Nt_load2)</f>
        <v>-0.13682099060666036</v>
      </c>
      <c r="DI362" s="223">
        <f t="shared" ref="DI362:DI425" ca="1" si="703">2*IMREAL(K101)*COS(2*PI()*B101*107/Nt_load2)-2*IMAGINARY(K101)*SIN(2*PI()*B101*107/Nt_load2)</f>
        <v>-0.13751021817059814</v>
      </c>
      <c r="DJ362" s="223">
        <f t="shared" ref="DJ362:DJ425" ca="1" si="704">2*IMREAL(K101)*COS(2*PI()*B101*108/Nt_load2)-2*IMAGINARY(K101)*SIN(2*PI()*B101*108/Nt_load2)</f>
        <v>-0.13811661472094816</v>
      </c>
      <c r="DK362" s="223">
        <f t="shared" ref="DK362:DK425" ca="1" si="705">2*IMREAL(K101)*COS(2*PI()*B101*109/Nt_load2)-2*IMAGINARY(K101)*SIN(2*PI()*B101*109/Nt_load2)</f>
        <v>-0.1386398149871032</v>
      </c>
      <c r="DL362" s="223">
        <f t="shared" ref="DL362:DL425" ca="1" si="706">2*IMREAL(K101)*COS(2*PI()*B101*110/Nt_load2)-2*IMAGINARY(K101)*SIN(2*PI()*B101*110/Nt_load2)</f>
        <v>-0.13907950381278655</v>
      </c>
      <c r="DM362" s="223">
        <f t="shared" ref="DM362:DM425" ca="1" si="707">2*IMREAL(K101)*COS(2*PI()*B101*111/Nt_load2)-2*IMAGINARY(K101)*SIN(2*PI()*B101*111/Nt_load2)</f>
        <v>-0.13943541634589074</v>
      </c>
      <c r="DN362" s="223">
        <f t="shared" ref="DN362:DN425" ca="1" si="708">2*IMREAL(K101)*COS(2*PI()*B101*112/Nt_load2)-2*IMAGINARY(K101)*SIN(2*PI()*B101*112/Nt_load2)</f>
        <v>-0.13970733819801417</v>
      </c>
      <c r="DO362" s="223">
        <f t="shared" ref="DO362:DO425" ca="1" si="709">2*IMREAL(K101)*COS(2*PI()*B101*113/Nt_load2)-2*IMAGINARY(K101)*SIN(2*PI()*B101*113/Nt_load2)</f>
        <v>-0.13989510557360096</v>
      </c>
      <c r="DP362" s="223">
        <f t="shared" ref="DP362:DP425" ca="1" si="710">2*IMREAL(K101)*COS(2*PI()*B101*114/Nt_load2)-2*IMAGINARY(K101)*SIN(2*PI()*B101*114/Nt_load2)</f>
        <v>-0.13999860536860517</v>
      </c>
      <c r="DQ362" s="223">
        <f t="shared" ref="DQ362:DQ425" ca="1" si="711">2*IMREAL(K101)*COS(2*PI()*B101*115/Nt_load2)-2*IMAGINARY(K101)*SIN(2*PI()*B101*115/Nt_load2)</f>
        <v>-0.14001777523862033</v>
      </c>
      <c r="DR362" s="223">
        <f t="shared" ref="DR362:DR425" ca="1" si="712">2*IMREAL(K101)*COS(2*PI()*B101*116/Nt_load2)-2*IMAGINARY(K101)*SIN(2*PI()*B101*116/Nt_load2)</f>
        <v>-0.13995260363643364</v>
      </c>
      <c r="DS362" s="223">
        <f t="shared" ref="DS362:DS425" ca="1" si="713">2*IMREAL(K101)*COS(2*PI()*B101*117/Nt_load2)-2*IMAGINARY(K101)*SIN(2*PI()*B101*117/Nt_load2)</f>
        <v>-0.13980312981898124</v>
      </c>
      <c r="DT362" s="223">
        <f t="shared" ref="DT362:DT425" ca="1" si="714">2*IMREAL(K101)*COS(2*PI()*B101*118/Nt_load2)-2*IMAGINARY(K101)*SIN(2*PI()*B101*118/Nt_load2)</f>
        <v>-0.13956944382370162</v>
      </c>
      <c r="DU362" s="223">
        <f t="shared" ref="DU362:DU425" ca="1" si="715">2*IMREAL(K101)*COS(2*PI()*B101*119/Nt_load2)-2*IMAGINARY(K101)*SIN(2*PI()*B101*119/Nt_load2)</f>
        <v>-0.13925168641430025</v>
      </c>
      <c r="DV362" s="223">
        <f t="shared" ref="DV362:DV425" ca="1" si="716">2*IMREAL(K101)*COS(2*PI()*B101*120/Nt_load2)-2*IMAGINARY(K101)*SIN(2*PI()*B101*120/Nt_load2)</f>
        <v>-0.13885004899595885</v>
      </c>
      <c r="DW362" s="223">
        <f t="shared" ref="DW362:DW425" ca="1" si="717">2*IMREAL(K101)*COS(2*PI()*B101*121/Nt_load2)-2*IMAGINARY(K101)*SIN(2*PI()*B101*121/Nt_load2)</f>
        <v>-0.13836477350004001</v>
      </c>
      <c r="DX362" s="223">
        <f t="shared" ref="DX362:DX425" ca="1" si="718">2*IMREAL(K101)*COS(2*PI()*B101*122/Nt_load2)-2*IMAGINARY(K101)*SIN(2*PI()*B101*122/Nt_load2)</f>
        <v>-0.13779615223835689</v>
      </c>
      <c r="DY362" s="223">
        <f t="shared" ref="DY362:DY425" ca="1" si="719">2*IMREAL(K101)*COS(2*PI()*B101*123/Nt_load2)-2*IMAGINARY(K101)*SIN(2*PI()*B101*123/Nt_load2)</f>
        <v>-0.13714452772709537</v>
      </c>
      <c r="DZ362" s="223">
        <f t="shared" ref="DZ362:DZ425" ca="1" si="720">2*IMREAL(K101)*COS(2*PI()*B101*124/Nt_load2)-2*IMAGINARY(K101)*SIN(2*PI()*B101*124/Nt_load2)</f>
        <v>-0.13641029248049524</v>
      </c>
      <c r="EA362" s="223">
        <f t="shared" ref="EA362:EA425" ca="1" si="721">2*IMREAL(K101)*COS(2*PI()*B101*125/Nt_load2)-2*IMAGINARY(K101)*SIN(2*PI()*B101*125/Nt_load2)</f>
        <v>-0.13559388877441428</v>
      </c>
      <c r="EB362" s="223">
        <f t="shared" ref="EB362:EB425" ca="1" si="722">2*IMREAL(K101)*COS(2*PI()*B101*126/Nt_load2)-2*IMAGINARY(K101)*SIN(2*PI()*B101*126/Nt_load2)</f>
        <v>-0.13469580837991765</v>
      </c>
      <c r="EC362" s="223">
        <f t="shared" ref="EC362:EC425" ca="1" si="723">2*IMREAL(K101)*COS(2*PI()*B101*127/Nt_load2)-2*IMAGINARY(K101)*SIN(2*PI()*B101*127/Nt_load2)</f>
        <v>-0.13371659226705365</v>
      </c>
      <c r="ED362" s="223">
        <f t="shared" ref="ED362:ED425" ca="1" si="724">2*IMREAL(K101)*COS(2*PI()*B101*128/Nt_load2)-2*IMAGINARY(K101)*SIN(2*PI()*B101*128/Nt_load2)</f>
        <v>-0.13265683027899339</v>
      </c>
      <c r="EE362" s="223">
        <f t="shared" ref="EE362:EE425" ca="1" si="725">2*IMREAL(K101)*COS(2*PI()*B101*129/Nt_load2)-2*IMAGINARY(K101)*SIN(2*PI()*B101*129/Nt_load2)</f>
        <v>-0.13151716077673148</v>
      </c>
      <c r="EF362" s="223">
        <f t="shared" ref="EF362:EF425" ca="1" si="726">2*IMREAL(K101)*COS(2*PI()*B101*130/Nt_load2)-2*IMAGINARY(K101)*SIN(2*PI()*B101*130/Nt_load2)</f>
        <v>-0.13029827025456103</v>
      </c>
      <c r="EG362" s="223">
        <f t="shared" ref="EG362:EG425" ca="1" si="727">2*IMREAL(K101)*COS(2*PI()*B101*131/Nt_load2)-2*IMAGINARY(K101)*SIN(2*PI()*B101*131/Nt_load2)</f>
        <v>-0.12900089292655534</v>
      </c>
      <c r="EH362" s="223">
        <f t="shared" ref="EH362:EH425" ca="1" si="728">2*IMREAL(K101)*COS(2*PI()*B101*132/Nt_load2)-2*IMAGINARY(K101)*SIN(2*PI()*B101*132/Nt_load2)</f>
        <v>-0.12762581028430484</v>
      </c>
      <c r="EI362" s="223">
        <f t="shared" ref="EI362:EI425" ca="1" si="729">2*IMREAL(K101)*COS(2*PI()*B101*133/Nt_load2)-2*IMAGINARY(K101)*SIN(2*PI()*B101*133/Nt_load2)</f>
        <v>-0.12617385062617545</v>
      </c>
      <c r="EJ362" s="223">
        <f t="shared" ref="EJ362:EJ425" ca="1" si="730">2*IMREAL(K101)*COS(2*PI()*B101*134/Nt_load2)-2*IMAGINARY(K101)*SIN(2*PI()*B101*134/Nt_load2)</f>
        <v>-0.12464588855837305</v>
      </c>
      <c r="EK362" s="223">
        <f t="shared" ref="EK362:EK425" ca="1" si="731">2*IMREAL(K101)*COS(2*PI()*B101*135/Nt_load2)-2*IMAGINARY(K101)*SIN(2*PI()*B101*135/Nt_load2)</f>
        <v>-0.12304284446811303</v>
      </c>
      <c r="EL362" s="223">
        <f t="shared" ref="EL362:EL425" ca="1" si="732">2*IMREAL(K101)*COS(2*PI()*B101*136/Nt_load2)-2*IMAGINARY(K101)*SIN(2*PI()*B101*136/Nt_load2)</f>
        <v>-0.1213656839692137</v>
      </c>
      <c r="EM362" s="223">
        <f t="shared" ref="EM362:EM425" ca="1" si="733">2*IMREAL(K101)*COS(2*PI()*B101*137/Nt_load2)-2*IMAGINARY(K101)*SIN(2*PI()*B101*137/Nt_load2)</f>
        <v>-0.1196154173204466</v>
      </c>
      <c r="EN362" s="223">
        <f t="shared" ref="EN362:EN425" ca="1" si="734">2*IMREAL(K101)*COS(2*PI()*B101*138/Nt_load2)-2*IMAGINARY(K101)*SIN(2*PI()*B101*138/Nt_load2)</f>
        <v>-0.11779309881699415</v>
      </c>
      <c r="EO362" s="223">
        <f t="shared" ref="EO362:EO425" ca="1" si="735">2*IMREAL(K101)*COS(2*PI()*B101*139/Nt_load2)-2*IMAGINARY(K101)*SIN(2*PI()*B101*139/Nt_load2)</f>
        <v>-0.11589982615538204</v>
      </c>
      <c r="EP362" s="223">
        <f t="shared" ref="EP362:EP425" ca="1" si="736">2*IMREAL(K101)*COS(2*PI()*B101*140/Nt_load2)-2*IMAGINARY(K101)*SIN(2*PI()*B101*140/Nt_load2)</f>
        <v>-0.11393673977226756</v>
      </c>
      <c r="EQ362" s="223">
        <f t="shared" ref="EQ362:EQ425" ca="1" si="737">2*IMREAL(K101)*COS(2*PI()*B101*141/Nt_load2)-2*IMAGINARY(K101)*SIN(2*PI()*B101*141/Nt_load2)</f>
        <v>-0.11190502215748338</v>
      </c>
      <c r="ER362" s="223">
        <f t="shared" ref="ER362:ER425" ca="1" si="738">2*IMREAL(K101)*COS(2*PI()*B101*142/Nt_load2)-2*IMAGINARY(K101)*SIN(2*PI()*B101*142/Nt_load2)</f>
        <v>-0.10980589714174979</v>
      </c>
      <c r="ES362" s="223">
        <f t="shared" ref="ES362:ES425" ca="1" si="739">2*IMREAL(K101)*COS(2*PI()*B101*143/Nt_load2)-2*IMAGINARY(K101)*SIN(2*PI()*B101*143/Nt_load2)</f>
        <v>-0.10764062915948498</v>
      </c>
      <c r="ET362" s="223">
        <f t="shared" ref="ET362:ET425" ca="1" si="740">2*IMREAL(K101)*COS(2*PI()*B101*144/Nt_load2)-2*IMAGINARY(K101)*SIN(2*PI()*B101*144/Nt_load2)</f>
        <v>-0.1054105224871569</v>
      </c>
      <c r="EU362" s="223">
        <f t="shared" ref="EU362:EU425" ca="1" si="741">2*IMREAL(K101)*COS(2*PI()*B101*145/Nt_load2)-2*IMAGINARY(K101)*SIN(2*PI()*B101*145/Nt_load2)</f>
        <v>-0.10311692045763583</v>
      </c>
      <c r="EV362" s="223">
        <f t="shared" ref="EV362:EV425" ca="1" si="742">2*IMREAL(K101)*COS(2*PI()*B101*146/Nt_load2)-2*IMAGINARY(K101)*SIN(2*PI()*B101*146/Nt_load2)</f>
        <v>-0.10076120465102111</v>
      </c>
      <c r="EW362" s="223">
        <f t="shared" ref="EW362:EW425" ca="1" si="743">2*IMREAL(K101)*COS(2*PI()*B101*147/Nt_load2)-2*IMAGINARY(K101)*SIN(2*PI()*B101*147/Nt_load2)</f>
        <v>-9.83447940624287E-2</v>
      </c>
      <c r="EX362" s="223">
        <f t="shared" ref="EX362:EX425" ca="1" si="744">2*IMREAL(K101)*COS(2*PI()*B101*148/Nt_load2)-2*IMAGINARY(K101)*SIN(2*PI()*B101*148/Nt_load2)</f>
        <v>-9.5869144247241814E-2</v>
      </c>
      <c r="EY362" s="223">
        <f t="shared" ref="EY362:EY425" ca="1" si="745">2*IMREAL(K101)*COS(2*PI()*B101*149/Nt_load2)-2*IMAGINARY(K101)*SIN(2*PI()*B101*149/Nt_load2)</f>
        <v>-9.3335746444338591E-2</v>
      </c>
      <c r="EZ362" s="223">
        <f t="shared" ref="EZ362:EZ425" ca="1" si="746">2*IMREAL(K101)*COS(2*PI()*B101*150/Nt_load2)-2*IMAGINARY(K101)*SIN(2*PI()*B101*150/Nt_load2)</f>
        <v>-9.0746126677825653E-2</v>
      </c>
      <c r="FA362" s="223">
        <f t="shared" ref="FA362:FA425" ca="1" si="747">2*IMREAL(K101)*COS(2*PI()*B101*151/Nt_load2)-2*IMAGINARY(K101)*SIN(2*PI()*B101*151/Nt_load2)</f>
        <v>-8.8101844837818244E-2</v>
      </c>
      <c r="FB362" s="223">
        <f t="shared" ref="FB362:FB425" ca="1" si="748">2*IMREAL(K101)*COS(2*PI()*B101*152/Nt_load2)-2*IMAGINARY(K101)*SIN(2*PI()*B101*152/Nt_load2)</f>
        <v>-8.5404493740820694E-2</v>
      </c>
      <c r="FC362" s="223">
        <f t="shared" ref="FC362:FC425" ca="1" si="749">2*IMREAL(K101)*COS(2*PI()*B101*153/Nt_load2)-2*IMAGINARY(K101)*SIN(2*PI()*B101*153/Nt_load2)</f>
        <v>-8.2655698170273323E-2</v>
      </c>
      <c r="FD362" s="223">
        <f t="shared" ref="FD362:FD425" ca="1" si="750">2*IMREAL(K101)*COS(2*PI()*B101*154/Nt_load2)-2*IMAGINARY(K101)*SIN(2*PI()*B101*154/Nt_load2)</f>
        <v>-7.9857113897843862E-2</v>
      </c>
      <c r="FE362" s="223">
        <f t="shared" ref="FE362:FE425" ca="1" si="751">2*IMREAL(K101)*COS(2*PI()*B101*155/Nt_load2)-2*IMAGINARY(K101)*SIN(2*PI()*B101*155/Nt_load2)</f>
        <v>-7.7010426686052152E-2</v>
      </c>
      <c r="FF362" s="223">
        <f t="shared" ref="FF362:FF425" ca="1" si="752">2*IMREAL(K101)*COS(2*PI()*B101*156/Nt_load2)-2*IMAGINARY(K101)*SIN(2*PI()*B101*156/Nt_load2)</f>
        <v>-7.4117351272830104E-2</v>
      </c>
      <c r="FG362" s="223">
        <f t="shared" ref="FG362:FG425" ca="1" si="753">2*IMREAL(K101)*COS(2*PI()*B101*157/Nt_load2)-2*IMAGINARY(K101)*SIN(2*PI()*B101*157/Nt_load2)</f>
        <v>-7.1179630338627564E-2</v>
      </c>
      <c r="FH362" s="223">
        <f t="shared" ref="FH362:FH425" ca="1" si="754">2*IMREAL(K101)*COS(2*PI()*B101*158/Nt_load2)-2*IMAGINARY(K101)*SIN(2*PI()*B101*158/Nt_load2)</f>
        <v>-6.8199033456686806E-2</v>
      </c>
      <c r="FI362" s="223">
        <f t="shared" ref="FI362:FI425" ca="1" si="755">2*IMREAL(K101)*COS(2*PI()*B101*159/Nt_load2)-2*IMAGINARY(K101)*SIN(2*PI()*B101*159/Nt_load2)</f>
        <v>-6.5177356027117911E-2</v>
      </c>
      <c r="FJ362" s="223">
        <f t="shared" ref="FJ362:FJ425" ca="1" si="756">2*IMREAL(K101)*COS(2*PI()*B101*160/Nt_load2)-2*IMAGINARY(K101)*SIN(2*PI()*B101*160/Nt_load2)</f>
        <v>-6.2116418195416585E-2</v>
      </c>
      <c r="FK362" s="223">
        <f t="shared" ref="FK362:FK425" ca="1" si="757">2*IMREAL(K101)*COS(2*PI()*B101*161/Nt_load2)-2*IMAGINARY(K101)*SIN(2*PI()*B101*161/Nt_load2)</f>
        <v>-5.9018063756076801E-2</v>
      </c>
      <c r="FL362" s="223">
        <f t="shared" ref="FL362:FL425" ca="1" si="758">2*IMREAL(K101)*COS(2*PI()*B101*162/Nt_load2)-2*IMAGINARY(K101)*SIN(2*PI()*B101*162/Nt_load2)</f>
        <v>-5.5884159041957933E-2</v>
      </c>
      <c r="FM362" s="223">
        <f t="shared" ref="FM362:FM425" ca="1" si="759">2*IMREAL(K101)*COS(2*PI()*B101*163/Nt_load2)-2*IMAGINARY(K101)*SIN(2*PI()*B101*163/Nt_load2)</f>
        <v>-5.2716591800075492E-2</v>
      </c>
      <c r="FN362" s="223">
        <f t="shared" ref="FN362:FN425" ca="1" si="760">2*IMREAL(K101)*COS(2*PI()*B101*164/Nt_load2)-2*IMAGINARY(K101)*SIN(2*PI()*B101*164/Nt_load2)</f>
        <v>-4.9517270054493009E-2</v>
      </c>
      <c r="FO362" s="223">
        <f t="shared" ref="FO362:FO425" ca="1" si="761">2*IMREAL(K101)*COS(2*PI()*B101*165/Nt_load2)-2*IMAGINARY(K101)*SIN(2*PI()*B101*165/Nt_load2)</f>
        <v>-4.6288120956999662E-2</v>
      </c>
      <c r="FP362" s="223">
        <f t="shared" ref="FP362:FP425" ca="1" si="762">2*IMREAL(K101)*COS(2*PI()*B101*166/Nt_load2)-2*IMAGINARY(K101)*SIN(2*PI()*B101*166/Nt_load2)</f>
        <v>-4.3031089626266061E-2</v>
      </c>
      <c r="FQ362" s="223">
        <f t="shared" ref="FQ362:FQ425" ca="1" si="763">2*IMREAL(K101)*COS(2*PI()*B101*167/Nt_load2)-2*IMAGINARY(K101)*SIN(2*PI()*B101*167/Nt_load2)</f>
        <v>-3.9748137976177787E-2</v>
      </c>
      <c r="FR362" s="223">
        <f t="shared" ref="FR362:FR425" ca="1" si="764">2*IMREAL(K101)*COS(2*PI()*B101*168/Nt_load2)-2*IMAGINARY(K101)*SIN(2*PI()*B101*168/Nt_load2)</f>
        <v>-3.644124353405126E-2</v>
      </c>
      <c r="FS362" s="223">
        <f t="shared" ref="FS362:FS425" ca="1" si="765">2*IMREAL(K101)*COS(2*PI()*B101*169/Nt_load2)-2*IMAGINARY(K101)*SIN(2*PI()*B101*169/Nt_load2)</f>
        <v>-3.3112398249445694E-2</v>
      </c>
      <c r="FT362" s="223">
        <f t="shared" ref="FT362:FT425" ca="1" si="766">2*IMREAL(K101)*COS(2*PI()*B101*170/Nt_load2)-2*IMAGINARY(K101)*SIN(2*PI()*B101*170/Nt_load2)</f>
        <v>-2.976360729428696E-2</v>
      </c>
      <c r="FU362" s="223">
        <f t="shared" ref="FU362:FU425" ca="1" si="767">2*IMREAL(K101)*COS(2*PI()*B101*171/Nt_load2)-2*IMAGINARY(K101)*SIN(2*PI()*B101*171/Nt_load2)</f>
        <v>-2.6396887855027126E-2</v>
      </c>
      <c r="FV362" s="223">
        <f t="shared" ref="FV362:FV425" ca="1" si="768">2*IMREAL(K101)*COS(2*PI()*B101*172/Nt_load2)-2*IMAGINARY(K101)*SIN(2*PI()*B101*172/Nt_load2)</f>
        <v>-2.3014267917566639E-2</v>
      </c>
      <c r="FW362" s="223">
        <f t="shared" ref="FW362:FW425" ca="1" si="769">2*IMREAL(K101)*COS(2*PI()*B101*173/Nt_load2)-2*IMAGINARY(K101)*SIN(2*PI()*B101*173/Nt_load2)</f>
        <v>-1.9617785045671514E-2</v>
      </c>
      <c r="FX362" s="223">
        <f t="shared" ref="FX362:FX425" ca="1" si="770">2*IMREAL(K101)*COS(2*PI()*B101*174/Nt_load2)-2*IMAGINARY(K101)*SIN(2*PI()*B101*174/Nt_load2)</f>
        <v>-1.6209485153621112E-2</v>
      </c>
      <c r="FY362" s="223">
        <f t="shared" ref="FY362:FY425" ca="1" si="771">2*IMREAL(K101)*COS(2*PI()*B101*175/Nt_load2)-2*IMAGINARY(K101)*SIN(2*PI()*B101*175/Nt_load2)</f>
        <v>-1.2791421273825848E-2</v>
      </c>
      <c r="FZ362" s="223">
        <f t="shared" ref="FZ362:FZ425" ca="1" si="772">2*IMREAL(K101)*COS(2*PI()*B101*176/Nt_load2)-2*IMAGINARY(K101)*SIN(2*PI()*B101*176/Nt_load2)</f>
        <v>-9.3656523201572778E-3</v>
      </c>
      <c r="GA362" s="223">
        <f t="shared" ref="GA362:GA425" ca="1" si="773">2*IMREAL(K101)*COS(2*PI()*B101*177/Nt_load2)-2*IMAGINARY(K101)*SIN(2*PI()*B101*177/Nt_load2)</f>
        <v>-5.9342418477352291E-3</v>
      </c>
      <c r="GB362" s="223">
        <f t="shared" ref="GB362:GB425" ca="1" si="774">2*IMREAL(K101)*COS(2*PI()*B101*178/Nt_load2)-2*IMAGINARY(K101)*SIN(2*PI()*B101*178/Nt_load2)</f>
        <v>-2.499256809919817E-3</v>
      </c>
      <c r="GC362" s="223">
        <f t="shared" ref="GC362:GC425" ca="1" si="775">2*IMREAL(K101)*COS(2*PI()*B101*179/Nt_load2)-2*IMAGINARY(K101)*SIN(2*PI()*B101*179/Nt_load2)</f>
        <v>9.3723368674464985E-4</v>
      </c>
      <c r="GD362" s="223">
        <f t="shared" ref="GD362:GD425" ca="1" si="776">2*IMREAL(K101)*COS(2*PI()*B101*180/Nt_load2)-2*IMAGINARY(K101)*SIN(2*PI()*B101*180/Nt_load2)</f>
        <v>4.3731596288816565E-3</v>
      </c>
      <c r="GE362" s="223">
        <f t="shared" ref="GE362:GE425" ca="1" si="777">2*IMREAL(K101)*COS(2*PI()*B101*181/Nt_load2)-2*IMAGINARY(K101)*SIN(2*PI()*B101*181/Nt_load2)</f>
        <v>7.8064513431812046E-3</v>
      </c>
      <c r="GF362" s="223">
        <f t="shared" ref="GF362:GF425" ca="1" si="778">2*IMREAL(K101)*COS(2*PI()*B101*182/Nt_load2)-2*IMAGINARY(K101)*SIN(2*PI()*B101*182/Nt_load2)</f>
        <v>1.1235040743093616E-2</v>
      </c>
      <c r="GG362" s="223">
        <f t="shared" ref="GG362:GG425" ca="1" si="779">2*IMREAL(K101)*COS(2*PI()*B101*183/Nt_load2)-2*IMAGINARY(K101)*SIN(2*PI()*B101*183/Nt_load2)</f>
        <v>1.4656862574567636E-2</v>
      </c>
      <c r="GH362" s="223">
        <f t="shared" ref="GH362:GH425" ca="1" si="780">2*IMREAL(K101)*COS(2*PI()*B101*184/Nt_load2)-2*IMAGINARY(K101)*SIN(2*PI()*B101*184/Nt_load2)</f>
        <v>1.8069855660082124E-2</v>
      </c>
      <c r="GI362" s="223">
        <f t="shared" ref="GI362:GI425" ca="1" si="781">2*IMREAL(K101)*COS(2*PI()*B101*185/Nt_load2)-2*IMAGINARY(K101)*SIN(2*PI()*B101*185/Nt_load2)</f>
        <v>2.1471964140222403E-2</v>
      </c>
      <c r="GJ362" s="223">
        <f t="shared" ref="GJ362:GJ425" ca="1" si="782">2*IMREAL(K101)*COS(2*PI()*B101*186/Nt_load2)-2*IMAGINARY(K101)*SIN(2*PI()*B101*186/Nt_load2)</f>
        <v>2.4861138712053064E-2</v>
      </c>
      <c r="GK362" s="223">
        <f t="shared" ref="GK362:GK425" ca="1" si="783">2*IMREAL(K101)*COS(2*PI()*B101*187/Nt_load2)-2*IMAGINARY(K101)*SIN(2*PI()*B101*187/Nt_load2)</f>
        <v>2.823533786354156E-2</v>
      </c>
      <c r="GL362" s="223">
        <f t="shared" ref="GL362:GL425" ca="1" si="784">2*IMREAL(K101)*COS(2*PI()*B101*188/Nt_load2)-2*IMAGINARY(K101)*SIN(2*PI()*B101*188/Nt_load2)</f>
        <v>3.1592529103288219E-2</v>
      </c>
      <c r="GM362" s="223">
        <f t="shared" ref="GM362:GM425" ca="1" si="785">2*IMREAL(K101)*COS(2*PI()*B101*189/Nt_load2)-2*IMAGINARY(K101)*SIN(2*PI()*B101*189/Nt_load2)</f>
        <v>3.4930690184823809E-2</v>
      </c>
      <c r="GN362" s="223">
        <f t="shared" ref="GN362:GN425" ca="1" si="786">2*IMREAL(K101)*COS(2*PI()*B101*190/Nt_load2)-2*IMAGINARY(K101)*SIN(2*PI()*B101*190/Nt_load2)</f>
        <v>3.8247810324734698E-2</v>
      </c>
      <c r="GO362" s="223">
        <f t="shared" ref="GO362:GO425" ca="1" si="787">2*IMREAL(K101)*COS(2*PI()*B101*191/Nt_load2)-2*IMAGINARY(K101)*SIN(2*PI()*B101*191/Nt_load2)</f>
        <v>4.1541891413883716E-2</v>
      </c>
      <c r="GP362" s="223">
        <f t="shared" ref="GP362:GP425" ca="1" si="788">2*IMREAL(K101)*COS(2*PI()*B101*192/Nt_load2)-2*IMAGINARY(K101)*SIN(2*PI()*B101*192/Nt_load2)</f>
        <v>4.481094922099637E-2</v>
      </c>
      <c r="GQ362" s="223">
        <f t="shared" ref="GQ362:GQ425" ca="1" si="789">2*IMREAL(K101)*COS(2*PI()*B101*193/Nt_load2)-2*IMAGINARY(K101)*SIN(2*PI()*B101*193/Nt_load2)</f>
        <v>4.8053014587887626E-2</v>
      </c>
      <c r="GR362" s="223">
        <f t="shared" ref="GR362:GR425" ca="1" si="790">2*IMREAL(K101)*COS(2*PI()*B101*194/Nt_load2)-2*IMAGINARY(K101)*SIN(2*PI()*B101*194/Nt_load2)</f>
        <v>5.1266134615609082E-2</v>
      </c>
      <c r="GS362" s="223">
        <f t="shared" ref="GS362:GS425" ca="1" si="791">2*IMREAL(K101)*COS(2*PI()*B101*195/Nt_load2)-2*IMAGINARY(K101)*SIN(2*PI()*B101*195/Nt_load2)</f>
        <v>5.4448373840802332E-2</v>
      </c>
      <c r="GT362" s="223">
        <f t="shared" ref="GT362:GT425" ca="1" si="792">2*IMREAL(K101)*COS(2*PI()*B101*196/Nt_load2)-2*IMAGINARY(K101)*SIN(2*PI()*B101*196/Nt_load2)</f>
        <v>5.7597815401549728E-2</v>
      </c>
      <c r="GU362" s="223">
        <f t="shared" ref="GU362:GU425" ca="1" si="793">2*IMREAL(K101)*COS(2*PI()*B101*197/Nt_load2)-2*IMAGINARY(K101)*SIN(2*PI()*B101*197/Nt_load2)</f>
        <v>6.0712562192020265E-2</v>
      </c>
      <c r="GV362" s="223">
        <f t="shared" ref="GV362:GV425" ca="1" si="794">2*IMREAL(K101)*COS(2*PI()*B101*198/Nt_load2)-2*IMAGINARY(K101)*SIN(2*PI()*B101*198/Nt_load2)</f>
        <v>6.3790738005215356E-2</v>
      </c>
      <c r="GW362" s="223">
        <f t="shared" ref="GW362:GW425" ca="1" si="795">2*IMREAL(K101)*COS(2*PI()*B101*199/Nt_load2)-2*IMAGINARY(K101)*SIN(2*PI()*B101*199/Nt_load2)</f>
        <v>6.6830488663125326E-2</v>
      </c>
      <c r="GX362" s="223">
        <f t="shared" ref="GX362:GX425" ca="1" si="796">2*IMREAL(K101)*COS(2*PI()*B101*200/Nt_load2)-2*IMAGINARY(K101)*SIN(2*PI()*B101*200/Nt_load2)</f>
        <v>6.9829983133617574E-2</v>
      </c>
      <c r="GY362" s="223">
        <f t="shared" ref="GY362:GY425" ca="1" si="797">2*IMREAL(K101)*COS(2*PI()*B101*201/Nt_load2)-2*IMAGINARY(K101)*SIN(2*PI()*B101*201/Nt_load2)</f>
        <v>7.278741463338137E-2</v>
      </c>
      <c r="GZ362" s="223">
        <f t="shared" ref="GZ362:GZ425" ca="1" si="798">2*IMREAL(K101)*COS(2*PI()*B101*202/Nt_load2)-2*IMAGINARY(K101)*SIN(2*PI()*B101*202/Nt_load2)</f>
        <v>7.5701001716266758E-2</v>
      </c>
      <c r="HA362" s="223">
        <f t="shared" ref="HA362:HA425" ca="1" si="799">2*IMREAL(K101)*COS(2*PI()*B101*203/Nt_load2)-2*IMAGINARY(K101)*SIN(2*PI()*B101*203/Nt_load2)</f>
        <v>7.8568989346361029E-2</v>
      </c>
      <c r="HB362" s="223">
        <f t="shared" ref="HB362:HB425" ca="1" si="800">2*IMREAL(K101)*COS(2*PI()*B101*204/Nt_load2)-2*IMAGINARY(K101)*SIN(2*PI()*B101*204/Nt_load2)</f>
        <v>8.1389649955156795E-2</v>
      </c>
      <c r="HC362" s="223">
        <f t="shared" ref="HC362:HC425" ca="1" si="801">2*IMREAL(K101)*COS(2*PI()*B101*205/Nt_load2)-2*IMAGINARY(K101)*SIN(2*PI()*B101*205/Nt_load2)</f>
        <v>8.4161284482174636E-2</v>
      </c>
      <c r="HD362" s="223">
        <f t="shared" ref="HD362:HD425" ca="1" si="802">2*IMREAL(K101)*COS(2*PI()*B101*206/Nt_load2)-2*IMAGINARY(K101)*SIN(2*PI()*B101*206/Nt_load2)</f>
        <v>8.6882223398413505E-2</v>
      </c>
      <c r="HE362" s="223">
        <f t="shared" ref="HE362:HE425" ca="1" si="803">2*IMREAL(K101)*COS(2*PI()*B101*207/Nt_load2)-2*IMAGINARY(K101)*SIN(2*PI()*B101*207/Nt_load2)</f>
        <v>8.9550827712012782E-2</v>
      </c>
      <c r="HF362" s="223">
        <f t="shared" ref="HF362:HF425" ca="1" si="804">2*IMREAL(K101)*COS(2*PI()*B101*208/Nt_load2)-2*IMAGINARY(K101)*SIN(2*PI()*B101*208/Nt_load2)</f>
        <v>9.2165489955519542E-2</v>
      </c>
      <c r="HG362" s="223">
        <f t="shared" ref="HG362:HG425" ca="1" si="805">2*IMREAL(K101)*COS(2*PI()*B101*209/Nt_load2)-2*IMAGINARY(K101)*SIN(2*PI()*B101*209/Nt_load2)</f>
        <v>9.4724635154166653E-2</v>
      </c>
      <c r="HH362" s="223">
        <f t="shared" ref="HH362:HH425" ca="1" si="806">2*IMREAL(K101)*COS(2*PI()*B101*210/Nt_load2)-2*IMAGINARY(K101)*SIN(2*PI()*B101*210/Nt_load2)</f>
        <v>9.7226721774579139E-2</v>
      </c>
      <c r="HI362" s="223">
        <f t="shared" ref="HI362:HI425" ca="1" si="807">2*IMREAL(K101)*COS(2*PI()*B101*211/Nt_load2)-2*IMAGINARY(K101)*SIN(2*PI()*B101*211/Nt_load2)</f>
        <v>9.9670242653335919E-2</v>
      </c>
      <c r="HJ362" s="223">
        <f t="shared" ref="HJ362:HJ425" ca="1" si="808">2*IMREAL(K101)*COS(2*PI()*B101*212/Nt_load2)-2*IMAGINARY(K101)*SIN(2*PI()*B101*212/Nt_load2)</f>
        <v>0.10205372590482875</v>
      </c>
      <c r="HK362" s="223">
        <f t="shared" ref="HK362:HK425" ca="1" si="809">2*IMREAL(K101)*COS(2*PI()*B101*213/Nt_load2)-2*IMAGINARY(K101)*SIN(2*PI()*B101*213/Nt_load2)</f>
        <v>0.1043757358078711</v>
      </c>
      <c r="HL362" s="223">
        <f t="shared" ref="HL362:HL425" ca="1" si="810">2*IMREAL(K101)*COS(2*PI()*B101*214/Nt_load2)-2*IMAGINARY(K101)*SIN(2*PI()*B101*214/Nt_load2)</f>
        <v>0.10663487367052296</v>
      </c>
      <c r="HM362" s="223">
        <f t="shared" ref="HM362:HM425" ca="1" si="811">2*IMREAL(K101)*COS(2*PI()*B101*215/Nt_load2)-2*IMAGINARY(K101)*SIN(2*PI()*B101*215/Nt_load2)</f>
        <v>0.10882977867261043</v>
      </c>
      <c r="HN362" s="223">
        <f t="shared" ref="HN362:HN425" ca="1" si="812">2*IMREAL(K101)*COS(2*PI()*B101*216/Nt_load2)-2*IMAGINARY(K101)*SIN(2*PI()*B101*216/Nt_load2)</f>
        <v>0.11095912868543306</v>
      </c>
      <c r="HO362" s="223">
        <f t="shared" ref="HO362:HO425" ca="1" si="813">2*IMREAL(K101)*COS(2*PI()*B101*217/Nt_load2)-2*IMAGINARY(K101)*SIN(2*PI()*B101*217/Nt_load2)</f>
        <v>0.11302164106816465</v>
      </c>
      <c r="HP362" s="223">
        <f t="shared" ref="HP362:HP425" ca="1" si="814">2*IMREAL(K101)*COS(2*PI()*B101*218/Nt_load2)-2*IMAGINARY(K101)*SIN(2*PI()*B101*218/Nt_load2)</f>
        <v>0.11501607344046814</v>
      </c>
      <c r="HQ362" s="223">
        <f t="shared" ref="HQ362:HQ425" ca="1" si="815">2*IMREAL(K101)*COS(2*PI()*B101*219/Nt_load2)-2*IMAGINARY(K101)*SIN(2*PI()*B101*219/Nt_load2)</f>
        <v>0.11694122443085914</v>
      </c>
      <c r="HR362" s="223">
        <f t="shared" ref="HR362:HR425" ca="1" si="816">2*IMREAL(K101)*COS(2*PI()*B101*220/Nt_load2)-2*IMAGINARY(K101)*SIN(2*PI()*B101*220/Nt_load2)</f>
        <v>0.11879593440036697</v>
      </c>
      <c r="HS362" s="223">
        <f t="shared" ref="HS362:HS425" ca="1" si="817">2*IMREAL(K101)*COS(2*PI()*B101*221/Nt_load2)-2*IMAGINARY(K101)*SIN(2*PI()*B101*221/Nt_load2)</f>
        <v>0.12057908614105811</v>
      </c>
      <c r="HT362" s="223">
        <f t="shared" ref="HT362:HT425" ca="1" si="818">2*IMREAL(K101)*COS(2*PI()*B101*222/Nt_load2)-2*IMAGINARY(K101)*SIN(2*PI()*B101*222/Nt_load2)</f>
        <v>0.1222896055490003</v>
      </c>
      <c r="HU362" s="223">
        <f t="shared" ref="HU362:HU425" ca="1" si="819">2*IMREAL(K101)*COS(2*PI()*B101*223/Nt_load2)-2*IMAGINARY(K101)*SIN(2*PI()*B101*223/Nt_load2)</f>
        <v>0.12392646227126267</v>
      </c>
      <c r="HV362" s="223">
        <f t="shared" ref="HV362:HV425" ca="1" si="820">2*IMREAL(K101)*COS(2*PI()*B101*224/Nt_load2)-2*IMAGINARY(K101)*SIN(2*PI()*B101*224/Nt_load2)</f>
        <v>0.12548867032656172</v>
      </c>
      <c r="HW362" s="223">
        <f t="shared" ref="HW362:HW425" ca="1" si="821">2*IMREAL(K101)*COS(2*PI()*B101*225/Nt_load2)-2*IMAGINARY(K101)*SIN(2*PI()*B101*225/Nt_load2)</f>
        <v>0.12697528869917968</v>
      </c>
      <c r="HX362" s="223">
        <f t="shared" ref="HX362:HX425" ca="1" si="822">2*IMREAL(K101)*COS(2*PI()*B101*226/Nt_load2)-2*IMAGINARY(K101)*SIN(2*PI()*B101*226/Nt_load2)</f>
        <v>0.1283854219057971</v>
      </c>
      <c r="HY362" s="223">
        <f t="shared" ref="HY362:HY425" ca="1" si="823">2*IMREAL(K101)*COS(2*PI()*B101*227/Nt_load2)-2*IMAGINARY(K101)*SIN(2*PI()*B101*227/Nt_load2)</f>
        <v>0.12971822053489859</v>
      </c>
      <c r="HZ362" s="223">
        <f t="shared" ref="HZ362:HZ425" ca="1" si="824">2*IMREAL(K101)*COS(2*PI()*B101*228/Nt_load2)-2*IMAGINARY(K101)*SIN(2*PI()*B101*228/Nt_load2)</f>
        <v>0.13097288175842658</v>
      </c>
      <c r="IA362" s="223">
        <f t="shared" ref="IA362:IA425" ca="1" si="825">2*IMREAL(K101)*COS(2*PI()*B101*229/Nt_load2)-2*IMAGINARY(K101)*SIN(2*PI()*B101*229/Nt_load2)</f>
        <v>0.13214864981537475</v>
      </c>
      <c r="IB362" s="223">
        <f t="shared" ref="IB362:IB425" ca="1" si="826">2*IMREAL(K101)*COS(2*PI()*B101*230/Nt_load2)-2*IMAGINARY(K101)*SIN(2*PI()*B101*230/Nt_load2)</f>
        <v>0.13324481646703046</v>
      </c>
      <c r="IC362" s="223">
        <f t="shared" ref="IC362:IC425" ca="1" si="827">2*IMREAL(K101)*COS(2*PI()*B101*231/Nt_load2)-2*IMAGINARY(K101)*SIN(2*PI()*B101*231/Nt_load2)</f>
        <v>0.134260721423591</v>
      </c>
      <c r="ID362" s="223">
        <f t="shared" ref="ID362:ID425" ca="1" si="828">2*IMREAL(K101)*COS(2*PI()*B101*232/Nt_load2)-2*IMAGINARY(K101)*SIN(2*PI()*B101*232/Nt_load2)</f>
        <v>0.13519575274189771</v>
      </c>
      <c r="IE362" s="223">
        <f t="shared" ref="IE362:IE425" ca="1" si="829">2*IMREAL(K101)*COS(2*PI()*B101*233/Nt_load2)-2*IMAGINARY(K101)*SIN(2*PI()*B101*223/Nt_load2)</f>
        <v>0.1445297952735258</v>
      </c>
      <c r="IF362" s="223">
        <f t="shared" ref="IF362:IF425" ca="1" si="830">2*IMREAL(K101)*COS(2*PI()*B101*234/Nt_load2)-2*IMAGINARY(K101)*SIN(2*PI()*B101*234/Nt_load2)</f>
        <v>0.13682099060666036</v>
      </c>
      <c r="IG362" s="223">
        <f t="shared" ref="IG362:IG425" ca="1" si="831">2*IMREAL(K101)*COS(2*PI()*B101*235/Nt_load2)-2*IMAGINARY(K101)*SIN(2*PI()*B101*235/Nt_load2)</f>
        <v>0.13751021817059814</v>
      </c>
      <c r="IH362" s="223">
        <f t="shared" ref="IH362:IH425" ca="1" si="832">2*IMREAL(K101)*COS(2*PI()*B101*236/Nt_load2)-2*IMAGINARY(K101)*SIN(2*PI()*B101*236/Nt_load2)</f>
        <v>0.13811661472094816</v>
      </c>
      <c r="II362" s="223">
        <f t="shared" ref="II362:II425" ca="1" si="833">2*IMREAL(K101)*COS(2*PI()*B101*237/Nt_load2)-2*IMAGINARY(K101)*SIN(2*PI()*B101*237/Nt_load2)</f>
        <v>0.13863981498710318</v>
      </c>
      <c r="IJ362" s="223">
        <f t="shared" ref="IJ362:IJ425" ca="1" si="834">2*IMREAL(K101)*COS(2*PI()*B101*238/Nt_load2)-2*IMAGINARY(K101)*SIN(2*PI()*B101*238/Nt_load2)</f>
        <v>0.13907950381278655</v>
      </c>
      <c r="IK362" s="223">
        <f t="shared" ref="IK362:IK425" ca="1" si="835">2*IMREAL(K101)*COS(2*PI()*B101*239/Nt_load2)-2*IMAGINARY(K101)*SIN(2*PI()*B101*239/Nt_load2)</f>
        <v>0.13943541634589074</v>
      </c>
      <c r="IL362" s="223">
        <f t="shared" ref="IL362:IL425" ca="1" si="836">2*IMREAL(K101)*COS(2*PI()*B101*240/Nt_load2)-2*IMAGINARY(K101)*SIN(2*PI()*B101*240/Nt_load2)</f>
        <v>0.13970733819801415</v>
      </c>
      <c r="IM362" s="223">
        <f t="shared" ref="IM362:IM425" ca="1" si="837">2*IMREAL(K101)*COS(2*PI()*B101*241/Nt_load2)-2*IMAGINARY(K101)*SIN(2*PI()*B101*241/Nt_load2)</f>
        <v>0.13989510557360096</v>
      </c>
      <c r="IN362" s="223">
        <f t="shared" ref="IN362:IN425" ca="1" si="838">2*IMREAL(K101)*COS(2*PI()*B101*242/Nt_load2)-2*IMAGINARY(K101)*SIN(2*PI()*B101*242/Nt_load2)</f>
        <v>0.13999860536860517</v>
      </c>
      <c r="IO362" s="223">
        <f t="shared" ref="IO362:IO425" ca="1" si="839">2*IMREAL(K101)*COS(2*PI()*B101*243/Nt_load2)-2*IMAGINARY(K101)*SIN(2*PI()*B101*243/Nt_load2)</f>
        <v>0.14001777523862036</v>
      </c>
      <c r="IP362" s="223">
        <f t="shared" ref="IP362:IP425" ca="1" si="840">2*IMREAL(K101)*COS(2*PI()*B101*244/Nt_load2)-2*IMAGINARY(K101)*SIN(2*PI()*B101*244/Nt_load2)</f>
        <v>0.13995260363643364</v>
      </c>
      <c r="IQ362" s="223">
        <f t="shared" ref="IQ362:IQ425" ca="1" si="841">2*IMREAL(K101)*COS(2*PI()*B101*245/Nt_load2)-2*IMAGINARY(K101)*SIN(2*PI()*B101*245/Nt_load2)</f>
        <v>0.13980312981898124</v>
      </c>
      <c r="IR362" s="223">
        <f t="shared" ref="IR362:IR425" ca="1" si="842">2*IMREAL(K101)*COS(2*PI()*B101*246/Nt_load2)-2*IMAGINARY(K101)*SIN(2*PI()*B101*246/Nt_load2)</f>
        <v>0.13956944382370162</v>
      </c>
      <c r="IS362" s="223">
        <f t="shared" ref="IS362:IS425" ca="1" si="843">2*IMREAL(K101)*COS(2*PI()*B101*247/Nt_load2)-2*IMAGINARY(K101)*SIN(2*PI()*B101*247/Nt_load2)</f>
        <v>0.13925168641430025</v>
      </c>
      <c r="IT362" s="223">
        <f t="shared" ref="IT362:IT425" ca="1" si="844">2*IMREAL(K101)*COS(2*PI()*B101*248/Nt_load2)-2*IMAGINARY(K101)*SIN(2*PI()*B101*248/Nt_load2)</f>
        <v>0.13885004899595885</v>
      </c>
      <c r="IU362" s="223">
        <f t="shared" ref="IU362:IU425" ca="1" si="845">2*IMREAL(K101)*COS(2*PI()*B101*249/Nt_load2)-2*IMAGINARY(K101)*SIN(2*PI()*B101*249/Nt_load2)</f>
        <v>0.13836477350004001</v>
      </c>
      <c r="IV362" s="223">
        <f t="shared" ref="IV362:IV425" ca="1" si="846">2*IMREAL(K101)*COS(2*PI()*B101*250/Nt_load2)-2*IMAGINARY(K101)*SIN(2*PI()*B101*250/Nt_load2)</f>
        <v>0.13779615223835689</v>
      </c>
      <c r="IW362" s="223">
        <f t="shared" ref="IW362:IW425" ca="1" si="847">2*IMREAL(K101)*COS(2*PI()*B101*251/Nt_load2)-2*IMAGINARY(K101)*SIN(2*PI()*B101*251/Nt_load2)</f>
        <v>0.13714452772709537</v>
      </c>
      <c r="IX362" s="223">
        <f t="shared" ref="IX362:IX425" ca="1" si="848">2*IMREAL(K101)*COS(2*PI()*B101*252/Nt_load2)-2*IMAGINARY(K101)*SIN(2*PI()*B101*252/Nt_load2)</f>
        <v>0.13641029248049527</v>
      </c>
      <c r="IY362" s="223">
        <f t="shared" ref="IY362:IY425" ca="1" si="849">2*IMREAL(K101)*COS(2*PI()*B101*253/Nt_load2)-2*IMAGINARY(K101)*SIN(2*PI()*B101*253/Nt_load2)</f>
        <v>0.13559388877441425</v>
      </c>
      <c r="IZ362" s="223">
        <f t="shared" ref="IZ362:IZ425" ca="1" si="850">2*IMREAL(K101)*COS(2*PI()*B101*254/Nt_load2)-2*IMAGINARY(K101)*SIN(2*PI()*B101*254/Nt_load2)</f>
        <v>0.13469580837991765</v>
      </c>
      <c r="JA362" s="223">
        <f t="shared" ref="JA362:JA425" ca="1" si="851">2*IMREAL(K101)*COS(2*PI()*B101*255/Nt_load2)-2*IMAGINARY(K101)*SIN(2*PI()*B101*255/Nt_load2)</f>
        <v>0.13371659226705365</v>
      </c>
      <c r="JB362" s="223">
        <f t="shared" ref="JB362:JB425" ca="1" si="852">2*IMREAL(K101)*COS(2*PI()*B101*256/Nt_load2)-2*IMAGINARY(K101)*SIN(2*PI()*B101*256/Nt_load2)</f>
        <v>0.13265683027899339</v>
      </c>
    </row>
    <row r="363" spans="1:262">
      <c r="B363" s="230">
        <v>2</v>
      </c>
      <c r="C363" s="229">
        <f t="shared" ref="C363:C426" si="853">C362+Div_Nt_load2</f>
        <v>3.9062500000000001E-5</v>
      </c>
      <c r="D363" s="226">
        <f t="shared" ca="1" si="597"/>
        <v>50.086577096746282</v>
      </c>
      <c r="E363" s="225">
        <f ca="1">H361</f>
        <v>8.6577096746279891E-2</v>
      </c>
      <c r="F363" s="224">
        <v>2</v>
      </c>
      <c r="G363" s="223">
        <f t="shared" ref="G363:G425" ca="1" si="854">2*IMREAL(K102)*COS(2*PI()*B102*1/Nt_load2)-2*IMAGINARY(K102)*SIN(2*PI()*B102*1/Nt_load2)</f>
        <v>-7.3639967076509938E-4</v>
      </c>
      <c r="H363" s="223">
        <f t="shared" ca="1" si="598"/>
        <v>-7.3157934306091442E-4</v>
      </c>
      <c r="I363" s="223">
        <f t="shared" ca="1" si="599"/>
        <v>-7.2499657664051333E-4</v>
      </c>
      <c r="J363" s="223">
        <f t="shared" ca="1" si="600"/>
        <v>-7.1666722996478489E-4</v>
      </c>
      <c r="K363" s="223">
        <f t="shared" ca="1" si="601"/>
        <v>-7.0661136915943588E-4</v>
      </c>
      <c r="L363" s="223">
        <f t="shared" ca="1" si="602"/>
        <v>-6.9485321967393545E-4</v>
      </c>
      <c r="M363" s="223">
        <f t="shared" ca="1" si="603"/>
        <v>-6.8142110792028673E-4</v>
      </c>
      <c r="N363" s="223">
        <f t="shared" ca="1" si="604"/>
        <v>-6.6634739303221796E-4</v>
      </c>
      <c r="O363" s="223">
        <f t="shared" ca="1" si="605"/>
        <v>-6.4966838890919635E-4</v>
      </c>
      <c r="P363" s="223">
        <f t="shared" ca="1" si="606"/>
        <v>-6.3142427673306214E-4</v>
      </c>
      <c r="Q363" s="223">
        <f t="shared" ca="1" si="607"/>
        <v>-6.1165900816804336E-4</v>
      </c>
      <c r="R363" s="223">
        <f t="shared" ca="1" si="608"/>
        <v>-5.9042019947734624E-4</v>
      </c>
      <c r="S363" s="223">
        <f t="shared" ca="1" si="609"/>
        <v>-5.6775901681140625E-4</v>
      </c>
      <c r="T363" s="223">
        <f t="shared" ca="1" si="610"/>
        <v>-5.4373005294415131E-4</v>
      </c>
      <c r="U363" s="223">
        <f t="shared" ca="1" si="611"/>
        <v>-5.1839119575422586E-4</v>
      </c>
      <c r="V363" s="223">
        <f t="shared" ca="1" si="612"/>
        <v>-4.9180348876802244E-4</v>
      </c>
      <c r="W363" s="223">
        <f t="shared" ca="1" si="613"/>
        <v>-4.6403098410047872E-4</v>
      </c>
      <c r="X363" s="223">
        <f t="shared" ca="1" si="614"/>
        <v>-4.3514058814792325E-4</v>
      </c>
      <c r="Y363" s="223">
        <f t="shared" ca="1" si="615"/>
        <v>-4.0520190040470533E-4</v>
      </c>
      <c r="Z363" s="223">
        <f t="shared" ca="1" si="616"/>
        <v>-3.7428704579191762E-4</v>
      </c>
      <c r="AA363" s="223">
        <f t="shared" ca="1" si="617"/>
        <v>-3.4247050090214381E-4</v>
      </c>
      <c r="AB363" s="223">
        <f t="shared" ca="1" si="618"/>
        <v>-3.0982891457882392E-4</v>
      </c>
      <c r="AC363" s="223">
        <f t="shared" ca="1" si="619"/>
        <v>-2.7644092326247562E-4</v>
      </c>
      <c r="AD363" s="223">
        <f t="shared" ca="1" si="620"/>
        <v>-2.423869615486229E-4</v>
      </c>
      <c r="AE363" s="223">
        <f t="shared" ca="1" si="621"/>
        <v>-2.0774906841380912E-4</v>
      </c>
      <c r="AF363" s="223">
        <f t="shared" ca="1" si="622"/>
        <v>-1.7261068957651721E-4</v>
      </c>
      <c r="AG363" s="223">
        <f t="shared" ca="1" si="623"/>
        <v>-1.370564764691248E-4</v>
      </c>
      <c r="AH363" s="223">
        <f t="shared" ca="1" si="624"/>
        <v>-1.0117208230518867E-4</v>
      </c>
      <c r="AI363" s="223">
        <f t="shared" ca="1" si="625"/>
        <v>-6.5043955733351462E-5</v>
      </c>
      <c r="AJ363" s="223">
        <f t="shared" ca="1" si="626"/>
        <v>-2.8759132574975168E-5</v>
      </c>
      <c r="AK363" s="223">
        <f t="shared" ca="1" si="627"/>
        <v>7.594973852776939E-6</v>
      </c>
      <c r="AL363" s="223">
        <f t="shared" ca="1" si="628"/>
        <v>4.3930783323276551E-5</v>
      </c>
      <c r="AM363" s="223">
        <f t="shared" ca="1" si="629"/>
        <v>8.0160759688868228E-5</v>
      </c>
      <c r="AN363" s="223">
        <f t="shared" ca="1" si="630"/>
        <v>1.1619762176311613E-4</v>
      </c>
      <c r="AO363" s="223">
        <f t="shared" ca="1" si="631"/>
        <v>1.5195455358882689E-4</v>
      </c>
      <c r="AP363" s="223">
        <f t="shared" ca="1" si="632"/>
        <v>1.8734541358529535E-4</v>
      </c>
      <c r="AQ363" s="223">
        <f t="shared" ca="1" si="633"/>
        <v>2.2228494207091667E-4</v>
      </c>
      <c r="AR363" s="223">
        <f t="shared" ca="1" si="634"/>
        <v>2.5668896666122755E-4</v>
      </c>
      <c r="AS363" s="223">
        <f t="shared" ca="1" si="635"/>
        <v>2.904746050475536E-4</v>
      </c>
      <c r="AT363" s="223">
        <f t="shared" ca="1" si="636"/>
        <v>3.2356046466774962E-4</v>
      </c>
      <c r="AU363" s="223">
        <f t="shared" ca="1" si="637"/>
        <v>3.5586683878801131E-4</v>
      </c>
      <c r="AV363" s="223">
        <f t="shared" ca="1" si="638"/>
        <v>3.8731589852337929E-4</v>
      </c>
      <c r="AW363" s="223">
        <f t="shared" ca="1" si="639"/>
        <v>4.1783188033433816E-4</v>
      </c>
      <c r="AX363" s="223">
        <f t="shared" ca="1" si="640"/>
        <v>4.4734126854782116E-4</v>
      </c>
      <c r="AY363" s="223">
        <f t="shared" ca="1" si="641"/>
        <v>4.7577297246290541E-4</v>
      </c>
      <c r="AZ363" s="223">
        <f t="shared" ca="1" si="642"/>
        <v>5.0305849761453554E-4</v>
      </c>
      <c r="BA363" s="223">
        <f t="shared" ca="1" si="643"/>
        <v>5.2913211078269213E-4</v>
      </c>
      <c r="BB363" s="223">
        <f t="shared" ca="1" si="644"/>
        <v>5.5393099834947395E-4</v>
      </c>
      <c r="BC363" s="223">
        <f t="shared" ca="1" si="645"/>
        <v>5.7739541762260661E-4</v>
      </c>
      <c r="BD363" s="223">
        <f t="shared" ca="1" si="646"/>
        <v>5.9946884076082113E-4</v>
      </c>
      <c r="BE363" s="223">
        <f t="shared" ca="1" si="647"/>
        <v>6.2009809095437362E-4</v>
      </c>
      <c r="BF363" s="223">
        <f t="shared" ca="1" si="648"/>
        <v>6.3923347053263901E-4</v>
      </c>
      <c r="BG363" s="223">
        <f t="shared" ca="1" si="649"/>
        <v>6.5682888069015202E-4</v>
      </c>
      <c r="BH363" s="223">
        <f t="shared" ca="1" si="650"/>
        <v>6.728419325426672E-4</v>
      </c>
      <c r="BI363" s="223">
        <f t="shared" ca="1" si="651"/>
        <v>6.8723404924569433E-4</v>
      </c>
      <c r="BJ363" s="223">
        <f t="shared" ca="1" si="652"/>
        <v>6.9997055892949498E-4</v>
      </c>
      <c r="BK363" s="223">
        <f t="shared" ca="1" si="653"/>
        <v>7.110207782266547E-4</v>
      </c>
      <c r="BL363" s="223">
        <f t="shared" ca="1" si="654"/>
        <v>7.2035808619100165E-4</v>
      </c>
      <c r="BM363" s="223">
        <f t="shared" ca="1" si="655"/>
        <v>7.2795998842979789E-4</v>
      </c>
      <c r="BN363" s="223">
        <f t="shared" ca="1" si="656"/>
        <v>7.3380817129470245E-4</v>
      </c>
      <c r="BO363" s="223">
        <f t="shared" ca="1" si="657"/>
        <v>7.3788854600095345E-4</v>
      </c>
      <c r="BP363" s="223">
        <f t="shared" ca="1" si="658"/>
        <v>7.4019128256848463E-4</v>
      </c>
      <c r="BQ363" s="223">
        <f t="shared" ca="1" si="659"/>
        <v>7.4071083350320916E-4</v>
      </c>
      <c r="BR363" s="223">
        <f t="shared" ca="1" si="660"/>
        <v>7.3944594716141801E-4</v>
      </c>
      <c r="BS363" s="223">
        <f t="shared" ca="1" si="661"/>
        <v>7.3639967076509938E-4</v>
      </c>
      <c r="BT363" s="223">
        <f t="shared" ca="1" si="662"/>
        <v>7.3157934306091442E-4</v>
      </c>
      <c r="BU363" s="223">
        <f t="shared" ca="1" si="663"/>
        <v>7.2499657664051333E-4</v>
      </c>
      <c r="BV363" s="223">
        <f t="shared" ca="1" si="664"/>
        <v>7.1666722996478489E-4</v>
      </c>
      <c r="BW363" s="223">
        <f t="shared" ca="1" si="665"/>
        <v>7.0661136915943588E-4</v>
      </c>
      <c r="BX363" s="223">
        <f t="shared" ca="1" si="666"/>
        <v>6.9485321967393545E-4</v>
      </c>
      <c r="BY363" s="223">
        <f t="shared" ca="1" si="667"/>
        <v>6.8142110792028673E-4</v>
      </c>
      <c r="BZ363" s="223">
        <f t="shared" ca="1" si="668"/>
        <v>6.6634739303221807E-4</v>
      </c>
      <c r="CA363" s="223">
        <f t="shared" ca="1" si="669"/>
        <v>6.4966838890919635E-4</v>
      </c>
      <c r="CB363" s="223">
        <f t="shared" ca="1" si="670"/>
        <v>6.3142427673306214E-4</v>
      </c>
      <c r="CC363" s="223">
        <f t="shared" ca="1" si="671"/>
        <v>6.1165900816804336E-4</v>
      </c>
      <c r="CD363" s="223">
        <f t="shared" ca="1" si="672"/>
        <v>5.9042019947734635E-4</v>
      </c>
      <c r="CE363" s="223">
        <f t="shared" ca="1" si="673"/>
        <v>5.6775901681140625E-4</v>
      </c>
      <c r="CF363" s="223">
        <f t="shared" ca="1" si="674"/>
        <v>5.4373005294415142E-4</v>
      </c>
      <c r="CG363" s="223">
        <f t="shared" ca="1" si="675"/>
        <v>5.1839119575422586E-4</v>
      </c>
      <c r="CH363" s="223">
        <f t="shared" ca="1" si="676"/>
        <v>4.9180348876802255E-4</v>
      </c>
      <c r="CI363" s="223">
        <f t="shared" ca="1" si="677"/>
        <v>4.6403098410047894E-4</v>
      </c>
      <c r="CJ363" s="223">
        <f t="shared" ca="1" si="678"/>
        <v>4.3514058814792358E-4</v>
      </c>
      <c r="CK363" s="223">
        <f t="shared" ca="1" si="679"/>
        <v>4.0520190040470506E-4</v>
      </c>
      <c r="CL363" s="223">
        <f t="shared" ca="1" si="680"/>
        <v>3.7428704579191757E-4</v>
      </c>
      <c r="CM363" s="223">
        <f t="shared" ca="1" si="681"/>
        <v>3.4247050090214392E-4</v>
      </c>
      <c r="CN363" s="223">
        <f t="shared" ca="1" si="682"/>
        <v>3.0982891457882397E-4</v>
      </c>
      <c r="CO363" s="223">
        <f t="shared" ca="1" si="683"/>
        <v>2.7644092326247589E-4</v>
      </c>
      <c r="CP363" s="223">
        <f t="shared" ca="1" si="684"/>
        <v>2.4238696154862326E-4</v>
      </c>
      <c r="CQ363" s="223">
        <f t="shared" ca="1" si="685"/>
        <v>2.0774906841380901E-4</v>
      </c>
      <c r="CR363" s="223">
        <f t="shared" ca="1" si="686"/>
        <v>1.726106895765173E-4</v>
      </c>
      <c r="CS363" s="223">
        <f t="shared" ca="1" si="687"/>
        <v>1.3705647646912491E-4</v>
      </c>
      <c r="CT363" s="223">
        <f t="shared" ca="1" si="688"/>
        <v>1.0117208230518891E-4</v>
      </c>
      <c r="CU363" s="223">
        <f t="shared" ca="1" si="689"/>
        <v>6.5043955733351882E-5</v>
      </c>
      <c r="CV363" s="223">
        <f t="shared" ca="1" si="690"/>
        <v>2.8759132574974917E-5</v>
      </c>
      <c r="CW363" s="223">
        <f t="shared" ca="1" si="691"/>
        <v>-7.5949738527770135E-6</v>
      </c>
      <c r="CX363" s="223">
        <f t="shared" ca="1" si="692"/>
        <v>-4.3930783323276463E-5</v>
      </c>
      <c r="CY363" s="223">
        <f t="shared" ca="1" si="693"/>
        <v>-8.0160759688867984E-5</v>
      </c>
      <c r="CZ363" s="223">
        <f t="shared" ca="1" si="694"/>
        <v>-1.1619762176311572E-4</v>
      </c>
      <c r="DA363" s="223">
        <f t="shared" ca="1" si="695"/>
        <v>-1.5195455358882711E-4</v>
      </c>
      <c r="DB363" s="223">
        <f t="shared" ca="1" si="696"/>
        <v>-1.8734541358529544E-4</v>
      </c>
      <c r="DC363" s="223">
        <f t="shared" ca="1" si="697"/>
        <v>-2.2228494207091659E-4</v>
      </c>
      <c r="DD363" s="223">
        <f t="shared" ca="1" si="698"/>
        <v>-2.5668896666122744E-4</v>
      </c>
      <c r="DE363" s="223">
        <f t="shared" ca="1" si="699"/>
        <v>-2.9047460504755338E-4</v>
      </c>
      <c r="DF363" s="223">
        <f t="shared" ca="1" si="700"/>
        <v>-3.2356046466774983E-4</v>
      </c>
      <c r="DG363" s="223">
        <f t="shared" ca="1" si="701"/>
        <v>-3.5586683878801153E-4</v>
      </c>
      <c r="DH363" s="223">
        <f t="shared" ca="1" si="702"/>
        <v>-3.8731589852337924E-4</v>
      </c>
      <c r="DI363" s="223">
        <f t="shared" ca="1" si="703"/>
        <v>-4.1783188033433811E-4</v>
      </c>
      <c r="DJ363" s="223">
        <f t="shared" ca="1" si="704"/>
        <v>-4.473412685478211E-4</v>
      </c>
      <c r="DK363" s="223">
        <f t="shared" ca="1" si="705"/>
        <v>-4.7577297246290508E-4</v>
      </c>
      <c r="DL363" s="223">
        <f t="shared" ca="1" si="706"/>
        <v>-5.0305849761453575E-4</v>
      </c>
      <c r="DM363" s="223">
        <f t="shared" ca="1" si="707"/>
        <v>-5.2913211078269202E-4</v>
      </c>
      <c r="DN363" s="223">
        <f t="shared" ca="1" si="708"/>
        <v>-5.5393099834947384E-4</v>
      </c>
      <c r="DO363" s="223">
        <f t="shared" ca="1" si="709"/>
        <v>-5.7739541762260661E-4</v>
      </c>
      <c r="DP363" s="223">
        <f t="shared" ca="1" si="710"/>
        <v>-5.9946884076082102E-4</v>
      </c>
      <c r="DQ363" s="223">
        <f t="shared" ca="1" si="711"/>
        <v>-6.2009809095437372E-4</v>
      </c>
      <c r="DR363" s="223">
        <f t="shared" ca="1" si="712"/>
        <v>-6.3923347053263901E-4</v>
      </c>
      <c r="DS363" s="223">
        <f t="shared" ca="1" si="713"/>
        <v>-6.5682888069015202E-4</v>
      </c>
      <c r="DT363" s="223">
        <f t="shared" ca="1" si="714"/>
        <v>-6.7284193254266709E-4</v>
      </c>
      <c r="DU363" s="223">
        <f t="shared" ca="1" si="715"/>
        <v>-6.8723404924569411E-4</v>
      </c>
      <c r="DV363" s="223">
        <f t="shared" ca="1" si="716"/>
        <v>-6.9997055892949487E-4</v>
      </c>
      <c r="DW363" s="223">
        <f t="shared" ca="1" si="717"/>
        <v>-7.1102077822665481E-4</v>
      </c>
      <c r="DX363" s="223">
        <f t="shared" ca="1" si="718"/>
        <v>-7.2035808619100165E-4</v>
      </c>
      <c r="DY363" s="223">
        <f t="shared" ca="1" si="719"/>
        <v>-7.27959988429798E-4</v>
      </c>
      <c r="DZ363" s="223">
        <f t="shared" ca="1" si="720"/>
        <v>-7.3380817129470235E-4</v>
      </c>
      <c r="EA363" s="223">
        <f t="shared" ca="1" si="721"/>
        <v>-7.3788854600095335E-4</v>
      </c>
      <c r="EB363" s="223">
        <f t="shared" ca="1" si="722"/>
        <v>-7.4019128256848463E-4</v>
      </c>
      <c r="EC363" s="223">
        <f t="shared" ca="1" si="723"/>
        <v>-7.4071083350320916E-4</v>
      </c>
      <c r="ED363" s="223">
        <f t="shared" ca="1" si="724"/>
        <v>-7.3944594716141801E-4</v>
      </c>
      <c r="EE363" s="223">
        <f t="shared" ca="1" si="725"/>
        <v>-7.3639967076509938E-4</v>
      </c>
      <c r="EF363" s="223">
        <f t="shared" ca="1" si="726"/>
        <v>-7.3157934306091442E-4</v>
      </c>
      <c r="EG363" s="223">
        <f t="shared" ca="1" si="727"/>
        <v>-7.2499657664051322E-4</v>
      </c>
      <c r="EH363" s="223">
        <f t="shared" ca="1" si="728"/>
        <v>-7.1666722996478489E-4</v>
      </c>
      <c r="EI363" s="223">
        <f t="shared" ca="1" si="729"/>
        <v>-7.0661136915943599E-4</v>
      </c>
      <c r="EJ363" s="223">
        <f t="shared" ca="1" si="730"/>
        <v>-6.9485321967393545E-4</v>
      </c>
      <c r="EK363" s="223">
        <f t="shared" ca="1" si="731"/>
        <v>-6.8142110792028673E-4</v>
      </c>
      <c r="EL363" s="223">
        <f t="shared" ca="1" si="732"/>
        <v>-6.6634739303221796E-4</v>
      </c>
      <c r="EM363" s="223">
        <f t="shared" ca="1" si="733"/>
        <v>-6.4966838890919635E-4</v>
      </c>
      <c r="EN363" s="223">
        <f t="shared" ca="1" si="734"/>
        <v>-6.3142427673306214E-4</v>
      </c>
      <c r="EO363" s="223">
        <f t="shared" ca="1" si="735"/>
        <v>-6.1165900816804346E-4</v>
      </c>
      <c r="EP363" s="223">
        <f t="shared" ca="1" si="736"/>
        <v>-5.9042019947734635E-4</v>
      </c>
      <c r="EQ363" s="223">
        <f t="shared" ca="1" si="737"/>
        <v>-5.6775901681140658E-4</v>
      </c>
      <c r="ER363" s="223">
        <f t="shared" ca="1" si="738"/>
        <v>-5.4373005294415121E-4</v>
      </c>
      <c r="ES363" s="223">
        <f t="shared" ca="1" si="739"/>
        <v>-5.1839119575422586E-4</v>
      </c>
      <c r="ET363" s="223">
        <f t="shared" ca="1" si="740"/>
        <v>-4.9180348876802255E-4</v>
      </c>
      <c r="EU363" s="223">
        <f t="shared" ca="1" si="741"/>
        <v>-4.640309841004791E-4</v>
      </c>
      <c r="EV363" s="223">
        <f t="shared" ca="1" si="742"/>
        <v>-4.3514058814792358E-4</v>
      </c>
      <c r="EW363" s="223">
        <f t="shared" ca="1" si="743"/>
        <v>-4.0520190040470517E-4</v>
      </c>
      <c r="EX363" s="223">
        <f t="shared" ca="1" si="744"/>
        <v>-3.7428704579191762E-4</v>
      </c>
      <c r="EY363" s="223">
        <f t="shared" ca="1" si="745"/>
        <v>-3.4247050090214397E-4</v>
      </c>
      <c r="EZ363" s="223">
        <f t="shared" ca="1" si="746"/>
        <v>-3.0982891457882403E-4</v>
      </c>
      <c r="FA363" s="223">
        <f t="shared" ca="1" si="747"/>
        <v>-2.7644092326247589E-4</v>
      </c>
      <c r="FB363" s="223">
        <f t="shared" ca="1" si="748"/>
        <v>-2.4238696154862336E-4</v>
      </c>
      <c r="FC363" s="223">
        <f t="shared" ca="1" si="749"/>
        <v>-2.0774906841380912E-4</v>
      </c>
      <c r="FD363" s="223">
        <f t="shared" ca="1" si="750"/>
        <v>-1.7261068957651738E-4</v>
      </c>
      <c r="FE363" s="223">
        <f t="shared" ca="1" si="751"/>
        <v>-1.3705647646912499E-4</v>
      </c>
      <c r="FF363" s="223">
        <f t="shared" ca="1" si="752"/>
        <v>-1.0117208230518899E-4</v>
      </c>
      <c r="FG363" s="223">
        <f t="shared" ca="1" si="753"/>
        <v>-6.5043955733351991E-5</v>
      </c>
      <c r="FH363" s="223">
        <f t="shared" ca="1" si="754"/>
        <v>-2.8759132574975012E-5</v>
      </c>
      <c r="FI363" s="223">
        <f t="shared" ca="1" si="755"/>
        <v>7.5949738527769187E-6</v>
      </c>
      <c r="FJ363" s="223">
        <f t="shared" ca="1" si="756"/>
        <v>4.3930783323276375E-5</v>
      </c>
      <c r="FK363" s="223">
        <f t="shared" ca="1" si="757"/>
        <v>8.0160759688867889E-5</v>
      </c>
      <c r="FL363" s="223">
        <f t="shared" ca="1" si="758"/>
        <v>1.1619762176311562E-4</v>
      </c>
      <c r="FM363" s="223">
        <f t="shared" ca="1" si="759"/>
        <v>1.5195455358882638E-4</v>
      </c>
      <c r="FN363" s="223">
        <f t="shared" ca="1" si="760"/>
        <v>1.873454135852947E-4</v>
      </c>
      <c r="FO363" s="223">
        <f t="shared" ca="1" si="761"/>
        <v>2.2228494207091591E-4</v>
      </c>
      <c r="FP363" s="223">
        <f t="shared" ca="1" si="762"/>
        <v>2.5668896666122804E-4</v>
      </c>
      <c r="FQ363" s="223">
        <f t="shared" ca="1" si="763"/>
        <v>2.9047460504755387E-4</v>
      </c>
      <c r="FR363" s="223">
        <f t="shared" ca="1" si="764"/>
        <v>3.2356046466774972E-4</v>
      </c>
      <c r="FS363" s="223">
        <f t="shared" ca="1" si="765"/>
        <v>3.5586683878801147E-4</v>
      </c>
      <c r="FT363" s="223">
        <f t="shared" ca="1" si="766"/>
        <v>3.8731589852337913E-4</v>
      </c>
      <c r="FU363" s="223">
        <f t="shared" ca="1" si="767"/>
        <v>4.17831880334338E-4</v>
      </c>
      <c r="FV363" s="223">
        <f t="shared" ca="1" si="768"/>
        <v>4.47341268547821E-4</v>
      </c>
      <c r="FW363" s="223">
        <f t="shared" ca="1" si="769"/>
        <v>4.7577297246290503E-4</v>
      </c>
      <c r="FX363" s="223">
        <f t="shared" ca="1" si="770"/>
        <v>5.0305849761453521E-4</v>
      </c>
      <c r="FY363" s="223">
        <f t="shared" ca="1" si="771"/>
        <v>5.291321107826917E-4</v>
      </c>
      <c r="FZ363" s="223">
        <f t="shared" ca="1" si="772"/>
        <v>5.5393099834947341E-4</v>
      </c>
      <c r="GA363" s="223">
        <f t="shared" ca="1" si="773"/>
        <v>5.7739541762260693E-4</v>
      </c>
      <c r="GB363" s="223">
        <f t="shared" ca="1" si="774"/>
        <v>5.9946884076082123E-4</v>
      </c>
      <c r="GC363" s="223">
        <f t="shared" ca="1" si="775"/>
        <v>6.2009809095437362E-4</v>
      </c>
      <c r="GD363" s="223">
        <f t="shared" ca="1" si="776"/>
        <v>6.392334705326389E-4</v>
      </c>
      <c r="GE363" s="223">
        <f t="shared" ca="1" si="777"/>
        <v>6.5682888069015192E-4</v>
      </c>
      <c r="GF363" s="223">
        <f t="shared" ca="1" si="778"/>
        <v>6.7284193254266709E-4</v>
      </c>
      <c r="GG363" s="223">
        <f t="shared" ca="1" si="779"/>
        <v>6.8723404924569411E-4</v>
      </c>
      <c r="GH363" s="223">
        <f t="shared" ca="1" si="780"/>
        <v>6.9997055892949476E-4</v>
      </c>
      <c r="GI363" s="223">
        <f t="shared" ca="1" si="781"/>
        <v>7.1102077822665448E-4</v>
      </c>
      <c r="GJ363" s="223">
        <f t="shared" ca="1" si="782"/>
        <v>7.2035808619100132E-4</v>
      </c>
      <c r="GK363" s="223">
        <f t="shared" ca="1" si="783"/>
        <v>7.27959988429798E-4</v>
      </c>
      <c r="GL363" s="223">
        <f t="shared" ca="1" si="784"/>
        <v>7.3380817129470256E-4</v>
      </c>
      <c r="GM363" s="223">
        <f t="shared" ca="1" si="785"/>
        <v>7.3788854600095345E-4</v>
      </c>
      <c r="GN363" s="223">
        <f t="shared" ca="1" si="786"/>
        <v>7.4019128256848463E-4</v>
      </c>
      <c r="GO363" s="223">
        <f t="shared" ca="1" si="787"/>
        <v>7.4071083350320916E-4</v>
      </c>
      <c r="GP363" s="223">
        <f t="shared" ca="1" si="788"/>
        <v>7.3944594716141801E-4</v>
      </c>
      <c r="GQ363" s="223">
        <f t="shared" ca="1" si="789"/>
        <v>7.3639967076509938E-4</v>
      </c>
      <c r="GR363" s="223">
        <f t="shared" ca="1" si="790"/>
        <v>7.3157934306091442E-4</v>
      </c>
      <c r="GS363" s="223">
        <f t="shared" ca="1" si="791"/>
        <v>7.2499657664051333E-4</v>
      </c>
      <c r="GT363" s="223">
        <f t="shared" ca="1" si="792"/>
        <v>7.166672299647851E-4</v>
      </c>
      <c r="GU363" s="223">
        <f t="shared" ca="1" si="793"/>
        <v>7.0661136915943609E-4</v>
      </c>
      <c r="GV363" s="223">
        <f t="shared" ca="1" si="794"/>
        <v>6.9485321967393534E-4</v>
      </c>
      <c r="GW363" s="223">
        <f t="shared" ca="1" si="795"/>
        <v>6.8142110792028662E-4</v>
      </c>
      <c r="GX363" s="223">
        <f t="shared" ca="1" si="796"/>
        <v>6.6634739303221796E-4</v>
      </c>
      <c r="GY363" s="223">
        <f t="shared" ca="1" si="797"/>
        <v>6.4966838890919635E-4</v>
      </c>
      <c r="GZ363" s="223">
        <f t="shared" ca="1" si="798"/>
        <v>6.3142427673306225E-4</v>
      </c>
      <c r="HA363" s="223">
        <f t="shared" ca="1" si="799"/>
        <v>6.1165900816804357E-4</v>
      </c>
      <c r="HB363" s="223">
        <f t="shared" ca="1" si="800"/>
        <v>5.9042019947734645E-4</v>
      </c>
      <c r="HC363" s="223">
        <f t="shared" ca="1" si="801"/>
        <v>5.6775901681140658E-4</v>
      </c>
      <c r="HD363" s="223">
        <f t="shared" ca="1" si="802"/>
        <v>5.4373005294415175E-4</v>
      </c>
      <c r="HE363" s="223">
        <f t="shared" ca="1" si="803"/>
        <v>5.1839119575422651E-4</v>
      </c>
      <c r="HF363" s="223">
        <f t="shared" ca="1" si="804"/>
        <v>4.9180348876802212E-4</v>
      </c>
      <c r="HG363" s="223">
        <f t="shared" ca="1" si="805"/>
        <v>4.6403098410047861E-4</v>
      </c>
      <c r="HH363" s="223">
        <f t="shared" ca="1" si="806"/>
        <v>4.3514058814792314E-4</v>
      </c>
      <c r="HI363" s="223">
        <f t="shared" ca="1" si="807"/>
        <v>4.0520190040470522E-4</v>
      </c>
      <c r="HJ363" s="223">
        <f t="shared" ca="1" si="808"/>
        <v>3.7428704579191773E-4</v>
      </c>
      <c r="HK363" s="223">
        <f t="shared" ca="1" si="809"/>
        <v>3.4247050090214408E-4</v>
      </c>
      <c r="HL363" s="223">
        <f t="shared" ca="1" si="810"/>
        <v>3.0982891457882413E-4</v>
      </c>
      <c r="HM363" s="223">
        <f t="shared" ca="1" si="811"/>
        <v>2.7644092326247605E-4</v>
      </c>
      <c r="HN363" s="223">
        <f t="shared" ca="1" si="812"/>
        <v>2.4238696154862342E-4</v>
      </c>
      <c r="HO363" s="223">
        <f t="shared" ca="1" si="813"/>
        <v>2.0774906841380985E-4</v>
      </c>
      <c r="HP363" s="223">
        <f t="shared" ca="1" si="814"/>
        <v>1.7261068957651808E-4</v>
      </c>
      <c r="HQ363" s="223">
        <f t="shared" ca="1" si="815"/>
        <v>1.3705647646912445E-4</v>
      </c>
      <c r="HR363" s="223">
        <f t="shared" ca="1" si="816"/>
        <v>1.0117208230518842E-4</v>
      </c>
      <c r="HS363" s="223">
        <f t="shared" ca="1" si="817"/>
        <v>6.5043955733351408E-5</v>
      </c>
      <c r="HT363" s="223">
        <f t="shared" ca="1" si="818"/>
        <v>2.8759132574975094E-5</v>
      </c>
      <c r="HU363" s="223">
        <f t="shared" ca="1" si="819"/>
        <v>-7.5949738527768306E-6</v>
      </c>
      <c r="HV363" s="223">
        <f t="shared" ca="1" si="820"/>
        <v>-4.393078332327628E-5</v>
      </c>
      <c r="HW363" s="223">
        <f t="shared" ca="1" si="821"/>
        <v>-8.0160759688867794E-5</v>
      </c>
      <c r="HX363" s="223">
        <f t="shared" ca="1" si="822"/>
        <v>-1.1619762176311553E-4</v>
      </c>
      <c r="HY363" s="223">
        <f t="shared" ca="1" si="823"/>
        <v>-1.519545535888263E-4</v>
      </c>
      <c r="HZ363" s="223">
        <f t="shared" ca="1" si="824"/>
        <v>-1.8734541358529462E-4</v>
      </c>
      <c r="IA363" s="223">
        <f t="shared" ca="1" si="825"/>
        <v>-2.222849420709158E-4</v>
      </c>
      <c r="IB363" s="223">
        <f t="shared" ca="1" si="826"/>
        <v>-2.5668896666122788E-4</v>
      </c>
      <c r="IC363" s="223">
        <f t="shared" ca="1" si="827"/>
        <v>-2.9047460504755382E-4</v>
      </c>
      <c r="ID363" s="223">
        <f t="shared" ca="1" si="828"/>
        <v>-3.2356046466774967E-4</v>
      </c>
      <c r="IE363" s="223">
        <f t="shared" ca="1" si="829"/>
        <v>-3.6003174779606603E-4</v>
      </c>
      <c r="IF363" s="223">
        <f t="shared" ca="1" si="830"/>
        <v>-3.8731589852337907E-4</v>
      </c>
      <c r="IG363" s="223">
        <f t="shared" ca="1" si="831"/>
        <v>-4.1783188033433789E-4</v>
      </c>
      <c r="IH363" s="223">
        <f t="shared" ca="1" si="832"/>
        <v>-4.47341268547821E-4</v>
      </c>
      <c r="II363" s="223">
        <f t="shared" ca="1" si="833"/>
        <v>-4.7577297246290492E-4</v>
      </c>
      <c r="IJ363" s="223">
        <f t="shared" ca="1" si="834"/>
        <v>-5.030584976145351E-4</v>
      </c>
      <c r="IK363" s="223">
        <f t="shared" ca="1" si="835"/>
        <v>-5.2913211078269159E-4</v>
      </c>
      <c r="IL363" s="223">
        <f t="shared" ca="1" si="836"/>
        <v>-5.539309983494733E-4</v>
      </c>
      <c r="IM363" s="223">
        <f t="shared" ca="1" si="837"/>
        <v>-5.7739541762260682E-4</v>
      </c>
      <c r="IN363" s="223">
        <f t="shared" ca="1" si="838"/>
        <v>-5.9946884076082113E-4</v>
      </c>
      <c r="IO363" s="223">
        <f t="shared" ca="1" si="839"/>
        <v>-6.2009809095437362E-4</v>
      </c>
      <c r="IP363" s="223">
        <f t="shared" ca="1" si="840"/>
        <v>-6.3923347053263901E-4</v>
      </c>
      <c r="IQ363" s="223">
        <f t="shared" ca="1" si="841"/>
        <v>-6.5682888069015192E-4</v>
      </c>
      <c r="IR363" s="223">
        <f t="shared" ca="1" si="842"/>
        <v>-6.7284193254266709E-4</v>
      </c>
      <c r="IS363" s="223">
        <f t="shared" ca="1" si="843"/>
        <v>-6.87234049245694E-4</v>
      </c>
      <c r="IT363" s="223">
        <f t="shared" ca="1" si="844"/>
        <v>-6.9997055892949487E-4</v>
      </c>
      <c r="IU363" s="223">
        <f t="shared" ca="1" si="845"/>
        <v>-7.1102077822665448E-4</v>
      </c>
      <c r="IV363" s="223">
        <f t="shared" ca="1" si="846"/>
        <v>-7.2035808619100132E-4</v>
      </c>
      <c r="IW363" s="223">
        <f t="shared" ca="1" si="847"/>
        <v>-7.27959988429798E-4</v>
      </c>
      <c r="IX363" s="223">
        <f t="shared" ca="1" si="848"/>
        <v>-7.3380817129470245E-4</v>
      </c>
      <c r="IY363" s="223">
        <f t="shared" ca="1" si="849"/>
        <v>-7.3788854600095345E-4</v>
      </c>
      <c r="IZ363" s="223">
        <f t="shared" ca="1" si="850"/>
        <v>-7.4019128256848463E-4</v>
      </c>
      <c r="JA363" s="223">
        <f t="shared" ca="1" si="851"/>
        <v>-7.4071083350320916E-4</v>
      </c>
      <c r="JB363" s="223">
        <f t="shared" ca="1" si="852"/>
        <v>-7.3944594716141801E-4</v>
      </c>
    </row>
    <row r="364" spans="1:262">
      <c r="B364" s="230">
        <v>3</v>
      </c>
      <c r="C364" s="229">
        <f t="shared" si="853"/>
        <v>5.8593749999999998E-5</v>
      </c>
      <c r="D364" s="226">
        <f t="shared" ca="1" si="597"/>
        <v>50.088019167794315</v>
      </c>
      <c r="E364" s="225">
        <f ca="1">I361</f>
        <v>8.8019167794315706E-2</v>
      </c>
      <c r="F364" s="224">
        <v>3</v>
      </c>
      <c r="G364" s="223">
        <f t="shared" ca="1" si="854"/>
        <v>-4.9269123316331334E-2</v>
      </c>
      <c r="H364" s="223">
        <f t="shared" ca="1" si="598"/>
        <v>-4.920214377463876E-2</v>
      </c>
      <c r="I364" s="223">
        <f t="shared" ca="1" si="599"/>
        <v>-4.8868533552828802E-2</v>
      </c>
      <c r="J364" s="223">
        <f t="shared" ca="1" si="600"/>
        <v>-4.8270100513598285E-2</v>
      </c>
      <c r="K364" s="223">
        <f t="shared" ca="1" si="601"/>
        <v>-4.741008761743664E-2</v>
      </c>
      <c r="L364" s="223">
        <f t="shared" ca="1" si="602"/>
        <v>-4.629315534874192E-2</v>
      </c>
      <c r="M364" s="223">
        <f t="shared" ca="1" si="603"/>
        <v>-4.4925356460252121E-2</v>
      </c>
      <c r="N364" s="223">
        <f t="shared" ca="1" si="604"/>
        <v>-4.3314103172653634E-2</v>
      </c>
      <c r="O364" s="223">
        <f t="shared" ca="1" si="605"/>
        <v>-4.1468127007115184E-2</v>
      </c>
      <c r="P364" s="223">
        <f t="shared" ca="1" si="606"/>
        <v>-3.9397431468418016E-2</v>
      </c>
      <c r="Q364" s="223">
        <f t="shared" ca="1" si="607"/>
        <v>-3.7113237835096832E-2</v>
      </c>
      <c r="R364" s="223">
        <f t="shared" ca="1" si="608"/>
        <v>-3.4627924350359114E-2</v>
      </c>
      <c r="S364" s="223">
        <f t="shared" ca="1" si="609"/>
        <v>-3.1954959143312714E-2</v>
      </c>
      <c r="T364" s="223">
        <f t="shared" ca="1" si="610"/>
        <v>-2.9108827244007339E-2</v>
      </c>
      <c r="U364" s="223">
        <f t="shared" ca="1" si="611"/>
        <v>-2.6104952087801645E-2</v>
      </c>
      <c r="V364" s="223">
        <f t="shared" ca="1" si="612"/>
        <v>-2.2959611934430725E-2</v>
      </c>
      <c r="W364" s="223">
        <f t="shared" ca="1" si="613"/>
        <v>-1.96898516547062E-2</v>
      </c>
      <c r="X364" s="223">
        <f t="shared" ca="1" si="614"/>
        <v>-1.6313390362884494E-2</v>
      </c>
      <c r="Y364" s="223">
        <f t="shared" ca="1" si="615"/>
        <v>-1.2848525395251442E-2</v>
      </c>
      <c r="Z364" s="223">
        <f t="shared" ca="1" si="616"/>
        <v>-9.3140331552716248E-3</v>
      </c>
      <c r="AA364" s="223">
        <f t="shared" ca="1" si="617"/>
        <v>-5.7290673626311517E-3</v>
      </c>
      <c r="AB364" s="223">
        <f t="shared" ca="1" si="618"/>
        <v>-2.113055257571184E-3</v>
      </c>
      <c r="AC364" s="223">
        <f t="shared" ca="1" si="619"/>
        <v>1.5144076770102028E-3</v>
      </c>
      <c r="AD364" s="223">
        <f t="shared" ca="1" si="620"/>
        <v>5.1336639051776248E-3</v>
      </c>
      <c r="AE364" s="223">
        <f t="shared" ca="1" si="621"/>
        <v>8.7251003638488013E-3</v>
      </c>
      <c r="AF364" s="223">
        <f t="shared" ca="1" si="622"/>
        <v>1.2269254747682729E-2</v>
      </c>
      <c r="AG364" s="223">
        <f t="shared" ca="1" si="623"/>
        <v>1.5746920976998591E-2</v>
      </c>
      <c r="AH364" s="223">
        <f t="shared" ca="1" si="624"/>
        <v>1.9139253277185624E-2</v>
      </c>
      <c r="AI364" s="223">
        <f t="shared" ca="1" si="625"/>
        <v>2.2427868305588527E-2</v>
      </c>
      <c r="AJ364" s="223">
        <f t="shared" ca="1" si="626"/>
        <v>2.5594944772434205E-2</v>
      </c>
      <c r="AK364" s="223">
        <f t="shared" ca="1" si="627"/>
        <v>2.8623320015944982E-2</v>
      </c>
      <c r="AL364" s="223">
        <f t="shared" ca="1" si="628"/>
        <v>3.1496583008289947E-2</v>
      </c>
      <c r="AM364" s="223">
        <f t="shared" ca="1" si="629"/>
        <v>3.4199163288366516E-2</v>
      </c>
      <c r="AN364" s="223">
        <f t="shared" ca="1" si="630"/>
        <v>3.671641533947833E-2</v>
      </c>
      <c r="AO364" s="223">
        <f t="shared" ca="1" si="631"/>
        <v>3.9034697954659116E-2</v>
      </c>
      <c r="AP364" s="223">
        <f t="shared" ca="1" si="632"/>
        <v>4.1141448159555102E-2</v>
      </c>
      <c r="AQ364" s="223">
        <f t="shared" ca="1" si="633"/>
        <v>4.3025249292271646E-2</v>
      </c>
      <c r="AR364" s="223">
        <f t="shared" ca="1" si="634"/>
        <v>4.467589287125303E-2</v>
      </c>
      <c r="AS364" s="223">
        <f t="shared" ca="1" si="635"/>
        <v>4.6084433915928723E-2</v>
      </c>
      <c r="AT364" s="223">
        <f t="shared" ca="1" si="636"/>
        <v>4.7243239420337924E-2</v>
      </c>
      <c r="AU364" s="223">
        <f t="shared" ca="1" si="637"/>
        <v>4.8146029717050287E-2</v>
      </c>
      <c r="AV364" s="223">
        <f t="shared" ca="1" si="638"/>
        <v>4.8787912507227825E-2</v>
      </c>
      <c r="AW364" s="223">
        <f t="shared" ca="1" si="639"/>
        <v>4.916540937241614E-2</v>
      </c>
      <c r="AX364" s="223">
        <f t="shared" ca="1" si="640"/>
        <v>4.9276474624395487E-2</v>
      </c>
      <c r="AY364" s="223">
        <f t="shared" ca="1" si="641"/>
        <v>4.9120506390942377E-2</v>
      </c>
      <c r="AZ364" s="223">
        <f t="shared" ca="1" si="642"/>
        <v>4.869834987742741E-2</v>
      </c>
      <c r="BA364" s="223">
        <f t="shared" ca="1" si="643"/>
        <v>4.8012292786574068E-2</v>
      </c>
      <c r="BB364" s="223">
        <f t="shared" ca="1" si="644"/>
        <v>4.7066052921199447E-2</v>
      </c>
      <c r="BC364" s="223">
        <f t="shared" ca="1" si="645"/>
        <v>4.586475803711873E-2</v>
      </c>
      <c r="BD364" s="223">
        <f t="shared" ca="1" si="646"/>
        <v>4.4414918055392091E-2</v>
      </c>
      <c r="BE364" s="223">
        <f t="shared" ca="1" si="647"/>
        <v>4.272438978449844E-2</v>
      </c>
      <c r="BF364" s="223">
        <f t="shared" ca="1" si="648"/>
        <v>4.0802334343609539E-2</v>
      </c>
      <c r="BG364" s="223">
        <f t="shared" ca="1" si="649"/>
        <v>3.8659167517691474E-2</v>
      </c>
      <c r="BH364" s="223">
        <f t="shared" ca="1" si="650"/>
        <v>3.6306503313463509E-2</v>
      </c>
      <c r="BI364" s="223">
        <f t="shared" ca="1" si="651"/>
        <v>3.3757091022089333E-2</v>
      </c>
      <c r="BJ364" s="223">
        <f t="shared" ca="1" si="652"/>
        <v>3.1024746129663633E-2</v>
      </c>
      <c r="BK364" s="223">
        <f t="shared" ca="1" si="653"/>
        <v>2.8124275449896034E-2</v>
      </c>
      <c r="BL364" s="223">
        <f t="shared" ca="1" si="654"/>
        <v>2.5071396884704555E-2</v>
      </c>
      <c r="BM364" s="223">
        <f t="shared" ca="1" si="655"/>
        <v>2.1882654247543321E-2</v>
      </c>
      <c r="BN364" s="223">
        <f t="shared" ca="1" si="656"/>
        <v>1.8575327611044204E-2</v>
      </c>
      <c r="BO364" s="223">
        <f t="shared" ca="1" si="657"/>
        <v>1.5167339664805792E-2</v>
      </c>
      <c r="BP364" s="223">
        <f t="shared" ca="1" si="658"/>
        <v>1.1677158590785759E-2</v>
      </c>
      <c r="BQ364" s="223">
        <f t="shared" ca="1" si="659"/>
        <v>8.1236979826226057E-3</v>
      </c>
      <c r="BR364" s="223">
        <f t="shared" ca="1" si="660"/>
        <v>4.526214351233189E-3</v>
      </c>
      <c r="BS364" s="223">
        <f t="shared" ca="1" si="661"/>
        <v>9.0420277211137202E-4</v>
      </c>
      <c r="BT364" s="223">
        <f t="shared" ca="1" si="662"/>
        <v>-2.7227087601750573E-3</v>
      </c>
      <c r="BU364" s="223">
        <f t="shared" ca="1" si="663"/>
        <v>-6.334865697787434E-3</v>
      </c>
      <c r="BV364" s="223">
        <f t="shared" ca="1" si="664"/>
        <v>-9.9126934493141416E-3</v>
      </c>
      <c r="BW364" s="223">
        <f t="shared" ca="1" si="665"/>
        <v>-1.3436803456177289E-2</v>
      </c>
      <c r="BX364" s="223">
        <f t="shared" ca="1" si="666"/>
        <v>-1.6888098260911606E-2</v>
      </c>
      <c r="BY364" s="223">
        <f t="shared" ca="1" si="667"/>
        <v>-2.024787499794093E-2</v>
      </c>
      <c r="BZ364" s="223">
        <f t="shared" ca="1" si="668"/>
        <v>-2.3497926746027475E-2</v>
      </c>
      <c r="CA364" s="223">
        <f t="shared" ca="1" si="669"/>
        <v>-2.6620641193155416E-2</v>
      </c>
      <c r="CB364" s="223">
        <f t="shared" ca="1" si="670"/>
        <v>-2.9599096079175515E-2</v>
      </c>
      <c r="CC364" s="223">
        <f t="shared" ca="1" si="671"/>
        <v>-3.2417150898999346E-2</v>
      </c>
      <c r="CD364" s="223">
        <f t="shared" ca="1" si="672"/>
        <v>-3.5059534369394629E-2</v>
      </c>
      <c r="CE364" s="223">
        <f t="shared" ca="1" si="673"/>
        <v>-3.7511927185392292E-2</v>
      </c>
      <c r="CF364" s="223">
        <f t="shared" ca="1" si="674"/>
        <v>-3.9761039617840652E-2</v>
      </c>
      <c r="CG364" s="223">
        <f t="shared" ca="1" si="675"/>
        <v>-4.1794683531599298E-2</v>
      </c>
      <c r="CH364" s="223">
        <f t="shared" ca="1" si="676"/>
        <v>-4.3601838434099344E-2</v>
      </c>
      <c r="CI364" s="223">
        <f t="shared" ca="1" si="677"/>
        <v>-4.5172711196347533E-2</v>
      </c>
      <c r="CJ364" s="223">
        <f t="shared" ca="1" si="678"/>
        <v>-4.6498789122740664E-2</v>
      </c>
      <c r="CK364" s="223">
        <f t="shared" ca="1" si="679"/>
        <v>-4.7572886082100758E-2</v>
      </c>
      <c r="CL364" s="223">
        <f t="shared" ca="1" si="680"/>
        <v>-4.8389181449942496E-2</v>
      </c>
      <c r="CM364" s="223">
        <f t="shared" ca="1" si="681"/>
        <v>-4.8943251650941544E-2</v>
      </c>
      <c r="CN364" s="223">
        <f t="shared" ca="1" si="682"/>
        <v>-4.9232094130672609E-2</v>
      </c>
      <c r="CO364" s="223">
        <f t="shared" ca="1" si="683"/>
        <v>-4.925414362671196E-2</v>
      </c>
      <c r="CP364" s="223">
        <f t="shared" ca="1" si="684"/>
        <v>-4.9009280650930132E-2</v>
      </c>
      <c r="CQ364" s="223">
        <f t="shared" ca="1" si="685"/>
        <v>-4.8498832137008452E-2</v>
      </c>
      <c r="CR364" s="223">
        <f t="shared" ca="1" si="686"/>
        <v>-4.7725564249670456E-2</v>
      </c>
      <c r="CS364" s="223">
        <f t="shared" ca="1" si="687"/>
        <v>-4.6693667394595587E-2</v>
      </c>
      <c r="CT364" s="223">
        <f t="shared" ca="1" si="688"/>
        <v>-4.5408733510247754E-2</v>
      </c>
      <c r="CU364" s="223">
        <f t="shared" ca="1" si="689"/>
        <v>-4.3877725764676273E-2</v>
      </c>
      <c r="CV364" s="223">
        <f t="shared" ca="1" si="690"/>
        <v>-4.2108940821504903E-2</v>
      </c>
      <c r="CW364" s="223">
        <f t="shared" ca="1" si="691"/>
        <v>-4.0111963879592843E-2</v>
      </c>
      <c r="CX364" s="223">
        <f t="shared" ca="1" si="692"/>
        <v>-3.7897616730011657E-2</v>
      </c>
      <c r="CY364" s="223">
        <f t="shared" ca="1" si="693"/>
        <v>-3.5477899111821753E-2</v>
      </c>
      <c r="CZ364" s="223">
        <f t="shared" ca="1" si="694"/>
        <v>-3.2865923684446748E-2</v>
      </c>
      <c r="DA364" s="223">
        <f t="shared" ca="1" si="695"/>
        <v>-3.0075844969036029E-2</v>
      </c>
      <c r="DB364" s="223">
        <f t="shared" ca="1" si="696"/>
        <v>-2.7122782643888108E-2</v>
      </c>
      <c r="DC364" s="223">
        <f t="shared" ca="1" si="697"/>
        <v>-2.4022739609604025E-2</v>
      </c>
      <c r="DD364" s="223">
        <f t="shared" ca="1" si="698"/>
        <v>-2.0792515267982366E-2</v>
      </c>
      <c r="DE364" s="223">
        <f t="shared" ca="1" si="699"/>
        <v>-1.7449614484605566E-2</v>
      </c>
      <c r="DF364" s="223">
        <f t="shared" ca="1" si="700"/>
        <v>-1.4012152728456373E-2</v>
      </c>
      <c r="DG364" s="223">
        <f t="shared" ca="1" si="701"/>
        <v>-1.0498757902622016E-2</v>
      </c>
      <c r="DH364" s="223">
        <f t="shared" ca="1" si="702"/>
        <v>-6.9284693980735078E-3</v>
      </c>
      <c r="DI364" s="223">
        <f t="shared" ca="1" si="703"/>
        <v>-3.3206349175561008E-3</v>
      </c>
      <c r="DJ364" s="223">
        <f t="shared" ca="1" si="704"/>
        <v>3.0519437128805147E-4</v>
      </c>
      <c r="DK364" s="223">
        <f t="shared" ca="1" si="705"/>
        <v>3.9293697853913971E-3</v>
      </c>
      <c r="DL364" s="223">
        <f t="shared" ca="1" si="706"/>
        <v>7.5322516041767288E-3</v>
      </c>
      <c r="DM364" s="223">
        <f t="shared" ca="1" si="707"/>
        <v>1.1094315498905102E-2</v>
      </c>
      <c r="DN364" s="223">
        <f t="shared" ca="1" si="708"/>
        <v>1.4596258336704351E-2</v>
      </c>
      <c r="DO364" s="223">
        <f t="shared" ca="1" si="709"/>
        <v>1.801910278591886E-2</v>
      </c>
      <c r="DP364" s="223">
        <f t="shared" ca="1" si="710"/>
        <v>2.1344300155914289E-2</v>
      </c>
      <c r="DQ364" s="223">
        <f t="shared" ca="1" si="711"/>
        <v>2.4553830914038739E-2</v>
      </c>
      <c r="DR364" s="223">
        <f t="shared" ca="1" si="712"/>
        <v>2.7630302335031699E-2</v>
      </c>
      <c r="DS364" s="223">
        <f t="shared" ca="1" si="713"/>
        <v>3.0557042753709428E-2</v>
      </c>
      <c r="DT364" s="223">
        <f t="shared" ca="1" si="714"/>
        <v>3.3318191910162574E-2</v>
      </c>
      <c r="DU364" s="223">
        <f t="shared" ca="1" si="715"/>
        <v>3.5898786897879051E-2</v>
      </c>
      <c r="DV364" s="223">
        <f t="shared" ca="1" si="716"/>
        <v>3.8284843249031052E-2</v>
      </c>
      <c r="DW364" s="223">
        <f t="shared" ca="1" si="717"/>
        <v>4.046343071751745E-2</v>
      </c>
      <c r="DX364" s="223">
        <f t="shared" ca="1" si="718"/>
        <v>4.2422743349087931E-2</v>
      </c>
      <c r="DY364" s="223">
        <f t="shared" ca="1" si="719"/>
        <v>4.4152163458832133E-2</v>
      </c>
      <c r="DZ364" s="223">
        <f t="shared" ca="1" si="720"/>
        <v>4.5642319169333791E-2</v>
      </c>
      <c r="EA364" s="223">
        <f t="shared" ca="1" si="721"/>
        <v>4.6885135197686771E-2</v>
      </c>
      <c r="EB364" s="223">
        <f t="shared" ca="1" si="722"/>
        <v>4.7873876616152541E-2</v>
      </c>
      <c r="EC364" s="223">
        <f t="shared" ca="1" si="723"/>
        <v>4.8603185349317277E-2</v>
      </c>
      <c r="ED364" s="223">
        <f t="shared" ca="1" si="724"/>
        <v>4.9069109209966801E-2</v>
      </c>
      <c r="EE364" s="223">
        <f t="shared" ca="1" si="725"/>
        <v>4.9269123316331334E-2</v>
      </c>
      <c r="EF364" s="223">
        <f t="shared" ca="1" si="726"/>
        <v>4.9202143774638767E-2</v>
      </c>
      <c r="EG364" s="223">
        <f t="shared" ca="1" si="727"/>
        <v>4.8868533552828802E-2</v>
      </c>
      <c r="EH364" s="223">
        <f t="shared" ca="1" si="728"/>
        <v>4.8270100513598285E-2</v>
      </c>
      <c r="EI364" s="223">
        <f t="shared" ca="1" si="729"/>
        <v>4.7410087617436654E-2</v>
      </c>
      <c r="EJ364" s="223">
        <f t="shared" ca="1" si="730"/>
        <v>4.629315534874192E-2</v>
      </c>
      <c r="EK364" s="223">
        <f t="shared" ca="1" si="731"/>
        <v>4.4925356460252135E-2</v>
      </c>
      <c r="EL364" s="223">
        <f t="shared" ca="1" si="732"/>
        <v>4.3314103172653648E-2</v>
      </c>
      <c r="EM364" s="223">
        <f t="shared" ca="1" si="733"/>
        <v>4.1468127007115177E-2</v>
      </c>
      <c r="EN364" s="223">
        <f t="shared" ca="1" si="734"/>
        <v>3.9397431468418058E-2</v>
      </c>
      <c r="EO364" s="223">
        <f t="shared" ca="1" si="735"/>
        <v>3.7113237835096846E-2</v>
      </c>
      <c r="EP364" s="223">
        <f t="shared" ca="1" si="736"/>
        <v>3.4627924350359107E-2</v>
      </c>
      <c r="EQ364" s="223">
        <f t="shared" ca="1" si="737"/>
        <v>3.1954959143312749E-2</v>
      </c>
      <c r="ER364" s="223">
        <f t="shared" ca="1" si="738"/>
        <v>2.9108827244007353E-2</v>
      </c>
      <c r="ES364" s="223">
        <f t="shared" ca="1" si="739"/>
        <v>2.6104952087801635E-2</v>
      </c>
      <c r="ET364" s="223">
        <f t="shared" ca="1" si="740"/>
        <v>2.295961193443076E-2</v>
      </c>
      <c r="EU364" s="223">
        <f t="shared" ca="1" si="741"/>
        <v>1.9689851654706204E-2</v>
      </c>
      <c r="EV364" s="223">
        <f t="shared" ca="1" si="742"/>
        <v>1.631339036288447E-2</v>
      </c>
      <c r="EW364" s="223">
        <f t="shared" ca="1" si="743"/>
        <v>1.284852539525147E-2</v>
      </c>
      <c r="EX364" s="223">
        <f t="shared" ca="1" si="744"/>
        <v>9.314033155271623E-3</v>
      </c>
      <c r="EY364" s="223">
        <f t="shared" ca="1" si="745"/>
        <v>5.7290673626312124E-3</v>
      </c>
      <c r="EZ364" s="223">
        <f t="shared" ca="1" si="746"/>
        <v>2.113055257571213E-3</v>
      </c>
      <c r="FA364" s="223">
        <f t="shared" ca="1" si="747"/>
        <v>-1.5144076770102072E-3</v>
      </c>
      <c r="FB364" s="223">
        <f t="shared" ca="1" si="748"/>
        <v>-5.1336639051775736E-3</v>
      </c>
      <c r="FC364" s="223">
        <f t="shared" ca="1" si="749"/>
        <v>-8.7251003638487822E-3</v>
      </c>
      <c r="FD364" s="223">
        <f t="shared" ca="1" si="750"/>
        <v>-1.2269254747682742E-2</v>
      </c>
      <c r="FE364" s="223">
        <f t="shared" ca="1" si="751"/>
        <v>-1.5746920976998553E-2</v>
      </c>
      <c r="FF364" s="223">
        <f t="shared" ca="1" si="752"/>
        <v>-1.913925327718561E-2</v>
      </c>
      <c r="FG364" s="223">
        <f t="shared" ca="1" si="753"/>
        <v>-2.2427868305588551E-2</v>
      </c>
      <c r="FH364" s="223">
        <f t="shared" ca="1" si="754"/>
        <v>-2.5594944772434174E-2</v>
      </c>
      <c r="FI364" s="223">
        <f t="shared" ca="1" si="755"/>
        <v>-2.8623320015944982E-2</v>
      </c>
      <c r="FJ364" s="223">
        <f t="shared" ca="1" si="756"/>
        <v>-3.1496583008289898E-2</v>
      </c>
      <c r="FK364" s="223">
        <f t="shared" ca="1" si="757"/>
        <v>-3.4199163288366495E-2</v>
      </c>
      <c r="FL364" s="223">
        <f t="shared" ca="1" si="758"/>
        <v>-3.671641533947833E-2</v>
      </c>
      <c r="FM364" s="223">
        <f t="shared" ca="1" si="759"/>
        <v>-3.9034697954659081E-2</v>
      </c>
      <c r="FN364" s="223">
        <f t="shared" ca="1" si="760"/>
        <v>-4.1141448159555095E-2</v>
      </c>
      <c r="FO364" s="223">
        <f t="shared" ca="1" si="761"/>
        <v>-4.3025249292271646E-2</v>
      </c>
      <c r="FP364" s="223">
        <f t="shared" ca="1" si="762"/>
        <v>-4.4675892871253016E-2</v>
      </c>
      <c r="FQ364" s="223">
        <f t="shared" ca="1" si="763"/>
        <v>-4.6084433915928723E-2</v>
      </c>
      <c r="FR364" s="223">
        <f t="shared" ca="1" si="764"/>
        <v>-4.7243239420337924E-2</v>
      </c>
      <c r="FS364" s="223">
        <f t="shared" ca="1" si="765"/>
        <v>-4.8146029717050273E-2</v>
      </c>
      <c r="FT364" s="223">
        <f t="shared" ca="1" si="766"/>
        <v>-4.8787912507227818E-2</v>
      </c>
      <c r="FU364" s="223">
        <f t="shared" ca="1" si="767"/>
        <v>-4.9165409372416147E-2</v>
      </c>
      <c r="FV364" s="223">
        <f t="shared" ca="1" si="768"/>
        <v>-4.927647462439548E-2</v>
      </c>
      <c r="FW364" s="223">
        <f t="shared" ca="1" si="769"/>
        <v>-4.9120506390942377E-2</v>
      </c>
      <c r="FX364" s="223">
        <f t="shared" ca="1" si="770"/>
        <v>-4.8698349877427417E-2</v>
      </c>
      <c r="FY364" s="223">
        <f t="shared" ca="1" si="771"/>
        <v>-4.8012292786574061E-2</v>
      </c>
      <c r="FZ364" s="223">
        <f t="shared" ca="1" si="772"/>
        <v>-4.7066052921199447E-2</v>
      </c>
      <c r="GA364" s="223">
        <f t="shared" ca="1" si="773"/>
        <v>-4.5864758037118751E-2</v>
      </c>
      <c r="GB364" s="223">
        <f t="shared" ca="1" si="774"/>
        <v>-4.4414918055392105E-2</v>
      </c>
      <c r="GC364" s="223">
        <f t="shared" ca="1" si="775"/>
        <v>-4.272438978449844E-2</v>
      </c>
      <c r="GD364" s="223">
        <f t="shared" ca="1" si="776"/>
        <v>-4.0802334343609553E-2</v>
      </c>
      <c r="GE364" s="223">
        <f t="shared" ca="1" si="777"/>
        <v>-3.8659167517691488E-2</v>
      </c>
      <c r="GF364" s="223">
        <f t="shared" ca="1" si="778"/>
        <v>-3.6306503313463495E-2</v>
      </c>
      <c r="GG364" s="223">
        <f t="shared" ca="1" si="779"/>
        <v>-3.3757091022089354E-2</v>
      </c>
      <c r="GH364" s="223">
        <f t="shared" ca="1" si="780"/>
        <v>-3.1024746129663647E-2</v>
      </c>
      <c r="GI364" s="223">
        <f t="shared" ca="1" si="781"/>
        <v>-2.8124275449896013E-2</v>
      </c>
      <c r="GJ364" s="223">
        <f t="shared" ca="1" si="782"/>
        <v>-2.5071396884704573E-2</v>
      </c>
      <c r="GK364" s="223">
        <f t="shared" ca="1" si="783"/>
        <v>-2.1882654247543341E-2</v>
      </c>
      <c r="GL364" s="223">
        <f t="shared" ca="1" si="784"/>
        <v>-1.8575327611044259E-2</v>
      </c>
      <c r="GM364" s="223">
        <f t="shared" ca="1" si="785"/>
        <v>-1.516733966480581E-2</v>
      </c>
      <c r="GN364" s="223">
        <f t="shared" ca="1" si="786"/>
        <v>-1.1677158590785736E-2</v>
      </c>
      <c r="GO364" s="223">
        <f t="shared" ca="1" si="787"/>
        <v>-8.1236979826226664E-3</v>
      </c>
      <c r="GP364" s="223">
        <f t="shared" ca="1" si="788"/>
        <v>-4.5262143512332072E-3</v>
      </c>
      <c r="GQ364" s="223">
        <f t="shared" ca="1" si="789"/>
        <v>-9.0420277211134643E-4</v>
      </c>
      <c r="GR364" s="223">
        <f t="shared" ca="1" si="790"/>
        <v>2.7227087601749949E-3</v>
      </c>
      <c r="GS364" s="223">
        <f t="shared" ca="1" si="791"/>
        <v>6.3348656977874158E-3</v>
      </c>
      <c r="GT364" s="223">
        <f t="shared" ca="1" si="792"/>
        <v>9.9126934493141659E-3</v>
      </c>
      <c r="GU364" s="223">
        <f t="shared" ca="1" si="793"/>
        <v>1.3436803456177275E-2</v>
      </c>
      <c r="GV364" s="223">
        <f t="shared" ca="1" si="794"/>
        <v>1.6888098260911588E-2</v>
      </c>
      <c r="GW364" s="223">
        <f t="shared" ca="1" si="795"/>
        <v>2.0247874997940875E-2</v>
      </c>
      <c r="GX364" s="223">
        <f t="shared" ca="1" si="796"/>
        <v>2.3497926746027461E-2</v>
      </c>
      <c r="GY364" s="223">
        <f t="shared" ca="1" si="797"/>
        <v>2.6620641193155398E-2</v>
      </c>
      <c r="GZ364" s="223">
        <f t="shared" ca="1" si="798"/>
        <v>2.959909607917547E-2</v>
      </c>
      <c r="HA364" s="223">
        <f t="shared" ca="1" si="799"/>
        <v>3.2417150898999332E-2</v>
      </c>
      <c r="HB364" s="223">
        <f t="shared" ca="1" si="800"/>
        <v>3.505953436939465E-2</v>
      </c>
      <c r="HC364" s="223">
        <f t="shared" ca="1" si="801"/>
        <v>3.7511927185392251E-2</v>
      </c>
      <c r="HD364" s="223">
        <f t="shared" ca="1" si="802"/>
        <v>3.9761039617840638E-2</v>
      </c>
      <c r="HE364" s="223">
        <f t="shared" ca="1" si="803"/>
        <v>4.1794683531599305E-2</v>
      </c>
      <c r="HF364" s="223">
        <f t="shared" ca="1" si="804"/>
        <v>4.3601838434099344E-2</v>
      </c>
      <c r="HG364" s="223">
        <f t="shared" ca="1" si="805"/>
        <v>4.5172711196347526E-2</v>
      </c>
      <c r="HH364" s="223">
        <f t="shared" ca="1" si="806"/>
        <v>4.649878912274067E-2</v>
      </c>
      <c r="HI364" s="223">
        <f t="shared" ca="1" si="807"/>
        <v>4.7572886082100758E-2</v>
      </c>
      <c r="HJ364" s="223">
        <f t="shared" ca="1" si="808"/>
        <v>4.8389181449942489E-2</v>
      </c>
      <c r="HK364" s="223">
        <f t="shared" ca="1" si="809"/>
        <v>4.894325165094153E-2</v>
      </c>
      <c r="HL364" s="223">
        <f t="shared" ca="1" si="810"/>
        <v>4.9232094130672609E-2</v>
      </c>
      <c r="HM364" s="223">
        <f t="shared" ca="1" si="811"/>
        <v>4.925414362671196E-2</v>
      </c>
      <c r="HN364" s="223">
        <f t="shared" ca="1" si="812"/>
        <v>4.9009280650930132E-2</v>
      </c>
      <c r="HO364" s="223">
        <f t="shared" ca="1" si="813"/>
        <v>4.8498832137008452E-2</v>
      </c>
      <c r="HP364" s="223">
        <f t="shared" ca="1" si="814"/>
        <v>4.7725564249670456E-2</v>
      </c>
      <c r="HQ364" s="223">
        <f t="shared" ca="1" si="815"/>
        <v>4.669366739459558E-2</v>
      </c>
      <c r="HR364" s="223">
        <f t="shared" ca="1" si="816"/>
        <v>4.5408733510247802E-2</v>
      </c>
      <c r="HS364" s="223">
        <f t="shared" ca="1" si="817"/>
        <v>4.3877725764676301E-2</v>
      </c>
      <c r="HT364" s="223">
        <f t="shared" ca="1" si="818"/>
        <v>4.210894082150491E-2</v>
      </c>
      <c r="HU364" s="223">
        <f t="shared" ca="1" si="819"/>
        <v>4.011196387959285E-2</v>
      </c>
      <c r="HV364" s="223">
        <f t="shared" ca="1" si="820"/>
        <v>3.7897616730011643E-2</v>
      </c>
      <c r="HW364" s="223">
        <f t="shared" ca="1" si="821"/>
        <v>3.5477899111821705E-2</v>
      </c>
      <c r="HX364" s="223">
        <f t="shared" ca="1" si="822"/>
        <v>3.2865923684446824E-2</v>
      </c>
      <c r="HY364" s="223">
        <f t="shared" ca="1" si="823"/>
        <v>3.0075844969036074E-2</v>
      </c>
      <c r="HZ364" s="223">
        <f t="shared" ca="1" si="824"/>
        <v>2.7122782643888125E-2</v>
      </c>
      <c r="IA364" s="223">
        <f t="shared" ca="1" si="825"/>
        <v>2.4022739609604001E-2</v>
      </c>
      <c r="IB364" s="223">
        <f t="shared" ca="1" si="826"/>
        <v>2.0792515267982342E-2</v>
      </c>
      <c r="IC364" s="223">
        <f t="shared" ca="1" si="827"/>
        <v>1.7449614484605663E-2</v>
      </c>
      <c r="ID364" s="223">
        <f t="shared" ca="1" si="828"/>
        <v>1.4012152728456434E-2</v>
      </c>
      <c r="IE364" s="223">
        <f t="shared" ca="1" si="829"/>
        <v>8.9629830854293293E-3</v>
      </c>
      <c r="IF364" s="223">
        <f t="shared" ca="1" si="830"/>
        <v>6.928469398073526E-3</v>
      </c>
      <c r="IG364" s="223">
        <f t="shared" ca="1" si="831"/>
        <v>3.3206349175560756E-3</v>
      </c>
      <c r="IH364" s="223">
        <f t="shared" ca="1" si="832"/>
        <v>-3.0519437128812086E-4</v>
      </c>
      <c r="II364" s="223">
        <f t="shared" ca="1" si="833"/>
        <v>-3.9293697853912922E-3</v>
      </c>
      <c r="IJ364" s="223">
        <f t="shared" ca="1" si="834"/>
        <v>-7.5322516041767115E-3</v>
      </c>
      <c r="IK364" s="223">
        <f t="shared" ca="1" si="835"/>
        <v>-1.1094315498905084E-2</v>
      </c>
      <c r="IL364" s="223">
        <f t="shared" ca="1" si="836"/>
        <v>-1.4596258336704337E-2</v>
      </c>
      <c r="IM364" s="223">
        <f t="shared" ca="1" si="837"/>
        <v>-1.8019102785918922E-2</v>
      </c>
      <c r="IN364" s="223">
        <f t="shared" ca="1" si="838"/>
        <v>-2.1344300155914351E-2</v>
      </c>
      <c r="IO364" s="223">
        <f t="shared" ca="1" si="839"/>
        <v>-2.4553830914038642E-2</v>
      </c>
      <c r="IP364" s="223">
        <f t="shared" ca="1" si="840"/>
        <v>-2.7630302335031682E-2</v>
      </c>
      <c r="IQ364" s="223">
        <f t="shared" ca="1" si="841"/>
        <v>-3.0557042753709414E-2</v>
      </c>
      <c r="IR364" s="223">
        <f t="shared" ca="1" si="842"/>
        <v>-3.331819191016256E-2</v>
      </c>
      <c r="IS364" s="223">
        <f t="shared" ca="1" si="843"/>
        <v>-3.5898786897879099E-2</v>
      </c>
      <c r="IT364" s="223">
        <f t="shared" ca="1" si="844"/>
        <v>-3.8284843249030996E-2</v>
      </c>
      <c r="IU364" s="223">
        <f t="shared" ca="1" si="845"/>
        <v>-4.0463430717517387E-2</v>
      </c>
      <c r="IV364" s="223">
        <f t="shared" ca="1" si="846"/>
        <v>-4.2422743349087924E-2</v>
      </c>
      <c r="IW364" s="223">
        <f t="shared" ca="1" si="847"/>
        <v>-4.4152163458832126E-2</v>
      </c>
      <c r="IX364" s="223">
        <f t="shared" ca="1" si="848"/>
        <v>-4.5642319169333818E-2</v>
      </c>
      <c r="IY364" s="223">
        <f t="shared" ca="1" si="849"/>
        <v>-4.6885135197686792E-2</v>
      </c>
      <c r="IZ364" s="223">
        <f t="shared" ca="1" si="850"/>
        <v>-4.7873876616152514E-2</v>
      </c>
      <c r="JA364" s="223">
        <f t="shared" ca="1" si="851"/>
        <v>-4.8603185349317277E-2</v>
      </c>
      <c r="JB364" s="223">
        <f t="shared" ca="1" si="852"/>
        <v>-4.9069109209966801E-2</v>
      </c>
    </row>
    <row r="365" spans="1:262">
      <c r="B365" s="230">
        <v>4</v>
      </c>
      <c r="C365" s="229">
        <f t="shared" si="853"/>
        <v>7.8125000000000002E-5</v>
      </c>
      <c r="D365" s="226">
        <f t="shared" ca="1" si="597"/>
        <v>50.090704449902326</v>
      </c>
      <c r="E365" s="225">
        <f ca="1">J361</f>
        <v>9.0704449902328871E-2</v>
      </c>
      <c r="F365" s="224">
        <v>4</v>
      </c>
      <c r="G365" s="223">
        <f t="shared" ca="1" si="854"/>
        <v>-1.0312326910581922E-3</v>
      </c>
      <c r="H365" s="223">
        <f t="shared" ca="1" si="598"/>
        <v>-1.0370672144868643E-3</v>
      </c>
      <c r="I365" s="223">
        <f t="shared" ca="1" si="599"/>
        <v>-1.032914213721421E-3</v>
      </c>
      <c r="J365" s="223">
        <f t="shared" ca="1" si="600"/>
        <v>-1.0188136844294948E-3</v>
      </c>
      <c r="K365" s="223">
        <f t="shared" ca="1" si="601"/>
        <v>-9.9490142241629993E-4</v>
      </c>
      <c r="L365" s="223">
        <f t="shared" ca="1" si="602"/>
        <v>-9.6140771583679615E-4</v>
      </c>
      <c r="M365" s="223">
        <f t="shared" ca="1" si="603"/>
        <v>-9.1865512739486635E-4</v>
      </c>
      <c r="N365" s="223">
        <f t="shared" ca="1" si="604"/>
        <v>-8.6705538788814829E-4</v>
      </c>
      <c r="O365" s="223">
        <f t="shared" ca="1" si="605"/>
        <v>-8.0710543101537879E-4</v>
      </c>
      <c r="P365" s="223">
        <f t="shared" ca="1" si="606"/>
        <v>-7.393826076332224E-4</v>
      </c>
      <c r="Q365" s="223">
        <f t="shared" ca="1" si="607"/>
        <v>-6.6453912555191057E-4</v>
      </c>
      <c r="R365" s="223">
        <f t="shared" ca="1" si="608"/>
        <v>-5.8329576841749517E-4</v>
      </c>
      <c r="S365" s="223">
        <f t="shared" ca="1" si="609"/>
        <v>-4.9643495417131729E-4</v>
      </c>
      <c r="T365" s="223">
        <f t="shared" ca="1" si="610"/>
        <v>-4.0479319993751909E-4</v>
      </c>
      <c r="U365" s="223">
        <f t="shared" ca="1" si="611"/>
        <v>-3.0925306590585049E-4</v>
      </c>
      <c r="V365" s="223">
        <f t="shared" ca="1" si="612"/>
        <v>-2.1073465579458605E-4</v>
      </c>
      <c r="W365" s="223">
        <f t="shared" ca="1" si="613"/>
        <v>-1.1018675574873877E-4</v>
      </c>
      <c r="X365" s="223">
        <f t="shared" ca="1" si="614"/>
        <v>-8.5776970108235795E-6</v>
      </c>
      <c r="Y365" s="223">
        <f t="shared" ca="1" si="615"/>
        <v>9.3113969638351952E-5</v>
      </c>
      <c r="Z365" s="223">
        <f t="shared" ca="1" si="616"/>
        <v>1.9390889785863698E-4</v>
      </c>
      <c r="AA365" s="223">
        <f t="shared" ca="1" si="617"/>
        <v>2.9283637739115716E-4</v>
      </c>
      <c r="AB365" s="223">
        <f t="shared" ca="1" si="618"/>
        <v>3.8894368252875258E-4</v>
      </c>
      <c r="AC365" s="223">
        <f t="shared" ca="1" si="619"/>
        <v>4.8130524738535213E-4</v>
      </c>
      <c r="AD365" s="223">
        <f t="shared" ca="1" si="620"/>
        <v>5.6903157960141873E-4</v>
      </c>
      <c r="AE365" s="223">
        <f t="shared" ca="1" si="621"/>
        <v>6.5127782664162084E-4</v>
      </c>
      <c r="AF365" s="223">
        <f t="shared" ca="1" si="622"/>
        <v>7.2725191218658868E-4</v>
      </c>
      <c r="AG365" s="223">
        <f t="shared" ca="1" si="623"/>
        <v>7.9622216426086453E-4</v>
      </c>
      <c r="AH365" s="223">
        <f t="shared" ca="1" si="624"/>
        <v>8.5752436163399881E-4</v>
      </c>
      <c r="AI365" s="223">
        <f t="shared" ca="1" si="625"/>
        <v>9.1056813063409767E-4</v>
      </c>
      <c r="AJ365" s="223">
        <f t="shared" ca="1" si="626"/>
        <v>9.5484263076901668E-4</v>
      </c>
      <c r="AK365" s="223">
        <f t="shared" ca="1" si="627"/>
        <v>9.8992147439955279E-4</v>
      </c>
      <c r="AL365" s="223">
        <f t="shared" ca="1" si="628"/>
        <v>1.015466833085498E-3</v>
      </c>
      <c r="AM365" s="223">
        <f t="shared" ca="1" si="629"/>
        <v>1.0312326910581922E-3</v>
      </c>
      <c r="AN365" s="223">
        <f t="shared" ca="1" si="630"/>
        <v>1.0370672144868643E-3</v>
      </c>
      <c r="AO365" s="223">
        <f t="shared" ca="1" si="631"/>
        <v>1.032914213721421E-3</v>
      </c>
      <c r="AP365" s="223">
        <f t="shared" ca="1" si="632"/>
        <v>1.0188136844294948E-3</v>
      </c>
      <c r="AQ365" s="223">
        <f t="shared" ca="1" si="633"/>
        <v>9.9490142241629993E-4</v>
      </c>
      <c r="AR365" s="223">
        <f t="shared" ca="1" si="634"/>
        <v>9.6140771583679647E-4</v>
      </c>
      <c r="AS365" s="223">
        <f t="shared" ca="1" si="635"/>
        <v>9.1865512739486646E-4</v>
      </c>
      <c r="AT365" s="223">
        <f t="shared" ca="1" si="636"/>
        <v>8.6705538788814851E-4</v>
      </c>
      <c r="AU365" s="223">
        <f t="shared" ca="1" si="637"/>
        <v>8.0710543101537911E-4</v>
      </c>
      <c r="AV365" s="223">
        <f t="shared" ca="1" si="638"/>
        <v>7.393826076332224E-4</v>
      </c>
      <c r="AW365" s="223">
        <f t="shared" ca="1" si="639"/>
        <v>6.6453912555191068E-4</v>
      </c>
      <c r="AX365" s="223">
        <f t="shared" ca="1" si="640"/>
        <v>5.832957684174956E-4</v>
      </c>
      <c r="AY365" s="223">
        <f t="shared" ca="1" si="641"/>
        <v>4.9643495417131739E-4</v>
      </c>
      <c r="AZ365" s="223">
        <f t="shared" ca="1" si="642"/>
        <v>4.0479319993751942E-4</v>
      </c>
      <c r="BA365" s="223">
        <f t="shared" ca="1" si="643"/>
        <v>3.0925306590585017E-4</v>
      </c>
      <c r="BB365" s="223">
        <f t="shared" ca="1" si="644"/>
        <v>2.1073465579458619E-4</v>
      </c>
      <c r="BC365" s="223">
        <f t="shared" ca="1" si="645"/>
        <v>1.1018675574873932E-4</v>
      </c>
      <c r="BD365" s="223">
        <f t="shared" ca="1" si="646"/>
        <v>8.577697010823471E-6</v>
      </c>
      <c r="BE365" s="223">
        <f t="shared" ca="1" si="647"/>
        <v>-9.3113969638351844E-5</v>
      </c>
      <c r="BF365" s="223">
        <f t="shared" ca="1" si="648"/>
        <v>-1.9390889785863725E-4</v>
      </c>
      <c r="BG365" s="223">
        <f t="shared" ca="1" si="649"/>
        <v>-2.9283637739115705E-4</v>
      </c>
      <c r="BH365" s="223">
        <f t="shared" ca="1" si="650"/>
        <v>-3.8894368252875248E-4</v>
      </c>
      <c r="BI365" s="223">
        <f t="shared" ca="1" si="651"/>
        <v>-4.813052473853524E-4</v>
      </c>
      <c r="BJ365" s="223">
        <f t="shared" ca="1" si="652"/>
        <v>-5.6903157960141863E-4</v>
      </c>
      <c r="BK365" s="223">
        <f t="shared" ca="1" si="653"/>
        <v>-6.5127782664162019E-4</v>
      </c>
      <c r="BL365" s="223">
        <f t="shared" ca="1" si="654"/>
        <v>-7.2725191218658857E-4</v>
      </c>
      <c r="BM365" s="223">
        <f t="shared" ca="1" si="655"/>
        <v>-7.9622216426086443E-4</v>
      </c>
      <c r="BN365" s="223">
        <f t="shared" ca="1" si="656"/>
        <v>-8.5752436163399849E-4</v>
      </c>
      <c r="BO365" s="223">
        <f t="shared" ca="1" si="657"/>
        <v>-9.1056813063409767E-4</v>
      </c>
      <c r="BP365" s="223">
        <f t="shared" ca="1" si="658"/>
        <v>-9.5484263076901668E-4</v>
      </c>
      <c r="BQ365" s="223">
        <f t="shared" ca="1" si="659"/>
        <v>-9.8992147439955322E-4</v>
      </c>
      <c r="BR365" s="223">
        <f t="shared" ca="1" si="660"/>
        <v>-1.015466833085498E-3</v>
      </c>
      <c r="BS365" s="223">
        <f t="shared" ca="1" si="661"/>
        <v>-1.0312326910581922E-3</v>
      </c>
      <c r="BT365" s="223">
        <f t="shared" ca="1" si="662"/>
        <v>-1.0370672144868643E-3</v>
      </c>
      <c r="BU365" s="223">
        <f t="shared" ca="1" si="663"/>
        <v>-1.032914213721421E-3</v>
      </c>
      <c r="BV365" s="223">
        <f t="shared" ca="1" si="664"/>
        <v>-1.0188136844294948E-3</v>
      </c>
      <c r="BW365" s="223">
        <f t="shared" ca="1" si="665"/>
        <v>-9.9490142241629993E-4</v>
      </c>
      <c r="BX365" s="223">
        <f t="shared" ca="1" si="666"/>
        <v>-9.6140771583679637E-4</v>
      </c>
      <c r="BY365" s="223">
        <f t="shared" ca="1" si="667"/>
        <v>-9.1865512739486635E-4</v>
      </c>
      <c r="BZ365" s="223">
        <f t="shared" ca="1" si="668"/>
        <v>-8.670553878881484E-4</v>
      </c>
      <c r="CA365" s="223">
        <f t="shared" ca="1" si="669"/>
        <v>-8.0710543101537911E-4</v>
      </c>
      <c r="CB365" s="223">
        <f t="shared" ca="1" si="670"/>
        <v>-7.393826076332224E-4</v>
      </c>
      <c r="CC365" s="223">
        <f t="shared" ca="1" si="671"/>
        <v>-6.6453912555191068E-4</v>
      </c>
      <c r="CD365" s="223">
        <f t="shared" ca="1" si="672"/>
        <v>-5.8329576841749582E-4</v>
      </c>
      <c r="CE365" s="223">
        <f t="shared" ca="1" si="673"/>
        <v>-4.9643495417131761E-4</v>
      </c>
      <c r="CF365" s="223">
        <f t="shared" ca="1" si="674"/>
        <v>-4.0479319993751953E-4</v>
      </c>
      <c r="CG365" s="223">
        <f t="shared" ca="1" si="675"/>
        <v>-3.0925306590585028E-4</v>
      </c>
      <c r="CH365" s="223">
        <f t="shared" ca="1" si="676"/>
        <v>-2.107346557945863E-4</v>
      </c>
      <c r="CI365" s="223">
        <f t="shared" ca="1" si="677"/>
        <v>-1.1018675574873946E-4</v>
      </c>
      <c r="CJ365" s="223">
        <f t="shared" ca="1" si="678"/>
        <v>-8.5776970108245552E-6</v>
      </c>
      <c r="CK365" s="223">
        <f t="shared" ca="1" si="679"/>
        <v>9.3113969638352711E-5</v>
      </c>
      <c r="CL365" s="223">
        <f t="shared" ca="1" si="680"/>
        <v>1.9390889785863714E-4</v>
      </c>
      <c r="CM365" s="223">
        <f t="shared" ca="1" si="681"/>
        <v>2.9283637739115689E-4</v>
      </c>
      <c r="CN365" s="223">
        <f t="shared" ca="1" si="682"/>
        <v>3.8894368252875237E-4</v>
      </c>
      <c r="CO365" s="223">
        <f t="shared" ca="1" si="683"/>
        <v>4.8130524738535137E-4</v>
      </c>
      <c r="CP365" s="223">
        <f t="shared" ca="1" si="684"/>
        <v>5.6903157960141787E-4</v>
      </c>
      <c r="CQ365" s="223">
        <f t="shared" ca="1" si="685"/>
        <v>6.5127782664162095E-4</v>
      </c>
      <c r="CR365" s="223">
        <f t="shared" ca="1" si="686"/>
        <v>7.2725191218658846E-4</v>
      </c>
      <c r="CS365" s="223">
        <f t="shared" ca="1" si="687"/>
        <v>7.9622216426086443E-4</v>
      </c>
      <c r="CT365" s="223">
        <f t="shared" ca="1" si="688"/>
        <v>8.5752436163399838E-4</v>
      </c>
      <c r="CU365" s="223">
        <f t="shared" ca="1" si="689"/>
        <v>9.1056813063409713E-4</v>
      </c>
      <c r="CV365" s="223">
        <f t="shared" ca="1" si="690"/>
        <v>9.54842630769017E-4</v>
      </c>
      <c r="CW365" s="223">
        <f t="shared" ca="1" si="691"/>
        <v>9.8992147439955322E-4</v>
      </c>
      <c r="CX365" s="223">
        <f t="shared" ca="1" si="692"/>
        <v>1.015466833085498E-3</v>
      </c>
      <c r="CY365" s="223">
        <f t="shared" ca="1" si="693"/>
        <v>1.0312326910581922E-3</v>
      </c>
      <c r="CZ365" s="223">
        <f t="shared" ca="1" si="694"/>
        <v>1.0370672144868643E-3</v>
      </c>
      <c r="DA365" s="223">
        <f t="shared" ca="1" si="695"/>
        <v>1.0329142137214208E-3</v>
      </c>
      <c r="DB365" s="223">
        <f t="shared" ca="1" si="696"/>
        <v>1.0188136844294948E-3</v>
      </c>
      <c r="DC365" s="223">
        <f t="shared" ca="1" si="697"/>
        <v>9.9490142241630015E-4</v>
      </c>
      <c r="DD365" s="223">
        <f t="shared" ca="1" si="698"/>
        <v>9.6140771583679647E-4</v>
      </c>
      <c r="DE365" s="223">
        <f t="shared" ca="1" si="699"/>
        <v>9.1865512739486678E-4</v>
      </c>
      <c r="DF365" s="223">
        <f t="shared" ca="1" si="700"/>
        <v>8.6705538788814796E-4</v>
      </c>
      <c r="DG365" s="223">
        <f t="shared" ca="1" si="701"/>
        <v>8.0710543101537868E-4</v>
      </c>
      <c r="DH365" s="223">
        <f t="shared" ca="1" si="702"/>
        <v>7.3938260763322251E-4</v>
      </c>
      <c r="DI365" s="223">
        <f t="shared" ca="1" si="703"/>
        <v>6.645391255519109E-4</v>
      </c>
      <c r="DJ365" s="223">
        <f t="shared" ca="1" si="704"/>
        <v>5.8329576841749582E-4</v>
      </c>
      <c r="DK365" s="223">
        <f t="shared" ca="1" si="705"/>
        <v>4.9643495417131848E-4</v>
      </c>
      <c r="DL365" s="223">
        <f t="shared" ca="1" si="706"/>
        <v>4.0479319993751882E-4</v>
      </c>
      <c r="DM365" s="223">
        <f t="shared" ca="1" si="707"/>
        <v>3.0925306590585039E-4</v>
      </c>
      <c r="DN365" s="223">
        <f t="shared" ca="1" si="708"/>
        <v>2.1073465579458643E-4</v>
      </c>
      <c r="DO365" s="223">
        <f t="shared" ca="1" si="709"/>
        <v>1.1018675574873958E-4</v>
      </c>
      <c r="DP365" s="223">
        <f t="shared" ca="1" si="710"/>
        <v>8.5776970108246637E-6</v>
      </c>
      <c r="DQ365" s="223">
        <f t="shared" ca="1" si="711"/>
        <v>-9.3113969638352549E-5</v>
      </c>
      <c r="DR365" s="223">
        <f t="shared" ca="1" si="712"/>
        <v>-1.9390889785863704E-4</v>
      </c>
      <c r="DS365" s="223">
        <f t="shared" ca="1" si="713"/>
        <v>-2.9283637739115678E-4</v>
      </c>
      <c r="DT365" s="223">
        <f t="shared" ca="1" si="714"/>
        <v>-3.8894368252875226E-4</v>
      </c>
      <c r="DU365" s="223">
        <f t="shared" ca="1" si="715"/>
        <v>-4.8130524738535126E-4</v>
      </c>
      <c r="DV365" s="223">
        <f t="shared" ca="1" si="716"/>
        <v>-5.6903157960141765E-4</v>
      </c>
      <c r="DW365" s="223">
        <f t="shared" ca="1" si="717"/>
        <v>-6.5127782664162084E-4</v>
      </c>
      <c r="DX365" s="223">
        <f t="shared" ca="1" si="718"/>
        <v>-7.2725191218658836E-4</v>
      </c>
      <c r="DY365" s="223">
        <f t="shared" ca="1" si="719"/>
        <v>-7.9622216426086421E-4</v>
      </c>
      <c r="DZ365" s="223">
        <f t="shared" ca="1" si="720"/>
        <v>-8.5752436163399827E-4</v>
      </c>
      <c r="EA365" s="223">
        <f t="shared" ca="1" si="721"/>
        <v>-9.1056813063409713E-4</v>
      </c>
      <c r="EB365" s="223">
        <f t="shared" ca="1" si="722"/>
        <v>-9.5484263076901679E-4</v>
      </c>
      <c r="EC365" s="223">
        <f t="shared" ca="1" si="723"/>
        <v>-9.8992147439955279E-4</v>
      </c>
      <c r="ED365" s="223">
        <f t="shared" ca="1" si="724"/>
        <v>-1.015466833085498E-3</v>
      </c>
      <c r="EE365" s="223">
        <f t="shared" ca="1" si="725"/>
        <v>-1.0312326910581922E-3</v>
      </c>
      <c r="EF365" s="223">
        <f t="shared" ca="1" si="726"/>
        <v>-1.0370672144868643E-3</v>
      </c>
      <c r="EG365" s="223">
        <f t="shared" ca="1" si="727"/>
        <v>-1.032914213721421E-3</v>
      </c>
      <c r="EH365" s="223">
        <f t="shared" ca="1" si="728"/>
        <v>-1.0188136844294946E-3</v>
      </c>
      <c r="EI365" s="223">
        <f t="shared" ca="1" si="729"/>
        <v>-9.9490142241630015E-4</v>
      </c>
      <c r="EJ365" s="223">
        <f t="shared" ca="1" si="730"/>
        <v>-9.6140771583679658E-4</v>
      </c>
      <c r="EK365" s="223">
        <f t="shared" ca="1" si="731"/>
        <v>-9.1865512739486689E-4</v>
      </c>
      <c r="EL365" s="223">
        <f t="shared" ca="1" si="732"/>
        <v>-8.6705538788814807E-4</v>
      </c>
      <c r="EM365" s="223">
        <f t="shared" ca="1" si="733"/>
        <v>-8.0710543101537879E-4</v>
      </c>
      <c r="EN365" s="223">
        <f t="shared" ca="1" si="734"/>
        <v>-7.3938260763322262E-4</v>
      </c>
      <c r="EO365" s="223">
        <f t="shared" ca="1" si="735"/>
        <v>-6.645391255519109E-4</v>
      </c>
      <c r="EP365" s="223">
        <f t="shared" ca="1" si="736"/>
        <v>-5.8329576841749593E-4</v>
      </c>
      <c r="EQ365" s="223">
        <f t="shared" ca="1" si="737"/>
        <v>-4.9643495417131859E-4</v>
      </c>
      <c r="ER365" s="223">
        <f t="shared" ca="1" si="738"/>
        <v>-4.0479319993751893E-4</v>
      </c>
      <c r="ES365" s="223">
        <f t="shared" ca="1" si="739"/>
        <v>-3.0925306590585055E-4</v>
      </c>
      <c r="ET365" s="223">
        <f t="shared" ca="1" si="740"/>
        <v>-2.1073465579458657E-4</v>
      </c>
      <c r="EU365" s="223">
        <f t="shared" ca="1" si="741"/>
        <v>-1.1018675574873972E-4</v>
      </c>
      <c r="EV365" s="223">
        <f t="shared" ca="1" si="742"/>
        <v>-8.5776970108247992E-6</v>
      </c>
      <c r="EW365" s="223">
        <f t="shared" ca="1" si="743"/>
        <v>9.3113969638352413E-5</v>
      </c>
      <c r="EX365" s="223">
        <f t="shared" ca="1" si="744"/>
        <v>1.939088978586369E-4</v>
      </c>
      <c r="EY365" s="223">
        <f t="shared" ca="1" si="745"/>
        <v>2.9283637739115661E-4</v>
      </c>
      <c r="EZ365" s="223">
        <f t="shared" ca="1" si="746"/>
        <v>3.8894368252875215E-4</v>
      </c>
      <c r="FA365" s="223">
        <f t="shared" ca="1" si="747"/>
        <v>4.8130524738535115E-4</v>
      </c>
      <c r="FB365" s="223">
        <f t="shared" ca="1" si="748"/>
        <v>5.6903157960141765E-4</v>
      </c>
      <c r="FC365" s="223">
        <f t="shared" ca="1" si="749"/>
        <v>6.5127782664162084E-4</v>
      </c>
      <c r="FD365" s="223">
        <f t="shared" ca="1" si="750"/>
        <v>7.2725191218658825E-4</v>
      </c>
      <c r="FE365" s="223">
        <f t="shared" ca="1" si="751"/>
        <v>7.9622216426086421E-4</v>
      </c>
      <c r="FF365" s="223">
        <f t="shared" ca="1" si="752"/>
        <v>8.5752436163399827E-4</v>
      </c>
      <c r="FG365" s="223">
        <f t="shared" ca="1" si="753"/>
        <v>9.1056813063409702E-4</v>
      </c>
      <c r="FH365" s="223">
        <f t="shared" ca="1" si="754"/>
        <v>9.5484263076901679E-4</v>
      </c>
      <c r="FI365" s="223">
        <f t="shared" ca="1" si="755"/>
        <v>9.8992147439955279E-4</v>
      </c>
      <c r="FJ365" s="223">
        <f t="shared" ca="1" si="756"/>
        <v>1.0154668330854977E-3</v>
      </c>
      <c r="FK365" s="223">
        <f t="shared" ca="1" si="757"/>
        <v>1.0312326910581922E-3</v>
      </c>
      <c r="FL365" s="223">
        <f t="shared" ca="1" si="758"/>
        <v>1.0370672144868641E-3</v>
      </c>
      <c r="FM365" s="223">
        <f t="shared" ca="1" si="759"/>
        <v>1.032914213721421E-3</v>
      </c>
      <c r="FN365" s="223">
        <f t="shared" ca="1" si="760"/>
        <v>1.018813684429495E-3</v>
      </c>
      <c r="FO365" s="223">
        <f t="shared" ca="1" si="761"/>
        <v>9.949014224163008E-4</v>
      </c>
      <c r="FP365" s="223">
        <f t="shared" ca="1" si="762"/>
        <v>9.6140771583679582E-4</v>
      </c>
      <c r="FQ365" s="223">
        <f t="shared" ca="1" si="763"/>
        <v>9.1865512739486592E-4</v>
      </c>
      <c r="FR365" s="223">
        <f t="shared" ca="1" si="764"/>
        <v>8.6705538788814818E-4</v>
      </c>
      <c r="FS365" s="223">
        <f t="shared" ca="1" si="765"/>
        <v>8.0710543101537879E-4</v>
      </c>
      <c r="FT365" s="223">
        <f t="shared" ca="1" si="766"/>
        <v>7.3938260763322273E-4</v>
      </c>
      <c r="FU365" s="223">
        <f t="shared" ca="1" si="767"/>
        <v>6.6453912555191111E-4</v>
      </c>
      <c r="FV365" s="223">
        <f t="shared" ca="1" si="768"/>
        <v>5.8329576841749603E-4</v>
      </c>
      <c r="FW365" s="223">
        <f t="shared" ca="1" si="769"/>
        <v>4.964349541713187E-4</v>
      </c>
      <c r="FX365" s="223">
        <f t="shared" ca="1" si="770"/>
        <v>4.0479319993752072E-4</v>
      </c>
      <c r="FY365" s="223">
        <f t="shared" ca="1" si="771"/>
        <v>3.0925306590585239E-4</v>
      </c>
      <c r="FZ365" s="223">
        <f t="shared" ca="1" si="772"/>
        <v>2.1073465579458849E-4</v>
      </c>
      <c r="GA365" s="223">
        <f t="shared" ca="1" si="773"/>
        <v>1.1018675574873804E-4</v>
      </c>
      <c r="GB365" s="223">
        <f t="shared" ca="1" si="774"/>
        <v>8.5776970108230645E-6</v>
      </c>
      <c r="GC365" s="223">
        <f t="shared" ca="1" si="775"/>
        <v>-9.3113969638352251E-5</v>
      </c>
      <c r="GD365" s="223">
        <f t="shared" ca="1" si="776"/>
        <v>-1.9390889785863679E-4</v>
      </c>
      <c r="GE365" s="223">
        <f t="shared" ca="1" si="777"/>
        <v>-2.9283637739115651E-4</v>
      </c>
      <c r="GF365" s="223">
        <f t="shared" ca="1" si="778"/>
        <v>-3.889436825287521E-4</v>
      </c>
      <c r="GG365" s="223">
        <f t="shared" ca="1" si="779"/>
        <v>-4.8130524738535104E-4</v>
      </c>
      <c r="GH365" s="223">
        <f t="shared" ca="1" si="780"/>
        <v>-5.6903157960141743E-4</v>
      </c>
      <c r="GI365" s="223">
        <f t="shared" ca="1" si="781"/>
        <v>-6.5127782664161911E-4</v>
      </c>
      <c r="GJ365" s="223">
        <f t="shared" ca="1" si="782"/>
        <v>-7.2725191218658695E-4</v>
      </c>
      <c r="GK365" s="223">
        <f t="shared" ca="1" si="783"/>
        <v>-7.962221642608654E-4</v>
      </c>
      <c r="GL365" s="223">
        <f t="shared" ca="1" si="784"/>
        <v>-8.5752436163399914E-4</v>
      </c>
      <c r="GM365" s="223">
        <f t="shared" ca="1" si="785"/>
        <v>-9.1056813063409778E-4</v>
      </c>
      <c r="GN365" s="223">
        <f t="shared" ca="1" si="786"/>
        <v>-9.5484263076901668E-4</v>
      </c>
      <c r="GO365" s="223">
        <f t="shared" ca="1" si="787"/>
        <v>-9.8992147439955279E-4</v>
      </c>
      <c r="GP365" s="223">
        <f t="shared" ca="1" si="788"/>
        <v>-1.0154668330854977E-3</v>
      </c>
      <c r="GQ365" s="223">
        <f t="shared" ca="1" si="789"/>
        <v>-1.0312326910581922E-3</v>
      </c>
      <c r="GR365" s="223">
        <f t="shared" ca="1" si="790"/>
        <v>-1.0370672144868643E-3</v>
      </c>
      <c r="GS365" s="223">
        <f t="shared" ca="1" si="791"/>
        <v>-1.032914213721421E-3</v>
      </c>
      <c r="GT365" s="223">
        <f t="shared" ca="1" si="792"/>
        <v>-1.018813684429495E-3</v>
      </c>
      <c r="GU365" s="223">
        <f t="shared" ca="1" si="793"/>
        <v>-9.949014224163008E-4</v>
      </c>
      <c r="GV365" s="223">
        <f t="shared" ca="1" si="794"/>
        <v>-9.6140771583679582E-4</v>
      </c>
      <c r="GW365" s="223">
        <f t="shared" ca="1" si="795"/>
        <v>-9.1865512739486602E-4</v>
      </c>
      <c r="GX365" s="223">
        <f t="shared" ca="1" si="796"/>
        <v>-8.6705538788814829E-4</v>
      </c>
      <c r="GY365" s="223">
        <f t="shared" ca="1" si="797"/>
        <v>-8.071054310153789E-4</v>
      </c>
      <c r="GZ365" s="223">
        <f t="shared" ca="1" si="798"/>
        <v>-7.3938260763322283E-4</v>
      </c>
      <c r="HA365" s="223">
        <f t="shared" ca="1" si="799"/>
        <v>-6.6453912555191111E-4</v>
      </c>
      <c r="HB365" s="223">
        <f t="shared" ca="1" si="800"/>
        <v>-5.8329576841749614E-4</v>
      </c>
      <c r="HC365" s="223">
        <f t="shared" ca="1" si="801"/>
        <v>-4.964349541713188E-4</v>
      </c>
      <c r="HD365" s="223">
        <f t="shared" ca="1" si="802"/>
        <v>-4.0479319993752088E-4</v>
      </c>
      <c r="HE365" s="223">
        <f t="shared" ca="1" si="803"/>
        <v>-3.092530659058525E-4</v>
      </c>
      <c r="HF365" s="223">
        <f t="shared" ca="1" si="804"/>
        <v>-2.10734655794585E-4</v>
      </c>
      <c r="HG365" s="223">
        <f t="shared" ca="1" si="805"/>
        <v>-1.1018675574873816E-4</v>
      </c>
      <c r="HH365" s="223">
        <f t="shared" ca="1" si="806"/>
        <v>-8.5776970108232E-6</v>
      </c>
      <c r="HI365" s="223">
        <f t="shared" ca="1" si="807"/>
        <v>9.3113969638352142E-5</v>
      </c>
      <c r="HJ365" s="223">
        <f t="shared" ca="1" si="808"/>
        <v>1.9390889785863668E-4</v>
      </c>
      <c r="HK365" s="223">
        <f t="shared" ca="1" si="809"/>
        <v>2.928363773911564E-4</v>
      </c>
      <c r="HL365" s="223">
        <f t="shared" ca="1" si="810"/>
        <v>3.8894368252875188E-4</v>
      </c>
      <c r="HM365" s="223">
        <f t="shared" ca="1" si="811"/>
        <v>4.8130524738535088E-4</v>
      </c>
      <c r="HN365" s="223">
        <f t="shared" ca="1" si="812"/>
        <v>5.6903157960141743E-4</v>
      </c>
      <c r="HO365" s="223">
        <f t="shared" ca="1" si="813"/>
        <v>6.5127782664161911E-4</v>
      </c>
      <c r="HP365" s="223">
        <f t="shared" ca="1" si="814"/>
        <v>7.2725191218658684E-4</v>
      </c>
      <c r="HQ365" s="223">
        <f t="shared" ca="1" si="815"/>
        <v>7.9622216426086529E-4</v>
      </c>
      <c r="HR365" s="223">
        <f t="shared" ca="1" si="816"/>
        <v>8.5752436163399914E-4</v>
      </c>
      <c r="HS365" s="223">
        <f t="shared" ca="1" si="817"/>
        <v>9.1056813063409778E-4</v>
      </c>
      <c r="HT365" s="223">
        <f t="shared" ca="1" si="818"/>
        <v>9.5484263076901668E-4</v>
      </c>
      <c r="HU365" s="223">
        <f t="shared" ca="1" si="819"/>
        <v>9.8992147439955279E-4</v>
      </c>
      <c r="HV365" s="223">
        <f t="shared" ca="1" si="820"/>
        <v>1.0154668330854977E-3</v>
      </c>
      <c r="HW365" s="223">
        <f t="shared" ca="1" si="821"/>
        <v>1.0312326910581922E-3</v>
      </c>
      <c r="HX365" s="223">
        <f t="shared" ca="1" si="822"/>
        <v>1.0370672144868643E-3</v>
      </c>
      <c r="HY365" s="223">
        <f t="shared" ca="1" si="823"/>
        <v>1.032914213721421E-3</v>
      </c>
      <c r="HZ365" s="223">
        <f t="shared" ca="1" si="824"/>
        <v>1.0188136844294952E-3</v>
      </c>
      <c r="IA365" s="223">
        <f t="shared" ca="1" si="825"/>
        <v>9.949014224163008E-4</v>
      </c>
      <c r="IB365" s="223">
        <f t="shared" ca="1" si="826"/>
        <v>9.6140771583679593E-4</v>
      </c>
      <c r="IC365" s="223">
        <f t="shared" ca="1" si="827"/>
        <v>9.1865512739486624E-4</v>
      </c>
      <c r="ID365" s="223">
        <f t="shared" ca="1" si="828"/>
        <v>8.670553878881484E-4</v>
      </c>
      <c r="IE365" s="223">
        <f t="shared" ca="1" si="829"/>
        <v>6.2354973087104602E-4</v>
      </c>
      <c r="IF365" s="223">
        <f t="shared" ca="1" si="830"/>
        <v>7.3938260763322283E-4</v>
      </c>
      <c r="IG365" s="223">
        <f t="shared" ca="1" si="831"/>
        <v>6.6453912555191133E-4</v>
      </c>
      <c r="IH365" s="223">
        <f t="shared" ca="1" si="832"/>
        <v>5.8329576841749625E-4</v>
      </c>
      <c r="II365" s="223">
        <f t="shared" ca="1" si="833"/>
        <v>4.9643495417131902E-4</v>
      </c>
      <c r="IJ365" s="223">
        <f t="shared" ca="1" si="834"/>
        <v>4.0479319993752099E-4</v>
      </c>
      <c r="IK365" s="223">
        <f t="shared" ca="1" si="835"/>
        <v>3.0925306590585266E-4</v>
      </c>
      <c r="IL365" s="223">
        <f t="shared" ca="1" si="836"/>
        <v>2.1073465579458874E-4</v>
      </c>
      <c r="IM365" s="223">
        <f t="shared" ca="1" si="837"/>
        <v>1.1018675574873828E-4</v>
      </c>
      <c r="IN365" s="223">
        <f t="shared" ca="1" si="838"/>
        <v>8.5776970108233355E-6</v>
      </c>
      <c r="IO365" s="223">
        <f t="shared" ca="1" si="839"/>
        <v>-9.3113969638352007E-5</v>
      </c>
      <c r="IP365" s="223">
        <f t="shared" ca="1" si="840"/>
        <v>-1.9390889785863655E-4</v>
      </c>
      <c r="IQ365" s="223">
        <f t="shared" ca="1" si="841"/>
        <v>-2.9283637739115629E-4</v>
      </c>
      <c r="IR365" s="223">
        <f t="shared" ca="1" si="842"/>
        <v>-3.8894368252875172E-4</v>
      </c>
      <c r="IS365" s="223">
        <f t="shared" ca="1" si="843"/>
        <v>-4.8130524738535088E-4</v>
      </c>
      <c r="IT365" s="223">
        <f t="shared" ca="1" si="844"/>
        <v>-5.6903157960141732E-4</v>
      </c>
      <c r="IU365" s="223">
        <f t="shared" ca="1" si="845"/>
        <v>-6.5127782664161889E-4</v>
      </c>
      <c r="IV365" s="223">
        <f t="shared" ca="1" si="846"/>
        <v>-7.2725191218658673E-4</v>
      </c>
      <c r="IW365" s="223">
        <f t="shared" ca="1" si="847"/>
        <v>-7.9622216426086529E-4</v>
      </c>
      <c r="IX365" s="223">
        <f t="shared" ca="1" si="848"/>
        <v>-8.5752436163399903E-4</v>
      </c>
      <c r="IY365" s="223">
        <f t="shared" ca="1" si="849"/>
        <v>-9.1056813063409767E-4</v>
      </c>
      <c r="IZ365" s="223">
        <f t="shared" ca="1" si="850"/>
        <v>-9.5484263076901668E-4</v>
      </c>
      <c r="JA365" s="223">
        <f t="shared" ca="1" si="851"/>
        <v>-9.8992147439955279E-4</v>
      </c>
      <c r="JB365" s="223">
        <f t="shared" ca="1" si="852"/>
        <v>-1.0154668330854977E-3</v>
      </c>
    </row>
    <row r="366" spans="1:262">
      <c r="B366" s="230">
        <v>5</v>
      </c>
      <c r="C366" s="229">
        <f t="shared" si="853"/>
        <v>9.7656250000000005E-5</v>
      </c>
      <c r="D366" s="226">
        <f t="shared" ca="1" si="597"/>
        <v>50.092815732781339</v>
      </c>
      <c r="E366" s="225">
        <f ca="1">K361</f>
        <v>9.281573278134278E-2</v>
      </c>
      <c r="F366" s="224">
        <v>5</v>
      </c>
      <c r="G366" s="223">
        <f t="shared" ca="1" si="854"/>
        <v>2.5953183756865558E-2</v>
      </c>
      <c r="H366" s="223">
        <f t="shared" ca="1" si="598"/>
        <v>2.6267012555705054E-2</v>
      </c>
      <c r="I366" s="223">
        <f t="shared" ca="1" si="599"/>
        <v>2.6185761036303695E-2</v>
      </c>
      <c r="J366" s="223">
        <f t="shared" ca="1" si="600"/>
        <v>2.5710651297142392E-2</v>
      </c>
      <c r="K366" s="223">
        <f t="shared" ca="1" si="601"/>
        <v>2.4848829430931509E-2</v>
      </c>
      <c r="L366" s="223">
        <f t="shared" ca="1" si="602"/>
        <v>2.3613258040724869E-2</v>
      </c>
      <c r="M366" s="223">
        <f t="shared" ca="1" si="603"/>
        <v>2.2022521270304223E-2</v>
      </c>
      <c r="N366" s="223">
        <f t="shared" ca="1" si="604"/>
        <v>2.0100545281358587E-2</v>
      </c>
      <c r="O366" s="223">
        <f t="shared" ca="1" si="605"/>
        <v>1.7876238381741905E-2</v>
      </c>
      <c r="P366" s="223">
        <f t="shared" ca="1" si="606"/>
        <v>1.5383056217615021E-2</v>
      </c>
      <c r="Q366" s="223">
        <f t="shared" ca="1" si="607"/>
        <v>1.265849856938679E-2</v>
      </c>
      <c r="R366" s="223">
        <f t="shared" ca="1" si="608"/>
        <v>9.7435453201118599E-3</v>
      </c>
      <c r="S366" s="223">
        <f t="shared" ca="1" si="609"/>
        <v>6.6820400799053213E-3</v>
      </c>
      <c r="T366" s="223">
        <f t="shared" ca="1" si="610"/>
        <v>3.5200307372368592E-3</v>
      </c>
      <c r="U366" s="223">
        <f t="shared" ca="1" si="611"/>
        <v>3.0507685582666262E-4</v>
      </c>
      <c r="V366" s="223">
        <f t="shared" ca="1" si="612"/>
        <v>-2.9144656654614904E-3</v>
      </c>
      <c r="W366" s="223">
        <f t="shared" ca="1" si="613"/>
        <v>-6.0901719103489413E-3</v>
      </c>
      <c r="X366" s="223">
        <f t="shared" ca="1" si="614"/>
        <v>-9.17427630095702E-3</v>
      </c>
      <c r="Y366" s="223">
        <f t="shared" ca="1" si="615"/>
        <v>-1.2120391036558653E-2</v>
      </c>
      <c r="Z366" s="223">
        <f t="shared" ca="1" si="616"/>
        <v>-1.4884203809279194E-2</v>
      </c>
      <c r="AA366" s="223">
        <f t="shared" ca="1" si="617"/>
        <v>-1.7424144302452871E-2</v>
      </c>
      <c r="AB366" s="223">
        <f t="shared" ca="1" si="618"/>
        <v>-1.9702009446879189E-2</v>
      </c>
      <c r="AC366" s="223">
        <f t="shared" ca="1" si="619"/>
        <v>-2.1683538030543213E-2</v>
      </c>
      <c r="AD366" s="223">
        <f t="shared" ca="1" si="620"/>
        <v>-2.3338926019134724E-2</v>
      </c>
      <c r="AE366" s="223">
        <f t="shared" ca="1" si="621"/>
        <v>-2.46432748364659E-2</v>
      </c>
      <c r="AF366" s="223">
        <f t="shared" ca="1" si="622"/>
        <v>-2.557696586223283E-2</v>
      </c>
      <c r="AG366" s="223">
        <f t="shared" ca="1" si="623"/>
        <v>-2.6125955514325967E-2</v>
      </c>
      <c r="AH366" s="223">
        <f t="shared" ca="1" si="624"/>
        <v>-2.628198647737684E-2</v>
      </c>
      <c r="AI366" s="223">
        <f t="shared" ca="1" si="625"/>
        <v>-2.6042711900467148E-2</v>
      </c>
      <c r="AJ366" s="223">
        <f t="shared" ca="1" si="626"/>
        <v>-2.5411730695951002E-2</v>
      </c>
      <c r="AK366" s="223">
        <f t="shared" ca="1" si="627"/>
        <v>-2.439853340846326E-2</v>
      </c>
      <c r="AL366" s="223">
        <f t="shared" ca="1" si="628"/>
        <v>-2.3018359468294388E-2</v>
      </c>
      <c r="AM366" s="223">
        <f t="shared" ca="1" si="629"/>
        <v>-2.1291967976173987E-2</v>
      </c>
      <c r="AN366" s="223">
        <f t="shared" ca="1" si="630"/>
        <v>-1.9245325467073193E-2</v>
      </c>
      <c r="AO366" s="223">
        <f t="shared" ca="1" si="631"/>
        <v>-1.6909215349349038E-2</v>
      </c>
      <c r="AP366" s="223">
        <f t="shared" ca="1" si="632"/>
        <v>-1.4318774893629382E-2</v>
      </c>
      <c r="AQ366" s="223">
        <f t="shared" ca="1" si="633"/>
        <v>-1.1512966735556945E-2</v>
      </c>
      <c r="AR366" s="223">
        <f t="shared" ca="1" si="634"/>
        <v>-8.53399284148257E-3</v>
      </c>
      <c r="AS366" s="223">
        <f t="shared" ca="1" si="635"/>
        <v>-5.4266597516097644E-3</v>
      </c>
      <c r="AT366" s="223">
        <f t="shared" ca="1" si="636"/>
        <v>-2.2377046479238267E-3</v>
      </c>
      <c r="AU366" s="223">
        <f t="shared" ca="1" si="637"/>
        <v>9.8490761652812037E-4</v>
      </c>
      <c r="AV366" s="223">
        <f t="shared" ca="1" si="638"/>
        <v>4.192705953672958E-3</v>
      </c>
      <c r="AW366" s="223">
        <f t="shared" ca="1" si="639"/>
        <v>7.3374420906930126E-3</v>
      </c>
      <c r="AX366" s="223">
        <f t="shared" ca="1" si="640"/>
        <v>1.0371816268959036E-2</v>
      </c>
      <c r="AY366" s="223">
        <f t="shared" ca="1" si="641"/>
        <v>1.3250188676426553E-2</v>
      </c>
      <c r="AZ366" s="223">
        <f t="shared" ca="1" si="642"/>
        <v>1.592926591289083E-2</v>
      </c>
      <c r="BA366" s="223">
        <f t="shared" ca="1" si="643"/>
        <v>1.8368752163023402E-2</v>
      </c>
      <c r="BB366" s="223">
        <f t="shared" ca="1" si="644"/>
        <v>2.0531955282942195E-2</v>
      </c>
      <c r="BC366" s="223">
        <f t="shared" ca="1" si="645"/>
        <v>2.2386338684208605E-2</v>
      </c>
      <c r="BD366" s="223">
        <f t="shared" ca="1" si="646"/>
        <v>2.3904010714402704E-2</v>
      </c>
      <c r="BE366" s="223">
        <f t="shared" ca="1" si="647"/>
        <v>2.5062144173537342E-2</v>
      </c>
      <c r="BF366" s="223">
        <f t="shared" ca="1" si="648"/>
        <v>2.5843319656393519E-2</v>
      </c>
      <c r="BG366" s="223">
        <f t="shared" ca="1" si="649"/>
        <v>2.6235787556588931E-2</v>
      </c>
      <c r="BH366" s="223">
        <f t="shared" ca="1" si="650"/>
        <v>2.6233644791594495E-2</v>
      </c>
      <c r="BI366" s="223">
        <f t="shared" ca="1" si="651"/>
        <v>2.5836923590590224E-2</v>
      </c>
      <c r="BJ366" s="223">
        <f t="shared" ca="1" si="652"/>
        <v>2.505159100970834E-2</v>
      </c>
      <c r="BK366" s="223">
        <f t="shared" ca="1" si="653"/>
        <v>2.3889459181954894E-2</v>
      </c>
      <c r="BL366" s="223">
        <f t="shared" ca="1" si="654"/>
        <v>2.2368007651734613E-2</v>
      </c>
      <c r="BM366" s="223">
        <f t="shared" ca="1" si="655"/>
        <v>2.0510120466232996E-2</v>
      </c>
      <c r="BN366" s="223">
        <f t="shared" ca="1" si="656"/>
        <v>1.8343741978046203E-2</v>
      </c>
      <c r="BO366" s="223">
        <f t="shared" ca="1" si="657"/>
        <v>1.5901456536107222E-2</v>
      </c>
      <c r="BP366" s="223">
        <f t="shared" ca="1" si="658"/>
        <v>1.3219998386748437E-2</v>
      </c>
      <c r="BQ366" s="223">
        <f t="shared" ca="1" si="659"/>
        <v>1.0339699156444329E-2</v>
      </c>
      <c r="BR366" s="223">
        <f t="shared" ca="1" si="660"/>
        <v>7.3038812266086675E-3</v>
      </c>
      <c r="BS366" s="223">
        <f t="shared" ca="1" si="661"/>
        <v>4.1582061246533226E-3</v>
      </c>
      <c r="BT366" s="223">
        <f t="shared" ca="1" si="662"/>
        <v>9.4998773211420369E-4</v>
      </c>
      <c r="BU366" s="223">
        <f t="shared" ca="1" si="663"/>
        <v>-2.2725193601669681E-3</v>
      </c>
      <c r="BV366" s="223">
        <f t="shared" ca="1" si="664"/>
        <v>-5.460845646004347E-3</v>
      </c>
      <c r="BW366" s="223">
        <f t="shared" ca="1" si="665"/>
        <v>-8.5670357303566022E-3</v>
      </c>
      <c r="BX366" s="223">
        <f t="shared" ca="1" si="666"/>
        <v>-1.154436962310529E-2</v>
      </c>
      <c r="BY366" s="223">
        <f t="shared" ca="1" si="667"/>
        <v>-1.4348065451193485E-2</v>
      </c>
      <c r="BZ366" s="223">
        <f t="shared" ca="1" si="668"/>
        <v>-1.6935953019679394E-2</v>
      </c>
      <c r="CA366" s="223">
        <f t="shared" ca="1" si="669"/>
        <v>-1.9269108090720553E-2</v>
      </c>
      <c r="CB366" s="223">
        <f t="shared" ca="1" si="670"/>
        <v>-2.131243784034172E-2</v>
      </c>
      <c r="CC366" s="223">
        <f t="shared" ca="1" si="671"/>
        <v>-2.3035208687172053E-2</v>
      </c>
      <c r="CD366" s="223">
        <f t="shared" ca="1" si="672"/>
        <v>-2.4411508554115637E-2</v>
      </c>
      <c r="CE366" s="223">
        <f t="shared" ca="1" si="673"/>
        <v>-2.5420636610110171E-2</v>
      </c>
      <c r="CF366" s="223">
        <f t="shared" ca="1" si="674"/>
        <v>-2.6047414629894499E-2</v>
      </c>
      <c r="CG366" s="223">
        <f t="shared" ca="1" si="675"/>
        <v>-2.6282415288644487E-2</v>
      </c>
      <c r="CH366" s="223">
        <f t="shared" ca="1" si="676"/>
        <v>-2.6122103957713295E-2</v>
      </c>
      <c r="CI366" s="223">
        <f t="shared" ca="1" si="677"/>
        <v>-2.5568891868736343E-2</v>
      </c>
      <c r="CJ366" s="223">
        <f t="shared" ca="1" si="678"/>
        <v>-2.463109984646307E-2</v>
      </c>
      <c r="CK366" s="223">
        <f t="shared" ca="1" si="679"/>
        <v>-2.3322833155807708E-2</v>
      </c>
      <c r="CL366" s="223">
        <f t="shared" ca="1" si="680"/>
        <v>-2.1663769345535717E-2</v>
      </c>
      <c r="CM366" s="223">
        <f t="shared" ca="1" si="681"/>
        <v>-1.96788622796145E-2</v>
      </c>
      <c r="CN366" s="223">
        <f t="shared" ca="1" si="682"/>
        <v>-1.7397966807872069E-2</v>
      </c>
      <c r="CO366" s="223">
        <f t="shared" ca="1" si="683"/>
        <v>-1.485538972126685E-2</v>
      </c>
      <c r="CP366" s="223">
        <f t="shared" ca="1" si="684"/>
        <v>-1.2089373745818697E-2</v>
      </c>
      <c r="CQ366" s="223">
        <f t="shared" ca="1" si="685"/>
        <v>-9.1415223364131985E-3</v>
      </c>
      <c r="CR366" s="223">
        <f t="shared" ca="1" si="686"/>
        <v>-6.0561739221154272E-3</v>
      </c>
      <c r="CS366" s="223">
        <f t="shared" ca="1" si="687"/>
        <v>-2.879735014926727E-3</v>
      </c>
      <c r="CT366" s="223">
        <f t="shared" ca="1" si="688"/>
        <v>3.4001778735125165E-4</v>
      </c>
      <c r="CU366" s="223">
        <f t="shared" ca="1" si="689"/>
        <v>3.5546564056179886E-3</v>
      </c>
      <c r="CV366" s="223">
        <f t="shared" ca="1" si="690"/>
        <v>6.7158296828609253E-3</v>
      </c>
      <c r="CW366" s="223">
        <f t="shared" ca="1" si="691"/>
        <v>9.7759906305620332E-3</v>
      </c>
      <c r="CX366" s="223">
        <f t="shared" ca="1" si="692"/>
        <v>1.2689111579662148E-2</v>
      </c>
      <c r="CY366" s="223">
        <f t="shared" ca="1" si="693"/>
        <v>1.5411376479546388E-2</v>
      </c>
      <c r="CZ366" s="223">
        <f t="shared" ca="1" si="694"/>
        <v>1.7901839932229265E-2</v>
      </c>
      <c r="DA366" s="223">
        <f t="shared" ca="1" si="695"/>
        <v>2.0123043049252609E-2</v>
      </c>
      <c r="DB366" s="223">
        <f t="shared" ca="1" si="696"/>
        <v>2.2041576868234783E-2</v>
      </c>
      <c r="DC366" s="223">
        <f t="shared" ca="1" si="697"/>
        <v>2.3628584854762116E-2</v>
      </c>
      <c r="DD366" s="223">
        <f t="shared" ca="1" si="698"/>
        <v>2.486019693152608E-2</v>
      </c>
      <c r="DE366" s="223">
        <f t="shared" ca="1" si="699"/>
        <v>2.571788850650444E-2</v>
      </c>
      <c r="DF366" s="223">
        <f t="shared" ca="1" si="700"/>
        <v>2.6188759100067998E-2</v>
      </c>
      <c r="DG366" s="223">
        <f t="shared" ca="1" si="701"/>
        <v>2.6265726380202005E-2</v>
      </c>
      <c r="DH366" s="223">
        <f t="shared" ca="1" si="702"/>
        <v>2.5947632687371883E-2</v>
      </c>
      <c r="DI366" s="223">
        <f t="shared" ca="1" si="703"/>
        <v>2.5239262446800238E-2</v>
      </c>
      <c r="DJ366" s="223">
        <f t="shared" ca="1" si="704"/>
        <v>2.4151270206258131E-2</v>
      </c>
      <c r="DK366" s="223">
        <f t="shared" ca="1" si="705"/>
        <v>2.2700020381749265E-2</v>
      </c>
      <c r="DL366" s="223">
        <f t="shared" ca="1" si="706"/>
        <v>2.0907341121461354E-2</v>
      </c>
      <c r="DM366" s="223">
        <f t="shared" ca="1" si="707"/>
        <v>1.8800195990099605E-2</v>
      </c>
      <c r="DN366" s="223">
        <f t="shared" ca="1" si="708"/>
        <v>1.6410278411775857E-2</v>
      </c>
      <c r="DO366" s="223">
        <f t="shared" ca="1" si="709"/>
        <v>1.3773534971409481E-2</v>
      </c>
      <c r="DP366" s="223">
        <f t="shared" ca="1" si="710"/>
        <v>1.092962474463122E-2</v>
      </c>
      <c r="DQ366" s="223">
        <f t="shared" ca="1" si="711"/>
        <v>7.9213227883708371E-3</v>
      </c>
      <c r="DR366" s="223">
        <f t="shared" ca="1" si="712"/>
        <v>4.7938767641856252E-3</v>
      </c>
      <c r="DS366" s="223">
        <f t="shared" ca="1" si="713"/>
        <v>1.5943263713141999E-3</v>
      </c>
      <c r="DT366" s="223">
        <f t="shared" ca="1" si="714"/>
        <v>-1.6292041741848909E-3</v>
      </c>
      <c r="DU366" s="223">
        <f t="shared" ca="1" si="715"/>
        <v>-4.8282299724367456E-3</v>
      </c>
      <c r="DV366" s="223">
        <f t="shared" ca="1" si="716"/>
        <v>-7.9546346977742814E-3</v>
      </c>
      <c r="DW366" s="223">
        <f t="shared" ca="1" si="717"/>
        <v>-1.0961394313062797E-2</v>
      </c>
      <c r="DX366" s="223">
        <f t="shared" ca="1" si="718"/>
        <v>-1.3803284354988732E-2</v>
      </c>
      <c r="DY366" s="223">
        <f t="shared" ca="1" si="719"/>
        <v>-1.6437560152082913E-2</v>
      </c>
      <c r="DZ366" s="223">
        <f t="shared" ca="1" si="720"/>
        <v>-1.8824599744366406E-2</v>
      </c>
      <c r="EA366" s="223">
        <f t="shared" ca="1" si="721"/>
        <v>-2.0928499834508615E-2</v>
      </c>
      <c r="EB366" s="223">
        <f t="shared" ca="1" si="722"/>
        <v>-2.2717615806838173E-2</v>
      </c>
      <c r="EC366" s="223">
        <f t="shared" ca="1" si="723"/>
        <v>-2.4165037691817458E-2</v>
      </c>
      <c r="ED366" s="223">
        <f t="shared" ca="1" si="724"/>
        <v>-2.5248994917032398E-2</v>
      </c>
      <c r="EE366" s="223">
        <f t="shared" ca="1" si="725"/>
        <v>-2.5953183756865558E-2</v>
      </c>
      <c r="EF366" s="223">
        <f t="shared" ca="1" si="726"/>
        <v>-2.6267012555705054E-2</v>
      </c>
      <c r="EG366" s="223">
        <f t="shared" ca="1" si="727"/>
        <v>-2.6185761036303695E-2</v>
      </c>
      <c r="EH366" s="223">
        <f t="shared" ca="1" si="728"/>
        <v>-2.5710651297142409E-2</v>
      </c>
      <c r="EI366" s="223">
        <f t="shared" ca="1" si="729"/>
        <v>-2.4848829430931509E-2</v>
      </c>
      <c r="EJ366" s="223">
        <f t="shared" ca="1" si="730"/>
        <v>-2.3613258040724887E-2</v>
      </c>
      <c r="EK366" s="223">
        <f t="shared" ca="1" si="731"/>
        <v>-2.2022521270304209E-2</v>
      </c>
      <c r="EL366" s="223">
        <f t="shared" ca="1" si="732"/>
        <v>-2.0100545281358594E-2</v>
      </c>
      <c r="EM366" s="223">
        <f t="shared" ca="1" si="733"/>
        <v>-1.7876238381741939E-2</v>
      </c>
      <c r="EN366" s="223">
        <f t="shared" ca="1" si="734"/>
        <v>-1.5383056217615008E-2</v>
      </c>
      <c r="EO366" s="223">
        <f t="shared" ca="1" si="735"/>
        <v>-1.2658498569386809E-2</v>
      </c>
      <c r="EP366" s="223">
        <f t="shared" ca="1" si="736"/>
        <v>-9.7435453201119085E-3</v>
      </c>
      <c r="EQ366" s="223">
        <f t="shared" ca="1" si="737"/>
        <v>-6.6820400799053143E-3</v>
      </c>
      <c r="ER366" s="223">
        <f t="shared" ca="1" si="738"/>
        <v>-3.5200307372368865E-3</v>
      </c>
      <c r="ES366" s="223">
        <f t="shared" ca="1" si="739"/>
        <v>-3.0507685582663313E-4</v>
      </c>
      <c r="ET366" s="223">
        <f t="shared" ca="1" si="740"/>
        <v>2.914465665461486E-3</v>
      </c>
      <c r="EU366" s="223">
        <f t="shared" ca="1" si="741"/>
        <v>6.090171910348904E-3</v>
      </c>
      <c r="EV366" s="223">
        <f t="shared" ca="1" si="742"/>
        <v>9.1742763009570356E-3</v>
      </c>
      <c r="EW366" s="223">
        <f t="shared" ca="1" si="743"/>
        <v>1.2120391036558639E-2</v>
      </c>
      <c r="EX366" s="223">
        <f t="shared" ca="1" si="744"/>
        <v>1.4884203809279153E-2</v>
      </c>
      <c r="EY366" s="223">
        <f t="shared" ca="1" si="745"/>
        <v>1.7424144302452878E-2</v>
      </c>
      <c r="EZ366" s="223">
        <f t="shared" ca="1" si="746"/>
        <v>1.9702009446879169E-2</v>
      </c>
      <c r="FA366" s="223">
        <f t="shared" ca="1" si="747"/>
        <v>2.1683538030543174E-2</v>
      </c>
      <c r="FB366" s="223">
        <f t="shared" ca="1" si="748"/>
        <v>2.3338926019134724E-2</v>
      </c>
      <c r="FC366" s="223">
        <f t="shared" ca="1" si="749"/>
        <v>2.4643274836465889E-2</v>
      </c>
      <c r="FD366" s="223">
        <f t="shared" ca="1" si="750"/>
        <v>2.5576965862232841E-2</v>
      </c>
      <c r="FE366" s="223">
        <f t="shared" ca="1" si="751"/>
        <v>2.6125955514325967E-2</v>
      </c>
      <c r="FF366" s="223">
        <f t="shared" ca="1" si="752"/>
        <v>2.6281986477376847E-2</v>
      </c>
      <c r="FG366" s="223">
        <f t="shared" ca="1" si="753"/>
        <v>2.6042711900467148E-2</v>
      </c>
      <c r="FH366" s="223">
        <f t="shared" ca="1" si="754"/>
        <v>2.5411730695951009E-2</v>
      </c>
      <c r="FI366" s="223">
        <f t="shared" ca="1" si="755"/>
        <v>2.4398533408463281E-2</v>
      </c>
      <c r="FJ366" s="223">
        <f t="shared" ca="1" si="756"/>
        <v>2.3018359468294381E-2</v>
      </c>
      <c r="FK366" s="223">
        <f t="shared" ca="1" si="757"/>
        <v>2.1291967976173998E-2</v>
      </c>
      <c r="FL366" s="223">
        <f t="shared" ca="1" si="758"/>
        <v>1.9245325467073238E-2</v>
      </c>
      <c r="FM366" s="223">
        <f t="shared" ca="1" si="759"/>
        <v>1.6909215349349034E-2</v>
      </c>
      <c r="FN366" s="223">
        <f t="shared" ca="1" si="760"/>
        <v>1.4318774893629415E-2</v>
      </c>
      <c r="FO366" s="223">
        <f t="shared" ca="1" si="761"/>
        <v>1.1512966735556917E-2</v>
      </c>
      <c r="FP366" s="223">
        <f t="shared" ca="1" si="762"/>
        <v>8.5339928414825857E-3</v>
      </c>
      <c r="FQ366" s="223">
        <f t="shared" ca="1" si="763"/>
        <v>5.4266597516098025E-3</v>
      </c>
      <c r="FR366" s="223">
        <f t="shared" ca="1" si="764"/>
        <v>2.2377046479238197E-3</v>
      </c>
      <c r="FS366" s="223">
        <f t="shared" ca="1" si="765"/>
        <v>-9.8490761652810389E-4</v>
      </c>
      <c r="FT366" s="223">
        <f t="shared" ca="1" si="766"/>
        <v>-4.1927059536728964E-3</v>
      </c>
      <c r="FU366" s="223">
        <f t="shared" ca="1" si="767"/>
        <v>-7.3374420906930186E-3</v>
      </c>
      <c r="FV366" s="223">
        <f t="shared" ca="1" si="768"/>
        <v>-1.0371816268958998E-2</v>
      </c>
      <c r="FW366" s="223">
        <f t="shared" ca="1" si="769"/>
        <v>-1.3250188676426583E-2</v>
      </c>
      <c r="FX366" s="223">
        <f t="shared" ca="1" si="770"/>
        <v>-1.5929265912890817E-2</v>
      </c>
      <c r="FY366" s="223">
        <f t="shared" ca="1" si="771"/>
        <v>-1.8368752163023371E-2</v>
      </c>
      <c r="FZ366" s="223">
        <f t="shared" ca="1" si="772"/>
        <v>-2.0531955282942216E-2</v>
      </c>
      <c r="GA366" s="223">
        <f t="shared" ca="1" si="773"/>
        <v>-2.2386338684208595E-2</v>
      </c>
      <c r="GB366" s="223">
        <f t="shared" ca="1" si="774"/>
        <v>-2.3904010714402683E-2</v>
      </c>
      <c r="GC366" s="223">
        <f t="shared" ca="1" si="775"/>
        <v>-2.5062144173537346E-2</v>
      </c>
      <c r="GD366" s="223">
        <f t="shared" ca="1" si="776"/>
        <v>-2.5843319656393519E-2</v>
      </c>
      <c r="GE366" s="223">
        <f t="shared" ca="1" si="777"/>
        <v>-2.6235787556588928E-2</v>
      </c>
      <c r="GF366" s="223">
        <f t="shared" ca="1" si="778"/>
        <v>-2.6233644791594495E-2</v>
      </c>
      <c r="GG366" s="223">
        <f t="shared" ca="1" si="779"/>
        <v>-2.5836923590590231E-2</v>
      </c>
      <c r="GH366" s="223">
        <f t="shared" ca="1" si="780"/>
        <v>-2.5051591009708333E-2</v>
      </c>
      <c r="GI366" s="223">
        <f t="shared" ca="1" si="781"/>
        <v>-2.3889459181954901E-2</v>
      </c>
      <c r="GJ366" s="223">
        <f t="shared" ca="1" si="782"/>
        <v>-2.236800765173463E-2</v>
      </c>
      <c r="GK366" s="223">
        <f t="shared" ca="1" si="783"/>
        <v>-2.0510120466232989E-2</v>
      </c>
      <c r="GL366" s="223">
        <f t="shared" ca="1" si="784"/>
        <v>-1.8343741978046217E-2</v>
      </c>
      <c r="GM366" s="223">
        <f t="shared" ca="1" si="785"/>
        <v>-1.5901456536107274E-2</v>
      </c>
      <c r="GN366" s="223">
        <f t="shared" ca="1" si="786"/>
        <v>-1.3219998386748432E-2</v>
      </c>
      <c r="GO366" s="223">
        <f t="shared" ca="1" si="787"/>
        <v>-1.0339699156444365E-2</v>
      </c>
      <c r="GP366" s="223">
        <f t="shared" ca="1" si="788"/>
        <v>-7.3038812266087274E-3</v>
      </c>
      <c r="GQ366" s="223">
        <f t="shared" ca="1" si="789"/>
        <v>-4.1582061246533157E-3</v>
      </c>
      <c r="GR366" s="223">
        <f t="shared" ca="1" si="790"/>
        <v>-9.499877321142193E-4</v>
      </c>
      <c r="GS366" s="223">
        <f t="shared" ca="1" si="791"/>
        <v>2.272519360167001E-3</v>
      </c>
      <c r="GT366" s="223">
        <f t="shared" ca="1" si="792"/>
        <v>5.4608456460043314E-3</v>
      </c>
      <c r="GU366" s="223">
        <f t="shared" ca="1" si="793"/>
        <v>8.5670357303565432E-3</v>
      </c>
      <c r="GV366" s="223">
        <f t="shared" ca="1" si="794"/>
        <v>1.1544369623105316E-2</v>
      </c>
      <c r="GW366" s="223">
        <f t="shared" ca="1" si="795"/>
        <v>1.4348065451193475E-2</v>
      </c>
      <c r="GX366" s="223">
        <f t="shared" ca="1" si="796"/>
        <v>1.6935953019679345E-2</v>
      </c>
      <c r="GY366" s="223">
        <f t="shared" ca="1" si="797"/>
        <v>1.9269108090720542E-2</v>
      </c>
      <c r="GZ366" s="223">
        <f t="shared" ca="1" si="798"/>
        <v>2.1312437840341713E-2</v>
      </c>
      <c r="HA366" s="223">
        <f t="shared" ca="1" si="799"/>
        <v>2.3035208687172064E-2</v>
      </c>
      <c r="HB366" s="223">
        <f t="shared" ca="1" si="800"/>
        <v>2.4411508554115627E-2</v>
      </c>
      <c r="HC366" s="223">
        <f t="shared" ca="1" si="801"/>
        <v>2.5420636610110153E-2</v>
      </c>
      <c r="HD366" s="223">
        <f t="shared" ca="1" si="802"/>
        <v>2.6047414629894506E-2</v>
      </c>
      <c r="HE366" s="223">
        <f t="shared" ca="1" si="803"/>
        <v>2.6282415288644483E-2</v>
      </c>
      <c r="HF366" s="223">
        <f t="shared" ca="1" si="804"/>
        <v>2.6122103957713302E-2</v>
      </c>
      <c r="HG366" s="223">
        <f t="shared" ca="1" si="805"/>
        <v>2.556889186873634E-2</v>
      </c>
      <c r="HH366" s="223">
        <f t="shared" ca="1" si="806"/>
        <v>2.463109984646308E-2</v>
      </c>
      <c r="HI366" s="223">
        <f t="shared" ca="1" si="807"/>
        <v>2.3322833155807739E-2</v>
      </c>
      <c r="HJ366" s="223">
        <f t="shared" ca="1" si="808"/>
        <v>2.1663769345535728E-2</v>
      </c>
      <c r="HK366" s="223">
        <f t="shared" ca="1" si="809"/>
        <v>1.967886227961451E-2</v>
      </c>
      <c r="HL366" s="223">
        <f t="shared" ca="1" si="810"/>
        <v>1.7397966807872048E-2</v>
      </c>
      <c r="HM366" s="223">
        <f t="shared" ca="1" si="811"/>
        <v>1.4855389721266866E-2</v>
      </c>
      <c r="HN366" s="223">
        <f t="shared" ca="1" si="812"/>
        <v>1.2089373745818751E-2</v>
      </c>
      <c r="HO366" s="223">
        <f t="shared" ca="1" si="813"/>
        <v>9.141522336413169E-3</v>
      </c>
      <c r="HP366" s="223">
        <f t="shared" ca="1" si="814"/>
        <v>6.0561739221154428E-3</v>
      </c>
      <c r="HQ366" s="223">
        <f t="shared" ca="1" si="815"/>
        <v>2.8797350149267903E-3</v>
      </c>
      <c r="HR366" s="223">
        <f t="shared" ca="1" si="816"/>
        <v>-3.4001778735123691E-4</v>
      </c>
      <c r="HS366" s="223">
        <f t="shared" ca="1" si="817"/>
        <v>-3.5546564056179739E-3</v>
      </c>
      <c r="HT366" s="223">
        <f t="shared" ca="1" si="818"/>
        <v>-6.7158296828609531E-3</v>
      </c>
      <c r="HU366" s="223">
        <f t="shared" ca="1" si="819"/>
        <v>-9.775990630562021E-3</v>
      </c>
      <c r="HV366" s="223">
        <f t="shared" ca="1" si="820"/>
        <v>-1.2689111579662134E-2</v>
      </c>
      <c r="HW366" s="223">
        <f t="shared" ca="1" si="821"/>
        <v>-1.5411376479546414E-2</v>
      </c>
      <c r="HX366" s="223">
        <f t="shared" ca="1" si="822"/>
        <v>-1.7901839932229251E-2</v>
      </c>
      <c r="HY366" s="223">
        <f t="shared" ca="1" si="823"/>
        <v>-2.0123043049252567E-2</v>
      </c>
      <c r="HZ366" s="223">
        <f t="shared" ca="1" si="824"/>
        <v>-2.20415768682348E-2</v>
      </c>
      <c r="IA366" s="223">
        <f t="shared" ca="1" si="825"/>
        <v>-2.3628584854762106E-2</v>
      </c>
      <c r="IB366" s="223">
        <f t="shared" ca="1" si="826"/>
        <v>-2.4860196931526059E-2</v>
      </c>
      <c r="IC366" s="223">
        <f t="shared" ca="1" si="827"/>
        <v>-2.5717888506504437E-2</v>
      </c>
      <c r="ID366" s="223">
        <f t="shared" ca="1" si="828"/>
        <v>-2.6188759100067998E-2</v>
      </c>
      <c r="IE366" s="223">
        <f t="shared" ca="1" si="829"/>
        <v>-1.8216643532566627E-2</v>
      </c>
      <c r="IF366" s="223">
        <f t="shared" ca="1" si="830"/>
        <v>-2.5947632687371887E-2</v>
      </c>
      <c r="IG366" s="223">
        <f t="shared" ca="1" si="831"/>
        <v>-2.5239262446800258E-2</v>
      </c>
      <c r="IH366" s="223">
        <f t="shared" ca="1" si="832"/>
        <v>-2.4151270206258121E-2</v>
      </c>
      <c r="II366" s="223">
        <f t="shared" ca="1" si="833"/>
        <v>-2.2700020381749279E-2</v>
      </c>
      <c r="IJ366" s="223">
        <f t="shared" ca="1" si="834"/>
        <v>-2.0907341121461392E-2</v>
      </c>
      <c r="IK366" s="223">
        <f t="shared" ca="1" si="835"/>
        <v>-1.8800195990099616E-2</v>
      </c>
      <c r="IL366" s="223">
        <f t="shared" ca="1" si="836"/>
        <v>-1.6410278411775871E-2</v>
      </c>
      <c r="IM366" s="223">
        <f t="shared" ca="1" si="837"/>
        <v>-1.3773534971409537E-2</v>
      </c>
      <c r="IN366" s="223">
        <f t="shared" ca="1" si="838"/>
        <v>-1.0929624744631234E-2</v>
      </c>
      <c r="IO366" s="223">
        <f t="shared" ca="1" si="839"/>
        <v>-7.9213227883708527E-3</v>
      </c>
      <c r="IP366" s="223">
        <f t="shared" ca="1" si="840"/>
        <v>-4.793876764185594E-3</v>
      </c>
      <c r="IQ366" s="223">
        <f t="shared" ca="1" si="841"/>
        <v>-1.5943263713142156E-3</v>
      </c>
      <c r="IR366" s="223">
        <f t="shared" ca="1" si="842"/>
        <v>1.6292041741848276E-3</v>
      </c>
      <c r="IS366" s="223">
        <f t="shared" ca="1" si="843"/>
        <v>4.8282299724367759E-3</v>
      </c>
      <c r="IT366" s="223">
        <f t="shared" ca="1" si="844"/>
        <v>7.9546346977742675E-3</v>
      </c>
      <c r="IU366" s="223">
        <f t="shared" ca="1" si="845"/>
        <v>1.096139431306274E-2</v>
      </c>
      <c r="IV366" s="223">
        <f t="shared" ca="1" si="846"/>
        <v>1.3803284354988718E-2</v>
      </c>
      <c r="IW366" s="223">
        <f t="shared" ca="1" si="847"/>
        <v>1.6437560152082899E-2</v>
      </c>
      <c r="IX366" s="223">
        <f t="shared" ca="1" si="848"/>
        <v>1.8824599744366427E-2</v>
      </c>
      <c r="IY366" s="223">
        <f t="shared" ca="1" si="849"/>
        <v>2.0928499834508608E-2</v>
      </c>
      <c r="IZ366" s="223">
        <f t="shared" ca="1" si="850"/>
        <v>2.2717615806838138E-2</v>
      </c>
      <c r="JA366" s="223">
        <f t="shared" ca="1" si="851"/>
        <v>2.4165037691817468E-2</v>
      </c>
      <c r="JB366" s="223">
        <f t="shared" ca="1" si="852"/>
        <v>2.5248994917032391E-2</v>
      </c>
    </row>
    <row r="367" spans="1:262">
      <c r="B367" s="230">
        <v>6</v>
      </c>
      <c r="C367" s="229">
        <f t="shared" si="853"/>
        <v>1.1718750000000001E-4</v>
      </c>
      <c r="D367" s="226">
        <f t="shared" ca="1" si="597"/>
        <v>50.092290318983309</v>
      </c>
      <c r="E367" s="225">
        <f ca="1">L361</f>
        <v>9.2290318983306446E-2</v>
      </c>
      <c r="F367" s="224">
        <v>6</v>
      </c>
      <c r="G367" s="223">
        <f t="shared" ca="1" si="854"/>
        <v>-6.5094348312850548E-4</v>
      </c>
      <c r="H367" s="223">
        <f t="shared" ca="1" si="598"/>
        <v>-6.6338384792896654E-4</v>
      </c>
      <c r="I367" s="223">
        <f t="shared" ca="1" si="599"/>
        <v>-6.6146395579425878E-4</v>
      </c>
      <c r="J367" s="223">
        <f t="shared" ca="1" si="600"/>
        <v>-6.4522536659115969E-4</v>
      </c>
      <c r="K367" s="223">
        <f t="shared" ca="1" si="601"/>
        <v>-6.1501959673652051E-4</v>
      </c>
      <c r="L367" s="223">
        <f t="shared" ca="1" si="602"/>
        <v>-5.7150050992839721E-4</v>
      </c>
      <c r="M367" s="223">
        <f t="shared" ca="1" si="603"/>
        <v>-5.1561016297160854E-4</v>
      </c>
      <c r="N367" s="223">
        <f t="shared" ca="1" si="604"/>
        <v>-4.4855841309285826E-4</v>
      </c>
      <c r="O367" s="223">
        <f t="shared" ca="1" si="605"/>
        <v>-3.717967281854595E-4</v>
      </c>
      <c r="P367" s="223">
        <f t="shared" ca="1" si="606"/>
        <v>-2.869867669127761E-4</v>
      </c>
      <c r="Q367" s="223">
        <f t="shared" ca="1" si="607"/>
        <v>-1.9596440881625225E-4</v>
      </c>
      <c r="R367" s="223">
        <f t="shared" ca="1" si="608"/>
        <v>-1.0070001306756794E-4</v>
      </c>
      <c r="S367" s="223">
        <f t="shared" ca="1" si="609"/>
        <v>-3.2557661429170881E-6</v>
      </c>
      <c r="T367" s="223">
        <f t="shared" ca="1" si="610"/>
        <v>9.4258958286543601E-5</v>
      </c>
      <c r="U367" s="223">
        <f t="shared" ca="1" si="611"/>
        <v>1.8973326092451513E-4</v>
      </c>
      <c r="V367" s="223">
        <f t="shared" ca="1" si="612"/>
        <v>2.8110041144455437E-4</v>
      </c>
      <c r="W367" s="223">
        <f t="shared" ca="1" si="613"/>
        <v>3.6638258696026143E-4</v>
      </c>
      <c r="X367" s="223">
        <f t="shared" ca="1" si="614"/>
        <v>4.4373368591788421E-4</v>
      </c>
      <c r="Y367" s="223">
        <f t="shared" ca="1" si="615"/>
        <v>5.1147929061986055E-4</v>
      </c>
      <c r="Z367" s="223">
        <f t="shared" ca="1" si="616"/>
        <v>5.6815291331134706E-4</v>
      </c>
      <c r="AA367" s="223">
        <f t="shared" ca="1" si="617"/>
        <v>6.1252774121142153E-4</v>
      </c>
      <c r="AB367" s="223">
        <f t="shared" ca="1" si="618"/>
        <v>6.4364319330490177E-4</v>
      </c>
      <c r="AC367" s="223">
        <f t="shared" ca="1" si="619"/>
        <v>6.6082571402043769E-4</v>
      </c>
      <c r="AD367" s="223">
        <f t="shared" ca="1" si="620"/>
        <v>6.6370335367454047E-4</v>
      </c>
      <c r="AE367" s="223">
        <f t="shared" ca="1" si="621"/>
        <v>6.5221382005896714E-4</v>
      </c>
      <c r="AF367" s="223">
        <f t="shared" ca="1" si="622"/>
        <v>6.2660582687891345E-4</v>
      </c>
      <c r="AG367" s="223">
        <f t="shared" ca="1" si="623"/>
        <v>5.8743370985239144E-4</v>
      </c>
      <c r="AH367" s="223">
        <f t="shared" ca="1" si="624"/>
        <v>5.3554542701599104E-4</v>
      </c>
      <c r="AI367" s="223">
        <f t="shared" ca="1" si="625"/>
        <v>4.7206420299416164E-4</v>
      </c>
      <c r="AJ367" s="223">
        <f t="shared" ca="1" si="626"/>
        <v>3.9836421457815007E-4</v>
      </c>
      <c r="AK367" s="223">
        <f t="shared" ca="1" si="627"/>
        <v>3.1604084394838992E-4</v>
      </c>
      <c r="AL367" s="223">
        <f t="shared" ca="1" si="628"/>
        <v>2.2687614346823411E-4</v>
      </c>
      <c r="AM367" s="223">
        <f t="shared" ca="1" si="629"/>
        <v>1.3280025963196353E-4</v>
      </c>
      <c r="AN367" s="223">
        <f t="shared" ca="1" si="630"/>
        <v>3.5849651222091486E-5</v>
      </c>
      <c r="AO367" s="223">
        <f t="shared" ca="1" si="631"/>
        <v>-6.187699387331797E-5</v>
      </c>
      <c r="AP367" s="223">
        <f t="shared" ca="1" si="632"/>
        <v>-1.5826418891553252E-4</v>
      </c>
      <c r="AQ367" s="223">
        <f t="shared" ca="1" si="633"/>
        <v>-2.5122544221442902E-4</v>
      </c>
      <c r="AR367" s="223">
        <f t="shared" ca="1" si="634"/>
        <v>-3.3874842337252236E-4</v>
      </c>
      <c r="AS367" s="223">
        <f t="shared" ca="1" si="635"/>
        <v>-4.1893852416097883E-4</v>
      </c>
      <c r="AT367" s="223">
        <f t="shared" ca="1" si="636"/>
        <v>-4.9005987106618342E-4</v>
      </c>
      <c r="AU367" s="223">
        <f t="shared" ca="1" si="637"/>
        <v>-5.505729017090973E-4</v>
      </c>
      <c r="AV367" s="223">
        <f t="shared" ca="1" si="638"/>
        <v>-5.9916769172139095E-4</v>
      </c>
      <c r="AW367" s="223">
        <f t="shared" ca="1" si="639"/>
        <v>-6.3479231065214118E-4</v>
      </c>
      <c r="AX367" s="223">
        <f t="shared" ca="1" si="640"/>
        <v>-6.5667559308533725E-4</v>
      </c>
      <c r="AY367" s="223">
        <f t="shared" ca="1" si="641"/>
        <v>-6.6434383204227185E-4</v>
      </c>
      <c r="AZ367" s="223">
        <f t="shared" ca="1" si="642"/>
        <v>-6.5763103330706912E-4</v>
      </c>
      <c r="BA367" s="223">
        <f t="shared" ca="1" si="643"/>
        <v>-6.3668250870016669E-4</v>
      </c>
      <c r="BB367" s="223">
        <f t="shared" ca="1" si="644"/>
        <v>-6.0195173051623505E-4</v>
      </c>
      <c r="BC367" s="223">
        <f t="shared" ca="1" si="645"/>
        <v>-5.5419051521845273E-4</v>
      </c>
      <c r="BD367" s="223">
        <f t="shared" ca="1" si="646"/>
        <v>-4.9443274888251118E-4</v>
      </c>
      <c r="BE367" s="223">
        <f t="shared" ca="1" si="647"/>
        <v>-4.2397200668533756E-4</v>
      </c>
      <c r="BF367" s="223">
        <f t="shared" ca="1" si="648"/>
        <v>-3.4433355090902326E-4</v>
      </c>
      <c r="BG367" s="223">
        <f t="shared" ca="1" si="649"/>
        <v>-2.5724131361859768E-4</v>
      </c>
      <c r="BH367" s="223">
        <f t="shared" ca="1" si="650"/>
        <v>-1.6458057873897756E-4</v>
      </c>
      <c r="BI367" s="223">
        <f t="shared" ca="1" si="651"/>
        <v>-6.8357171351413618E-5</v>
      </c>
      <c r="BJ367" s="223">
        <f t="shared" ca="1" si="652"/>
        <v>2.9345962362067001E-5</v>
      </c>
      <c r="BK367" s="223">
        <f t="shared" ca="1" si="653"/>
        <v>1.2641384461314705E-4</v>
      </c>
      <c r="BL367" s="223">
        <f t="shared" ca="1" si="654"/>
        <v>2.2074524888925876E-4</v>
      </c>
      <c r="BM367" s="223">
        <f t="shared" ca="1" si="655"/>
        <v>3.1029818516202198E-4</v>
      </c>
      <c r="BN367" s="223">
        <f t="shared" ca="1" si="656"/>
        <v>3.9313410280468854E-4</v>
      </c>
      <c r="BO367" s="223">
        <f t="shared" ca="1" si="657"/>
        <v>4.6745985435893287E-4</v>
      </c>
      <c r="BP367" s="223">
        <f t="shared" ca="1" si="658"/>
        <v>5.3166651176213926E-4</v>
      </c>
      <c r="BQ367" s="223">
        <f t="shared" ca="1" si="659"/>
        <v>5.8436419478111212E-4</v>
      </c>
      <c r="BR367" s="223">
        <f t="shared" ca="1" si="660"/>
        <v>6.2441215772177994E-4</v>
      </c>
      <c r="BS367" s="223">
        <f t="shared" ca="1" si="661"/>
        <v>6.5094348312850537E-4</v>
      </c>
      <c r="BT367" s="223">
        <f t="shared" ca="1" si="662"/>
        <v>6.6338384792896654E-4</v>
      </c>
      <c r="BU367" s="223">
        <f t="shared" ca="1" si="663"/>
        <v>6.6146395579425878E-4</v>
      </c>
      <c r="BV367" s="223">
        <f t="shared" ca="1" si="664"/>
        <v>6.4522536659115969E-4</v>
      </c>
      <c r="BW367" s="223">
        <f t="shared" ca="1" si="665"/>
        <v>6.1501959673652083E-4</v>
      </c>
      <c r="BX367" s="223">
        <f t="shared" ca="1" si="666"/>
        <v>5.715005099283971E-4</v>
      </c>
      <c r="BY367" s="223">
        <f t="shared" ca="1" si="667"/>
        <v>5.1561016297160865E-4</v>
      </c>
      <c r="BZ367" s="223">
        <f t="shared" ca="1" si="668"/>
        <v>4.4855841309285864E-4</v>
      </c>
      <c r="CA367" s="223">
        <f t="shared" ca="1" si="669"/>
        <v>3.7179672818545928E-4</v>
      </c>
      <c r="CB367" s="223">
        <f t="shared" ca="1" si="670"/>
        <v>2.869867669127761E-4</v>
      </c>
      <c r="CC367" s="223">
        <f t="shared" ca="1" si="671"/>
        <v>1.959644088162526E-4</v>
      </c>
      <c r="CD367" s="223">
        <f t="shared" ca="1" si="672"/>
        <v>1.0070001306756859E-4</v>
      </c>
      <c r="CE367" s="223">
        <f t="shared" ca="1" si="673"/>
        <v>3.2557661429168984E-6</v>
      </c>
      <c r="CF367" s="223">
        <f t="shared" ca="1" si="674"/>
        <v>-9.4258958286543384E-5</v>
      </c>
      <c r="CG367" s="223">
        <f t="shared" ca="1" si="675"/>
        <v>-1.8973326092451459E-4</v>
      </c>
      <c r="CH367" s="223">
        <f t="shared" ca="1" si="676"/>
        <v>-2.8110041144455361E-4</v>
      </c>
      <c r="CI367" s="223">
        <f t="shared" ca="1" si="677"/>
        <v>-3.6638258696026149E-4</v>
      </c>
      <c r="CJ367" s="223">
        <f t="shared" ca="1" si="678"/>
        <v>-4.4373368591788404E-4</v>
      </c>
      <c r="CK367" s="223">
        <f t="shared" ca="1" si="679"/>
        <v>-5.1147929061986022E-4</v>
      </c>
      <c r="CL367" s="223">
        <f t="shared" ca="1" si="680"/>
        <v>-5.6815291331134717E-4</v>
      </c>
      <c r="CM367" s="223">
        <f t="shared" ca="1" si="681"/>
        <v>-6.1252774121142142E-4</v>
      </c>
      <c r="CN367" s="223">
        <f t="shared" ca="1" si="682"/>
        <v>-6.4364319330490155E-4</v>
      </c>
      <c r="CO367" s="223">
        <f t="shared" ca="1" si="683"/>
        <v>-6.6082571402043769E-4</v>
      </c>
      <c r="CP367" s="223">
        <f t="shared" ca="1" si="684"/>
        <v>-6.6370335367454036E-4</v>
      </c>
      <c r="CQ367" s="223">
        <f t="shared" ca="1" si="685"/>
        <v>-6.5221382005896736E-4</v>
      </c>
      <c r="CR367" s="223">
        <f t="shared" ca="1" si="686"/>
        <v>-6.2660582687891367E-4</v>
      </c>
      <c r="CS367" s="223">
        <f t="shared" ca="1" si="687"/>
        <v>-5.8743370985239133E-4</v>
      </c>
      <c r="CT367" s="223">
        <f t="shared" ca="1" si="688"/>
        <v>-5.3554542701599126E-4</v>
      </c>
      <c r="CU367" s="223">
        <f t="shared" ca="1" si="689"/>
        <v>-4.7206420299416186E-4</v>
      </c>
      <c r="CV367" s="223">
        <f t="shared" ca="1" si="690"/>
        <v>-3.9836421457815072E-4</v>
      </c>
      <c r="CW367" s="223">
        <f t="shared" ca="1" si="691"/>
        <v>-3.1604084394838965E-4</v>
      </c>
      <c r="CX367" s="223">
        <f t="shared" ca="1" si="692"/>
        <v>-2.2687614346823435E-4</v>
      </c>
      <c r="CY367" s="223">
        <f t="shared" ca="1" si="693"/>
        <v>-1.3280025963196437E-4</v>
      </c>
      <c r="CZ367" s="223">
        <f t="shared" ca="1" si="694"/>
        <v>-3.5849651222091133E-5</v>
      </c>
      <c r="DA367" s="223">
        <f t="shared" ca="1" si="695"/>
        <v>6.1876993873317726E-5</v>
      </c>
      <c r="DB367" s="223">
        <f t="shared" ca="1" si="696"/>
        <v>1.5826418891553225E-4</v>
      </c>
      <c r="DC367" s="223">
        <f t="shared" ca="1" si="697"/>
        <v>2.5122544221442826E-4</v>
      </c>
      <c r="DD367" s="223">
        <f t="shared" ca="1" si="698"/>
        <v>3.3874842337252263E-4</v>
      </c>
      <c r="DE367" s="223">
        <f t="shared" ca="1" si="699"/>
        <v>4.189385241609785E-4</v>
      </c>
      <c r="DF367" s="223">
        <f t="shared" ca="1" si="700"/>
        <v>4.900598710661832E-4</v>
      </c>
      <c r="DG367" s="223">
        <f t="shared" ca="1" si="701"/>
        <v>5.5057290170909751E-4</v>
      </c>
      <c r="DH367" s="223">
        <f t="shared" ca="1" si="702"/>
        <v>5.9916769172139084E-4</v>
      </c>
      <c r="DI367" s="223">
        <f t="shared" ca="1" si="703"/>
        <v>6.3479231065214107E-4</v>
      </c>
      <c r="DJ367" s="223">
        <f t="shared" ca="1" si="704"/>
        <v>6.5667559308533715E-4</v>
      </c>
      <c r="DK367" s="223">
        <f t="shared" ca="1" si="705"/>
        <v>6.6434383204227196E-4</v>
      </c>
      <c r="DL367" s="223">
        <f t="shared" ca="1" si="706"/>
        <v>6.5763103330706933E-4</v>
      </c>
      <c r="DM367" s="223">
        <f t="shared" ca="1" si="707"/>
        <v>6.3668250870016669E-4</v>
      </c>
      <c r="DN367" s="223">
        <f t="shared" ca="1" si="708"/>
        <v>6.0195173051623494E-4</v>
      </c>
      <c r="DO367" s="223">
        <f t="shared" ca="1" si="709"/>
        <v>5.541905152184536E-4</v>
      </c>
      <c r="DP367" s="223">
        <f t="shared" ca="1" si="710"/>
        <v>4.9443274888251139E-4</v>
      </c>
      <c r="DQ367" s="223">
        <f t="shared" ca="1" si="711"/>
        <v>4.2397200668533729E-4</v>
      </c>
      <c r="DR367" s="223">
        <f t="shared" ca="1" si="712"/>
        <v>3.4433355090902396E-4</v>
      </c>
      <c r="DS367" s="223">
        <f t="shared" ca="1" si="713"/>
        <v>2.572413136185979E-4</v>
      </c>
      <c r="DT367" s="223">
        <f t="shared" ca="1" si="714"/>
        <v>1.6458057873897666E-4</v>
      </c>
      <c r="DU367" s="223">
        <f t="shared" ca="1" si="715"/>
        <v>6.8357171351413862E-5</v>
      </c>
      <c r="DV367" s="223">
        <f t="shared" ca="1" si="716"/>
        <v>-2.9345962362066757E-5</v>
      </c>
      <c r="DW367" s="223">
        <f t="shared" ca="1" si="717"/>
        <v>-1.2641384461314795E-4</v>
      </c>
      <c r="DX367" s="223">
        <f t="shared" ca="1" si="718"/>
        <v>-2.2074524888925852E-4</v>
      </c>
      <c r="DY367" s="223">
        <f t="shared" ca="1" si="719"/>
        <v>-3.102981851620217E-4</v>
      </c>
      <c r="DZ367" s="223">
        <f t="shared" ca="1" si="720"/>
        <v>-3.9313410280468757E-4</v>
      </c>
      <c r="EA367" s="223">
        <f t="shared" ca="1" si="721"/>
        <v>-4.674598543589326E-4</v>
      </c>
      <c r="EB367" s="223">
        <f t="shared" ca="1" si="722"/>
        <v>-5.316665117621398E-4</v>
      </c>
      <c r="EC367" s="223">
        <f t="shared" ca="1" si="723"/>
        <v>-5.8436419478111136E-4</v>
      </c>
      <c r="ED367" s="223">
        <f t="shared" ca="1" si="724"/>
        <v>-6.2441215772177983E-4</v>
      </c>
      <c r="EE367" s="223">
        <f t="shared" ca="1" si="725"/>
        <v>-6.5094348312850559E-4</v>
      </c>
      <c r="EF367" s="223">
        <f t="shared" ca="1" si="726"/>
        <v>-6.6338384792896654E-4</v>
      </c>
      <c r="EG367" s="223">
        <f t="shared" ca="1" si="727"/>
        <v>-6.6146395579425878E-4</v>
      </c>
      <c r="EH367" s="223">
        <f t="shared" ca="1" si="728"/>
        <v>-6.4522536659115959E-4</v>
      </c>
      <c r="EI367" s="223">
        <f t="shared" ca="1" si="729"/>
        <v>-6.1501959673652094E-4</v>
      </c>
      <c r="EJ367" s="223">
        <f t="shared" ca="1" si="730"/>
        <v>-5.7150050992839721E-4</v>
      </c>
      <c r="EK367" s="223">
        <f t="shared" ca="1" si="731"/>
        <v>-5.1561016297160963E-4</v>
      </c>
      <c r="EL367" s="223">
        <f t="shared" ca="1" si="732"/>
        <v>-4.485584130928588E-4</v>
      </c>
      <c r="EM367" s="223">
        <f t="shared" ca="1" si="733"/>
        <v>-3.7179672818545944E-4</v>
      </c>
      <c r="EN367" s="223">
        <f t="shared" ca="1" si="734"/>
        <v>-2.8698676691277735E-4</v>
      </c>
      <c r="EO367" s="223">
        <f t="shared" ca="1" si="735"/>
        <v>-1.9596440881625285E-4</v>
      </c>
      <c r="EP367" s="223">
        <f t="shared" ca="1" si="736"/>
        <v>-1.0070001306756769E-4</v>
      </c>
      <c r="EQ367" s="223">
        <f t="shared" ca="1" si="737"/>
        <v>-3.2557661429183349E-6</v>
      </c>
      <c r="ER367" s="223">
        <f t="shared" ca="1" si="738"/>
        <v>9.4258958286543113E-5</v>
      </c>
      <c r="ES367" s="223">
        <f t="shared" ca="1" si="739"/>
        <v>1.8973326092451545E-4</v>
      </c>
      <c r="ET367" s="223">
        <f t="shared" ca="1" si="740"/>
        <v>2.8110041144455345E-4</v>
      </c>
      <c r="EU367" s="223">
        <f t="shared" ca="1" si="741"/>
        <v>3.6638258696026127E-4</v>
      </c>
      <c r="EV367" s="223">
        <f t="shared" ca="1" si="742"/>
        <v>4.4373368591788475E-4</v>
      </c>
      <c r="EW367" s="223">
        <f t="shared" ca="1" si="743"/>
        <v>5.1147929061986011E-4</v>
      </c>
      <c r="EX367" s="223">
        <f t="shared" ca="1" si="744"/>
        <v>5.6815291331134706E-4</v>
      </c>
      <c r="EY367" s="223">
        <f t="shared" ca="1" si="745"/>
        <v>6.1252774121142088E-4</v>
      </c>
      <c r="EZ367" s="223">
        <f t="shared" ca="1" si="746"/>
        <v>6.4364319330490166E-4</v>
      </c>
      <c r="FA367" s="223">
        <f t="shared" ca="1" si="747"/>
        <v>6.608257140204378E-4</v>
      </c>
      <c r="FB367" s="223">
        <f t="shared" ca="1" si="748"/>
        <v>6.6370335367454036E-4</v>
      </c>
      <c r="FC367" s="223">
        <f t="shared" ca="1" si="749"/>
        <v>6.5221382005896736E-4</v>
      </c>
      <c r="FD367" s="223">
        <f t="shared" ca="1" si="750"/>
        <v>6.2660582687891334E-4</v>
      </c>
      <c r="FE367" s="223">
        <f t="shared" ca="1" si="751"/>
        <v>5.8743370985239198E-4</v>
      </c>
      <c r="FF367" s="223">
        <f t="shared" ca="1" si="752"/>
        <v>5.3554542701599137E-4</v>
      </c>
      <c r="FG367" s="223">
        <f t="shared" ca="1" si="753"/>
        <v>4.7206420299416121E-4</v>
      </c>
      <c r="FH367" s="223">
        <f t="shared" ca="1" si="754"/>
        <v>3.9836421457815094E-4</v>
      </c>
      <c r="FI367" s="223">
        <f t="shared" ca="1" si="755"/>
        <v>3.1604084394838987E-4</v>
      </c>
      <c r="FJ367" s="223">
        <f t="shared" ca="1" si="756"/>
        <v>2.2687614346823568E-4</v>
      </c>
      <c r="FK367" s="223">
        <f t="shared" ca="1" si="757"/>
        <v>1.3280025963196461E-4</v>
      </c>
      <c r="FL367" s="223">
        <f t="shared" ca="1" si="758"/>
        <v>3.5849651222091377E-5</v>
      </c>
      <c r="FM367" s="223">
        <f t="shared" ca="1" si="759"/>
        <v>-6.1876993873316344E-5</v>
      </c>
      <c r="FN367" s="223">
        <f t="shared" ca="1" si="760"/>
        <v>-1.5826418891553209E-4</v>
      </c>
      <c r="FO367" s="223">
        <f t="shared" ca="1" si="761"/>
        <v>-2.5122544221442913E-4</v>
      </c>
      <c r="FP367" s="223">
        <f t="shared" ca="1" si="762"/>
        <v>-3.3874842337252133E-4</v>
      </c>
      <c r="FQ367" s="223">
        <f t="shared" ca="1" si="763"/>
        <v>-4.1893852416097834E-4</v>
      </c>
      <c r="FR367" s="223">
        <f t="shared" ca="1" si="764"/>
        <v>-4.9005987106618386E-4</v>
      </c>
      <c r="FS367" s="223">
        <f t="shared" ca="1" si="765"/>
        <v>-5.5057290170909665E-4</v>
      </c>
      <c r="FT367" s="223">
        <f t="shared" ca="1" si="766"/>
        <v>-5.9916769172139084E-4</v>
      </c>
      <c r="FU367" s="223">
        <f t="shared" ca="1" si="767"/>
        <v>-6.347923106521414E-4</v>
      </c>
      <c r="FV367" s="223">
        <f t="shared" ca="1" si="768"/>
        <v>-6.5667559308533715E-4</v>
      </c>
      <c r="FW367" s="223">
        <f t="shared" ca="1" si="769"/>
        <v>-6.6434383204227185E-4</v>
      </c>
      <c r="FX367" s="223">
        <f t="shared" ca="1" si="770"/>
        <v>-6.5763103330706944E-4</v>
      </c>
      <c r="FY367" s="223">
        <f t="shared" ca="1" si="771"/>
        <v>-6.366825087001668E-4</v>
      </c>
      <c r="FZ367" s="223">
        <f t="shared" ca="1" si="772"/>
        <v>-6.0195173051623505E-4</v>
      </c>
      <c r="GA367" s="223">
        <f t="shared" ca="1" si="773"/>
        <v>-5.5419051521845371E-4</v>
      </c>
      <c r="GB367" s="223">
        <f t="shared" ca="1" si="774"/>
        <v>-4.944327488825115E-4</v>
      </c>
      <c r="GC367" s="223">
        <f t="shared" ca="1" si="775"/>
        <v>-4.239720066853375E-4</v>
      </c>
      <c r="GD367" s="223">
        <f t="shared" ca="1" si="776"/>
        <v>-3.4433355090902418E-4</v>
      </c>
      <c r="GE367" s="223">
        <f t="shared" ca="1" si="777"/>
        <v>-2.5724131361859812E-4</v>
      </c>
      <c r="GF367" s="223">
        <f t="shared" ca="1" si="778"/>
        <v>-1.6458057873897688E-4</v>
      </c>
      <c r="GG367" s="223">
        <f t="shared" ca="1" si="779"/>
        <v>-6.8357171351414106E-5</v>
      </c>
      <c r="GH367" s="223">
        <f t="shared" ca="1" si="780"/>
        <v>2.934596236206654E-5</v>
      </c>
      <c r="GI367" s="223">
        <f t="shared" ca="1" si="781"/>
        <v>1.2641384461314768E-4</v>
      </c>
      <c r="GJ367" s="223">
        <f t="shared" ca="1" si="782"/>
        <v>2.2074524888925835E-4</v>
      </c>
      <c r="GK367" s="223">
        <f t="shared" ca="1" si="783"/>
        <v>3.1029818516202154E-4</v>
      </c>
      <c r="GL367" s="223">
        <f t="shared" ca="1" si="784"/>
        <v>3.9313410280468735E-4</v>
      </c>
      <c r="GM367" s="223">
        <f t="shared" ca="1" si="785"/>
        <v>4.6745985435893249E-4</v>
      </c>
      <c r="GN367" s="223">
        <f t="shared" ca="1" si="786"/>
        <v>5.3166651176213969E-4</v>
      </c>
      <c r="GO367" s="223">
        <f t="shared" ca="1" si="787"/>
        <v>5.8436419478111125E-4</v>
      </c>
      <c r="GP367" s="223">
        <f t="shared" ca="1" si="788"/>
        <v>6.2441215772177983E-4</v>
      </c>
      <c r="GQ367" s="223">
        <f t="shared" ca="1" si="789"/>
        <v>6.5094348312850548E-4</v>
      </c>
      <c r="GR367" s="223">
        <f t="shared" ca="1" si="790"/>
        <v>6.6338384792896644E-4</v>
      </c>
      <c r="GS367" s="223">
        <f t="shared" ca="1" si="791"/>
        <v>6.6146395579425889E-4</v>
      </c>
      <c r="GT367" s="223">
        <f t="shared" ca="1" si="792"/>
        <v>6.4522536659115959E-4</v>
      </c>
      <c r="GU367" s="223">
        <f t="shared" ca="1" si="793"/>
        <v>6.1501959673652094E-4</v>
      </c>
      <c r="GV367" s="223">
        <f t="shared" ca="1" si="794"/>
        <v>5.7150050992839732E-4</v>
      </c>
      <c r="GW367" s="223">
        <f t="shared" ca="1" si="795"/>
        <v>5.1561016297160974E-4</v>
      </c>
      <c r="GX367" s="223">
        <f t="shared" ca="1" si="796"/>
        <v>4.4855841309285902E-4</v>
      </c>
      <c r="GY367" s="223">
        <f t="shared" ca="1" si="797"/>
        <v>3.7179672818545966E-4</v>
      </c>
      <c r="GZ367" s="223">
        <f t="shared" ca="1" si="798"/>
        <v>2.8698676691277757E-4</v>
      </c>
      <c r="HA367" s="223">
        <f t="shared" ca="1" si="799"/>
        <v>1.9596440881625306E-4</v>
      </c>
      <c r="HB367" s="223">
        <f t="shared" ca="1" si="800"/>
        <v>1.0070001306756791E-4</v>
      </c>
      <c r="HC367" s="223">
        <f t="shared" ca="1" si="801"/>
        <v>3.2557661429185789E-6</v>
      </c>
      <c r="HD367" s="223">
        <f t="shared" ca="1" si="802"/>
        <v>-9.4258958286542869E-5</v>
      </c>
      <c r="HE367" s="223">
        <f t="shared" ca="1" si="803"/>
        <v>-1.8973326092451521E-4</v>
      </c>
      <c r="HF367" s="223">
        <f t="shared" ca="1" si="804"/>
        <v>-2.8110041144455318E-4</v>
      </c>
      <c r="HG367" s="223">
        <f t="shared" ca="1" si="805"/>
        <v>-3.6638258696026111E-4</v>
      </c>
      <c r="HH367" s="223">
        <f t="shared" ca="1" si="806"/>
        <v>-4.4373368591788459E-4</v>
      </c>
      <c r="HI367" s="223">
        <f t="shared" ca="1" si="807"/>
        <v>-5.114792906198599E-4</v>
      </c>
      <c r="HJ367" s="223">
        <f t="shared" ca="1" si="808"/>
        <v>-5.6815291331134684E-4</v>
      </c>
      <c r="HK367" s="223">
        <f t="shared" ca="1" si="809"/>
        <v>-6.1252774121142077E-4</v>
      </c>
      <c r="HL367" s="223">
        <f t="shared" ca="1" si="810"/>
        <v>-6.4364319330490155E-4</v>
      </c>
      <c r="HM367" s="223">
        <f t="shared" ca="1" si="811"/>
        <v>-6.608257140204378E-4</v>
      </c>
      <c r="HN367" s="223">
        <f t="shared" ca="1" si="812"/>
        <v>-6.6370335367454047E-4</v>
      </c>
      <c r="HO367" s="223">
        <f t="shared" ca="1" si="813"/>
        <v>-6.5221382005896736E-4</v>
      </c>
      <c r="HP367" s="223">
        <f t="shared" ca="1" si="814"/>
        <v>-6.2660582687891345E-4</v>
      </c>
      <c r="HQ367" s="223">
        <f t="shared" ca="1" si="815"/>
        <v>-5.874337098523909E-4</v>
      </c>
      <c r="HR367" s="223">
        <f t="shared" ca="1" si="816"/>
        <v>-5.35545427015993E-4</v>
      </c>
      <c r="HS367" s="223">
        <f t="shared" ca="1" si="817"/>
        <v>-4.7206420299416305E-4</v>
      </c>
      <c r="HT367" s="223">
        <f t="shared" ca="1" si="818"/>
        <v>-3.983642145781511E-4</v>
      </c>
      <c r="HU367" s="223">
        <f t="shared" ca="1" si="819"/>
        <v>-3.1604084394839008E-4</v>
      </c>
      <c r="HV367" s="223">
        <f t="shared" ca="1" si="820"/>
        <v>-2.268761434682337E-4</v>
      </c>
      <c r="HW367" s="223">
        <f t="shared" ca="1" si="821"/>
        <v>-1.3280025963196255E-4</v>
      </c>
      <c r="HX367" s="223">
        <f t="shared" ca="1" si="822"/>
        <v>-3.5849651222093979E-5</v>
      </c>
      <c r="HY367" s="223">
        <f t="shared" ca="1" si="823"/>
        <v>6.1876993873316127E-5</v>
      </c>
      <c r="HZ367" s="223">
        <f t="shared" ca="1" si="824"/>
        <v>1.5826418891553182E-4</v>
      </c>
      <c r="IA367" s="223">
        <f t="shared" ca="1" si="825"/>
        <v>2.5122544221442897E-4</v>
      </c>
      <c r="IB367" s="223">
        <f t="shared" ca="1" si="826"/>
        <v>3.3874842337252317E-4</v>
      </c>
      <c r="IC367" s="223">
        <f t="shared" ca="1" si="827"/>
        <v>4.1893852416097639E-4</v>
      </c>
      <c r="ID367" s="223">
        <f t="shared" ca="1" si="828"/>
        <v>4.9005987106618201E-4</v>
      </c>
      <c r="IE367" s="223">
        <f t="shared" ca="1" si="829"/>
        <v>3.8127875607459061E-4</v>
      </c>
      <c r="IF367" s="223">
        <f t="shared" ca="1" si="830"/>
        <v>5.9916769172139073E-4</v>
      </c>
      <c r="IG367" s="223">
        <f t="shared" ca="1" si="831"/>
        <v>6.3479231065214129E-4</v>
      </c>
      <c r="IH367" s="223">
        <f t="shared" ca="1" si="832"/>
        <v>6.5667559308533747E-4</v>
      </c>
      <c r="II367" s="223">
        <f t="shared" ca="1" si="833"/>
        <v>6.6434383204227196E-4</v>
      </c>
      <c r="IJ367" s="223">
        <f t="shared" ca="1" si="834"/>
        <v>6.5763103330706944E-4</v>
      </c>
      <c r="IK367" s="223">
        <f t="shared" ca="1" si="835"/>
        <v>6.3668250870016691E-4</v>
      </c>
      <c r="IL367" s="223">
        <f t="shared" ca="1" si="836"/>
        <v>6.0195173051623516E-4</v>
      </c>
      <c r="IM367" s="223">
        <f t="shared" ca="1" si="837"/>
        <v>5.5419051521845251E-4</v>
      </c>
      <c r="IN367" s="223">
        <f t="shared" ca="1" si="838"/>
        <v>4.944327488825102E-4</v>
      </c>
      <c r="IO367" s="223">
        <f t="shared" ca="1" si="839"/>
        <v>4.2397200668533946E-4</v>
      </c>
      <c r="IP367" s="223">
        <f t="shared" ca="1" si="840"/>
        <v>3.443335509090244E-4</v>
      </c>
      <c r="IQ367" s="223">
        <f t="shared" ca="1" si="841"/>
        <v>2.5724131361859833E-4</v>
      </c>
      <c r="IR367" s="223">
        <f t="shared" ca="1" si="842"/>
        <v>1.6458057873897715E-4</v>
      </c>
      <c r="IS367" s="223">
        <f t="shared" ca="1" si="843"/>
        <v>6.8357171351412019E-5</v>
      </c>
      <c r="IT367" s="223">
        <f t="shared" ca="1" si="844"/>
        <v>-2.9345962362063884E-5</v>
      </c>
      <c r="IU367" s="223">
        <f t="shared" ca="1" si="845"/>
        <v>-1.2641384461314513E-4</v>
      </c>
      <c r="IV367" s="223">
        <f t="shared" ca="1" si="846"/>
        <v>-2.2074524888925808E-4</v>
      </c>
      <c r="IW367" s="223">
        <f t="shared" ca="1" si="847"/>
        <v>-3.1029818516202132E-4</v>
      </c>
      <c r="IX367" s="223">
        <f t="shared" ca="1" si="848"/>
        <v>-3.9313410280468903E-4</v>
      </c>
      <c r="IY367" s="223">
        <f t="shared" ca="1" si="849"/>
        <v>-4.674598543589339E-4</v>
      </c>
      <c r="IZ367" s="223">
        <f t="shared" ca="1" si="850"/>
        <v>-5.3166651176213818E-4</v>
      </c>
      <c r="JA367" s="223">
        <f t="shared" ca="1" si="851"/>
        <v>-5.8436419478111125E-4</v>
      </c>
      <c r="JB367" s="223">
        <f t="shared" ca="1" si="852"/>
        <v>-6.2441215772177973E-4</v>
      </c>
    </row>
    <row r="368" spans="1:262">
      <c r="B368" s="230">
        <v>7</v>
      </c>
      <c r="C368" s="229">
        <f t="shared" si="853"/>
        <v>1.3671875000000001E-4</v>
      </c>
      <c r="D368" s="226">
        <f t="shared" ca="1" si="597"/>
        <v>50.092891222562763</v>
      </c>
      <c r="E368" s="225">
        <f ca="1">M361</f>
        <v>9.2891222562761541E-2</v>
      </c>
      <c r="F368" s="224">
        <v>7</v>
      </c>
      <c r="G368" s="223">
        <f t="shared" ca="1" si="854"/>
        <v>-1.7966014944448244E-2</v>
      </c>
      <c r="H368" s="223">
        <f t="shared" ca="1" si="598"/>
        <v>-1.8458712676756528E-2</v>
      </c>
      <c r="I368" s="223">
        <f t="shared" ca="1" si="599"/>
        <v>-1.8407898870930823E-2</v>
      </c>
      <c r="J368" s="223">
        <f t="shared" ca="1" si="600"/>
        <v>-1.7815069725013021E-2</v>
      </c>
      <c r="K368" s="223">
        <f t="shared" ca="1" si="601"/>
        <v>-1.6697680924380044E-2</v>
      </c>
      <c r="L368" s="223">
        <f t="shared" ca="1" si="602"/>
        <v>-1.5088633664058913E-2</v>
      </c>
      <c r="M368" s="223">
        <f t="shared" ca="1" si="603"/>
        <v>-1.3035305882408713E-2</v>
      </c>
      <c r="N368" s="223">
        <f t="shared" ca="1" si="604"/>
        <v>-1.0598157231217792E-2</v>
      </c>
      <c r="O368" s="223">
        <f t="shared" ca="1" si="605"/>
        <v>-7.8489488584744388E-3</v>
      </c>
      <c r="P368" s="223">
        <f t="shared" ca="1" si="606"/>
        <v>-4.8686304218003434E-3</v>
      </c>
      <c r="Q368" s="223">
        <f t="shared" ca="1" si="607"/>
        <v>-1.7449565488345973E-3</v>
      </c>
      <c r="R368" s="223">
        <f t="shared" ca="1" si="608"/>
        <v>1.4300970727865537E-3</v>
      </c>
      <c r="S368" s="223">
        <f t="shared" ca="1" si="609"/>
        <v>4.5630418933595152E-3</v>
      </c>
      <c r="T368" s="223">
        <f t="shared" ca="1" si="610"/>
        <v>7.5616292448359157E-3</v>
      </c>
      <c r="U368" s="223">
        <f t="shared" ca="1" si="611"/>
        <v>1.0337566576582895E-2</v>
      </c>
      <c r="V368" s="223">
        <f t="shared" ca="1" si="612"/>
        <v>1.2809117204392702E-2</v>
      </c>
      <c r="W368" s="223">
        <f t="shared" ca="1" si="613"/>
        <v>1.490350702387244E-2</v>
      </c>
      <c r="X368" s="223">
        <f t="shared" ca="1" si="614"/>
        <v>1.6559067323223431E-2</v>
      </c>
      <c r="Y368" s="223">
        <f t="shared" ca="1" si="615"/>
        <v>1.7727050600898235E-2</v>
      </c>
      <c r="Z368" s="223">
        <f t="shared" ca="1" si="616"/>
        <v>1.8373065921901521E-2</v>
      </c>
      <c r="AA368" s="223">
        <f t="shared" ca="1" si="617"/>
        <v>1.847809154907723E-2</v>
      </c>
      <c r="AB368" s="223">
        <f t="shared" ca="1" si="618"/>
        <v>1.8039035032742137E-2</v>
      </c>
      <c r="AC368" s="223">
        <f t="shared" ca="1" si="619"/>
        <v>1.7068824266986155E-2</v>
      </c>
      <c r="AD368" s="223">
        <f t="shared" ca="1" si="620"/>
        <v>1.5596026831512393E-2</v>
      </c>
      <c r="AE368" s="223">
        <f t="shared" ca="1" si="621"/>
        <v>1.3664008827388255E-2</v>
      </c>
      <c r="AF368" s="223">
        <f t="shared" ca="1" si="622"/>
        <v>1.132965797454916E-2</v>
      </c>
      <c r="AG368" s="223">
        <f t="shared" ca="1" si="623"/>
        <v>8.6617085690854703E-3</v>
      </c>
      <c r="AH368" s="223">
        <f t="shared" ca="1" si="624"/>
        <v>5.7387176214680974E-3</v>
      </c>
      <c r="AI368" s="223">
        <f t="shared" ca="1" si="625"/>
        <v>2.6467517677464351E-3</v>
      </c>
      <c r="AJ368" s="223">
        <f t="shared" ca="1" si="626"/>
        <v>-5.2314693804015634E-4</v>
      </c>
      <c r="AK368" s="223">
        <f t="shared" ca="1" si="627"/>
        <v>-3.6776417312168186E-3</v>
      </c>
      <c r="AL368" s="223">
        <f t="shared" ca="1" si="628"/>
        <v>-6.7238494109288409E-3</v>
      </c>
      <c r="AM368" s="223">
        <f t="shared" ca="1" si="629"/>
        <v>-9.5720752595396599E-3</v>
      </c>
      <c r="AN368" s="223">
        <f t="shared" ca="1" si="630"/>
        <v>-1.2138454078048646E-2</v>
      </c>
      <c r="AO368" s="223">
        <f t="shared" ca="1" si="631"/>
        <v>-1.4347419572992751E-2</v>
      </c>
      <c r="AP368" s="223">
        <f t="shared" ca="1" si="632"/>
        <v>-1.6133929384437848E-2</v>
      </c>
      <c r="AQ368" s="223">
        <f t="shared" ca="1" si="633"/>
        <v>-1.7445380239744408E-2</v>
      </c>
      <c r="AR368" s="223">
        <f t="shared" ca="1" si="634"/>
        <v>-1.8243156841950148E-2</v>
      </c>
      <c r="AS368" s="223">
        <f t="shared" ca="1" si="635"/>
        <v>-1.8503768886192238E-2</v>
      </c>
      <c r="AT368" s="223">
        <f t="shared" ca="1" si="636"/>
        <v>-1.8219542725044523E-2</v>
      </c>
      <c r="AU368" s="223">
        <f t="shared" ca="1" si="637"/>
        <v>-1.7398847316880663E-2</v>
      </c>
      <c r="AV368" s="223">
        <f t="shared" ca="1" si="638"/>
        <v>-1.6065847804278149E-2</v>
      </c>
      <c r="AW368" s="223">
        <f t="shared" ca="1" si="639"/>
        <v>-1.4259793978276791E-2</v>
      </c>
      <c r="AX368" s="223">
        <f t="shared" ca="1" si="640"/>
        <v>-1.2033864579458996E-2</v>
      </c>
      <c r="AY368" s="223">
        <f t="shared" ca="1" si="641"/>
        <v>-9.453601465077505E-3</v>
      </c>
      <c r="AZ368" s="223">
        <f t="shared" ca="1" si="642"/>
        <v>-6.5949797477334281E-3</v>
      </c>
      <c r="BA368" s="223">
        <f t="shared" ca="1" si="643"/>
        <v>-3.5421707298216934E-3</v>
      </c>
      <c r="BB368" s="223">
        <f t="shared" ca="1" si="644"/>
        <v>-3.8506350350223702E-4</v>
      </c>
      <c r="BC368" s="223">
        <f t="shared" ca="1" si="645"/>
        <v>2.7833818080202728E-3</v>
      </c>
      <c r="BD368" s="223">
        <f t="shared" ca="1" si="646"/>
        <v>5.869871234851172E-3</v>
      </c>
      <c r="BE368" s="223">
        <f t="shared" ca="1" si="647"/>
        <v>8.7835239747814098E-3</v>
      </c>
      <c r="BF368" s="223">
        <f t="shared" ca="1" si="648"/>
        <v>1.1438548352627569E-2</v>
      </c>
      <c r="BG368" s="223">
        <f t="shared" ca="1" si="649"/>
        <v>1.3756767931676184E-2</v>
      </c>
      <c r="BH368" s="223">
        <f t="shared" ca="1" si="650"/>
        <v>1.5669923396599835E-2</v>
      </c>
      <c r="BI368" s="223">
        <f t="shared" ca="1" si="651"/>
        <v>1.7121682429558208E-2</v>
      </c>
      <c r="BJ368" s="223">
        <f t="shared" ca="1" si="652"/>
        <v>1.8069298399254696E-2</v>
      </c>
      <c r="BK368" s="223">
        <f t="shared" ca="1" si="653"/>
        <v>1.8484869023321675E-2</v>
      </c>
      <c r="BL368" s="223">
        <f t="shared" ca="1" si="654"/>
        <v>1.8356157943078804E-2</v>
      </c>
      <c r="BM368" s="223">
        <f t="shared" ca="1" si="655"/>
        <v>1.7686955019629767E-2</v>
      </c>
      <c r="BN368" s="223">
        <f t="shared" ca="1" si="656"/>
        <v>1.6496964742481329E-2</v>
      </c>
      <c r="BO368" s="223">
        <f t="shared" ca="1" si="657"/>
        <v>1.4821226036461212E-2</v>
      </c>
      <c r="BP368" s="223">
        <f t="shared" ca="1" si="658"/>
        <v>1.2709080550554882E-2</v>
      </c>
      <c r="BQ368" s="223">
        <f t="shared" ca="1" si="659"/>
        <v>1.0222719807102491E-2</v>
      </c>
      <c r="BR368" s="223">
        <f t="shared" ca="1" si="660"/>
        <v>7.4353539901344671E-3</v>
      </c>
      <c r="BS368" s="223">
        <f t="shared" ca="1" si="661"/>
        <v>4.4290562923512966E-3</v>
      </c>
      <c r="BT368" s="223">
        <f t="shared" ca="1" si="662"/>
        <v>1.2923462933371157E-3</v>
      </c>
      <c r="BU368" s="223">
        <f t="shared" ca="1" si="663"/>
        <v>-1.8824164742527027E-3</v>
      </c>
      <c r="BV368" s="223">
        <f t="shared" ca="1" si="664"/>
        <v>-5.001752024828764E-3</v>
      </c>
      <c r="BW368" s="223">
        <f t="shared" ca="1" si="665"/>
        <v>-7.9738124114220876E-3</v>
      </c>
      <c r="BX368" s="223">
        <f t="shared" ca="1" si="666"/>
        <v>-1.0711086162326505E-2</v>
      </c>
      <c r="BY368" s="223">
        <f t="shared" ca="1" si="667"/>
        <v>-1.3132975031461653E-2</v>
      </c>
      <c r="BZ368" s="223">
        <f t="shared" ca="1" si="668"/>
        <v>-1.516816719077623E-2</v>
      </c>
      <c r="CA368" s="223">
        <f t="shared" ca="1" si="669"/>
        <v>-1.6756736986716918E-2</v>
      </c>
      <c r="CB368" s="223">
        <f t="shared" ca="1" si="670"/>
        <v>-1.7851909434031824E-2</v>
      </c>
      <c r="CC368" s="223">
        <f t="shared" ca="1" si="671"/>
        <v>-1.8421437491890624E-2</v>
      </c>
      <c r="CD368" s="223">
        <f t="shared" ca="1" si="672"/>
        <v>-1.8448551568818666E-2</v>
      </c>
      <c r="CE368" s="223">
        <f t="shared" ca="1" si="673"/>
        <v>-1.7932453298542293E-2</v>
      </c>
      <c r="CF368" s="223">
        <f t="shared" ca="1" si="674"/>
        <v>-1.6888339047656416E-2</v>
      </c>
      <c r="CG368" s="223">
        <f t="shared" ca="1" si="675"/>
        <v>-1.5346952462937744E-2</v>
      </c>
      <c r="CH368" s="223">
        <f t="shared" ca="1" si="676"/>
        <v>-1.3353679233420485E-2</v>
      </c>
      <c r="CI368" s="223">
        <f t="shared" ca="1" si="677"/>
        <v>-1.096721072170765E-2</v>
      </c>
      <c r="CJ368" s="223">
        <f t="shared" ca="1" si="678"/>
        <v>-8.2578158135131804E-3</v>
      </c>
      <c r="CK368" s="223">
        <f t="shared" ca="1" si="679"/>
        <v>-5.305271870333114E-3</v>
      </c>
      <c r="CL368" s="223">
        <f t="shared" ca="1" si="680"/>
        <v>-2.1965157077551796E-3</v>
      </c>
      <c r="CM368" s="223">
        <f t="shared" ca="1" si="681"/>
        <v>9.7691623431848344E-4</v>
      </c>
      <c r="CN368" s="223">
        <f t="shared" ca="1" si="682"/>
        <v>4.1215831560768067E-3</v>
      </c>
      <c r="CO368" s="223">
        <f t="shared" ca="1" si="683"/>
        <v>7.1448912355401703E-3</v>
      </c>
      <c r="CP368" s="223">
        <f t="shared" ca="1" si="684"/>
        <v>9.9578200272800507E-3</v>
      </c>
      <c r="CQ368" s="223">
        <f t="shared" ca="1" si="685"/>
        <v>1.2477543644083572E-2</v>
      </c>
      <c r="CR368" s="223">
        <f t="shared" ca="1" si="686"/>
        <v>1.4629869541615508E-2</v>
      </c>
      <c r="CS368" s="223">
        <f t="shared" ca="1" si="687"/>
        <v>1.6351423096757824E-2</v>
      </c>
      <c r="CT368" s="223">
        <f t="shared" ca="1" si="688"/>
        <v>1.7591513655339775E-2</v>
      </c>
      <c r="CU368" s="223">
        <f t="shared" ca="1" si="689"/>
        <v>1.8313627104014251E-2</v>
      </c>
      <c r="CV368" s="223">
        <f t="shared" ca="1" si="690"/>
        <v>1.8496501017926971E-2</v>
      </c>
      <c r="CW368" s="223">
        <f t="shared" ca="1" si="691"/>
        <v>1.8134750726761226E-2</v>
      </c>
      <c r="CX368" s="223">
        <f t="shared" ca="1" si="692"/>
        <v>1.7239027864821906E-2</v>
      </c>
      <c r="CY368" s="223">
        <f t="shared" ca="1" si="693"/>
        <v>1.5835706736696754E-2</v>
      </c>
      <c r="CZ368" s="223">
        <f t="shared" ca="1" si="694"/>
        <v>1.3966107733368593E-2</v>
      </c>
      <c r="DA368" s="223">
        <f t="shared" ca="1" si="695"/>
        <v>1.1685280665070035E-2</v>
      </c>
      <c r="DB368" s="223">
        <f t="shared" ca="1" si="696"/>
        <v>9.060383835297928E-3</v>
      </c>
      <c r="DC368" s="223">
        <f t="shared" ca="1" si="697"/>
        <v>6.168706583692396E-3</v>
      </c>
      <c r="DD368" s="223">
        <f t="shared" ca="1" si="698"/>
        <v>3.0953935234412392E-3</v>
      </c>
      <c r="DE368" s="223">
        <f t="shared" ca="1" si="699"/>
        <v>-6.9062517608032767E-5</v>
      </c>
      <c r="DF368" s="223">
        <f t="shared" ca="1" si="700"/>
        <v>-3.2314850324938124E-3</v>
      </c>
      <c r="DG368" s="223">
        <f t="shared" ca="1" si="701"/>
        <v>-6.298757390853278E-3</v>
      </c>
      <c r="DH368" s="223">
        <f t="shared" ca="1" si="702"/>
        <v>-9.1805646315858587E-3</v>
      </c>
      <c r="DI368" s="223">
        <f t="shared" ca="1" si="703"/>
        <v>-1.1792052761163149E-2</v>
      </c>
      <c r="DJ368" s="223">
        <f t="shared" ca="1" si="704"/>
        <v>-1.4056327255303805E-2</v>
      </c>
      <c r="DK368" s="223">
        <f t="shared" ca="1" si="705"/>
        <v>-1.5906717196343151E-2</v>
      </c>
      <c r="DL368" s="223">
        <f t="shared" ca="1" si="706"/>
        <v>-1.7288738379417409E-2</v>
      </c>
      <c r="DM368" s="223">
        <f t="shared" ca="1" si="707"/>
        <v>-1.8161697584360016E-2</v>
      </c>
      <c r="DN368" s="223">
        <f t="shared" ca="1" si="708"/>
        <v>-1.8499890775980944E-2</v>
      </c>
      <c r="DO368" s="223">
        <f t="shared" ca="1" si="709"/>
        <v>-1.8293359952062833E-2</v>
      </c>
      <c r="DP368" s="223">
        <f t="shared" ca="1" si="710"/>
        <v>-1.7548186353900541E-2</v>
      </c>
      <c r="DQ368" s="223">
        <f t="shared" ca="1" si="711"/>
        <v>-1.6286311405882999E-2</v>
      </c>
      <c r="DR368" s="223">
        <f t="shared" ca="1" si="712"/>
        <v>-1.4544890656500501E-2</v>
      </c>
      <c r="DS368" s="223">
        <f t="shared" ca="1" si="713"/>
        <v>-1.2375199743800511E-2</v>
      </c>
      <c r="DT368" s="223">
        <f t="shared" ca="1" si="714"/>
        <v>-9.8411245988274908E-3</v>
      </c>
      <c r="DU368" s="223">
        <f t="shared" ca="1" si="715"/>
        <v>-7.017280342576618E-3</v>
      </c>
      <c r="DV368" s="223">
        <f t="shared" ca="1" si="716"/>
        <v>-3.9868142650048123E-3</v>
      </c>
      <c r="DW368" s="223">
        <f t="shared" ca="1" si="717"/>
        <v>-8.3895757675646419E-4</v>
      </c>
      <c r="DX368" s="223">
        <f t="shared" ca="1" si="718"/>
        <v>2.3336019784229167E-3</v>
      </c>
      <c r="DY368" s="223">
        <f t="shared" ca="1" si="719"/>
        <v>5.4374492879057986E-3</v>
      </c>
      <c r="DZ368" s="223">
        <f t="shared" ca="1" si="720"/>
        <v>8.3811924515716542E-3</v>
      </c>
      <c r="EA368" s="223">
        <f t="shared" ca="1" si="721"/>
        <v>1.1078153790279224E-2</v>
      </c>
      <c r="EB368" s="223">
        <f t="shared" ca="1" si="722"/>
        <v>1.3448922045445197E-2</v>
      </c>
      <c r="EC368" s="223">
        <f t="shared" ca="1" si="723"/>
        <v>1.5423690620938575E-2</v>
      </c>
      <c r="ED368" s="223">
        <f t="shared" ca="1" si="724"/>
        <v>1.6944313018424372E-2</v>
      </c>
      <c r="EE368" s="223">
        <f t="shared" ca="1" si="725"/>
        <v>1.7966014944448244E-2</v>
      </c>
      <c r="EF368" s="223">
        <f t="shared" ca="1" si="726"/>
        <v>1.8458712676756528E-2</v>
      </c>
      <c r="EG368" s="223">
        <f t="shared" ca="1" si="727"/>
        <v>1.8407898870930819E-2</v>
      </c>
      <c r="EH368" s="223">
        <f t="shared" ca="1" si="728"/>
        <v>1.7815069725013018E-2</v>
      </c>
      <c r="EI368" s="223">
        <f t="shared" ca="1" si="729"/>
        <v>1.6697680924380041E-2</v>
      </c>
      <c r="EJ368" s="223">
        <f t="shared" ca="1" si="730"/>
        <v>1.508863366405894E-2</v>
      </c>
      <c r="EK368" s="223">
        <f t="shared" ca="1" si="731"/>
        <v>1.303530588240874E-2</v>
      </c>
      <c r="EL368" s="223">
        <f t="shared" ca="1" si="732"/>
        <v>1.0598157231217823E-2</v>
      </c>
      <c r="EM368" s="223">
        <f t="shared" ca="1" si="733"/>
        <v>7.8489488584744683E-3</v>
      </c>
      <c r="EN368" s="223">
        <f t="shared" ca="1" si="734"/>
        <v>4.8686304218003677E-3</v>
      </c>
      <c r="EO368" s="223">
        <f t="shared" ca="1" si="735"/>
        <v>1.7449565488346164E-3</v>
      </c>
      <c r="EP368" s="223">
        <f t="shared" ca="1" si="736"/>
        <v>-1.4300970727865389E-3</v>
      </c>
      <c r="EQ368" s="223">
        <f t="shared" ca="1" si="737"/>
        <v>-4.5630418933595082E-3</v>
      </c>
      <c r="ER368" s="223">
        <f t="shared" ca="1" si="738"/>
        <v>-7.5616292448359157E-3</v>
      </c>
      <c r="ES368" s="223">
        <f t="shared" ca="1" si="739"/>
        <v>-1.0337566576582895E-2</v>
      </c>
      <c r="ET368" s="223">
        <f t="shared" ca="1" si="740"/>
        <v>-1.2809117204392709E-2</v>
      </c>
      <c r="EU368" s="223">
        <f t="shared" ca="1" si="741"/>
        <v>-1.4903507023872454E-2</v>
      </c>
      <c r="EV368" s="223">
        <f t="shared" ca="1" si="742"/>
        <v>-1.6559067323223414E-2</v>
      </c>
      <c r="EW368" s="223">
        <f t="shared" ca="1" si="743"/>
        <v>-1.7727050600898225E-2</v>
      </c>
      <c r="EX368" s="223">
        <f t="shared" ca="1" si="744"/>
        <v>-1.8373065921901521E-2</v>
      </c>
      <c r="EY368" s="223">
        <f t="shared" ca="1" si="745"/>
        <v>-1.847809154907723E-2</v>
      </c>
      <c r="EZ368" s="223">
        <f t="shared" ca="1" si="746"/>
        <v>-1.8039035032742144E-2</v>
      </c>
      <c r="FA368" s="223">
        <f t="shared" ca="1" si="747"/>
        <v>-1.7068824266986162E-2</v>
      </c>
      <c r="FB368" s="223">
        <f t="shared" ca="1" si="748"/>
        <v>-1.55960268315124E-2</v>
      </c>
      <c r="FC368" s="223">
        <f t="shared" ca="1" si="749"/>
        <v>-1.3664008827388253E-2</v>
      </c>
      <c r="FD368" s="223">
        <f t="shared" ca="1" si="750"/>
        <v>-1.132965797454916E-2</v>
      </c>
      <c r="FE368" s="223">
        <f t="shared" ca="1" si="751"/>
        <v>-8.6617085690854686E-3</v>
      </c>
      <c r="FF368" s="223">
        <f t="shared" ca="1" si="752"/>
        <v>-5.7387176214680809E-3</v>
      </c>
      <c r="FG368" s="223">
        <f t="shared" ca="1" si="753"/>
        <v>-2.6467517677464195E-3</v>
      </c>
      <c r="FH368" s="223">
        <f t="shared" ca="1" si="754"/>
        <v>5.231469380401095E-4</v>
      </c>
      <c r="FI368" s="223">
        <f t="shared" ca="1" si="755"/>
        <v>3.6776417312167874E-3</v>
      </c>
      <c r="FJ368" s="223">
        <f t="shared" ca="1" si="756"/>
        <v>6.7238494109288114E-3</v>
      </c>
      <c r="FK368" s="223">
        <f t="shared" ca="1" si="757"/>
        <v>9.5720752595396339E-3</v>
      </c>
      <c r="FL368" s="223">
        <f t="shared" ca="1" si="758"/>
        <v>1.2138454078048635E-2</v>
      </c>
      <c r="FM368" s="223">
        <f t="shared" ca="1" si="759"/>
        <v>1.434741957299274E-2</v>
      </c>
      <c r="FN368" s="223">
        <f t="shared" ca="1" si="760"/>
        <v>1.6133929384437841E-2</v>
      </c>
      <c r="FO368" s="223">
        <f t="shared" ca="1" si="761"/>
        <v>1.7445380239744408E-2</v>
      </c>
      <c r="FP368" s="223">
        <f t="shared" ca="1" si="762"/>
        <v>1.8243156841950148E-2</v>
      </c>
      <c r="FQ368" s="223">
        <f t="shared" ca="1" si="763"/>
        <v>1.8503768886192238E-2</v>
      </c>
      <c r="FR368" s="223">
        <f t="shared" ca="1" si="764"/>
        <v>1.8219542725044519E-2</v>
      </c>
      <c r="FS368" s="223">
        <f t="shared" ca="1" si="765"/>
        <v>1.739884731688068E-2</v>
      </c>
      <c r="FT368" s="223">
        <f t="shared" ca="1" si="766"/>
        <v>1.6065847804278173E-2</v>
      </c>
      <c r="FU368" s="223">
        <f t="shared" ca="1" si="767"/>
        <v>1.4259793978276812E-2</v>
      </c>
      <c r="FV368" s="223">
        <f t="shared" ca="1" si="768"/>
        <v>1.2033864579459022E-2</v>
      </c>
      <c r="FW368" s="223">
        <f t="shared" ca="1" si="769"/>
        <v>9.4536014650775328E-3</v>
      </c>
      <c r="FX368" s="223">
        <f t="shared" ca="1" si="770"/>
        <v>6.5949797477334428E-3</v>
      </c>
      <c r="FY368" s="223">
        <f t="shared" ca="1" si="771"/>
        <v>3.5421707298217081E-3</v>
      </c>
      <c r="FZ368" s="223">
        <f t="shared" ca="1" si="772"/>
        <v>3.8506350350225264E-4</v>
      </c>
      <c r="GA368" s="223">
        <f t="shared" ca="1" si="773"/>
        <v>-2.7833818080202554E-3</v>
      </c>
      <c r="GB368" s="223">
        <f t="shared" ca="1" si="774"/>
        <v>-5.8698712348511876E-3</v>
      </c>
      <c r="GC368" s="223">
        <f t="shared" ca="1" si="775"/>
        <v>-8.7835239747814237E-3</v>
      </c>
      <c r="GD368" s="223">
        <f t="shared" ca="1" si="776"/>
        <v>-1.1438548352627581E-2</v>
      </c>
      <c r="GE368" s="223">
        <f t="shared" ca="1" si="777"/>
        <v>-1.3756767931676151E-2</v>
      </c>
      <c r="GF368" s="223">
        <f t="shared" ca="1" si="778"/>
        <v>-1.5669923396599811E-2</v>
      </c>
      <c r="GG368" s="223">
        <f t="shared" ca="1" si="779"/>
        <v>-1.7121682429558187E-2</v>
      </c>
      <c r="GH368" s="223">
        <f t="shared" ca="1" si="780"/>
        <v>-1.8069298399254693E-2</v>
      </c>
      <c r="GI368" s="223">
        <f t="shared" ca="1" si="781"/>
        <v>-1.8484869023321675E-2</v>
      </c>
      <c r="GJ368" s="223">
        <f t="shared" ca="1" si="782"/>
        <v>-1.8356157943078807E-2</v>
      </c>
      <c r="GK368" s="223">
        <f t="shared" ca="1" si="783"/>
        <v>-1.7686955019629792E-2</v>
      </c>
      <c r="GL368" s="223">
        <f t="shared" ca="1" si="784"/>
        <v>-1.6496964742481336E-2</v>
      </c>
      <c r="GM368" s="223">
        <f t="shared" ca="1" si="785"/>
        <v>-1.4821226036461259E-2</v>
      </c>
      <c r="GN368" s="223">
        <f t="shared" ca="1" si="786"/>
        <v>-1.270908055055487E-2</v>
      </c>
      <c r="GO368" s="223">
        <f t="shared" ca="1" si="787"/>
        <v>-1.0222719807102532E-2</v>
      </c>
      <c r="GP368" s="223">
        <f t="shared" ca="1" si="788"/>
        <v>-7.4353539901344514E-3</v>
      </c>
      <c r="GQ368" s="223">
        <f t="shared" ca="1" si="789"/>
        <v>-4.4290562923513452E-3</v>
      </c>
      <c r="GR368" s="223">
        <f t="shared" ca="1" si="790"/>
        <v>-1.2923462933370992E-3</v>
      </c>
      <c r="GS368" s="223">
        <f t="shared" ca="1" si="791"/>
        <v>1.8824164742526879E-3</v>
      </c>
      <c r="GT368" s="223">
        <f t="shared" ca="1" si="792"/>
        <v>5.0017520248288108E-3</v>
      </c>
      <c r="GU368" s="223">
        <f t="shared" ca="1" si="793"/>
        <v>7.9738124114220738E-3</v>
      </c>
      <c r="GV368" s="223">
        <f t="shared" ca="1" si="794"/>
        <v>1.0711086162326437E-2</v>
      </c>
      <c r="GW368" s="223">
        <f t="shared" ca="1" si="795"/>
        <v>1.313297503146164E-2</v>
      </c>
      <c r="GX368" s="223">
        <f t="shared" ca="1" si="796"/>
        <v>1.5168167190776183E-2</v>
      </c>
      <c r="GY368" s="223">
        <f t="shared" ca="1" si="797"/>
        <v>1.6756736986716925E-2</v>
      </c>
      <c r="GZ368" s="223">
        <f t="shared" ca="1" si="798"/>
        <v>1.785190943403181E-2</v>
      </c>
      <c r="HA368" s="223">
        <f t="shared" ca="1" si="799"/>
        <v>1.8421437491890624E-2</v>
      </c>
      <c r="HB368" s="223">
        <f t="shared" ca="1" si="800"/>
        <v>1.8448551568818673E-2</v>
      </c>
      <c r="HC368" s="223">
        <f t="shared" ca="1" si="801"/>
        <v>1.7932453298542289E-2</v>
      </c>
      <c r="HD368" s="223">
        <f t="shared" ca="1" si="802"/>
        <v>1.6888339047656437E-2</v>
      </c>
      <c r="HE368" s="223">
        <f t="shared" ca="1" si="803"/>
        <v>1.534695246293772E-2</v>
      </c>
      <c r="HF368" s="223">
        <f t="shared" ca="1" si="804"/>
        <v>1.3353679233420495E-2</v>
      </c>
      <c r="HG368" s="223">
        <f t="shared" ca="1" si="805"/>
        <v>1.096721072170761E-2</v>
      </c>
      <c r="HH368" s="223">
        <f t="shared" ca="1" si="806"/>
        <v>8.2578158135131943E-3</v>
      </c>
      <c r="HI368" s="223">
        <f t="shared" ca="1" si="807"/>
        <v>5.305271870333193E-3</v>
      </c>
      <c r="HJ368" s="223">
        <f t="shared" ca="1" si="808"/>
        <v>2.1965157077551943E-3</v>
      </c>
      <c r="HK368" s="223">
        <f t="shared" ca="1" si="809"/>
        <v>-9.76916234318434E-4</v>
      </c>
      <c r="HL368" s="223">
        <f t="shared" ca="1" si="810"/>
        <v>-4.1215831560768223E-3</v>
      </c>
      <c r="HM368" s="223">
        <f t="shared" ca="1" si="811"/>
        <v>-7.1448912355401269E-3</v>
      </c>
      <c r="HN368" s="223">
        <f t="shared" ca="1" si="812"/>
        <v>-9.9578200272800663E-3</v>
      </c>
      <c r="HO368" s="223">
        <f t="shared" ca="1" si="813"/>
        <v>-1.2477543644083535E-2</v>
      </c>
      <c r="HP368" s="223">
        <f t="shared" ca="1" si="814"/>
        <v>-1.4629869541615518E-2</v>
      </c>
      <c r="HQ368" s="223">
        <f t="shared" ca="1" si="815"/>
        <v>-1.6351423096757817E-2</v>
      </c>
      <c r="HR368" s="223">
        <f t="shared" ca="1" si="816"/>
        <v>-1.7591513655339789E-2</v>
      </c>
      <c r="HS368" s="223">
        <f t="shared" ca="1" si="817"/>
        <v>-1.8313627104014248E-2</v>
      </c>
      <c r="HT368" s="223">
        <f t="shared" ca="1" si="818"/>
        <v>-1.8496501017926974E-2</v>
      </c>
      <c r="HU368" s="223">
        <f t="shared" ca="1" si="819"/>
        <v>-1.8134750726761233E-2</v>
      </c>
      <c r="HV368" s="223">
        <f t="shared" ca="1" si="820"/>
        <v>-1.7239027864821933E-2</v>
      </c>
      <c r="HW368" s="223">
        <f t="shared" ca="1" si="821"/>
        <v>-1.5835706736696761E-2</v>
      </c>
      <c r="HX368" s="223">
        <f t="shared" ca="1" si="822"/>
        <v>-1.3966107733368649E-2</v>
      </c>
      <c r="HY368" s="223">
        <f t="shared" ca="1" si="823"/>
        <v>-1.1685280665069997E-2</v>
      </c>
      <c r="HZ368" s="223">
        <f t="shared" ca="1" si="824"/>
        <v>-9.0603838352979419E-3</v>
      </c>
      <c r="IA368" s="223">
        <f t="shared" ca="1" si="825"/>
        <v>-6.1687065836923492E-3</v>
      </c>
      <c r="IB368" s="223">
        <f t="shared" ca="1" si="826"/>
        <v>-3.095393523441254E-3</v>
      </c>
      <c r="IC368" s="223">
        <f t="shared" ca="1" si="827"/>
        <v>6.9062517608083074E-5</v>
      </c>
      <c r="ID368" s="223">
        <f t="shared" ca="1" si="828"/>
        <v>3.2314850324937968E-3</v>
      </c>
      <c r="IE368" s="223">
        <f t="shared" ca="1" si="829"/>
        <v>7.4024530953088821E-3</v>
      </c>
      <c r="IF368" s="223">
        <f t="shared" ca="1" si="830"/>
        <v>9.1805646315858448E-3</v>
      </c>
      <c r="IG368" s="223">
        <f t="shared" ca="1" si="831"/>
        <v>1.1792052761163088E-2</v>
      </c>
      <c r="IH368" s="223">
        <f t="shared" ca="1" si="832"/>
        <v>1.4056327255303796E-2</v>
      </c>
      <c r="II368" s="223">
        <f t="shared" ca="1" si="833"/>
        <v>1.5906717196343109E-2</v>
      </c>
      <c r="IJ368" s="223">
        <f t="shared" ca="1" si="834"/>
        <v>1.7288738379417405E-2</v>
      </c>
      <c r="IK368" s="223">
        <f t="shared" ca="1" si="835"/>
        <v>1.8161697584360013E-2</v>
      </c>
      <c r="IL368" s="223">
        <f t="shared" ca="1" si="836"/>
        <v>1.8499890775980948E-2</v>
      </c>
      <c r="IM368" s="223">
        <f t="shared" ca="1" si="837"/>
        <v>1.8293359952062837E-2</v>
      </c>
      <c r="IN368" s="223">
        <f t="shared" ca="1" si="838"/>
        <v>1.7548186353900527E-2</v>
      </c>
      <c r="IO368" s="223">
        <f t="shared" ca="1" si="839"/>
        <v>1.6286311405883006E-2</v>
      </c>
      <c r="IP368" s="223">
        <f t="shared" ca="1" si="840"/>
        <v>1.4544890656500472E-2</v>
      </c>
      <c r="IQ368" s="223">
        <f t="shared" ca="1" si="841"/>
        <v>1.2375199743800521E-2</v>
      </c>
      <c r="IR368" s="223">
        <f t="shared" ca="1" si="842"/>
        <v>9.8411245988275602E-3</v>
      </c>
      <c r="IS368" s="223">
        <f t="shared" ca="1" si="843"/>
        <v>7.0172803425766327E-3</v>
      </c>
      <c r="IT368" s="223">
        <f t="shared" ca="1" si="844"/>
        <v>3.9868142650048913E-3</v>
      </c>
      <c r="IU368" s="223">
        <f t="shared" ca="1" si="845"/>
        <v>8.3895757675648153E-4</v>
      </c>
      <c r="IV368" s="223">
        <f t="shared" ca="1" si="846"/>
        <v>-2.3336019784228335E-3</v>
      </c>
      <c r="IW368" s="223">
        <f t="shared" ca="1" si="847"/>
        <v>-5.4374492879058463E-3</v>
      </c>
      <c r="IX368" s="223">
        <f t="shared" ca="1" si="848"/>
        <v>-8.3811924515716403E-3</v>
      </c>
      <c r="IY368" s="223">
        <f t="shared" ca="1" si="849"/>
        <v>-1.1078153790279264E-2</v>
      </c>
      <c r="IZ368" s="223">
        <f t="shared" ca="1" si="850"/>
        <v>-1.3448922045445188E-2</v>
      </c>
      <c r="JA368" s="223">
        <f t="shared" ca="1" si="851"/>
        <v>-1.5423690620938605E-2</v>
      </c>
      <c r="JB368" s="223">
        <f t="shared" ca="1" si="852"/>
        <v>-1.6944313018424365E-2</v>
      </c>
    </row>
    <row r="369" spans="2:262">
      <c r="B369" s="230">
        <v>8</v>
      </c>
      <c r="C369" s="229">
        <f t="shared" si="853"/>
        <v>1.5625E-4</v>
      </c>
      <c r="D369" s="226">
        <f t="shared" ca="1" si="597"/>
        <v>50.089911132880417</v>
      </c>
      <c r="E369" s="225">
        <f ca="1">N361</f>
        <v>8.9911132880414871E-2</v>
      </c>
      <c r="F369" s="224">
        <v>8</v>
      </c>
      <c r="G369" s="223">
        <f t="shared" ca="1" si="854"/>
        <v>-8.5075674512335054E-4</v>
      </c>
      <c r="H369" s="223">
        <f t="shared" ca="1" si="598"/>
        <v>-8.8187443103699824E-4</v>
      </c>
      <c r="I369" s="223">
        <f t="shared" ca="1" si="599"/>
        <v>-8.7910217712677255E-4</v>
      </c>
      <c r="J369" s="223">
        <f t="shared" ca="1" si="600"/>
        <v>-8.4254651955574587E-4</v>
      </c>
      <c r="K369" s="223">
        <f t="shared" ca="1" si="601"/>
        <v>-7.7361227174372357E-4</v>
      </c>
      <c r="L369" s="223">
        <f t="shared" ca="1" si="602"/>
        <v>-6.7494853817535029E-4</v>
      </c>
      <c r="M369" s="223">
        <f t="shared" ca="1" si="603"/>
        <v>-5.5034691080039914E-4</v>
      </c>
      <c r="N369" s="223">
        <f t="shared" ca="1" si="604"/>
        <v>-4.0459576028149206E-4</v>
      </c>
      <c r="O369" s="223">
        <f t="shared" ca="1" si="605"/>
        <v>-2.4329622159488363E-4</v>
      </c>
      <c r="P369" s="223">
        <f t="shared" ca="1" si="606"/>
        <v>-7.264694555447678E-5</v>
      </c>
      <c r="Q369" s="223">
        <f t="shared" ca="1" si="607"/>
        <v>1.0079411186271188E-4</v>
      </c>
      <c r="R369" s="223">
        <f t="shared" ca="1" si="608"/>
        <v>2.7036170808700618E-4</v>
      </c>
      <c r="S369" s="223">
        <f t="shared" ca="1" si="609"/>
        <v>4.2953945549010949E-4</v>
      </c>
      <c r="T369" s="223">
        <f t="shared" ca="1" si="610"/>
        <v>5.7221024250722933E-4</v>
      </c>
      <c r="U369" s="223">
        <f t="shared" ca="1" si="611"/>
        <v>6.928913108039974E-4</v>
      </c>
      <c r="V369" s="223">
        <f t="shared" ca="1" si="612"/>
        <v>7.8694495460449195E-4</v>
      </c>
      <c r="W369" s="223">
        <f t="shared" ca="1" si="613"/>
        <v>8.5075674512335065E-4</v>
      </c>
      <c r="X369" s="223">
        <f t="shared" ca="1" si="614"/>
        <v>8.8187443103699824E-4</v>
      </c>
      <c r="Y369" s="223">
        <f t="shared" ca="1" si="615"/>
        <v>8.7910217712677276E-4</v>
      </c>
      <c r="Z369" s="223">
        <f t="shared" ca="1" si="616"/>
        <v>8.4254651955574598E-4</v>
      </c>
      <c r="AA369" s="223">
        <f t="shared" ca="1" si="617"/>
        <v>7.7361227174372357E-4</v>
      </c>
      <c r="AB369" s="223">
        <f t="shared" ca="1" si="618"/>
        <v>6.7494853817535051E-4</v>
      </c>
      <c r="AC369" s="223">
        <f t="shared" ca="1" si="619"/>
        <v>5.5034691080039935E-4</v>
      </c>
      <c r="AD369" s="223">
        <f t="shared" ca="1" si="620"/>
        <v>4.0459576028149217E-4</v>
      </c>
      <c r="AE369" s="223">
        <f t="shared" ca="1" si="621"/>
        <v>2.4329622159488355E-4</v>
      </c>
      <c r="AF369" s="223">
        <f t="shared" ca="1" si="622"/>
        <v>7.2646945554476455E-5</v>
      </c>
      <c r="AG369" s="223">
        <f t="shared" ca="1" si="623"/>
        <v>-1.0079411186271177E-4</v>
      </c>
      <c r="AH369" s="223">
        <f t="shared" ca="1" si="624"/>
        <v>-2.7036170808700602E-4</v>
      </c>
      <c r="AI369" s="223">
        <f t="shared" ca="1" si="625"/>
        <v>-4.2953945549010938E-4</v>
      </c>
      <c r="AJ369" s="223">
        <f t="shared" ca="1" si="626"/>
        <v>-5.722102425072289E-4</v>
      </c>
      <c r="AK369" s="223">
        <f t="shared" ca="1" si="627"/>
        <v>-6.9289131080399729E-4</v>
      </c>
      <c r="AL369" s="223">
        <f t="shared" ca="1" si="628"/>
        <v>-7.8694495460449184E-4</v>
      </c>
      <c r="AM369" s="223">
        <f t="shared" ca="1" si="629"/>
        <v>-8.5075674512335054E-4</v>
      </c>
      <c r="AN369" s="223">
        <f t="shared" ca="1" si="630"/>
        <v>-8.8187443103699824E-4</v>
      </c>
      <c r="AO369" s="223">
        <f t="shared" ca="1" si="631"/>
        <v>-8.7910217712677265E-4</v>
      </c>
      <c r="AP369" s="223">
        <f t="shared" ca="1" si="632"/>
        <v>-8.4254651955574587E-4</v>
      </c>
      <c r="AQ369" s="223">
        <f t="shared" ca="1" si="633"/>
        <v>-7.7361227174372357E-4</v>
      </c>
      <c r="AR369" s="223">
        <f t="shared" ca="1" si="634"/>
        <v>-6.7494853817535072E-4</v>
      </c>
      <c r="AS369" s="223">
        <f t="shared" ca="1" si="635"/>
        <v>-5.5034691080039946E-4</v>
      </c>
      <c r="AT369" s="223">
        <f t="shared" ca="1" si="636"/>
        <v>-4.0459576028149222E-4</v>
      </c>
      <c r="AU369" s="223">
        <f t="shared" ca="1" si="637"/>
        <v>-2.4329622159488445E-4</v>
      </c>
      <c r="AV369" s="223">
        <f t="shared" ca="1" si="638"/>
        <v>-7.2646945554476617E-5</v>
      </c>
      <c r="AW369" s="223">
        <f t="shared" ca="1" si="639"/>
        <v>1.0079411186271166E-4</v>
      </c>
      <c r="AX369" s="223">
        <f t="shared" ca="1" si="640"/>
        <v>2.7036170808700531E-4</v>
      </c>
      <c r="AY369" s="223">
        <f t="shared" ca="1" si="641"/>
        <v>4.2953945549010922E-4</v>
      </c>
      <c r="AZ369" s="223">
        <f t="shared" ca="1" si="642"/>
        <v>5.7221024250722879E-4</v>
      </c>
      <c r="BA369" s="223">
        <f t="shared" ca="1" si="643"/>
        <v>6.9289131080399783E-4</v>
      </c>
      <c r="BB369" s="223">
        <f t="shared" ca="1" si="644"/>
        <v>7.8694495460449184E-4</v>
      </c>
      <c r="BC369" s="223">
        <f t="shared" ca="1" si="645"/>
        <v>8.5075674512335043E-4</v>
      </c>
      <c r="BD369" s="223">
        <f t="shared" ca="1" si="646"/>
        <v>8.8187443103699824E-4</v>
      </c>
      <c r="BE369" s="223">
        <f t="shared" ca="1" si="647"/>
        <v>8.7910217712677265E-4</v>
      </c>
      <c r="BF369" s="223">
        <f t="shared" ca="1" si="648"/>
        <v>8.4254651955574576E-4</v>
      </c>
      <c r="BG369" s="223">
        <f t="shared" ca="1" si="649"/>
        <v>7.7361227174372368E-4</v>
      </c>
      <c r="BH369" s="223">
        <f t="shared" ca="1" si="650"/>
        <v>6.7494853817535072E-4</v>
      </c>
      <c r="BI369" s="223">
        <f t="shared" ca="1" si="651"/>
        <v>5.5034691080039903E-4</v>
      </c>
      <c r="BJ369" s="223">
        <f t="shared" ca="1" si="652"/>
        <v>4.0459576028149233E-4</v>
      </c>
      <c r="BK369" s="223">
        <f t="shared" ca="1" si="653"/>
        <v>2.4329622159488453E-4</v>
      </c>
      <c r="BL369" s="223">
        <f t="shared" ca="1" si="654"/>
        <v>7.2646945554476726E-5</v>
      </c>
      <c r="BM369" s="223">
        <f t="shared" ca="1" si="655"/>
        <v>-1.0079411186271156E-4</v>
      </c>
      <c r="BN369" s="223">
        <f t="shared" ca="1" si="656"/>
        <v>-2.7036170808700515E-4</v>
      </c>
      <c r="BO369" s="223">
        <f t="shared" ca="1" si="657"/>
        <v>-4.2953945549010917E-4</v>
      </c>
      <c r="BP369" s="223">
        <f t="shared" ca="1" si="658"/>
        <v>-5.7221024250722879E-4</v>
      </c>
      <c r="BQ369" s="223">
        <f t="shared" ca="1" si="659"/>
        <v>-6.9289131080399761E-4</v>
      </c>
      <c r="BR369" s="223">
        <f t="shared" ca="1" si="660"/>
        <v>-7.8694495460449173E-4</v>
      </c>
      <c r="BS369" s="223">
        <f t="shared" ca="1" si="661"/>
        <v>-8.5075674512335032E-4</v>
      </c>
      <c r="BT369" s="223">
        <f t="shared" ca="1" si="662"/>
        <v>-8.8187443103699813E-4</v>
      </c>
      <c r="BU369" s="223">
        <f t="shared" ca="1" si="663"/>
        <v>-8.7910217712677276E-4</v>
      </c>
      <c r="BV369" s="223">
        <f t="shared" ca="1" si="664"/>
        <v>-8.4254651955574587E-4</v>
      </c>
      <c r="BW369" s="223">
        <f t="shared" ca="1" si="665"/>
        <v>-7.7361227174372368E-4</v>
      </c>
      <c r="BX369" s="223">
        <f t="shared" ca="1" si="666"/>
        <v>-6.7494853817535072E-4</v>
      </c>
      <c r="BY369" s="223">
        <f t="shared" ca="1" si="667"/>
        <v>-5.5034691080039903E-4</v>
      </c>
      <c r="BZ369" s="223">
        <f t="shared" ca="1" si="668"/>
        <v>-4.0459576028149244E-4</v>
      </c>
      <c r="CA369" s="223">
        <f t="shared" ca="1" si="669"/>
        <v>-2.4329622159488464E-4</v>
      </c>
      <c r="CB369" s="223">
        <f t="shared" ca="1" si="670"/>
        <v>-7.2646945554476834E-5</v>
      </c>
      <c r="CC369" s="223">
        <f t="shared" ca="1" si="671"/>
        <v>1.007941118627115E-4</v>
      </c>
      <c r="CD369" s="223">
        <f t="shared" ca="1" si="672"/>
        <v>2.7036170808700499E-4</v>
      </c>
      <c r="CE369" s="223">
        <f t="shared" ca="1" si="673"/>
        <v>4.29539455490109E-4</v>
      </c>
      <c r="CF369" s="223">
        <f t="shared" ca="1" si="674"/>
        <v>5.7221024250722879E-4</v>
      </c>
      <c r="CG369" s="223">
        <f t="shared" ca="1" si="675"/>
        <v>6.9289131080399761E-4</v>
      </c>
      <c r="CH369" s="223">
        <f t="shared" ca="1" si="676"/>
        <v>7.8694495460449173E-4</v>
      </c>
      <c r="CI369" s="223">
        <f t="shared" ca="1" si="677"/>
        <v>8.5075674512335032E-4</v>
      </c>
      <c r="CJ369" s="223">
        <f t="shared" ca="1" si="678"/>
        <v>8.8187443103699813E-4</v>
      </c>
      <c r="CK369" s="223">
        <f t="shared" ca="1" si="679"/>
        <v>8.7910217712677255E-4</v>
      </c>
      <c r="CL369" s="223">
        <f t="shared" ca="1" si="680"/>
        <v>8.4254651955574576E-4</v>
      </c>
      <c r="CM369" s="223">
        <f t="shared" ca="1" si="681"/>
        <v>7.7361227174372379E-4</v>
      </c>
      <c r="CN369" s="223">
        <f t="shared" ca="1" si="682"/>
        <v>6.7494853817535083E-4</v>
      </c>
      <c r="CO369" s="223">
        <f t="shared" ca="1" si="683"/>
        <v>5.5034691080040033E-4</v>
      </c>
      <c r="CP369" s="223">
        <f t="shared" ca="1" si="684"/>
        <v>4.0459576028149395E-4</v>
      </c>
      <c r="CQ369" s="223">
        <f t="shared" ca="1" si="685"/>
        <v>2.4329622159488317E-4</v>
      </c>
      <c r="CR369" s="223">
        <f t="shared" ca="1" si="686"/>
        <v>7.2646945554476943E-5</v>
      </c>
      <c r="CS369" s="223">
        <f t="shared" ca="1" si="687"/>
        <v>-1.0079411186271145E-4</v>
      </c>
      <c r="CT369" s="223">
        <f t="shared" ca="1" si="688"/>
        <v>-2.7036170808700488E-4</v>
      </c>
      <c r="CU369" s="223">
        <f t="shared" ca="1" si="689"/>
        <v>-4.2953945549010765E-4</v>
      </c>
      <c r="CV369" s="223">
        <f t="shared" ca="1" si="690"/>
        <v>-5.7221024250722976E-4</v>
      </c>
      <c r="CW369" s="223">
        <f t="shared" ca="1" si="691"/>
        <v>-6.9289131080399751E-4</v>
      </c>
      <c r="CX369" s="223">
        <f t="shared" ca="1" si="692"/>
        <v>-7.8694495460449162E-4</v>
      </c>
      <c r="CY369" s="223">
        <f t="shared" ca="1" si="693"/>
        <v>-8.5075674512335021E-4</v>
      </c>
      <c r="CZ369" s="223">
        <f t="shared" ca="1" si="694"/>
        <v>-8.8187443103699813E-4</v>
      </c>
      <c r="DA369" s="223">
        <f t="shared" ca="1" si="695"/>
        <v>-8.7910217712677255E-4</v>
      </c>
      <c r="DB369" s="223">
        <f t="shared" ca="1" si="696"/>
        <v>-8.4254651955574587E-4</v>
      </c>
      <c r="DC369" s="223">
        <f t="shared" ca="1" si="697"/>
        <v>-7.7361227174372379E-4</v>
      </c>
      <c r="DD369" s="223">
        <f t="shared" ca="1" si="698"/>
        <v>-6.7494853817535094E-4</v>
      </c>
      <c r="DE369" s="223">
        <f t="shared" ca="1" si="699"/>
        <v>-5.5034691080040044E-4</v>
      </c>
      <c r="DF369" s="223">
        <f t="shared" ca="1" si="700"/>
        <v>-4.0459576028149124E-4</v>
      </c>
      <c r="DG369" s="223">
        <f t="shared" ca="1" si="701"/>
        <v>-2.4329622159488331E-4</v>
      </c>
      <c r="DH369" s="223">
        <f t="shared" ca="1" si="702"/>
        <v>-7.2646945554477051E-5</v>
      </c>
      <c r="DI369" s="223">
        <f t="shared" ca="1" si="703"/>
        <v>1.0079411186271134E-4</v>
      </c>
      <c r="DJ369" s="223">
        <f t="shared" ca="1" si="704"/>
        <v>2.7036170808700488E-4</v>
      </c>
      <c r="DK369" s="223">
        <f t="shared" ca="1" si="705"/>
        <v>4.2953945549010749E-4</v>
      </c>
      <c r="DL369" s="223">
        <f t="shared" ca="1" si="706"/>
        <v>5.7221024250722976E-4</v>
      </c>
      <c r="DM369" s="223">
        <f t="shared" ca="1" si="707"/>
        <v>6.9289131080399751E-4</v>
      </c>
      <c r="DN369" s="223">
        <f t="shared" ca="1" si="708"/>
        <v>7.8694495460449162E-4</v>
      </c>
      <c r="DO369" s="223">
        <f t="shared" ca="1" si="709"/>
        <v>8.5075674512335021E-4</v>
      </c>
      <c r="DP369" s="223">
        <f t="shared" ca="1" si="710"/>
        <v>8.8187443103699803E-4</v>
      </c>
      <c r="DQ369" s="223">
        <f t="shared" ca="1" si="711"/>
        <v>8.7910217712677255E-4</v>
      </c>
      <c r="DR369" s="223">
        <f t="shared" ca="1" si="712"/>
        <v>8.4254651955574587E-4</v>
      </c>
      <c r="DS369" s="223">
        <f t="shared" ca="1" si="713"/>
        <v>7.7361227174372379E-4</v>
      </c>
      <c r="DT369" s="223">
        <f t="shared" ca="1" si="714"/>
        <v>6.7494853817535094E-4</v>
      </c>
      <c r="DU369" s="223">
        <f t="shared" ca="1" si="715"/>
        <v>5.5034691080040055E-4</v>
      </c>
      <c r="DV369" s="223">
        <f t="shared" ca="1" si="716"/>
        <v>4.0459576028149412E-4</v>
      </c>
      <c r="DW369" s="223">
        <f t="shared" ca="1" si="717"/>
        <v>2.4329622159488344E-4</v>
      </c>
      <c r="DX369" s="223">
        <f t="shared" ca="1" si="718"/>
        <v>7.264694555447716E-5</v>
      </c>
      <c r="DY369" s="223">
        <f t="shared" ca="1" si="719"/>
        <v>-1.0079411186271118E-4</v>
      </c>
      <c r="DZ369" s="223">
        <f t="shared" ca="1" si="720"/>
        <v>-2.7036170808700472E-4</v>
      </c>
      <c r="EA369" s="223">
        <f t="shared" ca="1" si="721"/>
        <v>-4.2953945549010732E-4</v>
      </c>
      <c r="EB369" s="223">
        <f t="shared" ca="1" si="722"/>
        <v>-5.7221024250722965E-4</v>
      </c>
      <c r="EC369" s="223">
        <f t="shared" ca="1" si="723"/>
        <v>-6.928913108039974E-4</v>
      </c>
      <c r="ED369" s="223">
        <f t="shared" ca="1" si="724"/>
        <v>-7.8694495460449152E-4</v>
      </c>
      <c r="EE369" s="223">
        <f t="shared" ca="1" si="725"/>
        <v>-8.507567451233501E-4</v>
      </c>
      <c r="EF369" s="223">
        <f t="shared" ca="1" si="726"/>
        <v>-8.8187443103699792E-4</v>
      </c>
      <c r="EG369" s="223">
        <f t="shared" ca="1" si="727"/>
        <v>-8.7910217712677255E-4</v>
      </c>
      <c r="EH369" s="223">
        <f t="shared" ca="1" si="728"/>
        <v>-8.4254651955574587E-4</v>
      </c>
      <c r="EI369" s="223">
        <f t="shared" ca="1" si="729"/>
        <v>-7.736122717437239E-4</v>
      </c>
      <c r="EJ369" s="223">
        <f t="shared" ca="1" si="730"/>
        <v>-6.7494853817535105E-4</v>
      </c>
      <c r="EK369" s="223">
        <f t="shared" ca="1" si="731"/>
        <v>-5.5034691080040055E-4</v>
      </c>
      <c r="EL369" s="223">
        <f t="shared" ca="1" si="732"/>
        <v>-4.0459576028149141E-4</v>
      </c>
      <c r="EM369" s="223">
        <f t="shared" ca="1" si="733"/>
        <v>-2.4329622159488353E-4</v>
      </c>
      <c r="EN369" s="223">
        <f t="shared" ca="1" si="734"/>
        <v>-7.2646945554477268E-5</v>
      </c>
      <c r="EO369" s="223">
        <f t="shared" ca="1" si="735"/>
        <v>1.0079411186271112E-4</v>
      </c>
      <c r="EP369" s="223">
        <f t="shared" ca="1" si="736"/>
        <v>2.7036170808700455E-4</v>
      </c>
      <c r="EQ369" s="223">
        <f t="shared" ca="1" si="737"/>
        <v>4.2953945549010727E-4</v>
      </c>
      <c r="ER369" s="223">
        <f t="shared" ca="1" si="738"/>
        <v>5.7221024250722955E-4</v>
      </c>
      <c r="ES369" s="223">
        <f t="shared" ca="1" si="739"/>
        <v>6.9289131080399729E-4</v>
      </c>
      <c r="ET369" s="223">
        <f t="shared" ca="1" si="740"/>
        <v>7.8694495460449152E-4</v>
      </c>
      <c r="EU369" s="223">
        <f t="shared" ca="1" si="741"/>
        <v>8.507567451233501E-4</v>
      </c>
      <c r="EV369" s="223">
        <f t="shared" ca="1" si="742"/>
        <v>8.8187443103699803E-4</v>
      </c>
      <c r="EW369" s="223">
        <f t="shared" ca="1" si="743"/>
        <v>8.7910217712677255E-4</v>
      </c>
      <c r="EX369" s="223">
        <f t="shared" ca="1" si="744"/>
        <v>8.4254651955574587E-4</v>
      </c>
      <c r="EY369" s="223">
        <f t="shared" ca="1" si="745"/>
        <v>7.73612271743724E-4</v>
      </c>
      <c r="EZ369" s="223">
        <f t="shared" ca="1" si="746"/>
        <v>6.7494853817535116E-4</v>
      </c>
      <c r="FA369" s="223">
        <f t="shared" ca="1" si="747"/>
        <v>5.5034691080040076E-4</v>
      </c>
      <c r="FB369" s="223">
        <f t="shared" ca="1" si="748"/>
        <v>4.0459576028149433E-4</v>
      </c>
      <c r="FC369" s="223">
        <f t="shared" ca="1" si="749"/>
        <v>2.4329622159488361E-4</v>
      </c>
      <c r="FD369" s="223">
        <f t="shared" ca="1" si="750"/>
        <v>7.2646945554477376E-5</v>
      </c>
      <c r="FE369" s="223">
        <f t="shared" ca="1" si="751"/>
        <v>-1.0079411186271096E-4</v>
      </c>
      <c r="FF369" s="223">
        <f t="shared" ca="1" si="752"/>
        <v>-2.703617080870045E-4</v>
      </c>
      <c r="FG369" s="223">
        <f t="shared" ca="1" si="753"/>
        <v>-4.2953945549010727E-4</v>
      </c>
      <c r="FH369" s="223">
        <f t="shared" ca="1" si="754"/>
        <v>-5.7221024250722955E-4</v>
      </c>
      <c r="FI369" s="223">
        <f t="shared" ca="1" si="755"/>
        <v>-6.9289131080399729E-4</v>
      </c>
      <c r="FJ369" s="223">
        <f t="shared" ca="1" si="756"/>
        <v>-7.8694495460449141E-4</v>
      </c>
      <c r="FK369" s="223">
        <f t="shared" ca="1" si="757"/>
        <v>-8.5075674512335021E-4</v>
      </c>
      <c r="FL369" s="223">
        <f t="shared" ca="1" si="758"/>
        <v>-8.8187443103699803E-4</v>
      </c>
      <c r="FM369" s="223">
        <f t="shared" ca="1" si="759"/>
        <v>-8.7910217712677298E-4</v>
      </c>
      <c r="FN369" s="223">
        <f t="shared" ca="1" si="760"/>
        <v>-8.4254651955574696E-4</v>
      </c>
      <c r="FO369" s="223">
        <f t="shared" ca="1" si="761"/>
        <v>-7.7361227174372552E-4</v>
      </c>
      <c r="FP369" s="223">
        <f t="shared" ca="1" si="762"/>
        <v>-6.749485381753491E-4</v>
      </c>
      <c r="FQ369" s="223">
        <f t="shared" ca="1" si="763"/>
        <v>-5.5034691080039838E-4</v>
      </c>
      <c r="FR369" s="223">
        <f t="shared" ca="1" si="764"/>
        <v>-4.0459576028149162E-4</v>
      </c>
      <c r="FS369" s="223">
        <f t="shared" ca="1" si="765"/>
        <v>-2.4329622159488371E-4</v>
      </c>
      <c r="FT369" s="223">
        <f t="shared" ca="1" si="766"/>
        <v>-7.2646945554477485E-5</v>
      </c>
      <c r="FU369" s="223">
        <f t="shared" ca="1" si="767"/>
        <v>1.0079411186271085E-4</v>
      </c>
      <c r="FV369" s="223">
        <f t="shared" ca="1" si="768"/>
        <v>2.7036170808700444E-4</v>
      </c>
      <c r="FW369" s="223">
        <f t="shared" ca="1" si="769"/>
        <v>4.2953945549010716E-4</v>
      </c>
      <c r="FX369" s="223">
        <f t="shared" ca="1" si="770"/>
        <v>5.7221024250722694E-4</v>
      </c>
      <c r="FY369" s="223">
        <f t="shared" ca="1" si="771"/>
        <v>6.9289131080399523E-4</v>
      </c>
      <c r="FZ369" s="223">
        <f t="shared" ca="1" si="772"/>
        <v>7.8694495460449E-4</v>
      </c>
      <c r="GA369" s="223">
        <f t="shared" ca="1" si="773"/>
        <v>8.5075674512335097E-4</v>
      </c>
      <c r="GB369" s="223">
        <f t="shared" ca="1" si="774"/>
        <v>8.8187443103699835E-4</v>
      </c>
      <c r="GC369" s="223">
        <f t="shared" ca="1" si="775"/>
        <v>8.7910217712677255E-4</v>
      </c>
      <c r="GD369" s="223">
        <f t="shared" ca="1" si="776"/>
        <v>8.4254651955574598E-4</v>
      </c>
      <c r="GE369" s="223">
        <f t="shared" ca="1" si="777"/>
        <v>7.73612271743724E-4</v>
      </c>
      <c r="GF369" s="223">
        <f t="shared" ca="1" si="778"/>
        <v>6.7494853817535116E-4</v>
      </c>
      <c r="GG369" s="223">
        <f t="shared" ca="1" si="779"/>
        <v>5.5034691080040087E-4</v>
      </c>
      <c r="GH369" s="223">
        <f t="shared" ca="1" si="780"/>
        <v>4.045957602814945E-4</v>
      </c>
      <c r="GI369" s="223">
        <f t="shared" ca="1" si="781"/>
        <v>2.4329622159488689E-4</v>
      </c>
      <c r="GJ369" s="223">
        <f t="shared" ca="1" si="782"/>
        <v>7.2646945554480792E-5</v>
      </c>
      <c r="GK369" s="223">
        <f t="shared" ca="1" si="783"/>
        <v>-1.0079411186271383E-4</v>
      </c>
      <c r="GL369" s="223">
        <f t="shared" ca="1" si="784"/>
        <v>-2.7036170808700732E-4</v>
      </c>
      <c r="GM369" s="223">
        <f t="shared" ca="1" si="785"/>
        <v>-4.2953945549010976E-4</v>
      </c>
      <c r="GN369" s="223">
        <f t="shared" ca="1" si="786"/>
        <v>-5.7221024250722933E-4</v>
      </c>
      <c r="GO369" s="223">
        <f t="shared" ca="1" si="787"/>
        <v>-6.9289131080399718E-4</v>
      </c>
      <c r="GP369" s="223">
        <f t="shared" ca="1" si="788"/>
        <v>-7.8694495460449141E-4</v>
      </c>
      <c r="GQ369" s="223">
        <f t="shared" ca="1" si="789"/>
        <v>-8.507567451233501E-4</v>
      </c>
      <c r="GR369" s="223">
        <f t="shared" ca="1" si="790"/>
        <v>-8.8187443103699803E-4</v>
      </c>
      <c r="GS369" s="223">
        <f t="shared" ca="1" si="791"/>
        <v>-8.7910217712677298E-4</v>
      </c>
      <c r="GT369" s="223">
        <f t="shared" ca="1" si="792"/>
        <v>-8.4254651955574696E-4</v>
      </c>
      <c r="GU369" s="223">
        <f t="shared" ca="1" si="793"/>
        <v>-7.7361227174372574E-4</v>
      </c>
      <c r="GV369" s="223">
        <f t="shared" ca="1" si="794"/>
        <v>-6.7494853817534931E-4</v>
      </c>
      <c r="GW369" s="223">
        <f t="shared" ca="1" si="795"/>
        <v>-5.5034691080039849E-4</v>
      </c>
      <c r="GX369" s="223">
        <f t="shared" ca="1" si="796"/>
        <v>-4.0459576028149179E-4</v>
      </c>
      <c r="GY369" s="223">
        <f t="shared" ca="1" si="797"/>
        <v>-2.4329622159488393E-4</v>
      </c>
      <c r="GZ369" s="223">
        <f t="shared" ca="1" si="798"/>
        <v>-7.2646945554477756E-5</v>
      </c>
      <c r="HA369" s="223">
        <f t="shared" ca="1" si="799"/>
        <v>1.0079411186271058E-4</v>
      </c>
      <c r="HB369" s="223">
        <f t="shared" ca="1" si="800"/>
        <v>2.7036170808700423E-4</v>
      </c>
      <c r="HC369" s="223">
        <f t="shared" ca="1" si="801"/>
        <v>4.2953945549010689E-4</v>
      </c>
      <c r="HD369" s="223">
        <f t="shared" ca="1" si="802"/>
        <v>5.7221024250722684E-4</v>
      </c>
      <c r="HE369" s="223">
        <f t="shared" ca="1" si="803"/>
        <v>6.9289131080399512E-4</v>
      </c>
      <c r="HF369" s="223">
        <f t="shared" ca="1" si="804"/>
        <v>7.8694495460449271E-4</v>
      </c>
      <c r="HG369" s="223">
        <f t="shared" ca="1" si="805"/>
        <v>8.5075674512335086E-4</v>
      </c>
      <c r="HH369" s="223">
        <f t="shared" ca="1" si="806"/>
        <v>8.8187443103699824E-4</v>
      </c>
      <c r="HI369" s="223">
        <f t="shared" ca="1" si="807"/>
        <v>8.7910217712677255E-4</v>
      </c>
      <c r="HJ369" s="223">
        <f t="shared" ca="1" si="808"/>
        <v>8.4254651955574609E-4</v>
      </c>
      <c r="HK369" s="223">
        <f t="shared" ca="1" si="809"/>
        <v>7.7361227174372422E-4</v>
      </c>
      <c r="HL369" s="223">
        <f t="shared" ca="1" si="810"/>
        <v>6.7494853817535137E-4</v>
      </c>
      <c r="HM369" s="223">
        <f t="shared" ca="1" si="811"/>
        <v>5.5034691080040098E-4</v>
      </c>
      <c r="HN369" s="223">
        <f t="shared" ca="1" si="812"/>
        <v>4.0459576028149471E-4</v>
      </c>
      <c r="HO369" s="223">
        <f t="shared" ca="1" si="813"/>
        <v>2.4329622159488705E-4</v>
      </c>
      <c r="HP369" s="223">
        <f t="shared" ca="1" si="814"/>
        <v>7.2646945554480954E-5</v>
      </c>
      <c r="HQ369" s="223">
        <f t="shared" ca="1" si="815"/>
        <v>-1.0079411186271367E-4</v>
      </c>
      <c r="HR369" s="223">
        <f t="shared" ca="1" si="816"/>
        <v>-2.7036170808700716E-4</v>
      </c>
      <c r="HS369" s="223">
        <f t="shared" ca="1" si="817"/>
        <v>-4.2953945549010965E-4</v>
      </c>
      <c r="HT369" s="223">
        <f t="shared" ca="1" si="818"/>
        <v>-5.7221024250722911E-4</v>
      </c>
      <c r="HU369" s="223">
        <f t="shared" ca="1" si="819"/>
        <v>-6.9289131080399696E-4</v>
      </c>
      <c r="HV369" s="223">
        <f t="shared" ca="1" si="820"/>
        <v>-7.869449546044913E-4</v>
      </c>
      <c r="HW369" s="223">
        <f t="shared" ca="1" si="821"/>
        <v>-8.5075674512335E-4</v>
      </c>
      <c r="HX369" s="223">
        <f t="shared" ca="1" si="822"/>
        <v>-8.8187443103699803E-4</v>
      </c>
      <c r="HY369" s="223">
        <f t="shared" ca="1" si="823"/>
        <v>-8.7910217712677298E-4</v>
      </c>
      <c r="HZ369" s="223">
        <f t="shared" ca="1" si="824"/>
        <v>-8.4254651955574717E-4</v>
      </c>
      <c r="IA369" s="223">
        <f t="shared" ca="1" si="825"/>
        <v>-7.7361227174372574E-4</v>
      </c>
      <c r="IB369" s="223">
        <f t="shared" ca="1" si="826"/>
        <v>-6.7494853817534942E-4</v>
      </c>
      <c r="IC369" s="223">
        <f t="shared" ca="1" si="827"/>
        <v>-5.5034691080039859E-4</v>
      </c>
      <c r="ID369" s="223">
        <f t="shared" ca="1" si="828"/>
        <v>-4.04595760281492E-4</v>
      </c>
      <c r="IE369" s="223">
        <f t="shared" ca="1" si="829"/>
        <v>2.324580617624342E-4</v>
      </c>
      <c r="IF369" s="223">
        <f t="shared" ca="1" si="830"/>
        <v>-7.2646945554477919E-5</v>
      </c>
      <c r="IG369" s="223">
        <f t="shared" ca="1" si="831"/>
        <v>1.0079411186271042E-4</v>
      </c>
      <c r="IH369" s="223">
        <f t="shared" ca="1" si="832"/>
        <v>2.703617080870039E-4</v>
      </c>
      <c r="II369" s="223">
        <f t="shared" ca="1" si="833"/>
        <v>4.2953945549010673E-4</v>
      </c>
      <c r="IJ369" s="223">
        <f t="shared" ca="1" si="834"/>
        <v>5.7221024250722662E-4</v>
      </c>
      <c r="IK369" s="223">
        <f t="shared" ca="1" si="835"/>
        <v>6.9289131080399501E-4</v>
      </c>
      <c r="IL369" s="223">
        <f t="shared" ca="1" si="836"/>
        <v>7.8694495460448978E-4</v>
      </c>
      <c r="IM369" s="223">
        <f t="shared" ca="1" si="837"/>
        <v>8.5075674512335075E-4</v>
      </c>
      <c r="IN369" s="223">
        <f t="shared" ca="1" si="838"/>
        <v>8.8187443103699824E-4</v>
      </c>
      <c r="IO369" s="223">
        <f t="shared" ca="1" si="839"/>
        <v>8.7910217712677276E-4</v>
      </c>
      <c r="IP369" s="223">
        <f t="shared" ca="1" si="840"/>
        <v>8.4254651955574609E-4</v>
      </c>
      <c r="IQ369" s="223">
        <f t="shared" ca="1" si="841"/>
        <v>7.7361227174372422E-4</v>
      </c>
      <c r="IR369" s="223">
        <f t="shared" ca="1" si="842"/>
        <v>6.7494853817535159E-4</v>
      </c>
      <c r="IS369" s="223">
        <f t="shared" ca="1" si="843"/>
        <v>5.503469108004012E-4</v>
      </c>
      <c r="IT369" s="223">
        <f t="shared" ca="1" si="844"/>
        <v>4.0459576028149488E-4</v>
      </c>
      <c r="IU369" s="223">
        <f t="shared" ca="1" si="845"/>
        <v>2.4329622159488724E-4</v>
      </c>
      <c r="IV369" s="223">
        <f t="shared" ca="1" si="846"/>
        <v>7.2646945554481117E-5</v>
      </c>
      <c r="IW369" s="223">
        <f t="shared" ca="1" si="847"/>
        <v>-1.0079411186271345E-4</v>
      </c>
      <c r="IX369" s="223">
        <f t="shared" ca="1" si="848"/>
        <v>-2.7036170808700683E-4</v>
      </c>
      <c r="IY369" s="223">
        <f t="shared" ca="1" si="849"/>
        <v>-4.2953945549010938E-4</v>
      </c>
      <c r="IZ369" s="223">
        <f t="shared" ca="1" si="850"/>
        <v>-5.722102425072289E-4</v>
      </c>
      <c r="JA369" s="223">
        <f t="shared" ca="1" si="851"/>
        <v>-6.9289131080399686E-4</v>
      </c>
      <c r="JB369" s="223">
        <f t="shared" ca="1" si="852"/>
        <v>-7.8694495460449119E-4</v>
      </c>
    </row>
    <row r="370" spans="2:262">
      <c r="B370" s="230">
        <v>9</v>
      </c>
      <c r="C370" s="229">
        <f t="shared" si="853"/>
        <v>1.7578124999999999E-4</v>
      </c>
      <c r="D370" s="226">
        <f t="shared" ca="1" si="597"/>
        <v>50.090212486625973</v>
      </c>
      <c r="E370" s="225">
        <f ca="1">O361</f>
        <v>9.0212486625969548E-2</v>
      </c>
      <c r="F370" s="224">
        <v>9</v>
      </c>
      <c r="G370" s="223">
        <f t="shared" ca="1" si="854"/>
        <v>1.1309168685289158E-2</v>
      </c>
      <c r="H370" s="223">
        <f t="shared" ca="1" si="598"/>
        <v>1.1767916919499915E-2</v>
      </c>
      <c r="I370" s="223">
        <f t="shared" ca="1" si="599"/>
        <v>1.1654794523655854E-2</v>
      </c>
      <c r="J370" s="223">
        <f t="shared" ca="1" si="600"/>
        <v>1.0975298764284873E-2</v>
      </c>
      <c r="K370" s="223">
        <f t="shared" ca="1" si="601"/>
        <v>9.7624502405881074E-3</v>
      </c>
      <c r="L370" s="223">
        <f t="shared" ca="1" si="602"/>
        <v>8.0751882239890535E-3</v>
      </c>
      <c r="M370" s="223">
        <f t="shared" ca="1" si="603"/>
        <v>5.9955064606282129E-3</v>
      </c>
      <c r="N370" s="223">
        <f t="shared" ca="1" si="604"/>
        <v>3.6244686246003619E-3</v>
      </c>
      <c r="O370" s="223">
        <f t="shared" ca="1" si="605"/>
        <v>1.0772970539325646E-3</v>
      </c>
      <c r="P370" s="223">
        <f t="shared" ca="1" si="606"/>
        <v>-1.5222265641878932E-3</v>
      </c>
      <c r="Q370" s="223">
        <f t="shared" ca="1" si="607"/>
        <v>-4.0477764560912814E-3</v>
      </c>
      <c r="R370" s="223">
        <f t="shared" ca="1" si="608"/>
        <v>-6.3766216560682421E-3</v>
      </c>
      <c r="S370" s="223">
        <f t="shared" ca="1" si="609"/>
        <v>-8.3955902084599087E-3</v>
      </c>
      <c r="T370" s="223">
        <f t="shared" ca="1" si="610"/>
        <v>-1.0006568842581652E-2</v>
      </c>
      <c r="U370" s="223">
        <f t="shared" ca="1" si="611"/>
        <v>-1.1131270859708272E-2</v>
      </c>
      <c r="V370" s="223">
        <f t="shared" ca="1" si="612"/>
        <v>-1.1715040533124676E-2</v>
      </c>
      <c r="W370" s="223">
        <f t="shared" ca="1" si="613"/>
        <v>-1.1729509143606619E-2</v>
      </c>
      <c r="X370" s="223">
        <f t="shared" ca="1" si="614"/>
        <v>-1.1173973578322074E-2</v>
      </c>
      <c r="Y370" s="223">
        <f t="shared" ca="1" si="615"/>
        <v>-1.0075430499119555E-2</v>
      </c>
      <c r="Z370" s="223">
        <f t="shared" ca="1" si="616"/>
        <v>-8.4872644197701314E-3</v>
      </c>
      <c r="AA370" s="223">
        <f t="shared" ca="1" si="617"/>
        <v>-6.486653446020312E-3</v>
      </c>
      <c r="AB370" s="223">
        <f t="shared" ca="1" si="618"/>
        <v>-4.1708187484374281E-3</v>
      </c>
      <c r="AC370" s="223">
        <f t="shared" ca="1" si="619"/>
        <v>-1.6523000276897565E-3</v>
      </c>
      <c r="AD370" s="223">
        <f t="shared" ca="1" si="620"/>
        <v>9.465134354782103E-4</v>
      </c>
      <c r="AE370" s="223">
        <f t="shared" ca="1" si="621"/>
        <v>3.4993303779021047E-3</v>
      </c>
      <c r="AF370" s="223">
        <f t="shared" ca="1" si="622"/>
        <v>5.8820947713770153E-3</v>
      </c>
      <c r="AG370" s="223">
        <f t="shared" ca="1" si="623"/>
        <v>7.979014417139987E-3</v>
      </c>
      <c r="AH370" s="223">
        <f t="shared" ca="1" si="624"/>
        <v>9.6881879534462118E-3</v>
      </c>
      <c r="AI370" s="223">
        <f t="shared" ca="1" si="625"/>
        <v>1.0926556827642169E-2</v>
      </c>
      <c r="AJ370" s="223">
        <f t="shared" ca="1" si="626"/>
        <v>1.1633941587988778E-2</v>
      </c>
      <c r="AK370" s="223">
        <f t="shared" ca="1" si="627"/>
        <v>1.1775966348646773E-2</v>
      </c>
      <c r="AL370" s="223">
        <f t="shared" ca="1" si="628"/>
        <v>1.1345729311284605E-2</v>
      </c>
      <c r="AM370" s="223">
        <f t="shared" ca="1" si="629"/>
        <v>1.0364138163075135E-2</v>
      </c>
      <c r="AN370" s="223">
        <f t="shared" ca="1" si="630"/>
        <v>8.8788940521674197E-3</v>
      </c>
      <c r="AO370" s="223">
        <f t="shared" ca="1" si="631"/>
        <v>6.96217351509721E-3</v>
      </c>
      <c r="AP370" s="223">
        <f t="shared" ca="1" si="632"/>
        <v>4.7071210045889463E-3</v>
      </c>
      <c r="AQ370" s="223">
        <f t="shared" ca="1" si="633"/>
        <v>2.2233224659558471E-3</v>
      </c>
      <c r="AR370" s="223">
        <f t="shared" ca="1" si="634"/>
        <v>-3.685200729976806E-4</v>
      </c>
      <c r="AS370" s="223">
        <f t="shared" ca="1" si="635"/>
        <v>-2.9424541063274258E-3</v>
      </c>
      <c r="AT370" s="223">
        <f t="shared" ca="1" si="636"/>
        <v>-5.3733974051708901E-3</v>
      </c>
      <c r="AU370" s="223">
        <f t="shared" ca="1" si="637"/>
        <v>-7.5432164812100529E-3</v>
      </c>
      <c r="AV370" s="223">
        <f t="shared" ca="1" si="638"/>
        <v>-9.3464673709458754E-3</v>
      </c>
      <c r="AW370" s="223">
        <f t="shared" ca="1" si="639"/>
        <v>-1.0695519763124939E-2</v>
      </c>
      <c r="AX370" s="223">
        <f t="shared" ca="1" si="640"/>
        <v>-1.1524815458554485E-2</v>
      </c>
      <c r="AY370" s="223">
        <f t="shared" ca="1" si="641"/>
        <v>-1.1794054219300206E-2</v>
      </c>
      <c r="AZ370" s="223">
        <f t="shared" ca="1" si="642"/>
        <v>-1.1490152188567733E-2</v>
      </c>
      <c r="BA370" s="223">
        <f t="shared" ca="1" si="643"/>
        <v>-1.0627877710404587E-2</v>
      </c>
      <c r="BB370" s="223">
        <f t="shared" ca="1" si="644"/>
        <v>-9.2491336510937723E-3</v>
      </c>
      <c r="BC370" s="223">
        <f t="shared" ca="1" si="645"/>
        <v>-7.4209210983618703E-3</v>
      </c>
      <c r="BD370" s="223">
        <f t="shared" ca="1" si="646"/>
        <v>-5.2320833939452933E-3</v>
      </c>
      <c r="BE370" s="223">
        <f t="shared" ca="1" si="647"/>
        <v>-2.7889887256614017E-3</v>
      </c>
      <c r="BF370" s="223">
        <f t="shared" ca="1" si="648"/>
        <v>-2.1036108661724815E-4</v>
      </c>
      <c r="BG370" s="223">
        <f t="shared" ca="1" si="649"/>
        <v>2.3784892050820643E-3</v>
      </c>
      <c r="BH370" s="223">
        <f t="shared" ca="1" si="650"/>
        <v>4.8517550539616816E-3</v>
      </c>
      <c r="BI370" s="223">
        <f t="shared" ca="1" si="651"/>
        <v>7.0892462760691523E-3</v>
      </c>
      <c r="BJ370" s="223">
        <f t="shared" ca="1" si="652"/>
        <v>8.9822303298950738E-3</v>
      </c>
      <c r="BK370" s="223">
        <f t="shared" ca="1" si="653"/>
        <v>1.0438716254681447E-2</v>
      </c>
      <c r="BL370" s="223">
        <f t="shared" ca="1" si="654"/>
        <v>1.1387925039225916E-2</v>
      </c>
      <c r="BM370" s="223">
        <f t="shared" ca="1" si="655"/>
        <v>1.1783729180302202E-2</v>
      </c>
      <c r="BN370" s="223">
        <f t="shared" ca="1" si="656"/>
        <v>1.1606894282810129E-2</v>
      </c>
      <c r="BO370" s="223">
        <f t="shared" ca="1" si="657"/>
        <v>1.0866013769437521E-2</v>
      </c>
      <c r="BP370" s="223">
        <f t="shared" ca="1" si="658"/>
        <v>9.5970912769262097E-3</v>
      </c>
      <c r="BQ370" s="223">
        <f t="shared" ca="1" si="659"/>
        <v>7.8617910327046479E-3</v>
      </c>
      <c r="BR370" s="223">
        <f t="shared" ca="1" si="660"/>
        <v>5.7444412361292458E-3</v>
      </c>
      <c r="BS370" s="223">
        <f t="shared" ca="1" si="661"/>
        <v>3.3479360672402777E-3</v>
      </c>
      <c r="BT370" s="223">
        <f t="shared" ca="1" si="662"/>
        <v>7.8873546794906105E-4</v>
      </c>
      <c r="BU370" s="223">
        <f t="shared" ca="1" si="663"/>
        <v>-1.8087943150106095E-3</v>
      </c>
      <c r="BV370" s="223">
        <f t="shared" ca="1" si="664"/>
        <v>-4.3184243998639271E-3</v>
      </c>
      <c r="BW370" s="223">
        <f t="shared" ca="1" si="665"/>
        <v>-6.6181974557045654E-3</v>
      </c>
      <c r="BX370" s="223">
        <f t="shared" ca="1" si="666"/>
        <v>-8.5963543092291029E-3</v>
      </c>
      <c r="BY370" s="223">
        <f t="shared" ca="1" si="667"/>
        <v>-1.015676496445686E-2</v>
      </c>
      <c r="BZ370" s="223">
        <f t="shared" ca="1" si="668"/>
        <v>-1.1223600111013428E-2</v>
      </c>
      <c r="CA370" s="223">
        <f t="shared" ca="1" si="669"/>
        <v>-1.1745016105576074E-2</v>
      </c>
      <c r="CB370" s="223">
        <f t="shared" ca="1" si="670"/>
        <v>-1.1695674352081369E-2</v>
      </c>
      <c r="CC370" s="223">
        <f t="shared" ca="1" si="671"/>
        <v>-1.1077972649549475E-2</v>
      </c>
      <c r="CD370" s="223">
        <f t="shared" ca="1" si="672"/>
        <v>-9.9219286692666143E-3</v>
      </c>
      <c r="CE370" s="223">
        <f t="shared" ca="1" si="673"/>
        <v>-8.2837212238380878E-3</v>
      </c>
      <c r="CF370" s="223">
        <f t="shared" ca="1" si="674"/>
        <v>-6.2429602162217355E-3</v>
      </c>
      <c r="CG370" s="223">
        <f t="shared" ca="1" si="675"/>
        <v>-3.8988179375886258E-3</v>
      </c>
      <c r="CH370" s="223">
        <f t="shared" ca="1" si="676"/>
        <v>-1.3652097164535146E-3</v>
      </c>
      <c r="CI370" s="223">
        <f t="shared" ca="1" si="677"/>
        <v>1.2347418810026035E-3</v>
      </c>
      <c r="CJ370" s="223">
        <f t="shared" ca="1" si="678"/>
        <v>3.7746902831375957E-3</v>
      </c>
      <c r="CK370" s="223">
        <f t="shared" ca="1" si="679"/>
        <v>6.1312048179835345E-3</v>
      </c>
      <c r="CL370" s="223">
        <f t="shared" ca="1" si="680"/>
        <v>8.1897689180804849E-3</v>
      </c>
      <c r="CM370" s="223">
        <f t="shared" ca="1" si="681"/>
        <v>9.850345137805366E-3</v>
      </c>
      <c r="CN370" s="223">
        <f t="shared" ca="1" si="682"/>
        <v>1.1032236547062252E-2</v>
      </c>
      <c r="CO370" s="223">
        <f t="shared" ca="1" si="683"/>
        <v>1.16780082583097E-2</v>
      </c>
      <c r="CP370" s="223">
        <f t="shared" ca="1" si="684"/>
        <v>1.1756278517418358E-2</v>
      </c>
      <c r="CQ370" s="223">
        <f t="shared" ca="1" si="685"/>
        <v>1.1263243723232874E-2</v>
      </c>
      <c r="CR370" s="223">
        <f t="shared" ca="1" si="686"/>
        <v>1.0222863266384455E-2</v>
      </c>
      <c r="CS370" s="223">
        <f t="shared" ca="1" si="687"/>
        <v>8.6856952049749869E-3</v>
      </c>
      <c r="CT370" s="223">
        <f t="shared" ca="1" si="688"/>
        <v>6.7264393583346309E-3</v>
      </c>
      <c r="CU370" s="223">
        <f t="shared" ca="1" si="689"/>
        <v>4.4403072140291643E-3</v>
      </c>
      <c r="CV370" s="223">
        <f t="shared" ca="1" si="690"/>
        <v>1.9383950551728067E-3</v>
      </c>
      <c r="CW370" s="223">
        <f t="shared" ca="1" si="691"/>
        <v>-6.5771484565268785E-4</v>
      </c>
      <c r="CX370" s="223">
        <f t="shared" ca="1" si="692"/>
        <v>-3.2218626068953463E-3</v>
      </c>
      <c r="CY370" s="223">
        <f t="shared" ca="1" si="693"/>
        <v>-5.6294415708259011E-3</v>
      </c>
      <c r="CZ370" s="223">
        <f t="shared" ca="1" si="694"/>
        <v>-7.7634536562691597E-3</v>
      </c>
      <c r="DA370" s="223">
        <f t="shared" ca="1" si="695"/>
        <v>-9.5201949669285746E-3</v>
      </c>
      <c r="DB370" s="223">
        <f t="shared" ca="1" si="696"/>
        <v>-1.0814295358959395E-2</v>
      </c>
      <c r="DC370" s="223">
        <f t="shared" ca="1" si="697"/>
        <v>-1.1582867066276349E-2</v>
      </c>
      <c r="DD370" s="223">
        <f t="shared" ca="1" si="698"/>
        <v>-1.1788560778078508E-2</v>
      </c>
      <c r="DE370" s="223">
        <f t="shared" ca="1" si="699"/>
        <v>-1.1421380656243367E-2</v>
      </c>
      <c r="DF370" s="223">
        <f t="shared" ca="1" si="700"/>
        <v>-1.0499170090476483E-2</v>
      </c>
      <c r="DG370" s="223">
        <f t="shared" ca="1" si="701"/>
        <v>-9.0667445855860812E-3</v>
      </c>
      <c r="DH370" s="223">
        <f t="shared" ca="1" si="702"/>
        <v>-7.1937139188667596E-3</v>
      </c>
      <c r="DI370" s="223">
        <f t="shared" ca="1" si="703"/>
        <v>-4.9710994014661664E-3</v>
      </c>
      <c r="DJ370" s="223">
        <f t="shared" ca="1" si="704"/>
        <v>-2.5069106304207896E-3</v>
      </c>
      <c r="DK370" s="223">
        <f t="shared" ca="1" si="705"/>
        <v>7.9103317630536962E-5</v>
      </c>
      <c r="DL370" s="223">
        <f t="shared" ca="1" si="706"/>
        <v>2.6612731814312889E-3</v>
      </c>
      <c r="DM370" s="223">
        <f t="shared" ca="1" si="707"/>
        <v>5.1141165058432633E-3</v>
      </c>
      <c r="DN370" s="223">
        <f t="shared" ca="1" si="708"/>
        <v>7.3184355546016856E-3</v>
      </c>
      <c r="DO370" s="223">
        <f t="shared" ca="1" si="709"/>
        <v>9.1671098125058349E-3</v>
      </c>
      <c r="DP370" s="223">
        <f t="shared" ca="1" si="710"/>
        <v>1.0570301586116415E-2</v>
      </c>
      <c r="DQ370" s="223">
        <f t="shared" ca="1" si="711"/>
        <v>1.1459821732940995E-2</v>
      </c>
      <c r="DR370" s="223">
        <f t="shared" ca="1" si="712"/>
        <v>1.1792443363268292E-2</v>
      </c>
      <c r="DS370" s="223">
        <f t="shared" ca="1" si="713"/>
        <v>1.1552002482858169E-2</v>
      </c>
      <c r="DT370" s="223">
        <f t="shared" ca="1" si="714"/>
        <v>1.0750183494201888E-2</v>
      </c>
      <c r="DU370" s="223">
        <f t="shared" ca="1" si="715"/>
        <v>9.4259513843374387E-3</v>
      </c>
      <c r="DV370" s="223">
        <f t="shared" ca="1" si="716"/>
        <v>7.6436581924734497E-3</v>
      </c>
      <c r="DW370" s="223">
        <f t="shared" ca="1" si="717"/>
        <v>5.4899157750281178E-3</v>
      </c>
      <c r="DX370" s="223">
        <f t="shared" ca="1" si="718"/>
        <v>3.0693868383806925E-3</v>
      </c>
      <c r="DY370" s="223">
        <f t="shared" ca="1" si="719"/>
        <v>4.9969877721237673E-4</v>
      </c>
      <c r="DZ370" s="223">
        <f t="shared" ca="1" si="720"/>
        <v>-2.0942725157731251E-3</v>
      </c>
      <c r="EA370" s="223">
        <f t="shared" ca="1" si="721"/>
        <v>-4.5864710862543873E-3</v>
      </c>
      <c r="EB370" s="223">
        <f t="shared" ca="1" si="722"/>
        <v>-6.8557867006638976E-3</v>
      </c>
      <c r="EC370" s="223">
        <f t="shared" ca="1" si="723"/>
        <v>-8.7919402876008058E-3</v>
      </c>
      <c r="ED370" s="223">
        <f t="shared" ca="1" si="724"/>
        <v>-1.0300843030903393E-2</v>
      </c>
      <c r="EE370" s="223">
        <f t="shared" ca="1" si="725"/>
        <v>-1.130916868528915E-2</v>
      </c>
      <c r="EF370" s="223">
        <f t="shared" ca="1" si="726"/>
        <v>-1.1767916919499914E-2</v>
      </c>
      <c r="EG370" s="223">
        <f t="shared" ca="1" si="727"/>
        <v>-1.1654794523655858E-2</v>
      </c>
      <c r="EH370" s="223">
        <f t="shared" ca="1" si="728"/>
        <v>-1.0975298764284876E-2</v>
      </c>
      <c r="EI370" s="223">
        <f t="shared" ca="1" si="729"/>
        <v>-9.762450240588123E-3</v>
      </c>
      <c r="EJ370" s="223">
        <f t="shared" ca="1" si="730"/>
        <v>-8.0751882239890552E-3</v>
      </c>
      <c r="EK370" s="223">
        <f t="shared" ca="1" si="731"/>
        <v>-5.995506460628232E-3</v>
      </c>
      <c r="EL370" s="223">
        <f t="shared" ca="1" si="732"/>
        <v>-3.6244686246003615E-3</v>
      </c>
      <c r="EM370" s="223">
        <f t="shared" ca="1" si="733"/>
        <v>-1.0772970539325837E-3</v>
      </c>
      <c r="EN370" s="223">
        <f t="shared" ca="1" si="734"/>
        <v>1.522226564187895E-3</v>
      </c>
      <c r="EO370" s="223">
        <f t="shared" ca="1" si="735"/>
        <v>4.047776456091264E-3</v>
      </c>
      <c r="EP370" s="223">
        <f t="shared" ca="1" si="736"/>
        <v>6.3766216560682491E-3</v>
      </c>
      <c r="EQ370" s="223">
        <f t="shared" ca="1" si="737"/>
        <v>8.3955902084599E-3</v>
      </c>
      <c r="ER370" s="223">
        <f t="shared" ca="1" si="738"/>
        <v>1.0006568842581635E-2</v>
      </c>
      <c r="ES370" s="223">
        <f t="shared" ca="1" si="739"/>
        <v>1.1131270859708269E-2</v>
      </c>
      <c r="ET370" s="223">
        <f t="shared" ca="1" si="740"/>
        <v>1.1715040533124672E-2</v>
      </c>
      <c r="EU370" s="223">
        <f t="shared" ca="1" si="741"/>
        <v>1.1729509143606619E-2</v>
      </c>
      <c r="EV370" s="223">
        <f t="shared" ca="1" si="742"/>
        <v>1.1173973578322068E-2</v>
      </c>
      <c r="EW370" s="223">
        <f t="shared" ca="1" si="743"/>
        <v>1.0075430499119577E-2</v>
      </c>
      <c r="EX370" s="223">
        <f t="shared" ca="1" si="744"/>
        <v>8.487264419770147E-3</v>
      </c>
      <c r="EY370" s="223">
        <f t="shared" ca="1" si="745"/>
        <v>6.4866534460203146E-3</v>
      </c>
      <c r="EZ370" s="223">
        <f t="shared" ca="1" si="746"/>
        <v>4.1708187484374116E-3</v>
      </c>
      <c r="FA370" s="223">
        <f t="shared" ca="1" si="747"/>
        <v>1.6523000276897899E-3</v>
      </c>
      <c r="FB370" s="223">
        <f t="shared" ca="1" si="748"/>
        <v>-9.4651343547819643E-4</v>
      </c>
      <c r="FC370" s="223">
        <f t="shared" ca="1" si="749"/>
        <v>-3.4993303779021134E-3</v>
      </c>
      <c r="FD370" s="223">
        <f t="shared" ca="1" si="750"/>
        <v>-5.8820947713769684E-3</v>
      </c>
      <c r="FE370" s="223">
        <f t="shared" ca="1" si="751"/>
        <v>-7.9790144171399627E-3</v>
      </c>
      <c r="FF370" s="223">
        <f t="shared" ca="1" si="752"/>
        <v>-9.6881879534462031E-3</v>
      </c>
      <c r="FG370" s="223">
        <f t="shared" ca="1" si="753"/>
        <v>-1.0926556827642176E-2</v>
      </c>
      <c r="FH370" s="223">
        <f t="shared" ca="1" si="754"/>
        <v>-1.1633941587988771E-2</v>
      </c>
      <c r="FI370" s="223">
        <f t="shared" ca="1" si="755"/>
        <v>-1.1775966348646775E-2</v>
      </c>
      <c r="FJ370" s="223">
        <f t="shared" ca="1" si="756"/>
        <v>-1.1345729311284605E-2</v>
      </c>
      <c r="FK370" s="223">
        <f t="shared" ca="1" si="757"/>
        <v>-1.0364138163075126E-2</v>
      </c>
      <c r="FL370" s="223">
        <f t="shared" ca="1" si="758"/>
        <v>-8.8788940521674492E-3</v>
      </c>
      <c r="FM370" s="223">
        <f t="shared" ca="1" si="759"/>
        <v>-6.9621735150972299E-3</v>
      </c>
      <c r="FN370" s="223">
        <f t="shared" ca="1" si="760"/>
        <v>-4.7071210045889393E-3</v>
      </c>
      <c r="FO370" s="223">
        <f t="shared" ca="1" si="761"/>
        <v>-2.2233224659558184E-3</v>
      </c>
      <c r="FP370" s="223">
        <f t="shared" ca="1" si="762"/>
        <v>3.6852007299764504E-4</v>
      </c>
      <c r="FQ370" s="223">
        <f t="shared" ca="1" si="763"/>
        <v>2.9424541063274136E-3</v>
      </c>
      <c r="FR370" s="223">
        <f t="shared" ca="1" si="764"/>
        <v>5.3733974051708971E-3</v>
      </c>
      <c r="FS370" s="223">
        <f t="shared" ca="1" si="765"/>
        <v>7.5432164812100112E-3</v>
      </c>
      <c r="FT370" s="223">
        <f t="shared" ca="1" si="766"/>
        <v>9.3464673709458546E-3</v>
      </c>
      <c r="FU370" s="223">
        <f t="shared" ca="1" si="767"/>
        <v>1.0695519763124934E-2</v>
      </c>
      <c r="FV370" s="223">
        <f t="shared" ca="1" si="768"/>
        <v>1.1524815458554489E-2</v>
      </c>
      <c r="FW370" s="223">
        <f t="shared" ca="1" si="769"/>
        <v>1.1794054219300208E-2</v>
      </c>
      <c r="FX370" s="223">
        <f t="shared" ca="1" si="770"/>
        <v>1.1490152188567734E-2</v>
      </c>
      <c r="FY370" s="223">
        <f t="shared" ca="1" si="771"/>
        <v>1.0627877710404581E-2</v>
      </c>
      <c r="FZ370" s="223">
        <f t="shared" ca="1" si="772"/>
        <v>9.249133651093755E-3</v>
      </c>
      <c r="GA370" s="223">
        <f t="shared" ca="1" si="773"/>
        <v>7.4209210983618972E-3</v>
      </c>
      <c r="GB370" s="223">
        <f t="shared" ca="1" si="774"/>
        <v>5.2320833939453054E-3</v>
      </c>
      <c r="GC370" s="223">
        <f t="shared" ca="1" si="775"/>
        <v>2.7889887256613939E-3</v>
      </c>
      <c r="GD370" s="223">
        <f t="shared" ca="1" si="776"/>
        <v>2.1036108661730366E-4</v>
      </c>
      <c r="GE370" s="223">
        <f t="shared" ca="1" si="777"/>
        <v>-2.3784892050820313E-3</v>
      </c>
      <c r="GF370" s="223">
        <f t="shared" ca="1" si="778"/>
        <v>-4.8517550539616695E-3</v>
      </c>
      <c r="GG370" s="223">
        <f t="shared" ca="1" si="779"/>
        <v>-7.0892462760691593E-3</v>
      </c>
      <c r="GH370" s="223">
        <f t="shared" ca="1" si="780"/>
        <v>-8.9822303298950391E-3</v>
      </c>
      <c r="GI370" s="223">
        <f t="shared" ca="1" si="781"/>
        <v>-1.0438716254681431E-2</v>
      </c>
      <c r="GJ370" s="223">
        <f t="shared" ca="1" si="782"/>
        <v>-1.138792503922592E-2</v>
      </c>
      <c r="GK370" s="223">
        <f t="shared" ca="1" si="783"/>
        <v>-1.1783729180302203E-2</v>
      </c>
      <c r="GL370" s="223">
        <f t="shared" ca="1" si="784"/>
        <v>-1.1606894282810136E-2</v>
      </c>
      <c r="GM370" s="223">
        <f t="shared" ca="1" si="785"/>
        <v>-1.0866013769437525E-2</v>
      </c>
      <c r="GN370" s="223">
        <f t="shared" ca="1" si="786"/>
        <v>-9.5970912769262045E-3</v>
      </c>
      <c r="GO370" s="223">
        <f t="shared" ca="1" si="787"/>
        <v>-7.8617910327046254E-3</v>
      </c>
      <c r="GP370" s="223">
        <f t="shared" ca="1" si="788"/>
        <v>-5.7444412361292753E-3</v>
      </c>
      <c r="GQ370" s="223">
        <f t="shared" ca="1" si="789"/>
        <v>-3.3479360672402899E-3</v>
      </c>
      <c r="GR370" s="223">
        <f t="shared" ca="1" si="790"/>
        <v>-7.8873546794905238E-4</v>
      </c>
      <c r="GS370" s="223">
        <f t="shared" ca="1" si="791"/>
        <v>1.8087943150105557E-3</v>
      </c>
      <c r="GT370" s="223">
        <f t="shared" ca="1" si="792"/>
        <v>4.318424399863895E-3</v>
      </c>
      <c r="GU370" s="223">
        <f t="shared" ca="1" si="793"/>
        <v>6.6181974557045532E-3</v>
      </c>
      <c r="GV370" s="223">
        <f t="shared" ca="1" si="794"/>
        <v>8.5963543092291081E-3</v>
      </c>
      <c r="GW370" s="223">
        <f t="shared" ca="1" si="795"/>
        <v>1.0156764964456845E-2</v>
      </c>
      <c r="GX370" s="223">
        <f t="shared" ca="1" si="796"/>
        <v>1.1223600111013424E-2</v>
      </c>
      <c r="GY370" s="223">
        <f t="shared" ca="1" si="797"/>
        <v>1.1745016105576074E-2</v>
      </c>
      <c r="GZ370" s="223">
        <f t="shared" ca="1" si="798"/>
        <v>1.1695674352081364E-2</v>
      </c>
      <c r="HA370" s="223">
        <f t="shared" ca="1" si="799"/>
        <v>1.1077972649549494E-2</v>
      </c>
      <c r="HB370" s="223">
        <f t="shared" ca="1" si="800"/>
        <v>9.9219286692666213E-3</v>
      </c>
      <c r="HC370" s="223">
        <f t="shared" ca="1" si="801"/>
        <v>8.283721223838067E-3</v>
      </c>
      <c r="HD370" s="223">
        <f t="shared" ca="1" si="802"/>
        <v>6.2429602162217823E-3</v>
      </c>
      <c r="HE370" s="223">
        <f t="shared" ca="1" si="803"/>
        <v>3.8988179375886371E-3</v>
      </c>
      <c r="HF370" s="223">
        <f t="shared" ca="1" si="804"/>
        <v>1.3652097164535285E-3</v>
      </c>
      <c r="HG370" s="223">
        <f t="shared" ca="1" si="805"/>
        <v>-1.234741881002633E-3</v>
      </c>
      <c r="HH370" s="223">
        <f t="shared" ca="1" si="806"/>
        <v>-3.7746902831375436E-3</v>
      </c>
      <c r="HI370" s="223">
        <f t="shared" ca="1" si="807"/>
        <v>-6.1312048179835215E-3</v>
      </c>
      <c r="HJ370" s="223">
        <f t="shared" ca="1" si="808"/>
        <v>-8.1897689180804763E-3</v>
      </c>
      <c r="HK370" s="223">
        <f t="shared" ca="1" si="809"/>
        <v>-9.8503451378053816E-3</v>
      </c>
      <c r="HL370" s="223">
        <f t="shared" ca="1" si="810"/>
        <v>-1.1032236547062233E-2</v>
      </c>
      <c r="HM370" s="223">
        <f t="shared" ca="1" si="811"/>
        <v>-1.16780082583097E-2</v>
      </c>
      <c r="HN370" s="223">
        <f t="shared" ca="1" si="812"/>
        <v>-1.175627851741836E-2</v>
      </c>
      <c r="HO370" s="223">
        <f t="shared" ca="1" si="813"/>
        <v>-1.1263243723232865E-2</v>
      </c>
      <c r="HP370" s="223">
        <f t="shared" ca="1" si="814"/>
        <v>-1.0222863266384458E-2</v>
      </c>
      <c r="HQ370" s="223">
        <f t="shared" ca="1" si="815"/>
        <v>-8.6856952049749955E-3</v>
      </c>
      <c r="HR370" s="223">
        <f t="shared" ca="1" si="816"/>
        <v>-6.7264393583346075E-3</v>
      </c>
      <c r="HS370" s="223">
        <f t="shared" ca="1" si="817"/>
        <v>-4.4403072140292155E-3</v>
      </c>
      <c r="HT370" s="223">
        <f t="shared" ca="1" si="818"/>
        <v>-1.9383950551728184E-3</v>
      </c>
      <c r="HU370" s="223">
        <f t="shared" ca="1" si="819"/>
        <v>6.577148456526757E-4</v>
      </c>
      <c r="HV370" s="223">
        <f t="shared" ca="1" si="820"/>
        <v>3.2218626068953732E-3</v>
      </c>
      <c r="HW370" s="223">
        <f t="shared" ca="1" si="821"/>
        <v>5.6294415708258525E-3</v>
      </c>
      <c r="HX370" s="223">
        <f t="shared" ca="1" si="822"/>
        <v>7.763453656269151E-3</v>
      </c>
      <c r="HY370" s="223">
        <f t="shared" ca="1" si="823"/>
        <v>9.5201949669285676E-3</v>
      </c>
      <c r="HZ370" s="223">
        <f t="shared" ca="1" si="824"/>
        <v>1.0814295358959405E-2</v>
      </c>
      <c r="IA370" s="223">
        <f t="shared" ca="1" si="825"/>
        <v>1.1582867066276337E-2</v>
      </c>
      <c r="IB370" s="223">
        <f t="shared" ca="1" si="826"/>
        <v>1.1788560778078508E-2</v>
      </c>
      <c r="IC370" s="223">
        <f t="shared" ca="1" si="827"/>
        <v>1.142138065624336E-2</v>
      </c>
      <c r="ID370" s="223">
        <f t="shared" ca="1" si="828"/>
        <v>1.0499170090476509E-2</v>
      </c>
      <c r="IE370" s="223">
        <f t="shared" ca="1" si="829"/>
        <v>-1.1459893797630357E-3</v>
      </c>
      <c r="IF370" s="223">
        <f t="shared" ca="1" si="830"/>
        <v>7.1937139188667709E-3</v>
      </c>
      <c r="IG370" s="223">
        <f t="shared" ca="1" si="831"/>
        <v>4.9710994014661404E-3</v>
      </c>
      <c r="IH370" s="223">
        <f t="shared" ca="1" si="832"/>
        <v>2.5069106304208433E-3</v>
      </c>
      <c r="II370" s="223">
        <f t="shared" ca="1" si="833"/>
        <v>-7.9103317630523952E-5</v>
      </c>
      <c r="IJ370" s="223">
        <f t="shared" ca="1" si="834"/>
        <v>-2.6612731814312767E-3</v>
      </c>
      <c r="IK370" s="223">
        <f t="shared" ca="1" si="835"/>
        <v>-5.114116505843291E-3</v>
      </c>
      <c r="IL370" s="223">
        <f t="shared" ca="1" si="836"/>
        <v>-7.3184355546016423E-3</v>
      </c>
      <c r="IM370" s="223">
        <f t="shared" ca="1" si="837"/>
        <v>-9.1671098125058262E-3</v>
      </c>
      <c r="IN370" s="223">
        <f t="shared" ca="1" si="838"/>
        <v>-1.057030158611641E-2</v>
      </c>
      <c r="IO370" s="223">
        <f t="shared" ca="1" si="839"/>
        <v>-1.1459821732941E-2</v>
      </c>
      <c r="IP370" s="223">
        <f t="shared" ca="1" si="840"/>
        <v>-1.179244336326829E-2</v>
      </c>
      <c r="IQ370" s="223">
        <f t="shared" ca="1" si="841"/>
        <v>-1.1552002482858172E-2</v>
      </c>
      <c r="IR370" s="223">
        <f t="shared" ca="1" si="842"/>
        <v>-1.0750183494201877E-2</v>
      </c>
      <c r="IS370" s="223">
        <f t="shared" ca="1" si="843"/>
        <v>-9.4259513843374734E-3</v>
      </c>
      <c r="IT370" s="223">
        <f t="shared" ca="1" si="844"/>
        <v>-7.6436581924734601E-3</v>
      </c>
      <c r="IU370" s="223">
        <f t="shared" ca="1" si="845"/>
        <v>-5.4899157750281291E-3</v>
      </c>
      <c r="IV370" s="223">
        <f t="shared" ca="1" si="846"/>
        <v>-3.0693868383806656E-3</v>
      </c>
      <c r="IW370" s="223">
        <f t="shared" ca="1" si="847"/>
        <v>-4.9969877721243137E-4</v>
      </c>
      <c r="IX370" s="223">
        <f t="shared" ca="1" si="848"/>
        <v>2.0942725157731112E-3</v>
      </c>
      <c r="IY370" s="223">
        <f t="shared" ca="1" si="849"/>
        <v>4.586471086254376E-3</v>
      </c>
      <c r="IZ370" s="223">
        <f t="shared" ca="1" si="850"/>
        <v>6.8557867006639218E-3</v>
      </c>
      <c r="JA370" s="223">
        <f t="shared" ca="1" si="851"/>
        <v>8.7919402876007694E-3</v>
      </c>
      <c r="JB370" s="223">
        <f t="shared" ca="1" si="852"/>
        <v>1.0300843030903388E-2</v>
      </c>
    </row>
    <row r="371" spans="2:262">
      <c r="B371" s="230">
        <v>10</v>
      </c>
      <c r="C371" s="229">
        <f t="shared" si="853"/>
        <v>1.9531249999999998E-4</v>
      </c>
      <c r="D371" s="226">
        <f t="shared" ca="1" si="597"/>
        <v>50.087762650706267</v>
      </c>
      <c r="E371" s="225">
        <f ca="1">P361</f>
        <v>8.776265070626478E-2</v>
      </c>
      <c r="F371" s="224">
        <v>10</v>
      </c>
      <c r="G371" s="223">
        <f t="shared" ca="1" si="854"/>
        <v>-5.3267043096149095E-4</v>
      </c>
      <c r="H371" s="223">
        <f t="shared" ca="1" si="598"/>
        <v>-5.5666396724270183E-4</v>
      </c>
      <c r="I371" s="223">
        <f t="shared" ca="1" si="599"/>
        <v>-5.4729246054387821E-4</v>
      </c>
      <c r="J371" s="223">
        <f t="shared" ca="1" si="600"/>
        <v>-5.0511761548790578E-4</v>
      </c>
      <c r="K371" s="223">
        <f t="shared" ca="1" si="601"/>
        <v>-4.3266728658086773E-4</v>
      </c>
      <c r="L371" s="223">
        <f t="shared" ca="1" si="602"/>
        <v>-3.3428396494873837E-4</v>
      </c>
      <c r="M371" s="223">
        <f t="shared" ca="1" si="603"/>
        <v>-2.158645003032636E-4</v>
      </c>
      <c r="N371" s="223">
        <f t="shared" ca="1" si="604"/>
        <v>-8.4506658550039242E-5</v>
      </c>
      <c r="O371" s="223">
        <f t="shared" ca="1" si="605"/>
        <v>5.1916300510107598E-5</v>
      </c>
      <c r="P371" s="223">
        <f t="shared" ca="1" si="606"/>
        <v>1.8522752664012769E-4</v>
      </c>
      <c r="Q371" s="223">
        <f t="shared" ca="1" si="607"/>
        <v>3.0743667907559005E-4</v>
      </c>
      <c r="R371" s="223">
        <f t="shared" ca="1" si="608"/>
        <v>4.1121884752319911E-4</v>
      </c>
      <c r="S371" s="223">
        <f t="shared" ca="1" si="609"/>
        <v>4.9035358892469993E-4</v>
      </c>
      <c r="T371" s="223">
        <f t="shared" ca="1" si="610"/>
        <v>5.4009776522293885E-4</v>
      </c>
      <c r="U371" s="223">
        <f t="shared" ca="1" si="611"/>
        <v>5.5746983516885996E-4</v>
      </c>
      <c r="V371" s="223">
        <f t="shared" ca="1" si="612"/>
        <v>5.4142856043107139E-4</v>
      </c>
      <c r="W371" s="223">
        <f t="shared" ca="1" si="613"/>
        <v>4.9293541481168013E-4</v>
      </c>
      <c r="X371" s="223">
        <f t="shared" ca="1" si="614"/>
        <v>4.1489695591642153E-4</v>
      </c>
      <c r="Y371" s="223">
        <f t="shared" ca="1" si="615"/>
        <v>3.1199061337673552E-4</v>
      </c>
      <c r="Z371" s="223">
        <f t="shared" ca="1" si="616"/>
        <v>1.9038433544111693E-4</v>
      </c>
      <c r="AA371" s="223">
        <f t="shared" ca="1" si="617"/>
        <v>5.7366897616378679E-5</v>
      </c>
      <c r="AB371" s="223">
        <f t="shared" ca="1" si="618"/>
        <v>-7.9088968267719122E-5</v>
      </c>
      <c r="AC371" s="223">
        <f t="shared" ca="1" si="619"/>
        <v>-2.1080443962157692E-4</v>
      </c>
      <c r="AD371" s="223">
        <f t="shared" ca="1" si="620"/>
        <v>-3.2988482122246412E-4</v>
      </c>
      <c r="AE371" s="223">
        <f t="shared" ca="1" si="621"/>
        <v>-4.2919273345899347E-4</v>
      </c>
      <c r="AF371" s="223">
        <f t="shared" ca="1" si="622"/>
        <v>-5.0277590897597458E-4</v>
      </c>
      <c r="AG371" s="223">
        <f t="shared" ca="1" si="623"/>
        <v>-5.462239566609876E-4</v>
      </c>
      <c r="AH371" s="223">
        <f t="shared" ca="1" si="624"/>
        <v>-5.5693270943350576E-4</v>
      </c>
      <c r="AI371" s="223">
        <f t="shared" ca="1" si="625"/>
        <v>-5.342603114926451E-4</v>
      </c>
      <c r="AJ371" s="223">
        <f t="shared" ca="1" si="626"/>
        <v>-4.7956568954513019E-4</v>
      </c>
      <c r="AK371" s="223">
        <f t="shared" ca="1" si="627"/>
        <v>-3.9612710214449146E-4</v>
      </c>
      <c r="AL371" s="223">
        <f t="shared" ca="1" si="628"/>
        <v>-2.8894564908995814E-4</v>
      </c>
      <c r="AM371" s="223">
        <f t="shared" ca="1" si="629"/>
        <v>-1.6444551803919508E-4</v>
      </c>
      <c r="AN371" s="223">
        <f t="shared" ca="1" si="630"/>
        <v>-3.0088934801613749E-5</v>
      </c>
      <c r="AO371" s="223">
        <f t="shared" ca="1" si="631"/>
        <v>1.0607110377339754E-4</v>
      </c>
      <c r="AP371" s="223">
        <f t="shared" ca="1" si="632"/>
        <v>2.3587350624368933E-4</v>
      </c>
      <c r="AQ371" s="223">
        <f t="shared" ca="1" si="633"/>
        <v>3.5153824194051573E-4</v>
      </c>
      <c r="AR371" s="223">
        <f t="shared" ca="1" si="634"/>
        <v>4.4613265650704194E-4</v>
      </c>
      <c r="AS371" s="223">
        <f t="shared" ca="1" si="635"/>
        <v>5.1398699782455749E-4</v>
      </c>
      <c r="AT371" s="223">
        <f t="shared" ca="1" si="636"/>
        <v>5.5103424674387224E-4</v>
      </c>
      <c r="AU371" s="223">
        <f t="shared" ca="1" si="637"/>
        <v>5.5505388401958216E-4</v>
      </c>
      <c r="AV371" s="223">
        <f t="shared" ca="1" si="638"/>
        <v>5.2580498266815642E-4</v>
      </c>
      <c r="AW371" s="223">
        <f t="shared" ca="1" si="639"/>
        <v>4.6504064852747272E-4</v>
      </c>
      <c r="AX371" s="223">
        <f t="shared" ca="1" si="640"/>
        <v>3.7640294348685865E-4</v>
      </c>
      <c r="AY371" s="223">
        <f t="shared" ca="1" si="641"/>
        <v>2.6520458942587319E-4</v>
      </c>
      <c r="AZ371" s="223">
        <f t="shared" ca="1" si="642"/>
        <v>1.3811053698058914E-4</v>
      </c>
      <c r="BA371" s="223">
        <f t="shared" ca="1" si="643"/>
        <v>2.7384851074322108E-6</v>
      </c>
      <c r="BB371" s="223">
        <f t="shared" ca="1" si="644"/>
        <v>-1.327977046993549E-4</v>
      </c>
      <c r="BC371" s="223">
        <f t="shared" ca="1" si="645"/>
        <v>-2.6037433292918163E-4</v>
      </c>
      <c r="BD371" s="223">
        <f t="shared" ca="1" si="646"/>
        <v>-3.7234477624261916E-4</v>
      </c>
      <c r="BE371" s="223">
        <f t="shared" ca="1" si="647"/>
        <v>-4.6199780690895904E-4</v>
      </c>
      <c r="BF371" s="223">
        <f t="shared" ca="1" si="648"/>
        <v>-5.2395984697543722E-4</v>
      </c>
      <c r="BG371" s="223">
        <f t="shared" ca="1" si="649"/>
        <v>-5.5451704706145101E-4</v>
      </c>
      <c r="BH371" s="223">
        <f t="shared" ca="1" si="650"/>
        <v>-5.5183788518207717E-4</v>
      </c>
      <c r="BI371" s="223">
        <f t="shared" ca="1" si="651"/>
        <v>-5.1608294358534328E-4</v>
      </c>
      <c r="BJ371" s="223">
        <f t="shared" ca="1" si="652"/>
        <v>-4.4939528385476251E-4</v>
      </c>
      <c r="BK371" s="223">
        <f t="shared" ca="1" si="653"/>
        <v>-3.5577199716936233E-4</v>
      </c>
      <c r="BL371" s="223">
        <f t="shared" ca="1" si="654"/>
        <v>-2.4082462867668281E-4</v>
      </c>
      <c r="BM371" s="223">
        <f t="shared" ca="1" si="655"/>
        <v>-1.1144283554134356E-4</v>
      </c>
      <c r="BN371" s="223">
        <f t="shared" ca="1" si="656"/>
        <v>2.4618561837235983E-5</v>
      </c>
      <c r="BO371" s="223">
        <f t="shared" ca="1" si="657"/>
        <v>1.5920438432298731E-4</v>
      </c>
      <c r="BP371" s="223">
        <f t="shared" ca="1" si="658"/>
        <v>2.8424789504054955E-4</v>
      </c>
      <c r="BQ371" s="223">
        <f t="shared" ca="1" si="659"/>
        <v>3.9225429936520437E-4</v>
      </c>
      <c r="BR371" s="223">
        <f t="shared" ca="1" si="660"/>
        <v>4.7674996412780385E-4</v>
      </c>
      <c r="BS371" s="223">
        <f t="shared" ca="1" si="661"/>
        <v>5.3267043096149073E-4</v>
      </c>
      <c r="BT371" s="223">
        <f t="shared" ca="1" si="662"/>
        <v>5.5666396724270172E-4</v>
      </c>
      <c r="BU371" s="223">
        <f t="shared" ca="1" si="663"/>
        <v>5.4729246054387843E-4</v>
      </c>
      <c r="BV371" s="223">
        <f t="shared" ca="1" si="664"/>
        <v>5.0511761548790589E-4</v>
      </c>
      <c r="BW371" s="223">
        <f t="shared" ca="1" si="665"/>
        <v>4.3266728658086751E-4</v>
      </c>
      <c r="BX371" s="223">
        <f t="shared" ca="1" si="666"/>
        <v>3.3428396494873924E-4</v>
      </c>
      <c r="BY371" s="223">
        <f t="shared" ca="1" si="667"/>
        <v>2.1586450030326417E-4</v>
      </c>
      <c r="BZ371" s="223">
        <f t="shared" ca="1" si="668"/>
        <v>8.4506658550039378E-5</v>
      </c>
      <c r="CA371" s="223">
        <f t="shared" ca="1" si="669"/>
        <v>-5.1916300510107977E-5</v>
      </c>
      <c r="CB371" s="223">
        <f t="shared" ca="1" si="670"/>
        <v>-1.8522752664012663E-4</v>
      </c>
      <c r="CC371" s="223">
        <f t="shared" ca="1" si="671"/>
        <v>-3.0743667907558956E-4</v>
      </c>
      <c r="CD371" s="223">
        <f t="shared" ca="1" si="672"/>
        <v>-4.1121884752319917E-4</v>
      </c>
      <c r="CE371" s="223">
        <f t="shared" ca="1" si="673"/>
        <v>-4.9035358892470036E-4</v>
      </c>
      <c r="CF371" s="223">
        <f t="shared" ca="1" si="674"/>
        <v>-5.4009776522293863E-4</v>
      </c>
      <c r="CG371" s="223">
        <f t="shared" ca="1" si="675"/>
        <v>-5.5746983516885996E-4</v>
      </c>
      <c r="CH371" s="223">
        <f t="shared" ca="1" si="676"/>
        <v>-5.4142856043107139E-4</v>
      </c>
      <c r="CI371" s="223">
        <f t="shared" ca="1" si="677"/>
        <v>-4.9293541481168078E-4</v>
      </c>
      <c r="CJ371" s="223">
        <f t="shared" ca="1" si="678"/>
        <v>-4.1489695591642207E-4</v>
      </c>
      <c r="CK371" s="223">
        <f t="shared" ca="1" si="679"/>
        <v>-3.1199061337673585E-4</v>
      </c>
      <c r="CL371" s="223">
        <f t="shared" ca="1" si="680"/>
        <v>-1.9038433544111682E-4</v>
      </c>
      <c r="CM371" s="223">
        <f t="shared" ca="1" si="681"/>
        <v>-5.7366897616380007E-5</v>
      </c>
      <c r="CN371" s="223">
        <f t="shared" ca="1" si="682"/>
        <v>7.9088968267718228E-5</v>
      </c>
      <c r="CO371" s="223">
        <f t="shared" ca="1" si="683"/>
        <v>2.1080443962157657E-4</v>
      </c>
      <c r="CP371" s="223">
        <f t="shared" ca="1" si="684"/>
        <v>3.2988482122246467E-4</v>
      </c>
      <c r="CQ371" s="223">
        <f t="shared" ca="1" si="685"/>
        <v>4.2919273345899293E-4</v>
      </c>
      <c r="CR371" s="223">
        <f t="shared" ca="1" si="686"/>
        <v>5.0277590897597447E-4</v>
      </c>
      <c r="CS371" s="223">
        <f t="shared" ca="1" si="687"/>
        <v>5.4622395666098771E-4</v>
      </c>
      <c r="CT371" s="223">
        <f t="shared" ca="1" si="688"/>
        <v>5.5693270943350576E-4</v>
      </c>
      <c r="CU371" s="223">
        <f t="shared" ca="1" si="689"/>
        <v>5.3426031149264542E-4</v>
      </c>
      <c r="CV371" s="223">
        <f t="shared" ca="1" si="690"/>
        <v>4.7956568954513041E-4</v>
      </c>
      <c r="CW371" s="223">
        <f t="shared" ca="1" si="691"/>
        <v>3.9612710214449135E-4</v>
      </c>
      <c r="CX371" s="223">
        <f t="shared" ca="1" si="692"/>
        <v>2.8894564908995928E-4</v>
      </c>
      <c r="CY371" s="223">
        <f t="shared" ca="1" si="693"/>
        <v>1.644455180391954E-4</v>
      </c>
      <c r="CZ371" s="223">
        <f t="shared" ca="1" si="694"/>
        <v>3.0088934801614047E-5</v>
      </c>
      <c r="DA371" s="223">
        <f t="shared" ca="1" si="695"/>
        <v>-1.0607110377339814E-4</v>
      </c>
      <c r="DB371" s="223">
        <f t="shared" ca="1" si="696"/>
        <v>-2.3587350624368811E-4</v>
      </c>
      <c r="DC371" s="223">
        <f t="shared" ca="1" si="697"/>
        <v>-3.5153824194051545E-4</v>
      </c>
      <c r="DD371" s="223">
        <f t="shared" ca="1" si="698"/>
        <v>-4.4613265650704173E-4</v>
      </c>
      <c r="DE371" s="223">
        <f t="shared" ca="1" si="699"/>
        <v>-5.139869978245577E-4</v>
      </c>
      <c r="DF371" s="223">
        <f t="shared" ca="1" si="700"/>
        <v>-5.5103424674387202E-4</v>
      </c>
      <c r="DG371" s="223">
        <f t="shared" ca="1" si="701"/>
        <v>-5.5505388401958216E-4</v>
      </c>
      <c r="DH371" s="223">
        <f t="shared" ca="1" si="702"/>
        <v>-5.2580498266815653E-4</v>
      </c>
      <c r="DI371" s="223">
        <f t="shared" ca="1" si="703"/>
        <v>-4.650406485274724E-4</v>
      </c>
      <c r="DJ371" s="223">
        <f t="shared" ca="1" si="704"/>
        <v>-3.7640294348685962E-4</v>
      </c>
      <c r="DK371" s="223">
        <f t="shared" ca="1" si="705"/>
        <v>-2.6520458942587351E-4</v>
      </c>
      <c r="DL371" s="223">
        <f t="shared" ca="1" si="706"/>
        <v>-1.3811053698058946E-4</v>
      </c>
      <c r="DM371" s="223">
        <f t="shared" ca="1" si="707"/>
        <v>-2.7384851074315603E-6</v>
      </c>
      <c r="DN371" s="223">
        <f t="shared" ca="1" si="708"/>
        <v>1.3279770469935457E-4</v>
      </c>
      <c r="DO371" s="223">
        <f t="shared" ca="1" si="709"/>
        <v>2.6037433292918131E-4</v>
      </c>
      <c r="DP371" s="223">
        <f t="shared" ca="1" si="710"/>
        <v>3.7234477624261965E-4</v>
      </c>
      <c r="DQ371" s="223">
        <f t="shared" ca="1" si="711"/>
        <v>4.6199780690895829E-4</v>
      </c>
      <c r="DR371" s="223">
        <f t="shared" ca="1" si="712"/>
        <v>5.2395984697543711E-4</v>
      </c>
      <c r="DS371" s="223">
        <f t="shared" ca="1" si="713"/>
        <v>5.545170470614509E-4</v>
      </c>
      <c r="DT371" s="223">
        <f t="shared" ca="1" si="714"/>
        <v>5.5183788518207706E-4</v>
      </c>
      <c r="DU371" s="223">
        <f t="shared" ca="1" si="715"/>
        <v>5.1608294358534371E-4</v>
      </c>
      <c r="DV371" s="223">
        <f t="shared" ca="1" si="716"/>
        <v>4.4939528385476267E-4</v>
      </c>
      <c r="DW371" s="223">
        <f t="shared" ca="1" si="717"/>
        <v>3.557719971693626E-4</v>
      </c>
      <c r="DX371" s="223">
        <f t="shared" ca="1" si="718"/>
        <v>2.4082462867668227E-4</v>
      </c>
      <c r="DY371" s="223">
        <f t="shared" ca="1" si="719"/>
        <v>1.1144283554134486E-4</v>
      </c>
      <c r="DZ371" s="223">
        <f t="shared" ca="1" si="720"/>
        <v>-2.4618561837235658E-5</v>
      </c>
      <c r="EA371" s="223">
        <f t="shared" ca="1" si="721"/>
        <v>-1.5920438432298698E-4</v>
      </c>
      <c r="EB371" s="223">
        <f t="shared" ca="1" si="722"/>
        <v>-2.8424789504055009E-4</v>
      </c>
      <c r="EC371" s="223">
        <f t="shared" ca="1" si="723"/>
        <v>-3.9225429936520339E-4</v>
      </c>
      <c r="ED371" s="223">
        <f t="shared" ca="1" si="724"/>
        <v>-4.7674996412780363E-4</v>
      </c>
      <c r="EE371" s="223">
        <f t="shared" ca="1" si="725"/>
        <v>-5.3267043096149095E-4</v>
      </c>
      <c r="EF371" s="223">
        <f t="shared" ca="1" si="726"/>
        <v>-5.5666396724270172E-4</v>
      </c>
      <c r="EG371" s="223">
        <f t="shared" ca="1" si="727"/>
        <v>-5.4729246054387843E-4</v>
      </c>
      <c r="EH371" s="223">
        <f t="shared" ca="1" si="728"/>
        <v>-5.0511761548790676E-4</v>
      </c>
      <c r="EI371" s="223">
        <f t="shared" ca="1" si="729"/>
        <v>-4.3266728658086773E-4</v>
      </c>
      <c r="EJ371" s="223">
        <f t="shared" ca="1" si="730"/>
        <v>-3.3428396494873951E-4</v>
      </c>
      <c r="EK371" s="223">
        <f t="shared" ca="1" si="731"/>
        <v>-2.158645003032626E-4</v>
      </c>
      <c r="EL371" s="223">
        <f t="shared" ca="1" si="732"/>
        <v>-8.4506658550039703E-5</v>
      </c>
      <c r="EM371" s="223">
        <f t="shared" ca="1" si="733"/>
        <v>5.19163005101057E-5</v>
      </c>
      <c r="EN371" s="223">
        <f t="shared" ca="1" si="734"/>
        <v>1.8522752664012817E-4</v>
      </c>
      <c r="EO371" s="223">
        <f t="shared" ca="1" si="735"/>
        <v>3.0743667907558929E-4</v>
      </c>
      <c r="EP371" s="223">
        <f t="shared" ca="1" si="736"/>
        <v>4.1121884752319765E-4</v>
      </c>
      <c r="EQ371" s="223">
        <f t="shared" ca="1" si="737"/>
        <v>4.9035358892470014E-4</v>
      </c>
      <c r="ER371" s="223">
        <f t="shared" ca="1" si="738"/>
        <v>5.4009776522293863E-4</v>
      </c>
      <c r="ES371" s="223">
        <f t="shared" ca="1" si="739"/>
        <v>5.5746983516885996E-4</v>
      </c>
      <c r="ET371" s="223">
        <f t="shared" ca="1" si="740"/>
        <v>5.4142856043107139E-4</v>
      </c>
      <c r="EU371" s="223">
        <f t="shared" ca="1" si="741"/>
        <v>4.9293541481168089E-4</v>
      </c>
      <c r="EV371" s="223">
        <f t="shared" ca="1" si="742"/>
        <v>4.1489695591642099E-4</v>
      </c>
      <c r="EW371" s="223">
        <f t="shared" ca="1" si="743"/>
        <v>3.1199061337673612E-4</v>
      </c>
      <c r="EX371" s="223">
        <f t="shared" ca="1" si="744"/>
        <v>1.9038433544111899E-4</v>
      </c>
      <c r="EY371" s="223">
        <f t="shared" ca="1" si="745"/>
        <v>5.7366897616378408E-5</v>
      </c>
      <c r="EZ371" s="223">
        <f t="shared" ca="1" si="746"/>
        <v>-7.908896826771793E-5</v>
      </c>
      <c r="FA371" s="223">
        <f t="shared" ca="1" si="747"/>
        <v>-2.1080443962157442E-4</v>
      </c>
      <c r="FB371" s="223">
        <f t="shared" ca="1" si="748"/>
        <v>-3.2988482122246439E-4</v>
      </c>
      <c r="FC371" s="223">
        <f t="shared" ca="1" si="749"/>
        <v>-4.2919273345899271E-4</v>
      </c>
      <c r="FD371" s="223">
        <f t="shared" ca="1" si="750"/>
        <v>-5.0277590897597512E-4</v>
      </c>
      <c r="FE371" s="223">
        <f t="shared" ca="1" si="751"/>
        <v>-5.462239566609876E-4</v>
      </c>
      <c r="FF371" s="223">
        <f t="shared" ca="1" si="752"/>
        <v>-5.5693270943350576E-4</v>
      </c>
      <c r="FG371" s="223">
        <f t="shared" ca="1" si="753"/>
        <v>-5.3426031149264488E-4</v>
      </c>
      <c r="FH371" s="223">
        <f t="shared" ca="1" si="754"/>
        <v>-4.7956568954513057E-4</v>
      </c>
      <c r="FI371" s="223">
        <f t="shared" ca="1" si="755"/>
        <v>-3.9612710214449297E-4</v>
      </c>
      <c r="FJ371" s="223">
        <f t="shared" ca="1" si="756"/>
        <v>-2.8894564908995787E-4</v>
      </c>
      <c r="FK371" s="223">
        <f t="shared" ca="1" si="757"/>
        <v>-1.6444551803919568E-4</v>
      </c>
      <c r="FL371" s="223">
        <f t="shared" ca="1" si="758"/>
        <v>-3.0088934801616405E-5</v>
      </c>
      <c r="FM371" s="223">
        <f t="shared" ca="1" si="759"/>
        <v>1.0607110377339779E-4</v>
      </c>
      <c r="FN371" s="223">
        <f t="shared" ca="1" si="760"/>
        <v>2.3587350624368778E-4</v>
      </c>
      <c r="FO371" s="223">
        <f t="shared" ca="1" si="761"/>
        <v>3.515382419405167E-4</v>
      </c>
      <c r="FP371" s="223">
        <f t="shared" ca="1" si="762"/>
        <v>4.4613265650704156E-4</v>
      </c>
      <c r="FQ371" s="223">
        <f t="shared" ca="1" si="763"/>
        <v>5.1398699782455684E-4</v>
      </c>
      <c r="FR371" s="223">
        <f t="shared" ca="1" si="764"/>
        <v>5.5103424674387224E-4</v>
      </c>
      <c r="FS371" s="223">
        <f t="shared" ca="1" si="765"/>
        <v>5.5505388401958216E-4</v>
      </c>
      <c r="FT371" s="223">
        <f t="shared" ca="1" si="766"/>
        <v>5.2580498266815729E-4</v>
      </c>
      <c r="FU371" s="223">
        <f t="shared" ca="1" si="767"/>
        <v>4.6504064852747251E-4</v>
      </c>
      <c r="FV371" s="223">
        <f t="shared" ca="1" si="768"/>
        <v>3.7640294348685984E-4</v>
      </c>
      <c r="FW371" s="223">
        <f t="shared" ca="1" si="769"/>
        <v>2.652045894258721E-4</v>
      </c>
      <c r="FX371" s="223">
        <f t="shared" ca="1" si="770"/>
        <v>1.3811053698058979E-4</v>
      </c>
      <c r="FY371" s="223">
        <f t="shared" ca="1" si="771"/>
        <v>2.7384851074339998E-6</v>
      </c>
      <c r="FZ371" s="223">
        <f t="shared" ca="1" si="772"/>
        <v>-1.327977046993562E-4</v>
      </c>
      <c r="GA371" s="223">
        <f t="shared" ca="1" si="773"/>
        <v>-2.6037433292918103E-4</v>
      </c>
      <c r="GB371" s="223">
        <f t="shared" ca="1" si="774"/>
        <v>-3.7234477624261791E-4</v>
      </c>
      <c r="GC371" s="223">
        <f t="shared" ca="1" si="775"/>
        <v>-4.6199780690895921E-4</v>
      </c>
      <c r="GD371" s="223">
        <f t="shared" ca="1" si="776"/>
        <v>-5.2395984697543689E-4</v>
      </c>
      <c r="GE371" s="223">
        <f t="shared" ca="1" si="777"/>
        <v>-5.5451704706145069E-4</v>
      </c>
      <c r="GF371" s="223">
        <f t="shared" ca="1" si="778"/>
        <v>-5.5183788518207706E-4</v>
      </c>
      <c r="GG371" s="223">
        <f t="shared" ca="1" si="779"/>
        <v>-5.1608294358534393E-4</v>
      </c>
      <c r="GH371" s="223">
        <f t="shared" ca="1" si="780"/>
        <v>-4.4939528385476169E-4</v>
      </c>
      <c r="GI371" s="223">
        <f t="shared" ca="1" si="781"/>
        <v>-3.5577199716936288E-4</v>
      </c>
      <c r="GJ371" s="223">
        <f t="shared" ca="1" si="782"/>
        <v>-2.4082462867668436E-4</v>
      </c>
      <c r="GK371" s="223">
        <f t="shared" ca="1" si="783"/>
        <v>-1.1144283554134329E-4</v>
      </c>
      <c r="GL371" s="223">
        <f t="shared" ca="1" si="784"/>
        <v>2.4618561837235305E-5</v>
      </c>
      <c r="GM371" s="223">
        <f t="shared" ca="1" si="785"/>
        <v>1.5920438432298479E-4</v>
      </c>
      <c r="GN371" s="223">
        <f t="shared" ca="1" si="786"/>
        <v>2.8424789504054976E-4</v>
      </c>
      <c r="GO371" s="223">
        <f t="shared" ca="1" si="787"/>
        <v>3.9225429936520317E-4</v>
      </c>
      <c r="GP371" s="223">
        <f t="shared" ca="1" si="788"/>
        <v>4.7674996412780244E-4</v>
      </c>
      <c r="GQ371" s="223">
        <f t="shared" ca="1" si="789"/>
        <v>5.3267043096149084E-4</v>
      </c>
      <c r="GR371" s="223">
        <f t="shared" ca="1" si="790"/>
        <v>5.5666396724270172E-4</v>
      </c>
      <c r="GS371" s="223">
        <f t="shared" ca="1" si="791"/>
        <v>5.4729246054387821E-4</v>
      </c>
      <c r="GT371" s="223">
        <f t="shared" ca="1" si="792"/>
        <v>5.0511761548790611E-4</v>
      </c>
      <c r="GU371" s="223">
        <f t="shared" ca="1" si="793"/>
        <v>4.3266728658086919E-4</v>
      </c>
      <c r="GV371" s="223">
        <f t="shared" ca="1" si="794"/>
        <v>3.3428396494873821E-4</v>
      </c>
      <c r="GW371" s="223">
        <f t="shared" ca="1" si="795"/>
        <v>2.1586450030326479E-4</v>
      </c>
      <c r="GX371" s="223">
        <f t="shared" ca="1" si="796"/>
        <v>8.450665855004198E-5</v>
      </c>
      <c r="GY371" s="223">
        <f t="shared" ca="1" si="797"/>
        <v>-5.1916300510107272E-5</v>
      </c>
      <c r="GZ371" s="223">
        <f t="shared" ca="1" si="798"/>
        <v>-1.8522752664012601E-4</v>
      </c>
      <c r="HA371" s="223">
        <f t="shared" ca="1" si="799"/>
        <v>-3.074366790755907E-4</v>
      </c>
      <c r="HB371" s="223">
        <f t="shared" ca="1" si="800"/>
        <v>-4.1121884752319874E-4</v>
      </c>
      <c r="HC371" s="223">
        <f t="shared" ca="1" si="801"/>
        <v>-4.9035358892469906E-4</v>
      </c>
      <c r="HD371" s="223">
        <f t="shared" ca="1" si="802"/>
        <v>-5.4009776522293896E-4</v>
      </c>
      <c r="HE371" s="223">
        <f t="shared" ca="1" si="803"/>
        <v>-5.5746983516885996E-4</v>
      </c>
      <c r="HF371" s="223">
        <f t="shared" ca="1" si="804"/>
        <v>-5.4142856043107193E-4</v>
      </c>
      <c r="HG371" s="223">
        <f t="shared" ca="1" si="805"/>
        <v>-4.9293541481168013E-4</v>
      </c>
      <c r="HH371" s="223">
        <f t="shared" ca="1" si="806"/>
        <v>-4.1489695591642251E-4</v>
      </c>
      <c r="HI371" s="223">
        <f t="shared" ca="1" si="807"/>
        <v>-3.1199061337673807E-4</v>
      </c>
      <c r="HJ371" s="223">
        <f t="shared" ca="1" si="808"/>
        <v>-1.9038433544111749E-4</v>
      </c>
      <c r="HK371" s="223">
        <f t="shared" ca="1" si="809"/>
        <v>-5.7366897616380712E-5</v>
      </c>
      <c r="HL371" s="223">
        <f t="shared" ca="1" si="810"/>
        <v>7.908896826771961E-5</v>
      </c>
      <c r="HM371" s="223">
        <f t="shared" ca="1" si="811"/>
        <v>2.1080443962157597E-4</v>
      </c>
      <c r="HN371" s="223">
        <f t="shared" ca="1" si="812"/>
        <v>3.2988482122246244E-4</v>
      </c>
      <c r="HO371" s="223">
        <f t="shared" ca="1" si="813"/>
        <v>4.291927334589938E-4</v>
      </c>
      <c r="HP371" s="223">
        <f t="shared" ca="1" si="814"/>
        <v>5.0277590897597414E-4</v>
      </c>
      <c r="HQ371" s="223">
        <f t="shared" ca="1" si="815"/>
        <v>5.4622395666098717E-4</v>
      </c>
      <c r="HR371" s="223">
        <f t="shared" ca="1" si="816"/>
        <v>5.5693270943350576E-4</v>
      </c>
      <c r="HS371" s="223">
        <f t="shared" ca="1" si="817"/>
        <v>5.3426031149264564E-4</v>
      </c>
      <c r="HT371" s="223">
        <f t="shared" ca="1" si="818"/>
        <v>4.795656895451297E-4</v>
      </c>
      <c r="HU371" s="223">
        <f t="shared" ca="1" si="819"/>
        <v>3.9612710214449184E-4</v>
      </c>
      <c r="HV371" s="223">
        <f t="shared" ca="1" si="820"/>
        <v>2.8894564908995982E-4</v>
      </c>
      <c r="HW371" s="223">
        <f t="shared" ca="1" si="821"/>
        <v>1.6444551803919419E-4</v>
      </c>
      <c r="HX371" s="223">
        <f t="shared" ca="1" si="822"/>
        <v>3.0088934801614779E-5</v>
      </c>
      <c r="HY371" s="223">
        <f t="shared" ca="1" si="823"/>
        <v>-1.0607110377339554E-4</v>
      </c>
      <c r="HZ371" s="223">
        <f t="shared" ca="1" si="824"/>
        <v>-2.358735062436893E-4</v>
      </c>
      <c r="IA371" s="223">
        <f t="shared" ca="1" si="825"/>
        <v>-3.5153824194051491E-4</v>
      </c>
      <c r="IB371" s="223">
        <f t="shared" ca="1" si="826"/>
        <v>-4.461326565070401E-4</v>
      </c>
      <c r="IC371" s="223">
        <f t="shared" ca="1" si="827"/>
        <v>-5.1398699782455749E-4</v>
      </c>
      <c r="ID371" s="223">
        <f t="shared" ca="1" si="828"/>
        <v>-5.5103424674387191E-4</v>
      </c>
      <c r="IE371" s="223">
        <f t="shared" ca="1" si="829"/>
        <v>-1.0264285172873643E-4</v>
      </c>
      <c r="IF371" s="223">
        <f t="shared" ca="1" si="830"/>
        <v>-5.2580498266815686E-4</v>
      </c>
      <c r="IG371" s="223">
        <f t="shared" ca="1" si="831"/>
        <v>-4.6504064852747381E-4</v>
      </c>
      <c r="IH371" s="223">
        <f t="shared" ca="1" si="832"/>
        <v>-3.7640294348685865E-4</v>
      </c>
      <c r="II371" s="223">
        <f t="shared" ca="1" si="833"/>
        <v>-2.6520458942587411E-4</v>
      </c>
      <c r="IJ371" s="223">
        <f t="shared" ca="1" si="834"/>
        <v>-1.3811053698059201E-4</v>
      </c>
      <c r="IK371" s="223">
        <f t="shared" ca="1" si="835"/>
        <v>-2.738485107432265E-6</v>
      </c>
      <c r="IL371" s="223">
        <f t="shared" ca="1" si="836"/>
        <v>1.3279770469935387E-4</v>
      </c>
      <c r="IM371" s="223">
        <f t="shared" ca="1" si="837"/>
        <v>2.6037433292917903E-4</v>
      </c>
      <c r="IN371" s="223">
        <f t="shared" ca="1" si="838"/>
        <v>3.7234477624261916E-4</v>
      </c>
      <c r="IO371" s="223">
        <f t="shared" ca="1" si="839"/>
        <v>4.6199780690895791E-4</v>
      </c>
      <c r="IP371" s="223">
        <f t="shared" ca="1" si="840"/>
        <v>5.2395984697543754E-4</v>
      </c>
      <c r="IQ371" s="223">
        <f t="shared" ca="1" si="841"/>
        <v>5.545170470614509E-4</v>
      </c>
      <c r="IR371" s="223">
        <f t="shared" ca="1" si="842"/>
        <v>5.5183788518207739E-4</v>
      </c>
      <c r="IS371" s="223">
        <f t="shared" ca="1" si="843"/>
        <v>5.1608294358534328E-4</v>
      </c>
      <c r="IT371" s="223">
        <f t="shared" ca="1" si="844"/>
        <v>4.4939528385476305E-4</v>
      </c>
      <c r="IU371" s="223">
        <f t="shared" ca="1" si="845"/>
        <v>3.5577199716936461E-4</v>
      </c>
      <c r="IV371" s="223">
        <f t="shared" ca="1" si="846"/>
        <v>2.4082462867668284E-4</v>
      </c>
      <c r="IW371" s="223">
        <f t="shared" ca="1" si="847"/>
        <v>1.1144283554134554E-4</v>
      </c>
      <c r="IX371" s="223">
        <f t="shared" ca="1" si="848"/>
        <v>-2.4618561837236959E-5</v>
      </c>
      <c r="IY371" s="223">
        <f t="shared" ca="1" si="849"/>
        <v>-1.5920438432298633E-4</v>
      </c>
      <c r="IZ371" s="223">
        <f t="shared" ca="1" si="850"/>
        <v>-2.842478950405477E-4</v>
      </c>
      <c r="JA371" s="223">
        <f t="shared" ca="1" si="851"/>
        <v>-3.9225429936520437E-4</v>
      </c>
      <c r="JB371" s="223">
        <f t="shared" ca="1" si="852"/>
        <v>-4.7674996412780331E-4</v>
      </c>
    </row>
    <row r="372" spans="2:262">
      <c r="B372" s="230">
        <v>11</v>
      </c>
      <c r="C372" s="229">
        <f t="shared" si="853"/>
        <v>2.1484374999999997E-4</v>
      </c>
      <c r="D372" s="226">
        <f t="shared" ca="1" si="597"/>
        <v>50.089516777349516</v>
      </c>
      <c r="E372" s="225">
        <f ca="1">Q361</f>
        <v>8.9516777349513507E-2</v>
      </c>
      <c r="F372" s="224">
        <v>11</v>
      </c>
      <c r="G372" s="223">
        <f t="shared" ca="1" si="854"/>
        <v>-9.4696641505601451E-3</v>
      </c>
      <c r="H372" s="223">
        <f t="shared" ca="1" si="598"/>
        <v>-9.9324402014003051E-3</v>
      </c>
      <c r="I372" s="223">
        <f t="shared" ca="1" si="599"/>
        <v>-9.67563213154796E-3</v>
      </c>
      <c r="J372" s="223">
        <f t="shared" ca="1" si="600"/>
        <v>-8.7178451382541738E-3</v>
      </c>
      <c r="K372" s="223">
        <f t="shared" ca="1" si="601"/>
        <v>-7.1284688475730593E-3</v>
      </c>
      <c r="L372" s="223">
        <f t="shared" ca="1" si="602"/>
        <v>-5.0226501838644584E-3</v>
      </c>
      <c r="M372" s="223">
        <f t="shared" ca="1" si="603"/>
        <v>-2.5529512205702026E-3</v>
      </c>
      <c r="N372" s="223">
        <f t="shared" ca="1" si="604"/>
        <v>1.0170361680682683E-4</v>
      </c>
      <c r="O372" s="223">
        <f t="shared" ca="1" si="605"/>
        <v>2.7489902439367039E-3</v>
      </c>
      <c r="P372" s="223">
        <f t="shared" ca="1" si="606"/>
        <v>5.1971183876158983E-3</v>
      </c>
      <c r="Q372" s="223">
        <f t="shared" ca="1" si="607"/>
        <v>7.2687263822424769E-3</v>
      </c>
      <c r="R372" s="223">
        <f t="shared" ca="1" si="608"/>
        <v>8.813730644426452E-3</v>
      </c>
      <c r="S372" s="223">
        <f t="shared" ca="1" si="609"/>
        <v>9.7201989086895899E-3</v>
      </c>
      <c r="T372" s="223">
        <f t="shared" ca="1" si="610"/>
        <v>9.9224594815055106E-3</v>
      </c>
      <c r="U372" s="223">
        <f t="shared" ca="1" si="611"/>
        <v>9.4058590155104913E-3</v>
      </c>
      <c r="V372" s="223">
        <f t="shared" ca="1" si="612"/>
        <v>8.2078241132850296E-3</v>
      </c>
      <c r="W372" s="223">
        <f t="shared" ca="1" si="613"/>
        <v>6.4151498497750925E-3</v>
      </c>
      <c r="X372" s="223">
        <f t="shared" ca="1" si="614"/>
        <v>4.1577116541238607E-3</v>
      </c>
      <c r="Y372" s="223">
        <f t="shared" ca="1" si="615"/>
        <v>1.5990561116715971E-3</v>
      </c>
      <c r="Z372" s="223">
        <f t="shared" ca="1" si="616"/>
        <v>-1.07544763753785E-3</v>
      </c>
      <c r="AA372" s="223">
        <f t="shared" ca="1" si="617"/>
        <v>-3.6720374978220539E-3</v>
      </c>
      <c r="AB372" s="223">
        <f t="shared" ca="1" si="618"/>
        <v>-6.0025960686706905E-3</v>
      </c>
      <c r="AC372" s="223">
        <f t="shared" ca="1" si="619"/>
        <v>-7.8982793494231721E-3</v>
      </c>
      <c r="AD372" s="223">
        <f t="shared" ca="1" si="620"/>
        <v>-9.2217491272101708E-3</v>
      </c>
      <c r="AE372" s="223">
        <f t="shared" ca="1" si="621"/>
        <v>-9.8771228377271276E-3</v>
      </c>
      <c r="AF372" s="223">
        <f t="shared" ca="1" si="622"/>
        <v>-9.8169200526357133E-3</v>
      </c>
      <c r="AG372" s="223">
        <f t="shared" ca="1" si="623"/>
        <v>-9.0455023353880927E-3</v>
      </c>
      <c r="AH372" s="223">
        <f t="shared" ca="1" si="624"/>
        <v>-7.6187572552518859E-3</v>
      </c>
      <c r="AI372" s="223">
        <f t="shared" ca="1" si="625"/>
        <v>-5.6400494520461603E-3</v>
      </c>
      <c r="AJ372" s="223">
        <f t="shared" ca="1" si="626"/>
        <v>-3.2527320883176647E-3</v>
      </c>
      <c r="AK372" s="223">
        <f t="shared" ca="1" si="627"/>
        <v>-6.2976121828460605E-4</v>
      </c>
      <c r="AL372" s="223">
        <f t="shared" ca="1" si="628"/>
        <v>2.0388345096199021E-3</v>
      </c>
      <c r="AM372" s="223">
        <f t="shared" ca="1" si="629"/>
        <v>4.5597210232634936E-3</v>
      </c>
      <c r="AN372" s="223">
        <f t="shared" ca="1" si="630"/>
        <v>6.750265468231393E-3</v>
      </c>
      <c r="AO372" s="223">
        <f t="shared" ca="1" si="631"/>
        <v>8.451767568830237E-3</v>
      </c>
      <c r="AP372" s="223">
        <f t="shared" ca="1" si="632"/>
        <v>9.5409571247779962E-3</v>
      </c>
      <c r="AQ372" s="223">
        <f t="shared" ca="1" si="633"/>
        <v>9.9389246744527818E-3</v>
      </c>
      <c r="AR372" s="223">
        <f t="shared" ca="1" si="634"/>
        <v>9.6168383171846526E-3</v>
      </c>
      <c r="AS372" s="223">
        <f t="shared" ca="1" si="635"/>
        <v>8.5980325230013456E-3</v>
      </c>
      <c r="AT372" s="223">
        <f t="shared" ca="1" si="636"/>
        <v>6.9563176000143013E-3</v>
      </c>
      <c r="AU372" s="223">
        <f t="shared" ca="1" si="637"/>
        <v>4.8106322949293739E-3</v>
      </c>
      <c r="AV372" s="223">
        <f t="shared" ca="1" si="638"/>
        <v>2.3164269343767378E-3</v>
      </c>
      <c r="AW372" s="223">
        <f t="shared" ca="1" si="639"/>
        <v>-3.4559861989696527E-4</v>
      </c>
      <c r="AX372" s="223">
        <f t="shared" ca="1" si="640"/>
        <v>-2.9825862908339999E-3</v>
      </c>
      <c r="AY372" s="223">
        <f t="shared" ca="1" si="641"/>
        <v>-5.4034919426538455E-3</v>
      </c>
      <c r="AZ372" s="223">
        <f t="shared" ca="1" si="642"/>
        <v>-7.4329261212625654E-3</v>
      </c>
      <c r="BA372" s="223">
        <f t="shared" ca="1" si="643"/>
        <v>-8.9238606463433422E-3</v>
      </c>
      <c r="BB372" s="223">
        <f t="shared" ca="1" si="644"/>
        <v>-9.7682804896165078E-3</v>
      </c>
      <c r="BC372" s="223">
        <f t="shared" ca="1" si="645"/>
        <v>-9.9050092333945634E-3</v>
      </c>
      <c r="BD372" s="223">
        <f t="shared" ca="1" si="646"/>
        <v>-9.3241411716405258E-3</v>
      </c>
      <c r="BE372" s="223">
        <f t="shared" ca="1" si="647"/>
        <v>-8.0677589572554168E-3</v>
      </c>
      <c r="BF372" s="223">
        <f t="shared" ca="1" si="648"/>
        <v>-6.226884803578565E-3</v>
      </c>
      <c r="BG372" s="223">
        <f t="shared" ca="1" si="649"/>
        <v>-3.934886119053304E-3</v>
      </c>
      <c r="BH372" s="223">
        <f t="shared" ca="1" si="650"/>
        <v>-1.3578133227699941E-3</v>
      </c>
      <c r="BI372" s="223">
        <f t="shared" ca="1" si="651"/>
        <v>1.3176301544455069E-3</v>
      </c>
      <c r="BJ372" s="223">
        <f t="shared" ca="1" si="652"/>
        <v>3.8976141356198493E-3</v>
      </c>
      <c r="BK372" s="223">
        <f t="shared" ca="1" si="653"/>
        <v>6.1952242807872798E-3</v>
      </c>
      <c r="BL372" s="223">
        <f t="shared" ca="1" si="654"/>
        <v>8.0440036324952446E-3</v>
      </c>
      <c r="BM372" s="223">
        <f t="shared" ca="1" si="655"/>
        <v>9.3100120675537103E-3</v>
      </c>
      <c r="BN372" s="223">
        <f t="shared" ca="1" si="656"/>
        <v>9.901529973454724E-3</v>
      </c>
      <c r="BO372" s="223">
        <f t="shared" ca="1" si="657"/>
        <v>9.7757031387899294E-3</v>
      </c>
      <c r="BP372" s="223">
        <f t="shared" ca="1" si="658"/>
        <v>8.9416474495194569E-3</v>
      </c>
      <c r="BQ372" s="223">
        <f t="shared" ca="1" si="659"/>
        <v>7.4597884624654533E-3</v>
      </c>
      <c r="BR372" s="223">
        <f t="shared" ca="1" si="660"/>
        <v>5.4374837025228809E-3</v>
      </c>
      <c r="BS372" s="223">
        <f t="shared" ca="1" si="661"/>
        <v>3.0212448388231929E-3</v>
      </c>
      <c r="BT372" s="223">
        <f t="shared" ca="1" si="662"/>
        <v>3.8612322660871046E-4</v>
      </c>
      <c r="BU372" s="223">
        <f t="shared" ca="1" si="663"/>
        <v>-2.276972190316826E-3</v>
      </c>
      <c r="BV372" s="223">
        <f t="shared" ca="1" si="664"/>
        <v>-4.7751058256270632E-3</v>
      </c>
      <c r="BW372" s="223">
        <f t="shared" ca="1" si="665"/>
        <v>-6.9272932224426469E-3</v>
      </c>
      <c r="BX372" s="223">
        <f t="shared" ca="1" si="666"/>
        <v>-8.5776129914473132E-3</v>
      </c>
      <c r="BY372" s="223">
        <f t="shared" ca="1" si="667"/>
        <v>-9.6065029831832478E-3</v>
      </c>
      <c r="BZ372" s="223">
        <f t="shared" ca="1" si="668"/>
        <v>-9.9394223109216997E-3</v>
      </c>
      <c r="CA372" s="223">
        <f t="shared" ca="1" si="669"/>
        <v>-9.5522516790158205E-3</v>
      </c>
      <c r="CB372" s="223">
        <f t="shared" ca="1" si="670"/>
        <v>-8.473040774457808E-3</v>
      </c>
      <c r="CC372" s="223">
        <f t="shared" ca="1" si="671"/>
        <v>-6.7799761268467658E-3</v>
      </c>
      <c r="CD372" s="223">
        <f t="shared" ca="1" si="672"/>
        <v>-4.5957166609809511E-3</v>
      </c>
      <c r="CE372" s="223">
        <f t="shared" ca="1" si="673"/>
        <v>-2.0785073192147877E-3</v>
      </c>
      <c r="CF372" s="223">
        <f t="shared" ca="1" si="674"/>
        <v>5.8928544730124221E-4</v>
      </c>
      <c r="CG372" s="223">
        <f t="shared" ca="1" si="675"/>
        <v>3.2143857392757831E-3</v>
      </c>
      <c r="CH372" s="223">
        <f t="shared" ca="1" si="676"/>
        <v>5.6066106361951189E-3</v>
      </c>
      <c r="CI372" s="223">
        <f t="shared" ca="1" si="677"/>
        <v>7.5926485435222164E-3</v>
      </c>
      <c r="CJ372" s="223">
        <f t="shared" ca="1" si="678"/>
        <v>9.0286152482915178E-3</v>
      </c>
      <c r="CK372" s="223">
        <f t="shared" ca="1" si="679"/>
        <v>9.8104780236360177E-3</v>
      </c>
      <c r="CL372" s="223">
        <f t="shared" ca="1" si="680"/>
        <v>9.8815925780935711E-3</v>
      </c>
      <c r="CM372" s="223">
        <f t="shared" ca="1" si="681"/>
        <v>9.2368068137808623E-3</v>
      </c>
      <c r="CN372" s="223">
        <f t="shared" ca="1" si="682"/>
        <v>7.9228340849028921E-3</v>
      </c>
      <c r="CO372" s="223">
        <f t="shared" ca="1" si="683"/>
        <v>6.0348689148145831E-3</v>
      </c>
      <c r="CP372" s="223">
        <f t="shared" ca="1" si="684"/>
        <v>3.709690355719498E-3</v>
      </c>
      <c r="CQ372" s="223">
        <f t="shared" ca="1" si="685"/>
        <v>1.1157526378946648E-3</v>
      </c>
      <c r="CR372" s="223">
        <f t="shared" ca="1" si="686"/>
        <v>-1.5590189802174911E-3</v>
      </c>
      <c r="CS372" s="223">
        <f t="shared" ca="1" si="687"/>
        <v>-4.1208429964035287E-3</v>
      </c>
      <c r="CT372" s="223">
        <f t="shared" ca="1" si="688"/>
        <v>-6.3841207214514785E-3</v>
      </c>
      <c r="CU372" s="223">
        <f t="shared" ca="1" si="689"/>
        <v>-8.1848825085637737E-3</v>
      </c>
      <c r="CV372" s="223">
        <f t="shared" ca="1" si="690"/>
        <v>-9.3926670047515311E-3</v>
      </c>
      <c r="CW372" s="223">
        <f t="shared" ca="1" si="691"/>
        <v>-9.9199727977683644E-3</v>
      </c>
      <c r="CX372" s="223">
        <f t="shared" ca="1" si="692"/>
        <v>-9.7285977069104211E-3</v>
      </c>
      <c r="CY372" s="223">
        <f t="shared" ca="1" si="693"/>
        <v>-8.8324064495769634E-3</v>
      </c>
      <c r="CZ372" s="223">
        <f t="shared" ca="1" si="694"/>
        <v>-7.2963261720486901E-3</v>
      </c>
      <c r="DA372" s="223">
        <f t="shared" ca="1" si="695"/>
        <v>-5.2316426161378125E-3</v>
      </c>
      <c r="DB372" s="223">
        <f t="shared" ca="1" si="696"/>
        <v>-2.787937704409436E-3</v>
      </c>
      <c r="DC372" s="223">
        <f t="shared" ca="1" si="697"/>
        <v>-1.42252648739182E-4</v>
      </c>
      <c r="DD372" s="223">
        <f t="shared" ca="1" si="698"/>
        <v>2.5137383081077777E-3</v>
      </c>
      <c r="DE372" s="223">
        <f t="shared" ca="1" si="699"/>
        <v>4.9876142827939823E-3</v>
      </c>
      <c r="DF372" s="223">
        <f t="shared" ca="1" si="700"/>
        <v>7.1001482342448775E-3</v>
      </c>
      <c r="DG372" s="223">
        <f t="shared" ca="1" si="701"/>
        <v>8.6982915807359545E-3</v>
      </c>
      <c r="DH372" s="223">
        <f t="shared" ca="1" si="702"/>
        <v>9.6662622434017121E-3</v>
      </c>
      <c r="DI372" s="223">
        <f t="shared" ca="1" si="703"/>
        <v>9.9339328110494562E-3</v>
      </c>
      <c r="DJ372" s="223">
        <f t="shared" ca="1" si="704"/>
        <v>9.4819111216172484E-3</v>
      </c>
      <c r="DK372" s="223">
        <f t="shared" ca="1" si="705"/>
        <v>8.3429451829791397E-3</v>
      </c>
      <c r="DL372" s="223">
        <f t="shared" ca="1" si="706"/>
        <v>6.5995506495800538E-3</v>
      </c>
      <c r="DM372" s="223">
        <f t="shared" ca="1" si="707"/>
        <v>4.3780327391608684E-3</v>
      </c>
      <c r="DN372" s="223">
        <f t="shared" ca="1" si="708"/>
        <v>1.8393356889641367E-3</v>
      </c>
      <c r="DO372" s="223">
        <f t="shared" ca="1" si="709"/>
        <v>-8.3261731118686785E-4</v>
      </c>
      <c r="DP372" s="223">
        <f t="shared" ca="1" si="710"/>
        <v>-3.4442489619418504E-3</v>
      </c>
      <c r="DQ372" s="223">
        <f t="shared" ca="1" si="711"/>
        <v>-5.8063521171338207E-3</v>
      </c>
      <c r="DR372" s="223">
        <f t="shared" ca="1" si="712"/>
        <v>-7.7477974382066635E-3</v>
      </c>
      <c r="DS372" s="223">
        <f t="shared" ca="1" si="713"/>
        <v>-9.1279313500157912E-3</v>
      </c>
      <c r="DT372" s="223">
        <f t="shared" ca="1" si="714"/>
        <v>-9.8467660925314893E-3</v>
      </c>
      <c r="DU372" s="223">
        <f t="shared" ca="1" si="715"/>
        <v>-9.8522236209200829E-3</v>
      </c>
      <c r="DV372" s="223">
        <f t="shared" ca="1" si="716"/>
        <v>-9.1439085488830285E-3</v>
      </c>
      <c r="DW372" s="223">
        <f t="shared" ca="1" si="717"/>
        <v>-7.7731367935514693E-3</v>
      </c>
      <c r="DX372" s="223">
        <f t="shared" ca="1" si="718"/>
        <v>-5.8392178466746009E-3</v>
      </c>
      <c r="DY372" s="223">
        <f t="shared" ca="1" si="719"/>
        <v>-3.4822600136296656E-3</v>
      </c>
      <c r="DZ372" s="223">
        <f t="shared" ca="1" si="720"/>
        <v>-8.7301986535094633E-4</v>
      </c>
      <c r="EA372" s="223">
        <f t="shared" ca="1" si="721"/>
        <v>1.7994687112512665E-3</v>
      </c>
      <c r="EB372" s="223">
        <f t="shared" ca="1" si="722"/>
        <v>4.3415896154544182E-3</v>
      </c>
      <c r="EC372" s="223">
        <f t="shared" ca="1" si="723"/>
        <v>6.5691716065107257E-3</v>
      </c>
      <c r="ED372" s="223">
        <f t="shared" ca="1" si="724"/>
        <v>8.3208311174616141E-3</v>
      </c>
      <c r="EE372" s="223">
        <f t="shared" ca="1" si="725"/>
        <v>9.4696641505601295E-3</v>
      </c>
      <c r="EF372" s="223">
        <f t="shared" ca="1" si="726"/>
        <v>9.9324402014003034E-3</v>
      </c>
      <c r="EG372" s="223">
        <f t="shared" ca="1" si="727"/>
        <v>9.6756321315479704E-3</v>
      </c>
      <c r="EH372" s="223">
        <f t="shared" ca="1" si="728"/>
        <v>8.7178451382541964E-3</v>
      </c>
      <c r="EI372" s="223">
        <f t="shared" ca="1" si="729"/>
        <v>7.1284688475730922E-3</v>
      </c>
      <c r="EJ372" s="223">
        <f t="shared" ca="1" si="730"/>
        <v>5.0226501838645009E-3</v>
      </c>
      <c r="EK372" s="223">
        <f t="shared" ca="1" si="731"/>
        <v>2.5529512205702495E-3</v>
      </c>
      <c r="EL372" s="223">
        <f t="shared" ca="1" si="732"/>
        <v>-1.0170361680677739E-4</v>
      </c>
      <c r="EM372" s="223">
        <f t="shared" ca="1" si="733"/>
        <v>-2.7489902439366567E-3</v>
      </c>
      <c r="EN372" s="223">
        <f t="shared" ca="1" si="734"/>
        <v>-5.1971183876158566E-3</v>
      </c>
      <c r="EO372" s="223">
        <f t="shared" ca="1" si="735"/>
        <v>-7.268726382242444E-3</v>
      </c>
      <c r="EP372" s="223">
        <f t="shared" ca="1" si="736"/>
        <v>-8.8137306444264294E-3</v>
      </c>
      <c r="EQ372" s="223">
        <f t="shared" ca="1" si="737"/>
        <v>-9.7201989086895795E-3</v>
      </c>
      <c r="ER372" s="223">
        <f t="shared" ca="1" si="738"/>
        <v>-9.9224594815055123E-3</v>
      </c>
      <c r="ES372" s="223">
        <f t="shared" ca="1" si="739"/>
        <v>-9.4058590155105051E-3</v>
      </c>
      <c r="ET372" s="223">
        <f t="shared" ca="1" si="740"/>
        <v>-8.2078241132850574E-3</v>
      </c>
      <c r="EU372" s="223">
        <f t="shared" ca="1" si="741"/>
        <v>-6.4151498497751289E-3</v>
      </c>
      <c r="EV372" s="223">
        <f t="shared" ca="1" si="742"/>
        <v>-4.157711654123904E-3</v>
      </c>
      <c r="EW372" s="223">
        <f t="shared" ca="1" si="743"/>
        <v>-1.5990561116716456E-3</v>
      </c>
      <c r="EX372" s="223">
        <f t="shared" ca="1" si="744"/>
        <v>1.0754476375378005E-3</v>
      </c>
      <c r="EY372" s="223">
        <f t="shared" ca="1" si="745"/>
        <v>3.672037497822008E-3</v>
      </c>
      <c r="EZ372" s="223">
        <f t="shared" ca="1" si="746"/>
        <v>6.0025960686706514E-3</v>
      </c>
      <c r="FA372" s="223">
        <f t="shared" ca="1" si="747"/>
        <v>7.8982793494231408E-3</v>
      </c>
      <c r="FB372" s="223">
        <f t="shared" ca="1" si="748"/>
        <v>9.2217491272101517E-3</v>
      </c>
      <c r="FC372" s="223">
        <f t="shared" ca="1" si="749"/>
        <v>9.8771228377271224E-3</v>
      </c>
      <c r="FD372" s="223">
        <f t="shared" ca="1" si="750"/>
        <v>9.816920052635722E-3</v>
      </c>
      <c r="FE372" s="223">
        <f t="shared" ca="1" si="751"/>
        <v>9.0455023353881135E-3</v>
      </c>
      <c r="FF372" s="223">
        <f t="shared" ca="1" si="752"/>
        <v>7.618757255251918E-3</v>
      </c>
      <c r="FG372" s="223">
        <f t="shared" ca="1" si="753"/>
        <v>5.6400494520462002E-3</v>
      </c>
      <c r="FH372" s="223">
        <f t="shared" ca="1" si="754"/>
        <v>3.2527320883177094E-3</v>
      </c>
      <c r="FI372" s="223">
        <f t="shared" ca="1" si="755"/>
        <v>6.2976121828465549E-4</v>
      </c>
      <c r="FJ372" s="223">
        <f t="shared" ca="1" si="756"/>
        <v>-2.0388345096198543E-3</v>
      </c>
      <c r="FK372" s="223">
        <f t="shared" ca="1" si="757"/>
        <v>-4.5597210232634494E-3</v>
      </c>
      <c r="FL372" s="223">
        <f t="shared" ca="1" si="758"/>
        <v>-6.7502654682313583E-3</v>
      </c>
      <c r="FM372" s="223">
        <f t="shared" ca="1" si="759"/>
        <v>-8.4517675688302093E-3</v>
      </c>
      <c r="FN372" s="223">
        <f t="shared" ca="1" si="760"/>
        <v>-9.5409571247779823E-3</v>
      </c>
      <c r="FO372" s="223">
        <f t="shared" ca="1" si="761"/>
        <v>-9.9389246744527801E-3</v>
      </c>
      <c r="FP372" s="223">
        <f t="shared" ca="1" si="762"/>
        <v>-9.6168383171846665E-3</v>
      </c>
      <c r="FQ372" s="223">
        <f t="shared" ca="1" si="763"/>
        <v>-8.5980325230013699E-3</v>
      </c>
      <c r="FR372" s="223">
        <f t="shared" ca="1" si="764"/>
        <v>-6.956317600014336E-3</v>
      </c>
      <c r="FS372" s="223">
        <f t="shared" ca="1" si="765"/>
        <v>-4.8106322949294164E-3</v>
      </c>
      <c r="FT372" s="223">
        <f t="shared" ca="1" si="766"/>
        <v>-2.316426934376785E-3</v>
      </c>
      <c r="FU372" s="223">
        <f t="shared" ca="1" si="767"/>
        <v>3.4559861989691583E-4</v>
      </c>
      <c r="FV372" s="223">
        <f t="shared" ca="1" si="768"/>
        <v>2.982586290833953E-3</v>
      </c>
      <c r="FW372" s="223">
        <f t="shared" ca="1" si="769"/>
        <v>5.4034919426538056E-3</v>
      </c>
      <c r="FX372" s="223">
        <f t="shared" ca="1" si="770"/>
        <v>7.4329261212625342E-3</v>
      </c>
      <c r="FY372" s="223">
        <f t="shared" ca="1" si="771"/>
        <v>8.9238606463433214E-3</v>
      </c>
      <c r="FZ372" s="223">
        <f t="shared" ca="1" si="772"/>
        <v>9.7682804896165008E-3</v>
      </c>
      <c r="GA372" s="223">
        <f t="shared" ca="1" si="773"/>
        <v>9.9050092333945669E-3</v>
      </c>
      <c r="GB372" s="223">
        <f t="shared" ca="1" si="774"/>
        <v>9.3241411716405431E-3</v>
      </c>
      <c r="GC372" s="223">
        <f t="shared" ca="1" si="775"/>
        <v>8.0677589572554463E-3</v>
      </c>
      <c r="GD372" s="223">
        <f t="shared" ca="1" si="776"/>
        <v>6.2268848035786032E-3</v>
      </c>
      <c r="GE372" s="223">
        <f t="shared" ca="1" si="777"/>
        <v>3.9348861190533482E-3</v>
      </c>
      <c r="GF372" s="223">
        <f t="shared" ca="1" si="778"/>
        <v>1.3578133227700423E-3</v>
      </c>
      <c r="GG372" s="223">
        <f t="shared" ca="1" si="779"/>
        <v>-1.3176301544454575E-3</v>
      </c>
      <c r="GH372" s="223">
        <f t="shared" ca="1" si="780"/>
        <v>-3.8976141356198055E-3</v>
      </c>
      <c r="GI372" s="223">
        <f t="shared" ca="1" si="781"/>
        <v>-6.1952242807872416E-3</v>
      </c>
      <c r="GJ372" s="223">
        <f t="shared" ca="1" si="782"/>
        <v>-8.0440036324952169E-3</v>
      </c>
      <c r="GK372" s="223">
        <f t="shared" ca="1" si="783"/>
        <v>-9.310012067553693E-3</v>
      </c>
      <c r="GL372" s="223">
        <f t="shared" ca="1" si="784"/>
        <v>-9.9015299734547188E-3</v>
      </c>
      <c r="GM372" s="223">
        <f t="shared" ca="1" si="785"/>
        <v>-9.775703138789938E-3</v>
      </c>
      <c r="GN372" s="223">
        <f t="shared" ca="1" si="786"/>
        <v>-8.9416474495194777E-3</v>
      </c>
      <c r="GO372" s="223">
        <f t="shared" ca="1" si="787"/>
        <v>-7.4597884624654862E-3</v>
      </c>
      <c r="GP372" s="223">
        <f t="shared" ca="1" si="788"/>
        <v>-5.4374837025229217E-3</v>
      </c>
      <c r="GQ372" s="223">
        <f t="shared" ca="1" si="789"/>
        <v>-3.0212448388232402E-3</v>
      </c>
      <c r="GR372" s="223">
        <f t="shared" ca="1" si="790"/>
        <v>-3.8612322660875904E-4</v>
      </c>
      <c r="GS372" s="223">
        <f t="shared" ca="1" si="791"/>
        <v>2.2769721903167792E-3</v>
      </c>
      <c r="GT372" s="223">
        <f t="shared" ca="1" si="792"/>
        <v>4.7751058256270199E-3</v>
      </c>
      <c r="GU372" s="223">
        <f t="shared" ca="1" si="793"/>
        <v>6.9272932224426122E-3</v>
      </c>
      <c r="GV372" s="223">
        <f t="shared" ca="1" si="794"/>
        <v>8.5776129914472889E-3</v>
      </c>
      <c r="GW372" s="223">
        <f t="shared" ca="1" si="795"/>
        <v>9.6065029831832356E-3</v>
      </c>
      <c r="GX372" s="223">
        <f t="shared" ca="1" si="796"/>
        <v>9.9394223109216997E-3</v>
      </c>
      <c r="GY372" s="223">
        <f t="shared" ca="1" si="797"/>
        <v>9.5522516790158361E-3</v>
      </c>
      <c r="GZ372" s="223">
        <f t="shared" ca="1" si="798"/>
        <v>8.4730407744578341E-3</v>
      </c>
      <c r="HA372" s="223">
        <f t="shared" ca="1" si="799"/>
        <v>6.7799761268468005E-3</v>
      </c>
      <c r="HB372" s="223">
        <f t="shared" ca="1" si="800"/>
        <v>4.5957166609809945E-3</v>
      </c>
      <c r="HC372" s="223">
        <f t="shared" ca="1" si="801"/>
        <v>2.078507319214835E-3</v>
      </c>
      <c r="HD372" s="223">
        <f t="shared" ca="1" si="802"/>
        <v>-5.892854473011945E-4</v>
      </c>
      <c r="HE372" s="223">
        <f t="shared" ca="1" si="803"/>
        <v>-3.2143857392757358E-3</v>
      </c>
      <c r="HF372" s="223">
        <f t="shared" ca="1" si="804"/>
        <v>-5.6066106361950781E-3</v>
      </c>
      <c r="HG372" s="223">
        <f t="shared" ca="1" si="805"/>
        <v>-7.5926485435221843E-3</v>
      </c>
      <c r="HH372" s="223">
        <f t="shared" ca="1" si="806"/>
        <v>-9.028615248291497E-3</v>
      </c>
      <c r="HI372" s="223">
        <f t="shared" ca="1" si="807"/>
        <v>-9.8104780236360108E-3</v>
      </c>
      <c r="HJ372" s="223">
        <f t="shared" ca="1" si="808"/>
        <v>-9.8815925780935763E-3</v>
      </c>
      <c r="HK372" s="223">
        <f t="shared" ca="1" si="809"/>
        <v>-9.2368068137808797E-3</v>
      </c>
      <c r="HL372" s="223">
        <f t="shared" ca="1" si="810"/>
        <v>-7.9228340849029199E-3</v>
      </c>
      <c r="HM372" s="223">
        <f t="shared" ca="1" si="811"/>
        <v>-6.0348689148146221E-3</v>
      </c>
      <c r="HN372" s="223">
        <f t="shared" ca="1" si="812"/>
        <v>-3.709690355719544E-3</v>
      </c>
      <c r="HO372" s="223">
        <f t="shared" ca="1" si="813"/>
        <v>-1.1157526378947134E-3</v>
      </c>
      <c r="HP372" s="223">
        <f t="shared" ca="1" si="814"/>
        <v>1.5590189802174425E-3</v>
      </c>
      <c r="HQ372" s="223">
        <f t="shared" ca="1" si="815"/>
        <v>4.1208429964034836E-3</v>
      </c>
      <c r="HR372" s="223">
        <f t="shared" ca="1" si="816"/>
        <v>6.3841207214514403E-3</v>
      </c>
      <c r="HS372" s="223">
        <f t="shared" ca="1" si="817"/>
        <v>8.1848825085637476E-3</v>
      </c>
      <c r="HT372" s="223">
        <f t="shared" ca="1" si="818"/>
        <v>9.3926670047515155E-3</v>
      </c>
      <c r="HU372" s="223">
        <f t="shared" ca="1" si="819"/>
        <v>9.9199727977683609E-3</v>
      </c>
      <c r="HV372" s="223">
        <f t="shared" ca="1" si="820"/>
        <v>9.7285977069104315E-3</v>
      </c>
      <c r="HW372" s="223">
        <f t="shared" ca="1" si="821"/>
        <v>8.8324064495769877E-3</v>
      </c>
      <c r="HX372" s="223">
        <f t="shared" ca="1" si="822"/>
        <v>7.296326172048723E-3</v>
      </c>
      <c r="HY372" s="223">
        <f t="shared" ca="1" si="823"/>
        <v>5.2316426161378542E-3</v>
      </c>
      <c r="HZ372" s="223">
        <f t="shared" ca="1" si="824"/>
        <v>2.7879377044094833E-3</v>
      </c>
      <c r="IA372" s="223">
        <f t="shared" ca="1" si="825"/>
        <v>1.422526487392297E-4</v>
      </c>
      <c r="IB372" s="223">
        <f t="shared" ca="1" si="826"/>
        <v>-2.5137383081077326E-3</v>
      </c>
      <c r="IC372" s="223">
        <f t="shared" ca="1" si="827"/>
        <v>-4.9876142827939398E-3</v>
      </c>
      <c r="ID372" s="223">
        <f t="shared" ca="1" si="828"/>
        <v>-7.1001482342448446E-3</v>
      </c>
      <c r="IE372" s="223">
        <f t="shared" ca="1" si="829"/>
        <v>-5.6181595778271917E-3</v>
      </c>
      <c r="IF372" s="223">
        <f t="shared" ca="1" si="830"/>
        <v>-9.6662622434017017E-3</v>
      </c>
      <c r="IG372" s="223">
        <f t="shared" ca="1" si="831"/>
        <v>-9.9339328110494597E-3</v>
      </c>
      <c r="IH372" s="223">
        <f t="shared" ca="1" si="832"/>
        <v>-9.4819111216172623E-3</v>
      </c>
      <c r="II372" s="223">
        <f t="shared" ca="1" si="833"/>
        <v>-8.3429451829791657E-3</v>
      </c>
      <c r="IJ372" s="223">
        <f t="shared" ca="1" si="834"/>
        <v>-6.5995506495800903E-3</v>
      </c>
      <c r="IK372" s="223">
        <f t="shared" ca="1" si="835"/>
        <v>-4.3780327391609126E-3</v>
      </c>
      <c r="IL372" s="223">
        <f t="shared" ca="1" si="836"/>
        <v>-1.8393356889641844E-3</v>
      </c>
      <c r="IM372" s="223">
        <f t="shared" ca="1" si="837"/>
        <v>8.3261731118681927E-4</v>
      </c>
      <c r="IN372" s="223">
        <f t="shared" ca="1" si="838"/>
        <v>3.4442489619418044E-3</v>
      </c>
      <c r="IO372" s="223">
        <f t="shared" ca="1" si="839"/>
        <v>5.8063521171337808E-3</v>
      </c>
      <c r="IP372" s="223">
        <f t="shared" ca="1" si="840"/>
        <v>7.7477974382066314E-3</v>
      </c>
      <c r="IQ372" s="223">
        <f t="shared" ca="1" si="841"/>
        <v>9.1279313500157722E-3</v>
      </c>
      <c r="IR372" s="223">
        <f t="shared" ca="1" si="842"/>
        <v>9.8467660925314841E-3</v>
      </c>
      <c r="IS372" s="223">
        <f t="shared" ca="1" si="843"/>
        <v>9.8522236209200881E-3</v>
      </c>
      <c r="IT372" s="223">
        <f t="shared" ca="1" si="844"/>
        <v>9.1439085488830493E-3</v>
      </c>
      <c r="IU372" s="223">
        <f t="shared" ca="1" si="845"/>
        <v>7.7731367935514988E-3</v>
      </c>
      <c r="IV372" s="223">
        <f t="shared" ca="1" si="846"/>
        <v>5.8392178466746408E-3</v>
      </c>
      <c r="IW372" s="223">
        <f t="shared" ca="1" si="847"/>
        <v>3.4822600136297103E-3</v>
      </c>
      <c r="IX372" s="223">
        <f t="shared" ca="1" si="848"/>
        <v>8.7301986535099404E-4</v>
      </c>
      <c r="IY372" s="223">
        <f t="shared" ca="1" si="849"/>
        <v>-1.7994687112512188E-3</v>
      </c>
      <c r="IZ372" s="223">
        <f t="shared" ca="1" si="850"/>
        <v>-4.341589615454374E-3</v>
      </c>
      <c r="JA372" s="223">
        <f t="shared" ca="1" si="851"/>
        <v>-6.5691716065106875E-3</v>
      </c>
      <c r="JB372" s="223">
        <f t="shared" ca="1" si="852"/>
        <v>-8.3208311174615864E-3</v>
      </c>
    </row>
    <row r="373" spans="2:262">
      <c r="B373" s="230">
        <v>12</v>
      </c>
      <c r="C373" s="229">
        <f t="shared" si="853"/>
        <v>2.3437499999999996E-4</v>
      </c>
      <c r="D373" s="226">
        <f t="shared" ca="1" si="597"/>
        <v>50.088603583873585</v>
      </c>
      <c r="E373" s="225">
        <f ca="1">R361</f>
        <v>8.8603583873583511E-2</v>
      </c>
      <c r="F373" s="224">
        <v>12</v>
      </c>
      <c r="G373" s="223">
        <f t="shared" ca="1" si="854"/>
        <v>-7.0363338369785079E-4</v>
      </c>
      <c r="H373" s="223">
        <f t="shared" ca="1" si="598"/>
        <v>-7.4170931182064115E-4</v>
      </c>
      <c r="I373" s="223">
        <f t="shared" ca="1" si="599"/>
        <v>-7.1590973204084898E-4</v>
      </c>
      <c r="J373" s="223">
        <f t="shared" ca="1" si="600"/>
        <v>-6.2845648684561038E-4</v>
      </c>
      <c r="K373" s="223">
        <f t="shared" ca="1" si="601"/>
        <v>-4.8688099098939674E-4</v>
      </c>
      <c r="L373" s="223">
        <f t="shared" ca="1" si="602"/>
        <v>-3.0337563111243731E-4</v>
      </c>
      <c r="M373" s="223">
        <f t="shared" ca="1" si="603"/>
        <v>-9.3743765590016323E-5</v>
      </c>
      <c r="N373" s="223">
        <f t="shared" ca="1" si="604"/>
        <v>1.2396125007941379E-4</v>
      </c>
      <c r="O373" s="223">
        <f t="shared" ca="1" si="605"/>
        <v>3.3099080612757341E-4</v>
      </c>
      <c r="P373" s="223">
        <f t="shared" ca="1" si="606"/>
        <v>5.0951565620057531E-4</v>
      </c>
      <c r="Q373" s="223">
        <f t="shared" ca="1" si="607"/>
        <v>6.4416136008321723E-4</v>
      </c>
      <c r="R373" s="223">
        <f t="shared" ca="1" si="608"/>
        <v>7.2333232016692501E-4</v>
      </c>
      <c r="S373" s="223">
        <f t="shared" ca="1" si="609"/>
        <v>7.4021038652977232E-4</v>
      </c>
      <c r="T373" s="223">
        <f t="shared" ca="1" si="610"/>
        <v>6.9334203142961185E-4</v>
      </c>
      <c r="U373" s="223">
        <f t="shared" ca="1" si="611"/>
        <v>5.8676352613723666E-4</v>
      </c>
      <c r="V373" s="223">
        <f t="shared" ca="1" si="612"/>
        <v>4.296533399647521E-4</v>
      </c>
      <c r="W373" s="223">
        <f t="shared" ca="1" si="613"/>
        <v>2.3554169665143286E-4</v>
      </c>
      <c r="X373" s="223">
        <f t="shared" ca="1" si="614"/>
        <v>2.1145360580360466E-5</v>
      </c>
      <c r="Y373" s="223">
        <f t="shared" ca="1" si="615"/>
        <v>-1.9507199974553538E-4</v>
      </c>
      <c r="Z373" s="223">
        <f t="shared" ca="1" si="616"/>
        <v>-3.9448989043725245E-4</v>
      </c>
      <c r="AA373" s="223">
        <f t="shared" ca="1" si="617"/>
        <v>-5.5993457665043833E-4</v>
      </c>
      <c r="AB373" s="223">
        <f t="shared" ca="1" si="618"/>
        <v>-6.7715807309863248E-4</v>
      </c>
      <c r="AC373" s="223">
        <f t="shared" ca="1" si="619"/>
        <v>-7.360651709791237E-4</v>
      </c>
      <c r="AD373" s="223">
        <f t="shared" ca="1" si="620"/>
        <v>-7.3158283057646431E-4</v>
      </c>
      <c r="AE373" s="223">
        <f t="shared" ca="1" si="621"/>
        <v>-6.6409706803639921E-4</v>
      </c>
      <c r="AF373" s="223">
        <f t="shared" ca="1" si="622"/>
        <v>-5.394197119145905E-4</v>
      </c>
      <c r="AG373" s="223">
        <f t="shared" ca="1" si="623"/>
        <v>-3.6828789240384008E-4</v>
      </c>
      <c r="AH373" s="223">
        <f t="shared" ca="1" si="624"/>
        <v>-1.6543936689148564E-4</v>
      </c>
      <c r="AI373" s="223">
        <f t="shared" ca="1" si="625"/>
        <v>5.1656685810914211E-5</v>
      </c>
      <c r="AJ373" s="223">
        <f t="shared" ca="1" si="626"/>
        <v>2.6430409941690579E-4</v>
      </c>
      <c r="AK373" s="223">
        <f t="shared" ca="1" si="627"/>
        <v>4.5418982145191053E-4</v>
      </c>
      <c r="AL373" s="223">
        <f t="shared" ca="1" si="628"/>
        <v>6.0496102103578184E-4</v>
      </c>
      <c r="AM373" s="223">
        <f t="shared" ca="1" si="629"/>
        <v>7.0363338369785089E-4</v>
      </c>
      <c r="AN373" s="223">
        <f t="shared" ca="1" si="630"/>
        <v>7.4170931182064126E-4</v>
      </c>
      <c r="AO373" s="223">
        <f t="shared" ca="1" si="631"/>
        <v>7.1590973204084898E-4</v>
      </c>
      <c r="AP373" s="223">
        <f t="shared" ca="1" si="632"/>
        <v>6.284564868456107E-4</v>
      </c>
      <c r="AQ373" s="223">
        <f t="shared" ca="1" si="633"/>
        <v>4.8688099098939674E-4</v>
      </c>
      <c r="AR373" s="223">
        <f t="shared" ca="1" si="634"/>
        <v>3.0337563111243807E-4</v>
      </c>
      <c r="AS373" s="223">
        <f t="shared" ca="1" si="635"/>
        <v>9.3743765590016594E-5</v>
      </c>
      <c r="AT373" s="223">
        <f t="shared" ca="1" si="636"/>
        <v>-1.2396125007941287E-4</v>
      </c>
      <c r="AU373" s="223">
        <f t="shared" ca="1" si="637"/>
        <v>-3.3099080612757314E-4</v>
      </c>
      <c r="AV373" s="223">
        <f t="shared" ca="1" si="638"/>
        <v>-5.0951565620057553E-4</v>
      </c>
      <c r="AW373" s="223">
        <f t="shared" ca="1" si="639"/>
        <v>-6.4416136008321691E-4</v>
      </c>
      <c r="AX373" s="223">
        <f t="shared" ca="1" si="640"/>
        <v>-7.2333232016692501E-4</v>
      </c>
      <c r="AY373" s="223">
        <f t="shared" ca="1" si="641"/>
        <v>-7.4021038652977243E-4</v>
      </c>
      <c r="AZ373" s="223">
        <f t="shared" ca="1" si="642"/>
        <v>-6.9334203142961195E-4</v>
      </c>
      <c r="BA373" s="223">
        <f t="shared" ca="1" si="643"/>
        <v>-5.867635261372372E-4</v>
      </c>
      <c r="BB373" s="223">
        <f t="shared" ca="1" si="644"/>
        <v>-4.2965333996475231E-4</v>
      </c>
      <c r="BC373" s="223">
        <f t="shared" ca="1" si="645"/>
        <v>-2.355416966514325E-4</v>
      </c>
      <c r="BD373" s="223">
        <f t="shared" ca="1" si="646"/>
        <v>-2.1145360580360792E-5</v>
      </c>
      <c r="BE373" s="223">
        <f t="shared" ca="1" si="647"/>
        <v>1.9507199974553576E-4</v>
      </c>
      <c r="BF373" s="223">
        <f t="shared" ca="1" si="648"/>
        <v>3.9448989043725218E-4</v>
      </c>
      <c r="BG373" s="223">
        <f t="shared" ca="1" si="649"/>
        <v>5.5993457665043812E-4</v>
      </c>
      <c r="BH373" s="223">
        <f t="shared" ca="1" si="650"/>
        <v>6.7715807309863215E-4</v>
      </c>
      <c r="BI373" s="223">
        <f t="shared" ca="1" si="651"/>
        <v>7.3606517097912359E-4</v>
      </c>
      <c r="BJ373" s="223">
        <f t="shared" ca="1" si="652"/>
        <v>7.315828305764642E-4</v>
      </c>
      <c r="BK373" s="223">
        <f t="shared" ca="1" si="653"/>
        <v>6.6409706803639932E-4</v>
      </c>
      <c r="BL373" s="223">
        <f t="shared" ca="1" si="654"/>
        <v>5.3941971191459116E-4</v>
      </c>
      <c r="BM373" s="223">
        <f t="shared" ca="1" si="655"/>
        <v>3.6828789240383916E-4</v>
      </c>
      <c r="BN373" s="223">
        <f t="shared" ca="1" si="656"/>
        <v>1.6543936689148591E-4</v>
      </c>
      <c r="BO373" s="223">
        <f t="shared" ca="1" si="657"/>
        <v>-5.1656685810913885E-5</v>
      </c>
      <c r="BP373" s="223">
        <f t="shared" ca="1" si="658"/>
        <v>-2.6430409941690432E-4</v>
      </c>
      <c r="BQ373" s="223">
        <f t="shared" ca="1" si="659"/>
        <v>-4.5418982145191129E-4</v>
      </c>
      <c r="BR373" s="223">
        <f t="shared" ca="1" si="660"/>
        <v>-6.0496102103578162E-4</v>
      </c>
      <c r="BS373" s="223">
        <f t="shared" ca="1" si="661"/>
        <v>-7.0363338369785046E-4</v>
      </c>
      <c r="BT373" s="223">
        <f t="shared" ca="1" si="662"/>
        <v>-7.4170931182064115E-4</v>
      </c>
      <c r="BU373" s="223">
        <f t="shared" ca="1" si="663"/>
        <v>-7.1590973204084909E-4</v>
      </c>
      <c r="BV373" s="223">
        <f t="shared" ca="1" si="664"/>
        <v>-6.2845648684561081E-4</v>
      </c>
      <c r="BW373" s="223">
        <f t="shared" ca="1" si="665"/>
        <v>-4.8688099098939799E-4</v>
      </c>
      <c r="BX373" s="223">
        <f t="shared" ca="1" si="666"/>
        <v>-3.0337563111243709E-4</v>
      </c>
      <c r="BY373" s="223">
        <f t="shared" ca="1" si="667"/>
        <v>-9.3743765590016865E-5</v>
      </c>
      <c r="BZ373" s="223">
        <f t="shared" ca="1" si="668"/>
        <v>1.2396125007941265E-4</v>
      </c>
      <c r="CA373" s="223">
        <f t="shared" ca="1" si="669"/>
        <v>3.3099080612757412E-4</v>
      </c>
      <c r="CB373" s="223">
        <f t="shared" ca="1" si="670"/>
        <v>5.0951565620057542E-4</v>
      </c>
      <c r="CC373" s="223">
        <f t="shared" ca="1" si="671"/>
        <v>6.4416136008321691E-4</v>
      </c>
      <c r="CD373" s="223">
        <f t="shared" ca="1" si="672"/>
        <v>7.2333232016692469E-4</v>
      </c>
      <c r="CE373" s="223">
        <f t="shared" ca="1" si="673"/>
        <v>7.4021038652977232E-4</v>
      </c>
      <c r="CF373" s="223">
        <f t="shared" ca="1" si="674"/>
        <v>6.9334203142961195E-4</v>
      </c>
      <c r="CG373" s="223">
        <f t="shared" ca="1" si="675"/>
        <v>5.8676352613723742E-4</v>
      </c>
      <c r="CH373" s="223">
        <f t="shared" ca="1" si="676"/>
        <v>4.2965333996475362E-4</v>
      </c>
      <c r="CI373" s="223">
        <f t="shared" ca="1" si="677"/>
        <v>2.3554169665143275E-4</v>
      </c>
      <c r="CJ373" s="223">
        <f t="shared" ca="1" si="678"/>
        <v>2.1145360580360954E-5</v>
      </c>
      <c r="CK373" s="223">
        <f t="shared" ca="1" si="679"/>
        <v>-1.9507199974553419E-4</v>
      </c>
      <c r="CL373" s="223">
        <f t="shared" ca="1" si="680"/>
        <v>-3.9448989043725305E-4</v>
      </c>
      <c r="CM373" s="223">
        <f t="shared" ca="1" si="681"/>
        <v>-5.5993457665043801E-4</v>
      </c>
      <c r="CN373" s="223">
        <f t="shared" ca="1" si="682"/>
        <v>-6.7715807309863194E-4</v>
      </c>
      <c r="CO373" s="223">
        <f t="shared" ca="1" si="683"/>
        <v>-7.3606517097912338E-4</v>
      </c>
      <c r="CP373" s="223">
        <f t="shared" ca="1" si="684"/>
        <v>-7.315828305764642E-4</v>
      </c>
      <c r="CQ373" s="223">
        <f t="shared" ca="1" si="685"/>
        <v>-6.6409706803639943E-4</v>
      </c>
      <c r="CR373" s="223">
        <f t="shared" ca="1" si="686"/>
        <v>-5.3941971191459126E-4</v>
      </c>
      <c r="CS373" s="223">
        <f t="shared" ca="1" si="687"/>
        <v>-3.6828789240383943E-4</v>
      </c>
      <c r="CT373" s="223">
        <f t="shared" ca="1" si="688"/>
        <v>-1.654393668914861E-4</v>
      </c>
      <c r="CU373" s="223">
        <f t="shared" ca="1" si="689"/>
        <v>5.1656685810913669E-5</v>
      </c>
      <c r="CV373" s="223">
        <f t="shared" ca="1" si="690"/>
        <v>2.6430409941690411E-4</v>
      </c>
      <c r="CW373" s="223">
        <f t="shared" ca="1" si="691"/>
        <v>4.5418982145191118E-4</v>
      </c>
      <c r="CX373" s="223">
        <f t="shared" ca="1" si="692"/>
        <v>6.0496102103578151E-4</v>
      </c>
      <c r="CY373" s="223">
        <f t="shared" ca="1" si="693"/>
        <v>7.0363338369785046E-4</v>
      </c>
      <c r="CZ373" s="223">
        <f t="shared" ca="1" si="694"/>
        <v>7.4170931182064126E-4</v>
      </c>
      <c r="DA373" s="223">
        <f t="shared" ca="1" si="695"/>
        <v>7.1590973204084909E-4</v>
      </c>
      <c r="DB373" s="223">
        <f t="shared" ca="1" si="696"/>
        <v>6.2845648684561092E-4</v>
      </c>
      <c r="DC373" s="223">
        <f t="shared" ca="1" si="697"/>
        <v>4.8688099098939815E-4</v>
      </c>
      <c r="DD373" s="223">
        <f t="shared" ca="1" si="698"/>
        <v>3.0337563111243731E-4</v>
      </c>
      <c r="DE373" s="223">
        <f t="shared" ca="1" si="699"/>
        <v>9.3743765590017136E-5</v>
      </c>
      <c r="DF373" s="223">
        <f t="shared" ca="1" si="700"/>
        <v>-1.2396125007941227E-4</v>
      </c>
      <c r="DG373" s="223">
        <f t="shared" ca="1" si="701"/>
        <v>-3.3099080612757385E-4</v>
      </c>
      <c r="DH373" s="223">
        <f t="shared" ca="1" si="702"/>
        <v>-5.095156562005752E-4</v>
      </c>
      <c r="DI373" s="223">
        <f t="shared" ca="1" si="703"/>
        <v>-6.4416136008321669E-4</v>
      </c>
      <c r="DJ373" s="223">
        <f t="shared" ca="1" si="704"/>
        <v>-7.2333232016692458E-4</v>
      </c>
      <c r="DK373" s="223">
        <f t="shared" ca="1" si="705"/>
        <v>-7.4021038652977243E-4</v>
      </c>
      <c r="DL373" s="223">
        <f t="shared" ca="1" si="706"/>
        <v>-6.9334203142961304E-4</v>
      </c>
      <c r="DM373" s="223">
        <f t="shared" ca="1" si="707"/>
        <v>-5.8676352613723753E-4</v>
      </c>
      <c r="DN373" s="223">
        <f t="shared" ca="1" si="708"/>
        <v>-4.2965333996475172E-4</v>
      </c>
      <c r="DO373" s="223">
        <f t="shared" ca="1" si="709"/>
        <v>-2.3554169665143554E-4</v>
      </c>
      <c r="DP373" s="223">
        <f t="shared" ca="1" si="710"/>
        <v>-2.114536058036128E-5</v>
      </c>
      <c r="DQ373" s="223">
        <f t="shared" ca="1" si="711"/>
        <v>1.9507199974553641E-4</v>
      </c>
      <c r="DR373" s="223">
        <f t="shared" ca="1" si="712"/>
        <v>3.9448989043725066E-4</v>
      </c>
      <c r="DS373" s="223">
        <f t="shared" ca="1" si="713"/>
        <v>5.599345766504379E-4</v>
      </c>
      <c r="DT373" s="223">
        <f t="shared" ca="1" si="714"/>
        <v>6.7715807309863291E-4</v>
      </c>
      <c r="DU373" s="223">
        <f t="shared" ca="1" si="715"/>
        <v>7.3606517097912349E-4</v>
      </c>
      <c r="DV373" s="223">
        <f t="shared" ca="1" si="716"/>
        <v>7.3158283057646431E-4</v>
      </c>
      <c r="DW373" s="223">
        <f t="shared" ca="1" si="717"/>
        <v>6.6409706803639834E-4</v>
      </c>
      <c r="DX373" s="223">
        <f t="shared" ca="1" si="718"/>
        <v>5.3941971191459148E-4</v>
      </c>
      <c r="DY373" s="223">
        <f t="shared" ca="1" si="719"/>
        <v>3.6828789240383965E-4</v>
      </c>
      <c r="DZ373" s="223">
        <f t="shared" ca="1" si="720"/>
        <v>1.6543936689148903E-4</v>
      </c>
      <c r="EA373" s="223">
        <f t="shared" ca="1" si="721"/>
        <v>-5.1656685810913398E-5</v>
      </c>
      <c r="EB373" s="223">
        <f t="shared" ca="1" si="722"/>
        <v>-2.6430409941690633E-4</v>
      </c>
      <c r="EC373" s="223">
        <f t="shared" ca="1" si="723"/>
        <v>-4.5418982145190891E-4</v>
      </c>
      <c r="ED373" s="223">
        <f t="shared" ca="1" si="724"/>
        <v>-6.049610210357813E-4</v>
      </c>
      <c r="EE373" s="223">
        <f t="shared" ca="1" si="725"/>
        <v>-7.0363338369785122E-4</v>
      </c>
      <c r="EF373" s="223">
        <f t="shared" ca="1" si="726"/>
        <v>-7.4170931182064104E-4</v>
      </c>
      <c r="EG373" s="223">
        <f t="shared" ca="1" si="727"/>
        <v>-7.159097320408492E-4</v>
      </c>
      <c r="EH373" s="223">
        <f t="shared" ca="1" si="728"/>
        <v>-6.2845648684560973E-4</v>
      </c>
      <c r="EI373" s="223">
        <f t="shared" ca="1" si="729"/>
        <v>-4.8688099098939837E-4</v>
      </c>
      <c r="EJ373" s="223">
        <f t="shared" ca="1" si="730"/>
        <v>-3.0337563111243758E-4</v>
      </c>
      <c r="EK373" s="223">
        <f t="shared" ca="1" si="731"/>
        <v>-9.3743765590020064E-5</v>
      </c>
      <c r="EL373" s="223">
        <f t="shared" ca="1" si="732"/>
        <v>1.2396125007941205E-4</v>
      </c>
      <c r="EM373" s="223">
        <f t="shared" ca="1" si="733"/>
        <v>3.3099080612757363E-4</v>
      </c>
      <c r="EN373" s="223">
        <f t="shared" ca="1" si="734"/>
        <v>5.0951565620057304E-4</v>
      </c>
      <c r="EO373" s="223">
        <f t="shared" ca="1" si="735"/>
        <v>6.4416136008321658E-4</v>
      </c>
      <c r="EP373" s="223">
        <f t="shared" ca="1" si="736"/>
        <v>7.2333232016692512E-4</v>
      </c>
      <c r="EQ373" s="223">
        <f t="shared" ca="1" si="737"/>
        <v>7.4021038652977253E-4</v>
      </c>
      <c r="ER373" s="223">
        <f t="shared" ca="1" si="738"/>
        <v>6.9334203142961217E-4</v>
      </c>
      <c r="ES373" s="223">
        <f t="shared" ca="1" si="739"/>
        <v>5.8676352613723612E-4</v>
      </c>
      <c r="ET373" s="223">
        <f t="shared" ca="1" si="740"/>
        <v>4.2965333996475405E-4</v>
      </c>
      <c r="EU373" s="223">
        <f t="shared" ca="1" si="741"/>
        <v>2.3554169665143329E-4</v>
      </c>
      <c r="EV373" s="223">
        <f t="shared" ca="1" si="742"/>
        <v>2.1145360580358894E-5</v>
      </c>
      <c r="EW373" s="223">
        <f t="shared" ca="1" si="743"/>
        <v>-1.950719997455337E-4</v>
      </c>
      <c r="EX373" s="223">
        <f t="shared" ca="1" si="744"/>
        <v>-3.9448989043725262E-4</v>
      </c>
      <c r="EY373" s="223">
        <f t="shared" ca="1" si="745"/>
        <v>-5.5993457665043584E-4</v>
      </c>
      <c r="EZ373" s="223">
        <f t="shared" ca="1" si="746"/>
        <v>-6.7715807309863172E-4</v>
      </c>
      <c r="FA373" s="223">
        <f t="shared" ca="1" si="747"/>
        <v>-7.360651709791237E-4</v>
      </c>
      <c r="FB373" s="223">
        <f t="shared" ca="1" si="748"/>
        <v>-7.3158283057646475E-4</v>
      </c>
      <c r="FC373" s="223">
        <f t="shared" ca="1" si="749"/>
        <v>-6.6409706803639964E-4</v>
      </c>
      <c r="FD373" s="223">
        <f t="shared" ca="1" si="750"/>
        <v>-5.3941971191458985E-4</v>
      </c>
      <c r="FE373" s="223">
        <f t="shared" ca="1" si="751"/>
        <v>-3.6828789240384219E-4</v>
      </c>
      <c r="FF373" s="223">
        <f t="shared" ca="1" si="752"/>
        <v>-1.654393668914867E-4</v>
      </c>
      <c r="FG373" s="223">
        <f t="shared" ca="1" si="753"/>
        <v>5.1656685810915674E-5</v>
      </c>
      <c r="FH373" s="223">
        <f t="shared" ca="1" si="754"/>
        <v>2.6430409941690351E-4</v>
      </c>
      <c r="FI373" s="223">
        <f t="shared" ca="1" si="755"/>
        <v>4.5418982145191075E-4</v>
      </c>
      <c r="FJ373" s="223">
        <f t="shared" ca="1" si="756"/>
        <v>6.0496102103577967E-4</v>
      </c>
      <c r="FK373" s="223">
        <f t="shared" ca="1" si="757"/>
        <v>7.0363338369785024E-4</v>
      </c>
      <c r="FL373" s="223">
        <f t="shared" ca="1" si="758"/>
        <v>7.4170931182064115E-4</v>
      </c>
      <c r="FM373" s="223">
        <f t="shared" ca="1" si="759"/>
        <v>7.1590973204084995E-4</v>
      </c>
      <c r="FN373" s="223">
        <f t="shared" ca="1" si="760"/>
        <v>6.2845648684561124E-4</v>
      </c>
      <c r="FO373" s="223">
        <f t="shared" ca="1" si="761"/>
        <v>4.8688099098939658E-4</v>
      </c>
      <c r="FP373" s="223">
        <f t="shared" ca="1" si="762"/>
        <v>3.0337563111244034E-4</v>
      </c>
      <c r="FQ373" s="223">
        <f t="shared" ca="1" si="763"/>
        <v>9.3743765590017679E-5</v>
      </c>
      <c r="FR373" s="223">
        <f t="shared" ca="1" si="764"/>
        <v>-1.2396125007941433E-4</v>
      </c>
      <c r="FS373" s="223">
        <f t="shared" ca="1" si="765"/>
        <v>-3.3099080612757103E-4</v>
      </c>
      <c r="FT373" s="223">
        <f t="shared" ca="1" si="766"/>
        <v>-5.0951565620057477E-4</v>
      </c>
      <c r="FU373" s="223">
        <f t="shared" ca="1" si="767"/>
        <v>-6.4416136008321777E-4</v>
      </c>
      <c r="FV373" s="223">
        <f t="shared" ca="1" si="768"/>
        <v>-7.2333232016692447E-4</v>
      </c>
      <c r="FW373" s="223">
        <f t="shared" ca="1" si="769"/>
        <v>-7.4021038652977243E-4</v>
      </c>
      <c r="FX373" s="223">
        <f t="shared" ca="1" si="770"/>
        <v>-6.9334203142961326E-4</v>
      </c>
      <c r="FY373" s="223">
        <f t="shared" ca="1" si="771"/>
        <v>-5.8676352613723786E-4</v>
      </c>
      <c r="FZ373" s="223">
        <f t="shared" ca="1" si="772"/>
        <v>-4.2965333996475215E-4</v>
      </c>
      <c r="GA373" s="223">
        <f t="shared" ca="1" si="773"/>
        <v>-2.3554169665143606E-4</v>
      </c>
      <c r="GB373" s="223">
        <f t="shared" ca="1" si="774"/>
        <v>-2.1145360580361822E-5</v>
      </c>
      <c r="GC373" s="223">
        <f t="shared" ca="1" si="775"/>
        <v>1.9507199974553593E-4</v>
      </c>
      <c r="GD373" s="223">
        <f t="shared" ca="1" si="776"/>
        <v>3.9448989043725012E-4</v>
      </c>
      <c r="GE373" s="223">
        <f t="shared" ca="1" si="777"/>
        <v>5.5993457665043747E-4</v>
      </c>
      <c r="GF373" s="223">
        <f t="shared" ca="1" si="778"/>
        <v>6.771580730986328E-4</v>
      </c>
      <c r="GG373" s="223">
        <f t="shared" ca="1" si="779"/>
        <v>7.3606517097912338E-4</v>
      </c>
      <c r="GH373" s="223">
        <f t="shared" ca="1" si="780"/>
        <v>7.3158283057646431E-4</v>
      </c>
      <c r="GI373" s="223">
        <f t="shared" ca="1" si="781"/>
        <v>6.6409706803639856E-4</v>
      </c>
      <c r="GJ373" s="223">
        <f t="shared" ca="1" si="782"/>
        <v>5.3941971191459181E-4</v>
      </c>
      <c r="GK373" s="223">
        <f t="shared" ca="1" si="783"/>
        <v>3.6828789240384013E-4</v>
      </c>
      <c r="GL373" s="223">
        <f t="shared" ca="1" si="784"/>
        <v>1.6543936689148949E-4</v>
      </c>
      <c r="GM373" s="223">
        <f t="shared" ca="1" si="785"/>
        <v>-5.1656685810912855E-5</v>
      </c>
      <c r="GN373" s="223">
        <f t="shared" ca="1" si="786"/>
        <v>-2.6430409941690573E-4</v>
      </c>
      <c r="GO373" s="223">
        <f t="shared" ca="1" si="787"/>
        <v>-4.5418982145190836E-4</v>
      </c>
      <c r="GP373" s="223">
        <f t="shared" ca="1" si="788"/>
        <v>-6.0496102103578097E-4</v>
      </c>
      <c r="GQ373" s="223">
        <f t="shared" ca="1" si="789"/>
        <v>-7.0363338369785089E-4</v>
      </c>
      <c r="GR373" s="223">
        <f t="shared" ca="1" si="790"/>
        <v>-7.4170931182064104E-4</v>
      </c>
      <c r="GS373" s="223">
        <f t="shared" ca="1" si="791"/>
        <v>-7.1590973204084941E-4</v>
      </c>
      <c r="GT373" s="223">
        <f t="shared" ca="1" si="792"/>
        <v>-6.2845648684560994E-4</v>
      </c>
      <c r="GU373" s="223">
        <f t="shared" ca="1" si="793"/>
        <v>-4.8688099098939875E-4</v>
      </c>
      <c r="GV373" s="223">
        <f t="shared" ca="1" si="794"/>
        <v>-3.0337563111243807E-4</v>
      </c>
      <c r="GW373" s="223">
        <f t="shared" ca="1" si="795"/>
        <v>-9.3743765590020552E-5</v>
      </c>
      <c r="GX373" s="223">
        <f t="shared" ca="1" si="796"/>
        <v>1.2396125007941146E-4</v>
      </c>
      <c r="GY373" s="223">
        <f t="shared" ca="1" si="797"/>
        <v>3.3099080612757309E-4</v>
      </c>
      <c r="GZ373" s="223">
        <f t="shared" ca="1" si="798"/>
        <v>5.0951565620057271E-4</v>
      </c>
      <c r="HA373" s="223">
        <f t="shared" ca="1" si="799"/>
        <v>6.4416136008321636E-4</v>
      </c>
      <c r="HB373" s="223">
        <f t="shared" ca="1" si="800"/>
        <v>7.2333232016692501E-4</v>
      </c>
      <c r="HC373" s="223">
        <f t="shared" ca="1" si="801"/>
        <v>7.4021038652977253E-4</v>
      </c>
      <c r="HD373" s="223">
        <f t="shared" ca="1" si="802"/>
        <v>6.9334203142961239E-4</v>
      </c>
      <c r="HE373" s="223">
        <f t="shared" ca="1" si="803"/>
        <v>5.8676352613723645E-4</v>
      </c>
      <c r="HF373" s="223">
        <f t="shared" ca="1" si="804"/>
        <v>4.2965333996475448E-4</v>
      </c>
      <c r="HG373" s="223">
        <f t="shared" ca="1" si="805"/>
        <v>2.3554169665143381E-4</v>
      </c>
      <c r="HH373" s="223">
        <f t="shared" ca="1" si="806"/>
        <v>2.1145360580359491E-5</v>
      </c>
      <c r="HI373" s="223">
        <f t="shared" ca="1" si="807"/>
        <v>-1.9507199974553316E-4</v>
      </c>
      <c r="HJ373" s="223">
        <f t="shared" ca="1" si="808"/>
        <v>-3.9448989043725218E-4</v>
      </c>
      <c r="HK373" s="223">
        <f t="shared" ca="1" si="809"/>
        <v>-5.5993457665043551E-4</v>
      </c>
      <c r="HL373" s="223">
        <f t="shared" ca="1" si="810"/>
        <v>-6.771580730986315E-4</v>
      </c>
      <c r="HM373" s="223">
        <f t="shared" ca="1" si="811"/>
        <v>-7.3606517097912359E-4</v>
      </c>
      <c r="HN373" s="223">
        <f t="shared" ca="1" si="812"/>
        <v>-7.3158283057646485E-4</v>
      </c>
      <c r="HO373" s="223">
        <f t="shared" ca="1" si="813"/>
        <v>-6.6409706803639986E-4</v>
      </c>
      <c r="HP373" s="223">
        <f t="shared" ca="1" si="814"/>
        <v>-5.3941971191459018E-4</v>
      </c>
      <c r="HQ373" s="223">
        <f t="shared" ca="1" si="815"/>
        <v>-3.6828789240383807E-4</v>
      </c>
      <c r="HR373" s="223">
        <f t="shared" ca="1" si="816"/>
        <v>-1.6543936689149237E-4</v>
      </c>
      <c r="HS373" s="223">
        <f t="shared" ca="1" si="817"/>
        <v>5.1656685810909928E-5</v>
      </c>
      <c r="HT373" s="223">
        <f t="shared" ca="1" si="818"/>
        <v>2.6430409941690302E-4</v>
      </c>
      <c r="HU373" s="223">
        <f t="shared" ca="1" si="819"/>
        <v>4.5418982145191021E-4</v>
      </c>
      <c r="HV373" s="223">
        <f t="shared" ca="1" si="820"/>
        <v>6.0496102103578238E-4</v>
      </c>
      <c r="HW373" s="223">
        <f t="shared" ca="1" si="821"/>
        <v>7.0363338369785165E-4</v>
      </c>
      <c r="HX373" s="223">
        <f t="shared" ca="1" si="822"/>
        <v>7.4170931182064093E-4</v>
      </c>
      <c r="HY373" s="223">
        <f t="shared" ca="1" si="823"/>
        <v>7.1590973204085017E-4</v>
      </c>
      <c r="HZ373" s="223">
        <f t="shared" ca="1" si="824"/>
        <v>6.2845648684561157E-4</v>
      </c>
      <c r="IA373" s="223">
        <f t="shared" ca="1" si="825"/>
        <v>4.8688099098939696E-4</v>
      </c>
      <c r="IB373" s="223">
        <f t="shared" ca="1" si="826"/>
        <v>3.0337563111243601E-4</v>
      </c>
      <c r="IC373" s="223">
        <f t="shared" ca="1" si="827"/>
        <v>9.3743765590023425E-5</v>
      </c>
      <c r="ID373" s="223">
        <f t="shared" ca="1" si="828"/>
        <v>-1.2396125007940858E-4</v>
      </c>
      <c r="IE373" s="223">
        <f t="shared" ca="1" si="829"/>
        <v>-6.5824976967631776E-4</v>
      </c>
      <c r="IF373" s="223">
        <f t="shared" ca="1" si="830"/>
        <v>-5.0951565620057434E-4</v>
      </c>
      <c r="IG373" s="223">
        <f t="shared" ca="1" si="831"/>
        <v>-6.4416136008321756E-4</v>
      </c>
      <c r="IH373" s="223">
        <f t="shared" ca="1" si="832"/>
        <v>-7.2333232016692556E-4</v>
      </c>
      <c r="II373" s="223">
        <f t="shared" ca="1" si="833"/>
        <v>-7.4021038652977286E-4</v>
      </c>
      <c r="IJ373" s="223">
        <f t="shared" ca="1" si="834"/>
        <v>-6.9334203142961347E-4</v>
      </c>
      <c r="IK373" s="223">
        <f t="shared" ca="1" si="835"/>
        <v>-5.8676352613723829E-4</v>
      </c>
      <c r="IL373" s="223">
        <f t="shared" ca="1" si="836"/>
        <v>-4.2965333996475259E-4</v>
      </c>
      <c r="IM373" s="223">
        <f t="shared" ca="1" si="837"/>
        <v>-2.3554169665143153E-4</v>
      </c>
      <c r="IN373" s="223">
        <f t="shared" ca="1" si="838"/>
        <v>-2.1145360580357105E-5</v>
      </c>
      <c r="IO373" s="223">
        <f t="shared" ca="1" si="839"/>
        <v>1.9507199974553034E-4</v>
      </c>
      <c r="IP373" s="223">
        <f t="shared" ca="1" si="840"/>
        <v>3.9448989043724969E-4</v>
      </c>
      <c r="IQ373" s="223">
        <f t="shared" ca="1" si="841"/>
        <v>5.5993457665043714E-4</v>
      </c>
      <c r="IR373" s="223">
        <f t="shared" ca="1" si="842"/>
        <v>6.7715807309863248E-4</v>
      </c>
      <c r="IS373" s="223">
        <f t="shared" ca="1" si="843"/>
        <v>7.3606517097912403E-4</v>
      </c>
      <c r="IT373" s="223">
        <f t="shared" ca="1" si="844"/>
        <v>7.315828305764654E-4</v>
      </c>
      <c r="IU373" s="223">
        <f t="shared" ca="1" si="845"/>
        <v>6.6409706803640116E-4</v>
      </c>
      <c r="IV373" s="223">
        <f t="shared" ca="1" si="846"/>
        <v>5.3941971191459224E-4</v>
      </c>
      <c r="IW373" s="223">
        <f t="shared" ca="1" si="847"/>
        <v>3.6828789240384062E-4</v>
      </c>
      <c r="IX373" s="223">
        <f t="shared" ca="1" si="848"/>
        <v>1.6543936689148491E-4</v>
      </c>
      <c r="IY373" s="223">
        <f t="shared" ca="1" si="849"/>
        <v>-5.1656685810917518E-5</v>
      </c>
      <c r="IZ373" s="223">
        <f t="shared" ca="1" si="850"/>
        <v>-2.6430409941690031E-4</v>
      </c>
      <c r="JA373" s="223">
        <f t="shared" ca="1" si="851"/>
        <v>-4.5418982145190799E-4</v>
      </c>
      <c r="JB373" s="223">
        <f t="shared" ca="1" si="852"/>
        <v>-6.0496102103578064E-4</v>
      </c>
    </row>
    <row r="374" spans="2:262">
      <c r="B374" s="230">
        <v>13</v>
      </c>
      <c r="C374" s="229">
        <f t="shared" si="853"/>
        <v>2.5390624999999995E-4</v>
      </c>
      <c r="D374" s="226">
        <f t="shared" ca="1" si="597"/>
        <v>50.090654797014153</v>
      </c>
      <c r="E374" s="225">
        <f ca="1">S361</f>
        <v>9.0654797014155131E-2</v>
      </c>
      <c r="F374" s="224">
        <v>13</v>
      </c>
      <c r="G374" s="223">
        <f t="shared" ca="1" si="854"/>
        <v>6.2473501276292072E-3</v>
      </c>
      <c r="H374" s="223">
        <f t="shared" ca="1" si="598"/>
        <v>6.5562235834577525E-3</v>
      </c>
      <c r="I374" s="223">
        <f t="shared" ca="1" si="599"/>
        <v>6.2032879738943905E-3</v>
      </c>
      <c r="J374" s="223">
        <f t="shared" ca="1" si="600"/>
        <v>5.2241699036354589E-3</v>
      </c>
      <c r="K374" s="223">
        <f t="shared" ca="1" si="601"/>
        <v>3.7177051135213633E-3</v>
      </c>
      <c r="L374" s="223">
        <f t="shared" ca="1" si="602"/>
        <v>1.835961641211278E-3</v>
      </c>
      <c r="M374" s="223">
        <f t="shared" ca="1" si="603"/>
        <v>-2.3111047988546348E-4</v>
      </c>
      <c r="N374" s="223">
        <f t="shared" ca="1" si="604"/>
        <v>-2.2748534681745307E-3</v>
      </c>
      <c r="O374" s="223">
        <f t="shared" ca="1" si="605"/>
        <v>-4.0889644696175797E-3</v>
      </c>
      <c r="P374" s="223">
        <f t="shared" ca="1" si="606"/>
        <v>-5.4903205185165751E-3</v>
      </c>
      <c r="Q374" s="223">
        <f t="shared" ca="1" si="607"/>
        <v>-6.3374636360217411E-3</v>
      </c>
      <c r="R374" s="223">
        <f t="shared" ca="1" si="608"/>
        <v>-6.5448801132559345E-3</v>
      </c>
      <c r="S374" s="223">
        <f t="shared" ca="1" si="609"/>
        <v>-6.0916325762571701E-3</v>
      </c>
      <c r="T374" s="223">
        <f t="shared" ca="1" si="610"/>
        <v>-5.0234734806935489E-3</v>
      </c>
      <c r="U374" s="223">
        <f t="shared" ca="1" si="611"/>
        <v>-3.4482266925034621E-3</v>
      </c>
      <c r="V374" s="223">
        <f t="shared" ca="1" si="612"/>
        <v>-1.5249033545167651E-3</v>
      </c>
      <c r="W374" s="223">
        <f t="shared" ca="1" si="613"/>
        <v>5.523492769144169E-4</v>
      </c>
      <c r="X374" s="223">
        <f t="shared" ca="1" si="614"/>
        <v>2.5738457624376169E-3</v>
      </c>
      <c r="Y374" s="223">
        <f t="shared" ca="1" si="615"/>
        <v>4.3355288909545627E-3</v>
      </c>
      <c r="Z374" s="223">
        <f t="shared" ca="1" si="616"/>
        <v>5.6595679570356425E-3</v>
      </c>
      <c r="AA374" s="223">
        <f t="shared" ca="1" si="617"/>
        <v>6.412309639418844E-3</v>
      </c>
      <c r="AB374" s="223">
        <f t="shared" ca="1" si="618"/>
        <v>6.5177694535974891E-3</v>
      </c>
      <c r="AC374" s="223">
        <f t="shared" ca="1" si="619"/>
        <v>5.965301902179746E-3</v>
      </c>
      <c r="AD374" s="223">
        <f t="shared" ca="1" si="620"/>
        <v>4.8106750701323413E-3</v>
      </c>
      <c r="AE374" s="223">
        <f t="shared" ca="1" si="621"/>
        <v>3.1704411913543364E-3</v>
      </c>
      <c r="AF374" s="223">
        <f t="shared" ca="1" si="622"/>
        <v>1.2101714420754647E-3</v>
      </c>
      <c r="AG374" s="223">
        <f t="shared" ca="1" si="623"/>
        <v>-8.7225741615520143E-4</v>
      </c>
      <c r="AH374" s="223">
        <f t="shared" ca="1" si="624"/>
        <v>-2.8666374368167386E-3</v>
      </c>
      <c r="AI374" s="223">
        <f t="shared" ca="1" si="625"/>
        <v>-4.5716486434457552E-3</v>
      </c>
      <c r="AJ374" s="223">
        <f t="shared" ca="1" si="626"/>
        <v>-5.8151810006266064E-3</v>
      </c>
      <c r="AK374" s="223">
        <f t="shared" ca="1" si="627"/>
        <v>-6.4717078272425975E-3</v>
      </c>
      <c r="AL374" s="223">
        <f t="shared" ca="1" si="628"/>
        <v>-6.4749569164361497E-3</v>
      </c>
      <c r="AM374" s="223">
        <f t="shared" ca="1" si="629"/>
        <v>-5.824600293321238E-3</v>
      </c>
      <c r="AN374" s="223">
        <f t="shared" ca="1" si="630"/>
        <v>-4.5862873219618145E-3</v>
      </c>
      <c r="AO374" s="223">
        <f t="shared" ca="1" si="631"/>
        <v>-2.8850178196773877E-3</v>
      </c>
      <c r="AP374" s="223">
        <f t="shared" ca="1" si="632"/>
        <v>-8.9252412063170515E-4</v>
      </c>
      <c r="AQ374" s="223">
        <f t="shared" ca="1" si="633"/>
        <v>1.1900642108797531E-3</v>
      </c>
      <c r="AR374" s="223">
        <f t="shared" ca="1" si="634"/>
        <v>3.152523130522774E-3</v>
      </c>
      <c r="AS374" s="223">
        <f t="shared" ca="1" si="635"/>
        <v>4.796754893925754E-3</v>
      </c>
      <c r="AT374" s="223">
        <f t="shared" ca="1" si="636"/>
        <v>5.9567847638373585E-3</v>
      </c>
      <c r="AU374" s="223">
        <f t="shared" ca="1" si="637"/>
        <v>6.515515104055865E-3</v>
      </c>
      <c r="AV374" s="223">
        <f t="shared" ca="1" si="638"/>
        <v>6.4165456409238722E-3</v>
      </c>
      <c r="AW374" s="223">
        <f t="shared" ca="1" si="639"/>
        <v>5.6698667121813859E-3</v>
      </c>
      <c r="AX374" s="223">
        <f t="shared" ca="1" si="640"/>
        <v>4.3508508059213477E-3</v>
      </c>
      <c r="AY374" s="223">
        <f t="shared" ca="1" si="641"/>
        <v>2.5926441873751092E-3</v>
      </c>
      <c r="AZ374" s="223">
        <f t="shared" ca="1" si="642"/>
        <v>5.727266304054522E-4</v>
      </c>
      <c r="BA374" s="223">
        <f t="shared" ca="1" si="643"/>
        <v>-1.5050040366829699E-3</v>
      </c>
      <c r="BB374" s="223">
        <f t="shared" ca="1" si="644"/>
        <v>-3.4308141198789652E-3</v>
      </c>
      <c r="BC374" s="223">
        <f t="shared" ca="1" si="645"/>
        <v>-5.0103053417201787E-3</v>
      </c>
      <c r="BD374" s="223">
        <f t="shared" ca="1" si="646"/>
        <v>-6.0840381107993046E-3</v>
      </c>
      <c r="BE374" s="223">
        <f t="shared" ca="1" si="647"/>
        <v>-6.5436259342917412E-3</v>
      </c>
      <c r="BF374" s="223">
        <f t="shared" ca="1" si="648"/>
        <v>-6.3426763449395893E-3</v>
      </c>
      <c r="BG374" s="223">
        <f t="shared" ca="1" si="649"/>
        <v>-5.5014739255102134E-3</v>
      </c>
      <c r="BH374" s="223">
        <f t="shared" ca="1" si="650"/>
        <v>-4.1049327091999118E-3</v>
      </c>
      <c r="BI374" s="223">
        <f t="shared" ca="1" si="651"/>
        <v>-2.2940246481366446E-3</v>
      </c>
      <c r="BJ374" s="223">
        <f t="shared" ca="1" si="652"/>
        <v>-2.5154939156162449E-4</v>
      </c>
      <c r="BK374" s="223">
        <f t="shared" ca="1" si="653"/>
        <v>1.8163181759390337E-3</v>
      </c>
      <c r="BL374" s="223">
        <f t="shared" ca="1" si="654"/>
        <v>3.7008399775165521E-3</v>
      </c>
      <c r="BM374" s="223">
        <f t="shared" ca="1" si="655"/>
        <v>5.2117855250954827E-3</v>
      </c>
      <c r="BN374" s="223">
        <f t="shared" ca="1" si="656"/>
        <v>6.1966344770535376E-3</v>
      </c>
      <c r="BO374" s="223">
        <f t="shared" ca="1" si="657"/>
        <v>6.5559725964979675E-3</v>
      </c>
      <c r="BP374" s="223">
        <f t="shared" ca="1" si="658"/>
        <v>6.2535269860875074E-3</v>
      </c>
      <c r="BQ374" s="223">
        <f t="shared" ca="1" si="659"/>
        <v>5.3198276062802943E-3</v>
      </c>
      <c r="BR374" s="223">
        <f t="shared" ca="1" si="660"/>
        <v>3.8491254700323547E-3</v>
      </c>
      <c r="BS374" s="223">
        <f t="shared" ca="1" si="661"/>
        <v>1.98987860258798E-3</v>
      </c>
      <c r="BT374" s="223">
        <f t="shared" ca="1" si="662"/>
        <v>-7.0233851799576461E-5</v>
      </c>
      <c r="BU374" s="223">
        <f t="shared" ca="1" si="663"/>
        <v>-2.1232566456185877E-3</v>
      </c>
      <c r="BV374" s="223">
        <f t="shared" ca="1" si="664"/>
        <v>-3.9619501874929852E-3</v>
      </c>
      <c r="BW374" s="223">
        <f t="shared" ca="1" si="665"/>
        <v>-5.4007100606423405E-3</v>
      </c>
      <c r="BX374" s="223">
        <f t="shared" ca="1" si="666"/>
        <v>-6.2943026080914642E-3</v>
      </c>
      <c r="BY374" s="223">
        <f t="shared" ca="1" si="667"/>
        <v>-6.552525346483852E-3</v>
      </c>
      <c r="BZ374" s="223">
        <f t="shared" ca="1" si="668"/>
        <v>-6.1493123329816766E-3</v>
      </c>
      <c r="CA374" s="223">
        <f t="shared" ca="1" si="669"/>
        <v>-5.1253653563849673E-3</v>
      </c>
      <c r="CB374" s="223">
        <f t="shared" ca="1" si="670"/>
        <v>-3.5840453504639162E-3</v>
      </c>
      <c r="CC374" s="223">
        <f t="shared" ca="1" si="671"/>
        <v>-1.6809387651929213E-3</v>
      </c>
      <c r="CD374" s="223">
        <f t="shared" ca="1" si="672"/>
        <v>3.9184789566005639E-4</v>
      </c>
      <c r="CE374" s="223">
        <f t="shared" ca="1" si="673"/>
        <v>2.4250800040635074E-3</v>
      </c>
      <c r="CF374" s="223">
        <f t="shared" ca="1" si="674"/>
        <v>4.2135157124419164E-3</v>
      </c>
      <c r="CG374" s="223">
        <f t="shared" ca="1" si="675"/>
        <v>5.5766238126067659E-3</v>
      </c>
      <c r="CH374" s="223">
        <f t="shared" ca="1" si="676"/>
        <v>6.3768072128307096E-3</v>
      </c>
      <c r="CI374" s="223">
        <f t="shared" ca="1" si="677"/>
        <v>6.5332924889766201E-3</v>
      </c>
      <c r="CJ374" s="223">
        <f t="shared" ca="1" si="678"/>
        <v>6.0302834478495378E-3</v>
      </c>
      <c r="CK374" s="223">
        <f t="shared" ca="1" si="679"/>
        <v>4.9185556524171236E-3</v>
      </c>
      <c r="CL374" s="223">
        <f t="shared" ca="1" si="680"/>
        <v>3.3103309517209332E-3</v>
      </c>
      <c r="CM374" s="223">
        <f t="shared" ca="1" si="681"/>
        <v>1.3679493990796441E-3</v>
      </c>
      <c r="CN374" s="223">
        <f t="shared" ca="1" si="682"/>
        <v>-7.1251794361804673E-4</v>
      </c>
      <c r="CO374" s="223">
        <f t="shared" ca="1" si="683"/>
        <v>-2.7210611323667381E-3</v>
      </c>
      <c r="CP374" s="223">
        <f t="shared" ca="1" si="684"/>
        <v>-4.4549305089791845E-3</v>
      </c>
      <c r="CQ374" s="223">
        <f t="shared" ca="1" si="685"/>
        <v>-5.739102989352078E-3</v>
      </c>
      <c r="CR374" s="223">
        <f t="shared" ca="1" si="686"/>
        <v>-6.4439495304518995E-3</v>
      </c>
      <c r="CS374" s="223">
        <f t="shared" ca="1" si="687"/>
        <v>-6.4983203576146099E-3</v>
      </c>
      <c r="CT374" s="223">
        <f t="shared" ca="1" si="688"/>
        <v>-5.8967270817010808E-3</v>
      </c>
      <c r="CU374" s="223">
        <f t="shared" ca="1" si="689"/>
        <v>-4.6998967170680294E-3</v>
      </c>
      <c r="CV374" s="223">
        <f t="shared" ca="1" si="690"/>
        <v>-3.0286416757644881E-3</v>
      </c>
      <c r="CW374" s="223">
        <f t="shared" ca="1" si="691"/>
        <v>-1.051664523045791E-3</v>
      </c>
      <c r="CX374" s="223">
        <f t="shared" ca="1" si="692"/>
        <v>1.0314714734406829E-3</v>
      </c>
      <c r="CY374" s="223">
        <f t="shared" ca="1" si="693"/>
        <v>3.0104869860652908E-3</v>
      </c>
      <c r="CZ374" s="223">
        <f t="shared" ca="1" si="694"/>
        <v>4.6856129877144784E-3</v>
      </c>
      <c r="DA374" s="223">
        <f t="shared" ca="1" si="695"/>
        <v>5.8877561643099867E-3</v>
      </c>
      <c r="DB374" s="223">
        <f t="shared" ca="1" si="696"/>
        <v>6.4955678092309095E-3</v>
      </c>
      <c r="DC374" s="223">
        <f t="shared" ca="1" si="697"/>
        <v>6.4476932033254667E-3</v>
      </c>
      <c r="DD374" s="223">
        <f t="shared" ca="1" si="698"/>
        <v>5.7489649835205138E-3</v>
      </c>
      <c r="DE374" s="223">
        <f t="shared" ca="1" si="699"/>
        <v>4.4699153188651683E-3</v>
      </c>
      <c r="DF374" s="223">
        <f t="shared" ca="1" si="700"/>
        <v>2.7396561367334666E-3</v>
      </c>
      <c r="DG374" s="223">
        <f t="shared" ca="1" si="701"/>
        <v>7.3284609506094143E-4</v>
      </c>
      <c r="DH374" s="223">
        <f t="shared" ca="1" si="702"/>
        <v>-1.3479400981375694E-3</v>
      </c>
      <c r="DI374" s="223">
        <f t="shared" ca="1" si="703"/>
        <v>-3.2926603129268739E-3</v>
      </c>
      <c r="DJ374" s="223">
        <f t="shared" ca="1" si="704"/>
        <v>-4.9050074143511422E-3</v>
      </c>
      <c r="DK374" s="223">
        <f t="shared" ca="1" si="705"/>
        <v>-6.0222252189615398E-3</v>
      </c>
      <c r="DL374" s="223">
        <f t="shared" ca="1" si="706"/>
        <v>-6.5315376962129402E-3</v>
      </c>
      <c r="DM374" s="223">
        <f t="shared" ca="1" si="707"/>
        <v>-6.3815329913582833E-3</v>
      </c>
      <c r="DN374" s="223">
        <f t="shared" ca="1" si="708"/>
        <v>-5.5873531251447823E-3</v>
      </c>
      <c r="DO374" s="223">
        <f t="shared" ca="1" si="709"/>
        <v>-4.2291655031408198E-3</v>
      </c>
      <c r="DP374" s="223">
        <f t="shared" ca="1" si="710"/>
        <v>-2.4440705261034971E-3</v>
      </c>
      <c r="DQ374" s="223">
        <f t="shared" ca="1" si="711"/>
        <v>-4.1226217664342259E-4</v>
      </c>
      <c r="DR374" s="223">
        <f t="shared" ca="1" si="712"/>
        <v>1.6611614170724339E-3</v>
      </c>
      <c r="DS374" s="223">
        <f t="shared" ca="1" si="713"/>
        <v>3.566901332691655E-3</v>
      </c>
      <c r="DT374" s="223">
        <f t="shared" ca="1" si="714"/>
        <v>5.1125852484987409E-3</v>
      </c>
      <c r="DU374" s="223">
        <f t="shared" ca="1" si="715"/>
        <v>6.1421862055759668E-3</v>
      </c>
      <c r="DV374" s="223">
        <f t="shared" ca="1" si="716"/>
        <v>6.5517725367896587E-3</v>
      </c>
      <c r="DW374" s="223">
        <f t="shared" ca="1" si="717"/>
        <v>6.2999991074586432E-3</v>
      </c>
      <c r="DX374" s="223">
        <f t="shared" ca="1" si="718"/>
        <v>5.4122808436962702E-3</v>
      </c>
      <c r="DY374" s="223">
        <f t="shared" ca="1" si="719"/>
        <v>3.9782272572882558E-3</v>
      </c>
      <c r="DZ374" s="223">
        <f t="shared" ca="1" si="720"/>
        <v>2.1425969355008487E-3</v>
      </c>
      <c r="EA374" s="223">
        <f t="shared" ca="1" si="721"/>
        <v>9.0685082532420639E-5</v>
      </c>
      <c r="EB374" s="223">
        <f t="shared" ca="1" si="722"/>
        <v>-1.9703808526529702E-3</v>
      </c>
      <c r="EC374" s="223">
        <f t="shared" ca="1" si="723"/>
        <v>-3.8325493747223241E-3</v>
      </c>
      <c r="ED374" s="223">
        <f t="shared" ca="1" si="724"/>
        <v>-5.3078464169731276E-3</v>
      </c>
      <c r="EE374" s="223">
        <f t="shared" ca="1" si="725"/>
        <v>-6.2473501276292072E-3</v>
      </c>
      <c r="EF374" s="223">
        <f t="shared" ca="1" si="726"/>
        <v>-6.5562235834577525E-3</v>
      </c>
      <c r="EG374" s="223">
        <f t="shared" ca="1" si="727"/>
        <v>-6.2032879738943853E-3</v>
      </c>
      <c r="EH374" s="223">
        <f t="shared" ca="1" si="728"/>
        <v>-5.2241699036354545E-3</v>
      </c>
      <c r="EI374" s="223">
        <f t="shared" ca="1" si="729"/>
        <v>-3.7177051135213681E-3</v>
      </c>
      <c r="EJ374" s="223">
        <f t="shared" ca="1" si="730"/>
        <v>-1.8359616412112524E-3</v>
      </c>
      <c r="EK374" s="223">
        <f t="shared" ca="1" si="731"/>
        <v>2.3111047988547562E-4</v>
      </c>
      <c r="EL374" s="223">
        <f t="shared" ca="1" si="732"/>
        <v>2.2748534681745316E-3</v>
      </c>
      <c r="EM374" s="223">
        <f t="shared" ca="1" si="733"/>
        <v>4.0889644696176074E-3</v>
      </c>
      <c r="EN374" s="223">
        <f t="shared" ca="1" si="734"/>
        <v>5.4903205185165864E-3</v>
      </c>
      <c r="EO374" s="223">
        <f t="shared" ca="1" si="735"/>
        <v>6.3374636360217437E-3</v>
      </c>
      <c r="EP374" s="223">
        <f t="shared" ca="1" si="736"/>
        <v>6.5448801132559353E-3</v>
      </c>
      <c r="EQ374" s="223">
        <f t="shared" ca="1" si="737"/>
        <v>6.0916325762571588E-3</v>
      </c>
      <c r="ER374" s="223">
        <f t="shared" ca="1" si="738"/>
        <v>5.023473480693541E-3</v>
      </c>
      <c r="ES374" s="223">
        <f t="shared" ca="1" si="739"/>
        <v>3.4482266925034612E-3</v>
      </c>
      <c r="ET374" s="223">
        <f t="shared" ca="1" si="740"/>
        <v>1.5249033545167755E-3</v>
      </c>
      <c r="EU374" s="223">
        <f t="shared" ca="1" si="741"/>
        <v>-5.5234927691444162E-4</v>
      </c>
      <c r="EV374" s="223">
        <f t="shared" ca="1" si="742"/>
        <v>-2.5738457624376286E-3</v>
      </c>
      <c r="EW374" s="223">
        <f t="shared" ca="1" si="743"/>
        <v>-4.3355288909545592E-3</v>
      </c>
      <c r="EX374" s="223">
        <f t="shared" ca="1" si="744"/>
        <v>-5.6595679570356581E-3</v>
      </c>
      <c r="EY374" s="223">
        <f t="shared" ca="1" si="745"/>
        <v>-6.4123096394188483E-3</v>
      </c>
      <c r="EZ374" s="223">
        <f t="shared" ca="1" si="746"/>
        <v>-6.5177694535974899E-3</v>
      </c>
      <c r="FA374" s="223">
        <f t="shared" ca="1" si="747"/>
        <v>-5.9653019021797503E-3</v>
      </c>
      <c r="FB374" s="223">
        <f t="shared" ca="1" si="748"/>
        <v>-4.8106750701323248E-3</v>
      </c>
      <c r="FC374" s="223">
        <f t="shared" ca="1" si="749"/>
        <v>-3.1704411913543256E-3</v>
      </c>
      <c r="FD374" s="223">
        <f t="shared" ca="1" si="750"/>
        <v>-1.2101714420754634E-3</v>
      </c>
      <c r="FE374" s="223">
        <f t="shared" ca="1" si="751"/>
        <v>8.7225741615523742E-4</v>
      </c>
      <c r="FF374" s="223">
        <f t="shared" ca="1" si="752"/>
        <v>2.8666374368167503E-3</v>
      </c>
      <c r="FG374" s="223">
        <f t="shared" ca="1" si="753"/>
        <v>4.5716486434457561E-3</v>
      </c>
      <c r="FH374" s="223">
        <f t="shared" ca="1" si="754"/>
        <v>5.8151810006266021E-3</v>
      </c>
      <c r="FI374" s="223">
        <f t="shared" ca="1" si="755"/>
        <v>6.4717078272426018E-3</v>
      </c>
      <c r="FJ374" s="223">
        <f t="shared" ca="1" si="756"/>
        <v>6.4749569164361479E-3</v>
      </c>
      <c r="FK374" s="223">
        <f t="shared" ca="1" si="757"/>
        <v>5.8246002933212372E-3</v>
      </c>
      <c r="FL374" s="223">
        <f t="shared" ca="1" si="758"/>
        <v>4.5862873219617885E-3</v>
      </c>
      <c r="FM374" s="223">
        <f t="shared" ca="1" si="759"/>
        <v>2.885017819677366E-3</v>
      </c>
      <c r="FN374" s="223">
        <f t="shared" ca="1" si="760"/>
        <v>8.9252412063169258E-4</v>
      </c>
      <c r="FO374" s="223">
        <f t="shared" ca="1" si="761"/>
        <v>-1.1900642108797431E-3</v>
      </c>
      <c r="FP374" s="223">
        <f t="shared" ca="1" si="762"/>
        <v>-3.1525231305227948E-3</v>
      </c>
      <c r="FQ374" s="223">
        <f t="shared" ca="1" si="763"/>
        <v>-4.7967548939257636E-3</v>
      </c>
      <c r="FR374" s="223">
        <f t="shared" ca="1" si="764"/>
        <v>-5.9567847638373594E-3</v>
      </c>
      <c r="FS374" s="223">
        <f t="shared" ca="1" si="765"/>
        <v>-6.5155151040558693E-3</v>
      </c>
      <c r="FT374" s="223">
        <f t="shared" ca="1" si="766"/>
        <v>-6.416545640923867E-3</v>
      </c>
      <c r="FU374" s="223">
        <f t="shared" ca="1" si="767"/>
        <v>-5.6698667121813789E-3</v>
      </c>
      <c r="FV374" s="223">
        <f t="shared" ca="1" si="768"/>
        <v>-4.3508508059213555E-3</v>
      </c>
      <c r="FW374" s="223">
        <f t="shared" ca="1" si="769"/>
        <v>-2.5926441873750867E-3</v>
      </c>
      <c r="FX374" s="223">
        <f t="shared" ca="1" si="770"/>
        <v>-5.7272663040543919E-4</v>
      </c>
      <c r="FY374" s="223">
        <f t="shared" ca="1" si="771"/>
        <v>1.5050040366829708E-3</v>
      </c>
      <c r="FZ374" s="223">
        <f t="shared" ca="1" si="772"/>
        <v>3.4308141198789964E-3</v>
      </c>
      <c r="GA374" s="223">
        <f t="shared" ca="1" si="773"/>
        <v>5.0103053417201943E-3</v>
      </c>
      <c r="GB374" s="223">
        <f t="shared" ca="1" si="774"/>
        <v>6.0840381107993089E-3</v>
      </c>
      <c r="GC374" s="223">
        <f t="shared" ca="1" si="775"/>
        <v>6.5436259342917403E-3</v>
      </c>
      <c r="GD374" s="223">
        <f t="shared" ca="1" si="776"/>
        <v>6.3426763449395797E-3</v>
      </c>
      <c r="GE374" s="223">
        <f t="shared" ca="1" si="777"/>
        <v>5.5014739255102064E-3</v>
      </c>
      <c r="GF374" s="223">
        <f t="shared" ca="1" si="778"/>
        <v>4.1049327091999023E-3</v>
      </c>
      <c r="GG374" s="223">
        <f t="shared" ca="1" si="779"/>
        <v>2.294024648136655E-3</v>
      </c>
      <c r="GH374" s="223">
        <f t="shared" ca="1" si="780"/>
        <v>2.5154939156161148E-4</v>
      </c>
      <c r="GI374" s="223">
        <f t="shared" ca="1" si="781"/>
        <v>-1.8163181759390458E-3</v>
      </c>
      <c r="GJ374" s="223">
        <f t="shared" ca="1" si="782"/>
        <v>-3.7008399775165439E-3</v>
      </c>
      <c r="GK374" s="223">
        <f t="shared" ca="1" si="783"/>
        <v>-5.2117855250955044E-3</v>
      </c>
      <c r="GL374" s="223">
        <f t="shared" ca="1" si="784"/>
        <v>-6.196634477053542E-3</v>
      </c>
      <c r="GM374" s="223">
        <f t="shared" ca="1" si="785"/>
        <v>-6.5559725964979684E-3</v>
      </c>
      <c r="GN374" s="223">
        <f t="shared" ca="1" si="786"/>
        <v>-6.2535269860875108E-3</v>
      </c>
      <c r="GO374" s="223">
        <f t="shared" ca="1" si="787"/>
        <v>-5.3198276062802734E-3</v>
      </c>
      <c r="GP374" s="223">
        <f t="shared" ca="1" si="788"/>
        <v>-3.8491254700323443E-3</v>
      </c>
      <c r="GQ374" s="223">
        <f t="shared" ca="1" si="789"/>
        <v>-1.9898786025879895E-3</v>
      </c>
      <c r="GR374" s="223">
        <f t="shared" ca="1" si="790"/>
        <v>7.023385179961289E-5</v>
      </c>
      <c r="GS374" s="223">
        <f t="shared" ca="1" si="791"/>
        <v>2.1232566456185994E-3</v>
      </c>
      <c r="GT374" s="223">
        <f t="shared" ca="1" si="792"/>
        <v>3.9619501874929965E-3</v>
      </c>
      <c r="GU374" s="223">
        <f t="shared" ca="1" si="793"/>
        <v>5.4007100606423353E-3</v>
      </c>
      <c r="GV374" s="223">
        <f t="shared" ca="1" si="794"/>
        <v>6.2943026080914738E-3</v>
      </c>
      <c r="GW374" s="223">
        <f t="shared" ca="1" si="795"/>
        <v>6.552525346483852E-3</v>
      </c>
      <c r="GX374" s="223">
        <f t="shared" ca="1" si="796"/>
        <v>6.1493123329816723E-3</v>
      </c>
      <c r="GY374" s="223">
        <f t="shared" ca="1" si="797"/>
        <v>5.1253653563849448E-3</v>
      </c>
      <c r="GZ374" s="223">
        <f t="shared" ca="1" si="798"/>
        <v>3.5840453504639444E-3</v>
      </c>
      <c r="HA374" s="223">
        <f t="shared" ca="1" si="799"/>
        <v>1.6809387651929085E-3</v>
      </c>
      <c r="HB374" s="223">
        <f t="shared" ca="1" si="800"/>
        <v>-3.9184789566009326E-4</v>
      </c>
      <c r="HC374" s="223">
        <f t="shared" ca="1" si="801"/>
        <v>-2.425080004063497E-3</v>
      </c>
      <c r="HD374" s="223">
        <f t="shared" ca="1" si="802"/>
        <v>-4.2135157124419259E-3</v>
      </c>
      <c r="HE374" s="223">
        <f t="shared" ca="1" si="803"/>
        <v>-5.5766238126067971E-3</v>
      </c>
      <c r="HF374" s="223">
        <f t="shared" ca="1" si="804"/>
        <v>-6.3768072128307061E-3</v>
      </c>
      <c r="HG374" s="223">
        <f t="shared" ca="1" si="805"/>
        <v>-6.5332924889766192E-3</v>
      </c>
      <c r="HH374" s="223">
        <f t="shared" ca="1" si="806"/>
        <v>-6.0302834478495153E-3</v>
      </c>
      <c r="HI374" s="223">
        <f t="shared" ca="1" si="807"/>
        <v>-4.9185556524171305E-3</v>
      </c>
      <c r="HJ374" s="223">
        <f t="shared" ca="1" si="808"/>
        <v>-3.310330951720902E-3</v>
      </c>
      <c r="HK374" s="223">
        <f t="shared" ca="1" si="809"/>
        <v>-1.3679493990796771E-3</v>
      </c>
      <c r="HL374" s="223">
        <f t="shared" ca="1" si="810"/>
        <v>7.1251794361805974E-4</v>
      </c>
      <c r="HM374" s="223">
        <f t="shared" ca="1" si="811"/>
        <v>2.7210611323667706E-3</v>
      </c>
      <c r="HN374" s="223">
        <f t="shared" ca="1" si="812"/>
        <v>4.4549305089791602E-3</v>
      </c>
      <c r="HO374" s="223">
        <f t="shared" ca="1" si="813"/>
        <v>5.739102989352084E-3</v>
      </c>
      <c r="HP374" s="223">
        <f t="shared" ca="1" si="814"/>
        <v>6.4439495304519055E-3</v>
      </c>
      <c r="HQ374" s="223">
        <f t="shared" ca="1" si="815"/>
        <v>6.4983203576146108E-3</v>
      </c>
      <c r="HR374" s="223">
        <f t="shared" ca="1" si="816"/>
        <v>5.8967270817010756E-3</v>
      </c>
      <c r="HS374" s="223">
        <f t="shared" ca="1" si="817"/>
        <v>4.6998967170679877E-3</v>
      </c>
      <c r="HT374" s="223">
        <f t="shared" ca="1" si="818"/>
        <v>3.0286416757644972E-3</v>
      </c>
      <c r="HU374" s="223">
        <f t="shared" ca="1" si="819"/>
        <v>1.0516645230457555E-3</v>
      </c>
      <c r="HV374" s="223">
        <f t="shared" ca="1" si="820"/>
        <v>-1.0314714734407423E-3</v>
      </c>
      <c r="HW374" s="223">
        <f t="shared" ca="1" si="821"/>
        <v>-3.0104869860652812E-3</v>
      </c>
      <c r="HX374" s="223">
        <f t="shared" ca="1" si="822"/>
        <v>-4.6856129877145027E-3</v>
      </c>
      <c r="HY374" s="223">
        <f t="shared" ca="1" si="823"/>
        <v>-5.8877561643099719E-3</v>
      </c>
      <c r="HZ374" s="223">
        <f t="shared" ca="1" si="824"/>
        <v>-6.4955678092309113E-3</v>
      </c>
      <c r="IA374" s="223">
        <f t="shared" ca="1" si="825"/>
        <v>-6.4476932033254546E-3</v>
      </c>
      <c r="IB374" s="223">
        <f t="shared" ca="1" si="826"/>
        <v>-5.7489649835205294E-3</v>
      </c>
      <c r="IC374" s="223">
        <f t="shared" ca="1" si="827"/>
        <v>-4.4699153188651588E-3</v>
      </c>
      <c r="ID374" s="223">
        <f t="shared" ca="1" si="828"/>
        <v>-2.7396561367334128E-3</v>
      </c>
      <c r="IE374" s="223">
        <f t="shared" ca="1" si="829"/>
        <v>6.054360311742891E-3</v>
      </c>
      <c r="IF374" s="223">
        <f t="shared" ca="1" si="830"/>
        <v>1.347940098137582E-3</v>
      </c>
      <c r="IG374" s="223">
        <f t="shared" ca="1" si="831"/>
        <v>3.292660312926925E-3</v>
      </c>
      <c r="IH374" s="223">
        <f t="shared" ca="1" si="832"/>
        <v>4.9050074143511492E-3</v>
      </c>
      <c r="II374" s="223">
        <f t="shared" ca="1" si="833"/>
        <v>6.0222252189615459E-3</v>
      </c>
      <c r="IJ374" s="223">
        <f t="shared" ca="1" si="834"/>
        <v>6.5315376962129376E-3</v>
      </c>
      <c r="IK374" s="223">
        <f t="shared" ca="1" si="835"/>
        <v>6.3815329913582807E-3</v>
      </c>
      <c r="IL374" s="223">
        <f t="shared" ca="1" si="836"/>
        <v>5.5873531251447763E-3</v>
      </c>
      <c r="IM374" s="223">
        <f t="shared" ca="1" si="837"/>
        <v>4.2291655031408458E-3</v>
      </c>
      <c r="IN374" s="223">
        <f t="shared" ca="1" si="838"/>
        <v>2.444070526103485E-3</v>
      </c>
      <c r="IO374" s="223">
        <f t="shared" ca="1" si="839"/>
        <v>4.1226217664336318E-4</v>
      </c>
      <c r="IP374" s="223">
        <f t="shared" ca="1" si="840"/>
        <v>-1.6611614170724013E-3</v>
      </c>
      <c r="IQ374" s="223">
        <f t="shared" ca="1" si="841"/>
        <v>-3.5669013326916662E-3</v>
      </c>
      <c r="IR374" s="223">
        <f t="shared" ca="1" si="842"/>
        <v>-5.1125852484987782E-3</v>
      </c>
      <c r="IS374" s="223">
        <f t="shared" ca="1" si="843"/>
        <v>-6.142186205575972E-3</v>
      </c>
      <c r="IT374" s="223">
        <f t="shared" ca="1" si="844"/>
        <v>-6.5517725367896587E-3</v>
      </c>
      <c r="IU374" s="223">
        <f t="shared" ca="1" si="845"/>
        <v>-6.2999991074586268E-3</v>
      </c>
      <c r="IV374" s="223">
        <f t="shared" ca="1" si="846"/>
        <v>-5.4122808436962624E-3</v>
      </c>
      <c r="IW374" s="223">
        <f t="shared" ca="1" si="847"/>
        <v>-3.9782272572882454E-3</v>
      </c>
      <c r="IX374" s="223">
        <f t="shared" ca="1" si="848"/>
        <v>-2.1425969355008808E-3</v>
      </c>
      <c r="IY374" s="223">
        <f t="shared" ca="1" si="849"/>
        <v>-9.0685082532408062E-5</v>
      </c>
      <c r="IZ374" s="223">
        <f t="shared" ca="1" si="850"/>
        <v>1.9703808526530275E-3</v>
      </c>
      <c r="JA374" s="223">
        <f t="shared" ca="1" si="851"/>
        <v>3.8325493747222977E-3</v>
      </c>
      <c r="JB374" s="223">
        <f t="shared" ca="1" si="852"/>
        <v>5.3078464169731346E-3</v>
      </c>
    </row>
    <row r="375" spans="2:262">
      <c r="B375" s="230">
        <v>14</v>
      </c>
      <c r="C375" s="229">
        <f t="shared" si="853"/>
        <v>2.7343749999999997E-4</v>
      </c>
      <c r="D375" s="226">
        <f t="shared" ca="1" si="597"/>
        <v>50.089406662132056</v>
      </c>
      <c r="E375" s="225">
        <f ca="1">T361</f>
        <v>8.9406662132056114E-2</v>
      </c>
      <c r="F375" s="224">
        <v>14</v>
      </c>
      <c r="G375" s="223">
        <f t="shared" ca="1" si="854"/>
        <v>-4.4945845875597436E-4</v>
      </c>
      <c r="H375" s="223">
        <f t="shared" ca="1" si="598"/>
        <v>-4.7081427942893638E-4</v>
      </c>
      <c r="I375" s="223">
        <f t="shared" ca="1" si="599"/>
        <v>-4.3712632244349647E-4</v>
      </c>
      <c r="J375" s="223">
        <f t="shared" ca="1" si="600"/>
        <v>-3.523331098349709E-4</v>
      </c>
      <c r="K375" s="223">
        <f t="shared" ca="1" si="601"/>
        <v>-2.2634797462169201E-4</v>
      </c>
      <c r="L375" s="223">
        <f t="shared" ca="1" si="602"/>
        <v>-7.3900074507531228E-5</v>
      </c>
      <c r="M375" s="223">
        <f t="shared" ca="1" si="603"/>
        <v>8.7187621483393628E-5</v>
      </c>
      <c r="N375" s="223">
        <f t="shared" ca="1" si="604"/>
        <v>2.3808204963775729E-4</v>
      </c>
      <c r="O375" s="223">
        <f t="shared" ca="1" si="605"/>
        <v>3.6114186024268572E-4</v>
      </c>
      <c r="P375" s="223">
        <f t="shared" ca="1" si="606"/>
        <v>4.4197990076355603E-4</v>
      </c>
      <c r="Q375" s="223">
        <f t="shared" ca="1" si="607"/>
        <v>4.7114524474552763E-4</v>
      </c>
      <c r="R375" s="223">
        <f t="shared" ca="1" si="608"/>
        <v>4.4522811729515063E-4</v>
      </c>
      <c r="S375" s="223">
        <f t="shared" ca="1" si="609"/>
        <v>3.6725853823819032E-4</v>
      </c>
      <c r="T375" s="223">
        <f t="shared" ca="1" si="610"/>
        <v>2.4635207683676864E-4</v>
      </c>
      <c r="U375" s="223">
        <f t="shared" ca="1" si="611"/>
        <v>9.6644133544151355E-5</v>
      </c>
      <c r="V375" s="223">
        <f t="shared" ca="1" si="612"/>
        <v>-6.4362656090266281E-5</v>
      </c>
      <c r="W375" s="223">
        <f t="shared" ca="1" si="613"/>
        <v>-2.1784468726656334E-4</v>
      </c>
      <c r="X375" s="223">
        <f t="shared" ca="1" si="614"/>
        <v>-3.4585808876470191E-4</v>
      </c>
      <c r="Y375" s="223">
        <f t="shared" ca="1" si="615"/>
        <v>-4.334365744773312E-4</v>
      </c>
      <c r="Z375" s="223">
        <f t="shared" ca="1" si="616"/>
        <v>-4.7034117990007735E-4</v>
      </c>
      <c r="AA375" s="223">
        <f t="shared" ca="1" si="617"/>
        <v>-4.5225731861486351E-4</v>
      </c>
      <c r="AB375" s="223">
        <f t="shared" ca="1" si="618"/>
        <v>-3.8129920865474516E-4</v>
      </c>
      <c r="AC375" s="223">
        <f t="shared" ca="1" si="619"/>
        <v>-2.6576269532085179E-4</v>
      </c>
      <c r="AD375" s="223">
        <f t="shared" ca="1" si="620"/>
        <v>-1.1915536839803725E-4</v>
      </c>
      <c r="AE375" s="223">
        <f t="shared" ca="1" si="621"/>
        <v>4.1382635421114208E-5</v>
      </c>
      <c r="AF375" s="223">
        <f t="shared" ca="1" si="622"/>
        <v>1.9708251796280346E-4</v>
      </c>
      <c r="AG375" s="223">
        <f t="shared" ca="1" si="623"/>
        <v>3.297411148572931E-4</v>
      </c>
      <c r="AH375" s="223">
        <f t="shared" ca="1" si="624"/>
        <v>4.2384906151863026E-4</v>
      </c>
      <c r="AI375" s="223">
        <f t="shared" ca="1" si="625"/>
        <v>4.6840402195522611E-4</v>
      </c>
      <c r="AJ375" s="223">
        <f t="shared" ca="1" si="626"/>
        <v>4.5819699244097057E-4</v>
      </c>
      <c r="AK375" s="223">
        <f t="shared" ca="1" si="627"/>
        <v>3.9442129587978475E-4</v>
      </c>
      <c r="AL375" s="223">
        <f t="shared" ca="1" si="628"/>
        <v>2.8453306819384419E-4</v>
      </c>
      <c r="AM375" s="223">
        <f t="shared" ca="1" si="629"/>
        <v>1.4137954753267463E-4</v>
      </c>
      <c r="AN375" s="223">
        <f t="shared" ca="1" si="630"/>
        <v>-1.8302920358542296E-5</v>
      </c>
      <c r="AO375" s="223">
        <f t="shared" ca="1" si="631"/>
        <v>-1.7584555961088134E-4</v>
      </c>
      <c r="AP375" s="223">
        <f t="shared" ca="1" si="632"/>
        <v>-3.1282976572228249E-4</v>
      </c>
      <c r="AQ375" s="223">
        <f t="shared" ca="1" si="633"/>
        <v>-4.1324045904593787E-4</v>
      </c>
      <c r="AR375" s="223">
        <f t="shared" ca="1" si="634"/>
        <v>-4.6533843769413791E-4</v>
      </c>
      <c r="AS375" s="223">
        <f t="shared" ca="1" si="635"/>
        <v>-4.6303282957897078E-4</v>
      </c>
      <c r="AT375" s="223">
        <f t="shared" ca="1" si="636"/>
        <v>-4.0659318765582438E-4</v>
      </c>
      <c r="AU375" s="223">
        <f t="shared" ca="1" si="637"/>
        <v>-3.0261797598340426E-4</v>
      </c>
      <c r="AV375" s="223">
        <f t="shared" ca="1" si="638"/>
        <v>-1.6326313095391999E-4</v>
      </c>
      <c r="AW375" s="223">
        <f t="shared" ca="1" si="639"/>
        <v>-4.8208880423198535E-6</v>
      </c>
      <c r="AX375" s="223">
        <f t="shared" ca="1" si="640"/>
        <v>1.5418497390360465E-4</v>
      </c>
      <c r="AY375" s="223">
        <f t="shared" ca="1" si="641"/>
        <v>2.9516478228099562E-4</v>
      </c>
      <c r="AZ375" s="223">
        <f t="shared" ca="1" si="642"/>
        <v>4.0163632411181451E-4</v>
      </c>
      <c r="BA375" s="223">
        <f t="shared" ca="1" si="643"/>
        <v>4.6115181237781116E-4</v>
      </c>
      <c r="BB375" s="223">
        <f t="shared" ca="1" si="644"/>
        <v>4.6675318007362927E-4</v>
      </c>
      <c r="BC375" s="223">
        <f t="shared" ca="1" si="645"/>
        <v>4.1778556082944359E-4</v>
      </c>
      <c r="BD375" s="223">
        <f t="shared" ca="1" si="646"/>
        <v>3.1997385056261674E-4</v>
      </c>
      <c r="BE375" s="223">
        <f t="shared" ca="1" si="647"/>
        <v>1.8475339919253673E-4</v>
      </c>
      <c r="BF375" s="223">
        <f t="shared" ca="1" si="648"/>
        <v>2.7933082501628066E-5</v>
      </c>
      <c r="BG375" s="223">
        <f t="shared" ca="1" si="649"/>
        <v>-1.3215294308918554E-4</v>
      </c>
      <c r="BH375" s="223">
        <f t="shared" ca="1" si="650"/>
        <v>-2.7678872102581228E-4</v>
      </c>
      <c r="BI375" s="223">
        <f t="shared" ca="1" si="651"/>
        <v>-3.8906461209371908E-4</v>
      </c>
      <c r="BJ375" s="223">
        <f t="shared" ca="1" si="652"/>
        <v>-4.5585423195333783E-4</v>
      </c>
      <c r="BK375" s="223">
        <f t="shared" ca="1" si="653"/>
        <v>-4.6934908127474039E-4</v>
      </c>
      <c r="BL375" s="223">
        <f t="shared" ca="1" si="654"/>
        <v>-4.2797145199333222E-4</v>
      </c>
      <c r="BM375" s="223">
        <f t="shared" ca="1" si="655"/>
        <v>-3.3655888010942348E-4</v>
      </c>
      <c r="BN375" s="223">
        <f t="shared" ca="1" si="656"/>
        <v>-2.0579858031001067E-4</v>
      </c>
      <c r="BO375" s="223">
        <f t="shared" ca="1" si="657"/>
        <v>-5.0977983718539986E-5</v>
      </c>
      <c r="BP375" s="223">
        <f t="shared" ca="1" si="658"/>
        <v>1.0980254425963301E-4</v>
      </c>
      <c r="BQ375" s="223">
        <f t="shared" ca="1" si="659"/>
        <v>2.5774585149784845E-4</v>
      </c>
      <c r="BR375" s="223">
        <f t="shared" ca="1" si="660"/>
        <v>3.7555560934705374E-4</v>
      </c>
      <c r="BS375" s="223">
        <f t="shared" ca="1" si="661"/>
        <v>4.4945845875597436E-4</v>
      </c>
      <c r="BT375" s="223">
        <f t="shared" ca="1" si="662"/>
        <v>4.7081427942893638E-4</v>
      </c>
      <c r="BU375" s="223">
        <f t="shared" ca="1" si="663"/>
        <v>4.3712632244349695E-4</v>
      </c>
      <c r="BV375" s="223">
        <f t="shared" ca="1" si="664"/>
        <v>3.523331098349715E-4</v>
      </c>
      <c r="BW375" s="223">
        <f t="shared" ca="1" si="665"/>
        <v>2.2634797462169255E-4</v>
      </c>
      <c r="BX375" s="223">
        <f t="shared" ca="1" si="666"/>
        <v>7.3900074507531635E-5</v>
      </c>
      <c r="BY375" s="223">
        <f t="shared" ca="1" si="667"/>
        <v>-8.7187621483393628E-5</v>
      </c>
      <c r="BZ375" s="223">
        <f t="shared" ca="1" si="668"/>
        <v>-2.3808204963775742E-4</v>
      </c>
      <c r="CA375" s="223">
        <f t="shared" ca="1" si="669"/>
        <v>-3.6114186024268502E-4</v>
      </c>
      <c r="CB375" s="223">
        <f t="shared" ca="1" si="670"/>
        <v>-4.4197990076355576E-4</v>
      </c>
      <c r="CC375" s="223">
        <f t="shared" ca="1" si="671"/>
        <v>-4.7114524474552768E-4</v>
      </c>
      <c r="CD375" s="223">
        <f t="shared" ca="1" si="672"/>
        <v>-4.4522811729515079E-4</v>
      </c>
      <c r="CE375" s="223">
        <f t="shared" ca="1" si="673"/>
        <v>-3.6725853823819032E-4</v>
      </c>
      <c r="CF375" s="223">
        <f t="shared" ca="1" si="674"/>
        <v>-2.4635207683676821E-4</v>
      </c>
      <c r="CG375" s="223">
        <f t="shared" ca="1" si="675"/>
        <v>-9.6644133544152548E-5</v>
      </c>
      <c r="CH375" s="223">
        <f t="shared" ca="1" si="676"/>
        <v>6.4362656090265441E-5</v>
      </c>
      <c r="CI375" s="223">
        <f t="shared" ca="1" si="677"/>
        <v>2.1784468726656302E-4</v>
      </c>
      <c r="CJ375" s="223">
        <f t="shared" ca="1" si="678"/>
        <v>3.4585808876470158E-4</v>
      </c>
      <c r="CK375" s="223">
        <f t="shared" ca="1" si="679"/>
        <v>4.3343657447733125E-4</v>
      </c>
      <c r="CL375" s="223">
        <f t="shared" ca="1" si="680"/>
        <v>4.7034117990007746E-4</v>
      </c>
      <c r="CM375" s="223">
        <f t="shared" ca="1" si="681"/>
        <v>4.5225731861486384E-4</v>
      </c>
      <c r="CN375" s="223">
        <f t="shared" ca="1" si="682"/>
        <v>3.8129920865474565E-4</v>
      </c>
      <c r="CO375" s="223">
        <f t="shared" ca="1" si="683"/>
        <v>2.6576269532085212E-4</v>
      </c>
      <c r="CP375" s="223">
        <f t="shared" ca="1" si="684"/>
        <v>1.191553683980376E-4</v>
      </c>
      <c r="CQ375" s="223">
        <f t="shared" ca="1" si="685"/>
        <v>-4.1382635421114642E-5</v>
      </c>
      <c r="CR375" s="223">
        <f t="shared" ca="1" si="686"/>
        <v>-1.9708251796280387E-4</v>
      </c>
      <c r="CS375" s="223">
        <f t="shared" ca="1" si="687"/>
        <v>-3.2974111485729217E-4</v>
      </c>
      <c r="CT375" s="223">
        <f t="shared" ca="1" si="688"/>
        <v>-4.238490615186301E-4</v>
      </c>
      <c r="CU375" s="223">
        <f t="shared" ca="1" si="689"/>
        <v>-4.6840402195522611E-4</v>
      </c>
      <c r="CV375" s="223">
        <f t="shared" ca="1" si="690"/>
        <v>-4.5819699244097067E-4</v>
      </c>
      <c r="CW375" s="223">
        <f t="shared" ca="1" si="691"/>
        <v>-3.9442129587978448E-4</v>
      </c>
      <c r="CX375" s="223">
        <f t="shared" ca="1" si="692"/>
        <v>-2.8453306819384386E-4</v>
      </c>
      <c r="CY375" s="223">
        <f t="shared" ca="1" si="693"/>
        <v>-1.4137954753267419E-4</v>
      </c>
      <c r="CZ375" s="223">
        <f t="shared" ca="1" si="694"/>
        <v>1.8302920358543543E-5</v>
      </c>
      <c r="DA375" s="223">
        <f t="shared" ca="1" si="695"/>
        <v>1.7584555961087939E-4</v>
      </c>
      <c r="DB375" s="223">
        <f t="shared" ca="1" si="696"/>
        <v>3.1282976572228097E-4</v>
      </c>
      <c r="DC375" s="223">
        <f t="shared" ca="1" si="697"/>
        <v>4.1324045904593727E-4</v>
      </c>
      <c r="DD375" s="223">
        <f t="shared" ca="1" si="698"/>
        <v>4.653384376941377E-4</v>
      </c>
      <c r="DE375" s="223">
        <f t="shared" ca="1" si="699"/>
        <v>4.63032829578971E-4</v>
      </c>
      <c r="DF375" s="223">
        <f t="shared" ca="1" si="700"/>
        <v>4.0659318765582454E-4</v>
      </c>
      <c r="DG375" s="223">
        <f t="shared" ca="1" si="701"/>
        <v>3.0261797598340459E-4</v>
      </c>
      <c r="DH375" s="223">
        <f t="shared" ca="1" si="702"/>
        <v>1.6326313095392031E-4</v>
      </c>
      <c r="DI375" s="223">
        <f t="shared" ca="1" si="703"/>
        <v>4.8208880423193927E-6</v>
      </c>
      <c r="DJ375" s="223">
        <f t="shared" ca="1" si="704"/>
        <v>-1.5418497390360509E-4</v>
      </c>
      <c r="DK375" s="223">
        <f t="shared" ca="1" si="705"/>
        <v>-2.9516478228099594E-4</v>
      </c>
      <c r="DL375" s="223">
        <f t="shared" ca="1" si="706"/>
        <v>-4.0163632411181516E-4</v>
      </c>
      <c r="DM375" s="223">
        <f t="shared" ca="1" si="707"/>
        <v>-4.6115181237781072E-4</v>
      </c>
      <c r="DN375" s="223">
        <f t="shared" ca="1" si="708"/>
        <v>-4.667531800736296E-4</v>
      </c>
      <c r="DO375" s="223">
        <f t="shared" ca="1" si="709"/>
        <v>-4.1778556082944457E-4</v>
      </c>
      <c r="DP375" s="223">
        <f t="shared" ca="1" si="710"/>
        <v>-3.1997385056261706E-4</v>
      </c>
      <c r="DQ375" s="223">
        <f t="shared" ca="1" si="711"/>
        <v>-1.8475339919253711E-4</v>
      </c>
      <c r="DR375" s="223">
        <f t="shared" ca="1" si="712"/>
        <v>-2.79330825016285E-5</v>
      </c>
      <c r="DS375" s="223">
        <f t="shared" ca="1" si="713"/>
        <v>1.3215294308918513E-4</v>
      </c>
      <c r="DT375" s="223">
        <f t="shared" ca="1" si="714"/>
        <v>2.7678872102581201E-4</v>
      </c>
      <c r="DU375" s="223">
        <f t="shared" ca="1" si="715"/>
        <v>3.8906461209371886E-4</v>
      </c>
      <c r="DV375" s="223">
        <f t="shared" ca="1" si="716"/>
        <v>4.5585423195333816E-4</v>
      </c>
      <c r="DW375" s="223">
        <f t="shared" ca="1" si="717"/>
        <v>4.6934908127474034E-4</v>
      </c>
      <c r="DX375" s="223">
        <f t="shared" ca="1" si="718"/>
        <v>4.2797145199333162E-4</v>
      </c>
      <c r="DY375" s="223">
        <f t="shared" ca="1" si="719"/>
        <v>3.3655888010942494E-4</v>
      </c>
      <c r="DZ375" s="223">
        <f t="shared" ca="1" si="720"/>
        <v>2.0579858031001251E-4</v>
      </c>
      <c r="EA375" s="223">
        <f t="shared" ca="1" si="721"/>
        <v>5.09779837185421E-5</v>
      </c>
      <c r="EB375" s="223">
        <f t="shared" ca="1" si="722"/>
        <v>-1.098025442596326E-4</v>
      </c>
      <c r="EC375" s="223">
        <f t="shared" ca="1" si="723"/>
        <v>-2.5774585149784812E-4</v>
      </c>
      <c r="ED375" s="223">
        <f t="shared" ca="1" si="724"/>
        <v>-3.7555560934705352E-4</v>
      </c>
      <c r="EE375" s="223">
        <f t="shared" ca="1" si="725"/>
        <v>-4.494584587559742E-4</v>
      </c>
      <c r="EF375" s="223">
        <f t="shared" ca="1" si="726"/>
        <v>-4.7081427942893632E-4</v>
      </c>
      <c r="EG375" s="223">
        <f t="shared" ca="1" si="727"/>
        <v>-4.3712632244349647E-4</v>
      </c>
      <c r="EH375" s="223">
        <f t="shared" ca="1" si="728"/>
        <v>-3.5233310983497063E-4</v>
      </c>
      <c r="EI375" s="223">
        <f t="shared" ca="1" si="729"/>
        <v>-2.2634797462169144E-4</v>
      </c>
      <c r="EJ375" s="223">
        <f t="shared" ca="1" si="730"/>
        <v>-7.3900074507533668E-5</v>
      </c>
      <c r="EK375" s="223">
        <f t="shared" ca="1" si="731"/>
        <v>8.7187621483391596E-5</v>
      </c>
      <c r="EL375" s="223">
        <f t="shared" ca="1" si="732"/>
        <v>2.3808204963775566E-4</v>
      </c>
      <c r="EM375" s="223">
        <f t="shared" ca="1" si="733"/>
        <v>3.6114186024268469E-4</v>
      </c>
      <c r="EN375" s="223">
        <f t="shared" ca="1" si="734"/>
        <v>4.4197990076355565E-4</v>
      </c>
      <c r="EO375" s="223">
        <f t="shared" ca="1" si="735"/>
        <v>4.7114524474552763E-4</v>
      </c>
      <c r="EP375" s="223">
        <f t="shared" ca="1" si="736"/>
        <v>4.452281172951509E-4</v>
      </c>
      <c r="EQ375" s="223">
        <f t="shared" ca="1" si="737"/>
        <v>3.6725853823819053E-4</v>
      </c>
      <c r="ER375" s="223">
        <f t="shared" ca="1" si="738"/>
        <v>2.4635207683676859E-4</v>
      </c>
      <c r="ES375" s="223">
        <f t="shared" ca="1" si="739"/>
        <v>9.6644133544151274E-5</v>
      </c>
      <c r="ET375" s="223">
        <f t="shared" ca="1" si="740"/>
        <v>-6.4362656090266688E-5</v>
      </c>
      <c r="EU375" s="223">
        <f t="shared" ca="1" si="741"/>
        <v>-2.1784468726656416E-4</v>
      </c>
      <c r="EV375" s="223">
        <f t="shared" ca="1" si="742"/>
        <v>-3.4585808876470017E-4</v>
      </c>
      <c r="EW375" s="223">
        <f t="shared" ca="1" si="743"/>
        <v>-4.3343657447733039E-4</v>
      </c>
      <c r="EX375" s="223">
        <f t="shared" ca="1" si="744"/>
        <v>-4.7034117990007735E-4</v>
      </c>
      <c r="EY375" s="223">
        <f t="shared" ca="1" si="745"/>
        <v>-4.5225731861486395E-4</v>
      </c>
      <c r="EZ375" s="223">
        <f t="shared" ca="1" si="746"/>
        <v>-3.8129920865474592E-4</v>
      </c>
      <c r="FA375" s="223">
        <f t="shared" ca="1" si="747"/>
        <v>-2.6576269532085244E-4</v>
      </c>
      <c r="FB375" s="223">
        <f t="shared" ca="1" si="748"/>
        <v>-1.1915536839803801E-4</v>
      </c>
      <c r="FC375" s="223">
        <f t="shared" ca="1" si="749"/>
        <v>4.1382635421114208E-5</v>
      </c>
      <c r="FD375" s="223">
        <f t="shared" ca="1" si="750"/>
        <v>1.9708251796280349E-4</v>
      </c>
      <c r="FE375" s="223">
        <f t="shared" ca="1" si="751"/>
        <v>3.297411148572931E-4</v>
      </c>
      <c r="FF375" s="223">
        <f t="shared" ca="1" si="752"/>
        <v>4.2384906151863059E-4</v>
      </c>
      <c r="FG375" s="223">
        <f t="shared" ca="1" si="753"/>
        <v>4.6840402195522617E-4</v>
      </c>
      <c r="FH375" s="223">
        <f t="shared" ca="1" si="754"/>
        <v>4.5819699244097116E-4</v>
      </c>
      <c r="FI375" s="223">
        <f t="shared" ca="1" si="755"/>
        <v>3.9442129587978562E-4</v>
      </c>
      <c r="FJ375" s="223">
        <f t="shared" ca="1" si="756"/>
        <v>2.8453306819384549E-4</v>
      </c>
      <c r="FK375" s="223">
        <f t="shared" ca="1" si="757"/>
        <v>1.4137954753267617E-4</v>
      </c>
      <c r="FL375" s="223">
        <f t="shared" ca="1" si="758"/>
        <v>-1.8302920358541483E-5</v>
      </c>
      <c r="FM375" s="223">
        <f t="shared" ca="1" si="759"/>
        <v>-1.7584555961088061E-4</v>
      </c>
      <c r="FN375" s="223">
        <f t="shared" ca="1" si="760"/>
        <v>-3.128297657222819E-4</v>
      </c>
      <c r="FO375" s="223">
        <f t="shared" ca="1" si="761"/>
        <v>-4.1324045904593787E-4</v>
      </c>
      <c r="FP375" s="223">
        <f t="shared" ca="1" si="762"/>
        <v>-4.6533843769413791E-4</v>
      </c>
      <c r="FQ375" s="223">
        <f t="shared" ca="1" si="763"/>
        <v>-4.6303282957897078E-4</v>
      </c>
      <c r="FR375" s="223">
        <f t="shared" ca="1" si="764"/>
        <v>-4.0659318765582389E-4</v>
      </c>
      <c r="FS375" s="223">
        <f t="shared" ca="1" si="765"/>
        <v>-3.0261797598340616E-4</v>
      </c>
      <c r="FT375" s="223">
        <f t="shared" ca="1" si="766"/>
        <v>-1.6326313095392229E-4</v>
      </c>
      <c r="FU375" s="223">
        <f t="shared" ca="1" si="767"/>
        <v>-4.8208880423214798E-6</v>
      </c>
      <c r="FV375" s="223">
        <f t="shared" ca="1" si="768"/>
        <v>1.5418497390360313E-4</v>
      </c>
      <c r="FW375" s="223">
        <f t="shared" ca="1" si="769"/>
        <v>2.9516478228099432E-4</v>
      </c>
      <c r="FX375" s="223">
        <f t="shared" ca="1" si="770"/>
        <v>4.0163632411181408E-4</v>
      </c>
      <c r="FY375" s="223">
        <f t="shared" ca="1" si="771"/>
        <v>4.6115181237781099E-4</v>
      </c>
      <c r="FZ375" s="223">
        <f t="shared" ca="1" si="772"/>
        <v>4.6675318007362938E-4</v>
      </c>
      <c r="GA375" s="223">
        <f t="shared" ca="1" si="773"/>
        <v>4.1778556082944392E-4</v>
      </c>
      <c r="GB375" s="223">
        <f t="shared" ca="1" si="774"/>
        <v>3.1997385056261614E-4</v>
      </c>
      <c r="GC375" s="223">
        <f t="shared" ca="1" si="775"/>
        <v>1.8475339919253594E-4</v>
      </c>
      <c r="GD375" s="223">
        <f t="shared" ca="1" si="776"/>
        <v>2.7933082501627226E-5</v>
      </c>
      <c r="GE375" s="223">
        <f t="shared" ca="1" si="777"/>
        <v>-1.3215294308918315E-4</v>
      </c>
      <c r="GF375" s="223">
        <f t="shared" ca="1" si="778"/>
        <v>-2.7678872102581027E-4</v>
      </c>
      <c r="GG375" s="223">
        <f t="shared" ca="1" si="779"/>
        <v>-3.8906461209371773E-4</v>
      </c>
      <c r="GH375" s="223">
        <f t="shared" ca="1" si="780"/>
        <v>-4.5585423195333762E-4</v>
      </c>
      <c r="GI375" s="223">
        <f t="shared" ca="1" si="781"/>
        <v>-4.693490812747405E-4</v>
      </c>
      <c r="GJ375" s="223">
        <f t="shared" ca="1" si="782"/>
        <v>-4.279714519933326E-4</v>
      </c>
      <c r="GK375" s="223">
        <f t="shared" ca="1" si="783"/>
        <v>-3.365588801094264E-4</v>
      </c>
      <c r="GL375" s="223">
        <f t="shared" ca="1" si="784"/>
        <v>-2.0579858031001135E-4</v>
      </c>
      <c r="GM375" s="223">
        <f t="shared" ca="1" si="785"/>
        <v>-5.097798371854416E-5</v>
      </c>
      <c r="GN375" s="223">
        <f t="shared" ca="1" si="786"/>
        <v>1.0980254425963382E-4</v>
      </c>
      <c r="GO375" s="223">
        <f t="shared" ca="1" si="787"/>
        <v>2.5774585149784639E-4</v>
      </c>
      <c r="GP375" s="223">
        <f t="shared" ca="1" si="788"/>
        <v>3.7555560934705428E-4</v>
      </c>
      <c r="GQ375" s="223">
        <f t="shared" ca="1" si="789"/>
        <v>4.494584587559736E-4</v>
      </c>
      <c r="GR375" s="223">
        <f t="shared" ca="1" si="790"/>
        <v>4.7081427942893632E-4</v>
      </c>
      <c r="GS375" s="223">
        <f t="shared" ca="1" si="791"/>
        <v>4.3712632244349722E-4</v>
      </c>
      <c r="GT375" s="223">
        <f t="shared" ca="1" si="792"/>
        <v>3.5233310983496982E-4</v>
      </c>
      <c r="GU375" s="223">
        <f t="shared" ca="1" si="793"/>
        <v>2.2634797462169325E-4</v>
      </c>
      <c r="GV375" s="223">
        <f t="shared" ca="1" si="794"/>
        <v>7.3900074507535728E-5</v>
      </c>
      <c r="GW375" s="223">
        <f t="shared" ca="1" si="795"/>
        <v>-8.7187621483392815E-5</v>
      </c>
      <c r="GX375" s="223">
        <f t="shared" ca="1" si="796"/>
        <v>-2.3808204963775384E-4</v>
      </c>
      <c r="GY375" s="223">
        <f t="shared" ca="1" si="797"/>
        <v>-3.6114186024268551E-4</v>
      </c>
      <c r="GZ375" s="223">
        <f t="shared" ca="1" si="798"/>
        <v>-4.419799007635549E-4</v>
      </c>
      <c r="HA375" s="223">
        <f t="shared" ca="1" si="799"/>
        <v>-4.7114524474552763E-4</v>
      </c>
      <c r="HB375" s="223">
        <f t="shared" ca="1" si="800"/>
        <v>-4.4522811729515166E-4</v>
      </c>
      <c r="HC375" s="223">
        <f t="shared" ca="1" si="801"/>
        <v>-3.6725853823818978E-4</v>
      </c>
      <c r="HD375" s="223">
        <f t="shared" ca="1" si="802"/>
        <v>-2.4635207683677037E-4</v>
      </c>
      <c r="HE375" s="223">
        <f t="shared" ca="1" si="803"/>
        <v>-9.6644133544150027E-5</v>
      </c>
      <c r="HF375" s="223">
        <f t="shared" ca="1" si="804"/>
        <v>6.4362656090264655E-5</v>
      </c>
      <c r="HG375" s="223">
        <f t="shared" ca="1" si="805"/>
        <v>2.1784468726656519E-4</v>
      </c>
      <c r="HH375" s="223">
        <f t="shared" ca="1" si="806"/>
        <v>3.4585808876470104E-4</v>
      </c>
      <c r="HI375" s="223">
        <f t="shared" ca="1" si="807"/>
        <v>4.3343657447732963E-4</v>
      </c>
      <c r="HJ375" s="223">
        <f t="shared" ca="1" si="808"/>
        <v>4.7034117990007735E-4</v>
      </c>
      <c r="HK375" s="223">
        <f t="shared" ca="1" si="809"/>
        <v>4.5225731861486454E-4</v>
      </c>
      <c r="HL375" s="223">
        <f t="shared" ca="1" si="810"/>
        <v>3.8129920865474516E-4</v>
      </c>
      <c r="HM375" s="223">
        <f t="shared" ca="1" si="811"/>
        <v>2.6576269532085418E-4</v>
      </c>
      <c r="HN375" s="223">
        <f t="shared" ca="1" si="812"/>
        <v>1.1915536839803673E-4</v>
      </c>
      <c r="HO375" s="223">
        <f t="shared" ca="1" si="813"/>
        <v>-4.1382635421112176E-5</v>
      </c>
      <c r="HP375" s="223">
        <f t="shared" ca="1" si="814"/>
        <v>-1.9708251796280463E-4</v>
      </c>
      <c r="HQ375" s="223">
        <f t="shared" ca="1" si="815"/>
        <v>-3.2974111485729163E-4</v>
      </c>
      <c r="HR375" s="223">
        <f t="shared" ca="1" si="816"/>
        <v>-4.2384906151863113E-4</v>
      </c>
      <c r="HS375" s="223">
        <f t="shared" ca="1" si="817"/>
        <v>-4.68404021955226E-4</v>
      </c>
      <c r="HT375" s="223">
        <f t="shared" ca="1" si="818"/>
        <v>-4.581969924409716E-4</v>
      </c>
      <c r="HU375" s="223">
        <f t="shared" ca="1" si="819"/>
        <v>-3.9442129587978492E-4</v>
      </c>
      <c r="HV375" s="223">
        <f t="shared" ca="1" si="820"/>
        <v>-2.8453306819384717E-4</v>
      </c>
      <c r="HW375" s="223">
        <f t="shared" ca="1" si="821"/>
        <v>-1.4137954753267495E-4</v>
      </c>
      <c r="HX375" s="223">
        <f t="shared" ca="1" si="822"/>
        <v>1.8302920358539396E-5</v>
      </c>
      <c r="HY375" s="223">
        <f t="shared" ca="1" si="823"/>
        <v>1.7584555961088174E-4</v>
      </c>
      <c r="HZ375" s="223">
        <f t="shared" ca="1" si="824"/>
        <v>3.1282976572228032E-4</v>
      </c>
      <c r="IA375" s="223">
        <f t="shared" ca="1" si="825"/>
        <v>4.1324045904593846E-4</v>
      </c>
      <c r="IB375" s="223">
        <f t="shared" ca="1" si="826"/>
        <v>4.6533843769413759E-4</v>
      </c>
      <c r="IC375" s="223">
        <f t="shared" ca="1" si="827"/>
        <v>4.6303282957897056E-4</v>
      </c>
      <c r="ID375" s="223">
        <f t="shared" ca="1" si="828"/>
        <v>4.0659318765582498E-4</v>
      </c>
      <c r="IE375" s="223">
        <f t="shared" ca="1" si="829"/>
        <v>-2.4947278137494938E-4</v>
      </c>
      <c r="IF375" s="223">
        <f t="shared" ca="1" si="830"/>
        <v>1.6326313095392113E-4</v>
      </c>
      <c r="IG375" s="223">
        <f t="shared" ca="1" si="831"/>
        <v>4.8208880423235398E-6</v>
      </c>
      <c r="IH375" s="223">
        <f t="shared" ca="1" si="832"/>
        <v>-1.541849739036043E-4</v>
      </c>
      <c r="II375" s="223">
        <f t="shared" ca="1" si="833"/>
        <v>-2.9516478228099269E-4</v>
      </c>
      <c r="IJ375" s="223">
        <f t="shared" ca="1" si="834"/>
        <v>-4.0163632411181478E-4</v>
      </c>
      <c r="IK375" s="223">
        <f t="shared" ca="1" si="835"/>
        <v>-4.6115181237781056E-4</v>
      </c>
      <c r="IL375" s="223">
        <f t="shared" ca="1" si="836"/>
        <v>-4.6675318007362922E-4</v>
      </c>
      <c r="IM375" s="223">
        <f t="shared" ca="1" si="837"/>
        <v>-4.1778556082944489E-4</v>
      </c>
      <c r="IN375" s="223">
        <f t="shared" ca="1" si="838"/>
        <v>-3.1997385056261522E-4</v>
      </c>
      <c r="IO375" s="223">
        <f t="shared" ca="1" si="839"/>
        <v>-1.8475339919253787E-4</v>
      </c>
      <c r="IP375" s="223">
        <f t="shared" ca="1" si="840"/>
        <v>-2.7933082501625979E-5</v>
      </c>
      <c r="IQ375" s="223">
        <f t="shared" ca="1" si="841"/>
        <v>1.3215294308918435E-4</v>
      </c>
      <c r="IR375" s="223">
        <f t="shared" ca="1" si="842"/>
        <v>2.7678872102580865E-4</v>
      </c>
      <c r="IS375" s="223">
        <f t="shared" ca="1" si="843"/>
        <v>3.8906461209371843E-4</v>
      </c>
      <c r="IT375" s="223">
        <f t="shared" ca="1" si="844"/>
        <v>4.5585423195333707E-4</v>
      </c>
      <c r="IU375" s="223">
        <f t="shared" ca="1" si="845"/>
        <v>4.6934908127474039E-4</v>
      </c>
      <c r="IV375" s="223">
        <f t="shared" ca="1" si="846"/>
        <v>4.2797145199333347E-4</v>
      </c>
      <c r="IW375" s="223">
        <f t="shared" ca="1" si="847"/>
        <v>3.3655888010942315E-4</v>
      </c>
      <c r="IX375" s="223">
        <f t="shared" ca="1" si="848"/>
        <v>2.0579858031001319E-4</v>
      </c>
      <c r="IY375" s="223">
        <f t="shared" ca="1" si="849"/>
        <v>5.097798371853958E-5</v>
      </c>
      <c r="IZ375" s="223">
        <f t="shared" ca="1" si="850"/>
        <v>-1.0980254425963179E-4</v>
      </c>
      <c r="JA375" s="223">
        <f t="shared" ca="1" si="851"/>
        <v>-2.5774585149785024E-4</v>
      </c>
      <c r="JB375" s="223">
        <f t="shared" ca="1" si="852"/>
        <v>-3.7555560934705303E-4</v>
      </c>
    </row>
    <row r="376" spans="2:262">
      <c r="B376" s="230">
        <v>15</v>
      </c>
      <c r="C376" s="229">
        <f t="shared" si="853"/>
        <v>2.9296874999999999E-4</v>
      </c>
      <c r="D376" s="226">
        <f t="shared" ca="1" si="597"/>
        <v>50.089458136395656</v>
      </c>
      <c r="E376" s="225">
        <f ca="1">U361</f>
        <v>8.9458136395656376E-2</v>
      </c>
      <c r="F376" s="224">
        <v>15</v>
      </c>
      <c r="G376" s="223">
        <f t="shared" ca="1" si="854"/>
        <v>-5.9691699487034551E-3</v>
      </c>
      <c r="H376" s="223">
        <f t="shared" ca="1" si="598"/>
        <v>-6.2242840482612822E-3</v>
      </c>
      <c r="I376" s="223">
        <f t="shared" ca="1" si="599"/>
        <v>-5.6452544411559709E-3</v>
      </c>
      <c r="J376" s="223">
        <f t="shared" ca="1" si="600"/>
        <v>-4.3096794341154158E-3</v>
      </c>
      <c r="K376" s="223">
        <f t="shared" ca="1" si="601"/>
        <v>-2.3965453134757392E-3</v>
      </c>
      <c r="L376" s="223">
        <f t="shared" ca="1" si="602"/>
        <v>-1.6223960499260094E-4</v>
      </c>
      <c r="M376" s="223">
        <f t="shared" ca="1" si="603"/>
        <v>2.0938085471879642E-3</v>
      </c>
      <c r="N376" s="223">
        <f t="shared" ca="1" si="604"/>
        <v>4.0692561983225956E-3</v>
      </c>
      <c r="O376" s="223">
        <f t="shared" ca="1" si="605"/>
        <v>5.4993649121092497E-3</v>
      </c>
      <c r="P376" s="223">
        <f t="shared" ca="1" si="606"/>
        <v>6.1924795240021376E-3</v>
      </c>
      <c r="Q376" s="223">
        <f t="shared" ca="1" si="607"/>
        <v>6.0557126935418841E-3</v>
      </c>
      <c r="R376" s="223">
        <f t="shared" ca="1" si="608"/>
        <v>5.1073931457712588E-3</v>
      </c>
      <c r="S376" s="223">
        <f t="shared" ca="1" si="609"/>
        <v>3.4746093581030893E-3</v>
      </c>
      <c r="T376" s="223">
        <f t="shared" ca="1" si="610"/>
        <v>1.3761778739766993E-3</v>
      </c>
      <c r="U376" s="223">
        <f t="shared" ca="1" si="611"/>
        <v>-9.0668126543117216E-4</v>
      </c>
      <c r="V376" s="223">
        <f t="shared" ca="1" si="612"/>
        <v>-3.0680320569479989E-3</v>
      </c>
      <c r="W376" s="223">
        <f t="shared" ca="1" si="613"/>
        <v>-4.818222366022056E-3</v>
      </c>
      <c r="X376" s="223">
        <f t="shared" ca="1" si="614"/>
        <v>-5.9227014844181174E-3</v>
      </c>
      <c r="Y376" s="223">
        <f t="shared" ca="1" si="615"/>
        <v>-6.2334533031977854E-3</v>
      </c>
      <c r="Z376" s="223">
        <f t="shared" ca="1" si="616"/>
        <v>-5.7088326030941819E-3</v>
      </c>
      <c r="AA376" s="223">
        <f t="shared" ca="1" si="617"/>
        <v>-4.4191461136819142E-3</v>
      </c>
      <c r="AB376" s="223">
        <f t="shared" ca="1" si="618"/>
        <v>-2.5372303990333156E-3</v>
      </c>
      <c r="AC376" s="223">
        <f t="shared" ca="1" si="619"/>
        <v>-3.152892688834362E-4</v>
      </c>
      <c r="AD376" s="223">
        <f t="shared" ca="1" si="620"/>
        <v>1.9489051641970851E-3</v>
      </c>
      <c r="AE376" s="223">
        <f t="shared" ca="1" si="621"/>
        <v>3.9519182364988747E-3</v>
      </c>
      <c r="AF376" s="223">
        <f t="shared" ca="1" si="622"/>
        <v>5.4253173482771665E-3</v>
      </c>
      <c r="AG376" s="223">
        <f t="shared" ca="1" si="623"/>
        <v>6.1716457981726815E-3</v>
      </c>
      <c r="AH376" s="223">
        <f t="shared" ca="1" si="624"/>
        <v>6.0908848250304072E-3</v>
      </c>
      <c r="AI376" s="223">
        <f t="shared" ca="1" si="625"/>
        <v>5.1938575623976376E-3</v>
      </c>
      <c r="AJ376" s="223">
        <f t="shared" ca="1" si="626"/>
        <v>3.6007785827502779E-3</v>
      </c>
      <c r="AK376" s="223">
        <f t="shared" ca="1" si="627"/>
        <v>1.5251434134111019E-3</v>
      </c>
      <c r="AL376" s="223">
        <f t="shared" ca="1" si="628"/>
        <v>-7.5488293894469512E-4</v>
      </c>
      <c r="AM376" s="223">
        <f t="shared" ca="1" si="629"/>
        <v>-2.9337441054083108E-3</v>
      </c>
      <c r="AN376" s="223">
        <f t="shared" ca="1" si="630"/>
        <v>-4.7194413089949394E-3</v>
      </c>
      <c r="AO376" s="223">
        <f t="shared" ca="1" si="631"/>
        <v>-5.8726654062226397E-3</v>
      </c>
      <c r="AP376" s="223">
        <f t="shared" ca="1" si="632"/>
        <v>-6.2388677589482735E-3</v>
      </c>
      <c r="AQ376" s="223">
        <f t="shared" ca="1" si="633"/>
        <v>-5.7689719777392918E-3</v>
      </c>
      <c r="AR376" s="223">
        <f t="shared" ca="1" si="634"/>
        <v>-4.5259508648720489E-3</v>
      </c>
      <c r="AS376" s="223">
        <f t="shared" ca="1" si="635"/>
        <v>-2.6763871518716694E-3</v>
      </c>
      <c r="AT376" s="223">
        <f t="shared" ca="1" si="636"/>
        <v>-4.6814901430811042E-4</v>
      </c>
      <c r="AU376" s="223">
        <f t="shared" ca="1" si="637"/>
        <v>1.8028278336095645E-3</v>
      </c>
      <c r="AV376" s="223">
        <f t="shared" ca="1" si="638"/>
        <v>3.8321997869012227E-3</v>
      </c>
      <c r="AW376" s="223">
        <f t="shared" ca="1" si="639"/>
        <v>5.3480017761401606E-3</v>
      </c>
      <c r="AX376" s="223">
        <f t="shared" ca="1" si="640"/>
        <v>6.1470945036871047E-3</v>
      </c>
      <c r="AY376" s="223">
        <f t="shared" ca="1" si="641"/>
        <v>6.1223880352531852E-3</v>
      </c>
      <c r="AZ376" s="223">
        <f t="shared" ca="1" si="642"/>
        <v>5.2771933934392719E-3</v>
      </c>
      <c r="BA376" s="223">
        <f t="shared" ca="1" si="643"/>
        <v>3.7247788330210144E-3</v>
      </c>
      <c r="BB376" s="223">
        <f t="shared" ca="1" si="644"/>
        <v>1.6731902634820675E-3</v>
      </c>
      <c r="BC376" s="223">
        <f t="shared" ca="1" si="645"/>
        <v>-6.0262989920269964E-4</v>
      </c>
      <c r="BD376" s="223">
        <f t="shared" ca="1" si="646"/>
        <v>-2.7976889761192926E-3</v>
      </c>
      <c r="BE376" s="223">
        <f t="shared" ca="1" si="647"/>
        <v>-4.6178174369945688E-3</v>
      </c>
      <c r="BF376" s="223">
        <f t="shared" ca="1" si="648"/>
        <v>-5.8190918539795557E-3</v>
      </c>
      <c r="BG376" s="223">
        <f t="shared" ca="1" si="649"/>
        <v>-6.2405241540470623E-3</v>
      </c>
      <c r="BH376" s="223">
        <f t="shared" ca="1" si="650"/>
        <v>-5.8256363393807669E-3</v>
      </c>
      <c r="BI376" s="223">
        <f t="shared" ca="1" si="651"/>
        <v>-4.630029352497388E-3</v>
      </c>
      <c r="BJ376" s="223">
        <f t="shared" ca="1" si="652"/>
        <v>-2.813931749166298E-3</v>
      </c>
      <c r="BK376" s="223">
        <f t="shared" ca="1" si="653"/>
        <v>-6.2072676427180626E-4</v>
      </c>
      <c r="BL376" s="223">
        <f t="shared" ca="1" si="654"/>
        <v>1.6556645469471306E-3</v>
      </c>
      <c r="BM376" s="223">
        <f t="shared" ca="1" si="655"/>
        <v>3.7101729634471305E-3</v>
      </c>
      <c r="BN376" s="223">
        <f t="shared" ca="1" si="656"/>
        <v>5.2674647677078811E-3</v>
      </c>
      <c r="BO376" s="223">
        <f t="shared" ca="1" si="657"/>
        <v>6.1188404293271775E-3</v>
      </c>
      <c r="BP376" s="223">
        <f t="shared" ca="1" si="658"/>
        <v>6.150203347854359E-3</v>
      </c>
      <c r="BQ376" s="223">
        <f t="shared" ca="1" si="659"/>
        <v>5.3573504405076628E-3</v>
      </c>
      <c r="BR376" s="223">
        <f t="shared" ca="1" si="660"/>
        <v>3.8465354158011733E-3</v>
      </c>
      <c r="BS376" s="223">
        <f t="shared" ca="1" si="661"/>
        <v>1.8202292463029037E-3</v>
      </c>
      <c r="BT376" s="223">
        <f t="shared" ca="1" si="662"/>
        <v>-4.5001385774318505E-4</v>
      </c>
      <c r="BU376" s="223">
        <f t="shared" ca="1" si="663"/>
        <v>-2.6599486236033682E-3</v>
      </c>
      <c r="BV376" s="223">
        <f t="shared" ca="1" si="664"/>
        <v>-4.5134119644414531E-3</v>
      </c>
      <c r="BW376" s="223">
        <f t="shared" ca="1" si="665"/>
        <v>-5.7620130983934885E-3</v>
      </c>
      <c r="BX376" s="223">
        <f t="shared" ca="1" si="666"/>
        <v>-6.2384214907436827E-3</v>
      </c>
      <c r="BY376" s="223">
        <f t="shared" ca="1" si="667"/>
        <v>-5.8787915555259685E-3</v>
      </c>
      <c r="BZ376" s="223">
        <f t="shared" ca="1" si="668"/>
        <v>-4.7313188835687234E-3</v>
      </c>
      <c r="CA376" s="223">
        <f t="shared" ca="1" si="669"/>
        <v>-2.9497813391949033E-3</v>
      </c>
      <c r="CB376" s="223">
        <f t="shared" ca="1" si="670"/>
        <v>-7.7293061164315172E-4</v>
      </c>
      <c r="CC376" s="223">
        <f t="shared" ca="1" si="671"/>
        <v>1.5075039498709223E-3</v>
      </c>
      <c r="CD376" s="223">
        <f t="shared" ca="1" si="672"/>
        <v>3.5859112705321429E-3</v>
      </c>
      <c r="CE376" s="223">
        <f t="shared" ca="1" si="673"/>
        <v>5.183754835462716E-3</v>
      </c>
      <c r="CF376" s="223">
        <f t="shared" ca="1" si="674"/>
        <v>6.0869005942907999E-3</v>
      </c>
      <c r="CG376" s="223">
        <f t="shared" ca="1" si="675"/>
        <v>6.174314007929704E-3</v>
      </c>
      <c r="CH376" s="223">
        <f t="shared" ca="1" si="676"/>
        <v>5.4342804199949274E-3</v>
      </c>
      <c r="CI376" s="223">
        <f t="shared" ca="1" si="677"/>
        <v>3.9659749894780764E-3</v>
      </c>
      <c r="CJ376" s="223">
        <f t="shared" ca="1" si="678"/>
        <v>1.9661717910885229E-3</v>
      </c>
      <c r="CK376" s="223">
        <f t="shared" ca="1" si="679"/>
        <v>-2.971267447628911E-4</v>
      </c>
      <c r="CL376" s="223">
        <f t="shared" ca="1" si="680"/>
        <v>-2.5206060174984926E-3</v>
      </c>
      <c r="CM376" s="223">
        <f t="shared" ca="1" si="681"/>
        <v>-4.4062877812883153E-3</v>
      </c>
      <c r="CN376" s="223">
        <f t="shared" ca="1" si="682"/>
        <v>-5.7014635215725043E-3</v>
      </c>
      <c r="CO376" s="223">
        <f t="shared" ca="1" si="683"/>
        <v>-6.232561035603882E-3</v>
      </c>
      <c r="CP376" s="223">
        <f t="shared" ca="1" si="684"/>
        <v>-5.9284056074603037E-3</v>
      </c>
      <c r="CQ376" s="223">
        <f t="shared" ca="1" si="685"/>
        <v>-4.8297584450600053E-3</v>
      </c>
      <c r="CR376" s="223">
        <f t="shared" ca="1" si="686"/>
        <v>-3.0838540912442257E-3</v>
      </c>
      <c r="CS376" s="223">
        <f t="shared" ca="1" si="687"/>
        <v>-9.2466887451577969E-4</v>
      </c>
      <c r="CT376" s="223">
        <f t="shared" ca="1" si="688"/>
        <v>1.3584352887844931E-3</v>
      </c>
      <c r="CU376" s="223">
        <f t="shared" ca="1" si="689"/>
        <v>3.4594895587536636E-3</v>
      </c>
      <c r="CV376" s="223">
        <f t="shared" ca="1" si="690"/>
        <v>5.0969224031377457E-3</v>
      </c>
      <c r="CW376" s="223">
        <f t="shared" ca="1" si="691"/>
        <v>6.0512942379402999E-3</v>
      </c>
      <c r="CX376" s="223">
        <f t="shared" ca="1" si="692"/>
        <v>6.1947054921191423E-3</v>
      </c>
      <c r="CY376" s="223">
        <f t="shared" ca="1" si="693"/>
        <v>5.5079369921580308E-3</v>
      </c>
      <c r="CZ376" s="223">
        <f t="shared" ca="1" si="694"/>
        <v>4.0830256081186749E-3</v>
      </c>
      <c r="DA376" s="223">
        <f t="shared" ca="1" si="695"/>
        <v>2.11092998750711E-3</v>
      </c>
      <c r="DB376" s="223">
        <f t="shared" ca="1" si="696"/>
        <v>-1.4406065374183595E-4</v>
      </c>
      <c r="DC376" s="223">
        <f t="shared" ca="1" si="697"/>
        <v>-2.3797450925801835E-3</v>
      </c>
      <c r="DD376" s="223">
        <f t="shared" ca="1" si="698"/>
        <v>-4.296509415137444E-3</v>
      </c>
      <c r="DE376" s="223">
        <f t="shared" ca="1" si="699"/>
        <v>-5.6374795963175682E-3</v>
      </c>
      <c r="DF376" s="223">
        <f t="shared" ca="1" si="700"/>
        <v>-6.2229463187466992E-3</v>
      </c>
      <c r="DG376" s="223">
        <f t="shared" ca="1" si="701"/>
        <v>-5.9744486095340676E-3</v>
      </c>
      <c r="DH376" s="223">
        <f t="shared" ca="1" si="702"/>
        <v>-4.9252887406602977E-3</v>
      </c>
      <c r="DI376" s="223">
        <f t="shared" ca="1" si="703"/>
        <v>-3.216069244901676E-3</v>
      </c>
      <c r="DJ376" s="223">
        <f t="shared" ca="1" si="704"/>
        <v>-1.0758501514340183E-3</v>
      </c>
      <c r="DK376" s="223">
        <f t="shared" ca="1" si="705"/>
        <v>1.2085483570753114E-3</v>
      </c>
      <c r="DL376" s="223">
        <f t="shared" ca="1" si="706"/>
        <v>3.3309839798236185E-3</v>
      </c>
      <c r="DM376" s="223">
        <f t="shared" ca="1" si="707"/>
        <v>5.0070197753433552E-3</v>
      </c>
      <c r="DN376" s="223">
        <f t="shared" ca="1" si="708"/>
        <v>6.0120428082133231E-3</v>
      </c>
      <c r="DO376" s="223">
        <f t="shared" ca="1" si="709"/>
        <v>6.2113655173550806E-3</v>
      </c>
      <c r="DP376" s="223">
        <f t="shared" ca="1" si="710"/>
        <v>5.5782757890320877E-3</v>
      </c>
      <c r="DQ376" s="223">
        <f t="shared" ca="1" si="711"/>
        <v>4.1976167648071199E-3</v>
      </c>
      <c r="DR376" s="223">
        <f t="shared" ca="1" si="712"/>
        <v>2.2544166386339777E-3</v>
      </c>
      <c r="DS376" s="223">
        <f t="shared" ca="1" si="713"/>
        <v>9.0922140302805189E-6</v>
      </c>
      <c r="DT376" s="223">
        <f t="shared" ca="1" si="714"/>
        <v>-2.2374506982025459E-3</v>
      </c>
      <c r="DU376" s="223">
        <f t="shared" ca="1" si="715"/>
        <v>-4.1841429923717118E-3</v>
      </c>
      <c r="DV376" s="223">
        <f t="shared" ca="1" si="716"/>
        <v>-5.5700998641527695E-3</v>
      </c>
      <c r="DW376" s="223">
        <f t="shared" ca="1" si="717"/>
        <v>-6.209583131718056E-3</v>
      </c>
      <c r="DX376" s="223">
        <f t="shared" ca="1" si="718"/>
        <v>-6.0168928271644596E-3</v>
      </c>
      <c r="DY376" s="223">
        <f t="shared" ca="1" si="719"/>
        <v>-5.0178522264916238E-3</v>
      </c>
      <c r="DZ376" s="223">
        <f t="shared" ca="1" si="720"/>
        <v>-3.3463471587026105E-3</v>
      </c>
      <c r="EA376" s="223">
        <f t="shared" ca="1" si="721"/>
        <v>-1.2263833764496615E-3</v>
      </c>
      <c r="EB376" s="223">
        <f t="shared" ca="1" si="722"/>
        <v>1.0579334410263175E-3</v>
      </c>
      <c r="EC376" s="223">
        <f t="shared" ca="1" si="723"/>
        <v>3.2004719406976412E-3</v>
      </c>
      <c r="ED376" s="223">
        <f t="shared" ca="1" si="724"/>
        <v>4.9141011060607996E-3</v>
      </c>
      <c r="EE376" s="223">
        <f t="shared" ca="1" si="725"/>
        <v>5.9691699487034516E-3</v>
      </c>
      <c r="EF376" s="223">
        <f t="shared" ca="1" si="726"/>
        <v>6.2242840482612857E-3</v>
      </c>
      <c r="EG376" s="223">
        <f t="shared" ca="1" si="727"/>
        <v>5.6452544411559787E-3</v>
      </c>
      <c r="EH376" s="223">
        <f t="shared" ca="1" si="728"/>
        <v>4.3096794341154461E-3</v>
      </c>
      <c r="EI376" s="223">
        <f t="shared" ca="1" si="729"/>
        <v>2.39654531347576E-3</v>
      </c>
      <c r="EJ376" s="223">
        <f t="shared" ca="1" si="730"/>
        <v>1.6223960499264518E-4</v>
      </c>
      <c r="EK376" s="223">
        <f t="shared" ca="1" si="731"/>
        <v>-2.0938085471879407E-3</v>
      </c>
      <c r="EL376" s="223">
        <f t="shared" ca="1" si="732"/>
        <v>-4.0692561983225566E-3</v>
      </c>
      <c r="EM376" s="223">
        <f t="shared" ca="1" si="733"/>
        <v>-5.499364912109235E-3</v>
      </c>
      <c r="EN376" s="223">
        <f t="shared" ca="1" si="734"/>
        <v>-6.1924795240021323E-3</v>
      </c>
      <c r="EO376" s="223">
        <f t="shared" ca="1" si="735"/>
        <v>-6.0557126935418919E-3</v>
      </c>
      <c r="EP376" s="223">
        <f t="shared" ca="1" si="736"/>
        <v>-5.1073931457712657E-3</v>
      </c>
      <c r="EQ376" s="223">
        <f t="shared" ca="1" si="737"/>
        <v>-3.4746093581031223E-3</v>
      </c>
      <c r="ER376" s="223">
        <f t="shared" ca="1" si="738"/>
        <v>-1.3761778739767153E-3</v>
      </c>
      <c r="ES376" s="223">
        <f t="shared" ca="1" si="739"/>
        <v>9.0668126543112836E-4</v>
      </c>
      <c r="ET376" s="223">
        <f t="shared" ca="1" si="740"/>
        <v>3.0680320569479794E-3</v>
      </c>
      <c r="EU376" s="223">
        <f t="shared" ca="1" si="741"/>
        <v>4.8182223660220291E-3</v>
      </c>
      <c r="EV376" s="223">
        <f t="shared" ca="1" si="742"/>
        <v>5.9227014844181088E-3</v>
      </c>
      <c r="EW376" s="223">
        <f t="shared" ca="1" si="743"/>
        <v>6.233453303197788E-3</v>
      </c>
      <c r="EX376" s="223">
        <f t="shared" ca="1" si="744"/>
        <v>5.7088326030941949E-3</v>
      </c>
      <c r="EY376" s="223">
        <f t="shared" ca="1" si="745"/>
        <v>4.4191461136819541E-3</v>
      </c>
      <c r="EZ376" s="223">
        <f t="shared" ca="1" si="746"/>
        <v>2.5372303990333464E-3</v>
      </c>
      <c r="FA376" s="223">
        <f t="shared" ca="1" si="747"/>
        <v>3.1528926888344704E-4</v>
      </c>
      <c r="FB376" s="223">
        <f t="shared" ca="1" si="748"/>
        <v>-1.948905164197053E-3</v>
      </c>
      <c r="FC376" s="223">
        <f t="shared" ca="1" si="749"/>
        <v>-3.9519182364988565E-3</v>
      </c>
      <c r="FD376" s="223">
        <f t="shared" ca="1" si="750"/>
        <v>-5.4253173482771439E-3</v>
      </c>
      <c r="FE376" s="223">
        <f t="shared" ca="1" si="751"/>
        <v>-6.171645798172678E-3</v>
      </c>
      <c r="FF376" s="223">
        <f t="shared" ca="1" si="752"/>
        <v>-6.0908848250304168E-3</v>
      </c>
      <c r="FG376" s="223">
        <f t="shared" ca="1" si="753"/>
        <v>-5.1938575623976507E-3</v>
      </c>
      <c r="FH376" s="223">
        <f t="shared" ca="1" si="754"/>
        <v>-3.6007785827503235E-3</v>
      </c>
      <c r="FI376" s="223">
        <f t="shared" ca="1" si="755"/>
        <v>-1.5251434134111348E-3</v>
      </c>
      <c r="FJ376" s="223">
        <f t="shared" ca="1" si="756"/>
        <v>7.5488293894468341E-4</v>
      </c>
      <c r="FK376" s="223">
        <f t="shared" ca="1" si="757"/>
        <v>2.9337441054082813E-3</v>
      </c>
      <c r="FL376" s="223">
        <f t="shared" ca="1" si="758"/>
        <v>4.7194413089949325E-3</v>
      </c>
      <c r="FM376" s="223">
        <f t="shared" ca="1" si="759"/>
        <v>5.872665406222625E-3</v>
      </c>
      <c r="FN376" s="223">
        <f t="shared" ca="1" si="760"/>
        <v>6.2388677589482744E-3</v>
      </c>
      <c r="FO376" s="223">
        <f t="shared" ca="1" si="761"/>
        <v>5.7689719777393083E-3</v>
      </c>
      <c r="FP376" s="223">
        <f t="shared" ca="1" si="762"/>
        <v>4.5259508648720645E-3</v>
      </c>
      <c r="FQ376" s="223">
        <f t="shared" ca="1" si="763"/>
        <v>2.6763871518717102E-3</v>
      </c>
      <c r="FR376" s="223">
        <f t="shared" ca="1" si="764"/>
        <v>4.6814901430814338E-4</v>
      </c>
      <c r="FS376" s="223">
        <f t="shared" ca="1" si="765"/>
        <v>-1.8028278336095103E-3</v>
      </c>
      <c r="FT376" s="223">
        <f t="shared" ca="1" si="766"/>
        <v>-3.8321997869011967E-3</v>
      </c>
      <c r="FU376" s="223">
        <f t="shared" ca="1" si="767"/>
        <v>-5.3480017761401545E-3</v>
      </c>
      <c r="FV376" s="223">
        <f t="shared" ca="1" si="768"/>
        <v>-6.1470945036870986E-3</v>
      </c>
      <c r="FW376" s="223">
        <f t="shared" ca="1" si="769"/>
        <v>-6.1223880352531878E-3</v>
      </c>
      <c r="FX376" s="223">
        <f t="shared" ca="1" si="770"/>
        <v>-5.2771933934392659E-3</v>
      </c>
      <c r="FY376" s="223">
        <f t="shared" ca="1" si="771"/>
        <v>-3.7247788330210239E-3</v>
      </c>
      <c r="FZ376" s="223">
        <f t="shared" ca="1" si="772"/>
        <v>-1.6731902634820998E-3</v>
      </c>
      <c r="GA376" s="223">
        <f t="shared" ca="1" si="773"/>
        <v>6.0262989920262158E-4</v>
      </c>
      <c r="GB376" s="223">
        <f t="shared" ca="1" si="774"/>
        <v>2.7976889761192826E-3</v>
      </c>
      <c r="GC376" s="223">
        <f t="shared" ca="1" si="775"/>
        <v>4.6178174369945462E-3</v>
      </c>
      <c r="GD376" s="223">
        <f t="shared" ca="1" si="776"/>
        <v>5.8190918539795349E-3</v>
      </c>
      <c r="GE376" s="223">
        <f t="shared" ca="1" si="777"/>
        <v>6.2405241540470623E-3</v>
      </c>
      <c r="GF376" s="223">
        <f t="shared" ca="1" si="778"/>
        <v>5.8256363393807704E-3</v>
      </c>
      <c r="GG376" s="223">
        <f t="shared" ca="1" si="779"/>
        <v>4.6300293524974105E-3</v>
      </c>
      <c r="GH376" s="223">
        <f t="shared" ca="1" si="780"/>
        <v>2.8139317491663474E-3</v>
      </c>
      <c r="GI376" s="223">
        <f t="shared" ca="1" si="781"/>
        <v>6.2072676427179542E-4</v>
      </c>
      <c r="GJ376" s="223">
        <f t="shared" ca="1" si="782"/>
        <v>-1.6556645469471189E-3</v>
      </c>
      <c r="GK376" s="223">
        <f t="shared" ca="1" si="783"/>
        <v>-3.7101729634470863E-3</v>
      </c>
      <c r="GL376" s="223">
        <f t="shared" ca="1" si="784"/>
        <v>-5.2674647677078395E-3</v>
      </c>
      <c r="GM376" s="223">
        <f t="shared" ca="1" si="785"/>
        <v>-6.1188404293271758E-3</v>
      </c>
      <c r="GN376" s="223">
        <f t="shared" ca="1" si="786"/>
        <v>-6.150203347854365E-3</v>
      </c>
      <c r="GO376" s="223">
        <f t="shared" ca="1" si="787"/>
        <v>-5.3573504405076914E-3</v>
      </c>
      <c r="GP376" s="223">
        <f t="shared" ca="1" si="788"/>
        <v>-3.8465354158012345E-3</v>
      </c>
      <c r="GQ376" s="223">
        <f t="shared" ca="1" si="789"/>
        <v>-1.8202292463029147E-3</v>
      </c>
      <c r="GR376" s="223">
        <f t="shared" ca="1" si="790"/>
        <v>4.5001385774315209E-4</v>
      </c>
      <c r="GS376" s="223">
        <f t="shared" ca="1" si="791"/>
        <v>2.6599486236033188E-3</v>
      </c>
      <c r="GT376" s="223">
        <f t="shared" ca="1" si="792"/>
        <v>4.51341196444146E-3</v>
      </c>
      <c r="GU376" s="223">
        <f t="shared" ca="1" si="793"/>
        <v>5.7620130983934842E-3</v>
      </c>
      <c r="GV376" s="223">
        <f t="shared" ca="1" si="794"/>
        <v>6.238421490743681E-3</v>
      </c>
      <c r="GW376" s="223">
        <f t="shared" ca="1" si="795"/>
        <v>5.8787915555259945E-3</v>
      </c>
      <c r="GX376" s="223">
        <f t="shared" ca="1" si="796"/>
        <v>4.7313188835687312E-3</v>
      </c>
      <c r="GY376" s="223">
        <f t="shared" ca="1" si="797"/>
        <v>2.9497813391949328E-3</v>
      </c>
      <c r="GZ376" s="223">
        <f t="shared" ca="1" si="798"/>
        <v>7.729306116432068E-4</v>
      </c>
      <c r="HA376" s="223">
        <f t="shared" ca="1" si="799"/>
        <v>-1.5075039498709327E-3</v>
      </c>
      <c r="HB376" s="223">
        <f t="shared" ca="1" si="800"/>
        <v>-3.5859112705321338E-3</v>
      </c>
      <c r="HC376" s="223">
        <f t="shared" ca="1" si="801"/>
        <v>-5.1837548354626978E-3</v>
      </c>
      <c r="HD376" s="223">
        <f t="shared" ca="1" si="802"/>
        <v>-6.0869005942907877E-3</v>
      </c>
      <c r="HE376" s="223">
        <f t="shared" ca="1" si="803"/>
        <v>-6.1743140079297022E-3</v>
      </c>
      <c r="HF376" s="223">
        <f t="shared" ca="1" si="804"/>
        <v>-5.4342804199949439E-3</v>
      </c>
      <c r="HG376" s="223">
        <f t="shared" ca="1" si="805"/>
        <v>-3.9659749894781189E-3</v>
      </c>
      <c r="HH376" s="223">
        <f t="shared" ca="1" si="806"/>
        <v>-1.9661717910885966E-3</v>
      </c>
      <c r="HI376" s="223">
        <f t="shared" ca="1" si="807"/>
        <v>2.9712674476287939E-4</v>
      </c>
      <c r="HJ376" s="223">
        <f t="shared" ca="1" si="808"/>
        <v>2.5206060174984613E-3</v>
      </c>
      <c r="HK376" s="223">
        <f t="shared" ca="1" si="809"/>
        <v>4.4062877812882763E-3</v>
      </c>
      <c r="HL376" s="223">
        <f t="shared" ca="1" si="810"/>
        <v>5.7014635215725086E-3</v>
      </c>
      <c r="HM376" s="223">
        <f t="shared" ca="1" si="811"/>
        <v>6.2325610356038803E-3</v>
      </c>
      <c r="HN376" s="223">
        <f t="shared" ca="1" si="812"/>
        <v>5.9284056074603141E-3</v>
      </c>
      <c r="HO376" s="223">
        <f t="shared" ca="1" si="813"/>
        <v>4.8297584450600548E-3</v>
      </c>
      <c r="HP376" s="223">
        <f t="shared" ca="1" si="814"/>
        <v>3.0838540912442162E-3</v>
      </c>
      <c r="HQ376" s="223">
        <f t="shared" ca="1" si="815"/>
        <v>9.2466887451581308E-4</v>
      </c>
      <c r="HR376" s="223">
        <f t="shared" ca="1" si="816"/>
        <v>-1.3584352887844606E-3</v>
      </c>
      <c r="HS376" s="223">
        <f t="shared" ca="1" si="817"/>
        <v>-3.4594895587535977E-3</v>
      </c>
      <c r="HT376" s="223">
        <f t="shared" ca="1" si="818"/>
        <v>-5.0969224031377517E-3</v>
      </c>
      <c r="HU376" s="223">
        <f t="shared" ca="1" si="819"/>
        <v>-6.0512942379402912E-3</v>
      </c>
      <c r="HV376" s="223">
        <f t="shared" ca="1" si="820"/>
        <v>-6.1947054921191458E-3</v>
      </c>
      <c r="HW376" s="223">
        <f t="shared" ca="1" si="821"/>
        <v>-5.5079369921580256E-3</v>
      </c>
      <c r="HX376" s="223">
        <f t="shared" ca="1" si="822"/>
        <v>-4.0830256081187E-3</v>
      </c>
      <c r="HY376" s="223">
        <f t="shared" ca="1" si="823"/>
        <v>-2.1109299875071413E-3</v>
      </c>
      <c r="HZ376" s="223">
        <f t="shared" ca="1" si="824"/>
        <v>1.4406065374175788E-4</v>
      </c>
      <c r="IA376" s="223">
        <f t="shared" ca="1" si="825"/>
        <v>2.3797450925801935E-3</v>
      </c>
      <c r="IB376" s="223">
        <f t="shared" ca="1" si="826"/>
        <v>4.2965094151374197E-3</v>
      </c>
      <c r="IC376" s="223">
        <f t="shared" ca="1" si="827"/>
        <v>5.6374795963175543E-3</v>
      </c>
      <c r="ID376" s="223">
        <f t="shared" ca="1" si="828"/>
        <v>6.222946318746694E-3</v>
      </c>
      <c r="IE376" s="223">
        <f t="shared" ca="1" si="829"/>
        <v>1.2708046040593771E-3</v>
      </c>
      <c r="IF376" s="223">
        <f t="shared" ca="1" si="830"/>
        <v>4.9252887406603186E-3</v>
      </c>
      <c r="IG376" s="223">
        <f t="shared" ca="1" si="831"/>
        <v>3.2160692449017432E-3</v>
      </c>
      <c r="IH376" s="223">
        <f t="shared" ca="1" si="832"/>
        <v>1.0758501514340079E-3</v>
      </c>
      <c r="II376" s="223">
        <f t="shared" ca="1" si="833"/>
        <v>-1.208548357075278E-3</v>
      </c>
      <c r="IJ376" s="223">
        <f t="shared" ca="1" si="834"/>
        <v>-3.3309839798235904E-3</v>
      </c>
      <c r="IK376" s="223">
        <f t="shared" ca="1" si="835"/>
        <v>-5.0070197753433084E-3</v>
      </c>
      <c r="IL376" s="223">
        <f t="shared" ca="1" si="836"/>
        <v>-6.0120428082133257E-3</v>
      </c>
      <c r="IM376" s="223">
        <f t="shared" ca="1" si="837"/>
        <v>-6.2113655173550841E-3</v>
      </c>
      <c r="IN376" s="223">
        <f t="shared" ca="1" si="838"/>
        <v>-5.5782757890321024E-3</v>
      </c>
      <c r="IO376" s="223">
        <f t="shared" ca="1" si="839"/>
        <v>-4.197616764807178E-3</v>
      </c>
      <c r="IP376" s="223">
        <f t="shared" ca="1" si="840"/>
        <v>-2.2544166386339682E-3</v>
      </c>
      <c r="IQ376" s="223">
        <f t="shared" ca="1" si="841"/>
        <v>-9.092214030314346E-6</v>
      </c>
      <c r="IR376" s="223">
        <f t="shared" ca="1" si="842"/>
        <v>2.2374506982024735E-3</v>
      </c>
      <c r="IS376" s="223">
        <f t="shared" ca="1" si="843"/>
        <v>4.1841429923717187E-3</v>
      </c>
      <c r="IT376" s="223">
        <f t="shared" ca="1" si="844"/>
        <v>5.5700998641527548E-3</v>
      </c>
      <c r="IU376" s="223">
        <f t="shared" ca="1" si="845"/>
        <v>6.2095831317180526E-3</v>
      </c>
      <c r="IV376" s="223">
        <f t="shared" ca="1" si="846"/>
        <v>6.0168928271644804E-3</v>
      </c>
      <c r="IW376" s="223">
        <f t="shared" ca="1" si="847"/>
        <v>5.0178522264916177E-3</v>
      </c>
      <c r="IX376" s="223">
        <f t="shared" ca="1" si="848"/>
        <v>3.3463471587026391E-3</v>
      </c>
      <c r="IY376" s="223">
        <f t="shared" ca="1" si="849"/>
        <v>1.2263833764496941E-3</v>
      </c>
      <c r="IZ376" s="223">
        <f t="shared" ca="1" si="850"/>
        <v>-1.0579334410262403E-3</v>
      </c>
      <c r="JA376" s="223">
        <f t="shared" ca="1" si="851"/>
        <v>-3.2004719406976499E-3</v>
      </c>
      <c r="JB376" s="223">
        <f t="shared" ca="1" si="852"/>
        <v>-4.9141011060607788E-3</v>
      </c>
    </row>
    <row r="377" spans="2:262">
      <c r="B377" s="230">
        <v>16</v>
      </c>
      <c r="C377" s="229">
        <f t="shared" si="853"/>
        <v>3.1250000000000001E-4</v>
      </c>
      <c r="D377" s="226">
        <f t="shared" ca="1" si="597"/>
        <v>50.08681583386587</v>
      </c>
      <c r="E377" s="225">
        <f ca="1">V361</f>
        <v>8.6815833865867983E-2</v>
      </c>
      <c r="F377" s="224">
        <v>16</v>
      </c>
      <c r="G377" s="223">
        <f t="shared" ca="1" si="854"/>
        <v>-6.0667505744369887E-4</v>
      </c>
      <c r="H377" s="223">
        <f t="shared" ca="1" si="598"/>
        <v>-6.3195168634547715E-4</v>
      </c>
      <c r="I377" s="223">
        <f t="shared" ca="1" si="599"/>
        <v>-5.6101939965745855E-4</v>
      </c>
      <c r="J377" s="223">
        <f t="shared" ca="1" si="600"/>
        <v>-4.0467699502511403E-4</v>
      </c>
      <c r="K377" s="223">
        <f t="shared" ca="1" si="601"/>
        <v>-1.8672618630629075E-4</v>
      </c>
      <c r="L377" s="223">
        <f t="shared" ca="1" si="602"/>
        <v>5.9651991600571323E-5</v>
      </c>
      <c r="M377" s="223">
        <f t="shared" ca="1" si="603"/>
        <v>2.9694869453289686E-4</v>
      </c>
      <c r="N377" s="223">
        <f t="shared" ca="1" si="604"/>
        <v>4.8903765056920799E-4</v>
      </c>
      <c r="O377" s="223">
        <f t="shared" ca="1" si="605"/>
        <v>6.0667505744369887E-4</v>
      </c>
      <c r="P377" s="223">
        <f t="shared" ca="1" si="606"/>
        <v>6.3195168634547715E-4</v>
      </c>
      <c r="Q377" s="223">
        <f t="shared" ca="1" si="607"/>
        <v>5.6101939965745866E-4</v>
      </c>
      <c r="R377" s="223">
        <f t="shared" ca="1" si="608"/>
        <v>4.0467699502511409E-4</v>
      </c>
      <c r="S377" s="223">
        <f t="shared" ca="1" si="609"/>
        <v>1.8672618630629056E-4</v>
      </c>
      <c r="T377" s="223">
        <f t="shared" ca="1" si="610"/>
        <v>-5.9651991600571214E-5</v>
      </c>
      <c r="U377" s="223">
        <f t="shared" ca="1" si="611"/>
        <v>-2.9694869453289658E-4</v>
      </c>
      <c r="V377" s="223">
        <f t="shared" ca="1" si="612"/>
        <v>-4.8903765056920788E-4</v>
      </c>
      <c r="W377" s="223">
        <f t="shared" ca="1" si="613"/>
        <v>-6.0667505744369898E-4</v>
      </c>
      <c r="X377" s="223">
        <f t="shared" ca="1" si="614"/>
        <v>-6.3195168634547715E-4</v>
      </c>
      <c r="Y377" s="223">
        <f t="shared" ca="1" si="615"/>
        <v>-5.6101939965745877E-4</v>
      </c>
      <c r="Z377" s="223">
        <f t="shared" ca="1" si="616"/>
        <v>-4.0467699502511414E-4</v>
      </c>
      <c r="AA377" s="223">
        <f t="shared" ca="1" si="617"/>
        <v>-1.8672618630629067E-4</v>
      </c>
      <c r="AB377" s="223">
        <f t="shared" ca="1" si="618"/>
        <v>5.9651991600570618E-5</v>
      </c>
      <c r="AC377" s="223">
        <f t="shared" ca="1" si="619"/>
        <v>2.9694869453289648E-4</v>
      </c>
      <c r="AD377" s="223">
        <f t="shared" ca="1" si="620"/>
        <v>4.8903765056920788E-4</v>
      </c>
      <c r="AE377" s="223">
        <f t="shared" ca="1" si="621"/>
        <v>6.0667505744369887E-4</v>
      </c>
      <c r="AF377" s="223">
        <f t="shared" ca="1" si="622"/>
        <v>6.3195168634547704E-4</v>
      </c>
      <c r="AG377" s="223">
        <f t="shared" ca="1" si="623"/>
        <v>5.6101939965745877E-4</v>
      </c>
      <c r="AH377" s="223">
        <f t="shared" ca="1" si="624"/>
        <v>4.046769950251142E-4</v>
      </c>
      <c r="AI377" s="223">
        <f t="shared" ca="1" si="625"/>
        <v>1.8672618630629072E-4</v>
      </c>
      <c r="AJ377" s="223">
        <f t="shared" ca="1" si="626"/>
        <v>-5.9651991600570564E-5</v>
      </c>
      <c r="AK377" s="223">
        <f t="shared" ca="1" si="627"/>
        <v>-2.9694869453289642E-4</v>
      </c>
      <c r="AL377" s="223">
        <f t="shared" ca="1" si="628"/>
        <v>-4.8903765056920777E-4</v>
      </c>
      <c r="AM377" s="223">
        <f t="shared" ca="1" si="629"/>
        <v>-6.0667505744369887E-4</v>
      </c>
      <c r="AN377" s="223">
        <f t="shared" ca="1" si="630"/>
        <v>-6.3195168634547704E-4</v>
      </c>
      <c r="AO377" s="223">
        <f t="shared" ca="1" si="631"/>
        <v>-5.6101939965745888E-4</v>
      </c>
      <c r="AP377" s="223">
        <f t="shared" ca="1" si="632"/>
        <v>-4.0467699502511425E-4</v>
      </c>
      <c r="AQ377" s="223">
        <f t="shared" ca="1" si="633"/>
        <v>-1.8672618630629078E-4</v>
      </c>
      <c r="AR377" s="223">
        <f t="shared" ca="1" si="634"/>
        <v>5.9651991600570455E-5</v>
      </c>
      <c r="AS377" s="223">
        <f t="shared" ca="1" si="635"/>
        <v>2.9694869453289637E-4</v>
      </c>
      <c r="AT377" s="223">
        <f t="shared" ca="1" si="636"/>
        <v>4.8903765056920777E-4</v>
      </c>
      <c r="AU377" s="223">
        <f t="shared" ca="1" si="637"/>
        <v>6.0667505744369855E-4</v>
      </c>
      <c r="AV377" s="223">
        <f t="shared" ca="1" si="638"/>
        <v>6.3195168634547715E-4</v>
      </c>
      <c r="AW377" s="223">
        <f t="shared" ca="1" si="639"/>
        <v>5.6101939965745888E-4</v>
      </c>
      <c r="AX377" s="223">
        <f t="shared" ca="1" si="640"/>
        <v>4.0467699502511517E-4</v>
      </c>
      <c r="AY377" s="223">
        <f t="shared" ca="1" si="641"/>
        <v>1.8672618630629083E-4</v>
      </c>
      <c r="AZ377" s="223">
        <f t="shared" ca="1" si="642"/>
        <v>-5.9651991600570347E-5</v>
      </c>
      <c r="BA377" s="223">
        <f t="shared" ca="1" si="643"/>
        <v>-2.9694869453289724E-4</v>
      </c>
      <c r="BB377" s="223">
        <f t="shared" ca="1" si="644"/>
        <v>-4.8903765056920766E-4</v>
      </c>
      <c r="BC377" s="223">
        <f t="shared" ca="1" si="645"/>
        <v>-6.0667505744369844E-4</v>
      </c>
      <c r="BD377" s="223">
        <f t="shared" ca="1" si="646"/>
        <v>-6.3195168634547715E-4</v>
      </c>
      <c r="BE377" s="223">
        <f t="shared" ca="1" si="647"/>
        <v>-5.6101939965745888E-4</v>
      </c>
      <c r="BF377" s="223">
        <f t="shared" ca="1" si="648"/>
        <v>-4.0467699502511349E-4</v>
      </c>
      <c r="BG377" s="223">
        <f t="shared" ca="1" si="649"/>
        <v>-1.8672618630629088E-4</v>
      </c>
      <c r="BH377" s="223">
        <f t="shared" ca="1" si="650"/>
        <v>5.9651991600570347E-5</v>
      </c>
      <c r="BI377" s="223">
        <f t="shared" ca="1" si="651"/>
        <v>2.9694869453289724E-4</v>
      </c>
      <c r="BJ377" s="223">
        <f t="shared" ca="1" si="652"/>
        <v>4.8903765056920766E-4</v>
      </c>
      <c r="BK377" s="223">
        <f t="shared" ca="1" si="653"/>
        <v>6.0667505744369844E-4</v>
      </c>
      <c r="BL377" s="223">
        <f t="shared" ca="1" si="654"/>
        <v>6.3195168634547715E-4</v>
      </c>
      <c r="BM377" s="223">
        <f t="shared" ca="1" si="655"/>
        <v>5.6101939965745888E-4</v>
      </c>
      <c r="BN377" s="223">
        <f t="shared" ca="1" si="656"/>
        <v>4.0467699502511528E-4</v>
      </c>
      <c r="BO377" s="223">
        <f t="shared" ca="1" si="657"/>
        <v>1.8672618630629099E-4</v>
      </c>
      <c r="BP377" s="223">
        <f t="shared" ca="1" si="658"/>
        <v>-5.9651991600570239E-5</v>
      </c>
      <c r="BQ377" s="223">
        <f t="shared" ca="1" si="659"/>
        <v>-2.9694869453289713E-4</v>
      </c>
      <c r="BR377" s="223">
        <f t="shared" ca="1" si="660"/>
        <v>-4.8903765056920756E-4</v>
      </c>
      <c r="BS377" s="223">
        <f t="shared" ca="1" si="661"/>
        <v>-6.0667505744369844E-4</v>
      </c>
      <c r="BT377" s="223">
        <f t="shared" ca="1" si="662"/>
        <v>-6.3195168634547715E-4</v>
      </c>
      <c r="BU377" s="223">
        <f t="shared" ca="1" si="663"/>
        <v>-5.6101939965745888E-4</v>
      </c>
      <c r="BV377" s="223">
        <f t="shared" ca="1" si="664"/>
        <v>-4.046769950251136E-4</v>
      </c>
      <c r="BW377" s="223">
        <f t="shared" ca="1" si="665"/>
        <v>-1.8672618630629105E-4</v>
      </c>
      <c r="BX377" s="223">
        <f t="shared" ca="1" si="666"/>
        <v>5.965199160057013E-5</v>
      </c>
      <c r="BY377" s="223">
        <f t="shared" ca="1" si="667"/>
        <v>2.9694869453289702E-4</v>
      </c>
      <c r="BZ377" s="223">
        <f t="shared" ca="1" si="668"/>
        <v>4.8903765056920756E-4</v>
      </c>
      <c r="CA377" s="223">
        <f t="shared" ca="1" si="669"/>
        <v>6.0667505744369844E-4</v>
      </c>
      <c r="CB377" s="223">
        <f t="shared" ca="1" si="670"/>
        <v>6.3195168634547715E-4</v>
      </c>
      <c r="CC377" s="223">
        <f t="shared" ca="1" si="671"/>
        <v>5.6101939965745899E-4</v>
      </c>
      <c r="CD377" s="223">
        <f t="shared" ca="1" si="672"/>
        <v>4.0467699502511544E-4</v>
      </c>
      <c r="CE377" s="223">
        <f t="shared" ca="1" si="673"/>
        <v>1.8672618630629116E-4</v>
      </c>
      <c r="CF377" s="223">
        <f t="shared" ca="1" si="674"/>
        <v>-5.9651991600570076E-5</v>
      </c>
      <c r="CG377" s="223">
        <f t="shared" ca="1" si="675"/>
        <v>-2.9694869453289702E-4</v>
      </c>
      <c r="CH377" s="223">
        <f t="shared" ca="1" si="676"/>
        <v>-4.8903765056920745E-4</v>
      </c>
      <c r="CI377" s="223">
        <f t="shared" ca="1" si="677"/>
        <v>-6.0667505744369833E-4</v>
      </c>
      <c r="CJ377" s="223">
        <f t="shared" ca="1" si="678"/>
        <v>-6.3195168634547737E-4</v>
      </c>
      <c r="CK377" s="223">
        <f t="shared" ca="1" si="679"/>
        <v>-5.6101939965745801E-4</v>
      </c>
      <c r="CL377" s="223">
        <f t="shared" ca="1" si="680"/>
        <v>-4.0467699502511376E-4</v>
      </c>
      <c r="CM377" s="223">
        <f t="shared" ca="1" si="681"/>
        <v>-1.8672618630629121E-4</v>
      </c>
      <c r="CN377" s="223">
        <f t="shared" ca="1" si="682"/>
        <v>5.9651991600570022E-5</v>
      </c>
      <c r="CO377" s="223">
        <f t="shared" ca="1" si="683"/>
        <v>2.9694869453289496E-4</v>
      </c>
      <c r="CP377" s="223">
        <f t="shared" ca="1" si="684"/>
        <v>4.8903765056920604E-4</v>
      </c>
      <c r="CQ377" s="223">
        <f t="shared" ca="1" si="685"/>
        <v>6.0667505744369898E-4</v>
      </c>
      <c r="CR377" s="223">
        <f t="shared" ca="1" si="686"/>
        <v>6.3195168634547715E-4</v>
      </c>
      <c r="CS377" s="223">
        <f t="shared" ca="1" si="687"/>
        <v>5.6101939965745909E-4</v>
      </c>
      <c r="CT377" s="223">
        <f t="shared" ca="1" si="688"/>
        <v>4.0467699502511555E-4</v>
      </c>
      <c r="CU377" s="223">
        <f t="shared" ca="1" si="689"/>
        <v>1.8672618630629349E-4</v>
      </c>
      <c r="CV377" s="223">
        <f t="shared" ca="1" si="690"/>
        <v>-5.9651991600572136E-5</v>
      </c>
      <c r="CW377" s="223">
        <f t="shared" ca="1" si="691"/>
        <v>-2.9694869453289686E-4</v>
      </c>
      <c r="CX377" s="223">
        <f t="shared" ca="1" si="692"/>
        <v>-4.8903765056920745E-4</v>
      </c>
      <c r="CY377" s="223">
        <f t="shared" ca="1" si="693"/>
        <v>-6.0667505744369833E-4</v>
      </c>
      <c r="CZ377" s="223">
        <f t="shared" ca="1" si="694"/>
        <v>-6.3195168634547737E-4</v>
      </c>
      <c r="DA377" s="223">
        <f t="shared" ca="1" si="695"/>
        <v>-5.6101939965745812E-4</v>
      </c>
      <c r="DB377" s="223">
        <f t="shared" ca="1" si="696"/>
        <v>-4.0467699502511387E-4</v>
      </c>
      <c r="DC377" s="223">
        <f t="shared" ca="1" si="697"/>
        <v>-1.867261863062914E-4</v>
      </c>
      <c r="DD377" s="223">
        <f t="shared" ca="1" si="698"/>
        <v>5.9651991600569859E-5</v>
      </c>
      <c r="DE377" s="223">
        <f t="shared" ca="1" si="699"/>
        <v>2.969486945328948E-4</v>
      </c>
      <c r="DF377" s="223">
        <f t="shared" ca="1" si="700"/>
        <v>4.8903765056920875E-4</v>
      </c>
      <c r="DG377" s="223">
        <f t="shared" ca="1" si="701"/>
        <v>6.0667505744369898E-4</v>
      </c>
      <c r="DH377" s="223">
        <f t="shared" ca="1" si="702"/>
        <v>6.3195168634547715E-4</v>
      </c>
      <c r="DI377" s="223">
        <f t="shared" ca="1" si="703"/>
        <v>5.6101939965745909E-4</v>
      </c>
      <c r="DJ377" s="223">
        <f t="shared" ca="1" si="704"/>
        <v>4.0467699502511566E-4</v>
      </c>
      <c r="DK377" s="223">
        <f t="shared" ca="1" si="705"/>
        <v>1.8672618630629365E-4</v>
      </c>
      <c r="DL377" s="223">
        <f t="shared" ca="1" si="706"/>
        <v>-5.9651991600572028E-5</v>
      </c>
      <c r="DM377" s="223">
        <f t="shared" ca="1" si="707"/>
        <v>-2.9694869453289669E-4</v>
      </c>
      <c r="DN377" s="223">
        <f t="shared" ca="1" si="708"/>
        <v>-4.8903765056920734E-4</v>
      </c>
      <c r="DO377" s="223">
        <f t="shared" ca="1" si="709"/>
        <v>-6.0667505744369833E-4</v>
      </c>
      <c r="DP377" s="223">
        <f t="shared" ca="1" si="710"/>
        <v>-6.3195168634547737E-4</v>
      </c>
      <c r="DQ377" s="223">
        <f t="shared" ca="1" si="711"/>
        <v>-5.6101939965745812E-4</v>
      </c>
      <c r="DR377" s="223">
        <f t="shared" ca="1" si="712"/>
        <v>-4.0467699502511398E-4</v>
      </c>
      <c r="DS377" s="223">
        <f t="shared" ca="1" si="713"/>
        <v>-1.8672618630629156E-4</v>
      </c>
      <c r="DT377" s="223">
        <f t="shared" ca="1" si="714"/>
        <v>5.9651991600569642E-5</v>
      </c>
      <c r="DU377" s="223">
        <f t="shared" ca="1" si="715"/>
        <v>2.9694869453289463E-4</v>
      </c>
      <c r="DV377" s="223">
        <f t="shared" ca="1" si="716"/>
        <v>4.8903765056920582E-4</v>
      </c>
      <c r="DW377" s="223">
        <f t="shared" ca="1" si="717"/>
        <v>6.0667505744369898E-4</v>
      </c>
      <c r="DX377" s="223">
        <f t="shared" ca="1" si="718"/>
        <v>6.3195168634547715E-4</v>
      </c>
      <c r="DY377" s="223">
        <f t="shared" ca="1" si="719"/>
        <v>5.610193996574592E-4</v>
      </c>
      <c r="DZ377" s="223">
        <f t="shared" ca="1" si="720"/>
        <v>4.0467699502511577E-4</v>
      </c>
      <c r="EA377" s="223">
        <f t="shared" ca="1" si="721"/>
        <v>1.8672618630629376E-4</v>
      </c>
      <c r="EB377" s="223">
        <f t="shared" ca="1" si="722"/>
        <v>-5.9651991600571811E-5</v>
      </c>
      <c r="EC377" s="223">
        <f t="shared" ca="1" si="723"/>
        <v>-2.9694869453289658E-4</v>
      </c>
      <c r="ED377" s="223">
        <f t="shared" ca="1" si="724"/>
        <v>-4.8903765056920723E-4</v>
      </c>
      <c r="EE377" s="223">
        <f t="shared" ca="1" si="725"/>
        <v>-6.0667505744369833E-4</v>
      </c>
      <c r="EF377" s="223">
        <f t="shared" ca="1" si="726"/>
        <v>-6.3195168634547737E-4</v>
      </c>
      <c r="EG377" s="223">
        <f t="shared" ca="1" si="727"/>
        <v>-5.6101939965745823E-4</v>
      </c>
      <c r="EH377" s="223">
        <f t="shared" ca="1" si="728"/>
        <v>-4.0467699502511409E-4</v>
      </c>
      <c r="EI377" s="223">
        <f t="shared" ca="1" si="729"/>
        <v>-1.8672618630629172E-4</v>
      </c>
      <c r="EJ377" s="223">
        <f t="shared" ca="1" si="730"/>
        <v>5.9651991600569534E-5</v>
      </c>
      <c r="EK377" s="223">
        <f t="shared" ca="1" si="731"/>
        <v>2.9694869453289452E-4</v>
      </c>
      <c r="EL377" s="223">
        <f t="shared" ca="1" si="732"/>
        <v>4.8903765056920853E-4</v>
      </c>
      <c r="EM377" s="223">
        <f t="shared" ca="1" si="733"/>
        <v>6.0667505744369898E-4</v>
      </c>
      <c r="EN377" s="223">
        <f t="shared" ca="1" si="734"/>
        <v>6.3195168634547715E-4</v>
      </c>
      <c r="EO377" s="223">
        <f t="shared" ca="1" si="735"/>
        <v>5.6101939965745931E-4</v>
      </c>
      <c r="EP377" s="223">
        <f t="shared" ca="1" si="736"/>
        <v>4.0467699502511588E-4</v>
      </c>
      <c r="EQ377" s="223">
        <f t="shared" ca="1" si="737"/>
        <v>1.8672618630629387E-4</v>
      </c>
      <c r="ER377" s="223">
        <f t="shared" ca="1" si="738"/>
        <v>-5.9651991600571757E-5</v>
      </c>
      <c r="ES377" s="223">
        <f t="shared" ca="1" si="739"/>
        <v>-2.9694869453289642E-4</v>
      </c>
      <c r="ET377" s="223">
        <f t="shared" ca="1" si="740"/>
        <v>-4.8903765056920712E-4</v>
      </c>
      <c r="EU377" s="223">
        <f t="shared" ca="1" si="741"/>
        <v>-6.0667505744369822E-4</v>
      </c>
      <c r="EV377" s="223">
        <f t="shared" ca="1" si="742"/>
        <v>-6.3195168634547737E-4</v>
      </c>
      <c r="EW377" s="223">
        <f t="shared" ca="1" si="743"/>
        <v>-5.6101939965745823E-4</v>
      </c>
      <c r="EX377" s="223">
        <f t="shared" ca="1" si="744"/>
        <v>-4.046769950251142E-4</v>
      </c>
      <c r="EY377" s="223">
        <f t="shared" ca="1" si="745"/>
        <v>-1.8672618630629183E-4</v>
      </c>
      <c r="EZ377" s="223">
        <f t="shared" ca="1" si="746"/>
        <v>5.9651991600569371E-5</v>
      </c>
      <c r="FA377" s="223">
        <f t="shared" ca="1" si="747"/>
        <v>2.9694869453289442E-4</v>
      </c>
      <c r="FB377" s="223">
        <f t="shared" ca="1" si="748"/>
        <v>4.890376505692056E-4</v>
      </c>
      <c r="FC377" s="223">
        <f t="shared" ca="1" si="749"/>
        <v>6.0667505744369887E-4</v>
      </c>
      <c r="FD377" s="223">
        <f t="shared" ca="1" si="750"/>
        <v>6.3195168634547715E-4</v>
      </c>
      <c r="FE377" s="223">
        <f t="shared" ca="1" si="751"/>
        <v>5.6101939965745931E-4</v>
      </c>
      <c r="FF377" s="223">
        <f t="shared" ca="1" si="752"/>
        <v>4.0467699502511604E-4</v>
      </c>
      <c r="FG377" s="223">
        <f t="shared" ca="1" si="753"/>
        <v>1.8672618630629403E-4</v>
      </c>
      <c r="FH377" s="223">
        <f t="shared" ca="1" si="754"/>
        <v>-5.965199160057154E-5</v>
      </c>
      <c r="FI377" s="223">
        <f t="shared" ca="1" si="755"/>
        <v>-2.9694869453289626E-4</v>
      </c>
      <c r="FJ377" s="223">
        <f t="shared" ca="1" si="756"/>
        <v>-4.8903765056920701E-4</v>
      </c>
      <c r="FK377" s="223">
        <f t="shared" ca="1" si="757"/>
        <v>-6.0667505744369811E-4</v>
      </c>
      <c r="FL377" s="223">
        <f t="shared" ca="1" si="758"/>
        <v>-6.3195168634547737E-4</v>
      </c>
      <c r="FM377" s="223">
        <f t="shared" ca="1" si="759"/>
        <v>-5.610193996574604E-4</v>
      </c>
      <c r="FN377" s="223">
        <f t="shared" ca="1" si="760"/>
        <v>-4.0467699502511783E-4</v>
      </c>
      <c r="FO377" s="223">
        <f t="shared" ca="1" si="761"/>
        <v>-1.8672618630629628E-4</v>
      </c>
      <c r="FP377" s="223">
        <f t="shared" ca="1" si="762"/>
        <v>5.9651991600573708E-5</v>
      </c>
      <c r="FQ377" s="223">
        <f t="shared" ca="1" si="763"/>
        <v>2.9694869453289821E-4</v>
      </c>
      <c r="FR377" s="223">
        <f t="shared" ca="1" si="764"/>
        <v>4.8903765056920842E-4</v>
      </c>
      <c r="FS377" s="223">
        <f t="shared" ca="1" si="765"/>
        <v>6.0667505744369877E-4</v>
      </c>
      <c r="FT377" s="223">
        <f t="shared" ca="1" si="766"/>
        <v>6.3195168634547715E-4</v>
      </c>
      <c r="FU377" s="223">
        <f t="shared" ca="1" si="767"/>
        <v>5.6101939965745942E-4</v>
      </c>
      <c r="FV377" s="223">
        <f t="shared" ca="1" si="768"/>
        <v>4.0467699502511615E-4</v>
      </c>
      <c r="FW377" s="223">
        <f t="shared" ca="1" si="769"/>
        <v>1.8672618630629419E-4</v>
      </c>
      <c r="FX377" s="223">
        <f t="shared" ca="1" si="770"/>
        <v>-5.9651991600566878E-5</v>
      </c>
      <c r="FY377" s="223">
        <f t="shared" ca="1" si="771"/>
        <v>-2.9694869453289214E-4</v>
      </c>
      <c r="FZ377" s="223">
        <f t="shared" ca="1" si="772"/>
        <v>-4.8903765056920398E-4</v>
      </c>
      <c r="GA377" s="223">
        <f t="shared" ca="1" si="773"/>
        <v>-6.0667505744369942E-4</v>
      </c>
      <c r="GB377" s="223">
        <f t="shared" ca="1" si="774"/>
        <v>-6.3195168634547693E-4</v>
      </c>
      <c r="GC377" s="223">
        <f t="shared" ca="1" si="775"/>
        <v>-5.6101939965745844E-4</v>
      </c>
      <c r="GD377" s="223">
        <f t="shared" ca="1" si="776"/>
        <v>-4.0467699502511447E-4</v>
      </c>
      <c r="GE377" s="223">
        <f t="shared" ca="1" si="777"/>
        <v>-1.867261863062921E-4</v>
      </c>
      <c r="GF377" s="223">
        <f t="shared" ca="1" si="778"/>
        <v>5.9651991600569046E-5</v>
      </c>
      <c r="GG377" s="223">
        <f t="shared" ca="1" si="779"/>
        <v>2.9694869453289409E-4</v>
      </c>
      <c r="GH377" s="223">
        <f t="shared" ca="1" si="780"/>
        <v>4.8903765056920539E-4</v>
      </c>
      <c r="GI377" s="223">
        <f t="shared" ca="1" si="781"/>
        <v>6.0667505744369746E-4</v>
      </c>
      <c r="GJ377" s="223">
        <f t="shared" ca="1" si="782"/>
        <v>6.3195168634547758E-4</v>
      </c>
      <c r="GK377" s="223">
        <f t="shared" ca="1" si="783"/>
        <v>5.6101939965745736E-4</v>
      </c>
      <c r="GL377" s="223">
        <f t="shared" ca="1" si="784"/>
        <v>4.0467699502511279E-4</v>
      </c>
      <c r="GM377" s="223">
        <f t="shared" ca="1" si="785"/>
        <v>1.8672618630629002E-4</v>
      </c>
      <c r="GN377" s="223">
        <f t="shared" ca="1" si="786"/>
        <v>-5.9651991600571214E-5</v>
      </c>
      <c r="GO377" s="223">
        <f t="shared" ca="1" si="787"/>
        <v>-2.9694869453289604E-4</v>
      </c>
      <c r="GP377" s="223">
        <f t="shared" ca="1" si="788"/>
        <v>-4.890376505692068E-4</v>
      </c>
      <c r="GQ377" s="223">
        <f t="shared" ca="1" si="789"/>
        <v>-6.0667505744369811E-4</v>
      </c>
      <c r="GR377" s="223">
        <f t="shared" ca="1" si="790"/>
        <v>-6.3195168634547737E-4</v>
      </c>
      <c r="GS377" s="223">
        <f t="shared" ca="1" si="791"/>
        <v>-5.6101939965746061E-4</v>
      </c>
      <c r="GT377" s="223">
        <f t="shared" ca="1" si="792"/>
        <v>-4.0467699502511805E-4</v>
      </c>
      <c r="GU377" s="223">
        <f t="shared" ca="1" si="793"/>
        <v>-1.867261863062966E-4</v>
      </c>
      <c r="GV377" s="223">
        <f t="shared" ca="1" si="794"/>
        <v>5.9651991600573437E-5</v>
      </c>
      <c r="GW377" s="223">
        <f t="shared" ca="1" si="795"/>
        <v>2.9694869453289794E-4</v>
      </c>
      <c r="GX377" s="223">
        <f t="shared" ca="1" si="796"/>
        <v>4.8903765056920821E-4</v>
      </c>
      <c r="GY377" s="223">
        <f t="shared" ca="1" si="797"/>
        <v>6.0667505744369877E-4</v>
      </c>
      <c r="GZ377" s="223">
        <f t="shared" ca="1" si="798"/>
        <v>6.3195168634547726E-4</v>
      </c>
      <c r="HA377" s="223">
        <f t="shared" ca="1" si="799"/>
        <v>5.6101939965745964E-4</v>
      </c>
      <c r="HB377" s="223">
        <f t="shared" ca="1" si="800"/>
        <v>4.0467699502511636E-4</v>
      </c>
      <c r="HC377" s="223">
        <f t="shared" ca="1" si="801"/>
        <v>1.8672618630629452E-4</v>
      </c>
      <c r="HD377" s="223">
        <f t="shared" ca="1" si="802"/>
        <v>-5.9651991600566607E-5</v>
      </c>
      <c r="HE377" s="223">
        <f t="shared" ca="1" si="803"/>
        <v>-2.9694869453289192E-4</v>
      </c>
      <c r="HF377" s="223">
        <f t="shared" ca="1" si="804"/>
        <v>-4.8903765056920962E-4</v>
      </c>
      <c r="HG377" s="223">
        <f t="shared" ca="1" si="805"/>
        <v>-6.0667505744369942E-4</v>
      </c>
      <c r="HH377" s="223">
        <f t="shared" ca="1" si="806"/>
        <v>-6.3195168634547704E-4</v>
      </c>
      <c r="HI377" s="223">
        <f t="shared" ca="1" si="807"/>
        <v>-5.6101939965745866E-4</v>
      </c>
      <c r="HJ377" s="223">
        <f t="shared" ca="1" si="808"/>
        <v>-4.0467699502511468E-4</v>
      </c>
      <c r="HK377" s="223">
        <f t="shared" ca="1" si="809"/>
        <v>-1.8672618630629243E-4</v>
      </c>
      <c r="HL377" s="223">
        <f t="shared" ca="1" si="810"/>
        <v>5.9651991600568775E-5</v>
      </c>
      <c r="HM377" s="223">
        <f t="shared" ca="1" si="811"/>
        <v>2.9694869453289382E-4</v>
      </c>
      <c r="HN377" s="223">
        <f t="shared" ca="1" si="812"/>
        <v>4.8903765056920517E-4</v>
      </c>
      <c r="HO377" s="223">
        <f t="shared" ca="1" si="813"/>
        <v>6.0667505744369725E-4</v>
      </c>
      <c r="HP377" s="223">
        <f t="shared" ca="1" si="814"/>
        <v>6.3195168634547758E-4</v>
      </c>
      <c r="HQ377" s="223">
        <f t="shared" ca="1" si="815"/>
        <v>5.6101939965745758E-4</v>
      </c>
      <c r="HR377" s="223">
        <f t="shared" ca="1" si="816"/>
        <v>4.04676995025113E-4</v>
      </c>
      <c r="HS377" s="223">
        <f t="shared" ca="1" si="817"/>
        <v>1.8672618630629034E-4</v>
      </c>
      <c r="HT377" s="223">
        <f t="shared" ca="1" si="818"/>
        <v>-5.9651991600570943E-5</v>
      </c>
      <c r="HU377" s="223">
        <f t="shared" ca="1" si="819"/>
        <v>-2.9694869453289577E-4</v>
      </c>
      <c r="HV377" s="223">
        <f t="shared" ca="1" si="820"/>
        <v>-4.8903765056920658E-4</v>
      </c>
      <c r="HW377" s="223">
        <f t="shared" ca="1" si="821"/>
        <v>-6.0667505744369801E-4</v>
      </c>
      <c r="HX377" s="223">
        <f t="shared" ca="1" si="822"/>
        <v>-6.3195168634547748E-4</v>
      </c>
      <c r="HY377" s="223">
        <f t="shared" ca="1" si="823"/>
        <v>-5.6101939965746072E-4</v>
      </c>
      <c r="HZ377" s="223">
        <f t="shared" ca="1" si="824"/>
        <v>-4.0467699502511832E-4</v>
      </c>
      <c r="IA377" s="223">
        <f t="shared" ca="1" si="825"/>
        <v>-1.8672618630629687E-4</v>
      </c>
      <c r="IB377" s="223">
        <f t="shared" ca="1" si="826"/>
        <v>5.9651991600573112E-5</v>
      </c>
      <c r="IC377" s="223">
        <f t="shared" ca="1" si="827"/>
        <v>2.9694869453289767E-4</v>
      </c>
      <c r="ID377" s="223">
        <f t="shared" ca="1" si="828"/>
        <v>4.8903765056920799E-4</v>
      </c>
      <c r="IE377" s="223">
        <f t="shared" ca="1" si="829"/>
        <v>6.0667505744369985E-4</v>
      </c>
      <c r="IF377" s="223">
        <f t="shared" ca="1" si="830"/>
        <v>6.3195168634547726E-4</v>
      </c>
      <c r="IG377" s="223">
        <f t="shared" ca="1" si="831"/>
        <v>5.6101939965745974E-4</v>
      </c>
      <c r="IH377" s="223">
        <f t="shared" ca="1" si="832"/>
        <v>4.0467699502511664E-4</v>
      </c>
      <c r="II377" s="223">
        <f t="shared" ca="1" si="833"/>
        <v>1.8672618630629479E-4</v>
      </c>
      <c r="IJ377" s="223">
        <f t="shared" ca="1" si="834"/>
        <v>-5.9651991600566281E-5</v>
      </c>
      <c r="IK377" s="223">
        <f t="shared" ca="1" si="835"/>
        <v>-2.9694869453289165E-4</v>
      </c>
      <c r="IL377" s="223">
        <f t="shared" ca="1" si="836"/>
        <v>-4.8903765056920365E-4</v>
      </c>
      <c r="IM377" s="223">
        <f t="shared" ca="1" si="837"/>
        <v>-6.066750574436992E-4</v>
      </c>
      <c r="IN377" s="223">
        <f t="shared" ca="1" si="838"/>
        <v>-6.3195168634547704E-4</v>
      </c>
      <c r="IO377" s="223">
        <f t="shared" ca="1" si="839"/>
        <v>-5.6101939965745866E-4</v>
      </c>
      <c r="IP377" s="223">
        <f t="shared" ca="1" si="840"/>
        <v>-4.0467699502511496E-4</v>
      </c>
      <c r="IQ377" s="223">
        <f t="shared" ca="1" si="841"/>
        <v>-1.867261863062927E-4</v>
      </c>
      <c r="IR377" s="223">
        <f t="shared" ca="1" si="842"/>
        <v>5.965199160056845E-5</v>
      </c>
      <c r="IS377" s="223">
        <f t="shared" ca="1" si="843"/>
        <v>2.9694869453289355E-4</v>
      </c>
      <c r="IT377" s="223">
        <f t="shared" ca="1" si="844"/>
        <v>4.8903765056920506E-4</v>
      </c>
      <c r="IU377" s="223">
        <f t="shared" ca="1" si="845"/>
        <v>6.0667505744369725E-4</v>
      </c>
      <c r="IV377" s="223">
        <f t="shared" ca="1" si="846"/>
        <v>6.319516863454778E-4</v>
      </c>
      <c r="IW377" s="223">
        <f t="shared" ca="1" si="847"/>
        <v>5.6101939965745768E-4</v>
      </c>
      <c r="IX377" s="223">
        <f t="shared" ca="1" si="848"/>
        <v>4.0467699502511327E-4</v>
      </c>
      <c r="IY377" s="223">
        <f t="shared" ca="1" si="849"/>
        <v>1.8672618630629067E-4</v>
      </c>
      <c r="IZ377" s="223">
        <f t="shared" ca="1" si="850"/>
        <v>-5.9651991600570618E-5</v>
      </c>
      <c r="JA377" s="223">
        <f t="shared" ca="1" si="851"/>
        <v>-2.9694869453289545E-4</v>
      </c>
      <c r="JB377" s="223">
        <f t="shared" ca="1" si="852"/>
        <v>-4.8903765056920636E-4</v>
      </c>
    </row>
    <row r="378" spans="2:262">
      <c r="B378" s="230">
        <v>17</v>
      </c>
      <c r="C378" s="229">
        <f t="shared" si="853"/>
        <v>3.3203125000000002E-4</v>
      </c>
      <c r="D378" s="226">
        <f t="shared" ca="1" si="597"/>
        <v>50.08522157442718</v>
      </c>
      <c r="E378" s="225">
        <f ca="1">W361</f>
        <v>8.5221574427183755E-2</v>
      </c>
      <c r="F378" s="224">
        <v>17</v>
      </c>
      <c r="G378" s="223">
        <f t="shared" ca="1" si="854"/>
        <v>3.9612181575232157E-3</v>
      </c>
      <c r="H378" s="223">
        <f t="shared" ca="1" si="598"/>
        <v>4.0644754863428372E-3</v>
      </c>
      <c r="I378" s="223">
        <f t="shared" ca="1" si="599"/>
        <v>3.4703481253417329E-3</v>
      </c>
      <c r="J378" s="223">
        <f t="shared" ca="1" si="600"/>
        <v>2.2807767374069059E-3</v>
      </c>
      <c r="K378" s="223">
        <f t="shared" ca="1" si="601"/>
        <v>6.9986856249639297E-4</v>
      </c>
      <c r="L378" s="223">
        <f t="shared" ca="1" si="602"/>
        <v>-1.0011234023180901E-3</v>
      </c>
      <c r="M378" s="223">
        <f t="shared" ca="1" si="603"/>
        <v>-2.5303421246210085E-3</v>
      </c>
      <c r="N378" s="223">
        <f t="shared" ca="1" si="604"/>
        <v>-3.62540350887416E-3</v>
      </c>
      <c r="O378" s="223">
        <f t="shared" ca="1" si="605"/>
        <v>-4.0984163877281288E-3</v>
      </c>
      <c r="P378" s="223">
        <f t="shared" ca="1" si="606"/>
        <v>-3.8682209803183988E-3</v>
      </c>
      <c r="Q378" s="223">
        <f t="shared" ca="1" si="607"/>
        <v>-2.9743143271201808E-3</v>
      </c>
      <c r="R378" s="223">
        <f t="shared" ca="1" si="608"/>
        <v>-1.5700733684457036E-3</v>
      </c>
      <c r="S378" s="223">
        <f t="shared" ca="1" si="609"/>
        <v>1.0356154591344494E-4</v>
      </c>
      <c r="T378" s="223">
        <f t="shared" ca="1" si="610"/>
        <v>1.7594273196253286E-3</v>
      </c>
      <c r="U378" s="223">
        <f t="shared" ca="1" si="611"/>
        <v>3.1134096941921306E-3</v>
      </c>
      <c r="V378" s="223">
        <f t="shared" ca="1" si="612"/>
        <v>3.9331917122394575E-3</v>
      </c>
      <c r="W378" s="223">
        <f t="shared" ca="1" si="613"/>
        <v>4.07811477457104E-3</v>
      </c>
      <c r="X378" s="223">
        <f t="shared" ca="1" si="614"/>
        <v>3.5233129113436418E-3</v>
      </c>
      <c r="Y378" s="223">
        <f t="shared" ca="1" si="615"/>
        <v>2.3639792973220919E-3</v>
      </c>
      <c r="Z378" s="223">
        <f t="shared" ca="1" si="616"/>
        <v>7.9903296044242728E-4</v>
      </c>
      <c r="AA378" s="223">
        <f t="shared" ca="1" si="617"/>
        <v>-9.0301184219181759E-4</v>
      </c>
      <c r="AB378" s="223">
        <f t="shared" ca="1" si="618"/>
        <v>-2.4501174317375736E-3</v>
      </c>
      <c r="AC378" s="223">
        <f t="shared" ca="1" si="619"/>
        <v>-3.576830675235722E-3</v>
      </c>
      <c r="AD378" s="223">
        <f t="shared" ca="1" si="620"/>
        <v>-4.0898295638627166E-3</v>
      </c>
      <c r="AE378" s="223">
        <f t="shared" ca="1" si="621"/>
        <v>-3.9010934976602997E-3</v>
      </c>
      <c r="AF378" s="223">
        <f t="shared" ca="1" si="622"/>
        <v>-3.0430059030825936E-3</v>
      </c>
      <c r="AG378" s="223">
        <f t="shared" ca="1" si="623"/>
        <v>-1.6627978688627809E-3</v>
      </c>
      <c r="AH378" s="223">
        <f t="shared" ca="1" si="624"/>
        <v>2.7138361278116266E-6</v>
      </c>
      <c r="AI378" s="223">
        <f t="shared" ca="1" si="625"/>
        <v>1.667759899789626E-3</v>
      </c>
      <c r="AJ378" s="223">
        <f t="shared" ca="1" si="626"/>
        <v>3.0466509049898267E-3</v>
      </c>
      <c r="AK378" s="223">
        <f t="shared" ca="1" si="627"/>
        <v>3.902796059339758E-3</v>
      </c>
      <c r="AL378" s="223">
        <f t="shared" ca="1" si="628"/>
        <v>4.0892975589495745E-3</v>
      </c>
      <c r="AM378" s="223">
        <f t="shared" ca="1" si="629"/>
        <v>3.5741553853929136E-3</v>
      </c>
      <c r="AN378" s="223">
        <f t="shared" ca="1" si="630"/>
        <v>2.4457578845034486E-3</v>
      </c>
      <c r="AO378" s="223">
        <f t="shared" ca="1" si="631"/>
        <v>8.9771605081085488E-4</v>
      </c>
      <c r="AP378" s="223">
        <f t="shared" ca="1" si="632"/>
        <v>-8.0435634149758867E-4</v>
      </c>
      <c r="AQ378" s="223">
        <f t="shared" ca="1" si="633"/>
        <v>-2.3684168797290534E-3</v>
      </c>
      <c r="AR378" s="223">
        <f t="shared" ca="1" si="634"/>
        <v>-3.5261032925448378E-3</v>
      </c>
      <c r="AS378" s="223">
        <f t="shared" ca="1" si="635"/>
        <v>-4.0787791795966113E-3</v>
      </c>
      <c r="AT378" s="223">
        <f t="shared" ca="1" si="636"/>
        <v>-3.9316161421504934E-3</v>
      </c>
      <c r="AU378" s="223">
        <f t="shared" ca="1" si="637"/>
        <v>-3.1098644860743062E-3</v>
      </c>
      <c r="AV378" s="223">
        <f t="shared" ca="1" si="638"/>
        <v>-1.7545207620196588E-3</v>
      </c>
      <c r="AW378" s="223">
        <f t="shared" ca="1" si="639"/>
        <v>-9.8135508371236229E-5</v>
      </c>
      <c r="AX378" s="223">
        <f t="shared" ca="1" si="640"/>
        <v>1.5750878837518534E-3</v>
      </c>
      <c r="AY378" s="223">
        <f t="shared" ca="1" si="641"/>
        <v>2.9780569272039805E-3</v>
      </c>
      <c r="AZ378" s="223">
        <f t="shared" ca="1" si="642"/>
        <v>3.8700495080288546E-3</v>
      </c>
      <c r="BA378" s="223">
        <f t="shared" ca="1" si="643"/>
        <v>4.098017103387282E-3</v>
      </c>
      <c r="BB378" s="223">
        <f t="shared" ca="1" si="644"/>
        <v>3.6228449218842964E-3</v>
      </c>
      <c r="BC378" s="223">
        <f t="shared" ca="1" si="645"/>
        <v>2.5260632385879643E-3</v>
      </c>
      <c r="BD378" s="223">
        <f t="shared" ca="1" si="646"/>
        <v>9.9585839059803901E-4</v>
      </c>
      <c r="BE378" s="223">
        <f t="shared" ca="1" si="647"/>
        <v>-7.0521632662006242E-4</v>
      </c>
      <c r="BF378" s="223">
        <f t="shared" ca="1" si="648"/>
        <v>-2.2852896819529895E-3</v>
      </c>
      <c r="BG378" s="223">
        <f t="shared" ca="1" si="649"/>
        <v>-3.4732519170800188E-3</v>
      </c>
      <c r="BH378" s="223">
        <f t="shared" ca="1" si="650"/>
        <v>-4.065271891268092E-3</v>
      </c>
      <c r="BI378" s="223">
        <f t="shared" ca="1" si="651"/>
        <v>-3.959770528089249E-3</v>
      </c>
      <c r="BJ378" s="223">
        <f t="shared" ca="1" si="652"/>
        <v>-3.1748498029849311E-3</v>
      </c>
      <c r="BK378" s="223">
        <f t="shared" ca="1" si="653"/>
        <v>-1.8451867974752728E-3</v>
      </c>
      <c r="BL378" s="223">
        <f t="shared" ca="1" si="654"/>
        <v>-1.9892573970955616E-4</v>
      </c>
      <c r="BM378" s="223">
        <f t="shared" ca="1" si="655"/>
        <v>1.4814670936692375E-3</v>
      </c>
      <c r="BN378" s="223">
        <f t="shared" ca="1" si="656"/>
        <v>2.9076690792818913E-3</v>
      </c>
      <c r="BO378" s="223">
        <f t="shared" ca="1" si="657"/>
        <v>3.8349717836047882E-3</v>
      </c>
      <c r="BP378" s="223">
        <f t="shared" ca="1" si="658"/>
        <v>4.1042681555566391E-3</v>
      </c>
      <c r="BQ378" s="223">
        <f t="shared" ca="1" si="659"/>
        <v>3.6693521920616442E-3</v>
      </c>
      <c r="BR378" s="223">
        <f t="shared" ca="1" si="660"/>
        <v>2.6048469866331377E-3</v>
      </c>
      <c r="BS378" s="223">
        <f t="shared" ca="1" si="661"/>
        <v>1.0934008625282706E-3</v>
      </c>
      <c r="BT378" s="223">
        <f t="shared" ca="1" si="662"/>
        <v>-6.0565151579712422E-4</v>
      </c>
      <c r="BU378" s="223">
        <f t="shared" ca="1" si="663"/>
        <v>-2.2007859111250081E-3</v>
      </c>
      <c r="BV378" s="223">
        <f t="shared" ca="1" si="664"/>
        <v>-3.4183083845336052E-3</v>
      </c>
      <c r="BW378" s="223">
        <f t="shared" ca="1" si="665"/>
        <v>-4.049315835162581E-3</v>
      </c>
      <c r="BX378" s="223">
        <f t="shared" ca="1" si="666"/>
        <v>-3.9855396963272421E-3</v>
      </c>
      <c r="BY378" s="223">
        <f t="shared" ca="1" si="667"/>
        <v>-3.2379227090895187E-3</v>
      </c>
      <c r="BZ378" s="223">
        <f t="shared" ca="1" si="668"/>
        <v>-1.9347413614000529E-3</v>
      </c>
      <c r="CA378" s="223">
        <f t="shared" ca="1" si="669"/>
        <v>-2.9959614562058835E-4</v>
      </c>
      <c r="CB378" s="223">
        <f t="shared" ca="1" si="670"/>
        <v>1.3869539232050185E-3</v>
      </c>
      <c r="CC378" s="223">
        <f t="shared" ca="1" si="671"/>
        <v>2.8355297602312033E-3</v>
      </c>
      <c r="CD378" s="223">
        <f t="shared" ca="1" si="672"/>
        <v>3.7975840155771105E-3</v>
      </c>
      <c r="CE378" s="223">
        <f t="shared" ca="1" si="673"/>
        <v>4.1080469500575593E-3</v>
      </c>
      <c r="CF378" s="223">
        <f t="shared" ca="1" si="674"/>
        <v>3.713649181684397E-3</v>
      </c>
      <c r="CG378" s="223">
        <f t="shared" ca="1" si="675"/>
        <v>2.6820616722550762E-3</v>
      </c>
      <c r="CH378" s="223">
        <f t="shared" ca="1" si="676"/>
        <v>1.1902847106638205E-3</v>
      </c>
      <c r="CI378" s="223">
        <f t="shared" ca="1" si="677"/>
        <v>-5.0572188314783936E-4</v>
      </c>
      <c r="CJ378" s="223">
        <f t="shared" ca="1" si="678"/>
        <v>-2.1149564691568513E-3</v>
      </c>
      <c r="CK378" s="223">
        <f t="shared" ca="1" si="679"/>
        <v>-3.3613057908351315E-3</v>
      </c>
      <c r="CL378" s="223">
        <f t="shared" ca="1" si="680"/>
        <v>-4.0309206226116431E-3</v>
      </c>
      <c r="CM378" s="223">
        <f t="shared" ca="1" si="681"/>
        <v>-4.0089081244810993E-3</v>
      </c>
      <c r="CN378" s="223">
        <f t="shared" ca="1" si="682"/>
        <v>-3.2990452116278875E-3</v>
      </c>
      <c r="CO378" s="223">
        <f t="shared" ca="1" si="683"/>
        <v>-2.0231305094733651E-3</v>
      </c>
      <c r="CP378" s="223">
        <f t="shared" ca="1" si="684"/>
        <v>-4.0008608601611981E-4</v>
      </c>
      <c r="CQ378" s="223">
        <f t="shared" ca="1" si="685"/>
        <v>1.2916053035590081E-3</v>
      </c>
      <c r="CR378" s="223">
        <f t="shared" ca="1" si="686"/>
        <v>2.7616824240802493E-3</v>
      </c>
      <c r="CS378" s="223">
        <f t="shared" ca="1" si="687"/>
        <v>3.7579087249392561E-3</v>
      </c>
      <c r="CT378" s="223">
        <f t="shared" ca="1" si="688"/>
        <v>4.1093512106855348E-3</v>
      </c>
      <c r="CU378" s="223">
        <f t="shared" ca="1" si="689"/>
        <v>3.7557092079024022E-3</v>
      </c>
      <c r="CV378" s="223">
        <f t="shared" ca="1" si="690"/>
        <v>2.7576607842143721E-3</v>
      </c>
      <c r="CW378" s="223">
        <f t="shared" ca="1" si="691"/>
        <v>1.2864515757972511E-3</v>
      </c>
      <c r="CX378" s="223">
        <f t="shared" ca="1" si="692"/>
        <v>-4.0548762254631913E-4</v>
      </c>
      <c r="CY378" s="223">
        <f t="shared" ca="1" si="693"/>
        <v>-2.0278530564949771E-3</v>
      </c>
      <c r="CZ378" s="223">
        <f t="shared" ca="1" si="694"/>
        <v>-3.3022784722155701E-3</v>
      </c>
      <c r="DA378" s="223">
        <f t="shared" ca="1" si="695"/>
        <v>-4.0100973342034694E-3</v>
      </c>
      <c r="DB378" s="223">
        <f t="shared" ca="1" si="696"/>
        <v>-4.0298617362834917E-3</v>
      </c>
      <c r="DC378" s="223">
        <f t="shared" ca="1" si="697"/>
        <v>-3.3581804926900004E-3</v>
      </c>
      <c r="DD378" s="223">
        <f t="shared" ca="1" si="698"/>
        <v>-2.1103009993775051E-3</v>
      </c>
      <c r="DE378" s="223">
        <f t="shared" ca="1" si="699"/>
        <v>-5.0033502951363218E-4</v>
      </c>
      <c r="DF378" s="223">
        <f t="shared" ca="1" si="700"/>
        <v>1.1954786691743533E-3</v>
      </c>
      <c r="DG378" s="223">
        <f t="shared" ca="1" si="701"/>
        <v>2.6861715537029656E-3</v>
      </c>
      <c r="DH378" s="223">
        <f t="shared" ca="1" si="702"/>
        <v>3.7159698106027676E-3</v>
      </c>
      <c r="DI378" s="223">
        <f t="shared" ca="1" si="703"/>
        <v>4.108180151802733E-3</v>
      </c>
      <c r="DJ378" s="223">
        <f t="shared" ca="1" si="704"/>
        <v>3.7955069353285791E-3</v>
      </c>
      <c r="DK378" s="223">
        <f t="shared" ca="1" si="705"/>
        <v>2.8315987844328579E-3</v>
      </c>
      <c r="DL378" s="223">
        <f t="shared" ca="1" si="706"/>
        <v>1.3818435306049723E-3</v>
      </c>
      <c r="DM378" s="223">
        <f t="shared" ca="1" si="707"/>
        <v>-3.0500911136310707E-4</v>
      </c>
      <c r="DN378" s="223">
        <f t="shared" ca="1" si="708"/>
        <v>-1.9395281409782061E-3</v>
      </c>
      <c r="DO378" s="223">
        <f t="shared" ca="1" si="709"/>
        <v>-3.2412619845245084E-3</v>
      </c>
      <c r="DP378" s="223">
        <f t="shared" ca="1" si="710"/>
        <v>-3.9868585131083677E-3</v>
      </c>
      <c r="DQ378" s="223">
        <f t="shared" ca="1" si="711"/>
        <v>-4.0483879100621893E-3</v>
      </c>
      <c r="DR378" s="223">
        <f t="shared" ca="1" si="712"/>
        <v>-3.415292931393791E-3</v>
      </c>
      <c r="DS378" s="223">
        <f t="shared" ca="1" si="713"/>
        <v>-2.1962003228688329E-3</v>
      </c>
      <c r="DT378" s="223">
        <f t="shared" ca="1" si="714"/>
        <v>-6.0028258989806827E-4</v>
      </c>
      <c r="DU378" s="223">
        <f t="shared" ca="1" si="715"/>
        <v>1.0986319231412424E-3</v>
      </c>
      <c r="DV378" s="223">
        <f t="shared" ca="1" si="716"/>
        <v>2.6090426340241546E-3</v>
      </c>
      <c r="DW378" s="223">
        <f t="shared" ca="1" si="717"/>
        <v>3.6717925350014204E-3</v>
      </c>
      <c r="DX378" s="223">
        <f t="shared" ca="1" si="718"/>
        <v>4.1045344788112337E-3</v>
      </c>
      <c r="DY378" s="223">
        <f t="shared" ca="1" si="719"/>
        <v>3.8330183913000485E-3</v>
      </c>
      <c r="DZ378" s="223">
        <f t="shared" ca="1" si="720"/>
        <v>2.9038311354238778E-3</v>
      </c>
      <c r="EA378" s="223">
        <f t="shared" ca="1" si="721"/>
        <v>1.4764031145402868E-3</v>
      </c>
      <c r="EB378" s="223">
        <f t="shared" ca="1" si="722"/>
        <v>-2.0434687409623528E-4</v>
      </c>
      <c r="EC378" s="223">
        <f t="shared" ca="1" si="723"/>
        <v>-1.850034926232913E-3</v>
      </c>
      <c r="ED378" s="223">
        <f t="shared" ca="1" si="724"/>
        <v>-3.1782930818125437E-3</v>
      </c>
      <c r="EE378" s="223">
        <f t="shared" ca="1" si="725"/>
        <v>-3.9612181575232192E-3</v>
      </c>
      <c r="EF378" s="223">
        <f t="shared" ca="1" si="726"/>
        <v>-4.0644754863428355E-3</v>
      </c>
      <c r="EG378" s="223">
        <f t="shared" ca="1" si="727"/>
        <v>-3.4703481253417373E-3</v>
      </c>
      <c r="EH378" s="223">
        <f t="shared" ca="1" si="728"/>
        <v>-2.2807767374069081E-3</v>
      </c>
      <c r="EI378" s="223">
        <f t="shared" ca="1" si="729"/>
        <v>-6.9986856249639037E-4</v>
      </c>
      <c r="EJ378" s="223">
        <f t="shared" ca="1" si="730"/>
        <v>1.0011234023180964E-3</v>
      </c>
      <c r="EK378" s="223">
        <f t="shared" ca="1" si="731"/>
        <v>2.530342124621018E-3</v>
      </c>
      <c r="EL378" s="223">
        <f t="shared" ca="1" si="732"/>
        <v>3.6254035088741678E-3</v>
      </c>
      <c r="EM378" s="223">
        <f t="shared" ca="1" si="733"/>
        <v>4.0984163877281288E-3</v>
      </c>
      <c r="EN378" s="223">
        <f t="shared" ca="1" si="734"/>
        <v>3.8682209803183997E-3</v>
      </c>
      <c r="EO378" s="223">
        <f t="shared" ca="1" si="735"/>
        <v>2.9743143271201791E-3</v>
      </c>
      <c r="EP378" s="223">
        <f t="shared" ca="1" si="736"/>
        <v>1.570073368445698E-3</v>
      </c>
      <c r="EQ378" s="223">
        <f t="shared" ca="1" si="737"/>
        <v>-1.0356154591345881E-4</v>
      </c>
      <c r="ER378" s="223">
        <f t="shared" ca="1" si="738"/>
        <v>-1.759427319625344E-3</v>
      </c>
      <c r="ES378" s="223">
        <f t="shared" ca="1" si="739"/>
        <v>-3.1134096941921271E-3</v>
      </c>
      <c r="ET378" s="223">
        <f t="shared" ca="1" si="740"/>
        <v>-3.9331917122394575E-3</v>
      </c>
      <c r="EU378" s="223">
        <f t="shared" ca="1" si="741"/>
        <v>-4.07811477457104E-3</v>
      </c>
      <c r="EV378" s="223">
        <f t="shared" ca="1" si="742"/>
        <v>-3.5233129113436371E-3</v>
      </c>
      <c r="EW378" s="223">
        <f t="shared" ca="1" si="743"/>
        <v>-2.3639792973220806E-3</v>
      </c>
      <c r="EX378" s="223">
        <f t="shared" ca="1" si="744"/>
        <v>-7.9903296044240668E-4</v>
      </c>
      <c r="EY378" s="223">
        <f t="shared" ca="1" si="745"/>
        <v>9.0301184219180892E-4</v>
      </c>
      <c r="EZ378" s="223">
        <f t="shared" ca="1" si="746"/>
        <v>2.4501174317375727E-3</v>
      </c>
      <c r="FA378" s="223">
        <f t="shared" ca="1" si="747"/>
        <v>3.576830675235725E-3</v>
      </c>
      <c r="FB378" s="223">
        <f t="shared" ca="1" si="748"/>
        <v>4.0898295638627175E-3</v>
      </c>
      <c r="FC378" s="223">
        <f t="shared" ca="1" si="749"/>
        <v>3.9010934976602949E-3</v>
      </c>
      <c r="FD378" s="223">
        <f t="shared" ca="1" si="750"/>
        <v>3.0430059030825793E-3</v>
      </c>
      <c r="FE378" s="223">
        <f t="shared" ca="1" si="751"/>
        <v>1.6627978688627553E-3</v>
      </c>
      <c r="FF378" s="223">
        <f t="shared" ca="1" si="752"/>
        <v>-2.7138361278398158E-6</v>
      </c>
      <c r="FG378" s="223">
        <f t="shared" ca="1" si="753"/>
        <v>-1.6677598997896586E-3</v>
      </c>
      <c r="FH378" s="223">
        <f t="shared" ca="1" si="754"/>
        <v>-3.0466509049898163E-3</v>
      </c>
      <c r="FI378" s="223">
        <f t="shared" ca="1" si="755"/>
        <v>-3.9027960593397528E-3</v>
      </c>
      <c r="FJ378" s="223">
        <f t="shared" ca="1" si="756"/>
        <v>-4.0892975589495754E-3</v>
      </c>
      <c r="FK378" s="223">
        <f t="shared" ca="1" si="757"/>
        <v>-3.5741553853929141E-3</v>
      </c>
      <c r="FL378" s="223">
        <f t="shared" ca="1" si="758"/>
        <v>-2.4457578845034494E-3</v>
      </c>
      <c r="FM378" s="223">
        <f t="shared" ca="1" si="759"/>
        <v>-8.9771605081084881E-4</v>
      </c>
      <c r="FN378" s="223">
        <f t="shared" ca="1" si="760"/>
        <v>8.0435634149760146E-4</v>
      </c>
      <c r="FO378" s="223">
        <f t="shared" ca="1" si="761"/>
        <v>2.3684168797290638E-3</v>
      </c>
      <c r="FP378" s="223">
        <f t="shared" ca="1" si="762"/>
        <v>3.5261032925448482E-3</v>
      </c>
      <c r="FQ378" s="223">
        <f t="shared" ca="1" si="763"/>
        <v>4.0787791795966139E-3</v>
      </c>
      <c r="FR378" s="223">
        <f t="shared" ca="1" si="764"/>
        <v>3.9316161421504821E-3</v>
      </c>
      <c r="FS378" s="223">
        <f t="shared" ca="1" si="765"/>
        <v>3.1098644860743218E-3</v>
      </c>
      <c r="FT378" s="223">
        <f t="shared" ca="1" si="766"/>
        <v>1.7545207620196796E-3</v>
      </c>
      <c r="FU378" s="223">
        <f t="shared" ca="1" si="767"/>
        <v>9.8135508371244469E-5</v>
      </c>
      <c r="FV378" s="223">
        <f t="shared" ca="1" si="768"/>
        <v>-1.5750878837518455E-3</v>
      </c>
      <c r="FW378" s="223">
        <f t="shared" ca="1" si="769"/>
        <v>-2.9780569272039739E-3</v>
      </c>
      <c r="FX378" s="223">
        <f t="shared" ca="1" si="770"/>
        <v>-3.8700495080288568E-3</v>
      </c>
      <c r="FY378" s="223">
        <f t="shared" ca="1" si="771"/>
        <v>-4.098017103387282E-3</v>
      </c>
      <c r="FZ378" s="223">
        <f t="shared" ca="1" si="772"/>
        <v>-3.6228449218842938E-3</v>
      </c>
      <c r="GA378" s="223">
        <f t="shared" ca="1" si="773"/>
        <v>-2.5260632385879483E-3</v>
      </c>
      <c r="GB378" s="223">
        <f t="shared" ca="1" si="774"/>
        <v>-9.9585839059801885E-4</v>
      </c>
      <c r="GC378" s="223">
        <f t="shared" ca="1" si="775"/>
        <v>7.052163266200969E-4</v>
      </c>
      <c r="GD378" s="223">
        <f t="shared" ca="1" si="776"/>
        <v>2.2852896819530186E-3</v>
      </c>
      <c r="GE378" s="223">
        <f t="shared" ca="1" si="777"/>
        <v>3.4732519170800062E-3</v>
      </c>
      <c r="GF378" s="223">
        <f t="shared" ca="1" si="778"/>
        <v>4.0652718912680911E-3</v>
      </c>
      <c r="GG378" s="223">
        <f t="shared" ca="1" si="779"/>
        <v>3.9597705280892516E-3</v>
      </c>
      <c r="GH378" s="223">
        <f t="shared" ca="1" si="780"/>
        <v>3.1748498029849368E-3</v>
      </c>
      <c r="GI378" s="223">
        <f t="shared" ca="1" si="781"/>
        <v>1.8451867974752674E-3</v>
      </c>
      <c r="GJ378" s="223">
        <f t="shared" ca="1" si="782"/>
        <v>1.9892573970955009E-4</v>
      </c>
      <c r="GK378" s="223">
        <f t="shared" ca="1" si="783"/>
        <v>-1.4814670936692434E-3</v>
      </c>
      <c r="GL378" s="223">
        <f t="shared" ca="1" si="784"/>
        <v>-2.9076690792819056E-3</v>
      </c>
      <c r="GM378" s="223">
        <f t="shared" ca="1" si="785"/>
        <v>-3.834971783604796E-3</v>
      </c>
      <c r="GN378" s="223">
        <f t="shared" ca="1" si="786"/>
        <v>-4.1042681555566373E-3</v>
      </c>
      <c r="GO378" s="223">
        <f t="shared" ca="1" si="787"/>
        <v>-3.6693521920616277E-3</v>
      </c>
      <c r="GP378" s="223">
        <f t="shared" ca="1" si="788"/>
        <v>-2.6048469866331104E-3</v>
      </c>
      <c r="GQ378" s="223">
        <f t="shared" ca="1" si="789"/>
        <v>-1.0934008625282929E-3</v>
      </c>
      <c r="GR378" s="223">
        <f t="shared" ca="1" si="790"/>
        <v>6.0565151579711598E-4</v>
      </c>
      <c r="GS378" s="223">
        <f t="shared" ca="1" si="791"/>
        <v>2.2007859111250008E-3</v>
      </c>
      <c r="GT378" s="223">
        <f t="shared" ca="1" si="792"/>
        <v>3.4183083845336004E-3</v>
      </c>
      <c r="GU378" s="223">
        <f t="shared" ca="1" si="793"/>
        <v>4.0493158351625827E-3</v>
      </c>
      <c r="GV378" s="223">
        <f t="shared" ca="1" si="794"/>
        <v>3.9855396963272404E-3</v>
      </c>
      <c r="GW378" s="223">
        <f t="shared" ca="1" si="795"/>
        <v>3.2379227090895148E-3</v>
      </c>
      <c r="GX378" s="223">
        <f t="shared" ca="1" si="796"/>
        <v>1.9347413614000347E-3</v>
      </c>
      <c r="GY378" s="223">
        <f t="shared" ca="1" si="797"/>
        <v>2.9959614562056797E-4</v>
      </c>
      <c r="GZ378" s="223">
        <f t="shared" ca="1" si="798"/>
        <v>-1.386953923205038E-3</v>
      </c>
      <c r="HA378" s="223">
        <f t="shared" ca="1" si="799"/>
        <v>-2.8355297602312289E-3</v>
      </c>
      <c r="HB378" s="223">
        <f t="shared" ca="1" si="800"/>
        <v>-3.7975840155771018E-3</v>
      </c>
      <c r="HC378" s="223">
        <f t="shared" ca="1" si="801"/>
        <v>-4.1080469500575601E-3</v>
      </c>
      <c r="HD378" s="223">
        <f t="shared" ca="1" si="802"/>
        <v>-3.7136491816844065E-3</v>
      </c>
      <c r="HE378" s="223">
        <f t="shared" ca="1" si="803"/>
        <v>-2.6820616722550718E-3</v>
      </c>
      <c r="HF378" s="223">
        <f t="shared" ca="1" si="804"/>
        <v>-1.1902847106638151E-3</v>
      </c>
      <c r="HG378" s="223">
        <f t="shared" ca="1" si="805"/>
        <v>5.0572188314784499E-4</v>
      </c>
      <c r="HH378" s="223">
        <f t="shared" ca="1" si="806"/>
        <v>2.114956469156856E-3</v>
      </c>
      <c r="HI378" s="223">
        <f t="shared" ca="1" si="807"/>
        <v>3.3613057908351354E-3</v>
      </c>
      <c r="HJ378" s="223">
        <f t="shared" ca="1" si="808"/>
        <v>4.0309206226116449E-3</v>
      </c>
      <c r="HK378" s="223">
        <f t="shared" ca="1" si="809"/>
        <v>4.0089081244810915E-3</v>
      </c>
      <c r="HL378" s="223">
        <f t="shared" ca="1" si="810"/>
        <v>3.2990452116278667E-3</v>
      </c>
      <c r="HM378" s="223">
        <f t="shared" ca="1" si="811"/>
        <v>2.0231305094733348E-3</v>
      </c>
      <c r="HN378" s="223">
        <f t="shared" ca="1" si="812"/>
        <v>4.0008608601614323E-4</v>
      </c>
      <c r="HO378" s="223">
        <f t="shared" ca="1" si="813"/>
        <v>-1.2916053035589865E-3</v>
      </c>
      <c r="HP378" s="223">
        <f t="shared" ca="1" si="814"/>
        <v>-2.7616824240802324E-3</v>
      </c>
      <c r="HQ378" s="223">
        <f t="shared" ca="1" si="815"/>
        <v>-3.7579087249392578E-3</v>
      </c>
      <c r="HR378" s="223">
        <f t="shared" ca="1" si="816"/>
        <v>-4.1093512106855357E-3</v>
      </c>
      <c r="HS378" s="223">
        <f t="shared" ca="1" si="817"/>
        <v>-3.7557092079023996E-3</v>
      </c>
      <c r="HT378" s="223">
        <f t="shared" ca="1" si="818"/>
        <v>-2.7576607842143682E-3</v>
      </c>
      <c r="HU378" s="223">
        <f t="shared" ca="1" si="819"/>
        <v>-1.2864515757972459E-3</v>
      </c>
      <c r="HV378" s="223">
        <f t="shared" ca="1" si="820"/>
        <v>4.054876225463252E-4</v>
      </c>
      <c r="HW378" s="223">
        <f t="shared" ca="1" si="821"/>
        <v>2.0278530564950079E-3</v>
      </c>
      <c r="HX378" s="223">
        <f t="shared" ca="1" si="822"/>
        <v>3.3022784722155909E-3</v>
      </c>
      <c r="HY378" s="223">
        <f t="shared" ca="1" si="823"/>
        <v>4.0100973342034642E-3</v>
      </c>
      <c r="HZ378" s="223">
        <f t="shared" ca="1" si="824"/>
        <v>4.0298617362834969E-3</v>
      </c>
      <c r="IA378" s="223">
        <f t="shared" ca="1" si="825"/>
        <v>3.3581804926900143E-3</v>
      </c>
      <c r="IB378" s="223">
        <f t="shared" ca="1" si="826"/>
        <v>2.1103009993775007E-3</v>
      </c>
      <c r="IC378" s="223">
        <f t="shared" ca="1" si="827"/>
        <v>5.0033502951362589E-4</v>
      </c>
      <c r="ID378" s="223">
        <f t="shared" ca="1" si="828"/>
        <v>-1.195478669174359E-3</v>
      </c>
      <c r="IE378" s="223">
        <f t="shared" ca="1" si="829"/>
        <v>-5.5618045950644283E-3</v>
      </c>
      <c r="IF378" s="223">
        <f t="shared" ca="1" si="830"/>
        <v>-3.7159698106027702E-3</v>
      </c>
      <c r="IG378" s="223">
        <f t="shared" ca="1" si="831"/>
        <v>-4.108180151802733E-3</v>
      </c>
      <c r="IH378" s="223">
        <f t="shared" ca="1" si="832"/>
        <v>-3.7955069353285656E-3</v>
      </c>
      <c r="II378" s="223">
        <f t="shared" ca="1" si="833"/>
        <v>-2.8315987844328319E-3</v>
      </c>
      <c r="IJ378" s="223">
        <f t="shared" ca="1" si="834"/>
        <v>-1.3818435306049391E-3</v>
      </c>
      <c r="IK378" s="223">
        <f t="shared" ca="1" si="835"/>
        <v>3.0500911136308387E-4</v>
      </c>
      <c r="IL378" s="223">
        <f t="shared" ca="1" si="836"/>
        <v>1.9395281409781858E-3</v>
      </c>
      <c r="IM378" s="223">
        <f t="shared" ca="1" si="837"/>
        <v>3.2412619845244945E-3</v>
      </c>
      <c r="IN378" s="223">
        <f t="shared" ca="1" si="838"/>
        <v>3.9868585131083685E-3</v>
      </c>
      <c r="IO378" s="223">
        <f t="shared" ca="1" si="839"/>
        <v>4.0483879100621884E-3</v>
      </c>
      <c r="IP378" s="223">
        <f t="shared" ca="1" si="840"/>
        <v>3.4152929313937879E-3</v>
      </c>
      <c r="IQ378" s="223">
        <f t="shared" ca="1" si="841"/>
        <v>2.1962003228688277E-3</v>
      </c>
      <c r="IR378" s="223">
        <f t="shared" ca="1" si="842"/>
        <v>6.0028258989806198E-4</v>
      </c>
      <c r="IS378" s="223">
        <f t="shared" ca="1" si="843"/>
        <v>-1.0986319231412478E-3</v>
      </c>
      <c r="IT378" s="223">
        <f t="shared" ca="1" si="844"/>
        <v>-2.6090426340241819E-3</v>
      </c>
      <c r="IU378" s="223">
        <f t="shared" ca="1" si="845"/>
        <v>-3.6717925350014365E-3</v>
      </c>
      <c r="IV378" s="223">
        <f t="shared" ca="1" si="846"/>
        <v>-4.1045344788112354E-3</v>
      </c>
      <c r="IW378" s="223">
        <f t="shared" ca="1" si="847"/>
        <v>-3.8330183913000571E-3</v>
      </c>
      <c r="IX378" s="223">
        <f t="shared" ca="1" si="848"/>
        <v>-2.9038311354238943E-3</v>
      </c>
      <c r="IY378" s="223">
        <f t="shared" ca="1" si="849"/>
        <v>-1.4764031145403083E-3</v>
      </c>
      <c r="IZ378" s="223">
        <f t="shared" ca="1" si="850"/>
        <v>2.0434687409624135E-4</v>
      </c>
      <c r="JA378" s="223">
        <f t="shared" ca="1" si="851"/>
        <v>1.8500349262329182E-3</v>
      </c>
      <c r="JB378" s="223">
        <f t="shared" ca="1" si="852"/>
        <v>3.1782930818125476E-3</v>
      </c>
    </row>
    <row r="379" spans="2:262">
      <c r="B379" s="230">
        <v>18</v>
      </c>
      <c r="C379" s="229">
        <f t="shared" si="853"/>
        <v>3.5156250000000004E-4</v>
      </c>
      <c r="D379" s="226">
        <f t="shared" ca="1" si="597"/>
        <v>50.083031598489249</v>
      </c>
      <c r="E379" s="225">
        <f ca="1">X361</f>
        <v>8.3031598489251693E-2</v>
      </c>
      <c r="F379" s="224">
        <v>18</v>
      </c>
      <c r="G379" s="223">
        <f t="shared" ca="1" si="854"/>
        <v>-3.9490863643184328E-4</v>
      </c>
      <c r="H379" s="223">
        <f t="shared" ca="1" si="598"/>
        <v>-4.0176400881124778E-4</v>
      </c>
      <c r="I379" s="223">
        <f t="shared" ca="1" si="599"/>
        <v>-3.3147208822359821E-4</v>
      </c>
      <c r="J379" s="223">
        <f t="shared" ca="1" si="600"/>
        <v>-1.9753042863555662E-4</v>
      </c>
      <c r="K379" s="223">
        <f t="shared" ca="1" si="601"/>
        <v>-2.5658696881656945E-5</v>
      </c>
      <c r="L379" s="223">
        <f t="shared" ca="1" si="602"/>
        <v>1.5114005412252102E-4</v>
      </c>
      <c r="M379" s="223">
        <f t="shared" ca="1" si="603"/>
        <v>2.9891667825937052E-4</v>
      </c>
      <c r="N379" s="223">
        <f t="shared" ca="1" si="604"/>
        <v>3.8929489924247117E-4</v>
      </c>
      <c r="O379" s="223">
        <f t="shared" ca="1" si="605"/>
        <v>4.049201633061567E-4</v>
      </c>
      <c r="P379" s="223">
        <f t="shared" ca="1" si="606"/>
        <v>3.4279208515465239E-4</v>
      </c>
      <c r="Q379" s="223">
        <f t="shared" ca="1" si="607"/>
        <v>2.1484058618837412E-4</v>
      </c>
      <c r="R379" s="223">
        <f t="shared" ca="1" si="608"/>
        <v>4.563509413065697E-5</v>
      </c>
      <c r="S379" s="223">
        <f t="shared" ca="1" si="609"/>
        <v>-1.3233331321878567E-4</v>
      </c>
      <c r="T379" s="223">
        <f t="shared" ca="1" si="610"/>
        <v>-2.8489089067732355E-4</v>
      </c>
      <c r="U379" s="223">
        <f t="shared" ca="1" si="611"/>
        <v>-3.8274331654261781E-4</v>
      </c>
      <c r="V379" s="223">
        <f t="shared" ca="1" si="612"/>
        <v>-4.0710082966084347E-4</v>
      </c>
      <c r="W379" s="223">
        <f t="shared" ca="1" si="613"/>
        <v>-3.532862659275285E-4</v>
      </c>
      <c r="X379" s="223">
        <f t="shared" ca="1" si="614"/>
        <v>-2.3163317395125132E-4</v>
      </c>
      <c r="Y379" s="223">
        <f t="shared" ca="1" si="615"/>
        <v>-6.5501552440733847E-5</v>
      </c>
      <c r="Z379" s="223">
        <f t="shared" ca="1" si="616"/>
        <v>1.1320776977247706E-4</v>
      </c>
      <c r="AA379" s="223">
        <f t="shared" ca="1" si="617"/>
        <v>2.7017877598613992E-4</v>
      </c>
      <c r="AB379" s="223">
        <f t="shared" ca="1" si="618"/>
        <v>3.752696716688584E-4</v>
      </c>
      <c r="AC379" s="223">
        <f t="shared" ca="1" si="619"/>
        <v>4.08300754459056E-4</v>
      </c>
      <c r="AD379" s="223">
        <f t="shared" ca="1" si="620"/>
        <v>3.6292934914156305E-4</v>
      </c>
      <c r="AE379" s="223">
        <f t="shared" ca="1" si="621"/>
        <v>2.4786773710940984E-4</v>
      </c>
      <c r="AF379" s="223">
        <f t="shared" ca="1" si="622"/>
        <v>8.5210211773722642E-5</v>
      </c>
      <c r="AG379" s="223">
        <f t="shared" ca="1" si="623"/>
        <v>-9.3809498892956958E-5</v>
      </c>
      <c r="AH379" s="223">
        <f t="shared" ca="1" si="624"/>
        <v>-2.5481577695873984E-4</v>
      </c>
      <c r="AI379" s="223">
        <f t="shared" ca="1" si="625"/>
        <v>-3.6689196928630714E-4</v>
      </c>
      <c r="AJ379" s="223">
        <f t="shared" ca="1" si="626"/>
        <v>-4.0851704697685438E-4</v>
      </c>
      <c r="AK379" s="223">
        <f t="shared" ca="1" si="627"/>
        <v>-3.7169810376465892E-4</v>
      </c>
      <c r="AL379" s="223">
        <f t="shared" ca="1" si="628"/>
        <v>-2.6350516517822215E-4</v>
      </c>
      <c r="AM379" s="223">
        <f t="shared" ca="1" si="629"/>
        <v>-1.0471359224301549E-4</v>
      </c>
      <c r="AN379" s="223">
        <f t="shared" ca="1" si="630"/>
        <v>7.4185232713862119E-5</v>
      </c>
      <c r="AO379" s="223">
        <f t="shared" ca="1" si="631"/>
        <v>2.3883890440542019E-4</v>
      </c>
      <c r="AP379" s="223">
        <f t="shared" ca="1" si="632"/>
        <v>3.5763039201380429E-4</v>
      </c>
      <c r="AQ379" s="223">
        <f t="shared" ca="1" si="633"/>
        <v>4.0774918614661814E-4</v>
      </c>
      <c r="AR379" s="223">
        <f t="shared" ca="1" si="634"/>
        <v>3.7957140509887696E-4</v>
      </c>
      <c r="AS379" s="223">
        <f t="shared" ca="1" si="635"/>
        <v>2.7850778622379358E-4</v>
      </c>
      <c r="AT379" s="223">
        <f t="shared" ca="1" si="636"/>
        <v>1.2396470849676742E-4</v>
      </c>
      <c r="AU379" s="223">
        <f t="shared" ca="1" si="637"/>
        <v>-5.4382247811300596E-5</v>
      </c>
      <c r="AV379" s="223">
        <f t="shared" ca="1" si="638"/>
        <v>-2.2228664801157049E-4</v>
      </c>
      <c r="AW379" s="223">
        <f t="shared" ca="1" si="639"/>
        <v>-3.4750725180221796E-4</v>
      </c>
      <c r="AX379" s="223">
        <f t="shared" ca="1" si="640"/>
        <v>-4.0599902181234424E-4</v>
      </c>
      <c r="AY379" s="223">
        <f t="shared" ca="1" si="641"/>
        <v>-3.8653028567168352E-4</v>
      </c>
      <c r="AZ379" s="223">
        <f t="shared" ca="1" si="642"/>
        <v>-2.9283945761795138E-4</v>
      </c>
      <c r="BA379" s="223">
        <f t="shared" ca="1" si="643"/>
        <v>-1.4291718290972529E-4</v>
      </c>
      <c r="BB379" s="223">
        <f t="shared" ca="1" si="644"/>
        <v>3.4448251310438625E-5</v>
      </c>
      <c r="BC379" s="223">
        <f t="shared" ca="1" si="645"/>
        <v>2.0519888361264952E-4</v>
      </c>
      <c r="BD379" s="223">
        <f t="shared" ca="1" si="646"/>
        <v>3.3654693618299887E-4</v>
      </c>
      <c r="BE379" s="223">
        <f t="shared" ca="1" si="647"/>
        <v>4.0327077027320986E-4</v>
      </c>
      <c r="BF379" s="223">
        <f t="shared" ca="1" si="648"/>
        <v>3.9255798093025204E-4</v>
      </c>
      <c r="BG379" s="223">
        <f t="shared" ca="1" si="649"/>
        <v>3.0646565310899946E-4</v>
      </c>
      <c r="BH379" s="223">
        <f t="shared" ca="1" si="650"/>
        <v>1.6152535731098547E-4</v>
      </c>
      <c r="BI379" s="223">
        <f t="shared" ca="1" si="651"/>
        <v>-1.4431265954860725E-5</v>
      </c>
      <c r="BJ379" s="223">
        <f t="shared" ca="1" si="652"/>
        <v>-1.8761677712980743E-4</v>
      </c>
      <c r="BK379" s="223">
        <f t="shared" ca="1" si="653"/>
        <v>-3.2477584951648566E-4</v>
      </c>
      <c r="BL379" s="223">
        <f t="shared" ca="1" si="654"/>
        <v>-3.9957100412613957E-4</v>
      </c>
      <c r="BM379" s="223">
        <f t="shared" ca="1" si="655"/>
        <v>-3.9763996962874186E-4</v>
      </c>
      <c r="BN379" s="223">
        <f t="shared" ca="1" si="656"/>
        <v>-3.1935354599848799E-4</v>
      </c>
      <c r="BO379" s="223">
        <f t="shared" ca="1" si="657"/>
        <v>-1.7974440297853449E-4</v>
      </c>
      <c r="BP379" s="223">
        <f t="shared" ca="1" si="658"/>
        <v>-5.6204855844334115E-6</v>
      </c>
      <c r="BQ379" s="223">
        <f t="shared" ca="1" si="659"/>
        <v>1.6958268539756958E-4</v>
      </c>
      <c r="BR379" s="223">
        <f t="shared" ca="1" si="660"/>
        <v>3.1222234938148172E-4</v>
      </c>
      <c r="BS379" s="223">
        <f t="shared" ca="1" si="661"/>
        <v>3.9490863643184323E-4</v>
      </c>
      <c r="BT379" s="223">
        <f t="shared" ca="1" si="662"/>
        <v>4.0176400881124783E-4</v>
      </c>
      <c r="BU379" s="223">
        <f t="shared" ca="1" si="663"/>
        <v>3.3147208822359827E-4</v>
      </c>
      <c r="BV379" s="223">
        <f t="shared" ca="1" si="664"/>
        <v>1.9753042863555659E-4</v>
      </c>
      <c r="BW379" s="223">
        <f t="shared" ca="1" si="665"/>
        <v>2.5658696881656891E-5</v>
      </c>
      <c r="BX379" s="223">
        <f t="shared" ca="1" si="666"/>
        <v>-1.5114005412252129E-4</v>
      </c>
      <c r="BY379" s="223">
        <f t="shared" ca="1" si="667"/>
        <v>-2.9891667825936977E-4</v>
      </c>
      <c r="BZ379" s="223">
        <f t="shared" ca="1" si="668"/>
        <v>-3.8929489924247084E-4</v>
      </c>
      <c r="CA379" s="223">
        <f t="shared" ca="1" si="669"/>
        <v>-4.0492016330615654E-4</v>
      </c>
      <c r="CB379" s="223">
        <f t="shared" ca="1" si="670"/>
        <v>-3.4279208515465283E-4</v>
      </c>
      <c r="CC379" s="223">
        <f t="shared" ca="1" si="671"/>
        <v>-2.1484058618837358E-4</v>
      </c>
      <c r="CD379" s="223">
        <f t="shared" ca="1" si="672"/>
        <v>-4.5635094130657403E-5</v>
      </c>
      <c r="CE379" s="223">
        <f t="shared" ca="1" si="673"/>
        <v>1.3233331321878386E-4</v>
      </c>
      <c r="CF379" s="223">
        <f t="shared" ca="1" si="674"/>
        <v>2.8489089067732317E-4</v>
      </c>
      <c r="CG379" s="223">
        <f t="shared" ca="1" si="675"/>
        <v>3.8274331654261726E-4</v>
      </c>
      <c r="CH379" s="223">
        <f t="shared" ca="1" si="676"/>
        <v>4.0710082966084347E-4</v>
      </c>
      <c r="CI379" s="223">
        <f t="shared" ca="1" si="677"/>
        <v>3.532862659275292E-4</v>
      </c>
      <c r="CJ379" s="223">
        <f t="shared" ca="1" si="678"/>
        <v>2.316331739512511E-4</v>
      </c>
      <c r="CK379" s="223">
        <f t="shared" ca="1" si="679"/>
        <v>6.5501552440735039E-5</v>
      </c>
      <c r="CL379" s="223">
        <f t="shared" ca="1" si="680"/>
        <v>-1.132077697724773E-4</v>
      </c>
      <c r="CM379" s="223">
        <f t="shared" ca="1" si="681"/>
        <v>-2.7017877598613899E-4</v>
      </c>
      <c r="CN379" s="223">
        <f t="shared" ca="1" si="682"/>
        <v>-3.7526967166885851E-4</v>
      </c>
      <c r="CO379" s="223">
        <f t="shared" ca="1" si="683"/>
        <v>-4.08300754459056E-4</v>
      </c>
      <c r="CP379" s="223">
        <f t="shared" ca="1" si="684"/>
        <v>-3.6292934914156262E-4</v>
      </c>
      <c r="CQ379" s="223">
        <f t="shared" ca="1" si="685"/>
        <v>-2.4786773710941022E-4</v>
      </c>
      <c r="CR379" s="223">
        <f t="shared" ca="1" si="686"/>
        <v>-8.5210211773724512E-5</v>
      </c>
      <c r="CS379" s="223">
        <f t="shared" ca="1" si="687"/>
        <v>9.3809498892956551E-5</v>
      </c>
      <c r="CT379" s="223">
        <f t="shared" ca="1" si="688"/>
        <v>2.5481577695873837E-4</v>
      </c>
      <c r="CU379" s="223">
        <f t="shared" ca="1" si="689"/>
        <v>3.6689196928630724E-4</v>
      </c>
      <c r="CV379" s="223">
        <f t="shared" ca="1" si="690"/>
        <v>4.0851704697685438E-4</v>
      </c>
      <c r="CW379" s="223">
        <f t="shared" ca="1" si="691"/>
        <v>3.7169810376465876E-4</v>
      </c>
      <c r="CX379" s="223">
        <f t="shared" ca="1" si="692"/>
        <v>2.6350516517822307E-4</v>
      </c>
      <c r="CY379" s="223">
        <f t="shared" ca="1" si="693"/>
        <v>1.0471359224301519E-4</v>
      </c>
      <c r="CZ379" s="223">
        <f t="shared" ca="1" si="694"/>
        <v>-7.4185232713860981E-5</v>
      </c>
      <c r="DA379" s="223">
        <f t="shared" ca="1" si="695"/>
        <v>-2.3883890440542035E-4</v>
      </c>
      <c r="DB379" s="223">
        <f t="shared" ca="1" si="696"/>
        <v>-3.5763039201380407E-4</v>
      </c>
      <c r="DC379" s="223">
        <f t="shared" ca="1" si="697"/>
        <v>-4.0774918614661825E-4</v>
      </c>
      <c r="DD379" s="223">
        <f t="shared" ca="1" si="698"/>
        <v>-3.7957140509887712E-4</v>
      </c>
      <c r="DE379" s="223">
        <f t="shared" ca="1" si="699"/>
        <v>-2.7850778622379499E-4</v>
      </c>
      <c r="DF379" s="223">
        <f t="shared" ca="1" si="700"/>
        <v>-1.2396470849676788E-4</v>
      </c>
      <c r="DG379" s="223">
        <f t="shared" ca="1" si="701"/>
        <v>5.4382247811298698E-5</v>
      </c>
      <c r="DH379" s="223">
        <f t="shared" ca="1" si="702"/>
        <v>2.2228664801157011E-4</v>
      </c>
      <c r="DI379" s="223">
        <f t="shared" ca="1" si="703"/>
        <v>3.4750725180221693E-4</v>
      </c>
      <c r="DJ379" s="223">
        <f t="shared" ca="1" si="704"/>
        <v>4.0599902181234424E-4</v>
      </c>
      <c r="DK379" s="223">
        <f t="shared" ca="1" si="705"/>
        <v>3.8653028567168363E-4</v>
      </c>
      <c r="DL379" s="223">
        <f t="shared" ca="1" si="706"/>
        <v>2.9283945761795073E-4</v>
      </c>
      <c r="DM379" s="223">
        <f t="shared" ca="1" si="707"/>
        <v>1.4291718290972572E-4</v>
      </c>
      <c r="DN379" s="223">
        <f t="shared" ca="1" si="708"/>
        <v>-3.4448251310439601E-5</v>
      </c>
      <c r="DO379" s="223">
        <f t="shared" ca="1" si="709"/>
        <v>-2.0519888361264914E-4</v>
      </c>
      <c r="DP379" s="223">
        <f t="shared" ca="1" si="710"/>
        <v>-3.3654693618299946E-4</v>
      </c>
      <c r="DQ379" s="223">
        <f t="shared" ca="1" si="711"/>
        <v>-4.0327077027320986E-4</v>
      </c>
      <c r="DR379" s="223">
        <f t="shared" ca="1" si="712"/>
        <v>-3.9255798093025258E-4</v>
      </c>
      <c r="DS379" s="223">
        <f t="shared" ca="1" si="713"/>
        <v>-3.0646565310899973E-4</v>
      </c>
      <c r="DT379" s="223">
        <f t="shared" ca="1" si="714"/>
        <v>-1.6152535731098723E-4</v>
      </c>
      <c r="DU379" s="223">
        <f t="shared" ca="1" si="715"/>
        <v>1.4431265954860292E-5</v>
      </c>
      <c r="DV379" s="223">
        <f t="shared" ca="1" si="716"/>
        <v>1.876167771298057E-4</v>
      </c>
      <c r="DW379" s="223">
        <f t="shared" ca="1" si="717"/>
        <v>3.2477584951648539E-4</v>
      </c>
      <c r="DX379" s="223">
        <f t="shared" ca="1" si="718"/>
        <v>3.9957100412613947E-4</v>
      </c>
      <c r="DY379" s="223">
        <f t="shared" ca="1" si="719"/>
        <v>3.9763996962874164E-4</v>
      </c>
      <c r="DZ379" s="223">
        <f t="shared" ca="1" si="720"/>
        <v>3.1935354599848826E-4</v>
      </c>
      <c r="EA379" s="223">
        <f t="shared" ca="1" si="721"/>
        <v>1.7974440297853359E-4</v>
      </c>
      <c r="EB379" s="223">
        <f t="shared" ca="1" si="722"/>
        <v>5.6204855844338723E-6</v>
      </c>
      <c r="EC379" s="223">
        <f t="shared" ca="1" si="723"/>
        <v>-1.6958268539757045E-4</v>
      </c>
      <c r="ED379" s="223">
        <f t="shared" ca="1" si="724"/>
        <v>-3.1222234938148139E-4</v>
      </c>
      <c r="EE379" s="223">
        <f t="shared" ca="1" si="725"/>
        <v>-3.9490863643184269E-4</v>
      </c>
      <c r="EF379" s="223">
        <f t="shared" ca="1" si="726"/>
        <v>-4.0176400881124794E-4</v>
      </c>
      <c r="EG379" s="223">
        <f t="shared" ca="1" si="727"/>
        <v>-3.3147208822359941E-4</v>
      </c>
      <c r="EH379" s="223">
        <f t="shared" ca="1" si="728"/>
        <v>-1.9753042863555699E-4</v>
      </c>
      <c r="EI379" s="223">
        <f t="shared" ca="1" si="729"/>
        <v>-2.5658696881658761E-5</v>
      </c>
      <c r="EJ379" s="223">
        <f t="shared" ca="1" si="730"/>
        <v>1.5114005412252086E-4</v>
      </c>
      <c r="EK379" s="223">
        <f t="shared" ca="1" si="731"/>
        <v>2.9891667825936944E-4</v>
      </c>
      <c r="EL379" s="223">
        <f t="shared" ca="1" si="732"/>
        <v>3.8929489924247117E-4</v>
      </c>
      <c r="EM379" s="223">
        <f t="shared" ca="1" si="733"/>
        <v>4.0492016330615681E-4</v>
      </c>
      <c r="EN379" s="223">
        <f t="shared" ca="1" si="734"/>
        <v>3.4279208515465228E-4</v>
      </c>
      <c r="EO379" s="223">
        <f t="shared" ca="1" si="735"/>
        <v>2.1484058618837518E-4</v>
      </c>
      <c r="EP379" s="223">
        <f t="shared" ca="1" si="736"/>
        <v>4.5635094130656401E-5</v>
      </c>
      <c r="EQ379" s="223">
        <f t="shared" ca="1" si="737"/>
        <v>-1.3233331321878483E-4</v>
      </c>
      <c r="ER379" s="223">
        <f t="shared" ca="1" si="738"/>
        <v>-2.8489089067732182E-4</v>
      </c>
      <c r="ES379" s="223">
        <f t="shared" ca="1" si="739"/>
        <v>-3.8274331654261759E-4</v>
      </c>
      <c r="ET379" s="223">
        <f t="shared" ca="1" si="740"/>
        <v>-4.0710082966084364E-4</v>
      </c>
      <c r="EU379" s="223">
        <f t="shared" ca="1" si="741"/>
        <v>-3.5328626592752877E-4</v>
      </c>
      <c r="EV379" s="223">
        <f t="shared" ca="1" si="742"/>
        <v>-2.3163317395125029E-4</v>
      </c>
      <c r="EW379" s="223">
        <f t="shared" ca="1" si="743"/>
        <v>-6.5501552440736909E-5</v>
      </c>
      <c r="EX379" s="223">
        <f t="shared" ca="1" si="744"/>
        <v>1.1320776977247546E-4</v>
      </c>
      <c r="EY379" s="223">
        <f t="shared" ca="1" si="745"/>
        <v>2.7017877598613975E-4</v>
      </c>
      <c r="EZ379" s="223">
        <f t="shared" ca="1" si="746"/>
        <v>3.7526967166885889E-4</v>
      </c>
      <c r="FA379" s="223">
        <f t="shared" ca="1" si="747"/>
        <v>4.0830075445905611E-4</v>
      </c>
      <c r="FB379" s="223">
        <f t="shared" ca="1" si="748"/>
        <v>3.6292934914156354E-4</v>
      </c>
      <c r="FC379" s="223">
        <f t="shared" ca="1" si="749"/>
        <v>2.4786773710940946E-4</v>
      </c>
      <c r="FD379" s="223">
        <f t="shared" ca="1" si="750"/>
        <v>8.5210211773726382E-5</v>
      </c>
      <c r="FE379" s="223">
        <f t="shared" ca="1" si="751"/>
        <v>-9.3809498892954708E-5</v>
      </c>
      <c r="FF379" s="223">
        <f t="shared" ca="1" si="752"/>
        <v>-2.5481577695873919E-4</v>
      </c>
      <c r="FG379" s="223">
        <f t="shared" ca="1" si="753"/>
        <v>-3.6689196928630773E-4</v>
      </c>
      <c r="FH379" s="223">
        <f t="shared" ca="1" si="754"/>
        <v>-4.0851704697685432E-4</v>
      </c>
      <c r="FI379" s="223">
        <f t="shared" ca="1" si="755"/>
        <v>-3.7169810376465958E-4</v>
      </c>
      <c r="FJ379" s="223">
        <f t="shared" ca="1" si="756"/>
        <v>-2.6350516517822232E-4</v>
      </c>
      <c r="FK379" s="223">
        <f t="shared" ca="1" si="757"/>
        <v>-1.0471359224301425E-4</v>
      </c>
      <c r="FL379" s="223">
        <f t="shared" ca="1" si="758"/>
        <v>7.4185232713859056E-5</v>
      </c>
      <c r="FM379" s="223">
        <f t="shared" ca="1" si="759"/>
        <v>2.3883890440541883E-4</v>
      </c>
      <c r="FN379" s="223">
        <f t="shared" ca="1" si="760"/>
        <v>3.5763039201380461E-4</v>
      </c>
      <c r="FO379" s="223">
        <f t="shared" ca="1" si="761"/>
        <v>4.077491861466183E-4</v>
      </c>
      <c r="FP379" s="223">
        <f t="shared" ca="1" si="762"/>
        <v>3.7957140509887782E-4</v>
      </c>
      <c r="FQ379" s="223">
        <f t="shared" ca="1" si="763"/>
        <v>2.7850778622379423E-4</v>
      </c>
      <c r="FR379" s="223">
        <f t="shared" ca="1" si="764"/>
        <v>1.239647084967669E-4</v>
      </c>
      <c r="FS379" s="223">
        <f t="shared" ca="1" si="765"/>
        <v>-5.4382247811296828E-5</v>
      </c>
      <c r="FT379" s="223">
        <f t="shared" ca="1" si="766"/>
        <v>-2.2228664801156856E-4</v>
      </c>
      <c r="FU379" s="223">
        <f t="shared" ca="1" si="767"/>
        <v>-3.4750725180221747E-4</v>
      </c>
      <c r="FV379" s="223">
        <f t="shared" ca="1" si="768"/>
        <v>-4.0599902181234424E-4</v>
      </c>
      <c r="FW379" s="223">
        <f t="shared" ca="1" si="769"/>
        <v>-3.8653028567168428E-4</v>
      </c>
      <c r="FX379" s="223">
        <f t="shared" ca="1" si="770"/>
        <v>-2.9283945761795203E-4</v>
      </c>
      <c r="FY379" s="223">
        <f t="shared" ca="1" si="771"/>
        <v>-1.429171829097248E-4</v>
      </c>
      <c r="FZ379" s="223">
        <f t="shared" ca="1" si="772"/>
        <v>3.4448251310440604E-5</v>
      </c>
      <c r="GA379" s="223">
        <f t="shared" ca="1" si="773"/>
        <v>2.0519888361264748E-4</v>
      </c>
      <c r="GB379" s="223">
        <f t="shared" ca="1" si="774"/>
        <v>3.3654693618299838E-4</v>
      </c>
      <c r="GC379" s="223">
        <f t="shared" ca="1" si="775"/>
        <v>4.0327077027320997E-4</v>
      </c>
      <c r="GD379" s="223">
        <f t="shared" ca="1" si="776"/>
        <v>3.9255798093025312E-4</v>
      </c>
      <c r="GE379" s="223">
        <f t="shared" ca="1" si="777"/>
        <v>3.0646565310900103E-4</v>
      </c>
      <c r="GF379" s="223">
        <f t="shared" ca="1" si="778"/>
        <v>1.6152535731098634E-4</v>
      </c>
      <c r="GG379" s="223">
        <f t="shared" ca="1" si="779"/>
        <v>-1.4431265954861295E-5</v>
      </c>
      <c r="GH379" s="223">
        <f t="shared" ca="1" si="780"/>
        <v>-1.8761677712980402E-4</v>
      </c>
      <c r="GI379" s="223">
        <f t="shared" ca="1" si="781"/>
        <v>-3.2477584951648425E-4</v>
      </c>
      <c r="GJ379" s="223">
        <f t="shared" ca="1" si="782"/>
        <v>-3.9957100412613968E-4</v>
      </c>
      <c r="GK379" s="223">
        <f t="shared" ca="1" si="783"/>
        <v>-3.9763996962874143E-4</v>
      </c>
      <c r="GL379" s="223">
        <f t="shared" ca="1" si="784"/>
        <v>-3.1935354599848945E-4</v>
      </c>
      <c r="GM379" s="223">
        <f t="shared" ca="1" si="785"/>
        <v>-1.7974440297853527E-4</v>
      </c>
      <c r="GN379" s="223">
        <f t="shared" ca="1" si="786"/>
        <v>-5.6204855844328694E-6</v>
      </c>
      <c r="GO379" s="223">
        <f t="shared" ca="1" si="787"/>
        <v>1.6958268539757137E-4</v>
      </c>
      <c r="GP379" s="223">
        <f t="shared" ca="1" si="788"/>
        <v>3.122223493814802E-4</v>
      </c>
      <c r="GQ379" s="223">
        <f t="shared" ca="1" si="789"/>
        <v>3.9490863643184296E-4</v>
      </c>
      <c r="GR379" s="223">
        <f t="shared" ca="1" si="790"/>
        <v>4.0176400881124772E-4</v>
      </c>
      <c r="GS379" s="223">
        <f t="shared" ca="1" si="791"/>
        <v>3.3147208822360049E-4</v>
      </c>
      <c r="GT379" s="223">
        <f t="shared" ca="1" si="792"/>
        <v>1.9753042863555865E-4</v>
      </c>
      <c r="GU379" s="223">
        <f t="shared" ca="1" si="793"/>
        <v>2.5658696881657731E-5</v>
      </c>
      <c r="GV379" s="223">
        <f t="shared" ca="1" si="794"/>
        <v>-1.5114005412252178E-4</v>
      </c>
      <c r="GW379" s="223">
        <f t="shared" ca="1" si="795"/>
        <v>-2.9891667825936814E-4</v>
      </c>
      <c r="GX379" s="223">
        <f t="shared" ca="1" si="796"/>
        <v>-3.8929489924247057E-4</v>
      </c>
      <c r="GY379" s="223">
        <f t="shared" ca="1" si="797"/>
        <v>-4.049201633061567E-4</v>
      </c>
      <c r="GZ379" s="223">
        <f t="shared" ca="1" si="798"/>
        <v>-3.4279208515465174E-4</v>
      </c>
      <c r="HA379" s="223">
        <f t="shared" ca="1" si="799"/>
        <v>-2.1484058618837683E-4</v>
      </c>
      <c r="HB379" s="223">
        <f t="shared" ca="1" si="800"/>
        <v>-4.5635094130658325E-5</v>
      </c>
      <c r="HC379" s="223">
        <f t="shared" ca="1" si="801"/>
        <v>1.3233331321878578E-4</v>
      </c>
      <c r="HD379" s="223">
        <f t="shared" ca="1" si="802"/>
        <v>2.8489089067732046E-4</v>
      </c>
      <c r="HE379" s="223">
        <f t="shared" ca="1" si="803"/>
        <v>3.8274331654261694E-4</v>
      </c>
      <c r="HF379" s="223">
        <f t="shared" ca="1" si="804"/>
        <v>4.0710082966084353E-4</v>
      </c>
      <c r="HG379" s="223">
        <f t="shared" ca="1" si="805"/>
        <v>3.5328626592752828E-4</v>
      </c>
      <c r="HH379" s="223">
        <f t="shared" ca="1" si="806"/>
        <v>2.3163317395125428E-4</v>
      </c>
      <c r="HI379" s="223">
        <f t="shared" ca="1" si="807"/>
        <v>6.5501552440735934E-5</v>
      </c>
      <c r="HJ379" s="223">
        <f t="shared" ca="1" si="808"/>
        <v>-1.1320776977247644E-4</v>
      </c>
      <c r="HK379" s="223">
        <f t="shared" ca="1" si="809"/>
        <v>-2.7017877598614051E-4</v>
      </c>
      <c r="HL379" s="223">
        <f t="shared" ca="1" si="810"/>
        <v>-3.7526967166885705E-4</v>
      </c>
      <c r="HM379" s="223">
        <f t="shared" ca="1" si="811"/>
        <v>-4.0830075445905611E-4</v>
      </c>
      <c r="HN379" s="223">
        <f t="shared" ca="1" si="812"/>
        <v>-3.62929349141563E-4</v>
      </c>
      <c r="HO379" s="223">
        <f t="shared" ca="1" si="813"/>
        <v>-2.4786773710940859E-4</v>
      </c>
      <c r="HP379" s="223">
        <f t="shared" ca="1" si="814"/>
        <v>-8.5210211773725379E-5</v>
      </c>
      <c r="HQ379" s="223">
        <f t="shared" ca="1" si="815"/>
        <v>9.3809498892955711E-5</v>
      </c>
      <c r="HR379" s="223">
        <f t="shared" ca="1" si="816"/>
        <v>2.5481577695873995E-4</v>
      </c>
      <c r="HS379" s="223">
        <f t="shared" ca="1" si="817"/>
        <v>3.6689196928630556E-4</v>
      </c>
      <c r="HT379" s="223">
        <f t="shared" ca="1" si="818"/>
        <v>4.0851704697685432E-4</v>
      </c>
      <c r="HU379" s="223">
        <f t="shared" ca="1" si="819"/>
        <v>3.716981037646592E-4</v>
      </c>
      <c r="HV379" s="223">
        <f t="shared" ca="1" si="820"/>
        <v>2.6350516517822156E-4</v>
      </c>
      <c r="HW379" s="223">
        <f t="shared" ca="1" si="821"/>
        <v>1.0471359224301888E-4</v>
      </c>
      <c r="HX379" s="223">
        <f t="shared" ca="1" si="822"/>
        <v>-7.4185232713860032E-5</v>
      </c>
      <c r="HY379" s="223">
        <f t="shared" ca="1" si="823"/>
        <v>-2.3883890440541965E-4</v>
      </c>
      <c r="HZ379" s="223">
        <f t="shared" ca="1" si="824"/>
        <v>-3.576303920138051E-4</v>
      </c>
      <c r="IA379" s="223">
        <f t="shared" ca="1" si="825"/>
        <v>-4.0774918614661803E-4</v>
      </c>
      <c r="IB379" s="223">
        <f t="shared" ca="1" si="826"/>
        <v>-3.7957140509887745E-4</v>
      </c>
      <c r="IC379" s="223">
        <f t="shared" ca="1" si="827"/>
        <v>-2.7850778622379353E-4</v>
      </c>
      <c r="ID379" s="223">
        <f t="shared" ca="1" si="828"/>
        <v>-1.2396470849677149E-4</v>
      </c>
      <c r="IE379" s="223">
        <f t="shared" ca="1" si="829"/>
        <v>4.6954734913901366E-4</v>
      </c>
      <c r="IF379" s="223">
        <f t="shared" ca="1" si="830"/>
        <v>2.222866480115694E-4</v>
      </c>
      <c r="IG379" s="223">
        <f t="shared" ca="1" si="831"/>
        <v>3.4750725180221801E-4</v>
      </c>
      <c r="IH379" s="223">
        <f t="shared" ca="1" si="832"/>
        <v>4.0599902181234375E-4</v>
      </c>
      <c r="II379" s="223">
        <f t="shared" ca="1" si="833"/>
        <v>3.8653028567168395E-4</v>
      </c>
      <c r="IJ379" s="223">
        <f t="shared" ca="1" si="834"/>
        <v>2.9283945761795132E-4</v>
      </c>
      <c r="IK379" s="223">
        <f t="shared" ca="1" si="835"/>
        <v>1.4291718290972383E-4</v>
      </c>
      <c r="IL379" s="223">
        <f t="shared" ca="1" si="836"/>
        <v>-3.4448251310435806E-5</v>
      </c>
      <c r="IM379" s="223">
        <f t="shared" ca="1" si="837"/>
        <v>-2.051988836126483E-4</v>
      </c>
      <c r="IN379" s="223">
        <f t="shared" ca="1" si="838"/>
        <v>-3.3654693618299892E-4</v>
      </c>
      <c r="IO379" s="223">
        <f t="shared" ca="1" si="839"/>
        <v>-4.0327077027321013E-4</v>
      </c>
      <c r="IP379" s="223">
        <f t="shared" ca="1" si="840"/>
        <v>-3.925579809302528E-4</v>
      </c>
      <c r="IQ379" s="223">
        <f t="shared" ca="1" si="841"/>
        <v>-3.0646565310900038E-4</v>
      </c>
      <c r="IR379" s="223">
        <f t="shared" ca="1" si="842"/>
        <v>-1.6152535731098539E-4</v>
      </c>
      <c r="IS379" s="223">
        <f t="shared" ca="1" si="843"/>
        <v>1.4431265954856497E-5</v>
      </c>
      <c r="IT379" s="223">
        <f t="shared" ca="1" si="844"/>
        <v>1.8761677712980494E-4</v>
      </c>
      <c r="IU379" s="223">
        <f t="shared" ca="1" si="845"/>
        <v>3.2477584951648485E-4</v>
      </c>
      <c r="IV379" s="223">
        <f t="shared" ca="1" si="846"/>
        <v>3.995710041261399E-4</v>
      </c>
      <c r="IW379" s="223">
        <f t="shared" ca="1" si="847"/>
        <v>3.9763996962874251E-4</v>
      </c>
      <c r="IX379" s="223">
        <f t="shared" ca="1" si="848"/>
        <v>3.1935354599848886E-4</v>
      </c>
      <c r="IY379" s="223">
        <f t="shared" ca="1" si="849"/>
        <v>1.797444029785344E-4</v>
      </c>
      <c r="IZ379" s="223">
        <f t="shared" ca="1" si="850"/>
        <v>5.6204855844318666E-6</v>
      </c>
      <c r="JA379" s="223">
        <f t="shared" ca="1" si="851"/>
        <v>-1.6958268539756698E-4</v>
      </c>
      <c r="JB379" s="223">
        <f t="shared" ca="1" si="852"/>
        <v>-3.1222234938148085E-4</v>
      </c>
    </row>
    <row r="380" spans="2:262">
      <c r="B380" s="230">
        <v>19</v>
      </c>
      <c r="C380" s="229">
        <f t="shared" si="853"/>
        <v>3.7109375000000006E-4</v>
      </c>
      <c r="D380" s="226">
        <f t="shared" ca="1" si="597"/>
        <v>50.082152683381096</v>
      </c>
      <c r="E380" s="225">
        <f ca="1">Y361</f>
        <v>8.2152683381093689E-2</v>
      </c>
      <c r="F380" s="224">
        <v>19</v>
      </c>
      <c r="G380" s="223">
        <f t="shared" ca="1" si="854"/>
        <v>-4.2059818473215941E-3</v>
      </c>
      <c r="H380" s="223">
        <f t="shared" ca="1" si="598"/>
        <v>-4.2187960099688282E-3</v>
      </c>
      <c r="I380" s="223">
        <f t="shared" ca="1" si="599"/>
        <v>-3.3306803884600752E-3</v>
      </c>
      <c r="J380" s="223">
        <f t="shared" ca="1" si="600"/>
        <v>-1.7312933150068885E-3</v>
      </c>
      <c r="K380" s="223">
        <f t="shared" ca="1" si="601"/>
        <v>2.3781386553708636E-4</v>
      </c>
      <c r="L380" s="223">
        <f t="shared" ca="1" si="602"/>
        <v>2.1561355627248229E-3</v>
      </c>
      <c r="M380" s="223">
        <f t="shared" ca="1" si="603"/>
        <v>3.6140114970582725E-3</v>
      </c>
      <c r="N380" s="223">
        <f t="shared" ca="1" si="604"/>
        <v>4.3001102252200451E-3</v>
      </c>
      <c r="O380" s="223">
        <f t="shared" ca="1" si="605"/>
        <v>4.0679144049134567E-3</v>
      </c>
      <c r="P380" s="223">
        <f t="shared" ca="1" si="606"/>
        <v>2.9670097780839402E-3</v>
      </c>
      <c r="Q380" s="223">
        <f t="shared" ca="1" si="607"/>
        <v>1.2324960664251235E-3</v>
      </c>
      <c r="R380" s="223">
        <f t="shared" ca="1" si="608"/>
        <v>-7.6521890276633892E-4</v>
      </c>
      <c r="S380" s="223">
        <f t="shared" ca="1" si="609"/>
        <v>-2.5995203057952469E-3</v>
      </c>
      <c r="T380" s="223">
        <f t="shared" ca="1" si="610"/>
        <v>-3.8786905144086829E-3</v>
      </c>
      <c r="U380" s="223">
        <f t="shared" ca="1" si="611"/>
        <v>-4.3295609427774946E-3</v>
      </c>
      <c r="V380" s="223">
        <f t="shared" ca="1" si="612"/>
        <v>-3.8558475807829646E-3</v>
      </c>
      <c r="W380" s="223">
        <f t="shared" ca="1" si="613"/>
        <v>-2.5587125789450684E-3</v>
      </c>
      <c r="X380" s="223">
        <f t="shared" ca="1" si="614"/>
        <v>-7.1516092979380212E-4</v>
      </c>
      <c r="Y380" s="223">
        <f t="shared" ca="1" si="615"/>
        <v>1.2811143354302568E-3</v>
      </c>
      <c r="Z380" s="223">
        <f t="shared" ca="1" si="616"/>
        <v>3.0038058438263049E-3</v>
      </c>
      <c r="AA380" s="223">
        <f t="shared" ca="1" si="617"/>
        <v>4.0850304161272506E-3</v>
      </c>
      <c r="AB380" s="223">
        <f t="shared" ca="1" si="618"/>
        <v>4.293891033789075E-3</v>
      </c>
      <c r="AC380" s="223">
        <f t="shared" ca="1" si="619"/>
        <v>3.5857852200046184E-3</v>
      </c>
      <c r="AD380" s="223">
        <f t="shared" ca="1" si="620"/>
        <v>2.1119299609625932E-3</v>
      </c>
      <c r="AE380" s="223">
        <f t="shared" ca="1" si="621"/>
        <v>1.8706910710475149E-4</v>
      </c>
      <c r="AF380" s="223">
        <f t="shared" ca="1" si="622"/>
        <v>-1.7777406160247788E-3</v>
      </c>
      <c r="AG380" s="223">
        <f t="shared" ca="1" si="623"/>
        <v>-3.3629113460159807E-3</v>
      </c>
      <c r="AH380" s="223">
        <f t="shared" ca="1" si="624"/>
        <v>-4.2299276580304119E-3</v>
      </c>
      <c r="AI380" s="223">
        <f t="shared" ca="1" si="625"/>
        <v>-4.1936370068876155E-3</v>
      </c>
      <c r="AJ380" s="223">
        <f t="shared" ca="1" si="626"/>
        <v>-3.2617893118592738E-3</v>
      </c>
      <c r="AK380" s="223">
        <f t="shared" ca="1" si="627"/>
        <v>-1.6333819505773813E-3</v>
      </c>
      <c r="AL380" s="223">
        <f t="shared" ca="1" si="628"/>
        <v>3.4383640907956941E-4</v>
      </c>
      <c r="AM380" s="223">
        <f t="shared" ca="1" si="629"/>
        <v>2.2476280230287293E-3</v>
      </c>
      <c r="AN380" s="223">
        <f t="shared" ca="1" si="630"/>
        <v>3.671435531355024E-3</v>
      </c>
      <c r="AO380" s="223">
        <f t="shared" ca="1" si="631"/>
        <v>4.3112028507292215E-3</v>
      </c>
      <c r="AP380" s="223">
        <f t="shared" ca="1" si="632"/>
        <v>4.0303067759544196E-3</v>
      </c>
      <c r="AQ380" s="223">
        <f t="shared" ca="1" si="633"/>
        <v>2.8887330563816538E-3</v>
      </c>
      <c r="AR380" s="223">
        <f t="shared" ca="1" si="634"/>
        <v>1.1302663552993583E-3</v>
      </c>
      <c r="AS380" s="223">
        <f t="shared" ca="1" si="635"/>
        <v>-8.6957030562750991E-4</v>
      </c>
      <c r="AT380" s="223">
        <f t="shared" ca="1" si="636"/>
        <v>-2.6837090124683777E-3</v>
      </c>
      <c r="AU380" s="223">
        <f t="shared" ca="1" si="637"/>
        <v>-3.9247379089208233E-3</v>
      </c>
      <c r="AV380" s="223">
        <f t="shared" ca="1" si="638"/>
        <v>-4.3276335396743252E-3</v>
      </c>
      <c r="AW380" s="223">
        <f t="shared" ca="1" si="639"/>
        <v>-3.8063569796909268E-3</v>
      </c>
      <c r="AX380" s="223">
        <f t="shared" ca="1" si="640"/>
        <v>-2.4722275668958783E-3</v>
      </c>
      <c r="AY380" s="223">
        <f t="shared" ca="1" si="641"/>
        <v>-6.1015050198279437E-4</v>
      </c>
      <c r="AZ380" s="223">
        <f t="shared" ca="1" si="642"/>
        <v>1.3822250553805434E-3</v>
      </c>
      <c r="BA380" s="223">
        <f t="shared" ca="1" si="643"/>
        <v>3.0794245203572168E-3</v>
      </c>
      <c r="BB380" s="223">
        <f t="shared" ca="1" si="644"/>
        <v>4.1190085751802788E-3</v>
      </c>
      <c r="BC380" s="223">
        <f t="shared" ca="1" si="645"/>
        <v>4.2789725920102653E-3</v>
      </c>
      <c r="BD380" s="223">
        <f t="shared" ca="1" si="646"/>
        <v>3.5251560314859872E-3</v>
      </c>
      <c r="BE380" s="223">
        <f t="shared" ca="1" si="647"/>
        <v>2.0185374736481779E-3</v>
      </c>
      <c r="BF380" s="223">
        <f t="shared" ca="1" si="648"/>
        <v>8.085741718673236E-5</v>
      </c>
      <c r="BG380" s="223">
        <f t="shared" ca="1" si="649"/>
        <v>-1.8740898537219915E-3</v>
      </c>
      <c r="BH380" s="223">
        <f t="shared" ca="1" si="650"/>
        <v>-3.4288226171235964E-3</v>
      </c>
      <c r="BI380" s="223">
        <f t="shared" ca="1" si="651"/>
        <v>-4.2513255184852151E-3</v>
      </c>
      <c r="BJ380" s="223">
        <f t="shared" ca="1" si="652"/>
        <v>-4.1659519136836437E-3</v>
      </c>
      <c r="BK380" s="223">
        <f t="shared" ca="1" si="653"/>
        <v>-3.1909334553431607E-3</v>
      </c>
      <c r="BL380" s="223">
        <f t="shared" ca="1" si="654"/>
        <v>-1.5344866979369346E-3</v>
      </c>
      <c r="BM380" s="223">
        <f t="shared" ca="1" si="655"/>
        <v>4.4965183842609517E-4</v>
      </c>
      <c r="BN380" s="223">
        <f t="shared" ca="1" si="656"/>
        <v>2.3377665962557902E-3</v>
      </c>
      <c r="BO380" s="223">
        <f t="shared" ca="1" si="657"/>
        <v>3.7266480301714994E-3</v>
      </c>
      <c r="BP380" s="223">
        <f t="shared" ca="1" si="658"/>
        <v>4.3196985688473757E-3</v>
      </c>
      <c r="BQ380" s="223">
        <f t="shared" ca="1" si="659"/>
        <v>3.9902714408964254E-3</v>
      </c>
      <c r="BR380" s="223">
        <f t="shared" ca="1" si="660"/>
        <v>2.8087162699028897E-3</v>
      </c>
      <c r="BS380" s="223">
        <f t="shared" ca="1" si="661"/>
        <v>1.0273558139845429E-3</v>
      </c>
      <c r="BT380" s="223">
        <f t="shared" ca="1" si="662"/>
        <v>-9.7339791185190321E-4</v>
      </c>
      <c r="BU380" s="223">
        <f t="shared" ca="1" si="663"/>
        <v>-2.7662811531827349E-3</v>
      </c>
      <c r="BV380" s="223">
        <f t="shared" ca="1" si="664"/>
        <v>-3.9684211880720291E-3</v>
      </c>
      <c r="BW380" s="223">
        <f t="shared" ca="1" si="665"/>
        <v>-4.3230993319474985E-3</v>
      </c>
      <c r="BX380" s="223">
        <f t="shared" ca="1" si="666"/>
        <v>-3.7545735714831713E-3</v>
      </c>
      <c r="BY380" s="223">
        <f t="shared" ca="1" si="667"/>
        <v>-2.3842533774029173E-3</v>
      </c>
      <c r="BZ380" s="223">
        <f t="shared" ca="1" si="668"/>
        <v>-5.0477254232436609E-4</v>
      </c>
      <c r="CA380" s="223">
        <f t="shared" ca="1" si="669"/>
        <v>1.4825031746421857E-3</v>
      </c>
      <c r="CB380" s="223">
        <f t="shared" ca="1" si="670"/>
        <v>3.1531882667041656E-3</v>
      </c>
      <c r="CC380" s="223">
        <f t="shared" ca="1" si="671"/>
        <v>4.1505055974872694E-3</v>
      </c>
      <c r="CD380" s="223">
        <f t="shared" ca="1" si="672"/>
        <v>4.2614766571431196E-3</v>
      </c>
      <c r="CE380" s="223">
        <f t="shared" ca="1" si="673"/>
        <v>3.4624034207880595E-3</v>
      </c>
      <c r="CF380" s="223">
        <f t="shared" ca="1" si="674"/>
        <v>1.923929094837636E-3</v>
      </c>
      <c r="CG380" s="223">
        <f t="shared" ca="1" si="675"/>
        <v>-2.5402978215923518E-5</v>
      </c>
      <c r="CH380" s="223">
        <f t="shared" ca="1" si="676"/>
        <v>-1.969310209768069E-3</v>
      </c>
      <c r="CI380" s="223">
        <f t="shared" ca="1" si="677"/>
        <v>-3.492668493698602E-3</v>
      </c>
      <c r="CJ380" s="223">
        <f t="shared" ca="1" si="678"/>
        <v>-4.2701625394149859E-3</v>
      </c>
      <c r="CK380" s="223">
        <f t="shared" ca="1" si="679"/>
        <v>-4.1357574068218378E-3</v>
      </c>
      <c r="CL380" s="223">
        <f t="shared" ca="1" si="680"/>
        <v>-3.1181554998302415E-3</v>
      </c>
      <c r="CM380" s="223">
        <f t="shared" ca="1" si="681"/>
        <v>-1.4346671278878047E-3</v>
      </c>
      <c r="CN380" s="223">
        <f t="shared" ca="1" si="682"/>
        <v>5.5519641431871778E-4</v>
      </c>
      <c r="CO380" s="223">
        <f t="shared" ca="1" si="683"/>
        <v>2.4264969862999902E-3</v>
      </c>
      <c r="CP380" s="223">
        <f t="shared" ca="1" si="684"/>
        <v>3.7796157355629487E-3</v>
      </c>
      <c r="CQ380" s="223">
        <f t="shared" ca="1" si="685"/>
        <v>4.3255922620715898E-3</v>
      </c>
      <c r="CR380" s="223">
        <f t="shared" ca="1" si="686"/>
        <v>3.9478325155283015E-3</v>
      </c>
      <c r="CS380" s="223">
        <f t="shared" ca="1" si="687"/>
        <v>2.7270076177677905E-3</v>
      </c>
      <c r="CT380" s="223">
        <f t="shared" ca="1" si="688"/>
        <v>9.2382643194267584E-4</v>
      </c>
      <c r="CU380" s="223">
        <f t="shared" ca="1" si="689"/>
        <v>-1.0766391795719041E-3</v>
      </c>
      <c r="CV380" s="223">
        <f t="shared" ca="1" si="690"/>
        <v>-2.8471869895683303E-3</v>
      </c>
      <c r="CW380" s="223">
        <f t="shared" ca="1" si="691"/>
        <v>-4.0097140386883678E-3</v>
      </c>
      <c r="CX380" s="223">
        <f t="shared" ca="1" si="692"/>
        <v>-4.3159610508342015E-3</v>
      </c>
      <c r="CY380" s="223">
        <f t="shared" ca="1" si="693"/>
        <v>-3.700528548548518E-3</v>
      </c>
      <c r="CZ380" s="223">
        <f t="shared" ca="1" si="694"/>
        <v>-2.2948430028284102E-3</v>
      </c>
      <c r="DA380" s="223">
        <f t="shared" ca="1" si="695"/>
        <v>-3.9909052656113362E-4</v>
      </c>
      <c r="DB380" s="223">
        <f t="shared" ca="1" si="696"/>
        <v>1.5818882894257733E-3</v>
      </c>
      <c r="DC380" s="223">
        <f t="shared" ca="1" si="697"/>
        <v>3.2250526503445451E-3</v>
      </c>
      <c r="DD380" s="223">
        <f t="shared" ca="1" si="698"/>
        <v>4.1795025104197385E-3</v>
      </c>
      <c r="DE380" s="223">
        <f t="shared" ca="1" si="699"/>
        <v>4.2414137680845832E-3</v>
      </c>
      <c r="DF380" s="223">
        <f t="shared" ca="1" si="700"/>
        <v>3.3975651877370425E-3</v>
      </c>
      <c r="DG380" s="223">
        <f t="shared" ca="1" si="701"/>
        <v>1.8281618130806783E-3</v>
      </c>
      <c r="DH380" s="223">
        <f t="shared" ca="1" si="702"/>
        <v>-1.3164807181441059E-4</v>
      </c>
      <c r="DI380" s="223">
        <f t="shared" ca="1" si="703"/>
        <v>-2.0633443269810064E-3</v>
      </c>
      <c r="DJ380" s="223">
        <f t="shared" ca="1" si="704"/>
        <v>-3.5544105173722718E-3</v>
      </c>
      <c r="DK380" s="223">
        <f t="shared" ca="1" si="705"/>
        <v>-4.2864273741026705E-3</v>
      </c>
      <c r="DL380" s="223">
        <f t="shared" ca="1" si="706"/>
        <v>-4.1030716743441021E-3</v>
      </c>
      <c r="DM380" s="223">
        <f t="shared" ca="1" si="707"/>
        <v>-3.0434992840395795E-3</v>
      </c>
      <c r="DN380" s="223">
        <f t="shared" ca="1" si="708"/>
        <v>-1.3339833680065087E-3</v>
      </c>
      <c r="DO380" s="223">
        <f t="shared" ca="1" si="709"/>
        <v>6.6040656065150102E-4</v>
      </c>
      <c r="DP380" s="223">
        <f t="shared" ca="1" si="710"/>
        <v>2.5137657452922223E-3</v>
      </c>
      <c r="DQ380" s="223">
        <f t="shared" ca="1" si="711"/>
        <v>3.8303067417642376E-3</v>
      </c>
      <c r="DR380" s="223">
        <f t="shared" ca="1" si="712"/>
        <v>4.3288803802614458E-3</v>
      </c>
      <c r="DS380" s="223">
        <f t="shared" ca="1" si="713"/>
        <v>3.9030155634717772E-3</v>
      </c>
      <c r="DT380" s="223">
        <f t="shared" ca="1" si="714"/>
        <v>2.643656318213154E-3</v>
      </c>
      <c r="DU380" s="223">
        <f t="shared" ca="1" si="715"/>
        <v>8.1974057140233214E-4</v>
      </c>
      <c r="DV380" s="223">
        <f t="shared" ca="1" si="716"/>
        <v>-1.1792319201082331E-3</v>
      </c>
      <c r="DW380" s="223">
        <f t="shared" ca="1" si="717"/>
        <v>-2.9263777869745766E-3</v>
      </c>
      <c r="DX380" s="223">
        <f t="shared" ca="1" si="718"/>
        <v>-4.0485915875006591E-3</v>
      </c>
      <c r="DY380" s="223">
        <f t="shared" ca="1" si="719"/>
        <v>-4.3062229961680597E-3</v>
      </c>
      <c r="DZ380" s="223">
        <f t="shared" ca="1" si="720"/>
        <v>-3.6442544655878781E-3</v>
      </c>
      <c r="EA380" s="223">
        <f t="shared" ca="1" si="721"/>
        <v>-2.204050300638681E-3</v>
      </c>
      <c r="EB380" s="223">
        <f t="shared" ca="1" si="722"/>
        <v>-2.9316811358762532E-4</v>
      </c>
      <c r="EC380" s="223">
        <f t="shared" ca="1" si="723"/>
        <v>1.6803205338544527E-3</v>
      </c>
      <c r="ED380" s="223">
        <f t="shared" ca="1" si="724"/>
        <v>3.2949743828608637E-3</v>
      </c>
      <c r="EE380" s="223">
        <f t="shared" ca="1" si="725"/>
        <v>4.205981847321588E-3</v>
      </c>
      <c r="EF380" s="223">
        <f t="shared" ca="1" si="726"/>
        <v>4.2187960099688351E-3</v>
      </c>
      <c r="EG380" s="223">
        <f t="shared" ca="1" si="727"/>
        <v>3.3306803884600973E-3</v>
      </c>
      <c r="EH380" s="223">
        <f t="shared" ca="1" si="728"/>
        <v>1.7312933150069223E-3</v>
      </c>
      <c r="EI380" s="223">
        <f t="shared" ca="1" si="729"/>
        <v>-2.3781386553704516E-4</v>
      </c>
      <c r="EJ380" s="223">
        <f t="shared" ca="1" si="730"/>
        <v>-2.1561355627248125E-3</v>
      </c>
      <c r="EK380" s="223">
        <f t="shared" ca="1" si="731"/>
        <v>-3.6140114970582642E-3</v>
      </c>
      <c r="EL380" s="223">
        <f t="shared" ca="1" si="732"/>
        <v>-4.3001102252200434E-3</v>
      </c>
      <c r="EM380" s="223">
        <f t="shared" ca="1" si="733"/>
        <v>-4.0679144049134645E-3</v>
      </c>
      <c r="EN380" s="223">
        <f t="shared" ca="1" si="734"/>
        <v>-2.9670097780839814E-3</v>
      </c>
      <c r="EO380" s="223">
        <f t="shared" ca="1" si="735"/>
        <v>-1.232496066425148E-3</v>
      </c>
      <c r="EP380" s="223">
        <f t="shared" ca="1" si="736"/>
        <v>7.6521890276634E-4</v>
      </c>
      <c r="EQ380" s="223">
        <f t="shared" ca="1" si="737"/>
        <v>2.5995203057952209E-3</v>
      </c>
      <c r="ER380" s="223">
        <f t="shared" ca="1" si="738"/>
        <v>3.8786905144086816E-3</v>
      </c>
      <c r="ES380" s="223">
        <f t="shared" ca="1" si="739"/>
        <v>4.3295609427774946E-3</v>
      </c>
      <c r="ET380" s="223">
        <f t="shared" ca="1" si="740"/>
        <v>3.8558475807829694E-3</v>
      </c>
      <c r="EU380" s="223">
        <f t="shared" ca="1" si="741"/>
        <v>2.5587125789451044E-3</v>
      </c>
      <c r="EV380" s="223">
        <f t="shared" ca="1" si="742"/>
        <v>7.151609297938199E-4</v>
      </c>
      <c r="EW380" s="223">
        <f t="shared" ca="1" si="743"/>
        <v>-1.2811143354302104E-3</v>
      </c>
      <c r="EX380" s="223">
        <f t="shared" ca="1" si="744"/>
        <v>-3.0038058438262862E-3</v>
      </c>
      <c r="EY380" s="223">
        <f t="shared" ca="1" si="745"/>
        <v>-4.0850304161272324E-3</v>
      </c>
      <c r="EZ380" s="223">
        <f t="shared" ca="1" si="746"/>
        <v>-4.2938910337890785E-3</v>
      </c>
      <c r="FA380" s="223">
        <f t="shared" ca="1" si="747"/>
        <v>-3.5857852200046197E-3</v>
      </c>
      <c r="FB380" s="223">
        <f t="shared" ca="1" si="748"/>
        <v>-2.1119299609626226E-3</v>
      </c>
      <c r="FC380" s="223">
        <f t="shared" ca="1" si="749"/>
        <v>-1.870691071047541E-4</v>
      </c>
      <c r="FD380" s="223">
        <f t="shared" ca="1" si="750"/>
        <v>1.7777406160247417E-3</v>
      </c>
      <c r="FE380" s="223">
        <f t="shared" ca="1" si="751"/>
        <v>3.3629113460159747E-3</v>
      </c>
      <c r="FF380" s="223">
        <f t="shared" ca="1" si="752"/>
        <v>4.2299276580304032E-3</v>
      </c>
      <c r="FG380" s="223">
        <f t="shared" ca="1" si="753"/>
        <v>4.193637006887619E-3</v>
      </c>
      <c r="FH380" s="223">
        <f t="shared" ca="1" si="754"/>
        <v>3.2617893118593055E-3</v>
      </c>
      <c r="FI380" s="223">
        <f t="shared" ca="1" si="755"/>
        <v>1.6333819505774049E-3</v>
      </c>
      <c r="FJ380" s="223">
        <f t="shared" ca="1" si="756"/>
        <v>-3.4383640907957504E-4</v>
      </c>
      <c r="FK380" s="223">
        <f t="shared" ca="1" si="757"/>
        <v>-2.2476280230287076E-3</v>
      </c>
      <c r="FL380" s="223">
        <f t="shared" ca="1" si="758"/>
        <v>-3.6714355313550232E-3</v>
      </c>
      <c r="FM380" s="223">
        <f t="shared" ca="1" si="759"/>
        <v>-4.3112028507292181E-3</v>
      </c>
      <c r="FN380" s="223">
        <f t="shared" ca="1" si="760"/>
        <v>-4.0303067759544231E-3</v>
      </c>
      <c r="FO380" s="223">
        <f t="shared" ca="1" si="761"/>
        <v>-2.8887330563816841E-3</v>
      </c>
      <c r="FP380" s="223">
        <f t="shared" ca="1" si="762"/>
        <v>-1.1302663552993683E-3</v>
      </c>
      <c r="FQ380" s="223">
        <f t="shared" ca="1" si="763"/>
        <v>8.6957030562746979E-4</v>
      </c>
      <c r="FR380" s="223">
        <f t="shared" ca="1" si="764"/>
        <v>2.6837090124683578E-3</v>
      </c>
      <c r="FS380" s="223">
        <f t="shared" ca="1" si="765"/>
        <v>3.9247379089207991E-3</v>
      </c>
      <c r="FT380" s="223">
        <f t="shared" ca="1" si="766"/>
        <v>4.3276335396743261E-3</v>
      </c>
      <c r="FU380" s="223">
        <f t="shared" ca="1" si="767"/>
        <v>3.8063569796909246E-3</v>
      </c>
      <c r="FV380" s="223">
        <f t="shared" ca="1" si="768"/>
        <v>2.4722275668958987E-3</v>
      </c>
      <c r="FW380" s="223">
        <f t="shared" ca="1" si="769"/>
        <v>6.1015050198278916E-4</v>
      </c>
      <c r="FX380" s="223">
        <f t="shared" ca="1" si="770"/>
        <v>-1.3822250553805046E-3</v>
      </c>
      <c r="FY380" s="223">
        <f t="shared" ca="1" si="771"/>
        <v>-3.0794245203572099E-3</v>
      </c>
      <c r="FZ380" s="223">
        <f t="shared" ca="1" si="772"/>
        <v>-4.1190085751802658E-3</v>
      </c>
      <c r="GA380" s="223">
        <f t="shared" ca="1" si="773"/>
        <v>-4.2789725920102661E-3</v>
      </c>
      <c r="GB380" s="223">
        <f t="shared" ca="1" si="774"/>
        <v>-3.5251560314860115E-3</v>
      </c>
      <c r="GC380" s="223">
        <f t="shared" ca="1" si="775"/>
        <v>-2.0185374736482009E-3</v>
      </c>
      <c r="GD380" s="223">
        <f t="shared" ca="1" si="776"/>
        <v>-8.0857417186788738E-5</v>
      </c>
      <c r="GE380" s="223">
        <f t="shared" ca="1" si="777"/>
        <v>1.8740898537219683E-3</v>
      </c>
      <c r="GF380" s="223">
        <f t="shared" ca="1" si="778"/>
        <v>3.4288226171235998E-3</v>
      </c>
      <c r="GG380" s="223">
        <f t="shared" ca="1" si="779"/>
        <v>4.2513255184852107E-3</v>
      </c>
      <c r="GH380" s="223">
        <f t="shared" ca="1" si="780"/>
        <v>4.165951913683642E-3</v>
      </c>
      <c r="GI380" s="223">
        <f t="shared" ca="1" si="781"/>
        <v>3.190933455343188E-3</v>
      </c>
      <c r="GJ380" s="223">
        <f t="shared" ca="1" si="782"/>
        <v>1.5344866979369444E-3</v>
      </c>
      <c r="GK380" s="223">
        <f t="shared" ca="1" si="783"/>
        <v>-4.4965183842605419E-4</v>
      </c>
      <c r="GL380" s="223">
        <f t="shared" ca="1" si="784"/>
        <v>-2.3377665962557815E-3</v>
      </c>
      <c r="GM380" s="223">
        <f t="shared" ca="1" si="785"/>
        <v>-3.7266480301714785E-3</v>
      </c>
      <c r="GN380" s="223">
        <f t="shared" ca="1" si="786"/>
        <v>-4.319698568847374E-3</v>
      </c>
      <c r="GO380" s="223">
        <f t="shared" ca="1" si="787"/>
        <v>-3.9902714408964471E-3</v>
      </c>
      <c r="GP380" s="223">
        <f t="shared" ca="1" si="788"/>
        <v>-2.8087162699029092E-3</v>
      </c>
      <c r="GQ380" s="223">
        <f t="shared" ca="1" si="789"/>
        <v>-1.0273558139845375E-3</v>
      </c>
      <c r="GR380" s="223">
        <f t="shared" ca="1" si="790"/>
        <v>9.7339791185187849E-4</v>
      </c>
      <c r="GS380" s="223">
        <f t="shared" ca="1" si="791"/>
        <v>2.7662811531827271E-3</v>
      </c>
      <c r="GT380" s="223">
        <f t="shared" ca="1" si="792"/>
        <v>3.9684211880720134E-3</v>
      </c>
      <c r="GU380" s="223">
        <f t="shared" ca="1" si="793"/>
        <v>4.3230993319474985E-3</v>
      </c>
      <c r="GV380" s="223">
        <f t="shared" ca="1" si="794"/>
        <v>3.7545735714831991E-3</v>
      </c>
      <c r="GW380" s="223">
        <f t="shared" ca="1" si="795"/>
        <v>2.3842533774029386E-3</v>
      </c>
      <c r="GX380" s="223">
        <f t="shared" ca="1" si="796"/>
        <v>5.0477254232442204E-4</v>
      </c>
      <c r="GY380" s="223">
        <f t="shared" ca="1" si="797"/>
        <v>-1.4825031746421619E-3</v>
      </c>
      <c r="GZ380" s="223">
        <f t="shared" ca="1" si="798"/>
        <v>-3.153188266704127E-3</v>
      </c>
      <c r="HA380" s="223">
        <f t="shared" ca="1" si="799"/>
        <v>-4.1505055974872624E-3</v>
      </c>
      <c r="HB380" s="223">
        <f t="shared" ca="1" si="800"/>
        <v>-4.2614766571431179E-3</v>
      </c>
      <c r="HC380" s="223">
        <f t="shared" ca="1" si="801"/>
        <v>-3.4624034207880751E-3</v>
      </c>
      <c r="HD380" s="223">
        <f t="shared" ca="1" si="802"/>
        <v>-1.9239290948376308E-3</v>
      </c>
      <c r="HE380" s="223">
        <f t="shared" ca="1" si="803"/>
        <v>2.5402978215897931E-5</v>
      </c>
      <c r="HF380" s="223">
        <f t="shared" ca="1" si="804"/>
        <v>1.969310209768046E-3</v>
      </c>
      <c r="HG380" s="223">
        <f t="shared" ca="1" si="805"/>
        <v>3.4926684936985681E-3</v>
      </c>
      <c r="HH380" s="223">
        <f t="shared" ca="1" si="806"/>
        <v>4.2701625394149824E-3</v>
      </c>
      <c r="HI380" s="223">
        <f t="shared" ca="1" si="807"/>
        <v>4.1357574068218543E-3</v>
      </c>
      <c r="HJ380" s="223">
        <f t="shared" ca="1" si="808"/>
        <v>3.1181554998302593E-3</v>
      </c>
      <c r="HK380" s="223">
        <f t="shared" ca="1" si="809"/>
        <v>1.4346671278878576E-3</v>
      </c>
      <c r="HL380" s="223">
        <f t="shared" ca="1" si="810"/>
        <v>-5.5519641431869262E-4</v>
      </c>
      <c r="HM380" s="223">
        <f t="shared" ca="1" si="811"/>
        <v>-2.4264969862999946E-3</v>
      </c>
      <c r="HN380" s="223">
        <f t="shared" ca="1" si="812"/>
        <v>-3.7796157355629361E-3</v>
      </c>
      <c r="HO380" s="223">
        <f t="shared" ca="1" si="813"/>
        <v>-4.3255922620715898E-3</v>
      </c>
      <c r="HP380" s="223">
        <f t="shared" ca="1" si="814"/>
        <v>-3.947832515528312E-3</v>
      </c>
      <c r="HQ380" s="223">
        <f t="shared" ca="1" si="815"/>
        <v>-2.7270076177678105E-3</v>
      </c>
      <c r="HR380" s="223">
        <f t="shared" ca="1" si="816"/>
        <v>-9.2382643194273092E-4</v>
      </c>
      <c r="HS380" s="223">
        <f t="shared" ca="1" si="817"/>
        <v>1.0766391795718792E-3</v>
      </c>
      <c r="HT380" s="223">
        <f t="shared" ca="1" si="818"/>
        <v>2.8471869895682882E-3</v>
      </c>
      <c r="HU380" s="223">
        <f t="shared" ca="1" si="819"/>
        <v>4.0097140386883574E-3</v>
      </c>
      <c r="HV380" s="223">
        <f t="shared" ca="1" si="820"/>
        <v>4.315961050834205E-3</v>
      </c>
      <c r="HW380" s="223">
        <f t="shared" ca="1" si="821"/>
        <v>3.7005285485485311E-3</v>
      </c>
      <c r="HX380" s="223">
        <f t="shared" ca="1" si="822"/>
        <v>2.2948430028284063E-3</v>
      </c>
      <c r="HY380" s="223">
        <f t="shared" ca="1" si="823"/>
        <v>3.9909052656115856E-4</v>
      </c>
      <c r="HZ380" s="223">
        <f t="shared" ca="1" si="824"/>
        <v>-1.5818882894257779E-3</v>
      </c>
      <c r="IA380" s="223">
        <f t="shared" ca="1" si="825"/>
        <v>-3.2250526503445282E-3</v>
      </c>
      <c r="IB380" s="223">
        <f t="shared" ca="1" si="826"/>
        <v>-4.1795025104197324E-3</v>
      </c>
      <c r="IC380" s="223">
        <f t="shared" ca="1" si="827"/>
        <v>-4.2414137680845945E-3</v>
      </c>
      <c r="ID380" s="223">
        <f t="shared" ca="1" si="828"/>
        <v>-3.3975651877370585E-3</v>
      </c>
      <c r="IE380" s="223">
        <f t="shared" ca="1" si="829"/>
        <v>1.7598547112917162E-3</v>
      </c>
      <c r="IF380" s="223">
        <f t="shared" ca="1" si="830"/>
        <v>1.3164807181438544E-4</v>
      </c>
      <c r="IG380" s="223">
        <f t="shared" ca="1" si="831"/>
        <v>2.0633443269810117E-3</v>
      </c>
      <c r="IH380" s="223">
        <f t="shared" ca="1" si="832"/>
        <v>3.5544105173722575E-3</v>
      </c>
      <c r="II380" s="223">
        <f t="shared" ca="1" si="833"/>
        <v>4.2864273741026714E-3</v>
      </c>
      <c r="IJ380" s="223">
        <f t="shared" ca="1" si="834"/>
        <v>4.1030716743441099E-3</v>
      </c>
      <c r="IK380" s="223">
        <f t="shared" ca="1" si="835"/>
        <v>3.0434992840395756E-3</v>
      </c>
      <c r="IL380" s="223">
        <f t="shared" ca="1" si="836"/>
        <v>1.3339833680065332E-3</v>
      </c>
      <c r="IM380" s="223">
        <f t="shared" ca="1" si="837"/>
        <v>-6.6040656065147652E-4</v>
      </c>
      <c r="IN380" s="223">
        <f t="shared" ca="1" si="838"/>
        <v>-2.5137657452921763E-3</v>
      </c>
      <c r="IO380" s="223">
        <f t="shared" ca="1" si="839"/>
        <v>-3.8303067417642259E-3</v>
      </c>
      <c r="IP380" s="223">
        <f t="shared" ca="1" si="840"/>
        <v>-4.3288803802614441E-3</v>
      </c>
      <c r="IQ380" s="223">
        <f t="shared" ca="1" si="841"/>
        <v>-3.9030155634717885E-3</v>
      </c>
      <c r="IR380" s="223">
        <f t="shared" ca="1" si="842"/>
        <v>-2.6436563182131501E-3</v>
      </c>
      <c r="IS380" s="223">
        <f t="shared" ca="1" si="843"/>
        <v>-8.197405714023573E-4</v>
      </c>
      <c r="IT380" s="223">
        <f t="shared" ca="1" si="844"/>
        <v>1.1792319201082381E-3</v>
      </c>
      <c r="IU380" s="223">
        <f t="shared" ca="1" si="845"/>
        <v>2.926377786974558E-3</v>
      </c>
      <c r="IV380" s="223">
        <f t="shared" ca="1" si="846"/>
        <v>4.0485915875006608E-3</v>
      </c>
      <c r="IW380" s="223">
        <f t="shared" ca="1" si="847"/>
        <v>4.3062229961680649E-3</v>
      </c>
      <c r="IX380" s="223">
        <f t="shared" ca="1" si="848"/>
        <v>3.6442544655878924E-3</v>
      </c>
      <c r="IY380" s="223">
        <f t="shared" ca="1" si="849"/>
        <v>2.2040503006387291E-3</v>
      </c>
      <c r="IZ380" s="223">
        <f t="shared" ca="1" si="850"/>
        <v>2.931681135876509E-4</v>
      </c>
      <c r="JA380" s="223">
        <f t="shared" ca="1" si="851"/>
        <v>-1.6803205338544005E-3</v>
      </c>
      <c r="JB380" s="223">
        <f t="shared" ca="1" si="852"/>
        <v>-3.2949743828608472E-3</v>
      </c>
    </row>
    <row r="381" spans="2:262">
      <c r="B381" s="230">
        <v>20</v>
      </c>
      <c r="C381" s="229">
        <f t="shared" si="853"/>
        <v>3.9062500000000008E-4</v>
      </c>
      <c r="D381" s="226">
        <f t="shared" ca="1" si="597"/>
        <v>50.082136383542696</v>
      </c>
      <c r="E381" s="225">
        <f ca="1">Z361</f>
        <v>8.2136383542698879E-2</v>
      </c>
      <c r="F381" s="224">
        <v>20</v>
      </c>
      <c r="G381" s="223">
        <f t="shared" ca="1" si="854"/>
        <v>-5.4239808339332277E-4</v>
      </c>
      <c r="H381" s="223">
        <f t="shared" ca="1" si="598"/>
        <v>-5.4008347310378348E-4</v>
      </c>
      <c r="I381" s="223">
        <f t="shared" ca="1" si="599"/>
        <v>-4.1022411551335631E-4</v>
      </c>
      <c r="J381" s="223">
        <f t="shared" ca="1" si="600"/>
        <v>-1.8348726813566612E-4</v>
      </c>
      <c r="K381" s="223">
        <f t="shared" ca="1" si="601"/>
        <v>8.6581468501291706E-5</v>
      </c>
      <c r="L381" s="223">
        <f t="shared" ca="1" si="602"/>
        <v>3.3620334447525884E-4</v>
      </c>
      <c r="M381" s="223">
        <f t="shared" ca="1" si="603"/>
        <v>5.0642828877424005E-4</v>
      </c>
      <c r="N381" s="223">
        <f t="shared" ca="1" si="604"/>
        <v>5.5705640899984463E-4</v>
      </c>
      <c r="O381" s="223">
        <f t="shared" ca="1" si="605"/>
        <v>4.761314963027544E-4</v>
      </c>
      <c r="P381" s="223">
        <f t="shared" ca="1" si="606"/>
        <v>2.82764573430954E-4</v>
      </c>
      <c r="Q381" s="223">
        <f t="shared" ca="1" si="607"/>
        <v>2.2620683923545994E-5</v>
      </c>
      <c r="R381" s="223">
        <f t="shared" ca="1" si="608"/>
        <v>-2.4286524909839711E-4</v>
      </c>
      <c r="S381" s="223">
        <f t="shared" ca="1" si="609"/>
        <v>-4.5099673902581966E-4</v>
      </c>
      <c r="T381" s="223">
        <f t="shared" ca="1" si="610"/>
        <v>-5.526219794988748E-4</v>
      </c>
      <c r="U381" s="223">
        <f t="shared" ca="1" si="611"/>
        <v>-5.2374141070685707E-4</v>
      </c>
      <c r="V381" s="223">
        <f t="shared" ca="1" si="612"/>
        <v>-3.711753947454901E-4</v>
      </c>
      <c r="W381" s="223">
        <f t="shared" ca="1" si="613"/>
        <v>-1.3095353615102771E-4</v>
      </c>
      <c r="X381" s="223">
        <f t="shared" ca="1" si="614"/>
        <v>1.4019397839908532E-4</v>
      </c>
      <c r="Y381" s="223">
        <f t="shared" ca="1" si="615"/>
        <v>3.7823363751852241E-4</v>
      </c>
      <c r="Z381" s="223">
        <f t="shared" ca="1" si="616"/>
        <v>5.2695059723973986E-4</v>
      </c>
      <c r="AA381" s="223">
        <f t="shared" ca="1" si="617"/>
        <v>5.5122423641506212E-4</v>
      </c>
      <c r="AB381" s="223">
        <f t="shared" ca="1" si="618"/>
        <v>4.4532215379751623E-4</v>
      </c>
      <c r="AC381" s="223">
        <f t="shared" ca="1" si="619"/>
        <v>2.3425391742381419E-4</v>
      </c>
      <c r="AD381" s="223">
        <f t="shared" ca="1" si="620"/>
        <v>-3.2135131731584601E-5</v>
      </c>
      <c r="AE381" s="223">
        <f t="shared" ca="1" si="621"/>
        <v>-2.9093522943725509E-4</v>
      </c>
      <c r="AF381" s="223">
        <f t="shared" ca="1" si="622"/>
        <v>-4.8102879904598096E-4</v>
      </c>
      <c r="AG381" s="223">
        <f t="shared" ca="1" si="623"/>
        <v>-5.5752382384794959E-4</v>
      </c>
      <c r="AH381" s="223">
        <f t="shared" ca="1" si="624"/>
        <v>-5.0235543221864533E-4</v>
      </c>
      <c r="AI381" s="223">
        <f t="shared" ca="1" si="625"/>
        <v>-3.285520520211146E-4</v>
      </c>
      <c r="AJ381" s="223">
        <f t="shared" ca="1" si="626"/>
        <v>-7.7158650026770524E-5</v>
      </c>
      <c r="AK381" s="223">
        <f t="shared" ca="1" si="627"/>
        <v>1.9245634364707133E-4</v>
      </c>
      <c r="AL381" s="223">
        <f t="shared" ca="1" si="628"/>
        <v>4.1662133386894377E-4</v>
      </c>
      <c r="AM381" s="223">
        <f t="shared" ca="1" si="629"/>
        <v>5.4239808339332255E-4</v>
      </c>
      <c r="AN381" s="223">
        <f t="shared" ca="1" si="630"/>
        <v>5.4008347310378359E-4</v>
      </c>
      <c r="AO381" s="223">
        <f t="shared" ca="1" si="631"/>
        <v>4.1022411551335707E-4</v>
      </c>
      <c r="AP381" s="223">
        <f t="shared" ca="1" si="632"/>
        <v>1.8348726813566623E-4</v>
      </c>
      <c r="AQ381" s="223">
        <f t="shared" ca="1" si="633"/>
        <v>-8.6581468501290568E-5</v>
      </c>
      <c r="AR381" s="223">
        <f t="shared" ca="1" si="634"/>
        <v>-3.3620334447525895E-4</v>
      </c>
      <c r="AS381" s="223">
        <f t="shared" ca="1" si="635"/>
        <v>-5.0642828877423983E-4</v>
      </c>
      <c r="AT381" s="223">
        <f t="shared" ca="1" si="636"/>
        <v>-5.5705640899984452E-4</v>
      </c>
      <c r="AU381" s="223">
        <f t="shared" ca="1" si="637"/>
        <v>-4.7613149630275483E-4</v>
      </c>
      <c r="AV381" s="223">
        <f t="shared" ca="1" si="638"/>
        <v>-2.8276457343095389E-4</v>
      </c>
      <c r="AW381" s="223">
        <f t="shared" ca="1" si="639"/>
        <v>-2.2620683923546862E-5</v>
      </c>
      <c r="AX381" s="223">
        <f t="shared" ca="1" si="640"/>
        <v>2.4286524909839774E-4</v>
      </c>
      <c r="AY381" s="223">
        <f t="shared" ca="1" si="641"/>
        <v>4.5099673902581949E-4</v>
      </c>
      <c r="AZ381" s="223">
        <f t="shared" ca="1" si="642"/>
        <v>5.5262197949887491E-4</v>
      </c>
      <c r="BA381" s="223">
        <f t="shared" ca="1" si="643"/>
        <v>5.2374141070685729E-4</v>
      </c>
      <c r="BB381" s="223">
        <f t="shared" ca="1" si="644"/>
        <v>3.7117539474549113E-4</v>
      </c>
      <c r="BC381" s="223">
        <f t="shared" ca="1" si="645"/>
        <v>1.3095353615102807E-4</v>
      </c>
      <c r="BD381" s="223">
        <f t="shared" ca="1" si="646"/>
        <v>-1.4019397839908405E-4</v>
      </c>
      <c r="BE381" s="223">
        <f t="shared" ca="1" si="647"/>
        <v>-3.7823363751852209E-4</v>
      </c>
      <c r="BF381" s="223">
        <f t="shared" ca="1" si="648"/>
        <v>-5.2695059723973942E-4</v>
      </c>
      <c r="BG381" s="223">
        <f t="shared" ca="1" si="649"/>
        <v>-5.5122423641506212E-4</v>
      </c>
      <c r="BH381" s="223">
        <f t="shared" ca="1" si="650"/>
        <v>-4.4532215379751704E-4</v>
      </c>
      <c r="BI381" s="223">
        <f t="shared" ca="1" si="651"/>
        <v>-2.3425391742381446E-4</v>
      </c>
      <c r="BJ381" s="223">
        <f t="shared" ca="1" si="652"/>
        <v>3.2135131731584222E-5</v>
      </c>
      <c r="BK381" s="223">
        <f t="shared" ca="1" si="653"/>
        <v>2.9093522943725569E-4</v>
      </c>
      <c r="BL381" s="223">
        <f t="shared" ca="1" si="654"/>
        <v>4.8102879904598074E-4</v>
      </c>
      <c r="BM381" s="223">
        <f t="shared" ca="1" si="655"/>
        <v>5.5752382384794959E-4</v>
      </c>
      <c r="BN381" s="223">
        <f t="shared" ca="1" si="656"/>
        <v>5.0235543221864554E-4</v>
      </c>
      <c r="BO381" s="223">
        <f t="shared" ca="1" si="657"/>
        <v>3.2855205202111411E-4</v>
      </c>
      <c r="BP381" s="223">
        <f t="shared" ca="1" si="658"/>
        <v>7.7158650026770822E-5</v>
      </c>
      <c r="BQ381" s="223">
        <f t="shared" ca="1" si="659"/>
        <v>-1.9245634364707193E-4</v>
      </c>
      <c r="BR381" s="223">
        <f t="shared" ca="1" si="660"/>
        <v>-4.1662133386894355E-4</v>
      </c>
      <c r="BS381" s="223">
        <f t="shared" ca="1" si="661"/>
        <v>-5.4239808339332234E-4</v>
      </c>
      <c r="BT381" s="223">
        <f t="shared" ca="1" si="662"/>
        <v>-5.4008347310378413E-4</v>
      </c>
      <c r="BU381" s="223">
        <f t="shared" ca="1" si="663"/>
        <v>-4.1022411551335728E-4</v>
      </c>
      <c r="BV381" s="223">
        <f t="shared" ca="1" si="664"/>
        <v>-1.8348726813566653E-4</v>
      </c>
      <c r="BW381" s="223">
        <f t="shared" ca="1" si="665"/>
        <v>8.6581468501292194E-5</v>
      </c>
      <c r="BX381" s="223">
        <f t="shared" ca="1" si="666"/>
        <v>3.3620334447525711E-4</v>
      </c>
      <c r="BY381" s="223">
        <f t="shared" ca="1" si="667"/>
        <v>5.0642828877423972E-4</v>
      </c>
      <c r="BZ381" s="223">
        <f t="shared" ca="1" si="668"/>
        <v>5.5705640899984463E-4</v>
      </c>
      <c r="CA381" s="223">
        <f t="shared" ca="1" si="669"/>
        <v>4.7613149630275397E-4</v>
      </c>
      <c r="CB381" s="223">
        <f t="shared" ca="1" si="670"/>
        <v>2.8276457343095584E-4</v>
      </c>
      <c r="CC381" s="223">
        <f t="shared" ca="1" si="671"/>
        <v>2.2620683923547187E-5</v>
      </c>
      <c r="CD381" s="223">
        <f t="shared" ca="1" si="672"/>
        <v>-2.4286524909839741E-4</v>
      </c>
      <c r="CE381" s="223">
        <f t="shared" ca="1" si="673"/>
        <v>-4.5099673902582042E-4</v>
      </c>
      <c r="CF381" s="223">
        <f t="shared" ca="1" si="674"/>
        <v>-5.5262197949887458E-4</v>
      </c>
      <c r="CG381" s="223">
        <f t="shared" ca="1" si="675"/>
        <v>-5.2374141070685729E-4</v>
      </c>
      <c r="CH381" s="223">
        <f t="shared" ca="1" si="676"/>
        <v>-3.7117539474548989E-4</v>
      </c>
      <c r="CI381" s="223">
        <f t="shared" ca="1" si="677"/>
        <v>-1.3095353615103034E-4</v>
      </c>
      <c r="CJ381" s="223">
        <f t="shared" ca="1" si="678"/>
        <v>1.4019397839908367E-4</v>
      </c>
      <c r="CK381" s="223">
        <f t="shared" ca="1" si="679"/>
        <v>3.7823363751852187E-4</v>
      </c>
      <c r="CL381" s="223">
        <f t="shared" ca="1" si="680"/>
        <v>5.2695059723973996E-4</v>
      </c>
      <c r="CM381" s="223">
        <f t="shared" ca="1" si="681"/>
        <v>5.5122423641506255E-4</v>
      </c>
      <c r="CN381" s="223">
        <f t="shared" ca="1" si="682"/>
        <v>4.4532215379751726E-4</v>
      </c>
      <c r="CO381" s="223">
        <f t="shared" ca="1" si="683"/>
        <v>2.3425391742381484E-4</v>
      </c>
      <c r="CP381" s="223">
        <f t="shared" ca="1" si="684"/>
        <v>-3.2135131731585902E-5</v>
      </c>
      <c r="CQ381" s="223">
        <f t="shared" ca="1" si="685"/>
        <v>-2.9093522943725368E-4</v>
      </c>
      <c r="CR381" s="223">
        <f t="shared" ca="1" si="686"/>
        <v>-4.8102879904598058E-4</v>
      </c>
      <c r="CS381" s="223">
        <f t="shared" ca="1" si="687"/>
        <v>-5.5752382384794948E-4</v>
      </c>
      <c r="CT381" s="223">
        <f t="shared" ca="1" si="688"/>
        <v>-5.0235543221864478E-4</v>
      </c>
      <c r="CU381" s="223">
        <f t="shared" ca="1" si="689"/>
        <v>-3.2855205202111601E-4</v>
      </c>
      <c r="CV381" s="223">
        <f t="shared" ca="1" si="690"/>
        <v>-7.7158650026771147E-5</v>
      </c>
      <c r="CW381" s="223">
        <f t="shared" ca="1" si="691"/>
        <v>1.9245634364707163E-4</v>
      </c>
      <c r="CX381" s="223">
        <f t="shared" ca="1" si="692"/>
        <v>4.1662133386894198E-4</v>
      </c>
      <c r="CY381" s="223">
        <f t="shared" ca="1" si="693"/>
        <v>5.4239808339332234E-4</v>
      </c>
      <c r="CZ381" s="223">
        <f t="shared" ca="1" si="694"/>
        <v>5.400834731037837E-4</v>
      </c>
      <c r="DA381" s="223">
        <f t="shared" ca="1" si="695"/>
        <v>4.1022411551335614E-4</v>
      </c>
      <c r="DB381" s="223">
        <f t="shared" ca="1" si="696"/>
        <v>1.8348726813566872E-4</v>
      </c>
      <c r="DC381" s="223">
        <f t="shared" ca="1" si="697"/>
        <v>-8.6581468501289918E-5</v>
      </c>
      <c r="DD381" s="223">
        <f t="shared" ca="1" si="698"/>
        <v>-3.3620334447525836E-4</v>
      </c>
      <c r="DE381" s="223">
        <f t="shared" ca="1" si="699"/>
        <v>-5.0642828877424037E-4</v>
      </c>
      <c r="DF381" s="223">
        <f t="shared" ca="1" si="700"/>
        <v>-5.5705640899984463E-4</v>
      </c>
      <c r="DG381" s="223">
        <f t="shared" ca="1" si="701"/>
        <v>-4.7613149630275516E-4</v>
      </c>
      <c r="DH381" s="223">
        <f t="shared" ca="1" si="702"/>
        <v>-2.8276457343095443E-4</v>
      </c>
      <c r="DI381" s="223">
        <f t="shared" ca="1" si="703"/>
        <v>-2.2620683923545506E-5</v>
      </c>
      <c r="DJ381" s="223">
        <f t="shared" ca="1" si="704"/>
        <v>2.428652490983953E-4</v>
      </c>
      <c r="DK381" s="223">
        <f t="shared" ca="1" si="705"/>
        <v>4.5099673902581906E-4</v>
      </c>
      <c r="DL381" s="223">
        <f t="shared" ca="1" si="706"/>
        <v>5.526219794988748E-4</v>
      </c>
      <c r="DM381" s="223">
        <f t="shared" ca="1" si="707"/>
        <v>5.2374141070685664E-4</v>
      </c>
      <c r="DN381" s="223">
        <f t="shared" ca="1" si="708"/>
        <v>3.7117539474549162E-4</v>
      </c>
      <c r="DO381" s="223">
        <f t="shared" ca="1" si="709"/>
        <v>1.3095353615102872E-4</v>
      </c>
      <c r="DP381" s="223">
        <f t="shared" ca="1" si="710"/>
        <v>-1.4019397839908526E-4</v>
      </c>
      <c r="DQ381" s="223">
        <f t="shared" ca="1" si="711"/>
        <v>-3.7823363751852013E-4</v>
      </c>
      <c r="DR381" s="223">
        <f t="shared" ca="1" si="712"/>
        <v>-5.2695059723973921E-4</v>
      </c>
      <c r="DS381" s="223">
        <f t="shared" ca="1" si="713"/>
        <v>-5.5122423641506223E-4</v>
      </c>
      <c r="DT381" s="223">
        <f t="shared" ca="1" si="714"/>
        <v>-4.4532215379751623E-4</v>
      </c>
      <c r="DU381" s="223">
        <f t="shared" ca="1" si="715"/>
        <v>-2.342539174238169E-4</v>
      </c>
      <c r="DV381" s="223">
        <f t="shared" ca="1" si="716"/>
        <v>3.2135131731583517E-5</v>
      </c>
      <c r="DW381" s="223">
        <f t="shared" ca="1" si="717"/>
        <v>2.9093522943725509E-4</v>
      </c>
      <c r="DX381" s="223">
        <f t="shared" ca="1" si="718"/>
        <v>4.8102879904598144E-4</v>
      </c>
      <c r="DY381" s="223">
        <f t="shared" ca="1" si="719"/>
        <v>5.5752382384794937E-4</v>
      </c>
      <c r="DZ381" s="223">
        <f t="shared" ca="1" si="720"/>
        <v>5.0235543221864576E-4</v>
      </c>
      <c r="EA381" s="223">
        <f t="shared" ca="1" si="721"/>
        <v>3.285520520211146E-4</v>
      </c>
      <c r="EB381" s="223">
        <f t="shared" ca="1" si="722"/>
        <v>7.7158650026769548E-5</v>
      </c>
      <c r="EC381" s="223">
        <f t="shared" ca="1" si="723"/>
        <v>-1.9245634364706938E-4</v>
      </c>
      <c r="ED381" s="223">
        <f t="shared" ca="1" si="724"/>
        <v>-4.1662133386894307E-4</v>
      </c>
      <c r="EE381" s="223">
        <f t="shared" ca="1" si="725"/>
        <v>-5.4239808339332266E-4</v>
      </c>
      <c r="EF381" s="223">
        <f t="shared" ca="1" si="726"/>
        <v>-5.4008347310378424E-4</v>
      </c>
      <c r="EG381" s="223">
        <f t="shared" ca="1" si="727"/>
        <v>-4.1022411551335772E-4</v>
      </c>
      <c r="EH381" s="223">
        <f t="shared" ca="1" si="728"/>
        <v>-1.8348726813567097E-4</v>
      </c>
      <c r="EI381" s="223">
        <f t="shared" ca="1" si="729"/>
        <v>8.6581468501291517E-5</v>
      </c>
      <c r="EJ381" s="223">
        <f t="shared" ca="1" si="730"/>
        <v>3.3620334447525657E-4</v>
      </c>
      <c r="EK381" s="223">
        <f t="shared" ca="1" si="731"/>
        <v>5.0642828877424102E-4</v>
      </c>
      <c r="EL381" s="223">
        <f t="shared" ca="1" si="732"/>
        <v>5.5705640899984463E-4</v>
      </c>
      <c r="EM381" s="223">
        <f t="shared" ca="1" si="733"/>
        <v>4.761314963027564E-4</v>
      </c>
      <c r="EN381" s="223">
        <f t="shared" ca="1" si="734"/>
        <v>2.8276457343095302E-4</v>
      </c>
      <c r="EO381" s="223">
        <f t="shared" ca="1" si="735"/>
        <v>2.2620683923547838E-5</v>
      </c>
      <c r="EP381" s="223">
        <f t="shared" ca="1" si="736"/>
        <v>-2.4286524909839318E-4</v>
      </c>
      <c r="EQ381" s="223">
        <f t="shared" ca="1" si="737"/>
        <v>-4.5099673902582004E-4</v>
      </c>
      <c r="ER381" s="223">
        <f t="shared" ca="1" si="738"/>
        <v>-5.5262197949887447E-4</v>
      </c>
      <c r="ES381" s="223">
        <f t="shared" ca="1" si="739"/>
        <v>-5.237414107068562E-4</v>
      </c>
      <c r="ET381" s="223">
        <f t="shared" ca="1" si="740"/>
        <v>-3.7117539474549043E-4</v>
      </c>
      <c r="EU381" s="223">
        <f t="shared" ca="1" si="741"/>
        <v>-1.3095353615103097E-4</v>
      </c>
      <c r="EV381" s="223">
        <f t="shared" ca="1" si="742"/>
        <v>1.4019397839908689E-4</v>
      </c>
      <c r="EW381" s="223">
        <f t="shared" ca="1" si="743"/>
        <v>3.7823363751852133E-4</v>
      </c>
      <c r="EX381" s="223">
        <f t="shared" ca="1" si="744"/>
        <v>5.2695059723973845E-4</v>
      </c>
      <c r="EY381" s="223">
        <f t="shared" ca="1" si="745"/>
        <v>5.512242364150619E-4</v>
      </c>
      <c r="EZ381" s="223">
        <f t="shared" ca="1" si="746"/>
        <v>4.4532215379751764E-4</v>
      </c>
      <c r="FA381" s="223">
        <f t="shared" ca="1" si="747"/>
        <v>2.3425391742381901E-4</v>
      </c>
      <c r="FB381" s="223">
        <f t="shared" ca="1" si="748"/>
        <v>-3.2135131731585252E-5</v>
      </c>
      <c r="FC381" s="223">
        <f t="shared" ca="1" si="749"/>
        <v>-2.9093522943725314E-4</v>
      </c>
      <c r="FD381" s="223">
        <f t="shared" ca="1" si="750"/>
        <v>-4.8102879904598226E-4</v>
      </c>
      <c r="FE381" s="223">
        <f t="shared" ca="1" si="751"/>
        <v>-5.5752382384794948E-4</v>
      </c>
      <c r="FF381" s="223">
        <f t="shared" ca="1" si="752"/>
        <v>-5.0235543221864684E-4</v>
      </c>
      <c r="FG381" s="223">
        <f t="shared" ca="1" si="753"/>
        <v>-3.2855205202111335E-4</v>
      </c>
      <c r="FH381" s="223">
        <f t="shared" ca="1" si="754"/>
        <v>-7.7158650026771852E-5</v>
      </c>
      <c r="FI381" s="223">
        <f t="shared" ca="1" si="755"/>
        <v>1.9245634364706727E-4</v>
      </c>
      <c r="FJ381" s="223">
        <f t="shared" ca="1" si="756"/>
        <v>4.1662133386894415E-4</v>
      </c>
      <c r="FK381" s="223">
        <f t="shared" ca="1" si="757"/>
        <v>5.4239808339332212E-4</v>
      </c>
      <c r="FL381" s="223">
        <f t="shared" ca="1" si="758"/>
        <v>5.4008347310378489E-4</v>
      </c>
      <c r="FM381" s="223">
        <f t="shared" ca="1" si="759"/>
        <v>4.1022411551335663E-4</v>
      </c>
      <c r="FN381" s="223">
        <f t="shared" ca="1" si="760"/>
        <v>1.834872681356694E-4</v>
      </c>
      <c r="FO381" s="223">
        <f t="shared" ca="1" si="761"/>
        <v>-8.6581468501293197E-5</v>
      </c>
      <c r="FP381" s="223">
        <f t="shared" ca="1" si="762"/>
        <v>-3.3620334447525787E-4</v>
      </c>
      <c r="FQ381" s="223">
        <f t="shared" ca="1" si="763"/>
        <v>-5.0642828877423831E-4</v>
      </c>
      <c r="FR381" s="223">
        <f t="shared" ca="1" si="764"/>
        <v>-5.5705640899984452E-4</v>
      </c>
      <c r="FS381" s="223">
        <f t="shared" ca="1" si="765"/>
        <v>-4.7613149630275559E-4</v>
      </c>
      <c r="FT381" s="223">
        <f t="shared" ca="1" si="766"/>
        <v>-2.8276457343095844E-4</v>
      </c>
      <c r="FU381" s="223">
        <f t="shared" ca="1" si="767"/>
        <v>-2.2620683923546211E-5</v>
      </c>
      <c r="FV381" s="223">
        <f t="shared" ca="1" si="768"/>
        <v>2.428652490983947E-4</v>
      </c>
      <c r="FW381" s="223">
        <f t="shared" ca="1" si="769"/>
        <v>4.5099673902582101E-4</v>
      </c>
      <c r="FX381" s="223">
        <f t="shared" ca="1" si="770"/>
        <v>5.5262197949887469E-4</v>
      </c>
      <c r="FY381" s="223">
        <f t="shared" ca="1" si="771"/>
        <v>5.2374141070685837E-4</v>
      </c>
      <c r="FZ381" s="223">
        <f t="shared" ca="1" si="772"/>
        <v>3.7117539474548918E-4</v>
      </c>
      <c r="GA381" s="223">
        <f t="shared" ca="1" si="773"/>
        <v>1.3095353615102939E-4</v>
      </c>
      <c r="GB381" s="223">
        <f t="shared" ca="1" si="774"/>
        <v>-1.4019397839908077E-4</v>
      </c>
      <c r="GC381" s="223">
        <f t="shared" ca="1" si="775"/>
        <v>-3.7823363751852257E-4</v>
      </c>
      <c r="GD381" s="223">
        <f t="shared" ca="1" si="776"/>
        <v>-5.269505972397391E-4</v>
      </c>
      <c r="GE381" s="223">
        <f t="shared" ca="1" si="777"/>
        <v>-5.5122423641506299E-4</v>
      </c>
      <c r="GF381" s="223">
        <f t="shared" ca="1" si="778"/>
        <v>-4.4532215379751666E-4</v>
      </c>
      <c r="GG381" s="223">
        <f t="shared" ca="1" si="779"/>
        <v>-2.3425391742381752E-4</v>
      </c>
      <c r="GH381" s="223">
        <f t="shared" ca="1" si="780"/>
        <v>3.2135131731586878E-5</v>
      </c>
      <c r="GI381" s="223">
        <f t="shared" ca="1" si="781"/>
        <v>2.9093522943725449E-4</v>
      </c>
      <c r="GJ381" s="223">
        <f t="shared" ca="1" si="782"/>
        <v>4.8102879904597911E-4</v>
      </c>
      <c r="GK381" s="223">
        <f t="shared" ca="1" si="783"/>
        <v>5.5752382384794959E-4</v>
      </c>
      <c r="GL381" s="223">
        <f t="shared" ca="1" si="784"/>
        <v>5.0235543221864608E-4</v>
      </c>
      <c r="GM381" s="223">
        <f t="shared" ca="1" si="785"/>
        <v>3.2855205202111845E-4</v>
      </c>
      <c r="GN381" s="223">
        <f t="shared" ca="1" si="786"/>
        <v>7.7158650026770226E-5</v>
      </c>
      <c r="GO381" s="223">
        <f t="shared" ca="1" si="787"/>
        <v>-1.9245634364706878E-4</v>
      </c>
      <c r="GP381" s="223">
        <f t="shared" ca="1" si="788"/>
        <v>-4.1662133386893998E-4</v>
      </c>
      <c r="GQ381" s="223">
        <f t="shared" ca="1" si="789"/>
        <v>-5.4239808339332245E-4</v>
      </c>
      <c r="GR381" s="223">
        <f t="shared" ca="1" si="790"/>
        <v>-5.4008347310378446E-4</v>
      </c>
      <c r="GS381" s="223">
        <f t="shared" ca="1" si="791"/>
        <v>-4.1022411551335549E-4</v>
      </c>
      <c r="GT381" s="223">
        <f t="shared" ca="1" si="792"/>
        <v>-1.8348726813566786E-4</v>
      </c>
      <c r="GU381" s="223">
        <f t="shared" ca="1" si="793"/>
        <v>8.6581468501286936E-5</v>
      </c>
      <c r="GV381" s="223">
        <f t="shared" ca="1" si="794"/>
        <v>3.3620334447525917E-4</v>
      </c>
      <c r="GW381" s="223">
        <f t="shared" ca="1" si="795"/>
        <v>5.0642828877423907E-4</v>
      </c>
      <c r="GX381" s="223">
        <f t="shared" ca="1" si="796"/>
        <v>5.5705640899984484E-4</v>
      </c>
      <c r="GY381" s="223">
        <f t="shared" ca="1" si="797"/>
        <v>4.7613149630275472E-4</v>
      </c>
      <c r="GZ381" s="223">
        <f t="shared" ca="1" si="798"/>
        <v>2.8276457343095703E-4</v>
      </c>
      <c r="HA381" s="223">
        <f t="shared" ca="1" si="799"/>
        <v>2.2620683923544531E-5</v>
      </c>
      <c r="HB381" s="223">
        <f t="shared" ca="1" si="800"/>
        <v>-2.4286524909839614E-4</v>
      </c>
      <c r="HC381" s="223">
        <f t="shared" ca="1" si="801"/>
        <v>-4.5099673902581733E-4</v>
      </c>
      <c r="HD381" s="223">
        <f t="shared" ca="1" si="802"/>
        <v>-5.5262197949887491E-4</v>
      </c>
      <c r="HE381" s="223">
        <f t="shared" ca="1" si="803"/>
        <v>-5.2374141070685783E-4</v>
      </c>
      <c r="HF381" s="223">
        <f t="shared" ca="1" si="804"/>
        <v>-3.711753947454939E-4</v>
      </c>
      <c r="HG381" s="223">
        <f t="shared" ca="1" si="805"/>
        <v>-1.3095353615102777E-4</v>
      </c>
      <c r="HH381" s="223">
        <f t="shared" ca="1" si="806"/>
        <v>1.4019397839908239E-4</v>
      </c>
      <c r="HI381" s="223">
        <f t="shared" ca="1" si="807"/>
        <v>3.7823363751851791E-4</v>
      </c>
      <c r="HJ381" s="223">
        <f t="shared" ca="1" si="808"/>
        <v>5.2695059723973953E-4</v>
      </c>
      <c r="HK381" s="223">
        <f t="shared" ca="1" si="809"/>
        <v>5.5122423641506266E-4</v>
      </c>
      <c r="HL381" s="223">
        <f t="shared" ca="1" si="810"/>
        <v>4.4532215379751574E-4</v>
      </c>
      <c r="HM381" s="223">
        <f t="shared" ca="1" si="811"/>
        <v>2.3425391742381603E-4</v>
      </c>
      <c r="HN381" s="223">
        <f t="shared" ca="1" si="812"/>
        <v>-3.2135131731580535E-5</v>
      </c>
      <c r="HO381" s="223">
        <f t="shared" ca="1" si="813"/>
        <v>-2.9093522943725585E-4</v>
      </c>
      <c r="HP381" s="223">
        <f t="shared" ca="1" si="814"/>
        <v>-4.8102879904597998E-4</v>
      </c>
      <c r="HQ381" s="223">
        <f t="shared" ca="1" si="815"/>
        <v>-5.5752382384794926E-4</v>
      </c>
      <c r="HR381" s="223">
        <f t="shared" ca="1" si="816"/>
        <v>-5.0235543221864533E-4</v>
      </c>
      <c r="HS381" s="223">
        <f t="shared" ca="1" si="817"/>
        <v>-3.2855205202111709E-4</v>
      </c>
      <c r="HT381" s="223">
        <f t="shared" ca="1" si="818"/>
        <v>-7.7158650026768627E-5</v>
      </c>
      <c r="HU381" s="223">
        <f t="shared" ca="1" si="819"/>
        <v>1.9245634364707036E-4</v>
      </c>
      <c r="HV381" s="223">
        <f t="shared" ca="1" si="820"/>
        <v>4.1662133386894106E-4</v>
      </c>
      <c r="HW381" s="223">
        <f t="shared" ca="1" si="821"/>
        <v>5.4239808339332288E-4</v>
      </c>
      <c r="HX381" s="223">
        <f t="shared" ca="1" si="822"/>
        <v>5.4008347310378403E-4</v>
      </c>
      <c r="HY381" s="223">
        <f t="shared" ca="1" si="823"/>
        <v>4.1022411551335978E-4</v>
      </c>
      <c r="HZ381" s="223">
        <f t="shared" ca="1" si="824"/>
        <v>1.8348726813566629E-4</v>
      </c>
      <c r="IA381" s="223">
        <f t="shared" ca="1" si="825"/>
        <v>-8.6581468501288562E-5</v>
      </c>
      <c r="IB381" s="223">
        <f t="shared" ca="1" si="826"/>
        <v>-3.3620334447525413E-4</v>
      </c>
      <c r="IC381" s="223">
        <f t="shared" ca="1" si="827"/>
        <v>-5.0642828877423972E-4</v>
      </c>
      <c r="ID381" s="223">
        <f t="shared" ca="1" si="828"/>
        <v>-5.5705640899984484E-4</v>
      </c>
      <c r="IE381" s="223">
        <f t="shared" ca="1" si="829"/>
        <v>-2.9590965931259564E-4</v>
      </c>
      <c r="IF381" s="223">
        <f t="shared" ca="1" si="830"/>
        <v>-2.8276457343095557E-4</v>
      </c>
      <c r="IG381" s="223">
        <f t="shared" ca="1" si="831"/>
        <v>-2.2620683923550873E-5</v>
      </c>
      <c r="IH381" s="223">
        <f t="shared" ca="1" si="832"/>
        <v>2.4286524909839763E-4</v>
      </c>
      <c r="II381" s="223">
        <f t="shared" ca="1" si="833"/>
        <v>4.5099673902581825E-4</v>
      </c>
      <c r="IJ381" s="223">
        <f t="shared" ca="1" si="834"/>
        <v>5.5262197949887404E-4</v>
      </c>
      <c r="IK381" s="223">
        <f t="shared" ca="1" si="835"/>
        <v>5.2374141070685729E-4</v>
      </c>
      <c r="IL381" s="223">
        <f t="shared" ca="1" si="836"/>
        <v>3.7117539474549265E-4</v>
      </c>
      <c r="IM381" s="223">
        <f t="shared" ca="1" si="837"/>
        <v>1.3095353615103392E-4</v>
      </c>
      <c r="IN381" s="223">
        <f t="shared" ca="1" si="838"/>
        <v>-1.4019397839908399E-4</v>
      </c>
      <c r="IO381" s="223">
        <f t="shared" ca="1" si="839"/>
        <v>-3.7823363751851916E-4</v>
      </c>
      <c r="IP381" s="223">
        <f t="shared" ca="1" si="840"/>
        <v>-5.2695059723974007E-4</v>
      </c>
      <c r="IQ381" s="223">
        <f t="shared" ca="1" si="841"/>
        <v>-5.5122423641506245E-4</v>
      </c>
      <c r="IR381" s="223">
        <f t="shared" ca="1" si="842"/>
        <v>-4.4532215379751948E-4</v>
      </c>
      <c r="IS381" s="223">
        <f t="shared" ca="1" si="843"/>
        <v>-2.3425391742381451E-4</v>
      </c>
      <c r="IT381" s="223">
        <f t="shared" ca="1" si="844"/>
        <v>3.213513173158227E-5</v>
      </c>
      <c r="IU381" s="223">
        <f t="shared" ca="1" si="845"/>
        <v>2.9093522943725054E-4</v>
      </c>
      <c r="IV381" s="223">
        <f t="shared" ca="1" si="846"/>
        <v>4.8102879904598074E-4</v>
      </c>
      <c r="IW381" s="223">
        <f t="shared" ca="1" si="847"/>
        <v>5.5752382384794937E-4</v>
      </c>
      <c r="IX381" s="223">
        <f t="shared" ca="1" si="848"/>
        <v>5.0235543221864467E-4</v>
      </c>
      <c r="IY381" s="223">
        <f t="shared" ca="1" si="849"/>
        <v>3.2855205202111579E-4</v>
      </c>
      <c r="IZ381" s="223">
        <f t="shared" ca="1" si="850"/>
        <v>7.715865002677478E-5</v>
      </c>
      <c r="JA381" s="223">
        <f t="shared" ca="1" si="851"/>
        <v>-1.9245634364707185E-4</v>
      </c>
      <c r="JB381" s="223">
        <f t="shared" ca="1" si="852"/>
        <v>-4.1662133386894214E-4</v>
      </c>
    </row>
    <row r="382" spans="2:262">
      <c r="B382" s="230">
        <v>21</v>
      </c>
      <c r="C382" s="229">
        <f t="shared" si="853"/>
        <v>4.1015625000000009E-4</v>
      </c>
      <c r="D382" s="226">
        <f t="shared" ca="1" si="597"/>
        <v>50.082358855186918</v>
      </c>
      <c r="E382" s="225">
        <f ca="1">AA361</f>
        <v>8.2358855186917893E-2</v>
      </c>
      <c r="F382" s="224">
        <v>21</v>
      </c>
      <c r="G382" s="223">
        <f t="shared" ca="1" si="854"/>
        <v>2.737314435695646E-3</v>
      </c>
      <c r="H382" s="223">
        <f t="shared" ca="1" si="598"/>
        <v>2.6526541680651299E-3</v>
      </c>
      <c r="I382" s="223">
        <f t="shared" ca="1" si="599"/>
        <v>1.8787653313918958E-3</v>
      </c>
      <c r="J382" s="223">
        <f t="shared" ca="1" si="600"/>
        <v>6.1672438031514171E-4</v>
      </c>
      <c r="K382" s="223">
        <f t="shared" ca="1" si="601"/>
        <v>-8.0555761056832348E-4</v>
      </c>
      <c r="L382" s="223">
        <f t="shared" ca="1" si="602"/>
        <v>-2.0185347754033728E-3</v>
      </c>
      <c r="M382" s="223">
        <f t="shared" ca="1" si="603"/>
        <v>-2.7070440877897152E-3</v>
      </c>
      <c r="N382" s="223">
        <f t="shared" ca="1" si="604"/>
        <v>-2.6921929148837863E-3</v>
      </c>
      <c r="O382" s="223">
        <f t="shared" ca="1" si="605"/>
        <v>-1.9778399778011351E-3</v>
      </c>
      <c r="P382" s="223">
        <f t="shared" ca="1" si="606"/>
        <v>-7.4959275547523368E-4</v>
      </c>
      <c r="Q382" s="223">
        <f t="shared" ca="1" si="607"/>
        <v>6.7341816746446684E-4</v>
      </c>
      <c r="R382" s="223">
        <f t="shared" ca="1" si="608"/>
        <v>1.9214575296494344E-3</v>
      </c>
      <c r="S382" s="223">
        <f t="shared" ca="1" si="609"/>
        <v>2.6702522335672408E-3</v>
      </c>
      <c r="T382" s="223">
        <f t="shared" ca="1" si="610"/>
        <v>2.7252459331622392E-3</v>
      </c>
      <c r="U382" s="223">
        <f t="shared" ca="1" si="611"/>
        <v>2.0721498344655294E-3</v>
      </c>
      <c r="V382" s="223">
        <f t="shared" ca="1" si="612"/>
        <v>8.8065529603081471E-4</v>
      </c>
      <c r="W382" s="223">
        <f t="shared" ca="1" si="613"/>
        <v>-5.3965640101072583E-4</v>
      </c>
      <c r="X382" s="223">
        <f t="shared" ca="1" si="614"/>
        <v>-1.8197513244067674E-3</v>
      </c>
      <c r="Y382" s="223">
        <f t="shared" ca="1" si="615"/>
        <v>-2.6270275078276294E-3</v>
      </c>
      <c r="Z382" s="223">
        <f t="shared" ca="1" si="616"/>
        <v>-2.7517335952843523E-3</v>
      </c>
      <c r="AA382" s="223">
        <f t="shared" ca="1" si="617"/>
        <v>-2.1614677006798052E-3</v>
      </c>
      <c r="AB382" s="223">
        <f t="shared" ca="1" si="618"/>
        <v>-1.0095962608419637E-3</v>
      </c>
      <c r="AC382" s="223">
        <f t="shared" ca="1" si="619"/>
        <v>4.0459455501862425E-4</v>
      </c>
      <c r="AD382" s="223">
        <f t="shared" ca="1" si="620"/>
        <v>1.7136611788322138E-3</v>
      </c>
      <c r="AE382" s="223">
        <f t="shared" ca="1" si="621"/>
        <v>2.5774740427212308E-3</v>
      </c>
      <c r="AF382" s="223">
        <f t="shared" ca="1" si="622"/>
        <v>2.7715920901520284E-3</v>
      </c>
      <c r="AG382" s="223">
        <f t="shared" ca="1" si="623"/>
        <v>2.2455784018809372E-3</v>
      </c>
      <c r="AH382" s="223">
        <f t="shared" ca="1" si="624"/>
        <v>1.1361050198305564E-3</v>
      </c>
      <c r="AI382" s="223">
        <f t="shared" ca="1" si="625"/>
        <v>-2.6855800530519521E-4</v>
      </c>
      <c r="AJ382" s="223">
        <f t="shared" ca="1" si="626"/>
        <v>-1.6034426733788614E-3</v>
      </c>
      <c r="AK382" s="223">
        <f t="shared" ca="1" si="627"/>
        <v>-2.5217112168858498E-3</v>
      </c>
      <c r="AL382" s="223">
        <f t="shared" ca="1" si="628"/>
        <v>-2.7847735769117327E-3</v>
      </c>
      <c r="AM382" s="223">
        <f t="shared" ca="1" si="629"/>
        <v>-2.3242793080224945E-3</v>
      </c>
      <c r="AN382" s="223">
        <f t="shared" ca="1" si="630"/>
        <v>-1.2598768023153256E-3</v>
      </c>
      <c r="AO382" s="223">
        <f t="shared" ca="1" si="631"/>
        <v>1.3187447583407324E-4</v>
      </c>
      <c r="AP382" s="223">
        <f t="shared" ca="1" si="632"/>
        <v>1.4893613340803485E-3</v>
      </c>
      <c r="AQ382" s="223">
        <f t="shared" ca="1" si="633"/>
        <v>2.4598733678531793E-3</v>
      </c>
      <c r="AR382" s="223">
        <f t="shared" ca="1" si="634"/>
        <v>2.7912463002072998E-3</v>
      </c>
      <c r="AS382" s="223">
        <f t="shared" ca="1" si="635"/>
        <v>2.3973808217282078E-3</v>
      </c>
      <c r="AT382" s="223">
        <f t="shared" ca="1" si="636"/>
        <v>1.3806134312311512E-3</v>
      </c>
      <c r="AU382" s="223">
        <f t="shared" ca="1" si="637"/>
        <v>5.1267508001636222E-6</v>
      </c>
      <c r="AV382" s="223">
        <f t="shared" ca="1" si="638"/>
        <v>-1.3716919928753947E-3</v>
      </c>
      <c r="AW382" s="223">
        <f t="shared" ca="1" si="639"/>
        <v>-2.3921094684178851E-3</v>
      </c>
      <c r="AX382" s="223">
        <f t="shared" ca="1" si="640"/>
        <v>-2.7909946666813657E-3</v>
      </c>
      <c r="AY382" s="223">
        <f t="shared" ca="1" si="641"/>
        <v>-2.4647068350486133E-3</v>
      </c>
      <c r="AZ382" s="223">
        <f t="shared" ca="1" si="642"/>
        <v>-1.4980240414636866E-3</v>
      </c>
      <c r="BA382" s="223">
        <f t="shared" ca="1" si="643"/>
        <v>-1.421156266426817E-4</v>
      </c>
      <c r="BB382" s="223">
        <f t="shared" ca="1" si="644"/>
        <v>1.2507181255135664E-3</v>
      </c>
      <c r="BC382" s="223">
        <f t="shared" ca="1" si="645"/>
        <v>2.3185827677491343E-3</v>
      </c>
      <c r="BD382" s="223">
        <f t="shared" ca="1" si="646"/>
        <v>2.7840192825411359E-3</v>
      </c>
      <c r="BE382" s="223">
        <f t="shared" ca="1" si="647"/>
        <v>2.5260951537205692E-3</v>
      </c>
      <c r="BF382" s="223">
        <f t="shared" ca="1" si="648"/>
        <v>1.6118257805689182E-3</v>
      </c>
      <c r="BG382" s="223">
        <f t="shared" ca="1" si="649"/>
        <v>2.7876213349274951E-4</v>
      </c>
      <c r="BH382" s="223">
        <f t="shared" ca="1" si="650"/>
        <v>-1.1267311686374067E-3</v>
      </c>
      <c r="BI382" s="223">
        <f t="shared" ca="1" si="651"/>
        <v>-2.2394703981090049E-3</v>
      </c>
      <c r="BJ382" s="223">
        <f t="shared" ca="1" si="652"/>
        <v>-2.770336952097976E-3</v>
      </c>
      <c r="BK382" s="223">
        <f t="shared" ca="1" si="653"/>
        <v>-2.5813978879074048E-3</v>
      </c>
      <c r="BL382" s="223">
        <f t="shared" ca="1" si="654"/>
        <v>-1.721744490189495E-3</v>
      </c>
      <c r="BM382" s="223">
        <f t="shared" ca="1" si="655"/>
        <v>-4.1473707794656379E-4</v>
      </c>
      <c r="BN382" s="223">
        <f t="shared" ca="1" si="656"/>
        <v>1.0000298176860139E-3</v>
      </c>
      <c r="BO382" s="223">
        <f t="shared" ca="1" si="657"/>
        <v>2.1549629481253966E-3</v>
      </c>
      <c r="BP382" s="223">
        <f t="shared" ca="1" si="658"/>
        <v>2.749980637284352E-3</v>
      </c>
      <c r="BQ382" s="223">
        <f t="shared" ca="1" si="659"/>
        <v>2.6304818084785207E-3</v>
      </c>
      <c r="BR382" s="223">
        <f t="shared" ca="1" si="660"/>
        <v>1.827515366526207E-3</v>
      </c>
      <c r="BS382" s="223">
        <f t="shared" ca="1" si="661"/>
        <v>5.4971288445292686E-4</v>
      </c>
      <c r="BT382" s="223">
        <f t="shared" ca="1" si="662"/>
        <v>-8.7091930731154866E-4</v>
      </c>
      <c r="BU382" s="223">
        <f t="shared" ca="1" si="663"/>
        <v>-2.0652640036472867E-3</v>
      </c>
      <c r="BV382" s="223">
        <f t="shared" ca="1" si="664"/>
        <v>-2.7229993782456581E-3</v>
      </c>
      <c r="BW382" s="223">
        <f t="shared" ca="1" si="665"/>
        <v>-2.6732286679700202E-3</v>
      </c>
      <c r="BX382" s="223">
        <f t="shared" ca="1" si="666"/>
        <v>-1.9288835982735162E-3</v>
      </c>
      <c r="BY382" s="223">
        <f t="shared" ca="1" si="667"/>
        <v>-6.8336438447146172E-4</v>
      </c>
      <c r="BZ382" s="223">
        <f t="shared" ca="1" si="668"/>
        <v>7.3971067604223866E-4</v>
      </c>
      <c r="CA382" s="223">
        <f t="shared" ca="1" si="669"/>
        <v>1.9705896572886276E-3</v>
      </c>
      <c r="CB382" s="223">
        <f t="shared" ca="1" si="670"/>
        <v>2.6894581751981902E-3</v>
      </c>
      <c r="CC382" s="223">
        <f t="shared" ca="1" si="671"/>
        <v>2.7095354854532027E-3</v>
      </c>
      <c r="CD382" s="223">
        <f t="shared" ca="1" si="672"/>
        <v>2.0256049804823349E-3</v>
      </c>
      <c r="CE382" s="223">
        <f t="shared" ca="1" si="673"/>
        <v>8.1536959983217322E-4</v>
      </c>
      <c r="CF382" s="223">
        <f t="shared" ca="1" si="674"/>
        <v>-6.0672001696333963E-4</v>
      </c>
      <c r="CG382" s="223">
        <f t="shared" ca="1" si="675"/>
        <v>-1.8711679878423066E-3</v>
      </c>
      <c r="CH382" s="223">
        <f t="shared" ca="1" si="676"/>
        <v>-2.649437831837955E-3</v>
      </c>
      <c r="CI382" s="223">
        <f t="shared" ca="1" si="677"/>
        <v>-2.7393147946246487E-3</v>
      </c>
      <c r="CJ382" s="223">
        <f t="shared" ca="1" si="678"/>
        <v>-2.1174465028711165E-3</v>
      </c>
      <c r="CK382" s="223">
        <f t="shared" ca="1" si="679"/>
        <v>-9.4541051840894689E-4</v>
      </c>
      <c r="CL382" s="223">
        <f t="shared" ca="1" si="680"/>
        <v>4.7226771622119841E-4</v>
      </c>
      <c r="CM382" s="223">
        <f t="shared" ca="1" si="681"/>
        <v>1.7672385108183002E-3</v>
      </c>
      <c r="CN382" s="223">
        <f t="shared" ca="1" si="682"/>
        <v>2.6030347606774752E-3</v>
      </c>
      <c r="CO382" s="223">
        <f t="shared" ca="1" si="683"/>
        <v>2.7624948545202027E-3</v>
      </c>
      <c r="CP382" s="223">
        <f t="shared" ca="1" si="684"/>
        <v>2.2041869111680858E-3</v>
      </c>
      <c r="CQ382" s="223">
        <f t="shared" ca="1" si="685"/>
        <v>1.0731738602386921E-3</v>
      </c>
      <c r="CR382" s="223">
        <f t="shared" ca="1" si="686"/>
        <v>-3.3667768118489437E-4</v>
      </c>
      <c r="CS382" s="223">
        <f t="shared" ca="1" si="687"/>
        <v>-1.6590516014299199E-3</v>
      </c>
      <c r="CT382" s="223">
        <f t="shared" ca="1" si="688"/>
        <v>-2.5503607507796062E-3</v>
      </c>
      <c r="CU382" s="223">
        <f t="shared" ca="1" si="689"/>
        <v>-2.7790198223452485E-3</v>
      </c>
      <c r="CV382" s="223">
        <f t="shared" ca="1" si="690"/>
        <v>-2.2856172401320794E-3</v>
      </c>
      <c r="CW382" s="223">
        <f t="shared" ca="1" si="691"/>
        <v>-1.1983518322401753E-3</v>
      </c>
      <c r="CX382" s="223">
        <f t="shared" ca="1" si="692"/>
        <v>2.0027656012513366E-4</v>
      </c>
      <c r="CY382" s="223">
        <f t="shared" ca="1" si="693"/>
        <v>1.5468678914179368E-3</v>
      </c>
      <c r="CZ382" s="223">
        <f t="shared" ca="1" si="694"/>
        <v>2.4915426984478987E-3</v>
      </c>
      <c r="DA382" s="223">
        <f t="shared" ca="1" si="695"/>
        <v>2.7888498880048766E-3</v>
      </c>
      <c r="DB382" s="223">
        <f t="shared" ca="1" si="696"/>
        <v>2.3615413169681574E-3</v>
      </c>
      <c r="DC382" s="223">
        <f t="shared" ca="1" si="697"/>
        <v>1.3206428697145863E-3</v>
      </c>
      <c r="DD382" s="223">
        <f t="shared" ca="1" si="698"/>
        <v>-6.3392955289876722E-5</v>
      </c>
      <c r="DE382" s="223">
        <f t="shared" ca="1" si="699"/>
        <v>-1.4309576411659199E-3</v>
      </c>
      <c r="DF382" s="223">
        <f t="shared" ca="1" si="700"/>
        <v>-2.4267223015222556E-3</v>
      </c>
      <c r="DG382" s="223">
        <f t="shared" ca="1" si="701"/>
        <v>-2.7919613700098998E-3</v>
      </c>
      <c r="DH382" s="223">
        <f t="shared" ca="1" si="702"/>
        <v>-2.4317762339250808E-3</v>
      </c>
      <c r="DI382" s="223">
        <f t="shared" ca="1" si="703"/>
        <v>-1.4397523628412014E-3</v>
      </c>
      <c r="DJ382" s="223">
        <f t="shared" ca="1" si="704"/>
        <v>-7.3643368727240336E-5</v>
      </c>
      <c r="DK382" s="223">
        <f t="shared" ca="1" si="705"/>
        <v>1.3116000886192309E-3</v>
      </c>
      <c r="DL382" s="223">
        <f t="shared" ca="1" si="706"/>
        <v>2.3560557180164754E-3</v>
      </c>
      <c r="DM382" s="223">
        <f t="shared" ca="1" si="707"/>
        <v>2.7883467725276362E-3</v>
      </c>
      <c r="DN382" s="223">
        <f t="shared" ca="1" si="708"/>
        <v>2.496152788936036E-3</v>
      </c>
      <c r="DO382" s="223">
        <f t="shared" ca="1" si="709"/>
        <v>1.5553933664183184E-3</v>
      </c>
      <c r="DP382" s="223">
        <f t="shared" ca="1" si="710"/>
        <v>2.1050227941867635E-4</v>
      </c>
      <c r="DQ382" s="223">
        <f t="shared" ca="1" si="711"/>
        <v>-1.1890827765764582E-3</v>
      </c>
      <c r="DR382" s="223">
        <f t="shared" ca="1" si="712"/>
        <v>-2.2797131899198967E-3</v>
      </c>
      <c r="DS382" s="223">
        <f t="shared" ca="1" si="713"/>
        <v>-2.7780148034400203E-3</v>
      </c>
      <c r="DT382" s="223">
        <f t="shared" ca="1" si="714"/>
        <v>-2.554515893241282E-3</v>
      </c>
      <c r="DU382" s="223">
        <f t="shared" ca="1" si="715"/>
        <v>-1.6672872911393489E-3</v>
      </c>
      <c r="DV382" s="223">
        <f t="shared" ca="1" si="716"/>
        <v>-3.468540716811911E-4</v>
      </c>
      <c r="DW382" s="223">
        <f t="shared" ca="1" si="717"/>
        <v>1.0637008599735623E-3</v>
      </c>
      <c r="DX382" s="223">
        <f t="shared" ca="1" si="718"/>
        <v>2.1978786330694978E-3</v>
      </c>
      <c r="DY382" s="223">
        <f t="shared" ca="1" si="719"/>
        <v>2.7609903533655582E-3</v>
      </c>
      <c r="DZ382" s="223">
        <f t="shared" ca="1" si="720"/>
        <v>2.6067249450105424E-3</v>
      </c>
      <c r="EA382" s="223">
        <f t="shared" ca="1" si="721"/>
        <v>1.7751645747389373E-3</v>
      </c>
      <c r="EB382" s="223">
        <f t="shared" ca="1" si="722"/>
        <v>4.823702621041771E-4</v>
      </c>
      <c r="EC382" s="223">
        <f t="shared" ca="1" si="723"/>
        <v>-9.3575639482981732E-4</v>
      </c>
      <c r="ED382" s="223">
        <f t="shared" ca="1" si="724"/>
        <v>-2.1107491940806017E-3</v>
      </c>
      <c r="EE382" s="223">
        <f t="shared" ca="1" si="725"/>
        <v>-2.7373144356956452E-3</v>
      </c>
      <c r="EF382" s="223">
        <f t="shared" ca="1" si="726"/>
        <v>-2.6526541680651338E-3</v>
      </c>
      <c r="EG382" s="223">
        <f t="shared" ca="1" si="727"/>
        <v>-1.8787653313918809E-3</v>
      </c>
      <c r="EH382" s="223">
        <f t="shared" ca="1" si="728"/>
        <v>-6.1672438031512913E-4</v>
      </c>
      <c r="EI382" s="223">
        <f t="shared" ca="1" si="729"/>
        <v>8.0555761056832847E-4</v>
      </c>
      <c r="EJ382" s="223">
        <f t="shared" ca="1" si="730"/>
        <v>2.0185347754033715E-3</v>
      </c>
      <c r="EK382" s="223">
        <f t="shared" ca="1" si="731"/>
        <v>2.707044087789713E-3</v>
      </c>
      <c r="EL382" s="223">
        <f t="shared" ca="1" si="732"/>
        <v>2.6921929148837806E-3</v>
      </c>
      <c r="EM382" s="223">
        <f t="shared" ca="1" si="733"/>
        <v>1.9778399778011243E-3</v>
      </c>
      <c r="EN382" s="223">
        <f t="shared" ca="1" si="734"/>
        <v>7.495927554752262E-4</v>
      </c>
      <c r="EO382" s="223">
        <f t="shared" ca="1" si="735"/>
        <v>-6.7341816746446727E-4</v>
      </c>
      <c r="EP382" s="223">
        <f t="shared" ca="1" si="736"/>
        <v>-1.9214575296494288E-3</v>
      </c>
      <c r="EQ382" s="223">
        <f t="shared" ca="1" si="737"/>
        <v>-2.6702522335672364E-3</v>
      </c>
      <c r="ER382" s="223">
        <f t="shared" ca="1" si="738"/>
        <v>-2.7252459331622353E-3</v>
      </c>
      <c r="ES382" s="223">
        <f t="shared" ca="1" si="739"/>
        <v>-2.0721498344655224E-3</v>
      </c>
      <c r="ET382" s="223">
        <f t="shared" ca="1" si="740"/>
        <v>-8.8065529603081189E-4</v>
      </c>
      <c r="EU382" s="223">
        <f t="shared" ca="1" si="741"/>
        <v>5.3965640101071889E-4</v>
      </c>
      <c r="EV382" s="223">
        <f t="shared" ca="1" si="742"/>
        <v>1.8197513244067581E-3</v>
      </c>
      <c r="EW382" s="223">
        <f t="shared" ca="1" si="743"/>
        <v>2.6270275078276372E-3</v>
      </c>
      <c r="EX382" s="223">
        <f t="shared" ca="1" si="744"/>
        <v>2.7517335952843497E-3</v>
      </c>
      <c r="EY382" s="223">
        <f t="shared" ca="1" si="745"/>
        <v>2.1614677006798035E-3</v>
      </c>
      <c r="EZ382" s="223">
        <f t="shared" ca="1" si="746"/>
        <v>1.0095962608419658E-3</v>
      </c>
      <c r="FA382" s="223">
        <f t="shared" ca="1" si="747"/>
        <v>-4.0459455501861731E-4</v>
      </c>
      <c r="FB382" s="223">
        <f t="shared" ca="1" si="748"/>
        <v>-1.7136611788322001E-3</v>
      </c>
      <c r="FC382" s="223">
        <f t="shared" ca="1" si="749"/>
        <v>-2.5774740427212351E-3</v>
      </c>
      <c r="FD382" s="223">
        <f t="shared" ca="1" si="750"/>
        <v>-2.7715920901520276E-3</v>
      </c>
      <c r="FE382" s="223">
        <f t="shared" ca="1" si="751"/>
        <v>-2.2455784018809359E-3</v>
      </c>
      <c r="FF382" s="223">
        <f t="shared" ca="1" si="752"/>
        <v>-1.1361050198305629E-3</v>
      </c>
      <c r="FG382" s="223">
        <f t="shared" ca="1" si="753"/>
        <v>2.6855800530517808E-4</v>
      </c>
      <c r="FH382" s="223">
        <f t="shared" ca="1" si="754"/>
        <v>1.6034426733788757E-3</v>
      </c>
      <c r="FI382" s="223">
        <f t="shared" ca="1" si="755"/>
        <v>2.5217112168858555E-3</v>
      </c>
      <c r="FJ382" s="223">
        <f t="shared" ca="1" si="756"/>
        <v>2.7847735769117327E-3</v>
      </c>
      <c r="FK382" s="223">
        <f t="shared" ca="1" si="757"/>
        <v>2.3242793080224988E-3</v>
      </c>
      <c r="FL382" s="223">
        <f t="shared" ca="1" si="758"/>
        <v>1.2598768023153407E-3</v>
      </c>
      <c r="FM382" s="223">
        <f t="shared" ca="1" si="759"/>
        <v>-1.3187447583409579E-4</v>
      </c>
      <c r="FN382" s="223">
        <f t="shared" ca="1" si="760"/>
        <v>-1.4893613340803593E-3</v>
      </c>
      <c r="FO382" s="223">
        <f t="shared" ca="1" si="761"/>
        <v>-2.4598733678531806E-3</v>
      </c>
      <c r="FP382" s="223">
        <f t="shared" ca="1" si="762"/>
        <v>-2.7912463002072994E-3</v>
      </c>
      <c r="FQ382" s="223">
        <f t="shared" ca="1" si="763"/>
        <v>-2.3973808217282117E-3</v>
      </c>
      <c r="FR382" s="223">
        <f t="shared" ca="1" si="764"/>
        <v>-1.3806134312311315E-3</v>
      </c>
      <c r="FS382" s="223">
        <f t="shared" ca="1" si="765"/>
        <v>-5.1267508001506118E-6</v>
      </c>
      <c r="FT382" s="223">
        <f t="shared" ca="1" si="766"/>
        <v>1.3716919928753971E-3</v>
      </c>
      <c r="FU382" s="223">
        <f t="shared" ca="1" si="767"/>
        <v>2.3921094684178868E-3</v>
      </c>
      <c r="FV382" s="223">
        <f t="shared" ca="1" si="768"/>
        <v>2.7909946666813657E-3</v>
      </c>
      <c r="FW382" s="223">
        <f t="shared" ca="1" si="769"/>
        <v>2.4647068350486211E-3</v>
      </c>
      <c r="FX382" s="223">
        <f t="shared" ca="1" si="770"/>
        <v>1.4980240414636675E-3</v>
      </c>
      <c r="FY382" s="223">
        <f t="shared" ca="1" si="771"/>
        <v>1.4211562664266913E-4</v>
      </c>
      <c r="FZ382" s="223">
        <f t="shared" ca="1" si="772"/>
        <v>-1.250718125513569E-3</v>
      </c>
      <c r="GA382" s="223">
        <f t="shared" ca="1" si="773"/>
        <v>-2.3185827677491304E-3</v>
      </c>
      <c r="GB382" s="223">
        <f t="shared" ca="1" si="774"/>
        <v>-2.784019282541135E-3</v>
      </c>
      <c r="GC382" s="223">
        <f t="shared" ca="1" si="775"/>
        <v>-2.5260951537205596E-3</v>
      </c>
      <c r="GD382" s="223">
        <f t="shared" ca="1" si="776"/>
        <v>-1.6118257805689078E-3</v>
      </c>
      <c r="GE382" s="223">
        <f t="shared" ca="1" si="777"/>
        <v>-2.7876213349274691E-4</v>
      </c>
      <c r="GF382" s="223">
        <f t="shared" ca="1" si="778"/>
        <v>1.1267311686374093E-3</v>
      </c>
      <c r="GG382" s="223">
        <f t="shared" ca="1" si="779"/>
        <v>2.2394703981090005E-3</v>
      </c>
      <c r="GH382" s="223">
        <f t="shared" ca="1" si="780"/>
        <v>2.7703369520979734E-3</v>
      </c>
      <c r="GI382" s="223">
        <f t="shared" ca="1" si="781"/>
        <v>2.5813978879074E-3</v>
      </c>
      <c r="GJ382" s="223">
        <f t="shared" ca="1" si="782"/>
        <v>1.7217444901894928E-3</v>
      </c>
      <c r="GK382" s="223">
        <f t="shared" ca="1" si="783"/>
        <v>4.1473707794656097E-4</v>
      </c>
      <c r="GL382" s="223">
        <f t="shared" ca="1" si="784"/>
        <v>-1.0000298176860072E-3</v>
      </c>
      <c r="GM382" s="223">
        <f t="shared" ca="1" si="785"/>
        <v>-2.1549629481253858E-3</v>
      </c>
      <c r="GN382" s="223">
        <f t="shared" ca="1" si="786"/>
        <v>-2.7499806372843555E-3</v>
      </c>
      <c r="GO382" s="223">
        <f t="shared" ca="1" si="787"/>
        <v>-2.6304818084785199E-3</v>
      </c>
      <c r="GP382" s="223">
        <f t="shared" ca="1" si="788"/>
        <v>-1.827515366526205E-3</v>
      </c>
      <c r="GQ382" s="223">
        <f t="shared" ca="1" si="789"/>
        <v>-5.4971288445292447E-4</v>
      </c>
      <c r="GR382" s="223">
        <f t="shared" ca="1" si="790"/>
        <v>8.709193073115324E-4</v>
      </c>
      <c r="GS382" s="223">
        <f t="shared" ca="1" si="791"/>
        <v>2.0652640036473015E-3</v>
      </c>
      <c r="GT382" s="223">
        <f t="shared" ca="1" si="792"/>
        <v>2.7229993782456586E-3</v>
      </c>
      <c r="GU382" s="223">
        <f t="shared" ca="1" si="793"/>
        <v>2.6732286679700197E-3</v>
      </c>
      <c r="GV382" s="223">
        <f t="shared" ca="1" si="794"/>
        <v>1.9288835982735144E-3</v>
      </c>
      <c r="GW382" s="223">
        <f t="shared" ca="1" si="795"/>
        <v>6.8336438447147831E-4</v>
      </c>
      <c r="GX382" s="223">
        <f t="shared" ca="1" si="796"/>
        <v>-7.3971067604226013E-4</v>
      </c>
      <c r="GY382" s="223">
        <f t="shared" ca="1" si="797"/>
        <v>-1.9705896572886437E-3</v>
      </c>
      <c r="GZ382" s="223">
        <f t="shared" ca="1" si="798"/>
        <v>-2.6894581751981906E-3</v>
      </c>
      <c r="HA382" s="223">
        <f t="shared" ca="1" si="799"/>
        <v>-2.7095354854532023E-3</v>
      </c>
      <c r="HB382" s="223">
        <f t="shared" ca="1" si="800"/>
        <v>-2.0256049804823332E-3</v>
      </c>
      <c r="HC382" s="223">
        <f t="shared" ca="1" si="801"/>
        <v>-8.153695998321897E-4</v>
      </c>
      <c r="HD382" s="223">
        <f t="shared" ca="1" si="802"/>
        <v>6.0672001696336153E-4</v>
      </c>
      <c r="HE382" s="223">
        <f t="shared" ca="1" si="803"/>
        <v>1.871167987842309E-3</v>
      </c>
      <c r="HF382" s="223">
        <f t="shared" ca="1" si="804"/>
        <v>2.6494378318379559E-3</v>
      </c>
      <c r="HG382" s="223">
        <f t="shared" ca="1" si="805"/>
        <v>2.7393147946246487E-3</v>
      </c>
      <c r="HH382" s="223">
        <f t="shared" ca="1" si="806"/>
        <v>2.1174465028711278E-3</v>
      </c>
      <c r="HI382" s="223">
        <f t="shared" ca="1" si="807"/>
        <v>9.4541051840892575E-4</v>
      </c>
      <c r="HJ382" s="223">
        <f t="shared" ca="1" si="808"/>
        <v>-4.7226771622120101E-4</v>
      </c>
      <c r="HK382" s="223">
        <f t="shared" ca="1" si="809"/>
        <v>-1.7672385108183019E-3</v>
      </c>
      <c r="HL382" s="223">
        <f t="shared" ca="1" si="810"/>
        <v>-2.6030347606774765E-3</v>
      </c>
      <c r="HM382" s="223">
        <f t="shared" ca="1" si="811"/>
        <v>-2.7624948545202049E-3</v>
      </c>
      <c r="HN382" s="223">
        <f t="shared" ca="1" si="812"/>
        <v>-2.2041869111680962E-3</v>
      </c>
      <c r="HO382" s="223">
        <f t="shared" ca="1" si="813"/>
        <v>-1.0731738602386708E-3</v>
      </c>
      <c r="HP382" s="223">
        <f t="shared" ca="1" si="814"/>
        <v>3.3667768118489697E-4</v>
      </c>
      <c r="HQ382" s="223">
        <f t="shared" ca="1" si="815"/>
        <v>1.6590516014299221E-3</v>
      </c>
      <c r="HR382" s="223">
        <f t="shared" ca="1" si="816"/>
        <v>2.5503607507796071E-3</v>
      </c>
      <c r="HS382" s="223">
        <f t="shared" ca="1" si="817"/>
        <v>2.7790198223452498E-3</v>
      </c>
      <c r="HT382" s="223">
        <f t="shared" ca="1" si="818"/>
        <v>2.2856172401320663E-3</v>
      </c>
      <c r="HU382" s="223">
        <f t="shared" ca="1" si="819"/>
        <v>1.1983518322401729E-3</v>
      </c>
      <c r="HV382" s="223">
        <f t="shared" ca="1" si="820"/>
        <v>-2.0027656012513626E-4</v>
      </c>
      <c r="HW382" s="223">
        <f t="shared" ca="1" si="821"/>
        <v>-1.546867891417939E-3</v>
      </c>
      <c r="HX382" s="223">
        <f t="shared" ca="1" si="822"/>
        <v>-2.4915426984478909E-3</v>
      </c>
      <c r="HY382" s="223">
        <f t="shared" ca="1" si="823"/>
        <v>-2.7888498880048757E-3</v>
      </c>
      <c r="HZ382" s="223">
        <f t="shared" ca="1" si="824"/>
        <v>-2.3615413169681557E-3</v>
      </c>
      <c r="IA382" s="223">
        <f t="shared" ca="1" si="825"/>
        <v>-1.3206428697145841E-3</v>
      </c>
      <c r="IB382" s="223">
        <f t="shared" ca="1" si="826"/>
        <v>6.3392955289879758E-5</v>
      </c>
      <c r="IC382" s="223">
        <f t="shared" ca="1" si="827"/>
        <v>1.4309576411659052E-3</v>
      </c>
      <c r="ID382" s="223">
        <f t="shared" ca="1" si="828"/>
        <v>2.4267223015222673E-3</v>
      </c>
      <c r="IE382" s="223">
        <f t="shared" ca="1" si="829"/>
        <v>3.3595935326455927E-3</v>
      </c>
      <c r="IF382" s="223">
        <f t="shared" ca="1" si="830"/>
        <v>2.4317762339250795E-3</v>
      </c>
      <c r="IG382" s="223">
        <f t="shared" ca="1" si="831"/>
        <v>1.439752362841199E-3</v>
      </c>
      <c r="IH382" s="223">
        <f t="shared" ca="1" si="832"/>
        <v>7.3643368727237734E-5</v>
      </c>
      <c r="II382" s="223">
        <f t="shared" ca="1" si="833"/>
        <v>-1.3116000886192157E-3</v>
      </c>
      <c r="IJ382" s="223">
        <f t="shared" ca="1" si="834"/>
        <v>-2.3560557180164875E-3</v>
      </c>
      <c r="IK382" s="223">
        <f t="shared" ca="1" si="835"/>
        <v>-2.7883467725276362E-3</v>
      </c>
      <c r="IL382" s="223">
        <f t="shared" ca="1" si="836"/>
        <v>-2.4961527889360347E-3</v>
      </c>
      <c r="IM382" s="223">
        <f t="shared" ca="1" si="837"/>
        <v>-1.5553933664183162E-3</v>
      </c>
      <c r="IN382" s="223">
        <f t="shared" ca="1" si="838"/>
        <v>-2.1050227941869348E-4</v>
      </c>
      <c r="IO382" s="223">
        <f t="shared" ca="1" si="839"/>
        <v>1.1890827765764786E-3</v>
      </c>
      <c r="IP382" s="223">
        <f t="shared" ca="1" si="840"/>
        <v>2.2797131899198984E-3</v>
      </c>
      <c r="IQ382" s="223">
        <f t="shared" ca="1" si="841"/>
        <v>2.7780148034400208E-3</v>
      </c>
      <c r="IR382" s="223">
        <f t="shared" ca="1" si="842"/>
        <v>2.5545158932412807E-3</v>
      </c>
      <c r="IS382" s="223">
        <f t="shared" ca="1" si="843"/>
        <v>1.6672872911393628E-3</v>
      </c>
      <c r="IT382" s="223">
        <f t="shared" ca="1" si="844"/>
        <v>3.4685407168120802E-4</v>
      </c>
      <c r="IU382" s="223">
        <f t="shared" ca="1" si="845"/>
        <v>-1.0637008599735836E-3</v>
      </c>
      <c r="IV382" s="223">
        <f t="shared" ca="1" si="846"/>
        <v>-2.1978786330694748E-3</v>
      </c>
      <c r="IW382" s="223">
        <f t="shared" ca="1" si="847"/>
        <v>-2.7609903533655587E-3</v>
      </c>
      <c r="IX382" s="223">
        <f t="shared" ca="1" si="848"/>
        <v>-2.6067249450105277E-3</v>
      </c>
      <c r="IY382" s="223">
        <f t="shared" ca="1" si="849"/>
        <v>-1.7751645747389353E-3</v>
      </c>
      <c r="IZ382" s="223">
        <f t="shared" ca="1" si="850"/>
        <v>-4.8237026210417471E-4</v>
      </c>
      <c r="JA382" s="223">
        <f t="shared" ca="1" si="851"/>
        <v>9.3575639482978241E-4</v>
      </c>
      <c r="JB382" s="223">
        <f t="shared" ca="1" si="852"/>
        <v>2.1107491940806035E-3</v>
      </c>
    </row>
    <row r="383" spans="2:262">
      <c r="B383" s="230">
        <v>22</v>
      </c>
      <c r="C383" s="229">
        <f t="shared" si="853"/>
        <v>4.2968750000000011E-4</v>
      </c>
      <c r="D383" s="226">
        <f t="shared" ca="1" si="597"/>
        <v>50.083164783878175</v>
      </c>
      <c r="E383" s="225">
        <f ca="1">AB361</f>
        <v>8.3164783878171625E-2</v>
      </c>
      <c r="F383" s="224">
        <v>22</v>
      </c>
      <c r="G383" s="223">
        <f t="shared" ca="1" si="854"/>
        <v>-3.5749134282971854E-4</v>
      </c>
      <c r="H383" s="223">
        <f t="shared" ca="1" si="598"/>
        <v>-3.4133721238644441E-4</v>
      </c>
      <c r="I383" s="223">
        <f t="shared" ca="1" si="599"/>
        <v>-2.2805804261346674E-4</v>
      </c>
      <c r="J383" s="223">
        <f t="shared" ca="1" si="600"/>
        <v>-4.988660339401893E-5</v>
      </c>
      <c r="K383" s="223">
        <f t="shared" ca="1" si="601"/>
        <v>1.4247970863989336E-4</v>
      </c>
      <c r="L383" s="223">
        <f t="shared" ca="1" si="602"/>
        <v>2.9430444828389786E-4</v>
      </c>
      <c r="M383" s="223">
        <f t="shared" ca="1" si="603"/>
        <v>3.6238698204699605E-4</v>
      </c>
      <c r="N383" s="223">
        <f t="shared" ca="1" si="604"/>
        <v>3.2735491650282906E-4</v>
      </c>
      <c r="O383" s="223">
        <f t="shared" ca="1" si="605"/>
        <v>1.9917637297045738E-4</v>
      </c>
      <c r="P383" s="223">
        <f t="shared" ca="1" si="606"/>
        <v>1.4323630562863295E-5</v>
      </c>
      <c r="Q383" s="223">
        <f t="shared" ca="1" si="607"/>
        <v>-1.7460479750477307E-4</v>
      </c>
      <c r="R383" s="223">
        <f t="shared" ca="1" si="608"/>
        <v>-3.1385069108915927E-4</v>
      </c>
      <c r="S383" s="223">
        <f t="shared" ca="1" si="609"/>
        <v>-3.6379263652628572E-4</v>
      </c>
      <c r="T383" s="223">
        <f t="shared" ca="1" si="610"/>
        <v>-3.1022001382289123E-4</v>
      </c>
      <c r="U383" s="223">
        <f t="shared" ca="1" si="611"/>
        <v>-1.6837652597486162E-4</v>
      </c>
      <c r="V383" s="223">
        <f t="shared" ca="1" si="612"/>
        <v>2.1377286660705639E-5</v>
      </c>
      <c r="W383" s="223">
        <f t="shared" ca="1" si="613"/>
        <v>2.0504834672099045E-4</v>
      </c>
      <c r="X383" s="223">
        <f t="shared" ca="1" si="614"/>
        <v>3.3037438017099232E-4</v>
      </c>
      <c r="Y383" s="223">
        <f t="shared" ca="1" si="615"/>
        <v>3.61694769046543E-4</v>
      </c>
      <c r="Z383" s="223">
        <f t="shared" ca="1" si="616"/>
        <v>2.9009752282632917E-4</v>
      </c>
      <c r="AA383" s="223">
        <f t="shared" ca="1" si="617"/>
        <v>1.3595512099015612E-4</v>
      </c>
      <c r="AB383" s="223">
        <f t="shared" ca="1" si="618"/>
        <v>-5.6872328927718335E-5</v>
      </c>
      <c r="AC383" s="223">
        <f t="shared" ca="1" si="619"/>
        <v>-2.3351716826745635E-4</v>
      </c>
      <c r="AD383" s="223">
        <f t="shared" ca="1" si="620"/>
        <v>-3.4371638337077164E-4</v>
      </c>
      <c r="AE383" s="223">
        <f t="shared" ca="1" si="621"/>
        <v>-3.5611358321840881E-4</v>
      </c>
      <c r="AF383" s="223">
        <f t="shared" ca="1" si="622"/>
        <v>-2.671812341015125E-4</v>
      </c>
      <c r="AG383" s="223">
        <f t="shared" ca="1" si="623"/>
        <v>-1.022243938696863E-4</v>
      </c>
      <c r="AH383" s="223">
        <f t="shared" ca="1" si="624"/>
        <v>9.1819659577579711E-5</v>
      </c>
      <c r="AI383" s="223">
        <f t="shared" ca="1" si="625"/>
        <v>2.5973709183003751E-4</v>
      </c>
      <c r="AJ383" s="223">
        <f t="shared" ca="1" si="626"/>
        <v>3.5374820990420256E-4</v>
      </c>
      <c r="AK383" s="223">
        <f t="shared" ca="1" si="627"/>
        <v>3.4710282891239474E-4</v>
      </c>
      <c r="AL383" s="223">
        <f t="shared" ca="1" si="628"/>
        <v>2.4169184403617869E-4</v>
      </c>
      <c r="AM383" s="223">
        <f t="shared" ca="1" si="629"/>
        <v>6.7509189954713438E-5</v>
      </c>
      <c r="AN383" s="223">
        <f t="shared" ca="1" si="630"/>
        <v>-1.2588271671197732E-4</v>
      </c>
      <c r="AO383" s="223">
        <f t="shared" ca="1" si="631"/>
        <v>-2.8345560521155806E-4</v>
      </c>
      <c r="AP383" s="223">
        <f t="shared" ca="1" si="632"/>
        <v>-3.6037324779781388E-4</v>
      </c>
      <c r="AQ383" s="223">
        <f t="shared" ca="1" si="633"/>
        <v>-3.3474928461824696E-4</v>
      </c>
      <c r="AR383" s="223">
        <f t="shared" ca="1" si="634"/>
        <v>-2.1387482939057501E-4</v>
      </c>
      <c r="AS383" s="223">
        <f t="shared" ca="1" si="635"/>
        <v>-3.2143835636199553E-5</v>
      </c>
      <c r="AT383" s="223">
        <f t="shared" ca="1" si="636"/>
        <v>1.5873345446994577E-4</v>
      </c>
      <c r="AU383" s="223">
        <f t="shared" ca="1" si="637"/>
        <v>3.0444428616229564E-4</v>
      </c>
      <c r="AV383" s="223">
        <f t="shared" ca="1" si="638"/>
        <v>3.6352769431507602E-4</v>
      </c>
      <c r="AW383" s="223">
        <f t="shared" ca="1" si="639"/>
        <v>3.1917192172065237E-4</v>
      </c>
      <c r="AX383" s="223">
        <f t="shared" ca="1" si="640"/>
        <v>1.839980832220656E-4</v>
      </c>
      <c r="AY383" s="223">
        <f t="shared" ca="1" si="641"/>
        <v>-3.5310813910989427E-6</v>
      </c>
      <c r="AZ383" s="223">
        <f t="shared" ca="1" si="642"/>
        <v>-1.9005550228883586E-4</v>
      </c>
      <c r="BA383" s="223">
        <f t="shared" ca="1" si="643"/>
        <v>-3.2250100221111448E-4</v>
      </c>
      <c r="BB383" s="223">
        <f t="shared" ca="1" si="644"/>
        <v>-3.6318117041163193E-4</v>
      </c>
      <c r="BC383" s="223">
        <f t="shared" ca="1" si="645"/>
        <v>-3.0052075873976755E-4</v>
      </c>
      <c r="BD383" s="223">
        <f t="shared" ca="1" si="646"/>
        <v>-1.5234933492854397E-4</v>
      </c>
      <c r="BE383" s="223">
        <f t="shared" ca="1" si="647"/>
        <v>3.9171992174315696E-5</v>
      </c>
      <c r="BF383" s="223">
        <f t="shared" ca="1" si="648"/>
        <v>2.1954721172577865E-4</v>
      </c>
      <c r="BG383" s="223">
        <f t="shared" ca="1" si="649"/>
        <v>3.3745185731165949E-4</v>
      </c>
      <c r="BH383" s="223">
        <f t="shared" ca="1" si="650"/>
        <v>3.59337013302101E-4</v>
      </c>
      <c r="BI383" s="223">
        <f t="shared" ca="1" si="651"/>
        <v>2.7897541657086124E-4</v>
      </c>
      <c r="BJ383" s="223">
        <f t="shared" ca="1" si="652"/>
        <v>1.1923337925704245E-4</v>
      </c>
      <c r="BK383" s="223">
        <f t="shared" ca="1" si="653"/>
        <v>-7.4435655259304662E-5</v>
      </c>
      <c r="BL383" s="223">
        <f t="shared" ca="1" si="654"/>
        <v>-2.4692456149708812E-4</v>
      </c>
      <c r="BM383" s="223">
        <f t="shared" ca="1" si="655"/>
        <v>-3.4915286655634353E-4</v>
      </c>
      <c r="BN383" s="223">
        <f t="shared" ca="1" si="656"/>
        <v>-3.5203224432087799E-4</v>
      </c>
      <c r="BO383" s="223">
        <f t="shared" ca="1" si="657"/>
        <v>-2.5474338863690216E-4</v>
      </c>
      <c r="BP383" s="223">
        <f t="shared" ca="1" si="658"/>
        <v>-8.4969140963700381E-5</v>
      </c>
      <c r="BQ383" s="223">
        <f t="shared" ca="1" si="659"/>
        <v>1.0898246229347827E-4</v>
      </c>
      <c r="BR383" s="223">
        <f t="shared" ca="1" si="660"/>
        <v>2.7192389275848479E-4</v>
      </c>
      <c r="BS383" s="223">
        <f t="shared" ca="1" si="661"/>
        <v>3.5749134282971821E-4</v>
      </c>
      <c r="BT383" s="223">
        <f t="shared" ca="1" si="662"/>
        <v>3.4133721238644495E-4</v>
      </c>
      <c r="BU383" s="223">
        <f t="shared" ca="1" si="663"/>
        <v>2.2805804261346812E-4</v>
      </c>
      <c r="BV383" s="223">
        <f t="shared" ca="1" si="664"/>
        <v>4.9886603394020665E-5</v>
      </c>
      <c r="BW383" s="223">
        <f t="shared" ca="1" si="665"/>
        <v>-1.4247970863989176E-4</v>
      </c>
      <c r="BX383" s="223">
        <f t="shared" ca="1" si="666"/>
        <v>-2.9430444828389683E-4</v>
      </c>
      <c r="BY383" s="223">
        <f t="shared" ca="1" si="667"/>
        <v>-3.6238698204699588E-4</v>
      </c>
      <c r="BZ383" s="223">
        <f t="shared" ca="1" si="668"/>
        <v>-3.2735491650282982E-4</v>
      </c>
      <c r="CA383" s="223">
        <f t="shared" ca="1" si="669"/>
        <v>-1.9917637297045887E-4</v>
      </c>
      <c r="CB383" s="223">
        <f t="shared" ca="1" si="670"/>
        <v>-1.4323630562865084E-5</v>
      </c>
      <c r="CC383" s="223">
        <f t="shared" ca="1" si="671"/>
        <v>1.7460479750477153E-4</v>
      </c>
      <c r="CD383" s="223">
        <f t="shared" ca="1" si="672"/>
        <v>3.1385069108915841E-4</v>
      </c>
      <c r="CE383" s="223">
        <f t="shared" ca="1" si="673"/>
        <v>3.6379263652628572E-4</v>
      </c>
      <c r="CF383" s="223">
        <f t="shared" ca="1" si="674"/>
        <v>3.1022001382289215E-4</v>
      </c>
      <c r="CG383" s="223">
        <f t="shared" ca="1" si="675"/>
        <v>1.6837652597486319E-4</v>
      </c>
      <c r="CH383" s="223">
        <f t="shared" ca="1" si="676"/>
        <v>-2.137728666070385E-5</v>
      </c>
      <c r="CI383" s="223">
        <f t="shared" ca="1" si="677"/>
        <v>-2.0504834672098896E-4</v>
      </c>
      <c r="CJ383" s="223">
        <f t="shared" ca="1" si="678"/>
        <v>-3.3037438017099156E-4</v>
      </c>
      <c r="CK383" s="223">
        <f t="shared" ca="1" si="679"/>
        <v>-3.6169476904654316E-4</v>
      </c>
      <c r="CL383" s="223">
        <f t="shared" ca="1" si="680"/>
        <v>-2.9009752282633025E-4</v>
      </c>
      <c r="CM383" s="223">
        <f t="shared" ca="1" si="681"/>
        <v>-1.3595512099015775E-4</v>
      </c>
      <c r="CN383" s="223">
        <f t="shared" ca="1" si="682"/>
        <v>5.6872328927716573E-5</v>
      </c>
      <c r="CO383" s="223">
        <f t="shared" ca="1" si="683"/>
        <v>2.3351716826745502E-4</v>
      </c>
      <c r="CP383" s="223">
        <f t="shared" ca="1" si="684"/>
        <v>3.4371638337077104E-4</v>
      </c>
      <c r="CQ383" s="223">
        <f t="shared" ca="1" si="685"/>
        <v>3.5611358321840919E-4</v>
      </c>
      <c r="CR383" s="223">
        <f t="shared" ca="1" si="686"/>
        <v>2.6718123410151369E-4</v>
      </c>
      <c r="CS383" s="223">
        <f t="shared" ca="1" si="687"/>
        <v>1.0222439386968802E-4</v>
      </c>
      <c r="CT383" s="223">
        <f t="shared" ca="1" si="688"/>
        <v>-9.1819659577577976E-5</v>
      </c>
      <c r="CU383" s="223">
        <f t="shared" ca="1" si="689"/>
        <v>-2.5973709183003632E-4</v>
      </c>
      <c r="CV383" s="223">
        <f t="shared" ca="1" si="690"/>
        <v>-3.5374820990420212E-4</v>
      </c>
      <c r="CW383" s="223">
        <f t="shared" ca="1" si="691"/>
        <v>-3.4710282891239528E-4</v>
      </c>
      <c r="CX383" s="223">
        <f t="shared" ca="1" si="692"/>
        <v>-2.4169184403618002E-4</v>
      </c>
      <c r="CY383" s="223">
        <f t="shared" ca="1" si="693"/>
        <v>-6.7509189954715172E-5</v>
      </c>
      <c r="CZ383" s="223">
        <f t="shared" ca="1" si="694"/>
        <v>1.2588271671197564E-4</v>
      </c>
      <c r="DA383" s="223">
        <f t="shared" ca="1" si="695"/>
        <v>2.8345560521155692E-4</v>
      </c>
      <c r="DB383" s="223">
        <f t="shared" ca="1" si="696"/>
        <v>3.6037324779781361E-4</v>
      </c>
      <c r="DC383" s="223">
        <f t="shared" ca="1" si="697"/>
        <v>3.3474928461824766E-4</v>
      </c>
      <c r="DD383" s="223">
        <f t="shared" ca="1" si="698"/>
        <v>2.1387482939057647E-4</v>
      </c>
      <c r="DE383" s="223">
        <f t="shared" ca="1" si="699"/>
        <v>3.2143835636201288E-5</v>
      </c>
      <c r="DF383" s="223">
        <f t="shared" ca="1" si="700"/>
        <v>-1.5873345446994419E-4</v>
      </c>
      <c r="DG383" s="223">
        <f t="shared" ca="1" si="701"/>
        <v>-3.0444428616229461E-4</v>
      </c>
      <c r="DH383" s="223">
        <f t="shared" ca="1" si="702"/>
        <v>-3.6352769431507602E-4</v>
      </c>
      <c r="DI383" s="223">
        <f t="shared" ca="1" si="703"/>
        <v>-3.1917192172065324E-4</v>
      </c>
      <c r="DJ383" s="223">
        <f t="shared" ca="1" si="704"/>
        <v>-1.8399808322206715E-4</v>
      </c>
      <c r="DK383" s="223">
        <f t="shared" ca="1" si="705"/>
        <v>3.5310813910971808E-6</v>
      </c>
      <c r="DL383" s="223">
        <f t="shared" ca="1" si="706"/>
        <v>1.9005550228883429E-4</v>
      </c>
      <c r="DM383" s="223">
        <f t="shared" ca="1" si="707"/>
        <v>3.2250100221111366E-4</v>
      </c>
      <c r="DN383" s="223">
        <f t="shared" ca="1" si="708"/>
        <v>3.6318117041163204E-4</v>
      </c>
      <c r="DO383" s="223">
        <f t="shared" ca="1" si="709"/>
        <v>3.0052075873976858E-4</v>
      </c>
      <c r="DP383" s="223">
        <f t="shared" ca="1" si="710"/>
        <v>1.5234933492854559E-4</v>
      </c>
      <c r="DQ383" s="223">
        <f t="shared" ca="1" si="711"/>
        <v>-3.9171992174313961E-5</v>
      </c>
      <c r="DR383" s="223">
        <f t="shared" ca="1" si="712"/>
        <v>-2.1954721172577727E-4</v>
      </c>
      <c r="DS383" s="223">
        <f t="shared" ca="1" si="713"/>
        <v>-3.3745185731165879E-4</v>
      </c>
      <c r="DT383" s="223">
        <f t="shared" ca="1" si="714"/>
        <v>-3.5933701330210122E-4</v>
      </c>
      <c r="DU383" s="223">
        <f t="shared" ca="1" si="715"/>
        <v>-2.7897541657086243E-4</v>
      </c>
      <c r="DV383" s="223">
        <f t="shared" ca="1" si="716"/>
        <v>-1.1923337925704415E-4</v>
      </c>
      <c r="DW383" s="223">
        <f t="shared" ca="1" si="717"/>
        <v>7.4435655259302928E-5</v>
      </c>
      <c r="DX383" s="223">
        <f t="shared" ca="1" si="718"/>
        <v>2.4692456149708676E-4</v>
      </c>
      <c r="DY383" s="223">
        <f t="shared" ca="1" si="719"/>
        <v>3.4915286655634305E-4</v>
      </c>
      <c r="DZ383" s="223">
        <f t="shared" ca="1" si="720"/>
        <v>3.5203224432087848E-4</v>
      </c>
      <c r="EA383" s="223">
        <f t="shared" ca="1" si="721"/>
        <v>2.547433886369034E-4</v>
      </c>
      <c r="EB383" s="223">
        <f t="shared" ca="1" si="722"/>
        <v>8.4969140963702143E-5</v>
      </c>
      <c r="EC383" s="223">
        <f t="shared" ca="1" si="723"/>
        <v>-1.0898246229347659E-4</v>
      </c>
      <c r="ED383" s="223">
        <f t="shared" ca="1" si="724"/>
        <v>-2.719238927584836E-4</v>
      </c>
      <c r="EE383" s="223">
        <f t="shared" ca="1" si="725"/>
        <v>-3.5749134282971778E-4</v>
      </c>
      <c r="EF383" s="223">
        <f t="shared" ca="1" si="726"/>
        <v>-3.413372123864456E-4</v>
      </c>
      <c r="EG383" s="223">
        <f t="shared" ca="1" si="727"/>
        <v>-2.2805804261346951E-4</v>
      </c>
      <c r="EH383" s="223">
        <f t="shared" ca="1" si="728"/>
        <v>-4.9886603394022427E-5</v>
      </c>
      <c r="EI383" s="223">
        <f t="shared" ca="1" si="729"/>
        <v>1.4247970863989008E-4</v>
      </c>
      <c r="EJ383" s="223">
        <f t="shared" ca="1" si="730"/>
        <v>2.943044482838958E-4</v>
      </c>
      <c r="EK383" s="223">
        <f t="shared" ca="1" si="731"/>
        <v>3.6238698204699572E-4</v>
      </c>
      <c r="EL383" s="223">
        <f t="shared" ca="1" si="732"/>
        <v>3.2735491650283063E-4</v>
      </c>
      <c r="EM383" s="223">
        <f t="shared" ca="1" si="733"/>
        <v>1.9917637297046036E-4</v>
      </c>
      <c r="EN383" s="223">
        <f t="shared" ca="1" si="734"/>
        <v>1.4323630562866846E-5</v>
      </c>
      <c r="EO383" s="223">
        <f t="shared" ca="1" si="735"/>
        <v>-1.7460479750476996E-4</v>
      </c>
      <c r="EP383" s="223">
        <f t="shared" ca="1" si="736"/>
        <v>-3.1385069108915748E-4</v>
      </c>
      <c r="EQ383" s="223">
        <f t="shared" ca="1" si="737"/>
        <v>-3.6379263652628572E-4</v>
      </c>
      <c r="ER383" s="223">
        <f t="shared" ca="1" si="738"/>
        <v>-3.1022001382289307E-4</v>
      </c>
      <c r="ES383" s="223">
        <f t="shared" ca="1" si="739"/>
        <v>-1.6837652597486479E-4</v>
      </c>
      <c r="ET383" s="223">
        <f t="shared" ca="1" si="740"/>
        <v>2.1377286660702034E-5</v>
      </c>
      <c r="EU383" s="223">
        <f t="shared" ca="1" si="741"/>
        <v>2.0504834672098747E-4</v>
      </c>
      <c r="EV383" s="223">
        <f t="shared" ca="1" si="742"/>
        <v>3.303743801709908E-4</v>
      </c>
      <c r="EW383" s="223">
        <f t="shared" ca="1" si="743"/>
        <v>3.6169476904654338E-4</v>
      </c>
      <c r="EX383" s="223">
        <f t="shared" ca="1" si="744"/>
        <v>2.9009752282633134E-4</v>
      </c>
      <c r="EY383" s="223">
        <f t="shared" ca="1" si="745"/>
        <v>1.3595512099015943E-4</v>
      </c>
      <c r="EZ383" s="223">
        <f t="shared" ca="1" si="746"/>
        <v>-5.6872328927714839E-5</v>
      </c>
      <c r="FA383" s="223">
        <f t="shared" ca="1" si="747"/>
        <v>-2.3351716826745363E-4</v>
      </c>
      <c r="FB383" s="223">
        <f t="shared" ca="1" si="748"/>
        <v>-3.4371638337077045E-4</v>
      </c>
      <c r="FC383" s="223">
        <f t="shared" ca="1" si="749"/>
        <v>-3.5611358321840957E-4</v>
      </c>
      <c r="FD383" s="223">
        <f t="shared" ca="1" si="750"/>
        <v>-2.6718123410151488E-4</v>
      </c>
      <c r="FE383" s="223">
        <f t="shared" ca="1" si="751"/>
        <v>-1.0222439386968974E-4</v>
      </c>
      <c r="FF383" s="223">
        <f t="shared" ca="1" si="752"/>
        <v>9.1819659577576241E-5</v>
      </c>
      <c r="FG383" s="223">
        <f t="shared" ca="1" si="753"/>
        <v>2.5973709183003507E-4</v>
      </c>
      <c r="FH383" s="223">
        <f t="shared" ca="1" si="754"/>
        <v>3.5374820990420169E-4</v>
      </c>
      <c r="FI383" s="223">
        <f t="shared" ca="1" si="755"/>
        <v>3.4710282891239582E-4</v>
      </c>
      <c r="FJ383" s="223">
        <f t="shared" ca="1" si="756"/>
        <v>2.4169184403618135E-4</v>
      </c>
      <c r="FK383" s="223">
        <f t="shared" ca="1" si="757"/>
        <v>6.7509189954716961E-5</v>
      </c>
      <c r="FL383" s="223">
        <f t="shared" ca="1" si="758"/>
        <v>-1.2588271671197393E-4</v>
      </c>
      <c r="FM383" s="223">
        <f t="shared" ca="1" si="759"/>
        <v>-2.8345560521155579E-4</v>
      </c>
      <c r="FN383" s="223">
        <f t="shared" ca="1" si="760"/>
        <v>-3.603732477978134E-4</v>
      </c>
      <c r="FO383" s="223">
        <f t="shared" ca="1" si="761"/>
        <v>-3.3474928461824837E-4</v>
      </c>
      <c r="FP383" s="223">
        <f t="shared" ca="1" si="762"/>
        <v>-2.1387482939057791E-4</v>
      </c>
      <c r="FQ383" s="223">
        <f t="shared" ca="1" si="763"/>
        <v>-3.2143835636203077E-5</v>
      </c>
      <c r="FR383" s="223">
        <f t="shared" ca="1" si="764"/>
        <v>1.5873345446994254E-4</v>
      </c>
      <c r="FS383" s="223">
        <f t="shared" ca="1" si="765"/>
        <v>3.0444428616229369E-4</v>
      </c>
      <c r="FT383" s="223">
        <f t="shared" ca="1" si="766"/>
        <v>3.6352769431507591E-4</v>
      </c>
      <c r="FU383" s="223">
        <f t="shared" ca="1" si="767"/>
        <v>3.1917192172065405E-4</v>
      </c>
      <c r="FV383" s="223">
        <f t="shared" ca="1" si="768"/>
        <v>1.8399808322206866E-4</v>
      </c>
      <c r="FW383" s="223">
        <f t="shared" ca="1" si="769"/>
        <v>-3.5310813910953919E-6</v>
      </c>
      <c r="FX383" s="223">
        <f t="shared" ca="1" si="770"/>
        <v>-1.9005550228883285E-4</v>
      </c>
      <c r="FY383" s="223">
        <f t="shared" ca="1" si="771"/>
        <v>-3.225010022111128E-4</v>
      </c>
      <c r="FZ383" s="223">
        <f t="shared" ca="1" si="772"/>
        <v>-3.6318117041163214E-4</v>
      </c>
      <c r="GA383" s="223">
        <f t="shared" ca="1" si="773"/>
        <v>-3.0052075873976961E-4</v>
      </c>
      <c r="GB383" s="223">
        <f t="shared" ca="1" si="774"/>
        <v>-1.5234933492854722E-4</v>
      </c>
      <c r="GC383" s="223">
        <f t="shared" ca="1" si="775"/>
        <v>3.9171992174312145E-5</v>
      </c>
      <c r="GD383" s="223">
        <f t="shared" ca="1" si="776"/>
        <v>2.1954721172577583E-4</v>
      </c>
      <c r="GE383" s="223">
        <f t="shared" ca="1" si="777"/>
        <v>3.3745185731165808E-4</v>
      </c>
      <c r="GF383" s="223">
        <f t="shared" ca="1" si="778"/>
        <v>3.5933701330210155E-4</v>
      </c>
      <c r="GG383" s="223">
        <f t="shared" ca="1" si="779"/>
        <v>2.7897541657086357E-4</v>
      </c>
      <c r="GH383" s="223">
        <f t="shared" ca="1" si="780"/>
        <v>1.1923337925704584E-4</v>
      </c>
      <c r="GI383" s="223">
        <f t="shared" ca="1" si="781"/>
        <v>-7.4435655259301193E-5</v>
      </c>
      <c r="GJ383" s="223">
        <f t="shared" ca="1" si="782"/>
        <v>-2.4692456149708552E-4</v>
      </c>
      <c r="GK383" s="223">
        <f t="shared" ca="1" si="783"/>
        <v>-3.4915286655634256E-4</v>
      </c>
      <c r="GL383" s="223">
        <f t="shared" ca="1" si="784"/>
        <v>-3.5203224432087886E-4</v>
      </c>
      <c r="GM383" s="223">
        <f t="shared" ca="1" si="785"/>
        <v>-2.5474338863690465E-4</v>
      </c>
      <c r="GN383" s="223">
        <f t="shared" ca="1" si="786"/>
        <v>-8.4969140963703877E-5</v>
      </c>
      <c r="GO383" s="223">
        <f t="shared" ca="1" si="787"/>
        <v>1.0898246229347488E-4</v>
      </c>
      <c r="GP383" s="223">
        <f t="shared" ca="1" si="788"/>
        <v>2.7192389275848241E-4</v>
      </c>
      <c r="GQ383" s="223">
        <f t="shared" ca="1" si="789"/>
        <v>3.5749134282971751E-4</v>
      </c>
      <c r="GR383" s="223">
        <f t="shared" ca="1" si="790"/>
        <v>3.4133721238644625E-4</v>
      </c>
      <c r="GS383" s="223">
        <f t="shared" ca="1" si="791"/>
        <v>2.2805804261347089E-4</v>
      </c>
      <c r="GT383" s="223">
        <f t="shared" ca="1" si="792"/>
        <v>4.9886603394024188E-5</v>
      </c>
      <c r="GU383" s="223">
        <f t="shared" ca="1" si="793"/>
        <v>-1.4247970863988846E-4</v>
      </c>
      <c r="GV383" s="223">
        <f t="shared" ca="1" si="794"/>
        <v>-2.9430444828389477E-4</v>
      </c>
      <c r="GW383" s="223">
        <f t="shared" ca="1" si="795"/>
        <v>-3.6238698204699556E-4</v>
      </c>
      <c r="GX383" s="223">
        <f t="shared" ca="1" si="796"/>
        <v>-3.2735491650283139E-4</v>
      </c>
      <c r="GY383" s="223">
        <f t="shared" ca="1" si="797"/>
        <v>-1.9917637297046188E-4</v>
      </c>
      <c r="GZ383" s="223">
        <f t="shared" ca="1" si="798"/>
        <v>-1.4323630562868662E-5</v>
      </c>
      <c r="HA383" s="223">
        <f t="shared" ca="1" si="799"/>
        <v>1.7460479750476841E-4</v>
      </c>
      <c r="HB383" s="223">
        <f t="shared" ca="1" si="800"/>
        <v>3.1385069108915662E-4</v>
      </c>
      <c r="HC383" s="223">
        <f t="shared" ca="1" si="801"/>
        <v>3.6379263652628577E-4</v>
      </c>
      <c r="HD383" s="223">
        <f t="shared" ca="1" si="802"/>
        <v>3.10220013822894E-4</v>
      </c>
      <c r="HE383" s="223">
        <f t="shared" ca="1" si="803"/>
        <v>1.6837652597486639E-4</v>
      </c>
      <c r="HF383" s="223">
        <f t="shared" ca="1" si="804"/>
        <v>-2.1377286660700299E-5</v>
      </c>
      <c r="HG383" s="223">
        <f t="shared" ca="1" si="805"/>
        <v>-2.0504834672098601E-4</v>
      </c>
      <c r="HH383" s="223">
        <f t="shared" ca="1" si="806"/>
        <v>-3.3037438017099004E-4</v>
      </c>
      <c r="HI383" s="223">
        <f t="shared" ca="1" si="807"/>
        <v>-3.6169476904654354E-4</v>
      </c>
      <c r="HJ383" s="223">
        <f t="shared" ca="1" si="808"/>
        <v>-2.9009752282633242E-4</v>
      </c>
      <c r="HK383" s="223">
        <f t="shared" ca="1" si="809"/>
        <v>-1.3595512099016108E-4</v>
      </c>
      <c r="HL383" s="223">
        <f t="shared" ca="1" si="810"/>
        <v>5.6872328927713077E-5</v>
      </c>
      <c r="HM383" s="223">
        <f t="shared" ca="1" si="811"/>
        <v>2.3351716826745225E-4</v>
      </c>
      <c r="HN383" s="223">
        <f t="shared" ca="1" si="812"/>
        <v>3.437163833707699E-4</v>
      </c>
      <c r="HO383" s="223">
        <f t="shared" ca="1" si="813"/>
        <v>3.5611358321840995E-4</v>
      </c>
      <c r="HP383" s="223">
        <f t="shared" ca="1" si="814"/>
        <v>2.6718123410151607E-4</v>
      </c>
      <c r="HQ383" s="223">
        <f t="shared" ca="1" si="815"/>
        <v>1.0222439386969146E-4</v>
      </c>
      <c r="HR383" s="223">
        <f t="shared" ca="1" si="816"/>
        <v>-9.1819659577574507E-5</v>
      </c>
      <c r="HS383" s="223">
        <f t="shared" ca="1" si="817"/>
        <v>-2.5973709183003377E-4</v>
      </c>
      <c r="HT383" s="223">
        <f t="shared" ca="1" si="818"/>
        <v>-3.5374820990420131E-4</v>
      </c>
      <c r="HU383" s="223">
        <f t="shared" ca="1" si="819"/>
        <v>-3.4710282891239636E-4</v>
      </c>
      <c r="HV383" s="223">
        <f t="shared" ca="1" si="820"/>
        <v>-2.4169184403618268E-4</v>
      </c>
      <c r="HW383" s="223">
        <f t="shared" ca="1" si="821"/>
        <v>-6.7509189954718696E-5</v>
      </c>
      <c r="HX383" s="223">
        <f t="shared" ca="1" si="822"/>
        <v>1.2588271671197228E-4</v>
      </c>
      <c r="HY383" s="223">
        <f t="shared" ca="1" si="823"/>
        <v>2.834556052115547E-4</v>
      </c>
      <c r="HZ383" s="223">
        <f t="shared" ca="1" si="824"/>
        <v>3.6037324779781313E-4</v>
      </c>
      <c r="IA383" s="223">
        <f t="shared" ca="1" si="825"/>
        <v>3.3474928461824907E-4</v>
      </c>
      <c r="IB383" s="223">
        <f t="shared" ca="1" si="826"/>
        <v>2.1387482939057932E-4</v>
      </c>
      <c r="IC383" s="223">
        <f t="shared" ca="1" si="827"/>
        <v>3.2143835636204866E-5</v>
      </c>
      <c r="ID383" s="223">
        <f t="shared" ca="1" si="828"/>
        <v>-1.5873345446994097E-4</v>
      </c>
      <c r="IE383" s="223">
        <f t="shared" ca="1" si="829"/>
        <v>-4.7628673664842859E-4</v>
      </c>
      <c r="IF383" s="223">
        <f t="shared" ca="1" si="830"/>
        <v>-3.635276943150758E-4</v>
      </c>
      <c r="IG383" s="223">
        <f t="shared" ca="1" si="831"/>
        <v>-3.1917192172065492E-4</v>
      </c>
      <c r="IH383" s="223">
        <f t="shared" ca="1" si="832"/>
        <v>-1.8399808322207018E-4</v>
      </c>
      <c r="II383" s="223">
        <f t="shared" ca="1" si="833"/>
        <v>3.531081391093603E-6</v>
      </c>
      <c r="IJ383" s="223">
        <f t="shared" ca="1" si="834"/>
        <v>1.9005550228883131E-4</v>
      </c>
      <c r="IK383" s="223">
        <f t="shared" ca="1" si="835"/>
        <v>3.2250100221111204E-4</v>
      </c>
      <c r="IL383" s="223">
        <f t="shared" ca="1" si="836"/>
        <v>3.6318117041163225E-4</v>
      </c>
      <c r="IM383" s="223">
        <f t="shared" ca="1" si="837"/>
        <v>3.0052075873977059E-4</v>
      </c>
      <c r="IN383" s="223">
        <f t="shared" ca="1" si="838"/>
        <v>1.5234933492854884E-4</v>
      </c>
      <c r="IO383" s="223">
        <f t="shared" ca="1" si="839"/>
        <v>-3.9171992174310383E-5</v>
      </c>
      <c r="IP383" s="223">
        <f t="shared" ca="1" si="840"/>
        <v>-2.1954721172577439E-4</v>
      </c>
      <c r="IQ383" s="223">
        <f t="shared" ca="1" si="841"/>
        <v>-3.3745185731165749E-4</v>
      </c>
      <c r="IR383" s="223">
        <f t="shared" ca="1" si="842"/>
        <v>-3.5933701330210182E-4</v>
      </c>
      <c r="IS383" s="223">
        <f t="shared" ca="1" si="843"/>
        <v>-2.7897541657086471E-4</v>
      </c>
      <c r="IT383" s="223">
        <f t="shared" ca="1" si="844"/>
        <v>-1.1923337925704752E-4</v>
      </c>
      <c r="IU383" s="223">
        <f t="shared" ca="1" si="845"/>
        <v>7.4435655259299404E-5</v>
      </c>
      <c r="IV383" s="223">
        <f t="shared" ca="1" si="846"/>
        <v>2.4692456149708422E-4</v>
      </c>
      <c r="IW383" s="223">
        <f t="shared" ca="1" si="847"/>
        <v>3.4915286655634202E-4</v>
      </c>
      <c r="IX383" s="223">
        <f t="shared" ca="1" si="848"/>
        <v>3.5203224432087934E-4</v>
      </c>
      <c r="IY383" s="223">
        <f t="shared" ca="1" si="849"/>
        <v>2.5474338863690595E-4</v>
      </c>
      <c r="IZ383" s="223">
        <f t="shared" ca="1" si="850"/>
        <v>8.4969140963705585E-5</v>
      </c>
      <c r="JA383" s="223">
        <f t="shared" ca="1" si="851"/>
        <v>-1.089824622934732E-4</v>
      </c>
      <c r="JB383" s="223">
        <f t="shared" ca="1" si="852"/>
        <v>-2.7192389275848127E-4</v>
      </c>
    </row>
    <row r="384" spans="2:262">
      <c r="B384" s="230">
        <v>23</v>
      </c>
      <c r="C384" s="229">
        <f t="shared" si="853"/>
        <v>4.4921875000000013E-4</v>
      </c>
      <c r="D384" s="226">
        <f t="shared" ca="1" si="597"/>
        <v>50.082363054798122</v>
      </c>
      <c r="E384" s="225">
        <f ca="1">AC361</f>
        <v>8.2363054798124613E-2</v>
      </c>
      <c r="F384" s="224">
        <v>23</v>
      </c>
      <c r="G384" s="223">
        <f t="shared" ca="1" si="854"/>
        <v>-3.1820446766513163E-3</v>
      </c>
      <c r="H384" s="223">
        <f t="shared" ca="1" si="598"/>
        <v>-2.9636354669559722E-3</v>
      </c>
      <c r="I384" s="223">
        <f t="shared" ca="1" si="599"/>
        <v>-1.8256313040651501E-3</v>
      </c>
      <c r="J384" s="223">
        <f t="shared" ca="1" si="600"/>
        <v>-1.2114676518585731E-4</v>
      </c>
      <c r="K384" s="223">
        <f t="shared" ca="1" si="601"/>
        <v>1.6209287510936692E-3</v>
      </c>
      <c r="L384" s="223">
        <f t="shared" ca="1" si="602"/>
        <v>2.860041633940341E-3</v>
      </c>
      <c r="M384" s="223">
        <f t="shared" ca="1" si="603"/>
        <v>3.2117039913005193E-3</v>
      </c>
      <c r="N384" s="223">
        <f t="shared" ca="1" si="604"/>
        <v>2.5667975012135754E-3</v>
      </c>
      <c r="O384" s="223">
        <f t="shared" ca="1" si="605"/>
        <v>1.1254320490481384E-3</v>
      </c>
      <c r="P384" s="223">
        <f t="shared" ca="1" si="606"/>
        <v>-6.6514694304436951E-4</v>
      </c>
      <c r="Q384" s="223">
        <f t="shared" ca="1" si="607"/>
        <v>-2.2493355815400972E-3</v>
      </c>
      <c r="R384" s="223">
        <f t="shared" ca="1" si="608"/>
        <v>-3.1355714279699804E-3</v>
      </c>
      <c r="S384" s="223">
        <f t="shared" ca="1" si="609"/>
        <v>-3.0488618184910075E-3</v>
      </c>
      <c r="T384" s="223">
        <f t="shared" ca="1" si="610"/>
        <v>-2.0161121266416859E-3</v>
      </c>
      <c r="U384" s="223">
        <f t="shared" ca="1" si="611"/>
        <v>-3.5777721778179009E-4</v>
      </c>
      <c r="V384" s="223">
        <f t="shared" ca="1" si="612"/>
        <v>1.411573410625558E-3</v>
      </c>
      <c r="W384" s="223">
        <f t="shared" ca="1" si="613"/>
        <v>2.742922874939172E-3</v>
      </c>
      <c r="X384" s="223">
        <f t="shared" ca="1" si="614"/>
        <v>3.2231629295691117E-3</v>
      </c>
      <c r="Y384" s="223">
        <f t="shared" ca="1" si="615"/>
        <v>2.703278509915137E-3</v>
      </c>
      <c r="Z384" s="223">
        <f t="shared" ca="1" si="616"/>
        <v>1.3445860443603301E-3</v>
      </c>
      <c r="AA384" s="223">
        <f t="shared" ca="1" si="617"/>
        <v>-4.3132188318948999E-4</v>
      </c>
      <c r="AB384" s="223">
        <f t="shared" ca="1" si="618"/>
        <v>-2.0733937059260418E-3</v>
      </c>
      <c r="AC384" s="223">
        <f t="shared" ca="1" si="619"/>
        <v>-3.0721062460463524E-3</v>
      </c>
      <c r="AD384" s="223">
        <f t="shared" ca="1" si="620"/>
        <v>-3.1175661236702654E-3</v>
      </c>
      <c r="AE384" s="223">
        <f t="shared" ca="1" si="621"/>
        <v>-2.1956674629227146E-3</v>
      </c>
      <c r="AF384" s="223">
        <f t="shared" ca="1" si="622"/>
        <v>-5.9246884463580061E-4</v>
      </c>
      <c r="AG384" s="223">
        <f t="shared" ca="1" si="623"/>
        <v>1.1945686315428476E-3</v>
      </c>
      <c r="AH384" s="223">
        <f t="shared" ca="1" si="624"/>
        <v>2.6109399792246823E-3</v>
      </c>
      <c r="AI384" s="223">
        <f t="shared" ca="1" si="625"/>
        <v>3.2171552686590882E-3</v>
      </c>
      <c r="AJ384" s="223">
        <f t="shared" ca="1" si="626"/>
        <v>2.8251102181523413E-3</v>
      </c>
      <c r="AK384" s="223">
        <f t="shared" ca="1" si="627"/>
        <v>1.5564536113996707E-3</v>
      </c>
      <c r="AL384" s="223">
        <f t="shared" ca="1" si="628"/>
        <v>-1.951594526787457E-4</v>
      </c>
      <c r="AM384" s="223">
        <f t="shared" ca="1" si="629"/>
        <v>-1.8862159301753106E-3</v>
      </c>
      <c r="AN384" s="223">
        <f t="shared" ca="1" si="630"/>
        <v>-2.9919930542000681E-3</v>
      </c>
      <c r="AO384" s="223">
        <f t="shared" ca="1" si="631"/>
        <v>-3.1693760679112589E-3</v>
      </c>
      <c r="AP384" s="223">
        <f t="shared" ca="1" si="632"/>
        <v>-2.3633242869837848E-3</v>
      </c>
      <c r="AQ384" s="223">
        <f t="shared" ca="1" si="633"/>
        <v>-8.2394983148768863E-4</v>
      </c>
      <c r="AR384" s="223">
        <f t="shared" ca="1" si="634"/>
        <v>9.7109038154525652E-4</v>
      </c>
      <c r="AS384" s="223">
        <f t="shared" ca="1" si="635"/>
        <v>2.4648081735440951E-3</v>
      </c>
      <c r="AT384" s="223">
        <f t="shared" ca="1" si="636"/>
        <v>3.1937135646054413E-3</v>
      </c>
      <c r="AU384" s="223">
        <f t="shared" ca="1" si="637"/>
        <v>2.9316324093424193E-3</v>
      </c>
      <c r="AV384" s="223">
        <f t="shared" ca="1" si="638"/>
        <v>1.7598866214636238E-3</v>
      </c>
      <c r="AW384" s="223">
        <f t="shared" ca="1" si="639"/>
        <v>4.206056381519073E-5</v>
      </c>
      <c r="AX384" s="223">
        <f t="shared" ca="1" si="640"/>
        <v>-1.6888165868722701E-3</v>
      </c>
      <c r="AY384" s="223">
        <f t="shared" ca="1" si="641"/>
        <v>-2.8956659927589557E-3</v>
      </c>
      <c r="AZ384" s="223">
        <f t="shared" ca="1" si="642"/>
        <v>-3.2040108886371957E-3</v>
      </c>
      <c r="BA384" s="223">
        <f t="shared" ca="1" si="643"/>
        <v>-2.518174051969082E-3</v>
      </c>
      <c r="BB384" s="223">
        <f t="shared" ca="1" si="644"/>
        <v>-1.0509657628135563E-3</v>
      </c>
      <c r="BC384" s="223">
        <f t="shared" ca="1" si="645"/>
        <v>7.4234970863225141E-4</v>
      </c>
      <c r="BD384" s="223">
        <f t="shared" ca="1" si="646"/>
        <v>2.3053193588136352E-3</v>
      </c>
      <c r="BE384" s="223">
        <f t="shared" ca="1" si="647"/>
        <v>3.1529648500334875E-3</v>
      </c>
      <c r="BF384" s="223">
        <f t="shared" ca="1" si="648"/>
        <v>3.0222678305019644E-3</v>
      </c>
      <c r="BG384" s="223">
        <f t="shared" ca="1" si="649"/>
        <v>1.953782653444678E-3</v>
      </c>
      <c r="BH384" s="223">
        <f t="shared" ca="1" si="650"/>
        <v>2.7905265046957524E-4</v>
      </c>
      <c r="BI384" s="223">
        <f t="shared" ca="1" si="651"/>
        <v>-1.4822654001614751E-3</v>
      </c>
      <c r="BJ384" s="223">
        <f t="shared" ca="1" si="652"/>
        <v>-2.7836470664149952E-3</v>
      </c>
      <c r="BK384" s="223">
        <f t="shared" ca="1" si="653"/>
        <v>-3.221282896753711E-3</v>
      </c>
      <c r="BL384" s="223">
        <f t="shared" ca="1" si="654"/>
        <v>-2.6593776135855622E-3</v>
      </c>
      <c r="BM384" s="223">
        <f t="shared" ca="1" si="655"/>
        <v>-1.2722864196123215E-3</v>
      </c>
      <c r="BN384" s="223">
        <f t="shared" ca="1" si="656"/>
        <v>5.0958617832903342E-4</v>
      </c>
      <c r="BO384" s="223">
        <f t="shared" ca="1" si="657"/>
        <v>2.1333378187388553E-3</v>
      </c>
      <c r="BP384" s="223">
        <f t="shared" ca="1" si="658"/>
        <v>3.0951299457580711E-3</v>
      </c>
      <c r="BQ384" s="223">
        <f t="shared" ca="1" si="659"/>
        <v>3.0965253204308209E-3</v>
      </c>
      <c r="BR384" s="223">
        <f t="shared" ca="1" si="660"/>
        <v>2.1370909679458679E-3</v>
      </c>
      <c r="BS384" s="223">
        <f t="shared" ca="1" si="661"/>
        <v>5.1453252663320129E-4</v>
      </c>
      <c r="BT384" s="223">
        <f t="shared" ca="1" si="662"/>
        <v>-1.2676816888198483E-3</v>
      </c>
      <c r="BU384" s="223">
        <f t="shared" ca="1" si="663"/>
        <v>-2.6565433154356576E-3</v>
      </c>
      <c r="BV384" s="223">
        <f t="shared" ca="1" si="664"/>
        <v>-3.2210984937523293E-3</v>
      </c>
      <c r="BW384" s="223">
        <f t="shared" ca="1" si="665"/>
        <v>-2.7861697774985792E-3</v>
      </c>
      <c r="BX384" s="223">
        <f t="shared" ca="1" si="666"/>
        <v>-1.4867124460689789E-3</v>
      </c>
      <c r="BY384" s="223">
        <f t="shared" ca="1" si="667"/>
        <v>2.7406115637358046E-4</v>
      </c>
      <c r="BZ384" s="223">
        <f t="shared" ca="1" si="668"/>
        <v>1.9497955361863523E-3</v>
      </c>
      <c r="CA384" s="223">
        <f t="shared" ca="1" si="669"/>
        <v>3.0205222641364231E-3</v>
      </c>
      <c r="CB384" s="223">
        <f t="shared" ca="1" si="670"/>
        <v>3.1540024713571924E-3</v>
      </c>
      <c r="CC384" s="223">
        <f t="shared" ca="1" si="671"/>
        <v>2.308818201328599E-3</v>
      </c>
      <c r="CD384" s="223">
        <f t="shared" ca="1" si="672"/>
        <v>7.4722410645456728E-4</v>
      </c>
      <c r="CE384" s="223">
        <f t="shared" ca="1" si="673"/>
        <v>-1.0462283005712439E-3</v>
      </c>
      <c r="CF384" s="223">
        <f t="shared" ca="1" si="674"/>
        <v>-2.515043526060102E-3</v>
      </c>
      <c r="CG384" s="223">
        <f t="shared" ca="1" si="675"/>
        <v>-3.2034586789288924E-3</v>
      </c>
      <c r="CH384" s="223">
        <f t="shared" ca="1" si="676"/>
        <v>-2.8978634459862827E-3</v>
      </c>
      <c r="CI384" s="223">
        <f t="shared" ca="1" si="677"/>
        <v>-1.6930818489677279E-3</v>
      </c>
      <c r="CJ384" s="223">
        <f t="shared" ca="1" si="678"/>
        <v>3.7050973266385297E-5</v>
      </c>
      <c r="CK384" s="223">
        <f t="shared" ca="1" si="679"/>
        <v>1.7556871426878625E-3</v>
      </c>
      <c r="CL384" s="223">
        <f t="shared" ca="1" si="680"/>
        <v>2.9295461106594572E-3</v>
      </c>
      <c r="CM384" s="223">
        <f t="shared" ca="1" si="681"/>
        <v>3.1943878096202432E-3</v>
      </c>
      <c r="CN384" s="223">
        <f t="shared" ca="1" si="682"/>
        <v>2.4680337488362735E-3</v>
      </c>
      <c r="CO384" s="223">
        <f t="shared" ca="1" si="683"/>
        <v>9.758664141016019E-4</v>
      </c>
      <c r="CP384" s="223">
        <f t="shared" ca="1" si="684"/>
        <v>-8.1910531051388336E-4</v>
      </c>
      <c r="CQ384" s="223">
        <f t="shared" ca="1" si="685"/>
        <v>-2.3599144979068671E-3</v>
      </c>
      <c r="CR384" s="223">
        <f t="shared" ca="1" si="686"/>
        <v>-3.1684590439682884E-3</v>
      </c>
      <c r="CS384" s="223">
        <f t="shared" ca="1" si="687"/>
        <v>-2.9938533413817062E-3</v>
      </c>
      <c r="CT384" s="223">
        <f t="shared" ca="1" si="688"/>
        <v>-1.8902762946338737E-3</v>
      </c>
      <c r="CU384" s="223">
        <f t="shared" ca="1" si="689"/>
        <v>-2.0015999227515667E-4</v>
      </c>
      <c r="CV384" s="223">
        <f t="shared" ca="1" si="690"/>
        <v>1.5520645284458137E-3</v>
      </c>
      <c r="CW384" s="223">
        <f t="shared" ca="1" si="691"/>
        <v>2.8226944929852782E-3</v>
      </c>
      <c r="CX384" s="223">
        <f t="shared" ca="1" si="692"/>
        <v>3.2174624835728319E-3</v>
      </c>
      <c r="CY384" s="223">
        <f t="shared" ca="1" si="693"/>
        <v>2.6138748076220946E-3</v>
      </c>
      <c r="CZ384" s="223">
        <f t="shared" ca="1" si="694"/>
        <v>1.1992204170989972E-3</v>
      </c>
      <c r="DA384" s="223">
        <f t="shared" ca="1" si="695"/>
        <v>-5.8754351780941757E-4</v>
      </c>
      <c r="DB384" s="223">
        <f t="shared" ca="1" si="696"/>
        <v>-2.1919968886202996E-3</v>
      </c>
      <c r="DC384" s="223">
        <f t="shared" ca="1" si="697"/>
        <v>-3.1162892549248273E-3</v>
      </c>
      <c r="DD384" s="223">
        <f t="shared" ca="1" si="698"/>
        <v>-3.0736192861248856E-3</v>
      </c>
      <c r="DE384" s="223">
        <f t="shared" ca="1" si="699"/>
        <v>-2.0772271692809084E-3</v>
      </c>
      <c r="DF384" s="223">
        <f t="shared" ca="1" si="700"/>
        <v>-4.3628627347617392E-4</v>
      </c>
      <c r="DG384" s="223">
        <f t="shared" ca="1" si="701"/>
        <v>1.3400311420491806E-3</v>
      </c>
      <c r="DH384" s="223">
        <f t="shared" ca="1" si="702"/>
        <v>2.7005464492879669E-3</v>
      </c>
      <c r="DI384" s="223">
        <f t="shared" ca="1" si="703"/>
        <v>3.2231014495575643E-3</v>
      </c>
      <c r="DJ384" s="223">
        <f t="shared" ca="1" si="704"/>
        <v>2.7455510523524502E-3</v>
      </c>
      <c r="DK384" s="223">
        <f t="shared" ca="1" si="705"/>
        <v>1.4160757407525345E-3</v>
      </c>
      <c r="DL384" s="223">
        <f t="shared" ca="1" si="706"/>
        <v>-3.527977758756341E-4</v>
      </c>
      <c r="DM384" s="223">
        <f t="shared" ca="1" si="707"/>
        <v>-2.0122006582739471E-3</v>
      </c>
      <c r="DN384" s="223">
        <f t="shared" ca="1" si="708"/>
        <v>-3.0472320244054642E-3</v>
      </c>
      <c r="DO384" s="223">
        <f t="shared" ca="1" si="709"/>
        <v>-3.1367290216501274E-3</v>
      </c>
      <c r="DP384" s="223">
        <f t="shared" ca="1" si="710"/>
        <v>-2.2529213699211902E-3</v>
      </c>
      <c r="DQ384" s="223">
        <f t="shared" ca="1" si="711"/>
        <v>-6.7004828156026004E-4</v>
      </c>
      <c r="DR384" s="223">
        <f t="shared" ca="1" si="712"/>
        <v>1.1207360107899742E-3</v>
      </c>
      <c r="DS384" s="223">
        <f t="shared" ca="1" si="713"/>
        <v>2.563763910399545E-3</v>
      </c>
      <c r="DT384" s="223">
        <f t="shared" ca="1" si="714"/>
        <v>3.2112741495291912E-3</v>
      </c>
      <c r="DU384" s="223">
        <f t="shared" ca="1" si="715"/>
        <v>2.8623489180483628E-3</v>
      </c>
      <c r="DV384" s="223">
        <f t="shared" ca="1" si="716"/>
        <v>1.6252572272744423E-3</v>
      </c>
      <c r="DW384" s="223">
        <f t="shared" ca="1" si="717"/>
        <v>-1.1614019222705614E-4</v>
      </c>
      <c r="DX384" s="223">
        <f t="shared" ca="1" si="718"/>
        <v>-1.8215001382180709E-3</v>
      </c>
      <c r="DY384" s="223">
        <f t="shared" ca="1" si="719"/>
        <v>-2.9616615795256822E-3</v>
      </c>
      <c r="DZ384" s="223">
        <f t="shared" ca="1" si="720"/>
        <v>-3.1828405508326236E-3</v>
      </c>
      <c r="EA384" s="223">
        <f t="shared" ca="1" si="721"/>
        <v>-2.416406794458877E-3</v>
      </c>
      <c r="EB384" s="223">
        <f t="shared" ca="1" si="722"/>
        <v>-9.0017923995181024E-4</v>
      </c>
      <c r="EC384" s="223">
        <f t="shared" ca="1" si="723"/>
        <v>8.9536751398479287E-4</v>
      </c>
      <c r="ED384" s="223">
        <f t="shared" ca="1" si="724"/>
        <v>2.4130881127494464E-3</v>
      </c>
      <c r="EE384" s="223">
        <f t="shared" ca="1" si="725"/>
        <v>3.1820446766513142E-3</v>
      </c>
      <c r="EF384" s="223">
        <f t="shared" ca="1" si="726"/>
        <v>2.9636354669559735E-3</v>
      </c>
      <c r="EG384" s="223">
        <f t="shared" ca="1" si="727"/>
        <v>1.8256313040651848E-3</v>
      </c>
      <c r="EH384" s="223">
        <f t="shared" ca="1" si="728"/>
        <v>1.2114676518589049E-4</v>
      </c>
      <c r="EI384" s="223">
        <f t="shared" ca="1" si="729"/>
        <v>-1.6209287510936478E-3</v>
      </c>
      <c r="EJ384" s="223">
        <f t="shared" ca="1" si="730"/>
        <v>-2.8600416339403328E-3</v>
      </c>
      <c r="EK384" s="223">
        <f t="shared" ca="1" si="731"/>
        <v>-3.2117039913005202E-3</v>
      </c>
      <c r="EL384" s="223">
        <f t="shared" ca="1" si="732"/>
        <v>-2.5667975012135759E-3</v>
      </c>
      <c r="EM384" s="223">
        <f t="shared" ca="1" si="733"/>
        <v>-1.1254320490481737E-3</v>
      </c>
      <c r="EN384" s="223">
        <f t="shared" ca="1" si="734"/>
        <v>6.6514694304434111E-4</v>
      </c>
      <c r="EO384" s="223">
        <f t="shared" ca="1" si="735"/>
        <v>2.2493355815400829E-3</v>
      </c>
      <c r="EP384" s="223">
        <f t="shared" ca="1" si="736"/>
        <v>3.1355714279699774E-3</v>
      </c>
      <c r="EQ384" s="223">
        <f t="shared" ca="1" si="737"/>
        <v>3.0488618184910093E-3</v>
      </c>
      <c r="ER384" s="223">
        <f t="shared" ca="1" si="738"/>
        <v>2.0161121266417197E-3</v>
      </c>
      <c r="ES384" s="223">
        <f t="shared" ca="1" si="739"/>
        <v>3.5777721778182197E-4</v>
      </c>
      <c r="ET384" s="223">
        <f t="shared" ca="1" si="740"/>
        <v>-1.4115734106255344E-3</v>
      </c>
      <c r="EU384" s="223">
        <f t="shared" ca="1" si="741"/>
        <v>-2.7429228749391611E-3</v>
      </c>
      <c r="EV384" s="223">
        <f t="shared" ca="1" si="742"/>
        <v>-3.2231629295691117E-3</v>
      </c>
      <c r="EW384" s="223">
        <f t="shared" ca="1" si="743"/>
        <v>-2.7032785099151387E-3</v>
      </c>
      <c r="EX384" s="223">
        <f t="shared" ca="1" si="744"/>
        <v>-1.3445860443603646E-3</v>
      </c>
      <c r="EY384" s="223">
        <f t="shared" ca="1" si="745"/>
        <v>4.313218831894579E-4</v>
      </c>
      <c r="EZ384" s="223">
        <f t="shared" ca="1" si="746"/>
        <v>2.0733937059260262E-3</v>
      </c>
      <c r="FA384" s="223">
        <f t="shared" ca="1" si="747"/>
        <v>3.072106246046348E-3</v>
      </c>
      <c r="FB384" s="223">
        <f t="shared" ca="1" si="748"/>
        <v>3.1175661236702672E-3</v>
      </c>
      <c r="FC384" s="223">
        <f t="shared" ca="1" si="749"/>
        <v>2.1956674629227133E-3</v>
      </c>
      <c r="FD384" s="223">
        <f t="shared" ca="1" si="750"/>
        <v>5.9246884463583812E-4</v>
      </c>
      <c r="FE384" s="223">
        <f t="shared" ca="1" si="751"/>
        <v>-1.1945686315428233E-3</v>
      </c>
      <c r="FF384" s="223">
        <f t="shared" ca="1" si="752"/>
        <v>-2.6109399792246706E-3</v>
      </c>
      <c r="FG384" s="223">
        <f t="shared" ca="1" si="753"/>
        <v>-3.2171552686590878E-3</v>
      </c>
      <c r="FH384" s="223">
        <f t="shared" ca="1" si="754"/>
        <v>-2.82511021815234E-3</v>
      </c>
      <c r="FI384" s="223">
        <f t="shared" ca="1" si="755"/>
        <v>-1.556453611399709E-3</v>
      </c>
      <c r="FJ384" s="223">
        <f t="shared" ca="1" si="756"/>
        <v>1.9515945267871383E-4</v>
      </c>
      <c r="FK384" s="223">
        <f t="shared" ca="1" si="757"/>
        <v>1.8862159301752939E-3</v>
      </c>
      <c r="FL384" s="223">
        <f t="shared" ca="1" si="758"/>
        <v>2.9919930542000608E-3</v>
      </c>
      <c r="FM384" s="223">
        <f t="shared" ca="1" si="759"/>
        <v>3.1693760679112606E-3</v>
      </c>
      <c r="FN384" s="223">
        <f t="shared" ca="1" si="760"/>
        <v>2.3633242869837831E-3</v>
      </c>
      <c r="FO384" s="223">
        <f t="shared" ca="1" si="761"/>
        <v>8.2394983148771942E-4</v>
      </c>
      <c r="FP384" s="223">
        <f t="shared" ca="1" si="762"/>
        <v>-9.7109038154522594E-4</v>
      </c>
      <c r="FQ384" s="223">
        <f t="shared" ca="1" si="763"/>
        <v>-2.4648081735440821E-3</v>
      </c>
      <c r="FR384" s="223">
        <f t="shared" ca="1" si="764"/>
        <v>-3.1937135646054405E-3</v>
      </c>
      <c r="FS384" s="223">
        <f t="shared" ca="1" si="765"/>
        <v>-2.9316324093424232E-3</v>
      </c>
      <c r="FT384" s="223">
        <f t="shared" ca="1" si="766"/>
        <v>-1.7598866214636598E-3</v>
      </c>
      <c r="FU384" s="223">
        <f t="shared" ca="1" si="767"/>
        <v>-4.2060563815222605E-5</v>
      </c>
      <c r="FV384" s="223">
        <f t="shared" ca="1" si="768"/>
        <v>1.6888165868722527E-3</v>
      </c>
      <c r="FW384" s="223">
        <f t="shared" ca="1" si="769"/>
        <v>2.8956659927589471E-3</v>
      </c>
      <c r="FX384" s="223">
        <f t="shared" ca="1" si="770"/>
        <v>3.204010888637197E-3</v>
      </c>
      <c r="FY384" s="223">
        <f t="shared" ca="1" si="771"/>
        <v>2.5181740519690807E-3</v>
      </c>
      <c r="FZ384" s="223">
        <f t="shared" ca="1" si="772"/>
        <v>1.0509657628135975E-3</v>
      </c>
      <c r="GA384" s="223">
        <f t="shared" ca="1" si="773"/>
        <v>-7.4234970863222018E-4</v>
      </c>
      <c r="GB384" s="223">
        <f t="shared" ca="1" si="774"/>
        <v>-2.3053193588136204E-3</v>
      </c>
      <c r="GC384" s="223">
        <f t="shared" ca="1" si="775"/>
        <v>-3.1529648500334857E-3</v>
      </c>
      <c r="GD384" s="223">
        <f t="shared" ca="1" si="776"/>
        <v>-3.0222678305019679E-3</v>
      </c>
      <c r="GE384" s="223">
        <f t="shared" ca="1" si="777"/>
        <v>-1.9537826534447122E-3</v>
      </c>
      <c r="GF384" s="223">
        <f t="shared" ca="1" si="778"/>
        <v>-2.7905265046960712E-4</v>
      </c>
      <c r="GG384" s="223">
        <f t="shared" ca="1" si="779"/>
        <v>1.4822654001614569E-3</v>
      </c>
      <c r="GH384" s="223">
        <f t="shared" ca="1" si="780"/>
        <v>2.7836470664149848E-3</v>
      </c>
      <c r="GI384" s="223">
        <f t="shared" ca="1" si="781"/>
        <v>3.2212828967537114E-3</v>
      </c>
      <c r="GJ384" s="223">
        <f t="shared" ca="1" si="782"/>
        <v>2.6593776135855609E-3</v>
      </c>
      <c r="GK384" s="223">
        <f t="shared" ca="1" si="783"/>
        <v>1.2722864196123614E-3</v>
      </c>
      <c r="GL384" s="223">
        <f t="shared" ca="1" si="784"/>
        <v>-5.0958617832901304E-4</v>
      </c>
      <c r="GM384" s="223">
        <f t="shared" ca="1" si="785"/>
        <v>-2.1333378187388401E-3</v>
      </c>
      <c r="GN384" s="223">
        <f t="shared" ca="1" si="786"/>
        <v>-3.0951299457580659E-3</v>
      </c>
      <c r="GO384" s="223">
        <f t="shared" ca="1" si="787"/>
        <v>-3.09652532043082E-3</v>
      </c>
      <c r="GP384" s="223">
        <f t="shared" ca="1" si="788"/>
        <v>-2.1370909679458662E-3</v>
      </c>
      <c r="GQ384" s="223">
        <f t="shared" ca="1" si="789"/>
        <v>-5.1453252663324423E-4</v>
      </c>
      <c r="GR384" s="223">
        <f t="shared" ca="1" si="790"/>
        <v>1.2676816888198294E-3</v>
      </c>
      <c r="GS384" s="223">
        <f t="shared" ca="1" si="791"/>
        <v>2.6565433154356458E-3</v>
      </c>
      <c r="GT384" s="223">
        <f t="shared" ca="1" si="792"/>
        <v>3.2210984937523284E-3</v>
      </c>
      <c r="GU384" s="223">
        <f t="shared" ca="1" si="793"/>
        <v>2.7861697774985779E-3</v>
      </c>
      <c r="GV384" s="223">
        <f t="shared" ca="1" si="794"/>
        <v>1.4867124460690179E-3</v>
      </c>
      <c r="GW384" s="223">
        <f t="shared" ca="1" si="795"/>
        <v>-2.7406115637355986E-4</v>
      </c>
      <c r="GX384" s="223">
        <f t="shared" ca="1" si="796"/>
        <v>-1.949795536186336E-3</v>
      </c>
      <c r="GY384" s="223">
        <f t="shared" ca="1" si="797"/>
        <v>-3.0205222641364153E-3</v>
      </c>
      <c r="GZ384" s="223">
        <f t="shared" ca="1" si="798"/>
        <v>-3.1540024713571915E-3</v>
      </c>
      <c r="HA384" s="223">
        <f t="shared" ca="1" si="799"/>
        <v>-2.3088182013285977E-3</v>
      </c>
      <c r="HB384" s="223">
        <f t="shared" ca="1" si="800"/>
        <v>-7.4722410645460956E-4</v>
      </c>
      <c r="HC384" s="223">
        <f t="shared" ca="1" si="801"/>
        <v>1.0462283005712248E-3</v>
      </c>
      <c r="HD384" s="223">
        <f t="shared" ca="1" si="802"/>
        <v>2.5150435260600885E-3</v>
      </c>
      <c r="HE384" s="223">
        <f t="shared" ca="1" si="803"/>
        <v>3.2034586789288903E-3</v>
      </c>
      <c r="HF384" s="223">
        <f t="shared" ca="1" si="804"/>
        <v>2.8978634459862818E-3</v>
      </c>
      <c r="HG384" s="223">
        <f t="shared" ca="1" si="805"/>
        <v>1.6930818489677652E-3</v>
      </c>
      <c r="HH384" s="223">
        <f t="shared" ca="1" si="806"/>
        <v>-3.7050973266341712E-5</v>
      </c>
      <c r="HI384" s="223">
        <f t="shared" ca="1" si="807"/>
        <v>-1.7556871426878454E-3</v>
      </c>
      <c r="HJ384" s="223">
        <f t="shared" ca="1" si="808"/>
        <v>-2.9295461106594485E-3</v>
      </c>
      <c r="HK384" s="223">
        <f t="shared" ca="1" si="809"/>
        <v>-3.1943878096202423E-3</v>
      </c>
      <c r="HL384" s="223">
        <f t="shared" ca="1" si="810"/>
        <v>-2.4680337488362722E-3</v>
      </c>
      <c r="HM384" s="223">
        <f t="shared" ca="1" si="811"/>
        <v>-9.7586641410164331E-4</v>
      </c>
      <c r="HN384" s="223">
        <f t="shared" ca="1" si="812"/>
        <v>8.191053105138632E-4</v>
      </c>
      <c r="HO384" s="223">
        <f t="shared" ca="1" si="813"/>
        <v>2.3599144979068523E-3</v>
      </c>
      <c r="HP384" s="223">
        <f t="shared" ca="1" si="814"/>
        <v>3.1684590439682841E-3</v>
      </c>
      <c r="HQ384" s="223">
        <f t="shared" ca="1" si="815"/>
        <v>2.9938533413817053E-3</v>
      </c>
      <c r="HR384" s="223">
        <f t="shared" ca="1" si="816"/>
        <v>1.8902762946339093E-3</v>
      </c>
      <c r="HS384" s="223">
        <f t="shared" ca="1" si="817"/>
        <v>2.0015999227520026E-4</v>
      </c>
      <c r="HT384" s="223">
        <f t="shared" ca="1" si="818"/>
        <v>-1.5520645284457964E-3</v>
      </c>
      <c r="HU384" s="223">
        <f t="shared" ca="1" si="819"/>
        <v>-2.8226944929852687E-3</v>
      </c>
      <c r="HV384" s="223">
        <f t="shared" ca="1" si="820"/>
        <v>-3.2174624835728327E-3</v>
      </c>
      <c r="HW384" s="223">
        <f t="shared" ca="1" si="821"/>
        <v>-2.6138748076220929E-3</v>
      </c>
      <c r="HX384" s="223">
        <f t="shared" ca="1" si="822"/>
        <v>-1.1992204170990376E-3</v>
      </c>
      <c r="HY384" s="223">
        <f t="shared" ca="1" si="823"/>
        <v>5.8754351780939762E-4</v>
      </c>
      <c r="HZ384" s="223">
        <f t="shared" ca="1" si="824"/>
        <v>2.1919968886203187E-3</v>
      </c>
      <c r="IA384" s="223">
        <f t="shared" ca="1" si="825"/>
        <v>3.1162892549248221E-3</v>
      </c>
      <c r="IB384" s="223">
        <f t="shared" ca="1" si="826"/>
        <v>3.0736192861248986E-3</v>
      </c>
      <c r="IC384" s="223">
        <f t="shared" ca="1" si="827"/>
        <v>2.0772271692809066E-3</v>
      </c>
      <c r="ID384" s="223">
        <f t="shared" ca="1" si="828"/>
        <v>4.3628627347621685E-4</v>
      </c>
      <c r="IE384" s="223">
        <f t="shared" ca="1" si="829"/>
        <v>-2.6743079754527406E-3</v>
      </c>
      <c r="IF384" s="223">
        <f t="shared" ca="1" si="830"/>
        <v>-2.7005464492879556E-3</v>
      </c>
      <c r="IG384" s="223">
        <f t="shared" ca="1" si="831"/>
        <v>-3.223101449557563E-3</v>
      </c>
      <c r="IH384" s="223">
        <f t="shared" ca="1" si="832"/>
        <v>-2.7455510523524494E-3</v>
      </c>
      <c r="II384" s="223">
        <f t="shared" ca="1" si="833"/>
        <v>-1.416075740752574E-3</v>
      </c>
      <c r="IJ384" s="223">
        <f t="shared" ca="1" si="834"/>
        <v>3.5279777587565904E-4</v>
      </c>
      <c r="IK384" s="223">
        <f t="shared" ca="1" si="835"/>
        <v>2.012200658273931E-3</v>
      </c>
      <c r="IL384" s="223">
        <f t="shared" ca="1" si="836"/>
        <v>3.0472320244054425E-3</v>
      </c>
      <c r="IM384" s="223">
        <f t="shared" ca="1" si="837"/>
        <v>3.136729021650127E-3</v>
      </c>
      <c r="IN384" s="223">
        <f t="shared" ca="1" si="838"/>
        <v>2.2529213699212375E-3</v>
      </c>
      <c r="IO384" s="223">
        <f t="shared" ca="1" si="839"/>
        <v>6.7004828156023532E-4</v>
      </c>
      <c r="IP384" s="223">
        <f t="shared" ca="1" si="840"/>
        <v>-1.1207360107899551E-3</v>
      </c>
      <c r="IQ384" s="223">
        <f t="shared" ca="1" si="841"/>
        <v>-2.5637639103995042E-3</v>
      </c>
      <c r="IR384" s="223">
        <f t="shared" ca="1" si="842"/>
        <v>-3.211274149529189E-3</v>
      </c>
      <c r="IS384" s="223">
        <f t="shared" ca="1" si="843"/>
        <v>-2.8623489180483932E-3</v>
      </c>
      <c r="IT384" s="223">
        <f t="shared" ca="1" si="844"/>
        <v>-1.6252572272744204E-3</v>
      </c>
      <c r="IU384" s="223">
        <f t="shared" ca="1" si="845"/>
        <v>1.1614019222703532E-4</v>
      </c>
      <c r="IV384" s="223">
        <f t="shared" ca="1" si="846"/>
        <v>1.8215001382180917E-3</v>
      </c>
      <c r="IW384" s="223">
        <f t="shared" ca="1" si="847"/>
        <v>2.961661579525674E-3</v>
      </c>
      <c r="IX384" s="223">
        <f t="shared" ca="1" si="848"/>
        <v>3.1828405508326344E-3</v>
      </c>
      <c r="IY384" s="223">
        <f t="shared" ca="1" si="849"/>
        <v>2.4164067944588905E-3</v>
      </c>
      <c r="IZ384" s="223">
        <f t="shared" ca="1" si="850"/>
        <v>9.0017923995182976E-4</v>
      </c>
      <c r="JA384" s="223">
        <f t="shared" ca="1" si="851"/>
        <v>-8.9536751398481759E-4</v>
      </c>
      <c r="JB384" s="223">
        <f t="shared" ca="1" si="852"/>
        <v>-2.4130881127494325E-3</v>
      </c>
    </row>
    <row r="385" spans="2:262">
      <c r="B385" s="230">
        <v>24</v>
      </c>
      <c r="C385" s="229">
        <f t="shared" si="853"/>
        <v>4.6875000000000015E-4</v>
      </c>
      <c r="D385" s="226">
        <f t="shared" ca="1" si="597"/>
        <v>50.081768374113231</v>
      </c>
      <c r="E385" s="225">
        <f ca="1">AD361</f>
        <v>8.1768374113232886E-2</v>
      </c>
      <c r="F385" s="224">
        <v>24</v>
      </c>
      <c r="G385" s="223">
        <f t="shared" ca="1" si="854"/>
        <v>-4.9675561885170055E-4</v>
      </c>
      <c r="H385" s="223">
        <f t="shared" ca="1" si="598"/>
        <v>-4.5642127579147287E-4</v>
      </c>
      <c r="I385" s="223">
        <f t="shared" ca="1" si="599"/>
        <v>-2.6224522360623746E-4</v>
      </c>
      <c r="J385" s="223">
        <f t="shared" ca="1" si="600"/>
        <v>2.032340699132778E-5</v>
      </c>
      <c r="K385" s="223">
        <f t="shared" ca="1" si="601"/>
        <v>2.9604181426972964E-4</v>
      </c>
      <c r="L385" s="223">
        <f t="shared" ca="1" si="602"/>
        <v>4.7197613808106084E-4</v>
      </c>
      <c r="M385" s="223">
        <f t="shared" ca="1" si="603"/>
        <v>4.888258188228946E-4</v>
      </c>
      <c r="N385" s="223">
        <f t="shared" ca="1" si="604"/>
        <v>3.4091149003923207E-4</v>
      </c>
      <c r="O385" s="223">
        <f t="shared" ca="1" si="605"/>
        <v>7.8089270081912093E-5</v>
      </c>
      <c r="P385" s="223">
        <f t="shared" ca="1" si="606"/>
        <v>-2.1105377979923969E-4</v>
      </c>
      <c r="Q385" s="223">
        <f t="shared" ca="1" si="607"/>
        <v>-4.290588790112335E-4</v>
      </c>
      <c r="R385" s="223">
        <f t="shared" ca="1" si="608"/>
        <v>-5.0244505977362997E-4</v>
      </c>
      <c r="S385" s="223">
        <f t="shared" ca="1" si="609"/>
        <v>-4.0647671909538525E-4</v>
      </c>
      <c r="T385" s="223">
        <f t="shared" ca="1" si="610"/>
        <v>-1.7350102029887085E-4</v>
      </c>
      <c r="U385" s="223">
        <f t="shared" ca="1" si="611"/>
        <v>1.1795506693138867E-4</v>
      </c>
      <c r="V385" s="223">
        <f t="shared" ca="1" si="612"/>
        <v>3.6965312783999587E-4</v>
      </c>
      <c r="W385" s="223">
        <f t="shared" ca="1" si="613"/>
        <v>4.9675561885170055E-4</v>
      </c>
      <c r="X385" s="223">
        <f t="shared" ca="1" si="614"/>
        <v>4.5642127579147303E-4</v>
      </c>
      <c r="Y385" s="223">
        <f t="shared" ca="1" si="615"/>
        <v>2.6224522360623789E-4</v>
      </c>
      <c r="Z385" s="223">
        <f t="shared" ca="1" si="616"/>
        <v>-2.0323406991327157E-5</v>
      </c>
      <c r="AA385" s="223">
        <f t="shared" ca="1" si="617"/>
        <v>-2.960418142697298E-4</v>
      </c>
      <c r="AB385" s="223">
        <f t="shared" ca="1" si="618"/>
        <v>-4.7197613808106078E-4</v>
      </c>
      <c r="AC385" s="223">
        <f t="shared" ca="1" si="619"/>
        <v>-4.8882581882289471E-4</v>
      </c>
      <c r="AD385" s="223">
        <f t="shared" ca="1" si="620"/>
        <v>-3.4091149003923223E-4</v>
      </c>
      <c r="AE385" s="223">
        <f t="shared" ca="1" si="621"/>
        <v>-7.8089270081912283E-5</v>
      </c>
      <c r="AF385" s="223">
        <f t="shared" ca="1" si="622"/>
        <v>2.1105377979923953E-4</v>
      </c>
      <c r="AG385" s="223">
        <f t="shared" ca="1" si="623"/>
        <v>4.2905887901123317E-4</v>
      </c>
      <c r="AH385" s="223">
        <f t="shared" ca="1" si="624"/>
        <v>5.0244505977363007E-4</v>
      </c>
      <c r="AI385" s="223">
        <f t="shared" ca="1" si="625"/>
        <v>4.0647671909538563E-4</v>
      </c>
      <c r="AJ385" s="223">
        <f t="shared" ca="1" si="626"/>
        <v>1.7350102029887096E-4</v>
      </c>
      <c r="AK385" s="223">
        <f t="shared" ca="1" si="627"/>
        <v>-1.1795506693138764E-4</v>
      </c>
      <c r="AL385" s="223">
        <f t="shared" ca="1" si="628"/>
        <v>-3.696531278399957E-4</v>
      </c>
      <c r="AM385" s="223">
        <f t="shared" ca="1" si="629"/>
        <v>-4.9675561885170055E-4</v>
      </c>
      <c r="AN385" s="223">
        <f t="shared" ca="1" si="630"/>
        <v>-4.5642127579147314E-4</v>
      </c>
      <c r="AO385" s="223">
        <f t="shared" ca="1" si="631"/>
        <v>-2.6224522360623729E-4</v>
      </c>
      <c r="AP385" s="223">
        <f t="shared" ca="1" si="632"/>
        <v>2.0323406991326967E-5</v>
      </c>
      <c r="AQ385" s="223">
        <f t="shared" ca="1" si="633"/>
        <v>2.9604181426972969E-4</v>
      </c>
      <c r="AR385" s="223">
        <f t="shared" ca="1" si="634"/>
        <v>4.719761380810604E-4</v>
      </c>
      <c r="AS385" s="223">
        <f t="shared" ca="1" si="635"/>
        <v>4.8882581882289471E-4</v>
      </c>
      <c r="AT385" s="223">
        <f t="shared" ca="1" si="636"/>
        <v>3.4091149003923299E-4</v>
      </c>
      <c r="AU385" s="223">
        <f t="shared" ca="1" si="637"/>
        <v>7.8089270081912473E-5</v>
      </c>
      <c r="AV385" s="223">
        <f t="shared" ca="1" si="638"/>
        <v>-2.1105377979924013E-4</v>
      </c>
      <c r="AW385" s="223">
        <f t="shared" ca="1" si="639"/>
        <v>-4.2905887901123312E-4</v>
      </c>
      <c r="AX385" s="223">
        <f t="shared" ca="1" si="640"/>
        <v>-5.0244505977363007E-4</v>
      </c>
      <c r="AY385" s="223">
        <f t="shared" ca="1" si="641"/>
        <v>-4.0647671909538574E-4</v>
      </c>
      <c r="AZ385" s="223">
        <f t="shared" ca="1" si="642"/>
        <v>-1.7350102029887115E-4</v>
      </c>
      <c r="BA385" s="223">
        <f t="shared" ca="1" si="643"/>
        <v>1.179550669313874E-4</v>
      </c>
      <c r="BB385" s="223">
        <f t="shared" ca="1" si="644"/>
        <v>3.6965312783999559E-4</v>
      </c>
      <c r="BC385" s="223">
        <f t="shared" ca="1" si="645"/>
        <v>4.9675561885170066E-4</v>
      </c>
      <c r="BD385" s="223">
        <f t="shared" ca="1" si="646"/>
        <v>4.5642127579147314E-4</v>
      </c>
      <c r="BE385" s="223">
        <f t="shared" ca="1" si="647"/>
        <v>2.6224522360623746E-4</v>
      </c>
      <c r="BF385" s="223">
        <f t="shared" ca="1" si="648"/>
        <v>-2.032340699132675E-5</v>
      </c>
      <c r="BG385" s="223">
        <f t="shared" ca="1" si="649"/>
        <v>-2.9604181426972959E-4</v>
      </c>
      <c r="BH385" s="223">
        <f t="shared" ca="1" si="650"/>
        <v>-4.719761380810604E-4</v>
      </c>
      <c r="BI385" s="223">
        <f t="shared" ca="1" si="651"/>
        <v>-4.8882581882289514E-4</v>
      </c>
      <c r="BJ385" s="223">
        <f t="shared" ca="1" si="652"/>
        <v>-3.4091149003923185E-4</v>
      </c>
      <c r="BK385" s="223">
        <f t="shared" ca="1" si="653"/>
        <v>-7.8089270081912635E-5</v>
      </c>
      <c r="BL385" s="223">
        <f t="shared" ca="1" si="654"/>
        <v>2.1105377979923837E-4</v>
      </c>
      <c r="BM385" s="223">
        <f t="shared" ca="1" si="655"/>
        <v>4.2905887901123387E-4</v>
      </c>
      <c r="BN385" s="223">
        <f t="shared" ca="1" si="656"/>
        <v>5.0244505977363007E-4</v>
      </c>
      <c r="BO385" s="223">
        <f t="shared" ca="1" si="657"/>
        <v>4.0647671909538585E-4</v>
      </c>
      <c r="BP385" s="223">
        <f t="shared" ca="1" si="658"/>
        <v>1.7350102029887305E-4</v>
      </c>
      <c r="BQ385" s="223">
        <f t="shared" ca="1" si="659"/>
        <v>-1.1795506693138902E-4</v>
      </c>
      <c r="BR385" s="223">
        <f t="shared" ca="1" si="660"/>
        <v>-3.6965312783999549E-4</v>
      </c>
      <c r="BS385" s="223">
        <f t="shared" ca="1" si="661"/>
        <v>-4.9675561885170023E-4</v>
      </c>
      <c r="BT385" s="223">
        <f t="shared" ca="1" si="662"/>
        <v>-4.5642127579147249E-4</v>
      </c>
      <c r="BU385" s="223">
        <f t="shared" ca="1" si="663"/>
        <v>-2.6224522360623762E-4</v>
      </c>
      <c r="BV385" s="223">
        <f t="shared" ca="1" si="664"/>
        <v>2.0323406991326561E-5</v>
      </c>
      <c r="BW385" s="223">
        <f t="shared" ca="1" si="665"/>
        <v>2.960418142697279E-4</v>
      </c>
      <c r="BX385" s="223">
        <f t="shared" ca="1" si="666"/>
        <v>4.7197613808106094E-4</v>
      </c>
      <c r="BY385" s="223">
        <f t="shared" ca="1" si="667"/>
        <v>4.8882581882289482E-4</v>
      </c>
      <c r="BZ385" s="223">
        <f t="shared" ca="1" si="668"/>
        <v>3.4091149003923326E-4</v>
      </c>
      <c r="CA385" s="223">
        <f t="shared" ca="1" si="669"/>
        <v>7.8089270081911063E-5</v>
      </c>
      <c r="CB385" s="223">
        <f t="shared" ca="1" si="670"/>
        <v>-2.110537797992398E-4</v>
      </c>
      <c r="CC385" s="223">
        <f t="shared" ca="1" si="671"/>
        <v>-4.2905887901123284E-4</v>
      </c>
      <c r="CD385" s="223">
        <f t="shared" ca="1" si="672"/>
        <v>-5.0244505977363007E-4</v>
      </c>
      <c r="CE385" s="223">
        <f t="shared" ca="1" si="673"/>
        <v>-4.0647671909538493E-4</v>
      </c>
      <c r="CF385" s="223">
        <f t="shared" ca="1" si="674"/>
        <v>-1.7350102029887153E-4</v>
      </c>
      <c r="CG385" s="223">
        <f t="shared" ca="1" si="675"/>
        <v>1.1795506693138702E-4</v>
      </c>
      <c r="CH385" s="223">
        <f t="shared" ca="1" si="676"/>
        <v>3.6965312783999413E-4</v>
      </c>
      <c r="CI385" s="223">
        <f t="shared" ca="1" si="677"/>
        <v>4.9675561885170055E-4</v>
      </c>
      <c r="CJ385" s="223">
        <f t="shared" ca="1" si="678"/>
        <v>4.5642127579147336E-4</v>
      </c>
      <c r="CK385" s="223">
        <f t="shared" ca="1" si="679"/>
        <v>2.6224522360623935E-4</v>
      </c>
      <c r="CL385" s="223">
        <f t="shared" ca="1" si="680"/>
        <v>-2.0323406991328187E-5</v>
      </c>
      <c r="CM385" s="223">
        <f t="shared" ca="1" si="681"/>
        <v>-2.9604181426972926E-4</v>
      </c>
      <c r="CN385" s="223">
        <f t="shared" ca="1" si="682"/>
        <v>-4.7197613808106029E-4</v>
      </c>
      <c r="CO385" s="223">
        <f t="shared" ca="1" si="683"/>
        <v>-4.8882581882289525E-4</v>
      </c>
      <c r="CP385" s="223">
        <f t="shared" ca="1" si="684"/>
        <v>-3.4091149003923212E-4</v>
      </c>
      <c r="CQ385" s="223">
        <f t="shared" ca="1" si="685"/>
        <v>-7.8089270081912988E-5</v>
      </c>
      <c r="CR385" s="223">
        <f t="shared" ca="1" si="686"/>
        <v>2.1105377979923801E-4</v>
      </c>
      <c r="CS385" s="223">
        <f t="shared" ca="1" si="687"/>
        <v>4.2905887901123377E-4</v>
      </c>
      <c r="CT385" s="223">
        <f t="shared" ca="1" si="688"/>
        <v>5.0244505977363007E-4</v>
      </c>
      <c r="CU385" s="223">
        <f t="shared" ca="1" si="689"/>
        <v>4.0647671909538606E-4</v>
      </c>
      <c r="CV385" s="223">
        <f t="shared" ca="1" si="690"/>
        <v>1.7350102029887335E-4</v>
      </c>
      <c r="CW385" s="223">
        <f t="shared" ca="1" si="691"/>
        <v>-1.1795506693138865E-4</v>
      </c>
      <c r="CX385" s="223">
        <f t="shared" ca="1" si="692"/>
        <v>-3.6965312783999522E-4</v>
      </c>
      <c r="CY385" s="223">
        <f t="shared" ca="1" si="693"/>
        <v>-4.9675561885170023E-4</v>
      </c>
      <c r="CZ385" s="223">
        <f t="shared" ca="1" si="694"/>
        <v>-4.5642127579147271E-4</v>
      </c>
      <c r="DA385" s="223">
        <f t="shared" ca="1" si="695"/>
        <v>-2.6224522360623789E-4</v>
      </c>
      <c r="DB385" s="223">
        <f t="shared" ca="1" si="696"/>
        <v>2.0323406991326208E-5</v>
      </c>
      <c r="DC385" s="223">
        <f t="shared" ca="1" si="697"/>
        <v>2.9604181426972763E-4</v>
      </c>
      <c r="DD385" s="223">
        <f t="shared" ca="1" si="698"/>
        <v>4.7197613808106084E-4</v>
      </c>
      <c r="DE385" s="223">
        <f t="shared" ca="1" si="699"/>
        <v>4.8882581882289482E-4</v>
      </c>
      <c r="DF385" s="223">
        <f t="shared" ca="1" si="700"/>
        <v>3.4091149003923353E-4</v>
      </c>
      <c r="DG385" s="223">
        <f t="shared" ca="1" si="701"/>
        <v>7.8089270081911416E-5</v>
      </c>
      <c r="DH385" s="223">
        <f t="shared" ca="1" si="702"/>
        <v>-2.1105377979923945E-4</v>
      </c>
      <c r="DI385" s="223">
        <f t="shared" ca="1" si="703"/>
        <v>-4.2905887901123274E-4</v>
      </c>
      <c r="DJ385" s="223">
        <f t="shared" ca="1" si="704"/>
        <v>-5.0244505977363007E-4</v>
      </c>
      <c r="DK385" s="223">
        <f t="shared" ca="1" si="705"/>
        <v>-4.0647671909538514E-4</v>
      </c>
      <c r="DL385" s="223">
        <f t="shared" ca="1" si="706"/>
        <v>-1.7350102029887522E-4</v>
      </c>
      <c r="DM385" s="223">
        <f t="shared" ca="1" si="707"/>
        <v>1.1795506693138667E-4</v>
      </c>
      <c r="DN385" s="223">
        <f t="shared" ca="1" si="708"/>
        <v>3.696531278399963E-4</v>
      </c>
      <c r="DO385" s="223">
        <f t="shared" ca="1" si="709"/>
        <v>4.967556188516999E-4</v>
      </c>
      <c r="DP385" s="223">
        <f t="shared" ca="1" si="710"/>
        <v>4.5642127579147352E-4</v>
      </c>
      <c r="DQ385" s="223">
        <f t="shared" ca="1" si="711"/>
        <v>2.6224522360623659E-4</v>
      </c>
      <c r="DR385" s="223">
        <f t="shared" ca="1" si="712"/>
        <v>-2.032340699132423E-5</v>
      </c>
      <c r="DS385" s="223">
        <f t="shared" ca="1" si="713"/>
        <v>-2.9604181426972893E-4</v>
      </c>
      <c r="DT385" s="223">
        <f t="shared" ca="1" si="714"/>
        <v>-4.7197613808106138E-4</v>
      </c>
      <c r="DU385" s="223">
        <f t="shared" ca="1" si="715"/>
        <v>-4.8882581882289536E-4</v>
      </c>
      <c r="DV385" s="223">
        <f t="shared" ca="1" si="716"/>
        <v>-3.4091149003923239E-4</v>
      </c>
      <c r="DW385" s="223">
        <f t="shared" ca="1" si="717"/>
        <v>-7.8089270081909844E-5</v>
      </c>
      <c r="DX385" s="223">
        <f t="shared" ca="1" si="718"/>
        <v>2.1105377979923769E-4</v>
      </c>
      <c r="DY385" s="223">
        <f t="shared" ca="1" si="719"/>
        <v>4.2905887901123355E-4</v>
      </c>
      <c r="DZ385" s="223">
        <f t="shared" ca="1" si="720"/>
        <v>5.0244505977363018E-4</v>
      </c>
      <c r="EA385" s="223">
        <f t="shared" ca="1" si="721"/>
        <v>4.0647671909538628E-4</v>
      </c>
      <c r="EB385" s="223">
        <f t="shared" ca="1" si="722"/>
        <v>1.7350102029887036E-4</v>
      </c>
      <c r="EC385" s="223">
        <f t="shared" ca="1" si="723"/>
        <v>-1.1795506693138477E-4</v>
      </c>
      <c r="ED385" s="223">
        <f t="shared" ca="1" si="724"/>
        <v>-3.69653127839995E-4</v>
      </c>
      <c r="EE385" s="223">
        <f t="shared" ca="1" si="725"/>
        <v>-4.9675561885170077E-4</v>
      </c>
      <c r="EF385" s="223">
        <f t="shared" ca="1" si="726"/>
        <v>-4.5642127579147433E-4</v>
      </c>
      <c r="EG385" s="223">
        <f t="shared" ca="1" si="727"/>
        <v>-2.6224522360623827E-4</v>
      </c>
      <c r="EH385" s="223">
        <f t="shared" ca="1" si="728"/>
        <v>2.0323406991329434E-5</v>
      </c>
      <c r="EI385" s="223">
        <f t="shared" ca="1" si="729"/>
        <v>2.9604181426972736E-4</v>
      </c>
      <c r="EJ385" s="223">
        <f t="shared" ca="1" si="730"/>
        <v>4.7197613808106062E-4</v>
      </c>
      <c r="EK385" s="223">
        <f t="shared" ca="1" si="731"/>
        <v>4.888258188228958E-4</v>
      </c>
      <c r="EL385" s="223">
        <f t="shared" ca="1" si="732"/>
        <v>3.409114900392338E-4</v>
      </c>
      <c r="EM385" s="223">
        <f t="shared" ca="1" si="733"/>
        <v>7.8089270081911795E-5</v>
      </c>
      <c r="EN385" s="223">
        <f t="shared" ca="1" si="734"/>
        <v>-2.110537797992359E-4</v>
      </c>
      <c r="EO385" s="223">
        <f t="shared" ca="1" si="735"/>
        <v>-4.2905887901123252E-4</v>
      </c>
      <c r="EP385" s="223">
        <f t="shared" ca="1" si="736"/>
        <v>-5.0244505977362997E-4</v>
      </c>
      <c r="EQ385" s="223">
        <f t="shared" ca="1" si="737"/>
        <v>-4.0647671909538742E-4</v>
      </c>
      <c r="ER385" s="223">
        <f t="shared" ca="1" si="738"/>
        <v>-1.7350102029887223E-4</v>
      </c>
      <c r="ES385" s="223">
        <f t="shared" ca="1" si="739"/>
        <v>1.1795506693138984E-4</v>
      </c>
      <c r="ET385" s="223">
        <f t="shared" ca="1" si="740"/>
        <v>3.6965312783999364E-4</v>
      </c>
      <c r="EU385" s="223">
        <f t="shared" ca="1" si="741"/>
        <v>4.9675561885170044E-4</v>
      </c>
      <c r="EV385" s="223">
        <f t="shared" ca="1" si="742"/>
        <v>4.5642127579147217E-4</v>
      </c>
      <c r="EW385" s="223">
        <f t="shared" ca="1" si="743"/>
        <v>2.622452236062399E-4</v>
      </c>
      <c r="EX385" s="223">
        <f t="shared" ca="1" si="744"/>
        <v>-2.0323406991327455E-5</v>
      </c>
      <c r="EY385" s="223">
        <f t="shared" ca="1" si="745"/>
        <v>-2.9604181426972574E-4</v>
      </c>
      <c r="EZ385" s="223">
        <f t="shared" ca="1" si="746"/>
        <v>-4.7197613808105997E-4</v>
      </c>
      <c r="FA385" s="223">
        <f t="shared" ca="1" si="747"/>
        <v>-4.888258188228946E-4</v>
      </c>
      <c r="FB385" s="223">
        <f t="shared" ca="1" si="748"/>
        <v>-3.4091149003923527E-4</v>
      </c>
      <c r="FC385" s="223">
        <f t="shared" ca="1" si="749"/>
        <v>-7.8089270081913774E-5</v>
      </c>
      <c r="FD385" s="223">
        <f t="shared" ca="1" si="750"/>
        <v>2.1105377979924062E-4</v>
      </c>
      <c r="FE385" s="223">
        <f t="shared" ca="1" si="751"/>
        <v>4.2905887901123149E-4</v>
      </c>
      <c r="FF385" s="223">
        <f t="shared" ca="1" si="752"/>
        <v>5.0244505977363007E-4</v>
      </c>
      <c r="FG385" s="223">
        <f t="shared" ca="1" si="753"/>
        <v>4.0647671909538438E-4</v>
      </c>
      <c r="FH385" s="223">
        <f t="shared" ca="1" si="754"/>
        <v>1.7350102029887405E-4</v>
      </c>
      <c r="FI385" s="223">
        <f t="shared" ca="1" si="755"/>
        <v>-1.1795506693138789E-4</v>
      </c>
      <c r="FJ385" s="223">
        <f t="shared" ca="1" si="756"/>
        <v>-3.6965312783999229E-4</v>
      </c>
      <c r="FK385" s="223">
        <f t="shared" ca="1" si="757"/>
        <v>-4.9675561885170012E-4</v>
      </c>
      <c r="FL385" s="223">
        <f t="shared" ca="1" si="758"/>
        <v>-4.5642127579147292E-4</v>
      </c>
      <c r="FM385" s="223">
        <f t="shared" ca="1" si="759"/>
        <v>-2.6224522360624163E-4</v>
      </c>
      <c r="FN385" s="223">
        <f t="shared" ca="1" si="760"/>
        <v>2.0323406991325476E-5</v>
      </c>
      <c r="FO385" s="223">
        <f t="shared" ca="1" si="761"/>
        <v>2.9604181426972991E-4</v>
      </c>
      <c r="FP385" s="223">
        <f t="shared" ca="1" si="762"/>
        <v>4.7197613808105932E-4</v>
      </c>
      <c r="FQ385" s="223">
        <f t="shared" ca="1" si="763"/>
        <v>4.8882581882289504E-4</v>
      </c>
      <c r="FR385" s="223">
        <f t="shared" ca="1" si="764"/>
        <v>3.4091149003923147E-4</v>
      </c>
      <c r="FS385" s="223">
        <f t="shared" ca="1" si="765"/>
        <v>7.8089270081915671E-5</v>
      </c>
      <c r="FT385" s="223">
        <f t="shared" ca="1" si="766"/>
        <v>-2.1105377979923877E-4</v>
      </c>
      <c r="FU385" s="223">
        <f t="shared" ca="1" si="767"/>
        <v>-4.290588790112342E-4</v>
      </c>
      <c r="FV385" s="223">
        <f t="shared" ca="1" si="768"/>
        <v>-5.0244505977363007E-4</v>
      </c>
      <c r="FW385" s="223">
        <f t="shared" ca="1" si="769"/>
        <v>-4.0647671909538558E-4</v>
      </c>
      <c r="FX385" s="223">
        <f t="shared" ca="1" si="770"/>
        <v>-1.7350102029887595E-4</v>
      </c>
      <c r="FY385" s="223">
        <f t="shared" ca="1" si="771"/>
        <v>1.1795506693138599E-4</v>
      </c>
      <c r="FZ385" s="223">
        <f t="shared" ca="1" si="772"/>
        <v>3.6965312783999581E-4</v>
      </c>
      <c r="GA385" s="223">
        <f t="shared" ca="1" si="773"/>
        <v>4.9675561885169979E-4</v>
      </c>
      <c r="GB385" s="223">
        <f t="shared" ca="1" si="774"/>
        <v>4.5642127579147379E-4</v>
      </c>
      <c r="GC385" s="223">
        <f t="shared" ca="1" si="775"/>
        <v>2.6224522360623718E-4</v>
      </c>
      <c r="GD385" s="223">
        <f t="shared" ca="1" si="776"/>
        <v>-2.0323406991323498E-5</v>
      </c>
      <c r="GE385" s="223">
        <f t="shared" ca="1" si="777"/>
        <v>-2.9604181426972839E-4</v>
      </c>
      <c r="GF385" s="223">
        <f t="shared" ca="1" si="778"/>
        <v>-4.7197613808106105E-4</v>
      </c>
      <c r="GG385" s="223">
        <f t="shared" ca="1" si="779"/>
        <v>-4.8882581882289558E-4</v>
      </c>
      <c r="GH385" s="223">
        <f t="shared" ca="1" si="780"/>
        <v>-3.4091149003923294E-4</v>
      </c>
      <c r="GI385" s="223">
        <f t="shared" ca="1" si="781"/>
        <v>-7.8089270081910548E-5</v>
      </c>
      <c r="GJ385" s="223">
        <f t="shared" ca="1" si="782"/>
        <v>2.1105377979923701E-4</v>
      </c>
      <c r="GK385" s="223">
        <f t="shared" ca="1" si="783"/>
        <v>4.2905887901123322E-4</v>
      </c>
      <c r="GL385" s="223">
        <f t="shared" ca="1" si="784"/>
        <v>5.0244505977363018E-4</v>
      </c>
      <c r="GM385" s="223">
        <f t="shared" ca="1" si="785"/>
        <v>4.0647671909538677E-4</v>
      </c>
      <c r="GN385" s="223">
        <f t="shared" ca="1" si="786"/>
        <v>1.7350102029887101E-4</v>
      </c>
      <c r="GO385" s="223">
        <f t="shared" ca="1" si="787"/>
        <v>-1.1795506693138409E-4</v>
      </c>
      <c r="GP385" s="223">
        <f t="shared" ca="1" si="788"/>
        <v>-3.6965312783999446E-4</v>
      </c>
      <c r="GQ385" s="223">
        <f t="shared" ca="1" si="789"/>
        <v>-4.9675561885170066E-4</v>
      </c>
      <c r="GR385" s="223">
        <f t="shared" ca="1" si="790"/>
        <v>-4.564212757914746E-4</v>
      </c>
      <c r="GS385" s="223">
        <f t="shared" ca="1" si="791"/>
        <v>-2.6224522360623887E-4</v>
      </c>
      <c r="GT385" s="223">
        <f t="shared" ca="1" si="792"/>
        <v>2.0323406991328621E-5</v>
      </c>
      <c r="GU385" s="223">
        <f t="shared" ca="1" si="793"/>
        <v>2.9604181426972671E-4</v>
      </c>
      <c r="GV385" s="223">
        <f t="shared" ca="1" si="794"/>
        <v>4.719761380810604E-4</v>
      </c>
      <c r="GW385" s="223">
        <f t="shared" ca="1" si="795"/>
        <v>4.8882581882289601E-4</v>
      </c>
      <c r="GX385" s="223">
        <f t="shared" ca="1" si="796"/>
        <v>3.4091149003923435E-4</v>
      </c>
      <c r="GY385" s="223">
        <f t="shared" ca="1" si="797"/>
        <v>7.80892700819125E-5</v>
      </c>
      <c r="GZ385" s="223">
        <f t="shared" ca="1" si="798"/>
        <v>-2.1105377979923522E-4</v>
      </c>
      <c r="HA385" s="223">
        <f t="shared" ca="1" si="799"/>
        <v>-4.2905887901123214E-4</v>
      </c>
      <c r="HB385" s="223">
        <f t="shared" ca="1" si="800"/>
        <v>-5.0244505977362997E-4</v>
      </c>
      <c r="HC385" s="223">
        <f t="shared" ca="1" si="801"/>
        <v>-4.0647671909538791E-4</v>
      </c>
      <c r="HD385" s="223">
        <f t="shared" ca="1" si="802"/>
        <v>-1.7350102029887291E-4</v>
      </c>
      <c r="HE385" s="223">
        <f t="shared" ca="1" si="803"/>
        <v>1.1795506693138911E-4</v>
      </c>
      <c r="HF385" s="223">
        <f t="shared" ca="1" si="804"/>
        <v>3.6965312783999316E-4</v>
      </c>
      <c r="HG385" s="223">
        <f t="shared" ca="1" si="805"/>
        <v>4.9675561885170034E-4</v>
      </c>
      <c r="HH385" s="223">
        <f t="shared" ca="1" si="806"/>
        <v>4.5642127579147244E-4</v>
      </c>
      <c r="HI385" s="223">
        <f t="shared" ca="1" si="807"/>
        <v>2.6224522360624055E-4</v>
      </c>
      <c r="HJ385" s="223">
        <f t="shared" ca="1" si="808"/>
        <v>-2.0323406991326696E-5</v>
      </c>
      <c r="HK385" s="223">
        <f t="shared" ca="1" si="809"/>
        <v>-2.9604181426972514E-4</v>
      </c>
      <c r="HL385" s="223">
        <f t="shared" ca="1" si="810"/>
        <v>-4.7197613808105975E-4</v>
      </c>
      <c r="HM385" s="223">
        <f t="shared" ca="1" si="811"/>
        <v>-4.8882581882289471E-4</v>
      </c>
      <c r="HN385" s="223">
        <f t="shared" ca="1" si="812"/>
        <v>-3.4091149003923581E-4</v>
      </c>
      <c r="HO385" s="223">
        <f t="shared" ca="1" si="813"/>
        <v>-7.8089270081914506E-5</v>
      </c>
      <c r="HP385" s="223">
        <f t="shared" ca="1" si="814"/>
        <v>2.1105377979923994E-4</v>
      </c>
      <c r="HQ385" s="223">
        <f t="shared" ca="1" si="815"/>
        <v>4.290588790112348E-4</v>
      </c>
      <c r="HR385" s="223">
        <f t="shared" ca="1" si="816"/>
        <v>5.024450597736304E-4</v>
      </c>
      <c r="HS385" s="223">
        <f t="shared" ca="1" si="817"/>
        <v>4.0647671909538904E-4</v>
      </c>
      <c r="HT385" s="223">
        <f t="shared" ca="1" si="818"/>
        <v>1.7350102029887473E-4</v>
      </c>
      <c r="HU385" s="223">
        <f t="shared" ca="1" si="819"/>
        <v>-1.1795506693138715E-4</v>
      </c>
      <c r="HV385" s="223">
        <f t="shared" ca="1" si="820"/>
        <v>-3.6965312783999662E-4</v>
      </c>
      <c r="HW385" s="223">
        <f t="shared" ca="1" si="821"/>
        <v>-4.967556188517012E-4</v>
      </c>
      <c r="HX385" s="223">
        <f t="shared" ca="1" si="822"/>
        <v>-4.5642127579147629E-4</v>
      </c>
      <c r="HY385" s="223">
        <f t="shared" ca="1" si="823"/>
        <v>-2.6224522360624228E-4</v>
      </c>
      <c r="HZ385" s="223">
        <f t="shared" ca="1" si="824"/>
        <v>2.0323406991324717E-5</v>
      </c>
      <c r="IA385" s="223">
        <f t="shared" ca="1" si="825"/>
        <v>2.9604181426972937E-4</v>
      </c>
      <c r="IB385" s="223">
        <f t="shared" ca="1" si="826"/>
        <v>4.7197613808106154E-4</v>
      </c>
      <c r="IC385" s="223">
        <f t="shared" ca="1" si="827"/>
        <v>4.8882581882289688E-4</v>
      </c>
      <c r="ID385" s="223">
        <f t="shared" ca="1" si="828"/>
        <v>3.4091149003923727E-4</v>
      </c>
      <c r="IE385" s="223">
        <f t="shared" ca="1" si="829"/>
        <v>-1.5967998410331736E-5</v>
      </c>
      <c r="IF385" s="223">
        <f t="shared" ca="1" si="830"/>
        <v>-2.1105377979923815E-4</v>
      </c>
      <c r="IG385" s="223">
        <f t="shared" ca="1" si="831"/>
        <v>-4.2905887901123377E-4</v>
      </c>
      <c r="IH385" s="223">
        <f t="shared" ca="1" si="832"/>
        <v>-5.0244505977362997E-4</v>
      </c>
      <c r="II385" s="223">
        <f t="shared" ca="1" si="833"/>
        <v>-4.0647671909539024E-4</v>
      </c>
      <c r="IJ385" s="223">
        <f t="shared" ca="1" si="834"/>
        <v>-1.735010202988766E-4</v>
      </c>
      <c r="IK385" s="223">
        <f t="shared" ca="1" si="835"/>
        <v>1.1795506693138528E-4</v>
      </c>
      <c r="IL385" s="223">
        <f t="shared" ca="1" si="836"/>
        <v>3.6965312783999532E-4</v>
      </c>
      <c r="IM385" s="223">
        <f t="shared" ca="1" si="837"/>
        <v>4.9675561885170077E-4</v>
      </c>
      <c r="IN385" s="223">
        <f t="shared" ca="1" si="838"/>
        <v>4.5642127579147108E-4</v>
      </c>
      <c r="IO385" s="223">
        <f t="shared" ca="1" si="839"/>
        <v>2.6224522360624396E-4</v>
      </c>
      <c r="IP385" s="223">
        <f t="shared" ca="1" si="840"/>
        <v>-2.0323406991322739E-5</v>
      </c>
      <c r="IQ385" s="223">
        <f t="shared" ca="1" si="841"/>
        <v>-2.9604181426972769E-4</v>
      </c>
      <c r="IR385" s="223">
        <f t="shared" ca="1" si="842"/>
        <v>-4.7197613808106084E-4</v>
      </c>
      <c r="IS385" s="223">
        <f t="shared" ca="1" si="843"/>
        <v>-4.8882581882289406E-4</v>
      </c>
      <c r="IT385" s="223">
        <f t="shared" ca="1" si="844"/>
        <v>-3.4091149003923874E-4</v>
      </c>
      <c r="IU385" s="223">
        <f t="shared" ca="1" si="845"/>
        <v>-7.8089270081918355E-5</v>
      </c>
      <c r="IV385" s="223">
        <f t="shared" ca="1" si="846"/>
        <v>2.1105377979923639E-4</v>
      </c>
      <c r="IW385" s="223">
        <f t="shared" ca="1" si="847"/>
        <v>4.2905887901123274E-4</v>
      </c>
      <c r="IX385" s="223">
        <f t="shared" ca="1" si="848"/>
        <v>5.0244505977363007E-4</v>
      </c>
      <c r="IY385" s="223">
        <f t="shared" ca="1" si="849"/>
        <v>4.0647671909538297E-4</v>
      </c>
      <c r="IZ385" s="223">
        <f t="shared" ca="1" si="850"/>
        <v>1.7350102029887841E-4</v>
      </c>
      <c r="JA385" s="223">
        <f t="shared" ca="1" si="851"/>
        <v>-1.1795506693138333E-4</v>
      </c>
      <c r="JB385" s="223">
        <f t="shared" ca="1" si="852"/>
        <v>-3.6965312783999397E-4</v>
      </c>
    </row>
    <row r="386" spans="2:262">
      <c r="B386" s="230">
        <v>25</v>
      </c>
      <c r="C386" s="229">
        <f t="shared" si="853"/>
        <v>4.8828125000000011E-4</v>
      </c>
      <c r="D386" s="226">
        <f t="shared" ca="1" si="597"/>
        <v>50.079107791920926</v>
      </c>
      <c r="E386" s="225">
        <f ca="1">AE361</f>
        <v>7.9107791920924861E-2</v>
      </c>
      <c r="F386" s="224">
        <v>25</v>
      </c>
      <c r="G386" s="223">
        <f t="shared" ca="1" si="854"/>
        <v>1.9959235063697158E-3</v>
      </c>
      <c r="H386" s="223">
        <f t="shared" ca="1" si="598"/>
        <v>1.7592726061037458E-3</v>
      </c>
      <c r="I386" s="223">
        <f t="shared" ca="1" si="599"/>
        <v>8.8078562351834538E-4</v>
      </c>
      <c r="J386" s="223">
        <f t="shared" ca="1" si="600"/>
        <v>-3.1903870724205063E-4</v>
      </c>
      <c r="K386" s="223">
        <f t="shared" ca="1" si="601"/>
        <v>-1.4024680272155749E-3</v>
      </c>
      <c r="L386" s="223">
        <f t="shared" ca="1" si="602"/>
        <v>-1.9742344127221811E-3</v>
      </c>
      <c r="M386" s="223">
        <f t="shared" ca="1" si="603"/>
        <v>-1.8257401196702071E-3</v>
      </c>
      <c r="N386" s="223">
        <f t="shared" ca="1" si="604"/>
        <v>-1.0111603764856518E-3</v>
      </c>
      <c r="O386" s="223">
        <f t="shared" ca="1" si="605"/>
        <v>1.7232138471959301E-4</v>
      </c>
      <c r="P386" s="223">
        <f t="shared" ca="1" si="606"/>
        <v>1.292935070741635E-3</v>
      </c>
      <c r="Q386" s="223">
        <f t="shared" ca="1" si="607"/>
        <v>1.9418467717392642E-3</v>
      </c>
      <c r="R386" s="223">
        <f t="shared" ca="1" si="608"/>
        <v>1.8823137893412699E-3</v>
      </c>
      <c r="S386" s="223">
        <f t="shared" ca="1" si="609"/>
        <v>1.1360555637631988E-3</v>
      </c>
      <c r="T386" s="223">
        <f t="shared" ca="1" si="610"/>
        <v>-2.4670237682966698E-5</v>
      </c>
      <c r="U386" s="223">
        <f t="shared" ca="1" si="611"/>
        <v>-1.1763955870960632E-3</v>
      </c>
      <c r="V386" s="223">
        <f t="shared" ca="1" si="612"/>
        <v>-1.8989360948536008E-3</v>
      </c>
      <c r="W386" s="223">
        <f t="shared" ca="1" si="613"/>
        <v>-1.9286870374992941E-3</v>
      </c>
      <c r="X386" s="223">
        <f t="shared" ca="1" si="614"/>
        <v>-1.2547943675098843E-3</v>
      </c>
      <c r="Y386" s="223">
        <f t="shared" ca="1" si="615"/>
        <v>-1.2311459950916119E-4</v>
      </c>
      <c r="Z386" s="223">
        <f t="shared" ca="1" si="616"/>
        <v>1.0534811138380254E-3</v>
      </c>
      <c r="AA386" s="223">
        <f t="shared" ca="1" si="617"/>
        <v>1.8457349187411274E-3</v>
      </c>
      <c r="AB386" s="223">
        <f t="shared" ca="1" si="618"/>
        <v>1.964608563494613E-3</v>
      </c>
      <c r="AC386" s="223">
        <f t="shared" ca="1" si="619"/>
        <v>1.3667333318603601E-3</v>
      </c>
      <c r="AD386" s="223">
        <f t="shared" ca="1" si="620"/>
        <v>2.7023226801957758E-4</v>
      </c>
      <c r="AE386" s="223">
        <f t="shared" ca="1" si="621"/>
        <v>-9.248577351477329E-4</v>
      </c>
      <c r="AF386" s="223">
        <f t="shared" ca="1" si="622"/>
        <v>-1.782531545184689E-3</v>
      </c>
      <c r="AG386" s="223">
        <f t="shared" ca="1" si="623"/>
        <v>-1.9898837054655215E-3</v>
      </c>
      <c r="AH386" s="223">
        <f t="shared" ca="1" si="624"/>
        <v>-1.4712658498681286E-3</v>
      </c>
      <c r="AI386" s="223">
        <f t="shared" ca="1" si="625"/>
        <v>-4.1588552445596418E-4</v>
      </c>
      <c r="AJ386" s="223">
        <f t="shared" ca="1" si="626"/>
        <v>7.9122247225857801E-4</v>
      </c>
      <c r="AK386" s="223">
        <f t="shared" ca="1" si="627"/>
        <v>1.7096684787416907E-3</v>
      </c>
      <c r="AL386" s="223">
        <f t="shared" ca="1" si="628"/>
        <v>2.004375495227776E-3</v>
      </c>
      <c r="AM386" s="223">
        <f t="shared" ca="1" si="629"/>
        <v>1.5678254507611367E-3</v>
      </c>
      <c r="AN386" s="223">
        <f t="shared" ca="1" si="630"/>
        <v>5.5928506120190582E-4</v>
      </c>
      <c r="AO386" s="223">
        <f t="shared" ca="1" si="631"/>
        <v>-6.5329950623867271E-4</v>
      </c>
      <c r="AP386" s="223">
        <f t="shared" ca="1" si="632"/>
        <v>-1.6275405706822356E-3</v>
      </c>
      <c r="AQ386" s="223">
        <f t="shared" ca="1" si="633"/>
        <v>-2.0080054005170477E-3</v>
      </c>
      <c r="AR386" s="223">
        <f t="shared" ca="1" si="634"/>
        <v>-1.6558888696959662E-3</v>
      </c>
      <c r="AS386" s="223">
        <f t="shared" ca="1" si="635"/>
        <v>-6.9965378374327845E-4</v>
      </c>
      <c r="AT386" s="223">
        <f t="shared" ca="1" si="636"/>
        <v>5.118362535908728E-4</v>
      </c>
      <c r="AU386" s="223">
        <f t="shared" ca="1" si="637"/>
        <v>1.5365928792558791E-3</v>
      </c>
      <c r="AV386" s="223">
        <f t="shared" ca="1" si="638"/>
        <v>2.0007537505620692E-3</v>
      </c>
      <c r="AW386" s="223">
        <f t="shared" ca="1" si="639"/>
        <v>1.7349788833753636E-3</v>
      </c>
      <c r="AX386" s="223">
        <f t="shared" ca="1" si="640"/>
        <v>8.3623102181070949E-4</v>
      </c>
      <c r="AY386" s="223">
        <f t="shared" ca="1" si="641"/>
        <v>-3.6759931593803054E-4</v>
      </c>
      <c r="AZ386" s="223">
        <f t="shared" ca="1" si="642"/>
        <v>-1.4373182578823983E-3</v>
      </c>
      <c r="BA386" s="223">
        <f t="shared" ca="1" si="643"/>
        <v>-1.9826598426822498E-3</v>
      </c>
      <c r="BB386" s="223">
        <f t="shared" ca="1" si="644"/>
        <v>-1.804666896162634E-3</v>
      </c>
      <c r="BC386" s="223">
        <f t="shared" ca="1" si="645"/>
        <v>-9.68276651517702E-4</v>
      </c>
      <c r="BD386" s="223">
        <f t="shared" ca="1" si="646"/>
        <v>2.2137032574235174E-4</v>
      </c>
      <c r="BE386" s="223">
        <f t="shared" ca="1" si="647"/>
        <v>1.3302546843364338E-3</v>
      </c>
      <c r="BF386" s="223">
        <f t="shared" ca="1" si="648"/>
        <v>1.9538217293320914E-3</v>
      </c>
      <c r="BG386" s="223">
        <f t="shared" ca="1" si="649"/>
        <v>1.8645752626785294E-3</v>
      </c>
      <c r="BH386" s="223">
        <f t="shared" ca="1" si="650"/>
        <v>1.0950751061560883E-3</v>
      </c>
      <c r="BI386" s="223">
        <f t="shared" ca="1" si="651"/>
        <v>-7.3941710571377782E-5</v>
      </c>
      <c r="BJ386" s="223">
        <f t="shared" ca="1" si="652"/>
        <v>-1.2159823453993051E-3</v>
      </c>
      <c r="BK386" s="223">
        <f t="shared" ca="1" si="653"/>
        <v>-1.914395686746452E-3</v>
      </c>
      <c r="BL386" s="223">
        <f t="shared" ca="1" si="654"/>
        <v>-1.9143793342942896E-3</v>
      </c>
      <c r="BM386" s="223">
        <f t="shared" ca="1" si="655"/>
        <v>-1.2159392539140509E-3</v>
      </c>
      <c r="BN386" s="223">
        <f t="shared" ca="1" si="656"/>
        <v>-7.3887601135700373E-5</v>
      </c>
      <c r="BO386" s="223">
        <f t="shared" ca="1" si="657"/>
        <v>1.0951204927765502E-3</v>
      </c>
      <c r="BP386" s="223">
        <f t="shared" ca="1" si="658"/>
        <v>1.8645953680660719E-3</v>
      </c>
      <c r="BQ386" s="223">
        <f t="shared" ca="1" si="659"/>
        <v>1.9538092184306641E-3</v>
      </c>
      <c r="BR386" s="223">
        <f t="shared" ca="1" si="660"/>
        <v>1.3302141215028795E-3</v>
      </c>
      <c r="BS386" s="223">
        <f t="shared" ca="1" si="661"/>
        <v>2.213165095303946E-4</v>
      </c>
      <c r="BT386" s="223">
        <f t="shared" ca="1" si="662"/>
        <v>-9.6832408731934295E-4</v>
      </c>
      <c r="BU386" s="223">
        <f t="shared" ca="1" si="663"/>
        <v>-1.8046906455327196E-3</v>
      </c>
      <c r="BV386" s="223">
        <f t="shared" ca="1" si="664"/>
        <v>-1.9826512411292149E-3</v>
      </c>
      <c r="BW386" s="223">
        <f t="shared" ca="1" si="665"/>
        <v>-1.4372804435140486E-3</v>
      </c>
      <c r="BX386" s="223">
        <f t="shared" ca="1" si="666"/>
        <v>-3.6754608458450179E-4</v>
      </c>
      <c r="BY386" s="223">
        <f t="shared" ca="1" si="667"/>
        <v>8.3628024973480403E-4</v>
      </c>
      <c r="BZ386" s="223">
        <f t="shared" ca="1" si="668"/>
        <v>1.735006148028094E-3</v>
      </c>
      <c r="CA386" s="223">
        <f t="shared" ca="1" si="669"/>
        <v>2.0007491049699915E-3</v>
      </c>
      <c r="CB386" s="223">
        <f t="shared" ca="1" si="670"/>
        <v>1.5365580182720821E-3</v>
      </c>
      <c r="CC386" s="223">
        <f t="shared" ca="1" si="671"/>
        <v>5.117838955611036E-4</v>
      </c>
      <c r="CD386" s="223">
        <f t="shared" ca="1" si="672"/>
        <v>-6.9970453701945342E-4</v>
      </c>
      <c r="CE386" s="223">
        <f t="shared" ca="1" si="673"/>
        <v>-1.6559195018818337E-3</v>
      </c>
      <c r="CF386" s="223">
        <f t="shared" ca="1" si="674"/>
        <v>-2.0080047360607903E-3</v>
      </c>
      <c r="CG386" s="223">
        <f t="shared" ca="1" si="675"/>
        <v>-1.6275088519976781E-3</v>
      </c>
      <c r="CH386" s="223">
        <f t="shared" ca="1" si="676"/>
        <v>-6.5324830526534874E-4</v>
      </c>
      <c r="CI386" s="223">
        <f t="shared" ca="1" si="677"/>
        <v>5.5933706479376066E-4</v>
      </c>
      <c r="CJ386" s="223">
        <f t="shared" ca="1" si="678"/>
        <v>1.5678592844816726E-3</v>
      </c>
      <c r="CK386" s="223">
        <f t="shared" ca="1" si="679"/>
        <v>2.0043788155080862E-3</v>
      </c>
      <c r="CL386" s="223">
        <f t="shared" ca="1" si="680"/>
        <v>1.7096400742426764E-3</v>
      </c>
      <c r="CM386" s="223">
        <f t="shared" ca="1" si="681"/>
        <v>7.9117270580422977E-4</v>
      </c>
      <c r="CN386" s="223">
        <f t="shared" ca="1" si="682"/>
        <v>-4.1593849655150849E-4</v>
      </c>
      <c r="CO386" s="223">
        <f t="shared" ca="1" si="683"/>
        <v>-1.4713027017754609E-3</v>
      </c>
      <c r="CP386" s="223">
        <f t="shared" ca="1" si="684"/>
        <v>-1.9898909924895118E-3</v>
      </c>
      <c r="CQ386" s="223">
        <f t="shared" ca="1" si="685"/>
        <v>-1.7825066087976513E-3</v>
      </c>
      <c r="CR386" s="223">
        <f t="shared" ca="1" si="686"/>
        <v>-9.2480967290106903E-4</v>
      </c>
      <c r="CS386" s="223">
        <f t="shared" ca="1" si="687"/>
        <v>2.702859215584566E-4</v>
      </c>
      <c r="CT386" s="223">
        <f t="shared" ca="1" si="688"/>
        <v>1.3667730022508175E-3</v>
      </c>
      <c r="CU386" s="223">
        <f t="shared" ca="1" si="689"/>
        <v>1.9646197777732697E-3</v>
      </c>
      <c r="CV386" s="223">
        <f t="shared" ca="1" si="690"/>
        <v>1.845713585598511E-3</v>
      </c>
      <c r="CW386" s="223">
        <f t="shared" ca="1" si="691"/>
        <v>1.0534350162525249E-3</v>
      </c>
      <c r="CX386" s="223">
        <f t="shared" ca="1" si="692"/>
        <v>-1.2316864373818483E-4</v>
      </c>
      <c r="CY386" s="223">
        <f t="shared" ca="1" si="693"/>
        <v>-1.2548366414061726E-3</v>
      </c>
      <c r="CZ386" s="223">
        <f t="shared" ca="1" si="694"/>
        <v>-1.9287021182614675E-3</v>
      </c>
      <c r="DA386" s="223">
        <f t="shared" ca="1" si="695"/>
        <v>-1.8989184805615572E-3</v>
      </c>
      <c r="DB386" s="223">
        <f t="shared" ca="1" si="696"/>
        <v>-1.1763517039785512E-3</v>
      </c>
      <c r="DC386" s="223">
        <f t="shared" ca="1" si="697"/>
        <v>-2.4616095634143924E-5</v>
      </c>
      <c r="DD386" s="223">
        <f t="shared" ca="1" si="698"/>
        <v>1.1361002120794255E-3</v>
      </c>
      <c r="DE386" s="223">
        <f t="shared" ca="1" si="699"/>
        <v>1.8823326548630063E-3</v>
      </c>
      <c r="DF386" s="223">
        <f t="shared" ca="1" si="700"/>
        <v>1.941832971751164E-3</v>
      </c>
      <c r="DG386" s="223">
        <f t="shared" ca="1" si="701"/>
        <v>1.2928936398985235E-3</v>
      </c>
      <c r="DH386" s="223">
        <f t="shared" ca="1" si="702"/>
        <v>1.7226743825142802E-4</v>
      </c>
      <c r="DI386" s="223">
        <f t="shared" ca="1" si="703"/>
        <v>-1.011207157268709E-3</v>
      </c>
      <c r="DJ386" s="223">
        <f t="shared" ca="1" si="704"/>
        <v>-1.8257626677176109E-3</v>
      </c>
      <c r="DK386" s="223">
        <f t="shared" ca="1" si="705"/>
        <v>-1.9742245018213598E-3</v>
      </c>
      <c r="DL386" s="223">
        <f t="shared" ca="1" si="706"/>
        <v>-1.4024292731641731E-3</v>
      </c>
      <c r="DM386" s="223">
        <f t="shared" ca="1" si="707"/>
        <v>-3.1898524869513982E-4</v>
      </c>
      <c r="DN386" s="223">
        <f t="shared" ca="1" si="708"/>
        <v>8.8083428325914166E-4</v>
      </c>
      <c r="DO386" s="223">
        <f t="shared" ca="1" si="709"/>
        <v>1.7592987144869872E-3</v>
      </c>
      <c r="DP386" s="223">
        <f t="shared" ca="1" si="710"/>
        <v>1.9959175382641982E-3</v>
      </c>
      <c r="DQ386" s="223">
        <f t="shared" ca="1" si="711"/>
        <v>1.5043650206884207E-3</v>
      </c>
      <c r="DR386" s="223">
        <f t="shared" ca="1" si="712"/>
        <v>4.6397445043845479E-4</v>
      </c>
      <c r="DS386" s="223">
        <f t="shared" ca="1" si="713"/>
        <v>-7.4568809195077815E-4</v>
      </c>
      <c r="DT386" s="223">
        <f t="shared" ca="1" si="714"/>
        <v>-1.6833009690923083E-3</v>
      </c>
      <c r="DU386" s="223">
        <f t="shared" ca="1" si="715"/>
        <v>-2.0067945246356632E-3</v>
      </c>
      <c r="DV386" s="223">
        <f t="shared" ca="1" si="716"/>
        <v>-1.5981484838234307E-3</v>
      </c>
      <c r="DW386" s="223">
        <f t="shared" ca="1" si="717"/>
        <v>-6.064493344348546E-4</v>
      </c>
      <c r="DX386" s="223">
        <f t="shared" ca="1" si="718"/>
        <v>6.0650095226376312E-4</v>
      </c>
      <c r="DY386" s="223">
        <f t="shared" ca="1" si="719"/>
        <v>1.5981812699005292E-3</v>
      </c>
      <c r="DZ386" s="223">
        <f t="shared" ca="1" si="720"/>
        <v>2.0067965176041916E-3</v>
      </c>
      <c r="EA386" s="223">
        <f t="shared" ca="1" si="721"/>
        <v>1.6832714418568138E-3</v>
      </c>
      <c r="EB386" s="223">
        <f t="shared" ca="1" si="722"/>
        <v>7.4563781694362034E-4</v>
      </c>
      <c r="EC386" s="223">
        <f t="shared" ca="1" si="723"/>
        <v>-4.6402713136762695E-4</v>
      </c>
      <c r="ED386" s="223">
        <f t="shared" ca="1" si="724"/>
        <v>-1.5044008879365306E-3</v>
      </c>
      <c r="EE386" s="223">
        <f t="shared" ca="1" si="725"/>
        <v>-1.9959235063697145E-3</v>
      </c>
      <c r="EF386" s="223">
        <f t="shared" ca="1" si="726"/>
        <v>-1.7592726061037441E-3</v>
      </c>
      <c r="EG386" s="223">
        <f t="shared" ca="1" si="727"/>
        <v>-8.8078562351835417E-4</v>
      </c>
      <c r="EH386" s="223">
        <f t="shared" ca="1" si="728"/>
        <v>3.1903870724205583E-4</v>
      </c>
      <c r="EI386" s="223">
        <f t="shared" ca="1" si="729"/>
        <v>1.4024680272155695E-3</v>
      </c>
      <c r="EJ386" s="223">
        <f t="shared" ca="1" si="730"/>
        <v>1.9742344127221829E-3</v>
      </c>
      <c r="EK386" s="223">
        <f t="shared" ca="1" si="731"/>
        <v>1.8257401196702097E-3</v>
      </c>
      <c r="EL386" s="223">
        <f t="shared" ca="1" si="732"/>
        <v>1.0111603764856433E-3</v>
      </c>
      <c r="EM386" s="223">
        <f t="shared" ca="1" si="733"/>
        <v>-1.7232138471959051E-4</v>
      </c>
      <c r="EN386" s="223">
        <f t="shared" ca="1" si="734"/>
        <v>-1.2929350707416439E-3</v>
      </c>
      <c r="EO386" s="223">
        <f t="shared" ca="1" si="735"/>
        <v>-1.9418467717392638E-3</v>
      </c>
      <c r="EP386" s="223">
        <f t="shared" ca="1" si="736"/>
        <v>-1.8823137893412647E-3</v>
      </c>
      <c r="EQ386" s="223">
        <f t="shared" ca="1" si="737"/>
        <v>-1.1360555637631982E-3</v>
      </c>
      <c r="ER386" s="223">
        <f t="shared" ca="1" si="738"/>
        <v>2.4670237682953471E-5</v>
      </c>
      <c r="ES386" s="223">
        <f t="shared" ca="1" si="739"/>
        <v>1.1763955870960669E-3</v>
      </c>
      <c r="ET386" s="223">
        <f t="shared" ca="1" si="740"/>
        <v>1.8989360948535976E-3</v>
      </c>
      <c r="EU386" s="223">
        <f t="shared" ca="1" si="741"/>
        <v>1.9286870374992928E-3</v>
      </c>
      <c r="EV386" s="223">
        <f t="shared" ca="1" si="742"/>
        <v>1.2547943675098893E-3</v>
      </c>
      <c r="EW386" s="223">
        <f t="shared" ca="1" si="743"/>
        <v>1.2311459950915306E-4</v>
      </c>
      <c r="EX386" s="223">
        <f t="shared" ca="1" si="744"/>
        <v>-1.0534811138380202E-3</v>
      </c>
      <c r="EY386" s="223">
        <f t="shared" ca="1" si="745"/>
        <v>-1.8457349187411321E-3</v>
      </c>
      <c r="EZ386" s="223">
        <f t="shared" ca="1" si="746"/>
        <v>-1.9646085634946134E-3</v>
      </c>
      <c r="FA386" s="223">
        <f t="shared" ca="1" si="747"/>
        <v>-1.3667333318603514E-3</v>
      </c>
      <c r="FB386" s="223">
        <f t="shared" ca="1" si="748"/>
        <v>-2.7023226801957672E-4</v>
      </c>
      <c r="FC386" s="223">
        <f t="shared" ca="1" si="749"/>
        <v>9.2485773514774656E-4</v>
      </c>
      <c r="FD386" s="223">
        <f t="shared" ca="1" si="750"/>
        <v>1.7825315451846895E-3</v>
      </c>
      <c r="FE386" s="223">
        <f t="shared" ca="1" si="751"/>
        <v>1.9898837054655233E-3</v>
      </c>
      <c r="FF386" s="223">
        <f t="shared" ca="1" si="752"/>
        <v>1.4712658498681277E-3</v>
      </c>
      <c r="FG386" s="223">
        <f t="shared" ca="1" si="753"/>
        <v>4.1588552445597014E-4</v>
      </c>
      <c r="FH386" s="223">
        <f t="shared" ca="1" si="754"/>
        <v>-7.9122247225858538E-4</v>
      </c>
      <c r="FI386" s="223">
        <f t="shared" ca="1" si="755"/>
        <v>-1.7096684787416877E-3</v>
      </c>
      <c r="FJ386" s="223">
        <f t="shared" ca="1" si="756"/>
        <v>-2.0043754952277755E-3</v>
      </c>
      <c r="FK386" s="223">
        <f t="shared" ca="1" si="757"/>
        <v>-1.5678254507611408E-3</v>
      </c>
      <c r="FL386" s="223">
        <f t="shared" ca="1" si="758"/>
        <v>-5.5928506120189812E-4</v>
      </c>
      <c r="FM386" s="223">
        <f t="shared" ca="1" si="759"/>
        <v>6.5329950623866696E-4</v>
      </c>
      <c r="FN386" s="223">
        <f t="shared" ca="1" si="760"/>
        <v>1.6275405706822445E-3</v>
      </c>
      <c r="FO386" s="223">
        <f t="shared" ca="1" si="761"/>
        <v>2.0080054005170477E-3</v>
      </c>
      <c r="FP386" s="223">
        <f t="shared" ca="1" si="762"/>
        <v>1.6558888696959575E-3</v>
      </c>
      <c r="FQ386" s="223">
        <f t="shared" ca="1" si="763"/>
        <v>6.9965378374327737E-4</v>
      </c>
      <c r="FR386" s="223">
        <f t="shared" ca="1" si="764"/>
        <v>-5.1183625359086011E-4</v>
      </c>
      <c r="FS386" s="223">
        <f t="shared" ca="1" si="765"/>
        <v>-1.5365928792558797E-3</v>
      </c>
      <c r="FT386" s="223">
        <f t="shared" ca="1" si="766"/>
        <v>-2.0007537505620687E-3</v>
      </c>
      <c r="FU386" s="223">
        <f t="shared" ca="1" si="767"/>
        <v>-1.7349788833753593E-3</v>
      </c>
      <c r="FV386" s="223">
        <f t="shared" ca="1" si="768"/>
        <v>-8.3623102181071491E-4</v>
      </c>
      <c r="FW386" s="223">
        <f t="shared" ca="1" si="769"/>
        <v>3.6759931593803835E-4</v>
      </c>
      <c r="FX386" s="223">
        <f t="shared" ca="1" si="770"/>
        <v>1.437318257882394E-3</v>
      </c>
      <c r="FY386" s="223">
        <f t="shared" ca="1" si="771"/>
        <v>1.9826598426822507E-3</v>
      </c>
      <c r="FZ386" s="223">
        <f t="shared" ca="1" si="772"/>
        <v>1.8046668961626336E-3</v>
      </c>
      <c r="GA386" s="223">
        <f t="shared" ca="1" si="773"/>
        <v>9.6827665151768866E-4</v>
      </c>
      <c r="GB386" s="223">
        <f t="shared" ca="1" si="774"/>
        <v>-2.2137032574235283E-4</v>
      </c>
      <c r="GC386" s="223">
        <f t="shared" ca="1" si="775"/>
        <v>-1.3302546843364453E-3</v>
      </c>
      <c r="GD386" s="223">
        <f t="shared" ca="1" si="776"/>
        <v>-1.9538217293320918E-3</v>
      </c>
      <c r="GE386" s="223">
        <f t="shared" ca="1" si="777"/>
        <v>-1.8645752626785343E-3</v>
      </c>
      <c r="GF386" s="223">
        <f t="shared" ca="1" si="778"/>
        <v>-1.0950751061560874E-3</v>
      </c>
      <c r="GG386" s="223">
        <f t="shared" ca="1" si="779"/>
        <v>7.3941710571364338E-5</v>
      </c>
      <c r="GH386" s="223">
        <f t="shared" ca="1" si="780"/>
        <v>1.2159823453993057E-3</v>
      </c>
      <c r="GI386" s="223">
        <f t="shared" ca="1" si="781"/>
        <v>1.9143956867464481E-3</v>
      </c>
      <c r="GJ386" s="223">
        <f t="shared" ca="1" si="782"/>
        <v>1.9143793342942849E-3</v>
      </c>
      <c r="GK386" s="223">
        <f t="shared" ca="1" si="783"/>
        <v>1.2159392539140502E-3</v>
      </c>
      <c r="GL386" s="223">
        <f t="shared" ca="1" si="784"/>
        <v>7.3887601135685303E-5</v>
      </c>
      <c r="GM386" s="223">
        <f t="shared" ca="1" si="785"/>
        <v>-1.0951204927765511E-3</v>
      </c>
      <c r="GN386" s="223">
        <f t="shared" ca="1" si="786"/>
        <v>-1.8645953680660775E-3</v>
      </c>
      <c r="GO386" s="223">
        <f t="shared" ca="1" si="787"/>
        <v>-1.9538092184306641E-3</v>
      </c>
      <c r="GP386" s="223">
        <f t="shared" ca="1" si="788"/>
        <v>-1.3302141215028895E-3</v>
      </c>
      <c r="GQ386" s="223">
        <f t="shared" ca="1" si="789"/>
        <v>-2.2131650953039362E-4</v>
      </c>
      <c r="GR386" s="223">
        <f t="shared" ca="1" si="790"/>
        <v>9.6832408731933135E-4</v>
      </c>
      <c r="GS386" s="223">
        <f t="shared" ca="1" si="791"/>
        <v>1.80469064553272E-3</v>
      </c>
      <c r="GT386" s="223">
        <f t="shared" ca="1" si="792"/>
        <v>1.9826512411292171E-3</v>
      </c>
      <c r="GU386" s="223">
        <f t="shared" ca="1" si="793"/>
        <v>1.4372804435140477E-3</v>
      </c>
      <c r="GV386" s="223">
        <f t="shared" ca="1" si="794"/>
        <v>3.675460845845148E-4</v>
      </c>
      <c r="GW386" s="223">
        <f t="shared" ca="1" si="795"/>
        <v>-8.362802497348179E-4</v>
      </c>
      <c r="GX386" s="223">
        <f t="shared" ca="1" si="796"/>
        <v>-1.7350061480280946E-3</v>
      </c>
      <c r="GY386" s="223">
        <f t="shared" ca="1" si="797"/>
        <v>-2.0007491049699902E-3</v>
      </c>
      <c r="GZ386" s="223">
        <f t="shared" ca="1" si="798"/>
        <v>-1.5365580182720817E-3</v>
      </c>
      <c r="HA386" s="223">
        <f t="shared" ca="1" si="799"/>
        <v>-5.1178389556108886E-4</v>
      </c>
      <c r="HB386" s="223">
        <f t="shared" ca="1" si="800"/>
        <v>6.9970453701945418E-4</v>
      </c>
      <c r="HC386" s="223">
        <f t="shared" ca="1" si="801"/>
        <v>1.6559195018818261E-3</v>
      </c>
      <c r="HD386" s="223">
        <f t="shared" ca="1" si="802"/>
        <v>2.0080047360607903E-3</v>
      </c>
      <c r="HE386" s="223">
        <f t="shared" ca="1" si="803"/>
        <v>1.6275088519976859E-3</v>
      </c>
      <c r="HF386" s="223">
        <f t="shared" ca="1" si="804"/>
        <v>6.5324830526534755E-4</v>
      </c>
      <c r="HG386" s="223">
        <f t="shared" ca="1" si="805"/>
        <v>-5.5933706479374798E-4</v>
      </c>
      <c r="HH386" s="223">
        <f t="shared" ca="1" si="806"/>
        <v>-1.5678592844816557E-3</v>
      </c>
      <c r="HI386" s="223">
        <f t="shared" ca="1" si="807"/>
        <v>-2.0043788155080875E-3</v>
      </c>
      <c r="HJ386" s="223">
        <f t="shared" ca="1" si="808"/>
        <v>-1.7096400742426683E-3</v>
      </c>
      <c r="HK386" s="223">
        <f t="shared" ca="1" si="809"/>
        <v>-7.9117270580422901E-4</v>
      </c>
      <c r="HL386" s="223">
        <f t="shared" ca="1" si="810"/>
        <v>4.1593849655149548E-4</v>
      </c>
      <c r="HM386" s="223">
        <f t="shared" ca="1" si="811"/>
        <v>1.4713027017754813E-3</v>
      </c>
      <c r="HN386" s="223">
        <f t="shared" ca="1" si="812"/>
        <v>1.9898909924895136E-3</v>
      </c>
      <c r="HO386" s="223">
        <f t="shared" ca="1" si="813"/>
        <v>1.7825066087976511E-3</v>
      </c>
      <c r="HP386" s="223">
        <f t="shared" ca="1" si="814"/>
        <v>9.2480967290108085E-4</v>
      </c>
      <c r="HQ386" s="223">
        <f t="shared" ca="1" si="815"/>
        <v>-2.7028592155842928E-4</v>
      </c>
      <c r="HR386" s="223">
        <f t="shared" ca="1" si="816"/>
        <v>-1.3667730022508286E-3</v>
      </c>
      <c r="HS386" s="223">
        <f t="shared" ca="1" si="817"/>
        <v>-1.9646197777732702E-3</v>
      </c>
      <c r="HT386" s="223">
        <f t="shared" ca="1" si="818"/>
        <v>-1.845713585598516E-3</v>
      </c>
      <c r="HU386" s="223">
        <f t="shared" ca="1" si="819"/>
        <v>-1.0534350162525485E-3</v>
      </c>
      <c r="HV386" s="223">
        <f t="shared" ca="1" si="820"/>
        <v>1.2316864373821432E-4</v>
      </c>
      <c r="HW386" s="223">
        <f t="shared" ca="1" si="821"/>
        <v>1.2548366414061847E-3</v>
      </c>
      <c r="HX386" s="223">
        <f t="shared" ca="1" si="822"/>
        <v>1.9287021182614679E-3</v>
      </c>
      <c r="HY386" s="223">
        <f t="shared" ca="1" si="823"/>
        <v>1.8989184805615618E-3</v>
      </c>
      <c r="HZ386" s="223">
        <f t="shared" ca="1" si="824"/>
        <v>1.1763517039785273E-3</v>
      </c>
      <c r="IA386" s="223">
        <f t="shared" ca="1" si="825"/>
        <v>2.4616095634128528E-5</v>
      </c>
      <c r="IB386" s="223">
        <f t="shared" ca="1" si="826"/>
        <v>-1.1361002120794262E-3</v>
      </c>
      <c r="IC386" s="223">
        <f t="shared" ca="1" si="827"/>
        <v>-1.8823326548630015E-3</v>
      </c>
      <c r="ID386" s="223">
        <f t="shared" ca="1" si="828"/>
        <v>-1.9418329717511714E-3</v>
      </c>
      <c r="IE386" s="223">
        <f t="shared" ca="1" si="829"/>
        <v>-1.2737103875258998E-3</v>
      </c>
      <c r="IF386" s="223">
        <f t="shared" ca="1" si="830"/>
        <v>-1.7226743825142694E-4</v>
      </c>
      <c r="IG386" s="223">
        <f t="shared" ca="1" si="831"/>
        <v>1.0112071572687101E-3</v>
      </c>
      <c r="IH386" s="223">
        <f t="shared" ca="1" si="832"/>
        <v>1.8257626677175992E-3</v>
      </c>
      <c r="II386" s="223">
        <f t="shared" ca="1" si="833"/>
        <v>1.9742245018213541E-3</v>
      </c>
      <c r="IJ386" s="223">
        <f t="shared" ca="1" si="834"/>
        <v>1.4024292731641724E-3</v>
      </c>
      <c r="IK386" s="223">
        <f t="shared" ca="1" si="835"/>
        <v>3.1898524869513874E-4</v>
      </c>
      <c r="IL386" s="223">
        <f t="shared" ca="1" si="836"/>
        <v>-8.8083428325911705E-4</v>
      </c>
      <c r="IM386" s="223">
        <f t="shared" ca="1" si="837"/>
        <v>-1.7592987144870015E-3</v>
      </c>
      <c r="IN386" s="223">
        <f t="shared" ca="1" si="838"/>
        <v>-1.9959175382641978E-3</v>
      </c>
      <c r="IO386" s="223">
        <f t="shared" ca="1" si="839"/>
        <v>-1.5043650206884201E-3</v>
      </c>
      <c r="IP386" s="223">
        <f t="shared" ca="1" si="840"/>
        <v>-4.6397445043845382E-4</v>
      </c>
      <c r="IQ386" s="223">
        <f t="shared" ca="1" si="841"/>
        <v>7.4568809195075256E-4</v>
      </c>
      <c r="IR386" s="223">
        <f t="shared" ca="1" si="842"/>
        <v>1.6833009690923246E-3</v>
      </c>
      <c r="IS386" s="223">
        <f t="shared" ca="1" si="843"/>
        <v>2.0067945246356632E-3</v>
      </c>
      <c r="IT386" s="223">
        <f t="shared" ca="1" si="844"/>
        <v>1.5981484838234301E-3</v>
      </c>
      <c r="IU386" s="223">
        <f t="shared" ca="1" si="845"/>
        <v>6.0644933443488084E-4</v>
      </c>
      <c r="IV386" s="223">
        <f t="shared" ca="1" si="846"/>
        <v>-6.065009522637912E-4</v>
      </c>
      <c r="IW386" s="223">
        <f t="shared" ca="1" si="847"/>
        <v>-1.5981812699005298E-3</v>
      </c>
      <c r="IX386" s="223">
        <f t="shared" ca="1" si="848"/>
        <v>-2.0067965176041916E-3</v>
      </c>
      <c r="IY386" s="223">
        <f t="shared" ca="1" si="849"/>
        <v>-1.6832714418568288E-3</v>
      </c>
      <c r="IZ386" s="223">
        <f t="shared" ca="1" si="850"/>
        <v>-7.4563781694359269E-4</v>
      </c>
      <c r="JA386" s="223">
        <f t="shared" ca="1" si="851"/>
        <v>4.6402713136762792E-4</v>
      </c>
      <c r="JB386" s="223">
        <f t="shared" ca="1" si="852"/>
        <v>1.5044008879365313E-3</v>
      </c>
    </row>
    <row r="387" spans="2:262">
      <c r="B387" s="230">
        <v>26</v>
      </c>
      <c r="C387" s="229">
        <f t="shared" si="853"/>
        <v>5.0781250000000013E-4</v>
      </c>
      <c r="D387" s="226">
        <f t="shared" ca="1" si="597"/>
        <v>50.077648911049934</v>
      </c>
      <c r="E387" s="225">
        <f ca="1">AF361</f>
        <v>7.7648911049935432E-2</v>
      </c>
      <c r="F387" s="224">
        <v>26</v>
      </c>
      <c r="G387" s="223">
        <f t="shared" ca="1" si="854"/>
        <v>-3.2973433832244887E-4</v>
      </c>
      <c r="H387" s="223">
        <f t="shared" ca="1" si="598"/>
        <v>-2.8466796313190399E-4</v>
      </c>
      <c r="I387" s="223">
        <f t="shared" ca="1" si="599"/>
        <v>-1.2756056559515072E-4</v>
      </c>
      <c r="J387" s="223">
        <f t="shared" ca="1" si="600"/>
        <v>7.9752749119992158E-5</v>
      </c>
      <c r="K387" s="223">
        <f t="shared" ca="1" si="601"/>
        <v>2.5567658309407892E-4</v>
      </c>
      <c r="L387" s="223">
        <f t="shared" ca="1" si="602"/>
        <v>3.3096996520880998E-4</v>
      </c>
      <c r="M387" s="223">
        <f t="shared" ca="1" si="603"/>
        <v>2.7599855440512745E-4</v>
      </c>
      <c r="N387" s="223">
        <f t="shared" ca="1" si="604"/>
        <v>1.1239826994312789E-4</v>
      </c>
      <c r="O387" s="223">
        <f t="shared" ca="1" si="605"/>
        <v>-9.5440280517697539E-5</v>
      </c>
      <c r="P387" s="223">
        <f t="shared" ca="1" si="606"/>
        <v>-2.6571497418000837E-4</v>
      </c>
      <c r="Q387" s="223">
        <f t="shared" ca="1" si="607"/>
        <v>-3.3140825645943794E-4</v>
      </c>
      <c r="R387" s="223">
        <f t="shared" ca="1" si="608"/>
        <v>-2.6666424098617097E-4</v>
      </c>
      <c r="S387" s="223">
        <f t="shared" ca="1" si="609"/>
        <v>-9.6965197013886519E-5</v>
      </c>
      <c r="T387" s="223">
        <f t="shared" ca="1" si="610"/>
        <v>1.1089788792005507E-4</v>
      </c>
      <c r="U387" s="223">
        <f t="shared" ca="1" si="611"/>
        <v>2.7511323461925535E-4</v>
      </c>
      <c r="V387" s="223">
        <f t="shared" ca="1" si="612"/>
        <v>3.3104815619232022E-4</v>
      </c>
      <c r="W387" s="223">
        <f t="shared" ca="1" si="613"/>
        <v>2.5668751005364983E-4</v>
      </c>
      <c r="X387" s="223">
        <f t="shared" ca="1" si="614"/>
        <v>8.1298526431890477E-5</v>
      </c>
      <c r="Y387" s="223">
        <f t="shared" ca="1" si="615"/>
        <v>-1.2608833259690488E-4</v>
      </c>
      <c r="Z387" s="223">
        <f t="shared" ca="1" si="616"/>
        <v>-2.8384872317923097E-4</v>
      </c>
      <c r="AA387" s="223">
        <f t="shared" ca="1" si="617"/>
        <v>-3.2989053192054131E-4</v>
      </c>
      <c r="AB387" s="223">
        <f t="shared" ca="1" si="618"/>
        <v>-2.4609239642623857E-4</v>
      </c>
      <c r="AC387" s="223">
        <f t="shared" ca="1" si="619"/>
        <v>-6.5436000578809612E-5</v>
      </c>
      <c r="AD387" s="223">
        <f t="shared" ca="1" si="620"/>
        <v>1.4097501943649516E-4</v>
      </c>
      <c r="AE387" s="223">
        <f t="shared" ca="1" si="621"/>
        <v>2.9190039530285603E-4</v>
      </c>
      <c r="AF387" s="223">
        <f t="shared" ca="1" si="622"/>
        <v>3.279381724623679E-4</v>
      </c>
      <c r="AG387" s="223">
        <f t="shared" ca="1" si="623"/>
        <v>2.3490442466068915E-4</v>
      </c>
      <c r="AH387" s="223">
        <f t="shared" ca="1" si="624"/>
        <v>4.94158336688176E-5</v>
      </c>
      <c r="AI387" s="223">
        <f t="shared" ca="1" si="625"/>
        <v>-1.5552208510631008E-4</v>
      </c>
      <c r="AJ387" s="223">
        <f t="shared" ca="1" si="626"/>
        <v>-2.9924885380674184E-4</v>
      </c>
      <c r="AK387" s="223">
        <f t="shared" ca="1" si="627"/>
        <v>-3.2519578122274109E-4</v>
      </c>
      <c r="AL387" s="223">
        <f t="shared" ca="1" si="628"/>
        <v>-2.2315054756093375E-4</v>
      </c>
      <c r="AM387" s="223">
        <f t="shared" ca="1" si="629"/>
        <v>-3.3276619687202727E-5</v>
      </c>
      <c r="AN387" s="223">
        <f t="shared" ca="1" si="630"/>
        <v>1.6969448445097707E-4</v>
      </c>
      <c r="AO387" s="223">
        <f t="shared" ca="1" si="631"/>
        <v>3.0587639561070279E-4</v>
      </c>
      <c r="AP387" s="223">
        <f t="shared" ca="1" si="632"/>
        <v>3.2166996486236255E-4</v>
      </c>
      <c r="AQ387" s="223">
        <f t="shared" ca="1" si="633"/>
        <v>2.108590812464245E-4</v>
      </c>
      <c r="AR387" s="223">
        <f t="shared" ca="1" si="634"/>
        <v>1.7057239414072588E-5</v>
      </c>
      <c r="AS387" s="223">
        <f t="shared" ca="1" si="635"/>
        <v>-1.8345807491912131E-4</v>
      </c>
      <c r="AT387" s="223">
        <f t="shared" ca="1" si="636"/>
        <v>-3.1176705438602993E-4</v>
      </c>
      <c r="AU387" s="223">
        <f t="shared" ca="1" si="637"/>
        <v>-3.1736921738166894E-4</v>
      </c>
      <c r="AV387" s="223">
        <f t="shared" ca="1" si="638"/>
        <v>-1.9805963693611929E-4</v>
      </c>
      <c r="AW387" s="223">
        <f t="shared" ca="1" si="639"/>
        <v>-7.9676675715737041E-7</v>
      </c>
      <c r="AX387" s="223">
        <f t="shared" ca="1" si="640"/>
        <v>1.9677969881575579E-4</v>
      </c>
      <c r="AY387" s="223">
        <f t="shared" ca="1" si="641"/>
        <v>3.1690663901977231E-4</v>
      </c>
      <c r="AZ387" s="223">
        <f t="shared" ca="1" si="642"/>
        <v>3.1230389965804267E-4</v>
      </c>
      <c r="BA387" s="223">
        <f t="shared" ca="1" si="643"/>
        <v>1.8478304961245875E-4</v>
      </c>
      <c r="BB387" s="223">
        <f t="shared" ca="1" si="644"/>
        <v>-1.5465625380665509E-5</v>
      </c>
      <c r="BC387" s="223">
        <f t="shared" ca="1" si="645"/>
        <v>-2.0962726318207622E-4</v>
      </c>
      <c r="BD387" s="223">
        <f t="shared" ca="1" si="646"/>
        <v>-3.2128276780237245E-4</v>
      </c>
      <c r="BE387" s="223">
        <f t="shared" ca="1" si="647"/>
        <v>-3.0648621448554913E-4</v>
      </c>
      <c r="BF387" s="223">
        <f t="shared" ca="1" si="648"/>
        <v>-1.7106130373719915E-4</v>
      </c>
      <c r="BG387" s="223">
        <f t="shared" ca="1" si="649"/>
        <v>3.1690759472317572E-5</v>
      </c>
      <c r="BH387" s="223">
        <f t="shared" ca="1" si="650"/>
        <v>2.2196981711021139E-4</v>
      </c>
      <c r="BI387" s="223">
        <f t="shared" ca="1" si="651"/>
        <v>3.2488489825629015E-4</v>
      </c>
      <c r="BJ387" s="223">
        <f t="shared" ca="1" si="652"/>
        <v>2.9993017717733797E-4</v>
      </c>
      <c r="BK387" s="223">
        <f t="shared" ca="1" si="653"/>
        <v>1.5692745619803501E-4</v>
      </c>
      <c r="BL387" s="223">
        <f t="shared" ca="1" si="654"/>
        <v>-4.7839547748618097E-5</v>
      </c>
      <c r="BM387" s="223">
        <f t="shared" ca="1" si="655"/>
        <v>-2.3377762630666913E-4</v>
      </c>
      <c r="BN387" s="223">
        <f t="shared" ca="1" si="656"/>
        <v>-3.2770435253375214E-4</v>
      </c>
      <c r="BO387" s="223">
        <f t="shared" ca="1" si="657"/>
        <v>-2.9265158180152693E-4</v>
      </c>
      <c r="BP387" s="223">
        <f t="shared" ca="1" si="658"/>
        <v>-1.4241555667166803E-4</v>
      </c>
      <c r="BQ387" s="223">
        <f t="shared" ca="1" si="659"/>
        <v>6.3873086364140411E-5</v>
      </c>
      <c r="BR387" s="223">
        <f t="shared" ca="1" si="660"/>
        <v>2.4502224472485243E-4</v>
      </c>
      <c r="BS387" s="223">
        <f t="shared" ca="1" si="661"/>
        <v>3.2973433832244909E-4</v>
      </c>
      <c r="BT387" s="223">
        <f t="shared" ca="1" si="662"/>
        <v>2.8466796313190377E-4</v>
      </c>
      <c r="BU387" s="223">
        <f t="shared" ca="1" si="663"/>
        <v>1.2756056559514947E-4</v>
      </c>
      <c r="BV387" s="223">
        <f t="shared" ca="1" si="664"/>
        <v>-7.9752749119992239E-5</v>
      </c>
      <c r="BW387" s="223">
        <f t="shared" ca="1" si="665"/>
        <v>-2.5567658309407957E-4</v>
      </c>
      <c r="BX387" s="223">
        <f t="shared" ca="1" si="666"/>
        <v>-3.3096996520880998E-4</v>
      </c>
      <c r="BY387" s="223">
        <f t="shared" ca="1" si="667"/>
        <v>-2.7599855440512712E-4</v>
      </c>
      <c r="BZ387" s="223">
        <f t="shared" ca="1" si="668"/>
        <v>-1.1239826994312841E-4</v>
      </c>
      <c r="CA387" s="223">
        <f t="shared" ca="1" si="669"/>
        <v>9.5440280517698162E-5</v>
      </c>
      <c r="CB387" s="223">
        <f t="shared" ca="1" si="670"/>
        <v>2.657149741800093E-4</v>
      </c>
      <c r="CC387" s="223">
        <f t="shared" ca="1" si="671"/>
        <v>3.3140825645943794E-4</v>
      </c>
      <c r="CD387" s="223">
        <f t="shared" ca="1" si="672"/>
        <v>2.6666424098617021E-4</v>
      </c>
      <c r="CE387" s="223">
        <f t="shared" ca="1" si="673"/>
        <v>9.6965197013886451E-5</v>
      </c>
      <c r="CF387" s="223">
        <f t="shared" ca="1" si="674"/>
        <v>-1.108978879200557E-4</v>
      </c>
      <c r="CG387" s="223">
        <f t="shared" ca="1" si="675"/>
        <v>-2.7511323461925507E-4</v>
      </c>
      <c r="CH387" s="223">
        <f t="shared" ca="1" si="676"/>
        <v>-3.3104815619232016E-4</v>
      </c>
      <c r="CI387" s="223">
        <f t="shared" ca="1" si="677"/>
        <v>-2.5668751005364869E-4</v>
      </c>
      <c r="CJ387" s="223">
        <f t="shared" ca="1" si="678"/>
        <v>-8.1298526431889867E-5</v>
      </c>
      <c r="CK387" s="223">
        <f t="shared" ca="1" si="679"/>
        <v>1.2608833259690602E-4</v>
      </c>
      <c r="CL387" s="223">
        <f t="shared" ca="1" si="680"/>
        <v>2.8384872317923103E-4</v>
      </c>
      <c r="CM387" s="223">
        <f t="shared" ca="1" si="681"/>
        <v>3.298905319205412E-4</v>
      </c>
      <c r="CN387" s="223">
        <f t="shared" ca="1" si="682"/>
        <v>2.4609239642623895E-4</v>
      </c>
      <c r="CO387" s="223">
        <f t="shared" ca="1" si="683"/>
        <v>6.5436000578808907E-5</v>
      </c>
      <c r="CP387" s="223">
        <f t="shared" ca="1" si="684"/>
        <v>-1.4097501943649679E-4</v>
      </c>
      <c r="CQ387" s="223">
        <f t="shared" ca="1" si="685"/>
        <v>-2.9190039530285636E-4</v>
      </c>
      <c r="CR387" s="223">
        <f t="shared" ca="1" si="686"/>
        <v>-3.2793817246236763E-4</v>
      </c>
      <c r="CS387" s="223">
        <f t="shared" ca="1" si="687"/>
        <v>-2.3490442466068872E-4</v>
      </c>
      <c r="CT387" s="223">
        <f t="shared" ca="1" si="688"/>
        <v>-4.9415833668816923E-5</v>
      </c>
      <c r="CU387" s="223">
        <f t="shared" ca="1" si="689"/>
        <v>1.5552208510630965E-4</v>
      </c>
      <c r="CV387" s="223">
        <f t="shared" ca="1" si="690"/>
        <v>2.9924885380674211E-4</v>
      </c>
      <c r="CW387" s="223">
        <f t="shared" ca="1" si="691"/>
        <v>3.2519578122274119E-4</v>
      </c>
      <c r="CX387" s="223">
        <f t="shared" ca="1" si="692"/>
        <v>2.2315054756093326E-4</v>
      </c>
      <c r="CY387" s="223">
        <f t="shared" ca="1" si="693"/>
        <v>3.3276619687200884E-5</v>
      </c>
      <c r="CZ387" s="223">
        <f t="shared" ca="1" si="694"/>
        <v>-1.6969448445097762E-4</v>
      </c>
      <c r="DA387" s="223">
        <f t="shared" ca="1" si="695"/>
        <v>-3.0587639561070344E-4</v>
      </c>
      <c r="DB387" s="223">
        <f t="shared" ca="1" si="696"/>
        <v>-3.2166996486236238E-4</v>
      </c>
      <c r="DC387" s="223">
        <f t="shared" ca="1" si="697"/>
        <v>-2.108590812464258E-4</v>
      </c>
      <c r="DD387" s="223">
        <f t="shared" ca="1" si="698"/>
        <v>-1.7057239414070745E-5</v>
      </c>
      <c r="DE387" s="223">
        <f t="shared" ca="1" si="699"/>
        <v>1.8345807491912185E-4</v>
      </c>
      <c r="DF387" s="223">
        <f t="shared" ca="1" si="700"/>
        <v>3.1176705438602976E-4</v>
      </c>
      <c r="DG387" s="223">
        <f t="shared" ca="1" si="701"/>
        <v>3.1736921738166808E-4</v>
      </c>
      <c r="DH387" s="223">
        <f t="shared" ca="1" si="702"/>
        <v>1.980596369361178E-4</v>
      </c>
      <c r="DI387" s="223">
        <f t="shared" ca="1" si="703"/>
        <v>7.9676675715671988E-7</v>
      </c>
      <c r="DJ387" s="223">
        <f t="shared" ca="1" si="704"/>
        <v>-1.9677969881575443E-4</v>
      </c>
      <c r="DK387" s="223">
        <f t="shared" ca="1" si="705"/>
        <v>-3.169066390197728E-4</v>
      </c>
      <c r="DL387" s="223">
        <f t="shared" ca="1" si="706"/>
        <v>-3.1230389965804239E-4</v>
      </c>
      <c r="DM387" s="223">
        <f t="shared" ca="1" si="707"/>
        <v>-1.8478304961245916E-4</v>
      </c>
      <c r="DN387" s="223">
        <f t="shared" ca="1" si="708"/>
        <v>1.5465625380668517E-5</v>
      </c>
      <c r="DO387" s="223">
        <f t="shared" ca="1" si="709"/>
        <v>2.0962726318207763E-4</v>
      </c>
      <c r="DP387" s="223">
        <f t="shared" ca="1" si="710"/>
        <v>3.2128276780237262E-4</v>
      </c>
      <c r="DQ387" s="223">
        <f t="shared" ca="1" si="711"/>
        <v>3.0648621448554978E-4</v>
      </c>
      <c r="DR387" s="223">
        <f t="shared" ca="1" si="712"/>
        <v>1.7106130373719658E-4</v>
      </c>
      <c r="DS387" s="223">
        <f t="shared" ca="1" si="713"/>
        <v>-3.1690759472318222E-5</v>
      </c>
      <c r="DT387" s="223">
        <f t="shared" ca="1" si="714"/>
        <v>-2.2196981711021185E-4</v>
      </c>
      <c r="DU387" s="223">
        <f t="shared" ca="1" si="715"/>
        <v>-3.2488489825628983E-4</v>
      </c>
      <c r="DV387" s="223">
        <f t="shared" ca="1" si="716"/>
        <v>-2.999301771773377E-4</v>
      </c>
      <c r="DW387" s="223">
        <f t="shared" ca="1" si="717"/>
        <v>-1.5692745619803446E-4</v>
      </c>
      <c r="DX387" s="223">
        <f t="shared" ca="1" si="718"/>
        <v>4.7839547748616416E-5</v>
      </c>
      <c r="DY387" s="223">
        <f t="shared" ca="1" si="719"/>
        <v>2.3377762630667127E-4</v>
      </c>
      <c r="DZ387" s="223">
        <f t="shared" ca="1" si="720"/>
        <v>3.2770435253375225E-4</v>
      </c>
      <c r="EA387" s="223">
        <f t="shared" ca="1" si="721"/>
        <v>2.9265158180152661E-4</v>
      </c>
      <c r="EB387" s="223">
        <f t="shared" ca="1" si="722"/>
        <v>1.4241555667166957E-4</v>
      </c>
      <c r="EC387" s="223">
        <f t="shared" ca="1" si="723"/>
        <v>-6.3873086364143338E-5</v>
      </c>
      <c r="ED387" s="223">
        <f t="shared" ca="1" si="724"/>
        <v>-2.4502224472485286E-4</v>
      </c>
      <c r="EE387" s="223">
        <f t="shared" ca="1" si="725"/>
        <v>-3.2973433832244887E-4</v>
      </c>
      <c r="EF387" s="223">
        <f t="shared" ca="1" si="726"/>
        <v>-2.846679631319022E-4</v>
      </c>
      <c r="EG387" s="223">
        <f t="shared" ca="1" si="727"/>
        <v>-1.2756056559514885E-4</v>
      </c>
      <c r="EH387" s="223">
        <f t="shared" ca="1" si="728"/>
        <v>7.9752749119992836E-5</v>
      </c>
      <c r="EI387" s="223">
        <f t="shared" ca="1" si="729"/>
        <v>2.5567658309407854E-4</v>
      </c>
      <c r="EJ387" s="223">
        <f t="shared" ca="1" si="730"/>
        <v>3.309699652088102E-4</v>
      </c>
      <c r="EK387" s="223">
        <f t="shared" ca="1" si="731"/>
        <v>2.7599855440512674E-4</v>
      </c>
      <c r="EL387" s="223">
        <f t="shared" ca="1" si="732"/>
        <v>1.123982699431278E-4</v>
      </c>
      <c r="EM387" s="223">
        <f t="shared" ca="1" si="733"/>
        <v>-9.5440280517701035E-5</v>
      </c>
      <c r="EN387" s="223">
        <f t="shared" ca="1" si="734"/>
        <v>-2.6571497418000973E-4</v>
      </c>
      <c r="EO387" s="223">
        <f t="shared" ca="1" si="735"/>
        <v>-3.3140825645943794E-4</v>
      </c>
      <c r="EP387" s="223">
        <f t="shared" ca="1" si="736"/>
        <v>-2.6666424098617124E-4</v>
      </c>
      <c r="EQ387" s="223">
        <f t="shared" ca="1" si="737"/>
        <v>-9.6965197013883564E-5</v>
      </c>
      <c r="ER387" s="223">
        <f t="shared" ca="1" si="738"/>
        <v>1.1089788792005631E-4</v>
      </c>
      <c r="ES387" s="223">
        <f t="shared" ca="1" si="739"/>
        <v>2.751132346192554E-4</v>
      </c>
      <c r="ET387" s="223">
        <f t="shared" ca="1" si="740"/>
        <v>3.3104815619232027E-4</v>
      </c>
      <c r="EU387" s="223">
        <f t="shared" ca="1" si="741"/>
        <v>2.5668751005364826E-4</v>
      </c>
      <c r="EV387" s="223">
        <f t="shared" ca="1" si="742"/>
        <v>8.1298526431889258E-5</v>
      </c>
      <c r="EW387" s="223">
        <f t="shared" ca="1" si="743"/>
        <v>-1.2608833259690445E-4</v>
      </c>
      <c r="EX387" s="223">
        <f t="shared" ca="1" si="744"/>
        <v>-2.8384872317923255E-4</v>
      </c>
      <c r="EY387" s="223">
        <f t="shared" ca="1" si="745"/>
        <v>-3.2989053192054114E-4</v>
      </c>
      <c r="EZ387" s="223">
        <f t="shared" ca="1" si="746"/>
        <v>-2.4609239642623852E-4</v>
      </c>
      <c r="FA387" s="223">
        <f t="shared" ca="1" si="747"/>
        <v>-6.5436000578810615E-5</v>
      </c>
      <c r="FB387" s="223">
        <f t="shared" ca="1" si="748"/>
        <v>1.4097501943649739E-4</v>
      </c>
      <c r="FC387" s="223">
        <f t="shared" ca="1" si="749"/>
        <v>2.9190039530285669E-4</v>
      </c>
      <c r="FD387" s="223">
        <f t="shared" ca="1" si="750"/>
        <v>3.279381724623679E-4</v>
      </c>
      <c r="FE387" s="223">
        <f t="shared" ca="1" si="751"/>
        <v>2.3490442466068661E-4</v>
      </c>
      <c r="FF387" s="223">
        <f t="shared" ca="1" si="752"/>
        <v>4.9415833668816272E-5</v>
      </c>
      <c r="FG387" s="223">
        <f t="shared" ca="1" si="753"/>
        <v>-1.5552208510631022E-4</v>
      </c>
      <c r="FH387" s="223">
        <f t="shared" ca="1" si="754"/>
        <v>-2.992488538067414E-4</v>
      </c>
      <c r="FI387" s="223">
        <f t="shared" ca="1" si="755"/>
        <v>-3.251957812227406E-4</v>
      </c>
      <c r="FJ387" s="223">
        <f t="shared" ca="1" si="756"/>
        <v>-2.231505475609328E-4</v>
      </c>
      <c r="FK387" s="223">
        <f t="shared" ca="1" si="757"/>
        <v>-3.3276619687202592E-5</v>
      </c>
      <c r="FL387" s="223">
        <f t="shared" ca="1" si="758"/>
        <v>1.6969448445098022E-4</v>
      </c>
      <c r="FM387" s="223">
        <f t="shared" ca="1" si="759"/>
        <v>3.0587639561070371E-4</v>
      </c>
      <c r="FN387" s="223">
        <f t="shared" ca="1" si="760"/>
        <v>3.2166996486236222E-4</v>
      </c>
      <c r="FO387" s="223">
        <f t="shared" ca="1" si="761"/>
        <v>2.1085908124642531E-4</v>
      </c>
      <c r="FP387" s="223">
        <f t="shared" ca="1" si="762"/>
        <v>1.7057239414070122E-5</v>
      </c>
      <c r="FQ387" s="223">
        <f t="shared" ca="1" si="763"/>
        <v>-1.8345807491912237E-4</v>
      </c>
      <c r="FR387" s="223">
        <f t="shared" ca="1" si="764"/>
        <v>-3.1176705438602998E-4</v>
      </c>
      <c r="FS387" s="223">
        <f t="shared" ca="1" si="765"/>
        <v>-3.1736921738166791E-4</v>
      </c>
      <c r="FT387" s="223">
        <f t="shared" ca="1" si="766"/>
        <v>-1.9805963693611732E-4</v>
      </c>
      <c r="FU387" s="223">
        <f t="shared" ca="1" si="767"/>
        <v>-7.9676675715609647E-7</v>
      </c>
      <c r="FV387" s="223">
        <f t="shared" ca="1" si="768"/>
        <v>1.9677969881575494E-4</v>
      </c>
      <c r="FW387" s="223">
        <f t="shared" ca="1" si="769"/>
        <v>3.1690663901977301E-4</v>
      </c>
      <c r="FX387" s="223">
        <f t="shared" ca="1" si="770"/>
        <v>3.1230389965804218E-4</v>
      </c>
      <c r="FY387" s="223">
        <f t="shared" ca="1" si="771"/>
        <v>1.8478304961245867E-4</v>
      </c>
      <c r="FZ387" s="223">
        <f t="shared" ca="1" si="772"/>
        <v>-1.5465625380669141E-5</v>
      </c>
      <c r="GA387" s="223">
        <f t="shared" ca="1" si="773"/>
        <v>-2.0962726318207814E-4</v>
      </c>
      <c r="GB387" s="223">
        <f t="shared" ca="1" si="774"/>
        <v>-3.2128276780237278E-4</v>
      </c>
      <c r="GC387" s="223">
        <f t="shared" ca="1" si="775"/>
        <v>-3.0648621448554946E-4</v>
      </c>
      <c r="GD387" s="223">
        <f t="shared" ca="1" si="776"/>
        <v>-1.7106130373719601E-4</v>
      </c>
      <c r="GE387" s="223">
        <f t="shared" ca="1" si="777"/>
        <v>3.1690759472318845E-5</v>
      </c>
      <c r="GF387" s="223">
        <f t="shared" ca="1" si="778"/>
        <v>2.2196981711021234E-4</v>
      </c>
      <c r="GG387" s="223">
        <f t="shared" ca="1" si="779"/>
        <v>3.2488489825628988E-4</v>
      </c>
      <c r="GH387" s="223">
        <f t="shared" ca="1" si="780"/>
        <v>2.9993017717733748E-4</v>
      </c>
      <c r="GI387" s="223">
        <f t="shared" ca="1" si="781"/>
        <v>1.569274561980339E-4</v>
      </c>
      <c r="GJ387" s="223">
        <f t="shared" ca="1" si="782"/>
        <v>-4.7839547748617067E-5</v>
      </c>
      <c r="GK387" s="223">
        <f t="shared" ca="1" si="783"/>
        <v>-2.3377762630667176E-4</v>
      </c>
      <c r="GL387" s="223">
        <f t="shared" ca="1" si="784"/>
        <v>-3.2770435253375236E-4</v>
      </c>
      <c r="GM387" s="223">
        <f t="shared" ca="1" si="785"/>
        <v>-2.9265158180152634E-4</v>
      </c>
      <c r="GN387" s="223">
        <f t="shared" ca="1" si="786"/>
        <v>-1.4241555667166898E-4</v>
      </c>
      <c r="GO387" s="223">
        <f t="shared" ca="1" si="787"/>
        <v>6.3873086364143989E-5</v>
      </c>
      <c r="GP387" s="223">
        <f t="shared" ca="1" si="788"/>
        <v>2.450222447248533E-4</v>
      </c>
      <c r="GQ387" s="223">
        <f t="shared" ca="1" si="789"/>
        <v>3.2973433832244898E-4</v>
      </c>
      <c r="GR387" s="223">
        <f t="shared" ca="1" si="790"/>
        <v>2.8466796313190187E-4</v>
      </c>
      <c r="GS387" s="223">
        <f t="shared" ca="1" si="791"/>
        <v>1.2756056559514828E-4</v>
      </c>
      <c r="GT387" s="223">
        <f t="shared" ca="1" si="792"/>
        <v>-7.9752749119993459E-5</v>
      </c>
      <c r="GU387" s="223">
        <f t="shared" ca="1" si="793"/>
        <v>-2.5567658309407892E-4</v>
      </c>
      <c r="GV387" s="223">
        <f t="shared" ca="1" si="794"/>
        <v>-3.309699652088102E-4</v>
      </c>
      <c r="GW387" s="223">
        <f t="shared" ca="1" si="795"/>
        <v>-2.7599855440512636E-4</v>
      </c>
      <c r="GX387" s="223">
        <f t="shared" ca="1" si="796"/>
        <v>-1.1239826994312717E-4</v>
      </c>
      <c r="GY387" s="223">
        <f t="shared" ca="1" si="797"/>
        <v>9.5440280517701645E-5</v>
      </c>
      <c r="GZ387" s="223">
        <f t="shared" ca="1" si="798"/>
        <v>2.6571497418000729E-4</v>
      </c>
      <c r="HA387" s="223">
        <f t="shared" ca="1" si="799"/>
        <v>3.3140825645943794E-4</v>
      </c>
      <c r="HB387" s="223">
        <f t="shared" ca="1" si="800"/>
        <v>2.6666424098616804E-4</v>
      </c>
      <c r="HC387" s="223">
        <f t="shared" ca="1" si="801"/>
        <v>9.6965197013887467E-5</v>
      </c>
      <c r="HD387" s="223">
        <f t="shared" ca="1" si="802"/>
        <v>-1.108978879200569E-4</v>
      </c>
      <c r="HE387" s="223">
        <f t="shared" ca="1" si="803"/>
        <v>-2.7511323461925838E-4</v>
      </c>
      <c r="HF387" s="223">
        <f t="shared" ca="1" si="804"/>
        <v>-3.3104815619232027E-4</v>
      </c>
      <c r="HG387" s="223">
        <f t="shared" ca="1" si="805"/>
        <v>-2.5668751005364783E-4</v>
      </c>
      <c r="HH387" s="223">
        <f t="shared" ca="1" si="806"/>
        <v>-8.1298526431884053E-5</v>
      </c>
      <c r="HI387" s="223">
        <f t="shared" ca="1" si="807"/>
        <v>1.2608833259690504E-4</v>
      </c>
      <c r="HJ387" s="223">
        <f t="shared" ca="1" si="808"/>
        <v>2.8384872317923287E-4</v>
      </c>
      <c r="HK387" s="223">
        <f t="shared" ca="1" si="809"/>
        <v>3.2989053192054152E-4</v>
      </c>
      <c r="HL387" s="223">
        <f t="shared" ca="1" si="810"/>
        <v>2.4609239642623808E-4</v>
      </c>
      <c r="HM387" s="223">
        <f t="shared" ca="1" si="811"/>
        <v>6.5436000578805357E-5</v>
      </c>
      <c r="HN387" s="223">
        <f t="shared" ca="1" si="812"/>
        <v>-1.409750194364937E-4</v>
      </c>
      <c r="HO387" s="223">
        <f t="shared" ca="1" si="813"/>
        <v>-2.9190039530285701E-4</v>
      </c>
      <c r="HP387" s="223">
        <f t="shared" ca="1" si="814"/>
        <v>-3.2793817246236714E-4</v>
      </c>
      <c r="HQ387" s="223">
        <f t="shared" ca="1" si="815"/>
        <v>-2.3490442466068942E-4</v>
      </c>
      <c r="HR387" s="223">
        <f t="shared" ca="1" si="816"/>
        <v>-4.9415833668815649E-5</v>
      </c>
      <c r="HS387" s="223">
        <f t="shared" ca="1" si="817"/>
        <v>1.5552208510631496E-4</v>
      </c>
      <c r="HT387" s="223">
        <f t="shared" ca="1" si="818"/>
        <v>2.9924885380674168E-4</v>
      </c>
      <c r="HU387" s="223">
        <f t="shared" ca="1" si="819"/>
        <v>3.2519578122274049E-4</v>
      </c>
      <c r="HV387" s="223">
        <f t="shared" ca="1" si="820"/>
        <v>2.2315054756092884E-4</v>
      </c>
      <c r="HW387" s="223">
        <f t="shared" ca="1" si="821"/>
        <v>3.3276619687201941E-5</v>
      </c>
      <c r="HX387" s="223">
        <f t="shared" ca="1" si="822"/>
        <v>-1.6969448445098076E-4</v>
      </c>
      <c r="HY387" s="223">
        <f t="shared" ca="1" si="823"/>
        <v>-3.0587639561070214E-4</v>
      </c>
      <c r="HZ387" s="223">
        <f t="shared" ca="1" si="824"/>
        <v>-3.2166996486236206E-4</v>
      </c>
      <c r="IA387" s="223">
        <f t="shared" ca="1" si="825"/>
        <v>-2.1085908124642119E-4</v>
      </c>
      <c r="IB387" s="223">
        <f t="shared" ca="1" si="826"/>
        <v>-1.705723941407416E-5</v>
      </c>
      <c r="IC387" s="223">
        <f t="shared" ca="1" si="827"/>
        <v>1.8345807491912294E-4</v>
      </c>
      <c r="ID387" s="223">
        <f t="shared" ca="1" si="828"/>
        <v>3.1176705438603177E-4</v>
      </c>
      <c r="IE387" s="223">
        <f t="shared" ca="1" si="829"/>
        <v>3.0520280885640316E-4</v>
      </c>
      <c r="IF387" s="223">
        <f t="shared" ca="1" si="830"/>
        <v>1.980596369361168E-4</v>
      </c>
      <c r="IG387" s="223">
        <f t="shared" ca="1" si="831"/>
        <v>7.9676675715070256E-7</v>
      </c>
      <c r="IH387" s="223">
        <f t="shared" ca="1" si="832"/>
        <v>-1.9677969881575546E-4</v>
      </c>
      <c r="II387" s="223">
        <f t="shared" ca="1" si="833"/>
        <v>-3.1690663901977323E-4</v>
      </c>
      <c r="IJ387" s="223">
        <f t="shared" ca="1" si="834"/>
        <v>-3.1230389965804359E-4</v>
      </c>
      <c r="IK387" s="223">
        <f t="shared" ca="1" si="835"/>
        <v>-1.847830496124581E-4</v>
      </c>
      <c r="IL387" s="223">
        <f t="shared" ca="1" si="836"/>
        <v>1.5465625380669791E-5</v>
      </c>
      <c r="IM387" s="223">
        <f t="shared" ca="1" si="837"/>
        <v>2.09627263182075E-4</v>
      </c>
      <c r="IN387" s="223">
        <f t="shared" ca="1" si="838"/>
        <v>3.2128276780237294E-4</v>
      </c>
      <c r="IO387" s="223">
        <f t="shared" ca="1" si="839"/>
        <v>3.0648621448554751E-4</v>
      </c>
      <c r="IP387" s="223">
        <f t="shared" ca="1" si="840"/>
        <v>1.7106130373719948E-4</v>
      </c>
      <c r="IQ387" s="223">
        <f t="shared" ca="1" si="841"/>
        <v>-3.1690759472319469E-5</v>
      </c>
      <c r="IR387" s="223">
        <f t="shared" ca="1" si="842"/>
        <v>-2.219698171102163E-4</v>
      </c>
      <c r="IS387" s="223">
        <f t="shared" ca="1" si="843"/>
        <v>-3.248848982562901E-4</v>
      </c>
      <c r="IT387" s="223">
        <f t="shared" ca="1" si="844"/>
        <v>-2.9993017717733716E-4</v>
      </c>
      <c r="IU387" s="223">
        <f t="shared" ca="1" si="845"/>
        <v>-1.5692745619802915E-4</v>
      </c>
      <c r="IV387" s="223">
        <f t="shared" ca="1" si="846"/>
        <v>4.783954774861769E-5</v>
      </c>
      <c r="IW387" s="223">
        <f t="shared" ca="1" si="847"/>
        <v>2.337776263066722E-4</v>
      </c>
      <c r="IX387" s="223">
        <f t="shared" ca="1" si="848"/>
        <v>3.2770435253375171E-4</v>
      </c>
      <c r="IY387" s="223">
        <f t="shared" ca="1" si="849"/>
        <v>2.9265158180152601E-4</v>
      </c>
      <c r="IZ387" s="223">
        <f t="shared" ca="1" si="850"/>
        <v>1.4241555667166413E-4</v>
      </c>
      <c r="JA387" s="223">
        <f t="shared" ca="1" si="851"/>
        <v>-6.3873086364140032E-5</v>
      </c>
      <c r="JB387" s="223">
        <f t="shared" ca="1" si="852"/>
        <v>-2.4502224472485373E-4</v>
      </c>
    </row>
    <row r="388" spans="2:262">
      <c r="B388" s="230">
        <v>27</v>
      </c>
      <c r="C388" s="229">
        <f t="shared" si="853"/>
        <v>5.2734375000000014E-4</v>
      </c>
      <c r="D388" s="226">
        <f t="shared" ca="1" si="597"/>
        <v>50.075210268975532</v>
      </c>
      <c r="E388" s="225">
        <f ca="1">AG361</f>
        <v>7.5210268975529793E-2</v>
      </c>
      <c r="F388" s="224">
        <v>27</v>
      </c>
      <c r="G388" s="223">
        <f t="shared" ca="1" si="854"/>
        <v>-2.5207158188061524E-3</v>
      </c>
      <c r="H388" s="223">
        <f t="shared" ca="1" si="598"/>
        <v>-2.0957499900311062E-3</v>
      </c>
      <c r="I388" s="223">
        <f t="shared" ca="1" si="599"/>
        <v>-7.8363821687288393E-4</v>
      </c>
      <c r="J388" s="223">
        <f t="shared" ca="1" si="600"/>
        <v>8.6019321238426229E-4</v>
      </c>
      <c r="K388" s="223">
        <f t="shared" ca="1" si="601"/>
        <v>2.1398987089764595E-3</v>
      </c>
      <c r="L388" s="223">
        <f t="shared" ca="1" si="602"/>
        <v>2.5137697930244954E-3</v>
      </c>
      <c r="M388" s="223">
        <f t="shared" ca="1" si="603"/>
        <v>1.82354416343661E-3</v>
      </c>
      <c r="N388" s="223">
        <f t="shared" ca="1" si="604"/>
        <v>3.6139926070470293E-4</v>
      </c>
      <c r="O388" s="223">
        <f t="shared" ca="1" si="605"/>
        <v>-1.253728531189712E-3</v>
      </c>
      <c r="P388" s="223">
        <f t="shared" ca="1" si="606"/>
        <v>-2.3381440782586247E-3</v>
      </c>
      <c r="Q388" s="223">
        <f t="shared" ca="1" si="607"/>
        <v>-2.432806531553271E-3</v>
      </c>
      <c r="R388" s="223">
        <f t="shared" ca="1" si="608"/>
        <v>-1.4976445982547667E-3</v>
      </c>
      <c r="S388" s="223">
        <f t="shared" ca="1" si="609"/>
        <v>7.1480993776413008E-5</v>
      </c>
      <c r="T388" s="223">
        <f t="shared" ca="1" si="610"/>
        <v>1.6103481704284332E-3</v>
      </c>
      <c r="U388" s="223">
        <f t="shared" ca="1" si="611"/>
        <v>2.4675434610081839E-3</v>
      </c>
      <c r="V388" s="223">
        <f t="shared" ca="1" si="612"/>
        <v>2.2802099745699534E-3</v>
      </c>
      <c r="W388" s="223">
        <f t="shared" ca="1" si="613"/>
        <v>1.1276473143733694E-3</v>
      </c>
      <c r="X388" s="223">
        <f t="shared" ca="1" si="614"/>
        <v>-5.0225651075198885E-4</v>
      </c>
      <c r="Y388" s="223">
        <f t="shared" ca="1" si="615"/>
        <v>-1.9195515663804354E-3</v>
      </c>
      <c r="Z388" s="223">
        <f t="shared" ca="1" si="616"/>
        <v>-2.52428672925016E-3</v>
      </c>
      <c r="AA388" s="223">
        <f t="shared" ca="1" si="617"/>
        <v>-2.0604732842387911E-3</v>
      </c>
      <c r="AB388" s="223">
        <f t="shared" ca="1" si="618"/>
        <v>-7.2444677644926698E-4</v>
      </c>
      <c r="AC388" s="223">
        <f t="shared" ca="1" si="619"/>
        <v>9.1824322780001356E-4</v>
      </c>
      <c r="AD388" s="223">
        <f t="shared" ca="1" si="620"/>
        <v>2.1722343131061958E-3</v>
      </c>
      <c r="AE388" s="223">
        <f t="shared" ca="1" si="621"/>
        <v>2.5067030936103949E-3</v>
      </c>
      <c r="AF388" s="223">
        <f t="shared" ca="1" si="622"/>
        <v>1.7800665448304363E-3</v>
      </c>
      <c r="AG388" s="223">
        <f t="shared" ca="1" si="623"/>
        <v>2.9991510949903071E-4</v>
      </c>
      <c r="AH388" s="223">
        <f t="shared" ca="1" si="624"/>
        <v>-1.3071925345008294E-3</v>
      </c>
      <c r="AI388" s="223">
        <f t="shared" ca="1" si="625"/>
        <v>-2.3609562390868319E-3</v>
      </c>
      <c r="AJ388" s="223">
        <f t="shared" ca="1" si="626"/>
        <v>-2.4153102992328706E-3</v>
      </c>
      <c r="AK388" s="223">
        <f t="shared" ca="1" si="627"/>
        <v>-1.4472462529331307E-3</v>
      </c>
      <c r="AL388" s="223">
        <f t="shared" ca="1" si="628"/>
        <v>1.3344747244121492E-4</v>
      </c>
      <c r="AM388" s="223">
        <f t="shared" ca="1" si="629"/>
        <v>1.6576519292827944E-3</v>
      </c>
      <c r="AN388" s="223">
        <f t="shared" ca="1" si="630"/>
        <v>2.4801604809556749E-3</v>
      </c>
      <c r="AO388" s="223">
        <f t="shared" ca="1" si="631"/>
        <v>2.2527993809213871E-3</v>
      </c>
      <c r="AP388" s="223">
        <f t="shared" ca="1" si="632"/>
        <v>1.0718122072619321E-3</v>
      </c>
      <c r="AQ388" s="223">
        <f t="shared" ca="1" si="633"/>
        <v>-5.6288073155831737E-4</v>
      </c>
      <c r="AR388" s="223">
        <f t="shared" ca="1" si="634"/>
        <v>-1.9593022350696335E-3</v>
      </c>
      <c r="AS388" s="223">
        <f t="shared" ca="1" si="635"/>
        <v>-2.526337103757628E-3</v>
      </c>
      <c r="AT388" s="223">
        <f t="shared" ca="1" si="636"/>
        <v>-2.0239554263861105E-3</v>
      </c>
      <c r="AU388" s="223">
        <f t="shared" ca="1" si="637"/>
        <v>-6.6481895637632564E-4</v>
      </c>
      <c r="AV388" s="223">
        <f t="shared" ca="1" si="638"/>
        <v>9.7574012783066815E-4</v>
      </c>
      <c r="AW388" s="223">
        <f t="shared" ca="1" si="639"/>
        <v>2.203261444510789E-3</v>
      </c>
      <c r="AX388" s="223">
        <f t="shared" ca="1" si="640"/>
        <v>2.4981264499843695E-3</v>
      </c>
      <c r="AY388" s="223">
        <f t="shared" ca="1" si="641"/>
        <v>1.7355166806986354E-3</v>
      </c>
      <c r="AZ388" s="223">
        <f t="shared" ca="1" si="642"/>
        <v>2.382503006459443E-4</v>
      </c>
      <c r="BA388" s="223">
        <f t="shared" ca="1" si="643"/>
        <v>-1.3598691339082522E-3</v>
      </c>
      <c r="BB388" s="223">
        <f t="shared" ca="1" si="644"/>
        <v>-2.382346248158453E-3</v>
      </c>
      <c r="BC388" s="223">
        <f t="shared" ca="1" si="645"/>
        <v>-2.396359174302482E-3</v>
      </c>
      <c r="BD388" s="223">
        <f t="shared" ca="1" si="646"/>
        <v>-1.3959761405847619E-3</v>
      </c>
      <c r="BE388" s="223">
        <f t="shared" ca="1" si="647"/>
        <v>1.9533356733854941E-4</v>
      </c>
      <c r="BF388" s="223">
        <f t="shared" ca="1" si="648"/>
        <v>1.7039571805985603E-3</v>
      </c>
      <c r="BG388" s="223">
        <f t="shared" ca="1" si="649"/>
        <v>2.4912835449686114E-3</v>
      </c>
      <c r="BH388" s="223">
        <f t="shared" ca="1" si="650"/>
        <v>2.2240317851633488E-3</v>
      </c>
      <c r="BI388" s="223">
        <f t="shared" ca="1" si="651"/>
        <v>1.0153314805544924E-3</v>
      </c>
      <c r="BJ388" s="223">
        <f t="shared" ca="1" si="652"/>
        <v>-6.2316589405941273E-4</v>
      </c>
      <c r="BK388" s="223">
        <f t="shared" ca="1" si="653"/>
        <v>-1.9978726933554611E-3</v>
      </c>
      <c r="BL388" s="223">
        <f t="shared" ca="1" si="654"/>
        <v>-2.5268657072596212E-3</v>
      </c>
      <c r="BM388" s="223">
        <f t="shared" ca="1" si="655"/>
        <v>-1.9862184134651433E-3</v>
      </c>
      <c r="BN388" s="223">
        <f t="shared" ca="1" si="656"/>
        <v>-6.0479067422324496E-4</v>
      </c>
      <c r="BO388" s="223">
        <f t="shared" ca="1" si="657"/>
        <v>1.0326492784935785E-3</v>
      </c>
      <c r="BP388" s="223">
        <f t="shared" ca="1" si="658"/>
        <v>2.2329614136064654E-3</v>
      </c>
      <c r="BQ388" s="223">
        <f t="shared" ca="1" si="659"/>
        <v>2.4880450283958364E-3</v>
      </c>
      <c r="BR388" s="223">
        <f t="shared" ca="1" si="660"/>
        <v>1.6899214062135305E-3</v>
      </c>
      <c r="BS388" s="223">
        <f t="shared" ca="1" si="661"/>
        <v>1.7644197872050183E-4</v>
      </c>
      <c r="BT388" s="223">
        <f t="shared" ca="1" si="662"/>
        <v>-1.4117265989981756E-3</v>
      </c>
      <c r="BU388" s="223">
        <f t="shared" ca="1" si="663"/>
        <v>-2.40230122093185E-3</v>
      </c>
      <c r="BV388" s="223">
        <f t="shared" ca="1" si="664"/>
        <v>-2.3759645722111313E-3</v>
      </c>
      <c r="BW388" s="223">
        <f t="shared" ca="1" si="665"/>
        <v>-1.3438651444081997E-3</v>
      </c>
      <c r="BX388" s="223">
        <f t="shared" ca="1" si="666"/>
        <v>2.5710200059889349E-4</v>
      </c>
      <c r="BY388" s="223">
        <f t="shared" ca="1" si="667"/>
        <v>1.7492360318237829E-3</v>
      </c>
      <c r="BZ388" s="223">
        <f t="shared" ca="1" si="668"/>
        <v>2.5009059529291517E-3</v>
      </c>
      <c r="CA388" s="223">
        <f t="shared" ca="1" si="669"/>
        <v>2.1939245158198286E-3</v>
      </c>
      <c r="CB388" s="223">
        <f t="shared" ca="1" si="670"/>
        <v>9.5823915612883962E-4</v>
      </c>
      <c r="CC388" s="223">
        <f t="shared" ca="1" si="671"/>
        <v>-6.8307568472761792E-4</v>
      </c>
      <c r="CD388" s="223">
        <f t="shared" ca="1" si="672"/>
        <v>-2.0352397078360722E-3</v>
      </c>
      <c r="CE388" s="223">
        <f t="shared" ca="1" si="673"/>
        <v>-2.5258722213451559E-3</v>
      </c>
      <c r="CF388" s="223">
        <f t="shared" ca="1" si="674"/>
        <v>-1.9472849768413893E-3</v>
      </c>
      <c r="CG388" s="223">
        <f t="shared" ca="1" si="675"/>
        <v>-5.4439808878258391E-4</v>
      </c>
      <c r="CH388" s="223">
        <f t="shared" ca="1" si="676"/>
        <v>1.0889363998443846E-3</v>
      </c>
      <c r="CI388" s="223">
        <f t="shared" ca="1" si="677"/>
        <v>2.2613163302423822E-3</v>
      </c>
      <c r="CJ388" s="223">
        <f t="shared" ca="1" si="678"/>
        <v>2.476464901516197E-3</v>
      </c>
      <c r="CK388" s="223">
        <f t="shared" ca="1" si="679"/>
        <v>1.6433081862635471E-3</v>
      </c>
      <c r="CL388" s="223">
        <f t="shared" ca="1" si="680"/>
        <v>1.1452737474465925E-4</v>
      </c>
      <c r="CM388" s="223">
        <f t="shared" ca="1" si="681"/>
        <v>-1.4627336927727354E-3</v>
      </c>
      <c r="CN388" s="223">
        <f t="shared" ca="1" si="682"/>
        <v>-2.4208091372775811E-3</v>
      </c>
      <c r="CO388" s="223">
        <f t="shared" ca="1" si="683"/>
        <v>-2.3541387779045242E-3</v>
      </c>
      <c r="CP388" s="223">
        <f t="shared" ca="1" si="684"/>
        <v>-1.2909446541190159E-3</v>
      </c>
      <c r="CQ388" s="223">
        <f t="shared" ca="1" si="685"/>
        <v>3.1871556522775806E-4</v>
      </c>
      <c r="CR388" s="223">
        <f t="shared" ca="1" si="686"/>
        <v>1.7934612086715964E-3</v>
      </c>
      <c r="CS388" s="223">
        <f t="shared" ca="1" si="687"/>
        <v>2.5090219086585418E-3</v>
      </c>
      <c r="CT388" s="223">
        <f t="shared" ca="1" si="688"/>
        <v>2.1624957083841091E-3</v>
      </c>
      <c r="CU388" s="223">
        <f t="shared" ca="1" si="689"/>
        <v>9.0056962426642148E-4</v>
      </c>
      <c r="CV388" s="223">
        <f t="shared" ca="1" si="690"/>
        <v>-7.4257401614518813E-4</v>
      </c>
      <c r="CW388" s="223">
        <f t="shared" ca="1" si="691"/>
        <v>-2.0713807700192075E-3</v>
      </c>
      <c r="CX388" s="223">
        <f t="shared" ca="1" si="692"/>
        <v>-2.5233572444529977E-3</v>
      </c>
      <c r="CY388" s="223">
        <f t="shared" ca="1" si="693"/>
        <v>-1.9071785685612725E-3</v>
      </c>
      <c r="CZ388" s="223">
        <f t="shared" ca="1" si="694"/>
        <v>-4.8367757828961288E-4</v>
      </c>
      <c r="DA388" s="223">
        <f t="shared" ca="1" si="695"/>
        <v>1.1445675866258629E-3</v>
      </c>
      <c r="DB388" s="223">
        <f t="shared" ca="1" si="696"/>
        <v>2.2883091144770247E-3</v>
      </c>
      <c r="DC388" s="223">
        <f t="shared" ca="1" si="697"/>
        <v>2.4633930447808721E-3</v>
      </c>
      <c r="DD388" s="223">
        <f t="shared" ca="1" si="698"/>
        <v>1.5957050989094095E-3</v>
      </c>
      <c r="DE388" s="223">
        <f t="shared" ca="1" si="699"/>
        <v>5.2543783760725321E-5</v>
      </c>
      <c r="DF388" s="223">
        <f t="shared" ca="1" si="700"/>
        <v>-1.5128596904659041E-3</v>
      </c>
      <c r="DG388" s="223">
        <f t="shared" ca="1" si="701"/>
        <v>-2.4378588487189053E-3</v>
      </c>
      <c r="DH388" s="223">
        <f t="shared" ca="1" si="702"/>
        <v>-2.3308949384250204E-3</v>
      </c>
      <c r="DI388" s="223">
        <f t="shared" ca="1" si="703"/>
        <v>-1.2372465470417053E-3</v>
      </c>
      <c r="DJ388" s="223">
        <f t="shared" ca="1" si="704"/>
        <v>3.8013714751765392E-4</v>
      </c>
      <c r="DK388" s="223">
        <f t="shared" ca="1" si="705"/>
        <v>1.8366060715491277E-3</v>
      </c>
      <c r="DL388" s="223">
        <f t="shared" ca="1" si="706"/>
        <v>2.5156265234085292E-3</v>
      </c>
      <c r="DM388" s="223">
        <f t="shared" ca="1" si="707"/>
        <v>2.1297642943945826E-3</v>
      </c>
      <c r="DN388" s="223">
        <f t="shared" ca="1" si="708"/>
        <v>8.4235762293681266E-4</v>
      </c>
      <c r="DO388" s="223">
        <f t="shared" ca="1" si="709"/>
        <v>-8.0162504874206305E-4</v>
      </c>
      <c r="DP388" s="223">
        <f t="shared" ca="1" si="710"/>
        <v>-2.1062741098803995E-3</v>
      </c>
      <c r="DQ388" s="223">
        <f t="shared" ca="1" si="711"/>
        <v>-2.5193222915111859E-3</v>
      </c>
      <c r="DR388" s="223">
        <f t="shared" ca="1" si="712"/>
        <v>-1.8659233472254431E-3</v>
      </c>
      <c r="DS388" s="223">
        <f t="shared" ca="1" si="713"/>
        <v>-4.2266571850933256E-4</v>
      </c>
      <c r="DT388" s="223">
        <f t="shared" ca="1" si="714"/>
        <v>1.1995093286913125E-3</v>
      </c>
      <c r="DU388" s="223">
        <f t="shared" ca="1" si="715"/>
        <v>2.3139235068665035E-3</v>
      </c>
      <c r="DV388" s="223">
        <f t="shared" ca="1" si="716"/>
        <v>2.4488373321875662E-3</v>
      </c>
      <c r="DW388" s="223">
        <f t="shared" ca="1" si="717"/>
        <v>1.5471408184709737E-3</v>
      </c>
      <c r="DX388" s="223">
        <f t="shared" ca="1" si="718"/>
        <v>-9.4714576337718518E-6</v>
      </c>
      <c r="DY388" s="223">
        <f t="shared" ca="1" si="719"/>
        <v>-1.5620743980510033E-3</v>
      </c>
      <c r="DZ388" s="223">
        <f t="shared" ca="1" si="720"/>
        <v>-2.4534400851471748E-3</v>
      </c>
      <c r="EA388" s="223">
        <f t="shared" ca="1" si="721"/>
        <v>-2.3062470549923848E-3</v>
      </c>
      <c r="EB388" s="223">
        <f t="shared" ca="1" si="722"/>
        <v>-1.1828031689080846E-3</v>
      </c>
      <c r="EC388" s="223">
        <f t="shared" ca="1" si="723"/>
        <v>4.4132974940414688E-4</v>
      </c>
      <c r="ED388" s="223">
        <f t="shared" ca="1" si="724"/>
        <v>1.8786446316042945E-3</v>
      </c>
      <c r="EE388" s="223">
        <f t="shared" ca="1" si="725"/>
        <v>2.5207158188061511E-3</v>
      </c>
      <c r="EF388" s="223">
        <f t="shared" ca="1" si="726"/>
        <v>2.0957499900311196E-3</v>
      </c>
      <c r="EG388" s="223">
        <f t="shared" ca="1" si="727"/>
        <v>7.8363821687291017E-4</v>
      </c>
      <c r="EH388" s="223">
        <f t="shared" ca="1" si="728"/>
        <v>-8.6019321238423334E-4</v>
      </c>
      <c r="EI388" s="223">
        <f t="shared" ca="1" si="729"/>
        <v>-2.1398987089764417E-3</v>
      </c>
      <c r="EJ388" s="223">
        <f t="shared" ca="1" si="730"/>
        <v>-2.5137697930244958E-3</v>
      </c>
      <c r="EK388" s="223">
        <f t="shared" ca="1" si="731"/>
        <v>-1.8235441634366126E-3</v>
      </c>
      <c r="EL388" s="223">
        <f t="shared" ca="1" si="732"/>
        <v>-3.6139926070471139E-4</v>
      </c>
      <c r="EM388" s="223">
        <f t="shared" ca="1" si="733"/>
        <v>1.2537285311897007E-3</v>
      </c>
      <c r="EN388" s="223">
        <f t="shared" ca="1" si="734"/>
        <v>2.3381440782586187E-3</v>
      </c>
      <c r="EO388" s="223">
        <f t="shared" ca="1" si="735"/>
        <v>2.4328065315532763E-3</v>
      </c>
      <c r="EP388" s="223">
        <f t="shared" ca="1" si="736"/>
        <v>1.4976445982547845E-3</v>
      </c>
      <c r="EQ388" s="223">
        <f t="shared" ca="1" si="737"/>
        <v>-7.148099377638677E-5</v>
      </c>
      <c r="ER388" s="223">
        <f t="shared" ca="1" si="738"/>
        <v>-1.6103481704284133E-3</v>
      </c>
      <c r="ES388" s="223">
        <f t="shared" ca="1" si="739"/>
        <v>-2.4675434610081774E-3</v>
      </c>
      <c r="ET388" s="223">
        <f t="shared" ca="1" si="740"/>
        <v>-2.280209974569953E-3</v>
      </c>
      <c r="EU388" s="223">
        <f t="shared" ca="1" si="741"/>
        <v>-1.1276473143733731E-3</v>
      </c>
      <c r="EV388" s="223">
        <f t="shared" ca="1" si="742"/>
        <v>5.0225651075198061E-4</v>
      </c>
      <c r="EW388" s="223">
        <f t="shared" ca="1" si="743"/>
        <v>1.91955156638043E-3</v>
      </c>
      <c r="EX388" s="223">
        <f t="shared" ca="1" si="744"/>
        <v>2.5242867292501591E-3</v>
      </c>
      <c r="EY388" s="223">
        <f t="shared" ca="1" si="745"/>
        <v>2.0604732842388011E-3</v>
      </c>
      <c r="EZ388" s="223">
        <f t="shared" ca="1" si="746"/>
        <v>7.2444677644928346E-4</v>
      </c>
      <c r="FA388" s="223">
        <f t="shared" ca="1" si="747"/>
        <v>-9.1824322779999318E-4</v>
      </c>
      <c r="FB388" s="223">
        <f t="shared" ca="1" si="748"/>
        <v>-2.1722343131061824E-3</v>
      </c>
      <c r="FC388" s="223">
        <f t="shared" ca="1" si="749"/>
        <v>-2.506703093610398E-3</v>
      </c>
      <c r="FD388" s="223">
        <f t="shared" ca="1" si="750"/>
        <v>-1.7800665448304612E-3</v>
      </c>
      <c r="FE388" s="223">
        <f t="shared" ca="1" si="751"/>
        <v>-2.9991510949902984E-4</v>
      </c>
      <c r="FF388" s="223">
        <f t="shared" ca="1" si="752"/>
        <v>1.3071925345008299E-3</v>
      </c>
      <c r="FG388" s="223">
        <f t="shared" ca="1" si="753"/>
        <v>2.3609562390868293E-3</v>
      </c>
      <c r="FH388" s="223">
        <f t="shared" ca="1" si="754"/>
        <v>2.4153102992328732E-3</v>
      </c>
      <c r="FI388" s="223">
        <f t="shared" ca="1" si="755"/>
        <v>1.4472462529331448E-3</v>
      </c>
      <c r="FJ388" s="223">
        <f t="shared" ca="1" si="756"/>
        <v>-1.3344747244119757E-4</v>
      </c>
      <c r="FK388" s="223">
        <f t="shared" ca="1" si="757"/>
        <v>-1.6576519292827812E-3</v>
      </c>
      <c r="FL388" s="223">
        <f t="shared" ca="1" si="758"/>
        <v>-2.4801604809556697E-3</v>
      </c>
      <c r="FM388" s="223">
        <f t="shared" ca="1" si="759"/>
        <v>-2.2527993809213992E-3</v>
      </c>
      <c r="FN388" s="223">
        <f t="shared" ca="1" si="760"/>
        <v>-1.0718122072619642E-3</v>
      </c>
      <c r="FO388" s="223">
        <f t="shared" ca="1" si="761"/>
        <v>5.628807315582829E-4</v>
      </c>
      <c r="FP388" s="223">
        <f t="shared" ca="1" si="762"/>
        <v>1.9593022350696339E-3</v>
      </c>
      <c r="FQ388" s="223">
        <f t="shared" ca="1" si="763"/>
        <v>2.5263371037576275E-3</v>
      </c>
      <c r="FR388" s="223">
        <f t="shared" ca="1" si="764"/>
        <v>2.0239554263861157E-3</v>
      </c>
      <c r="FS388" s="223">
        <f t="shared" ca="1" si="765"/>
        <v>6.6481895637633378E-4</v>
      </c>
      <c r="FT388" s="223">
        <f t="shared" ca="1" si="766"/>
        <v>-9.7574012783065199E-4</v>
      </c>
      <c r="FU388" s="223">
        <f t="shared" ca="1" si="767"/>
        <v>-2.2032614445107808E-3</v>
      </c>
      <c r="FV388" s="223">
        <f t="shared" ca="1" si="768"/>
        <v>-2.4981264499843721E-3</v>
      </c>
      <c r="FW388" s="223">
        <f t="shared" ca="1" si="769"/>
        <v>-1.7355166806986547E-3</v>
      </c>
      <c r="FX388" s="223">
        <f t="shared" ca="1" si="770"/>
        <v>-2.3825030064597097E-4</v>
      </c>
      <c r="FY388" s="223">
        <f t="shared" ca="1" si="771"/>
        <v>1.3598691339082225E-3</v>
      </c>
      <c r="FZ388" s="223">
        <f t="shared" ca="1" si="772"/>
        <v>2.3823462481584413E-3</v>
      </c>
      <c r="GA388" s="223">
        <f t="shared" ca="1" si="773"/>
        <v>2.3963591743024816E-3</v>
      </c>
      <c r="GB388" s="223">
        <f t="shared" ca="1" si="774"/>
        <v>1.3959761405847612E-3</v>
      </c>
      <c r="GC388" s="223">
        <f t="shared" ca="1" si="775"/>
        <v>-1.9533356733853206E-4</v>
      </c>
      <c r="GD388" s="223">
        <f t="shared" ca="1" si="776"/>
        <v>-1.7039571805985473E-3</v>
      </c>
      <c r="GE388" s="223">
        <f t="shared" ca="1" si="777"/>
        <v>-2.491283544968608E-3</v>
      </c>
      <c r="GF388" s="223">
        <f t="shared" ca="1" si="778"/>
        <v>-2.2240317851633571E-3</v>
      </c>
      <c r="GG388" s="223">
        <f t="shared" ca="1" si="779"/>
        <v>-1.0153314805545083E-3</v>
      </c>
      <c r="GH388" s="223">
        <f t="shared" ca="1" si="780"/>
        <v>6.2316589405939603E-4</v>
      </c>
      <c r="GI388" s="223">
        <f t="shared" ca="1" si="781"/>
        <v>1.9978726933554394E-3</v>
      </c>
      <c r="GJ388" s="223">
        <f t="shared" ca="1" si="782"/>
        <v>2.5268657072596212E-3</v>
      </c>
      <c r="GK388" s="223">
        <f t="shared" ca="1" si="783"/>
        <v>1.9862184134651429E-3</v>
      </c>
      <c r="GL388" s="223">
        <f t="shared" ca="1" si="784"/>
        <v>6.0479067422324431E-4</v>
      </c>
      <c r="GM388" s="223">
        <f t="shared" ca="1" si="785"/>
        <v>-1.032649278493579E-3</v>
      </c>
      <c r="GN388" s="223">
        <f t="shared" ca="1" si="786"/>
        <v>-2.2329614136064576E-3</v>
      </c>
      <c r="GO388" s="223">
        <f t="shared" ca="1" si="787"/>
        <v>-2.4880450283958394E-3</v>
      </c>
      <c r="GP388" s="223">
        <f t="shared" ca="1" si="788"/>
        <v>-1.6899214062135433E-3</v>
      </c>
      <c r="GQ388" s="223">
        <f t="shared" ca="1" si="789"/>
        <v>-1.7644197872051896E-4</v>
      </c>
      <c r="GR388" s="223">
        <f t="shared" ca="1" si="790"/>
        <v>1.4117265989981613E-3</v>
      </c>
      <c r="GS388" s="223">
        <f t="shared" ca="1" si="791"/>
        <v>2.4023012209318391E-3</v>
      </c>
      <c r="GT388" s="223">
        <f t="shared" ca="1" si="792"/>
        <v>2.3759645722111434E-3</v>
      </c>
      <c r="GU388" s="223">
        <f t="shared" ca="1" si="793"/>
        <v>1.3438651444082298E-3</v>
      </c>
      <c r="GV388" s="223">
        <f t="shared" ca="1" si="794"/>
        <v>-2.5710200059885836E-4</v>
      </c>
      <c r="GW388" s="223">
        <f t="shared" ca="1" si="795"/>
        <v>-1.7492360318237575E-3</v>
      </c>
      <c r="GX388" s="223">
        <f t="shared" ca="1" si="796"/>
        <v>-2.5009059529291439E-3</v>
      </c>
      <c r="GY388" s="223">
        <f t="shared" ca="1" si="797"/>
        <v>-2.193924515819855E-3</v>
      </c>
      <c r="GZ388" s="223">
        <f t="shared" ca="1" si="798"/>
        <v>-9.5823915612888906E-4</v>
      </c>
      <c r="HA388" s="223">
        <f t="shared" ca="1" si="799"/>
        <v>6.8307568472763592E-4</v>
      </c>
      <c r="HB388" s="223">
        <f t="shared" ca="1" si="800"/>
        <v>2.035239707836083E-3</v>
      </c>
      <c r="HC388" s="223">
        <f t="shared" ca="1" si="801"/>
        <v>2.5258722213451555E-3</v>
      </c>
      <c r="HD388" s="223">
        <f t="shared" ca="1" si="802"/>
        <v>1.9472849768413887E-3</v>
      </c>
      <c r="HE388" s="223">
        <f t="shared" ca="1" si="803"/>
        <v>5.4439808878258304E-4</v>
      </c>
      <c r="HF388" s="223">
        <f t="shared" ca="1" si="804"/>
        <v>-1.088936399844385E-3</v>
      </c>
      <c r="HG388" s="223">
        <f t="shared" ca="1" si="805"/>
        <v>-2.2613163302423822E-3</v>
      </c>
      <c r="HH388" s="223">
        <f t="shared" ca="1" si="806"/>
        <v>-2.476464901516197E-3</v>
      </c>
      <c r="HI388" s="223">
        <f t="shared" ca="1" si="807"/>
        <v>-1.6433081862635604E-3</v>
      </c>
      <c r="HJ388" s="223">
        <f t="shared" ca="1" si="808"/>
        <v>-1.145273747446766E-4</v>
      </c>
      <c r="HK388" s="223">
        <f t="shared" ca="1" si="809"/>
        <v>1.462733692772721E-3</v>
      </c>
      <c r="HL388" s="223">
        <f t="shared" ca="1" si="810"/>
        <v>2.4208091372775764E-3</v>
      </c>
      <c r="HM388" s="223">
        <f t="shared" ca="1" si="811"/>
        <v>2.3541387779045307E-3</v>
      </c>
      <c r="HN388" s="223">
        <f t="shared" ca="1" si="812"/>
        <v>1.2909446541190309E-3</v>
      </c>
      <c r="HO388" s="223">
        <f t="shared" ca="1" si="813"/>
        <v>-3.1871556522772293E-4</v>
      </c>
      <c r="HP388" s="223">
        <f t="shared" ca="1" si="814"/>
        <v>-1.7934612086715714E-3</v>
      </c>
      <c r="HQ388" s="223">
        <f t="shared" ca="1" si="815"/>
        <v>-2.5090219086585379E-3</v>
      </c>
      <c r="HR388" s="223">
        <f t="shared" ca="1" si="816"/>
        <v>-2.1624957083841274E-3</v>
      </c>
      <c r="HS388" s="223">
        <f t="shared" ca="1" si="817"/>
        <v>-9.0056962426645444E-4</v>
      </c>
      <c r="HT388" s="223">
        <f t="shared" ca="1" si="818"/>
        <v>7.4257401614513695E-4</v>
      </c>
      <c r="HU388" s="223">
        <f t="shared" ca="1" si="819"/>
        <v>2.0713807700191772E-3</v>
      </c>
      <c r="HV388" s="223">
        <f t="shared" ca="1" si="820"/>
        <v>2.5233572444530008E-3</v>
      </c>
      <c r="HW388" s="223">
        <f t="shared" ca="1" si="821"/>
        <v>1.9071785685612604E-3</v>
      </c>
      <c r="HX388" s="223">
        <f t="shared" ca="1" si="822"/>
        <v>4.8367757828959466E-4</v>
      </c>
      <c r="HY388" s="223">
        <f t="shared" ca="1" si="823"/>
        <v>-1.1445675866258794E-3</v>
      </c>
      <c r="HZ388" s="223">
        <f t="shared" ca="1" si="824"/>
        <v>-2.2883091144770325E-3</v>
      </c>
      <c r="IA388" s="223">
        <f t="shared" ca="1" si="825"/>
        <v>-2.4633930447808677E-3</v>
      </c>
      <c r="IB388" s="223">
        <f t="shared" ca="1" si="826"/>
        <v>-1.595705098909423E-3</v>
      </c>
      <c r="IC388" s="223">
        <f t="shared" ca="1" si="827"/>
        <v>-5.2543783760742669E-5</v>
      </c>
      <c r="ID388" s="223">
        <f t="shared" ca="1" si="828"/>
        <v>1.5128596904658903E-3</v>
      </c>
      <c r="IE388" s="223">
        <f t="shared" ca="1" si="829"/>
        <v>1.8849154586276361E-3</v>
      </c>
      <c r="IF388" s="223">
        <f t="shared" ca="1" si="830"/>
        <v>2.3308949384250274E-3</v>
      </c>
      <c r="IG388" s="223">
        <f t="shared" ca="1" si="831"/>
        <v>1.2372465470417205E-3</v>
      </c>
      <c r="IH388" s="223">
        <f t="shared" ca="1" si="832"/>
        <v>-3.8013714751763679E-4</v>
      </c>
      <c r="II388" s="223">
        <f t="shared" ca="1" si="833"/>
        <v>-1.8366060715491155E-3</v>
      </c>
      <c r="IJ388" s="223">
        <f t="shared" ca="1" si="834"/>
        <v>-2.5156265234085274E-3</v>
      </c>
      <c r="IK388" s="223">
        <f t="shared" ca="1" si="835"/>
        <v>-2.1297642943945922E-3</v>
      </c>
      <c r="IL388" s="223">
        <f t="shared" ca="1" si="836"/>
        <v>-8.4235762293682903E-4</v>
      </c>
      <c r="IM388" s="223">
        <f t="shared" ca="1" si="837"/>
        <v>8.0162504874201252E-4</v>
      </c>
      <c r="IN388" s="223">
        <f t="shared" ca="1" si="838"/>
        <v>2.10627410988037E-3</v>
      </c>
      <c r="IO388" s="223">
        <f t="shared" ca="1" si="839"/>
        <v>2.5193222915111898E-3</v>
      </c>
      <c r="IP388" s="223">
        <f t="shared" ca="1" si="840"/>
        <v>1.8659233472254789E-3</v>
      </c>
      <c r="IQ388" s="223">
        <f t="shared" ca="1" si="841"/>
        <v>4.2266571850938504E-4</v>
      </c>
      <c r="IR388" s="223">
        <f t="shared" ca="1" si="842"/>
        <v>-1.1995093286913286E-3</v>
      </c>
      <c r="IS388" s="223">
        <f t="shared" ca="1" si="843"/>
        <v>-2.3139235068665113E-3</v>
      </c>
      <c r="IT388" s="223">
        <f t="shared" ca="1" si="844"/>
        <v>-2.4488373321875615E-3</v>
      </c>
      <c r="IU388" s="223">
        <f t="shared" ca="1" si="845"/>
        <v>-1.547140818470959E-3</v>
      </c>
      <c r="IV388" s="223">
        <f t="shared" ca="1" si="846"/>
        <v>9.4714576337902832E-6</v>
      </c>
      <c r="IW388" s="223">
        <f t="shared" ca="1" si="847"/>
        <v>1.5620743980509901E-3</v>
      </c>
      <c r="IX388" s="223">
        <f t="shared" ca="1" si="848"/>
        <v>2.4534400851471709E-3</v>
      </c>
      <c r="IY388" s="223">
        <f t="shared" ca="1" si="849"/>
        <v>2.3062470549923917E-3</v>
      </c>
      <c r="IZ388" s="223">
        <f t="shared" ca="1" si="850"/>
        <v>1.1828031689081E-3</v>
      </c>
      <c r="JA388" s="223">
        <f t="shared" ca="1" si="851"/>
        <v>-4.4132974940412975E-4</v>
      </c>
      <c r="JB388" s="223">
        <f t="shared" ca="1" si="852"/>
        <v>-1.8786446316042828E-3</v>
      </c>
    </row>
    <row r="389" spans="2:262">
      <c r="B389" s="230">
        <v>28</v>
      </c>
      <c r="C389" s="229">
        <f t="shared" si="853"/>
        <v>5.4687500000000016E-4</v>
      </c>
      <c r="D389" s="226">
        <f t="shared" ca="1" si="597"/>
        <v>50.07508284979626</v>
      </c>
      <c r="E389" s="225">
        <f ca="1">AH361</f>
        <v>7.5082849796258427E-2</v>
      </c>
      <c r="F389" s="224">
        <v>28</v>
      </c>
      <c r="G389" s="223">
        <f t="shared" ca="1" si="854"/>
        <v>-4.6150951202844647E-4</v>
      </c>
      <c r="H389" s="223">
        <f t="shared" ca="1" si="598"/>
        <v>-3.7603899880429782E-4</v>
      </c>
      <c r="I389" s="223">
        <f t="shared" ca="1" si="599"/>
        <v>-1.1985464186711338E-4</v>
      </c>
      <c r="J389" s="223">
        <f t="shared" ca="1" si="600"/>
        <v>1.9074121670964613E-4</v>
      </c>
      <c r="K389" s="223">
        <f t="shared" ca="1" si="601"/>
        <v>4.1474455067448061E-4</v>
      </c>
      <c r="L389" s="223">
        <f t="shared" ca="1" si="602"/>
        <v>4.5046252958356374E-4</v>
      </c>
      <c r="M389" s="223">
        <f t="shared" ca="1" si="603"/>
        <v>2.8167993775815136E-4</v>
      </c>
      <c r="N389" s="223">
        <f t="shared" ca="1" si="604"/>
        <v>-1.4979456804331727E-5</v>
      </c>
      <c r="O389" s="223">
        <f t="shared" ca="1" si="605"/>
        <v>-3.0483849114903939E-4</v>
      </c>
      <c r="P389" s="223">
        <f t="shared" ca="1" si="606"/>
        <v>-4.5630722368673123E-4</v>
      </c>
      <c r="Q389" s="223">
        <f t="shared" ca="1" si="607"/>
        <v>-4.006220165605047E-4</v>
      </c>
      <c r="R389" s="223">
        <f t="shared" ca="1" si="608"/>
        <v>-1.6306278961032789E-4</v>
      </c>
      <c r="S389" s="223">
        <f t="shared" ca="1" si="609"/>
        <v>1.4852353471396011E-4</v>
      </c>
      <c r="T389" s="223">
        <f t="shared" ca="1" si="610"/>
        <v>3.9268327941887693E-4</v>
      </c>
      <c r="U389" s="223">
        <f t="shared" ca="1" si="611"/>
        <v>4.5857302498914486E-4</v>
      </c>
      <c r="V389" s="223">
        <f t="shared" ca="1" si="612"/>
        <v>3.1628020447468415E-4</v>
      </c>
      <c r="W389" s="223">
        <f t="shared" ca="1" si="613"/>
        <v>3.040278351212482E-5</v>
      </c>
      <c r="X389" s="223">
        <f t="shared" ca="1" si="614"/>
        <v>-2.6927686554229126E-4</v>
      </c>
      <c r="Y389" s="223">
        <f t="shared" ca="1" si="615"/>
        <v>-4.4671044733801088E-4</v>
      </c>
      <c r="Z389" s="223">
        <f t="shared" ca="1" si="616"/>
        <v>-4.2134682529496276E-4</v>
      </c>
      <c r="AA389" s="223">
        <f t="shared" ca="1" si="617"/>
        <v>-2.0470055355040684E-4</v>
      </c>
      <c r="AB389" s="223">
        <f t="shared" ca="1" si="618"/>
        <v>1.0487548988775586E-4</v>
      </c>
      <c r="AC389" s="223">
        <f t="shared" ca="1" si="619"/>
        <v>3.6684025351995346E-4</v>
      </c>
      <c r="AD389" s="223">
        <f t="shared" ca="1" si="620"/>
        <v>4.6226721148256555E-4</v>
      </c>
      <c r="AE389" s="223">
        <f t="shared" ca="1" si="621"/>
        <v>3.4783451992577939E-4</v>
      </c>
      <c r="AF389" s="223">
        <f t="shared" ca="1" si="622"/>
        <v>7.5492228403507128E-5</v>
      </c>
      <c r="AG389" s="223">
        <f t="shared" ca="1" si="623"/>
        <v>-2.3112195651866279E-4</v>
      </c>
      <c r="AH389" s="223">
        <f t="shared" ca="1" si="624"/>
        <v>-4.3281160518465479E-4</v>
      </c>
      <c r="AI389" s="223">
        <f t="shared" ca="1" si="625"/>
        <v>-4.3801383377022583E-4</v>
      </c>
      <c r="AJ389" s="223">
        <f t="shared" ca="1" si="626"/>
        <v>-2.4436693925909009E-4</v>
      </c>
      <c r="AK389" s="223">
        <f t="shared" ca="1" si="627"/>
        <v>6.0217436763157321E-5</v>
      </c>
      <c r="AL389" s="223">
        <f t="shared" ca="1" si="628"/>
        <v>3.3746435544435173E-4</v>
      </c>
      <c r="AM389" s="223">
        <f t="shared" ca="1" si="629"/>
        <v>4.6150951202844647E-4</v>
      </c>
      <c r="AN389" s="223">
        <f t="shared" ca="1" si="630"/>
        <v>3.7603899880429836E-4</v>
      </c>
      <c r="AO389" s="223">
        <f t="shared" ca="1" si="631"/>
        <v>1.1985464186711376E-4</v>
      </c>
      <c r="AP389" s="223">
        <f t="shared" ca="1" si="632"/>
        <v>-1.9074121670964626E-4</v>
      </c>
      <c r="AQ389" s="223">
        <f t="shared" ca="1" si="633"/>
        <v>-4.1474455067448028E-4</v>
      </c>
      <c r="AR389" s="223">
        <f t="shared" ca="1" si="634"/>
        <v>-4.5046252958356379E-4</v>
      </c>
      <c r="AS389" s="223">
        <f t="shared" ca="1" si="635"/>
        <v>-2.8167993775815098E-4</v>
      </c>
      <c r="AT389" s="223">
        <f t="shared" ca="1" si="636"/>
        <v>1.4979456804330941E-5</v>
      </c>
      <c r="AU389" s="223">
        <f t="shared" ca="1" si="637"/>
        <v>3.0483849114903907E-4</v>
      </c>
      <c r="AV389" s="223">
        <f t="shared" ca="1" si="638"/>
        <v>4.5630722368673134E-4</v>
      </c>
      <c r="AW389" s="223">
        <f t="shared" ca="1" si="639"/>
        <v>4.0062201656050508E-4</v>
      </c>
      <c r="AX389" s="223">
        <f t="shared" ca="1" si="640"/>
        <v>1.6306278961032827E-4</v>
      </c>
      <c r="AY389" s="223">
        <f t="shared" ca="1" si="641"/>
        <v>-1.4852353471396046E-4</v>
      </c>
      <c r="AZ389" s="223">
        <f t="shared" ca="1" si="642"/>
        <v>-3.9268327941887672E-4</v>
      </c>
      <c r="BA389" s="223">
        <f t="shared" ca="1" si="643"/>
        <v>-4.5857302498914496E-4</v>
      </c>
      <c r="BB389" s="223">
        <f t="shared" ca="1" si="644"/>
        <v>-3.1628020447468382E-4</v>
      </c>
      <c r="BC389" s="223">
        <f t="shared" ca="1" si="645"/>
        <v>-3.0402783512123547E-5</v>
      </c>
      <c r="BD389" s="223">
        <f t="shared" ca="1" si="646"/>
        <v>2.6927686554228968E-4</v>
      </c>
      <c r="BE389" s="223">
        <f t="shared" ca="1" si="647"/>
        <v>4.4671044733801061E-4</v>
      </c>
      <c r="BF389" s="223">
        <f t="shared" ca="1" si="648"/>
        <v>4.2134682529496286E-4</v>
      </c>
      <c r="BG389" s="223">
        <f t="shared" ca="1" si="649"/>
        <v>2.0470055355040713E-4</v>
      </c>
      <c r="BH389" s="223">
        <f t="shared" ca="1" si="650"/>
        <v>-1.0487548988775635E-4</v>
      </c>
      <c r="BI389" s="223">
        <f t="shared" ca="1" si="651"/>
        <v>-3.6684025351995427E-4</v>
      </c>
      <c r="BJ389" s="223">
        <f t="shared" ca="1" si="652"/>
        <v>-4.6226721148256566E-4</v>
      </c>
      <c r="BK389" s="223">
        <f t="shared" ca="1" si="653"/>
        <v>-3.4783451992577961E-4</v>
      </c>
      <c r="BL389" s="223">
        <f t="shared" ca="1" si="654"/>
        <v>-7.5492228403507508E-5</v>
      </c>
      <c r="BM389" s="223">
        <f t="shared" ca="1" si="655"/>
        <v>2.3112195651866244E-4</v>
      </c>
      <c r="BN389" s="223">
        <f t="shared" ca="1" si="656"/>
        <v>4.3281160518465522E-4</v>
      </c>
      <c r="BO389" s="223">
        <f t="shared" ca="1" si="657"/>
        <v>4.380138337702254E-4</v>
      </c>
      <c r="BP389" s="223">
        <f t="shared" ca="1" si="658"/>
        <v>2.4436693925909177E-4</v>
      </c>
      <c r="BQ389" s="223">
        <f t="shared" ca="1" si="659"/>
        <v>-6.0217436763156942E-5</v>
      </c>
      <c r="BR389" s="223">
        <f t="shared" ca="1" si="660"/>
        <v>-3.3746435544435146E-4</v>
      </c>
      <c r="BS389" s="223">
        <f t="shared" ca="1" si="661"/>
        <v>-4.6150951202844647E-4</v>
      </c>
      <c r="BT389" s="223">
        <f t="shared" ca="1" si="662"/>
        <v>-3.760389988042976E-4</v>
      </c>
      <c r="BU389" s="223">
        <f t="shared" ca="1" si="663"/>
        <v>-1.1985464186711577E-4</v>
      </c>
      <c r="BV389" s="223">
        <f t="shared" ca="1" si="664"/>
        <v>1.9074121670964445E-4</v>
      </c>
      <c r="BW389" s="223">
        <f t="shared" ca="1" si="665"/>
        <v>4.1474455067448012E-4</v>
      </c>
      <c r="BX389" s="223">
        <f t="shared" ca="1" si="666"/>
        <v>4.504625295835639E-4</v>
      </c>
      <c r="BY389" s="223">
        <f t="shared" ca="1" si="667"/>
        <v>2.8167993775815131E-4</v>
      </c>
      <c r="BZ389" s="223">
        <f t="shared" ca="1" si="668"/>
        <v>-1.497945680433216E-5</v>
      </c>
      <c r="CA389" s="223">
        <f t="shared" ca="1" si="669"/>
        <v>-3.0483849114903755E-4</v>
      </c>
      <c r="CB389" s="223">
        <f t="shared" ca="1" si="670"/>
        <v>-4.5630722368673101E-4</v>
      </c>
      <c r="CC389" s="223">
        <f t="shared" ca="1" si="671"/>
        <v>-4.006220165605053E-4</v>
      </c>
      <c r="CD389" s="223">
        <f t="shared" ca="1" si="672"/>
        <v>-1.6306278961032865E-4</v>
      </c>
      <c r="CE389" s="223">
        <f t="shared" ca="1" si="673"/>
        <v>1.4852353471396014E-4</v>
      </c>
      <c r="CF389" s="223">
        <f t="shared" ca="1" si="674"/>
        <v>3.9268327941887742E-4</v>
      </c>
      <c r="CG389" s="223">
        <f t="shared" ca="1" si="675"/>
        <v>4.5857302498914518E-4</v>
      </c>
      <c r="CH389" s="223">
        <f t="shared" ca="1" si="676"/>
        <v>3.1628020447468529E-4</v>
      </c>
      <c r="CI389" s="223">
        <f t="shared" ca="1" si="677"/>
        <v>3.0402783512125579E-5</v>
      </c>
      <c r="CJ389" s="223">
        <f t="shared" ca="1" si="678"/>
        <v>-2.6927686554229061E-4</v>
      </c>
      <c r="CK389" s="223">
        <f t="shared" ca="1" si="679"/>
        <v>-4.4671044733801094E-4</v>
      </c>
      <c r="CL389" s="223">
        <f t="shared" ca="1" si="680"/>
        <v>-4.2134682529496238E-4</v>
      </c>
      <c r="CM389" s="223">
        <f t="shared" ca="1" si="681"/>
        <v>-2.04700553550409E-4</v>
      </c>
      <c r="CN389" s="223">
        <f t="shared" ca="1" si="682"/>
        <v>1.0487548988775437E-4</v>
      </c>
      <c r="CO389" s="223">
        <f t="shared" ca="1" si="683"/>
        <v>3.6684025351995297E-4</v>
      </c>
      <c r="CP389" s="223">
        <f t="shared" ca="1" si="684"/>
        <v>4.622672114825656E-4</v>
      </c>
      <c r="CQ389" s="223">
        <f t="shared" ca="1" si="685"/>
        <v>3.4783451992577874E-4</v>
      </c>
      <c r="CR389" s="223">
        <f t="shared" ca="1" si="686"/>
        <v>7.5492228403506261E-5</v>
      </c>
      <c r="CS389" s="223">
        <f t="shared" ca="1" si="687"/>
        <v>-2.3112195651866065E-4</v>
      </c>
      <c r="CT389" s="223">
        <f t="shared" ca="1" si="688"/>
        <v>-4.3281160518465452E-4</v>
      </c>
      <c r="CU389" s="223">
        <f t="shared" ca="1" si="689"/>
        <v>-4.3801383377022605E-4</v>
      </c>
      <c r="CV389" s="223">
        <f t="shared" ca="1" si="690"/>
        <v>-2.4436693925909079E-4</v>
      </c>
      <c r="CW389" s="223">
        <f t="shared" ca="1" si="691"/>
        <v>6.0217436763158107E-5</v>
      </c>
      <c r="CX389" s="223">
        <f t="shared" ca="1" si="692"/>
        <v>3.3746435544435233E-4</v>
      </c>
      <c r="CY389" s="223">
        <f t="shared" ca="1" si="693"/>
        <v>4.6150951202844653E-4</v>
      </c>
      <c r="CZ389" s="223">
        <f t="shared" ca="1" si="694"/>
        <v>3.760389988042969E-4</v>
      </c>
      <c r="DA389" s="223">
        <f t="shared" ca="1" si="695"/>
        <v>1.1985464186711775E-4</v>
      </c>
      <c r="DB389" s="223">
        <f t="shared" ca="1" si="696"/>
        <v>-1.907412167096426E-4</v>
      </c>
      <c r="DC389" s="223">
        <f t="shared" ca="1" si="697"/>
        <v>-4.147445506744792E-4</v>
      </c>
      <c r="DD389" s="223">
        <f t="shared" ca="1" si="698"/>
        <v>-4.5046252958356439E-4</v>
      </c>
      <c r="DE389" s="223">
        <f t="shared" ca="1" si="699"/>
        <v>-2.8167993775815293E-4</v>
      </c>
      <c r="DF389" s="223">
        <f t="shared" ca="1" si="700"/>
        <v>1.4979456804330128E-5</v>
      </c>
      <c r="DG389" s="223">
        <f t="shared" ca="1" si="701"/>
        <v>3.0483849114903847E-4</v>
      </c>
      <c r="DH389" s="223">
        <f t="shared" ca="1" si="702"/>
        <v>4.5630722368673123E-4</v>
      </c>
      <c r="DI389" s="223">
        <f t="shared" ca="1" si="703"/>
        <v>4.006220165605047E-4</v>
      </c>
      <c r="DJ389" s="223">
        <f t="shared" ca="1" si="704"/>
        <v>1.6306278961032743E-4</v>
      </c>
      <c r="DK389" s="223">
        <f t="shared" ca="1" si="705"/>
        <v>-1.485235347139613E-4</v>
      </c>
      <c r="DL389" s="223">
        <f t="shared" ca="1" si="706"/>
        <v>-3.9268327941887802E-4</v>
      </c>
      <c r="DM389" s="223">
        <f t="shared" ca="1" si="707"/>
        <v>-4.585730249891454E-4</v>
      </c>
      <c r="DN389" s="223">
        <f t="shared" ca="1" si="708"/>
        <v>-3.162802044746868E-4</v>
      </c>
      <c r="DO389" s="223">
        <f t="shared" ca="1" si="709"/>
        <v>-3.0402783512127612E-5</v>
      </c>
      <c r="DP389" s="223">
        <f t="shared" ca="1" si="710"/>
        <v>2.6927686554228903E-4</v>
      </c>
      <c r="DQ389" s="223">
        <f t="shared" ca="1" si="711"/>
        <v>4.4671044733801039E-4</v>
      </c>
      <c r="DR389" s="223">
        <f t="shared" ca="1" si="712"/>
        <v>4.2134682529496319E-4</v>
      </c>
      <c r="DS389" s="223">
        <f t="shared" ca="1" si="713"/>
        <v>2.0470055355040787E-4</v>
      </c>
      <c r="DT389" s="223">
        <f t="shared" ca="1" si="714"/>
        <v>-1.0487548988775557E-4</v>
      </c>
      <c r="DU389" s="223">
        <f t="shared" ca="1" si="715"/>
        <v>-3.6684025351995379E-4</v>
      </c>
      <c r="DV389" s="223">
        <f t="shared" ca="1" si="716"/>
        <v>-4.6226721148256555E-4</v>
      </c>
      <c r="DW389" s="223">
        <f t="shared" ca="1" si="717"/>
        <v>-3.4783451992577793E-4</v>
      </c>
      <c r="DX389" s="223">
        <f t="shared" ca="1" si="718"/>
        <v>-7.5492228403505095E-5</v>
      </c>
      <c r="DY389" s="223">
        <f t="shared" ca="1" si="719"/>
        <v>2.3112195651865889E-4</v>
      </c>
      <c r="DZ389" s="223">
        <f t="shared" ca="1" si="720"/>
        <v>4.3281160518465376E-4</v>
      </c>
      <c r="EA389" s="223">
        <f t="shared" ca="1" si="721"/>
        <v>4.380138337702267E-4</v>
      </c>
      <c r="EB389" s="223">
        <f t="shared" ca="1" si="722"/>
        <v>2.4436693925909247E-4</v>
      </c>
      <c r="EC389" s="223">
        <f t="shared" ca="1" si="723"/>
        <v>-6.0217436763156129E-5</v>
      </c>
      <c r="ED389" s="223">
        <f t="shared" ca="1" si="724"/>
        <v>-3.3746435544435092E-4</v>
      </c>
      <c r="EE389" s="223">
        <f t="shared" ca="1" si="725"/>
        <v>-4.6150951202844636E-4</v>
      </c>
      <c r="EF389" s="223">
        <f t="shared" ca="1" si="726"/>
        <v>-3.7603899880429804E-4</v>
      </c>
      <c r="EG389" s="223">
        <f t="shared" ca="1" si="727"/>
        <v>-1.1985464186711336E-4</v>
      </c>
      <c r="EH389" s="223">
        <f t="shared" ca="1" si="728"/>
        <v>1.9074121670964672E-4</v>
      </c>
      <c r="EI389" s="223">
        <f t="shared" ca="1" si="729"/>
        <v>4.1474455067448121E-4</v>
      </c>
      <c r="EJ389" s="223">
        <f t="shared" ca="1" si="730"/>
        <v>4.5046252958356482E-4</v>
      </c>
      <c r="EK389" s="223">
        <f t="shared" ca="1" si="731"/>
        <v>2.8167993775815456E-4</v>
      </c>
      <c r="EL389" s="223">
        <f t="shared" ca="1" si="732"/>
        <v>-1.4979456804328095E-5</v>
      </c>
      <c r="EM389" s="223">
        <f t="shared" ca="1" si="733"/>
        <v>-3.0483849114903695E-4</v>
      </c>
      <c r="EN389" s="223">
        <f t="shared" ca="1" si="734"/>
        <v>-4.563072236867309E-4</v>
      </c>
      <c r="EO389" s="223">
        <f t="shared" ca="1" si="735"/>
        <v>-4.0062201656050568E-4</v>
      </c>
      <c r="EP389" s="223">
        <f t="shared" ca="1" si="736"/>
        <v>-1.6306278961032938E-4</v>
      </c>
      <c r="EQ389" s="223">
        <f t="shared" ca="1" si="737"/>
        <v>1.4852353471395938E-4</v>
      </c>
      <c r="ER389" s="223">
        <f t="shared" ca="1" si="738"/>
        <v>3.9268327941887699E-4</v>
      </c>
      <c r="ES389" s="223">
        <f t="shared" ca="1" si="739"/>
        <v>4.5857302498914486E-4</v>
      </c>
      <c r="ET389" s="223">
        <f t="shared" ca="1" si="740"/>
        <v>3.162802044746835E-4</v>
      </c>
      <c r="EU389" s="223">
        <f t="shared" ca="1" si="741"/>
        <v>3.0402783512123086E-5</v>
      </c>
      <c r="EV389" s="223">
        <f t="shared" ca="1" si="742"/>
        <v>-2.692768655422873E-4</v>
      </c>
      <c r="EW389" s="223">
        <f t="shared" ca="1" si="743"/>
        <v>-4.4671044733800985E-4</v>
      </c>
      <c r="EX389" s="223">
        <f t="shared" ca="1" si="744"/>
        <v>-4.2134682529496406E-4</v>
      </c>
      <c r="EY389" s="223">
        <f t="shared" ca="1" si="745"/>
        <v>-2.0470055355040965E-4</v>
      </c>
      <c r="EZ389" s="223">
        <f t="shared" ca="1" si="746"/>
        <v>1.0487548988775353E-4</v>
      </c>
      <c r="FA389" s="223">
        <f t="shared" ca="1" si="747"/>
        <v>3.6684025351995254E-4</v>
      </c>
      <c r="FB389" s="223">
        <f t="shared" ca="1" si="748"/>
        <v>4.6226721148256566E-4</v>
      </c>
      <c r="FC389" s="223">
        <f t="shared" ca="1" si="749"/>
        <v>3.4783451992577934E-4</v>
      </c>
      <c r="FD389" s="223">
        <f t="shared" ca="1" si="750"/>
        <v>7.5492228403507074E-5</v>
      </c>
      <c r="FE389" s="223">
        <f t="shared" ca="1" si="751"/>
        <v>-2.3112195651866282E-4</v>
      </c>
      <c r="FF389" s="223">
        <f t="shared" ca="1" si="752"/>
        <v>-4.3281160518465539E-4</v>
      </c>
      <c r="FG389" s="223">
        <f t="shared" ca="1" si="753"/>
        <v>-4.3801383377022529E-4</v>
      </c>
      <c r="FH389" s="223">
        <f t="shared" ca="1" si="754"/>
        <v>-2.4436693925909421E-4</v>
      </c>
      <c r="FI389" s="223">
        <f t="shared" ca="1" si="755"/>
        <v>6.0217436763154123E-5</v>
      </c>
      <c r="FJ389" s="223">
        <f t="shared" ca="1" si="756"/>
        <v>3.3746435544434951E-4</v>
      </c>
      <c r="FK389" s="223">
        <f t="shared" ca="1" si="757"/>
        <v>4.6150951202844626E-4</v>
      </c>
      <c r="FL389" s="223">
        <f t="shared" ca="1" si="758"/>
        <v>3.7603899880429928E-4</v>
      </c>
      <c r="FM389" s="223">
        <f t="shared" ca="1" si="759"/>
        <v>1.1985464186711533E-4</v>
      </c>
      <c r="FN389" s="223">
        <f t="shared" ca="1" si="760"/>
        <v>-1.9074121670964488E-4</v>
      </c>
      <c r="FO389" s="223">
        <f t="shared" ca="1" si="761"/>
        <v>-4.1474455067448028E-4</v>
      </c>
      <c r="FP389" s="223">
        <f t="shared" ca="1" si="762"/>
        <v>-4.5046252958356385E-4</v>
      </c>
      <c r="FQ389" s="223">
        <f t="shared" ca="1" si="763"/>
        <v>-2.8167993775815093E-4</v>
      </c>
      <c r="FR389" s="223">
        <f t="shared" ca="1" si="764"/>
        <v>1.4979456804332594E-5</v>
      </c>
      <c r="FS389" s="223">
        <f t="shared" ca="1" si="765"/>
        <v>3.0483849114903538E-4</v>
      </c>
      <c r="FT389" s="223">
        <f t="shared" ca="1" si="766"/>
        <v>4.5630722368673058E-4</v>
      </c>
      <c r="FU389" s="223">
        <f t="shared" ca="1" si="767"/>
        <v>4.0062201656050671E-4</v>
      </c>
      <c r="FV389" s="223">
        <f t="shared" ca="1" si="768"/>
        <v>1.6306278961033128E-4</v>
      </c>
      <c r="FW389" s="223">
        <f t="shared" ca="1" si="769"/>
        <v>-1.4852353471395743E-4</v>
      </c>
      <c r="FX389" s="223">
        <f t="shared" ca="1" si="770"/>
        <v>-3.926832794188759E-4</v>
      </c>
      <c r="FY389" s="223">
        <f t="shared" ca="1" si="771"/>
        <v>-4.5857302498914513E-4</v>
      </c>
      <c r="FZ389" s="223">
        <f t="shared" ca="1" si="772"/>
        <v>-3.1628020447468496E-4</v>
      </c>
      <c r="GA389" s="223">
        <f t="shared" ca="1" si="773"/>
        <v>-3.0402783512125146E-5</v>
      </c>
      <c r="GB389" s="223">
        <f t="shared" ca="1" si="774"/>
        <v>2.6927686554229099E-4</v>
      </c>
      <c r="GC389" s="223">
        <f t="shared" ca="1" si="775"/>
        <v>4.4671044733801105E-4</v>
      </c>
      <c r="GD389" s="223">
        <f t="shared" ca="1" si="776"/>
        <v>4.2134682529496216E-4</v>
      </c>
      <c r="GE389" s="223">
        <f t="shared" ca="1" si="777"/>
        <v>2.047005535504115E-4</v>
      </c>
      <c r="GF389" s="223">
        <f t="shared" ca="1" si="778"/>
        <v>-1.0487548988775155E-4</v>
      </c>
      <c r="GG389" s="223">
        <f t="shared" ca="1" si="779"/>
        <v>-3.6684025351995129E-4</v>
      </c>
      <c r="GH389" s="223">
        <f t="shared" ca="1" si="780"/>
        <v>-4.6226721148256566E-4</v>
      </c>
      <c r="GI389" s="223">
        <f t="shared" ca="1" si="781"/>
        <v>-3.4783451992578064E-4</v>
      </c>
      <c r="GJ389" s="223">
        <f t="shared" ca="1" si="782"/>
        <v>-7.549222840350908E-5</v>
      </c>
      <c r="GK389" s="223">
        <f t="shared" ca="1" si="783"/>
        <v>2.3112195651865539E-4</v>
      </c>
      <c r="GL389" s="223">
        <f t="shared" ca="1" si="784"/>
        <v>4.3281160518465468E-4</v>
      </c>
      <c r="GM389" s="223">
        <f t="shared" ca="1" si="785"/>
        <v>4.3801383377022805E-4</v>
      </c>
      <c r="GN389" s="223">
        <f t="shared" ca="1" si="786"/>
        <v>2.4436693925909036E-4</v>
      </c>
      <c r="GO389" s="223">
        <f t="shared" ca="1" si="787"/>
        <v>-6.0217436763152063E-5</v>
      </c>
      <c r="GP389" s="223">
        <f t="shared" ca="1" si="788"/>
        <v>-3.374643554443526E-4</v>
      </c>
      <c r="GQ389" s="223">
        <f t="shared" ca="1" si="789"/>
        <v>-4.6150951202844615E-4</v>
      </c>
      <c r="GR389" s="223">
        <f t="shared" ca="1" si="790"/>
        <v>-3.7603899880429663E-4</v>
      </c>
      <c r="GS389" s="223">
        <f t="shared" ca="1" si="791"/>
        <v>-1.1985464186711729E-4</v>
      </c>
      <c r="GT389" s="223">
        <f t="shared" ca="1" si="792"/>
        <v>1.90741216709649E-4</v>
      </c>
      <c r="GU389" s="223">
        <f t="shared" ca="1" si="793"/>
        <v>4.1474455067447942E-4</v>
      </c>
      <c r="GV389" s="223">
        <f t="shared" ca="1" si="794"/>
        <v>4.504625295835658E-4</v>
      </c>
      <c r="GW389" s="223">
        <f t="shared" ca="1" si="795"/>
        <v>2.8167993775815261E-4</v>
      </c>
      <c r="GX389" s="223">
        <f t="shared" ca="1" si="796"/>
        <v>-1.4979456804324056E-5</v>
      </c>
      <c r="GY389" s="223">
        <f t="shared" ca="1" si="797"/>
        <v>-3.048384911490388E-4</v>
      </c>
      <c r="GZ389" s="223">
        <f t="shared" ca="1" si="798"/>
        <v>-4.5630722368673025E-4</v>
      </c>
      <c r="HA389" s="223">
        <f t="shared" ca="1" si="799"/>
        <v>-4.0062201656050449E-4</v>
      </c>
      <c r="HB389" s="223">
        <f t="shared" ca="1" si="800"/>
        <v>-1.6306278961033318E-4</v>
      </c>
      <c r="HC389" s="223">
        <f t="shared" ca="1" si="801"/>
        <v>1.4852353471396174E-4</v>
      </c>
      <c r="HD389" s="223">
        <f t="shared" ca="1" si="802"/>
        <v>3.9268327941887482E-4</v>
      </c>
      <c r="HE389" s="223">
        <f t="shared" ca="1" si="803"/>
        <v>4.5857302498914453E-4</v>
      </c>
      <c r="HF389" s="223">
        <f t="shared" ca="1" si="804"/>
        <v>3.1628020447468648E-4</v>
      </c>
      <c r="HG389" s="223">
        <f t="shared" ca="1" si="805"/>
        <v>3.0402783512120646E-5</v>
      </c>
      <c r="HH389" s="223">
        <f t="shared" ca="1" si="806"/>
        <v>-2.692768655422893E-4</v>
      </c>
      <c r="HI389" s="223">
        <f t="shared" ca="1" si="807"/>
        <v>-4.4671044733800877E-4</v>
      </c>
      <c r="HJ389" s="223">
        <f t="shared" ca="1" si="808"/>
        <v>-4.2134682529496297E-4</v>
      </c>
      <c r="HK389" s="223">
        <f t="shared" ca="1" si="809"/>
        <v>-2.0470055355041334E-4</v>
      </c>
      <c r="HL389" s="223">
        <f t="shared" ca="1" si="810"/>
        <v>1.0487548988775597E-4</v>
      </c>
      <c r="HM389" s="223">
        <f t="shared" ca="1" si="811"/>
        <v>3.6684025351995005E-4</v>
      </c>
      <c r="HN389" s="223">
        <f t="shared" ca="1" si="812"/>
        <v>4.6226721148256555E-4</v>
      </c>
      <c r="HO389" s="223">
        <f t="shared" ca="1" si="813"/>
        <v>3.4783451992578194E-4</v>
      </c>
      <c r="HP389" s="223">
        <f t="shared" ca="1" si="814"/>
        <v>7.5492228403504634E-5</v>
      </c>
      <c r="HQ389" s="223">
        <f t="shared" ca="1" si="815"/>
        <v>-2.3112195651865929E-4</v>
      </c>
      <c r="HR389" s="223">
        <f t="shared" ca="1" si="816"/>
        <v>-4.3281160518465625E-4</v>
      </c>
      <c r="HS389" s="223">
        <f t="shared" ca="1" si="817"/>
        <v>-4.3801383377022659E-4</v>
      </c>
      <c r="HT389" s="223">
        <f t="shared" ca="1" si="818"/>
        <v>-2.4436693925909767E-4</v>
      </c>
      <c r="HU389" s="223">
        <f t="shared" ca="1" si="819"/>
        <v>6.0217436763156589E-5</v>
      </c>
      <c r="HV389" s="223">
        <f t="shared" ca="1" si="820"/>
        <v>3.3746435544434675E-4</v>
      </c>
      <c r="HW389" s="223">
        <f t="shared" ca="1" si="821"/>
        <v>4.6150951202844636E-4</v>
      </c>
      <c r="HX389" s="223">
        <f t="shared" ca="1" si="822"/>
        <v>3.7603899880430162E-4</v>
      </c>
      <c r="HY389" s="223">
        <f t="shared" ca="1" si="823"/>
        <v>1.1985464186711292E-4</v>
      </c>
      <c r="HZ389" s="223">
        <f t="shared" ca="1" si="824"/>
        <v>-1.9074121670964109E-4</v>
      </c>
      <c r="IA389" s="223">
        <f t="shared" ca="1" si="825"/>
        <v>-4.1474455067448137E-4</v>
      </c>
      <c r="IB389" s="223">
        <f t="shared" ca="1" si="826"/>
        <v>-4.5046252958356477E-4</v>
      </c>
      <c r="IC389" s="223">
        <f t="shared" ca="1" si="827"/>
        <v>-2.8167993775814898E-4</v>
      </c>
      <c r="ID389" s="223">
        <f t="shared" ca="1" si="828"/>
        <v>1.4979456804328528E-5</v>
      </c>
      <c r="IE389" s="223">
        <f t="shared" ca="1" si="829"/>
        <v>1.3519333470185093E-4</v>
      </c>
      <c r="IF389" s="223">
        <f t="shared" ca="1" si="830"/>
        <v>4.563072236867309E-4</v>
      </c>
      <c r="IG389" s="223">
        <f t="shared" ca="1" si="831"/>
        <v>4.0062201656050877E-4</v>
      </c>
      <c r="IH389" s="223">
        <f t="shared" ca="1" si="832"/>
        <v>1.6306278961032892E-4</v>
      </c>
      <c r="II389" s="223">
        <f t="shared" ca="1" si="833"/>
        <v>-1.4852353471395358E-4</v>
      </c>
      <c r="IJ389" s="223">
        <f t="shared" ca="1" si="834"/>
        <v>-3.926832794188772E-4</v>
      </c>
      <c r="IK389" s="223">
        <f t="shared" ca="1" si="835"/>
        <v>-4.5857302498914572E-4</v>
      </c>
      <c r="IL389" s="223">
        <f t="shared" ca="1" si="836"/>
        <v>-3.1628020447468317E-4</v>
      </c>
      <c r="IM389" s="223">
        <f t="shared" ca="1" si="837"/>
        <v>-3.0402783512129184E-5</v>
      </c>
      <c r="IN389" s="223">
        <f t="shared" ca="1" si="838"/>
        <v>2.6927686554229305E-4</v>
      </c>
      <c r="IO389" s="223">
        <f t="shared" ca="1" si="839"/>
        <v>4.4671044733800996E-4</v>
      </c>
      <c r="IP389" s="223">
        <f t="shared" ca="1" si="840"/>
        <v>4.2134682529496113E-4</v>
      </c>
      <c r="IQ389" s="223">
        <f t="shared" ca="1" si="841"/>
        <v>2.0470055355040927E-4</v>
      </c>
      <c r="IR389" s="223">
        <f t="shared" ca="1" si="842"/>
        <v>-1.0487548988774762E-4</v>
      </c>
      <c r="IS389" s="223">
        <f t="shared" ca="1" si="843"/>
        <v>-3.6684025351995281E-4</v>
      </c>
      <c r="IT389" s="223">
        <f t="shared" ca="1" si="844"/>
        <v>-4.6226721148256587E-4</v>
      </c>
      <c r="IU389" s="223">
        <f t="shared" ca="1" si="845"/>
        <v>-3.4783451992577902E-4</v>
      </c>
      <c r="IV389" s="223">
        <f t="shared" ca="1" si="846"/>
        <v>-7.5492228403513118E-5</v>
      </c>
      <c r="IW389" s="223">
        <f t="shared" ca="1" si="847"/>
        <v>2.3112195651866325E-4</v>
      </c>
      <c r="IX389" s="223">
        <f t="shared" ca="1" si="848"/>
        <v>4.3281160518465322E-4</v>
      </c>
      <c r="IY389" s="223">
        <f t="shared" ca="1" si="849"/>
        <v>4.3801383377022513E-4</v>
      </c>
      <c r="IZ389" s="223">
        <f t="shared" ca="1" si="850"/>
        <v>2.4436693925909383E-4</v>
      </c>
      <c r="JA389" s="223">
        <f t="shared" ca="1" si="851"/>
        <v>-6.0217436763161089E-5</v>
      </c>
      <c r="JB389" s="223">
        <f t="shared" ca="1" si="852"/>
        <v>-3.3746435544434984E-4</v>
      </c>
    </row>
    <row r="390" spans="2:262">
      <c r="B390" s="230">
        <v>29</v>
      </c>
      <c r="C390" s="229">
        <f t="shared" si="853"/>
        <v>5.6640625000000018E-4</v>
      </c>
      <c r="D390" s="226">
        <f t="shared" ca="1" si="597"/>
        <v>50.074507913311685</v>
      </c>
      <c r="E390" s="225">
        <f ca="1">AI361</f>
        <v>7.4507913311682758E-2</v>
      </c>
      <c r="F390" s="224">
        <v>29</v>
      </c>
      <c r="G390" s="223">
        <f t="shared" ca="1" si="854"/>
        <v>-4.5372637081756545E-4</v>
      </c>
      <c r="H390" s="223">
        <f t="shared" ca="1" si="598"/>
        <v>-3.5619763277202238E-4</v>
      </c>
      <c r="I390" s="223">
        <f t="shared" ca="1" si="599"/>
        <v>-8.5705626461721576E-5</v>
      </c>
      <c r="J390" s="223">
        <f t="shared" ca="1" si="600"/>
        <v>2.2640351566763085E-4</v>
      </c>
      <c r="K390" s="223">
        <f t="shared" ca="1" si="601"/>
        <v>4.2857511634912071E-4</v>
      </c>
      <c r="L390" s="223">
        <f t="shared" ca="1" si="602"/>
        <v>4.2263822331656926E-4</v>
      </c>
      <c r="M390" s="223">
        <f t="shared" ca="1" si="603"/>
        <v>2.1147568678505819E-4</v>
      </c>
      <c r="N390" s="223">
        <f t="shared" ca="1" si="604"/>
        <v>-1.0237570160720827E-4</v>
      </c>
      <c r="O390" s="223">
        <f t="shared" ca="1" si="605"/>
        <v>-3.665152606336306E-4</v>
      </c>
      <c r="P390" s="223">
        <f t="shared" ca="1" si="606"/>
        <v>-4.5268149385562157E-4</v>
      </c>
      <c r="Q390" s="223">
        <f t="shared" ca="1" si="607"/>
        <v>-3.1903360296086454E-4</v>
      </c>
      <c r="R390" s="223">
        <f t="shared" ca="1" si="608"/>
        <v>-3.046863913398675E-5</v>
      </c>
      <c r="S390" s="223">
        <f t="shared" ca="1" si="609"/>
        <v>2.72891356774328E-4</v>
      </c>
      <c r="T390" s="223">
        <f t="shared" ca="1" si="610"/>
        <v>4.4374013810334352E-4</v>
      </c>
      <c r="U390" s="223">
        <f t="shared" ca="1" si="611"/>
        <v>3.9911655946939364E-4</v>
      </c>
      <c r="V390" s="223">
        <f t="shared" ca="1" si="612"/>
        <v>1.6068904113156904E-4</v>
      </c>
      <c r="W390" s="223">
        <f t="shared" ca="1" si="613"/>
        <v>-1.5576623250645685E-4</v>
      </c>
      <c r="X390" s="223">
        <f t="shared" ca="1" si="614"/>
        <v>-3.9658417961331913E-4</v>
      </c>
      <c r="Y390" s="223">
        <f t="shared" ca="1" si="615"/>
        <v>-4.4482786586898677E-4</v>
      </c>
      <c r="Z390" s="223">
        <f t="shared" ca="1" si="616"/>
        <v>-2.7707101080387412E-4</v>
      </c>
      <c r="AA390" s="223">
        <f t="shared" ca="1" si="617"/>
        <v>2.5226624886611577E-5</v>
      </c>
      <c r="AB390" s="223">
        <f t="shared" ca="1" si="618"/>
        <v>3.1527465786716059E-4</v>
      </c>
      <c r="AC390" s="223">
        <f t="shared" ca="1" si="619"/>
        <v>4.5223089514602683E-4</v>
      </c>
      <c r="AD390" s="223">
        <f t="shared" ca="1" si="620"/>
        <v>3.6959181106907557E-4</v>
      </c>
      <c r="AE390" s="223">
        <f t="shared" ca="1" si="621"/>
        <v>1.0748548272968778E-4</v>
      </c>
      <c r="AF390" s="223">
        <f t="shared" ca="1" si="622"/>
        <v>-2.0681389428119659E-4</v>
      </c>
      <c r="AG390" s="223">
        <f t="shared" ca="1" si="623"/>
        <v>-4.2068810339004545E-4</v>
      </c>
      <c r="AH390" s="223">
        <f t="shared" ca="1" si="624"/>
        <v>-4.3028361273275738E-4</v>
      </c>
      <c r="AI390" s="223">
        <f t="shared" ca="1" si="625"/>
        <v>-2.3094101274598268E-4</v>
      </c>
      <c r="AJ390" s="223">
        <f t="shared" ca="1" si="626"/>
        <v>8.0542456987907628E-5</v>
      </c>
      <c r="AK390" s="223">
        <f t="shared" ca="1" si="627"/>
        <v>3.5291593464720607E-4</v>
      </c>
      <c r="AL390" s="223">
        <f t="shared" ca="1" si="628"/>
        <v>4.539196785880299E-4</v>
      </c>
      <c r="AM390" s="223">
        <f t="shared" ca="1" si="629"/>
        <v>3.345080578132664E-4</v>
      </c>
      <c r="AN390" s="223">
        <f t="shared" ca="1" si="630"/>
        <v>5.2665242619785778E-5</v>
      </c>
      <c r="AO390" s="223">
        <f t="shared" ca="1" si="631"/>
        <v>-2.5475088258304206E-4</v>
      </c>
      <c r="AP390" s="223">
        <f t="shared" ca="1" si="632"/>
        <v>-4.3846448651421407E-4</v>
      </c>
      <c r="AQ390" s="223">
        <f t="shared" ca="1" si="633"/>
        <v>-4.0926749355192995E-4</v>
      </c>
      <c r="AR390" s="223">
        <f t="shared" ca="1" si="634"/>
        <v>-1.8133744689589979E-4</v>
      </c>
      <c r="AS390" s="223">
        <f t="shared" ca="1" si="635"/>
        <v>1.3464685556697966E-4</v>
      </c>
      <c r="AT390" s="223">
        <f t="shared" ca="1" si="636"/>
        <v>3.8524902727509559E-4</v>
      </c>
      <c r="AU390" s="223">
        <f t="shared" ca="1" si="637"/>
        <v>4.4878108755446112E-4</v>
      </c>
      <c r="AV390" s="223">
        <f t="shared" ca="1" si="638"/>
        <v>2.9439299200698338E-4</v>
      </c>
      <c r="AW390" s="223">
        <f t="shared" ca="1" si="639"/>
        <v>-2.9471317600598913E-6</v>
      </c>
      <c r="AX390" s="223">
        <f t="shared" ca="1" si="640"/>
        <v>-2.9885618048805854E-4</v>
      </c>
      <c r="AY390" s="223">
        <f t="shared" ca="1" si="641"/>
        <v>-4.4964595563733319E-4</v>
      </c>
      <c r="AZ390" s="223">
        <f t="shared" ca="1" si="642"/>
        <v>-3.8209561032084241E-4</v>
      </c>
      <c r="BA390" s="223">
        <f t="shared" ca="1" si="643"/>
        <v>-1.2900639705514059E-4</v>
      </c>
      <c r="BB390" s="223">
        <f t="shared" ca="1" si="644"/>
        <v>1.8672604010868071E-4</v>
      </c>
      <c r="BC390" s="223">
        <f t="shared" ca="1" si="645"/>
        <v>4.1178761594197813E-4</v>
      </c>
      <c r="BD390" s="223">
        <f t="shared" ca="1" si="646"/>
        <v>4.3689241123747927E-4</v>
      </c>
      <c r="BE390" s="223">
        <f t="shared" ca="1" si="647"/>
        <v>2.498499815791577E-4</v>
      </c>
      <c r="BF390" s="223">
        <f t="shared" ca="1" si="648"/>
        <v>-5.8515178535036369E-5</v>
      </c>
      <c r="BG390" s="223">
        <f t="shared" ca="1" si="649"/>
        <v>-3.3846640326243196E-4</v>
      </c>
      <c r="BH390" s="223">
        <f t="shared" ca="1" si="650"/>
        <v>-4.5406433105605134E-4</v>
      </c>
      <c r="BI390" s="223">
        <f t="shared" ca="1" si="651"/>
        <v>-3.4917665345495034E-4</v>
      </c>
      <c r="BJ390" s="223">
        <f t="shared" ca="1" si="652"/>
        <v>-7.4734970923184943E-5</v>
      </c>
      <c r="BK390" s="223">
        <f t="shared" ca="1" si="653"/>
        <v>2.3599669120207169E-4</v>
      </c>
      <c r="BL390" s="223">
        <f t="shared" ca="1" si="654"/>
        <v>4.3213253557211823E-4</v>
      </c>
      <c r="BM390" s="223">
        <f t="shared" ca="1" si="655"/>
        <v>4.1843246639490105E-4</v>
      </c>
      <c r="BN390" s="223">
        <f t="shared" ca="1" si="656"/>
        <v>2.015489948673754E-4</v>
      </c>
      <c r="BO390" s="223">
        <f t="shared" ca="1" si="657"/>
        <v>-1.1320310255876997E-4</v>
      </c>
      <c r="BP390" s="223">
        <f t="shared" ca="1" si="658"/>
        <v>-3.7298577628633588E-4</v>
      </c>
      <c r="BQ390" s="223">
        <f t="shared" ca="1" si="659"/>
        <v>-4.5165315629143552E-4</v>
      </c>
      <c r="BR390" s="223">
        <f t="shared" ca="1" si="660"/>
        <v>-3.1100575470656601E-4</v>
      </c>
      <c r="BS390" s="223">
        <f t="shared" ca="1" si="661"/>
        <v>-1.9339461265040838E-5</v>
      </c>
      <c r="BT390" s="223">
        <f t="shared" ca="1" si="662"/>
        <v>2.8171773239345162E-4</v>
      </c>
      <c r="BU390" s="223">
        <f t="shared" ca="1" si="663"/>
        <v>4.4597777963717488E-4</v>
      </c>
      <c r="BV390" s="223">
        <f t="shared" ca="1" si="664"/>
        <v>3.9367890777972537E-4</v>
      </c>
      <c r="BW390" s="223">
        <f t="shared" ca="1" si="665"/>
        <v>1.502165236704633E-4</v>
      </c>
      <c r="BX390" s="223">
        <f t="shared" ca="1" si="666"/>
        <v>-1.6618834655027657E-4</v>
      </c>
      <c r="BY390" s="223">
        <f t="shared" ca="1" si="667"/>
        <v>-4.0189509605877068E-4</v>
      </c>
      <c r="BZ390" s="223">
        <f t="shared" ca="1" si="668"/>
        <v>-4.4244869765627348E-4</v>
      </c>
      <c r="CA390" s="223">
        <f t="shared" ca="1" si="669"/>
        <v>-2.6815703992243617E-4</v>
      </c>
      <c r="CB390" s="223">
        <f t="shared" ca="1" si="670"/>
        <v>3.6346931891753089E-5</v>
      </c>
      <c r="CC390" s="223">
        <f t="shared" ca="1" si="671"/>
        <v>3.2320147666604199E-4</v>
      </c>
      <c r="CD390" s="223">
        <f t="shared" ca="1" si="672"/>
        <v>4.5311510277922082E-4</v>
      </c>
      <c r="CE390" s="223">
        <f t="shared" ca="1" si="673"/>
        <v>3.6300405195419962E-4</v>
      </c>
      <c r="CF390" s="223">
        <f t="shared" ca="1" si="674"/>
        <v>9.6624656135616612E-5</v>
      </c>
      <c r="CG390" s="223">
        <f t="shared" ca="1" si="675"/>
        <v>-2.166739631211253E-4</v>
      </c>
      <c r="CH390" s="223">
        <f t="shared" ca="1" si="676"/>
        <v>-4.247595395014905E-4</v>
      </c>
      <c r="CI390" s="223">
        <f t="shared" ca="1" si="677"/>
        <v>-4.2658939877597199E-4</v>
      </c>
      <c r="CJ390" s="223">
        <f t="shared" ca="1" si="678"/>
        <v>-2.2127499365660842E-4</v>
      </c>
      <c r="CK390" s="223">
        <f t="shared" ca="1" si="679"/>
        <v>9.1486633361073899E-5</v>
      </c>
      <c r="CL390" s="223">
        <f t="shared" ca="1" si="680"/>
        <v>3.5982396989280686E-4</v>
      </c>
      <c r="CM390" s="223">
        <f t="shared" ca="1" si="681"/>
        <v>4.5343715301476015E-4</v>
      </c>
      <c r="CN390" s="223">
        <f t="shared" ca="1" si="682"/>
        <v>3.268692773021748E-4</v>
      </c>
      <c r="CO390" s="223">
        <f t="shared" ca="1" si="683"/>
        <v>4.1579463834014142E-5</v>
      </c>
      <c r="CP390" s="223">
        <f t="shared" ca="1" si="684"/>
        <v>-2.6390060160594856E-4</v>
      </c>
      <c r="CQ390" s="223">
        <f t="shared" ca="1" si="685"/>
        <v>-4.4123520410283132E-4</v>
      </c>
      <c r="CR390" s="223">
        <f t="shared" ca="1" si="686"/>
        <v>-4.0431379826756707E-4</v>
      </c>
      <c r="CS390" s="223">
        <f t="shared" ca="1" si="687"/>
        <v>-1.7106476552284736E-4</v>
      </c>
      <c r="CT390" s="223">
        <f t="shared" ca="1" si="688"/>
        <v>1.4525029070865288E-4</v>
      </c>
      <c r="CU390" s="223">
        <f t="shared" ca="1" si="689"/>
        <v>3.9103437568730457E-4</v>
      </c>
      <c r="CV390" s="223">
        <f t="shared" ca="1" si="690"/>
        <v>4.4693908640848571E-4</v>
      </c>
      <c r="CW390" s="223">
        <f t="shared" ca="1" si="691"/>
        <v>2.8581808446875623E-4</v>
      </c>
      <c r="CX390" s="223">
        <f t="shared" ca="1" si="692"/>
        <v>-1.4091122305920909E-5</v>
      </c>
      <c r="CY390" s="223">
        <f t="shared" ca="1" si="693"/>
        <v>-3.071579294032576E-4</v>
      </c>
      <c r="CZ390" s="223">
        <f t="shared" ca="1" si="694"/>
        <v>-4.5107428053159924E-4</v>
      </c>
      <c r="DA390" s="223">
        <f t="shared" ca="1" si="695"/>
        <v>-3.7595694189688968E-4</v>
      </c>
      <c r="DB390" s="223">
        <f t="shared" ca="1" si="696"/>
        <v>-1.1828156408810357E-4</v>
      </c>
      <c r="DC390" s="223">
        <f t="shared" ca="1" si="697"/>
        <v>1.9682924848462237E-4</v>
      </c>
      <c r="DD390" s="223">
        <f t="shared" ca="1" si="698"/>
        <v>4.163632604956609E-4</v>
      </c>
      <c r="DE390" s="223">
        <f t="shared" ca="1" si="699"/>
        <v>4.3371863993057222E-4</v>
      </c>
      <c r="DF390" s="223">
        <f t="shared" ca="1" si="700"/>
        <v>2.4046792160472227E-4</v>
      </c>
      <c r="DG390" s="223">
        <f t="shared" ca="1" si="701"/>
        <v>-6.9549764850328357E-5</v>
      </c>
      <c r="DH390" s="223">
        <f t="shared" ca="1" si="702"/>
        <v>-3.4579531603895063E-4</v>
      </c>
      <c r="DI390" s="223">
        <f t="shared" ca="1" si="703"/>
        <v>-4.5412877992006813E-4</v>
      </c>
      <c r="DJ390" s="223">
        <f t="shared" ca="1" si="704"/>
        <v>-3.4194534317839534E-4</v>
      </c>
      <c r="DK390" s="223">
        <f t="shared" ca="1" si="705"/>
        <v>-6.3719297832683542E-5</v>
      </c>
      <c r="DL390" s="223">
        <f t="shared" ca="1" si="706"/>
        <v>2.4544771115421672E-4</v>
      </c>
      <c r="DM390" s="223">
        <f t="shared" ca="1" si="707"/>
        <v>4.3542965431416479E-4</v>
      </c>
      <c r="DN390" s="223">
        <f t="shared" ca="1" si="708"/>
        <v>4.1397466140167584E-4</v>
      </c>
      <c r="DO390" s="223">
        <f t="shared" ca="1" si="709"/>
        <v>1.9150089737158599E-4</v>
      </c>
      <c r="DP390" s="223">
        <f t="shared" ca="1" si="710"/>
        <v>-1.2396231419428618E-4</v>
      </c>
      <c r="DQ390" s="223">
        <f t="shared" ca="1" si="711"/>
        <v>-3.7923161925424153E-4</v>
      </c>
      <c r="DR390" s="223">
        <f t="shared" ca="1" si="712"/>
        <v>-4.503527597542993E-4</v>
      </c>
      <c r="DS390" s="223">
        <f t="shared" ca="1" si="713"/>
        <v>-3.0279056821488616E-4</v>
      </c>
      <c r="DT390" s="223">
        <f t="shared" ca="1" si="714"/>
        <v>-8.1986340277730781E-6</v>
      </c>
      <c r="DU390" s="223">
        <f t="shared" ca="1" si="715"/>
        <v>2.9037441178468348E-4</v>
      </c>
      <c r="DV390" s="223">
        <f t="shared" ca="1" si="716"/>
        <v>4.4794678083273637E-4</v>
      </c>
      <c r="DW390" s="223">
        <f t="shared" ca="1" si="717"/>
        <v>3.8800411863661302E-4</v>
      </c>
      <c r="DX390" s="223">
        <f t="shared" ca="1" si="718"/>
        <v>1.3965352139245154E-4</v>
      </c>
      <c r="DY390" s="223">
        <f t="shared" ca="1" si="719"/>
        <v>-1.7651035494831396E-4</v>
      </c>
      <c r="DZ390" s="223">
        <f t="shared" ca="1" si="720"/>
        <v>-4.0696392592618272E-4</v>
      </c>
      <c r="EA390" s="223">
        <f t="shared" ca="1" si="721"/>
        <v>-4.398030148923146E-4</v>
      </c>
      <c r="EB390" s="223">
        <f t="shared" ca="1" si="722"/>
        <v>-2.5908154126718259E-4</v>
      </c>
      <c r="EC390" s="223">
        <f t="shared" ca="1" si="723"/>
        <v>4.7445344864218417E-5</v>
      </c>
      <c r="ED390" s="223">
        <f t="shared" ca="1" si="724"/>
        <v>3.30933610980662E-4</v>
      </c>
      <c r="EE390" s="223">
        <f t="shared" ca="1" si="725"/>
        <v>4.5372637081756551E-4</v>
      </c>
      <c r="EF390" s="223">
        <f t="shared" ca="1" si="726"/>
        <v>3.5619763277202422E-4</v>
      </c>
      <c r="EG390" s="223">
        <f t="shared" ca="1" si="727"/>
        <v>8.5705626461722741E-5</v>
      </c>
      <c r="EH390" s="223">
        <f t="shared" ca="1" si="728"/>
        <v>-2.2640351566763123E-4</v>
      </c>
      <c r="EI390" s="223">
        <f t="shared" ca="1" si="729"/>
        <v>-4.2857511634912136E-4</v>
      </c>
      <c r="EJ390" s="223">
        <f t="shared" ca="1" si="730"/>
        <v>-4.2263822331657013E-4</v>
      </c>
      <c r="EK390" s="223">
        <f t="shared" ca="1" si="731"/>
        <v>-2.1147568678505892E-4</v>
      </c>
      <c r="EL390" s="223">
        <f t="shared" ca="1" si="732"/>
        <v>1.0237570160720905E-4</v>
      </c>
      <c r="EM390" s="223">
        <f t="shared" ca="1" si="733"/>
        <v>3.6651526063363201E-4</v>
      </c>
      <c r="EN390" s="223">
        <f t="shared" ca="1" si="734"/>
        <v>4.5268149385562179E-4</v>
      </c>
      <c r="EO390" s="223">
        <f t="shared" ca="1" si="735"/>
        <v>3.1903360296086481E-4</v>
      </c>
      <c r="EP390" s="223">
        <f t="shared" ca="1" si="736"/>
        <v>3.0468639133985096E-5</v>
      </c>
      <c r="EQ390" s="223">
        <f t="shared" ca="1" si="737"/>
        <v>-2.7289135677433055E-4</v>
      </c>
      <c r="ER390" s="223">
        <f t="shared" ca="1" si="738"/>
        <v>-4.4374013810334319E-4</v>
      </c>
      <c r="ES390" s="223">
        <f t="shared" ca="1" si="739"/>
        <v>-3.9911655946939364E-4</v>
      </c>
      <c r="ET390" s="223">
        <f t="shared" ca="1" si="740"/>
        <v>-1.6068904113156752E-4</v>
      </c>
      <c r="EU390" s="223">
        <f t="shared" ca="1" si="741"/>
        <v>1.5576623250645384E-4</v>
      </c>
      <c r="EV390" s="223">
        <f t="shared" ca="1" si="742"/>
        <v>3.9658417961331837E-4</v>
      </c>
      <c r="EW390" s="223">
        <f t="shared" ca="1" si="743"/>
        <v>4.4482786586898677E-4</v>
      </c>
      <c r="EX390" s="223">
        <f t="shared" ca="1" si="744"/>
        <v>2.7707101080387287E-4</v>
      </c>
      <c r="EY390" s="223">
        <f t="shared" ca="1" si="745"/>
        <v>-2.5226624886609138E-5</v>
      </c>
      <c r="EZ390" s="223">
        <f t="shared" ca="1" si="746"/>
        <v>-3.1527465786715999E-4</v>
      </c>
      <c r="FA390" s="223">
        <f t="shared" ca="1" si="747"/>
        <v>-4.5223089514602683E-4</v>
      </c>
      <c r="FB390" s="223">
        <f t="shared" ca="1" si="748"/>
        <v>-3.6959181106907373E-4</v>
      </c>
      <c r="FC390" s="223">
        <f t="shared" ca="1" si="749"/>
        <v>-1.074854827296893E-4</v>
      </c>
      <c r="FD390" s="223">
        <f t="shared" ca="1" si="750"/>
        <v>2.0681389428119659E-4</v>
      </c>
      <c r="FE390" s="223">
        <f t="shared" ca="1" si="751"/>
        <v>4.206881033900461E-4</v>
      </c>
      <c r="FF390" s="223">
        <f t="shared" ca="1" si="752"/>
        <v>4.3028361273275635E-4</v>
      </c>
      <c r="FG390" s="223">
        <f t="shared" ca="1" si="753"/>
        <v>2.3094101274598409E-4</v>
      </c>
      <c r="FH390" s="223">
        <f t="shared" ca="1" si="754"/>
        <v>-8.0542456987907628E-5</v>
      </c>
      <c r="FI390" s="223">
        <f t="shared" ca="1" si="755"/>
        <v>-3.529159346472071E-4</v>
      </c>
      <c r="FJ390" s="223">
        <f t="shared" ca="1" si="756"/>
        <v>-4.5391967858802974E-4</v>
      </c>
      <c r="FK390" s="223">
        <f t="shared" ca="1" si="757"/>
        <v>-3.3450805781326743E-4</v>
      </c>
      <c r="FL390" s="223">
        <f t="shared" ca="1" si="758"/>
        <v>-5.2665242619785778E-5</v>
      </c>
      <c r="FM390" s="223">
        <f t="shared" ca="1" si="759"/>
        <v>2.5475088258304342E-4</v>
      </c>
      <c r="FN390" s="223">
        <f t="shared" ca="1" si="760"/>
        <v>4.384644865142132E-4</v>
      </c>
      <c r="FO390" s="223">
        <f t="shared" ca="1" si="761"/>
        <v>4.0926749355193071E-4</v>
      </c>
      <c r="FP390" s="223">
        <f t="shared" ca="1" si="762"/>
        <v>1.8133744689589979E-4</v>
      </c>
      <c r="FQ390" s="223">
        <f t="shared" ca="1" si="763"/>
        <v>-1.3464685556698121E-4</v>
      </c>
      <c r="FR390" s="223">
        <f t="shared" ca="1" si="764"/>
        <v>-3.8524902727509386E-4</v>
      </c>
      <c r="FS390" s="223">
        <f t="shared" ca="1" si="765"/>
        <v>-4.4878108755446112E-4</v>
      </c>
      <c r="FT390" s="223">
        <f t="shared" ca="1" si="766"/>
        <v>-2.9439299200698224E-4</v>
      </c>
      <c r="FU390" s="223">
        <f t="shared" ca="1" si="767"/>
        <v>2.9471317600631168E-6</v>
      </c>
      <c r="FV390" s="223">
        <f t="shared" ca="1" si="768"/>
        <v>2.9885618048805735E-4</v>
      </c>
      <c r="FW390" s="223">
        <f t="shared" ca="1" si="769"/>
        <v>4.4964595563733319E-4</v>
      </c>
      <c r="FX390" s="223">
        <f t="shared" ca="1" si="770"/>
        <v>3.8209561032084241E-4</v>
      </c>
      <c r="FY390" s="223">
        <f t="shared" ca="1" si="771"/>
        <v>1.2900639705513753E-4</v>
      </c>
      <c r="FZ390" s="223">
        <f t="shared" ca="1" si="772"/>
        <v>-1.8672604010868071E-4</v>
      </c>
      <c r="GA390" s="223">
        <f t="shared" ca="1" si="773"/>
        <v>-4.1178761594197813E-4</v>
      </c>
      <c r="GB390" s="223">
        <f t="shared" ca="1" si="774"/>
        <v>-4.3689241123747835E-4</v>
      </c>
      <c r="GC390" s="223">
        <f t="shared" ca="1" si="775"/>
        <v>-2.4984998157916041E-4</v>
      </c>
      <c r="GD390" s="223">
        <f t="shared" ca="1" si="776"/>
        <v>5.8515178535036369E-5</v>
      </c>
      <c r="GE390" s="223">
        <f t="shared" ca="1" si="777"/>
        <v>3.3846640326243196E-4</v>
      </c>
      <c r="GF390" s="223">
        <f t="shared" ca="1" si="778"/>
        <v>4.540643310560514E-4</v>
      </c>
      <c r="GG390" s="223">
        <f t="shared" ca="1" si="779"/>
        <v>3.4917665345494828E-4</v>
      </c>
      <c r="GH390" s="223">
        <f t="shared" ca="1" si="780"/>
        <v>7.4734970923178573E-5</v>
      </c>
      <c r="GI390" s="223">
        <f t="shared" ca="1" si="781"/>
        <v>-2.3599669120206621E-4</v>
      </c>
      <c r="GJ390" s="223">
        <f t="shared" ca="1" si="782"/>
        <v>-4.3213253557211726E-4</v>
      </c>
      <c r="GK390" s="223">
        <f t="shared" ca="1" si="783"/>
        <v>-4.1843246639490235E-4</v>
      </c>
      <c r="GL390" s="223">
        <f t="shared" ca="1" si="784"/>
        <v>-2.015489948673754E-4</v>
      </c>
      <c r="GM390" s="223">
        <f t="shared" ca="1" si="785"/>
        <v>1.1320310255876997E-4</v>
      </c>
      <c r="GN390" s="223">
        <f t="shared" ca="1" si="786"/>
        <v>3.7298577628633778E-4</v>
      </c>
      <c r="GO390" s="223">
        <f t="shared" ca="1" si="787"/>
        <v>4.5165315629143519E-4</v>
      </c>
      <c r="GP390" s="223">
        <f t="shared" ca="1" si="788"/>
        <v>3.1100575470657072E-4</v>
      </c>
      <c r="GQ390" s="223">
        <f t="shared" ca="1" si="789"/>
        <v>1.9339461265044036E-5</v>
      </c>
      <c r="GR390" s="223">
        <f t="shared" ca="1" si="790"/>
        <v>-2.8171773239344907E-4</v>
      </c>
      <c r="GS390" s="223">
        <f t="shared" ca="1" si="791"/>
        <v>-4.4597777963717488E-4</v>
      </c>
      <c r="GT390" s="223">
        <f t="shared" ca="1" si="792"/>
        <v>-3.9367890777972537E-4</v>
      </c>
      <c r="GU390" s="223">
        <f t="shared" ca="1" si="793"/>
        <v>-1.5021652367046029E-4</v>
      </c>
      <c r="GV390" s="223">
        <f t="shared" ca="1" si="794"/>
        <v>1.6618834655027952E-4</v>
      </c>
      <c r="GW390" s="223">
        <f t="shared" ca="1" si="795"/>
        <v>4.0189509605877366E-4</v>
      </c>
      <c r="GX390" s="223">
        <f t="shared" ca="1" si="796"/>
        <v>4.42448697656275E-4</v>
      </c>
      <c r="GY390" s="223">
        <f t="shared" ca="1" si="797"/>
        <v>2.6815703992243877E-4</v>
      </c>
      <c r="GZ390" s="223">
        <f t="shared" ca="1" si="798"/>
        <v>-3.6346931891749891E-5</v>
      </c>
      <c r="HA390" s="223">
        <f t="shared" ca="1" si="799"/>
        <v>-3.2320147666604199E-4</v>
      </c>
      <c r="HB390" s="223">
        <f t="shared" ca="1" si="800"/>
        <v>-4.5311510277922082E-4</v>
      </c>
      <c r="HC390" s="223">
        <f t="shared" ca="1" si="801"/>
        <v>-3.6300405195419767E-4</v>
      </c>
      <c r="HD390" s="223">
        <f t="shared" ca="1" si="802"/>
        <v>-9.6624656135613495E-5</v>
      </c>
      <c r="HE390" s="223">
        <f t="shared" ca="1" si="803"/>
        <v>2.1667396312113099E-4</v>
      </c>
      <c r="HF390" s="223">
        <f t="shared" ca="1" si="804"/>
        <v>4.2475953950148816E-4</v>
      </c>
      <c r="HG390" s="223">
        <f t="shared" ca="1" si="805"/>
        <v>4.2658939877597308E-4</v>
      </c>
      <c r="HH390" s="223">
        <f t="shared" ca="1" si="806"/>
        <v>2.2127499365660842E-4</v>
      </c>
      <c r="HI390" s="223">
        <f t="shared" ca="1" si="807"/>
        <v>-9.1486633361073899E-5</v>
      </c>
      <c r="HJ390" s="223">
        <f t="shared" ca="1" si="808"/>
        <v>-3.5982396989280886E-4</v>
      </c>
      <c r="HK390" s="223">
        <f t="shared" ca="1" si="809"/>
        <v>-4.5343715301475994E-4</v>
      </c>
      <c r="HL390" s="223">
        <f t="shared" ca="1" si="810"/>
        <v>-3.2686927730217035E-4</v>
      </c>
      <c r="HM390" s="223">
        <f t="shared" ca="1" si="811"/>
        <v>-4.1579463834020511E-5</v>
      </c>
      <c r="HN390" s="223">
        <f t="shared" ca="1" si="812"/>
        <v>2.639006016059459E-4</v>
      </c>
      <c r="HO390" s="223">
        <f t="shared" ca="1" si="813"/>
        <v>4.4123520410283056E-4</v>
      </c>
      <c r="HP390" s="223">
        <f t="shared" ca="1" si="814"/>
        <v>4.0431379826756707E-4</v>
      </c>
      <c r="HQ390" s="223">
        <f t="shared" ca="1" si="815"/>
        <v>1.7106476552284736E-4</v>
      </c>
      <c r="HR390" s="223">
        <f t="shared" ca="1" si="816"/>
        <v>-1.4525029070865288E-4</v>
      </c>
      <c r="HS390" s="223">
        <f t="shared" ca="1" si="817"/>
        <v>-3.9103437568730783E-4</v>
      </c>
      <c r="HT390" s="223">
        <f t="shared" ca="1" si="818"/>
        <v>-4.4693908640848457E-4</v>
      </c>
      <c r="HU390" s="223">
        <f t="shared" ca="1" si="819"/>
        <v>-2.8581808446876122E-4</v>
      </c>
      <c r="HV390" s="223">
        <f t="shared" ca="1" si="820"/>
        <v>1.4091122305920909E-5</v>
      </c>
      <c r="HW390" s="223">
        <f t="shared" ca="1" si="821"/>
        <v>3.071579294032576E-4</v>
      </c>
      <c r="HX390" s="223">
        <f t="shared" ca="1" si="822"/>
        <v>4.5107428053159924E-4</v>
      </c>
      <c r="HY390" s="223">
        <f t="shared" ca="1" si="823"/>
        <v>3.7595694189688968E-4</v>
      </c>
      <c r="HZ390" s="223">
        <f t="shared" ca="1" si="824"/>
        <v>1.1828156408809736E-4</v>
      </c>
      <c r="IA390" s="223">
        <f t="shared" ca="1" si="825"/>
        <v>-1.9682924848462823E-4</v>
      </c>
      <c r="IB390" s="223">
        <f t="shared" ca="1" si="826"/>
        <v>-4.1636326049565835E-4</v>
      </c>
      <c r="IC390" s="223">
        <f t="shared" ca="1" si="827"/>
        <v>-4.3371863993057412E-4</v>
      </c>
      <c r="ID390" s="223">
        <f t="shared" ca="1" si="828"/>
        <v>-2.4046792160472227E-4</v>
      </c>
      <c r="IE390" s="223">
        <f t="shared" ca="1" si="829"/>
        <v>-4.9272741142834548E-5</v>
      </c>
      <c r="IF390" s="223">
        <f t="shared" ca="1" si="830"/>
        <v>3.4579531603895063E-4</v>
      </c>
      <c r="IG390" s="223">
        <f t="shared" ca="1" si="831"/>
        <v>4.5412877992006813E-4</v>
      </c>
      <c r="IH390" s="223">
        <f t="shared" ca="1" si="832"/>
        <v>3.4194534317839105E-4</v>
      </c>
      <c r="II390" s="223">
        <f t="shared" ca="1" si="833"/>
        <v>6.3719297832677172E-5</v>
      </c>
      <c r="IJ390" s="223">
        <f t="shared" ca="1" si="834"/>
        <v>-2.4544771115421129E-4</v>
      </c>
      <c r="IK390" s="223">
        <f t="shared" ca="1" si="835"/>
        <v>-4.3542965431416294E-4</v>
      </c>
      <c r="IL390" s="223">
        <f t="shared" ca="1" si="836"/>
        <v>-4.1397466140167584E-4</v>
      </c>
      <c r="IM390" s="223">
        <f t="shared" ca="1" si="837"/>
        <v>-1.9150089737158599E-4</v>
      </c>
      <c r="IN390" s="223">
        <f t="shared" ca="1" si="838"/>
        <v>1.2396231419428618E-4</v>
      </c>
      <c r="IO390" s="223">
        <f t="shared" ca="1" si="839"/>
        <v>3.7923161925424505E-4</v>
      </c>
      <c r="IP390" s="223">
        <f t="shared" ca="1" si="840"/>
        <v>4.5035275975429854E-4</v>
      </c>
      <c r="IQ390" s="223">
        <f t="shared" ca="1" si="841"/>
        <v>3.0279056821489093E-4</v>
      </c>
      <c r="IR390" s="223">
        <f t="shared" ca="1" si="842"/>
        <v>8.1986340277795291E-6</v>
      </c>
      <c r="IS390" s="223">
        <f t="shared" ca="1" si="843"/>
        <v>-2.9037441178468348E-4</v>
      </c>
      <c r="IT390" s="223">
        <f t="shared" ca="1" si="844"/>
        <v>-4.4794678083273637E-4</v>
      </c>
      <c r="IU390" s="223">
        <f t="shared" ca="1" si="845"/>
        <v>-3.8800411863661302E-4</v>
      </c>
      <c r="IV390" s="223">
        <f t="shared" ca="1" si="846"/>
        <v>-1.3965352139245154E-4</v>
      </c>
      <c r="IW390" s="223">
        <f t="shared" ca="1" si="847"/>
        <v>1.765103549483199E-4</v>
      </c>
      <c r="IX390" s="223">
        <f t="shared" ca="1" si="848"/>
        <v>4.0696392592618559E-4</v>
      </c>
      <c r="IY390" s="223">
        <f t="shared" ca="1" si="849"/>
        <v>4.3980301489231617E-4</v>
      </c>
      <c r="IZ390" s="223">
        <f t="shared" ca="1" si="850"/>
        <v>2.590815412671879E-4</v>
      </c>
      <c r="JA390" s="223">
        <f t="shared" ca="1" si="851"/>
        <v>-4.7445344864218417E-5</v>
      </c>
      <c r="JB390" s="223">
        <f t="shared" ca="1" si="852"/>
        <v>-3.30933610980662E-4</v>
      </c>
    </row>
    <row r="391" spans="2:262">
      <c r="B391" s="230">
        <v>30</v>
      </c>
      <c r="C391" s="229">
        <f t="shared" si="853"/>
        <v>5.859375000000002E-4</v>
      </c>
      <c r="D391" s="226">
        <f t="shared" ca="1" si="597"/>
        <v>50.075644849632255</v>
      </c>
      <c r="E391" s="225">
        <f ca="1">AJ361</f>
        <v>7.5644849632256983E-2</v>
      </c>
      <c r="F391" s="224">
        <v>30</v>
      </c>
      <c r="G391" s="223">
        <f t="shared" ca="1" si="854"/>
        <v>-3.0739071491386698E-4</v>
      </c>
      <c r="H391" s="223">
        <f t="shared" ca="1" si="598"/>
        <v>-2.2954332427254436E-4</v>
      </c>
      <c r="I391" s="223">
        <f t="shared" ca="1" si="599"/>
        <v>-3.2770053961053182E-5</v>
      </c>
      <c r="J391" s="223">
        <f t="shared" ca="1" si="600"/>
        <v>1.8098130755177431E-4</v>
      </c>
      <c r="K391" s="223">
        <f t="shared" ca="1" si="601"/>
        <v>3.0096666095845133E-4</v>
      </c>
      <c r="L391" s="223">
        <f t="shared" ca="1" si="602"/>
        <v>2.6502186471120373E-4</v>
      </c>
      <c r="M391" s="223">
        <f t="shared" ca="1" si="603"/>
        <v>9.1769836844420876E-5</v>
      </c>
      <c r="N391" s="223">
        <f t="shared" ca="1" si="604"/>
        <v>-1.2902793694417446E-4</v>
      </c>
      <c r="O391" s="223">
        <f t="shared" ca="1" si="605"/>
        <v>-2.8297662700645039E-4</v>
      </c>
      <c r="P391" s="223">
        <f t="shared" ca="1" si="606"/>
        <v>-2.9031576351498537E-4</v>
      </c>
      <c r="Q391" s="223">
        <f t="shared" ca="1" si="607"/>
        <v>-1.4724295636297494E-4</v>
      </c>
      <c r="R391" s="223">
        <f t="shared" ca="1" si="608"/>
        <v>7.2116095079510399E-5</v>
      </c>
      <c r="S391" s="223">
        <f t="shared" ca="1" si="609"/>
        <v>2.5411195997371224E-4</v>
      </c>
      <c r="T391" s="223">
        <f t="shared" ca="1" si="610"/>
        <v>3.0445299033784209E-4</v>
      </c>
      <c r="U391" s="223">
        <f t="shared" ca="1" si="611"/>
        <v>1.9705761164330086E-4</v>
      </c>
      <c r="V391" s="223">
        <f t="shared" ca="1" si="612"/>
        <v>-1.2432872124113289E-5</v>
      </c>
      <c r="W391" s="223">
        <f t="shared" ca="1" si="613"/>
        <v>-2.1548191282681298E-4</v>
      </c>
      <c r="X391" s="223">
        <f t="shared" ca="1" si="614"/>
        <v>-3.0689025948121954E-4</v>
      </c>
      <c r="Y391" s="223">
        <f t="shared" ca="1" si="615"/>
        <v>-2.3929945341935691E-4</v>
      </c>
      <c r="Z391" s="223">
        <f t="shared" ca="1" si="616"/>
        <v>-4.7728139134578453E-5</v>
      </c>
      <c r="AA391" s="223">
        <f t="shared" ca="1" si="617"/>
        <v>1.6857101661362861E-4</v>
      </c>
      <c r="AB391" s="223">
        <f t="shared" ca="1" si="618"/>
        <v>2.975339080587739E-4</v>
      </c>
      <c r="AC391" s="223">
        <f t="shared" ca="1" si="619"/>
        <v>2.7234515140118652E-4</v>
      </c>
      <c r="AD391" s="223">
        <f t="shared" ca="1" si="620"/>
        <v>1.0605498477257816E-4</v>
      </c>
      <c r="AE391" s="223">
        <f t="shared" ca="1" si="621"/>
        <v>-1.1518203076769774E-4</v>
      </c>
      <c r="AF391" s="223">
        <f t="shared" ca="1" si="622"/>
        <v>-2.7674349540856761E-4</v>
      </c>
      <c r="AG391" s="223">
        <f t="shared" ca="1" si="623"/>
        <v>-2.9492477794758879E-4</v>
      </c>
      <c r="AH391" s="223">
        <f t="shared" ca="1" si="624"/>
        <v>-1.6030619682208733E-4</v>
      </c>
      <c r="AI391" s="223">
        <f t="shared" ca="1" si="625"/>
        <v>5.7366664074190243E-5</v>
      </c>
      <c r="AJ391" s="223">
        <f t="shared" ca="1" si="626"/>
        <v>2.4531798542935042E-4</v>
      </c>
      <c r="AK391" s="223">
        <f t="shared" ca="1" si="627"/>
        <v>3.061706106731862E-4</v>
      </c>
      <c r="AL391" s="223">
        <f t="shared" ca="1" si="628"/>
        <v>2.083969316284746E-4</v>
      </c>
      <c r="AM391" s="223">
        <f t="shared" ca="1" si="629"/>
        <v>2.6532713480914875E-6</v>
      </c>
      <c r="AN391" s="223">
        <f t="shared" ca="1" si="630"/>
        <v>-2.0446504284599368E-4</v>
      </c>
      <c r="AO391" s="223">
        <f t="shared" ca="1" si="631"/>
        <v>-3.056504785330697E-4</v>
      </c>
      <c r="AP391" s="223">
        <f t="shared" ca="1" si="632"/>
        <v>-2.4847908922272536E-4</v>
      </c>
      <c r="AQ391" s="223">
        <f t="shared" ca="1" si="633"/>
        <v>-6.2571243040437813E-5</v>
      </c>
      <c r="AR391" s="223">
        <f t="shared" ca="1" si="634"/>
        <v>1.5575462333138323E-4</v>
      </c>
      <c r="AS391" s="223">
        <f t="shared" ca="1" si="635"/>
        <v>2.9338436991369028E-4</v>
      </c>
      <c r="AT391" s="223">
        <f t="shared" ca="1" si="636"/>
        <v>2.790123347668254E-4</v>
      </c>
      <c r="AU391" s="223">
        <f t="shared" ca="1" si="637"/>
        <v>1.2008463695309748E-4</v>
      </c>
      <c r="AV391" s="223">
        <f t="shared" ca="1" si="638"/>
        <v>-1.0105864099034676E-4</v>
      </c>
      <c r="AW391" s="223">
        <f t="shared" ca="1" si="639"/>
        <v>-2.6984366449037806E-4</v>
      </c>
      <c r="AX391" s="223">
        <f t="shared" ca="1" si="640"/>
        <v>-2.9882329275775677E-4</v>
      </c>
      <c r="AY391" s="223">
        <f t="shared" ca="1" si="641"/>
        <v>-1.7298324561189078E-4</v>
      </c>
      <c r="AZ391" s="223">
        <f t="shared" ca="1" si="642"/>
        <v>4.2479031750389045E-5</v>
      </c>
      <c r="BA391" s="223">
        <f t="shared" ca="1" si="643"/>
        <v>2.3593301837077042E-4</v>
      </c>
      <c r="BB391" s="223">
        <f t="shared" ca="1" si="644"/>
        <v>3.0715063919004037E-4</v>
      </c>
      <c r="BC391" s="223">
        <f t="shared" ca="1" si="645"/>
        <v>2.1923420515193915E-4</v>
      </c>
      <c r="BD391" s="223">
        <f t="shared" ca="1" si="646"/>
        <v>1.773302285721856E-5</v>
      </c>
      <c r="BE391" s="223">
        <f t="shared" ca="1" si="647"/>
        <v>-1.9295559866793657E-4</v>
      </c>
      <c r="BF391" s="223">
        <f t="shared" ca="1" si="648"/>
        <v>-3.0367435881031358E-4</v>
      </c>
      <c r="BG391" s="223">
        <f t="shared" ca="1" si="649"/>
        <v>-2.5706011713595879E-4</v>
      </c>
      <c r="BH391" s="223">
        <f t="shared" ca="1" si="650"/>
        <v>-7.7263607341219141E-5</v>
      </c>
      <c r="BI391" s="223">
        <f t="shared" ca="1" si="651"/>
        <v>1.425630035190387E-4</v>
      </c>
      <c r="BJ391" s="223">
        <f t="shared" ca="1" si="652"/>
        <v>2.8852804312404874E-4</v>
      </c>
      <c r="BK391" s="223">
        <f t="shared" ca="1" si="653"/>
        <v>2.8500735297941771E-4</v>
      </c>
      <c r="BL391" s="223">
        <f t="shared" ca="1" si="654"/>
        <v>1.3382499472502679E-4</v>
      </c>
      <c r="BM391" s="223">
        <f t="shared" ca="1" si="655"/>
        <v>-8.6691792095159551E-5</v>
      </c>
      <c r="BN391" s="223">
        <f t="shared" ca="1" si="656"/>
        <v>-2.6229375654891811E-4</v>
      </c>
      <c r="BO391" s="223">
        <f t="shared" ca="1" si="657"/>
        <v>-3.0200191608184188E-4</v>
      </c>
      <c r="BP391" s="223">
        <f t="shared" ca="1" si="658"/>
        <v>-1.8524356261147144E-4</v>
      </c>
      <c r="BQ391" s="223">
        <f t="shared" ca="1" si="659"/>
        <v>2.7489063718378454E-5</v>
      </c>
      <c r="BR391" s="223">
        <f t="shared" ca="1" si="660"/>
        <v>2.259796680056449E-4</v>
      </c>
      <c r="BS391" s="223">
        <f t="shared" ca="1" si="661"/>
        <v>3.0739071491386698E-4</v>
      </c>
      <c r="BT391" s="223">
        <f t="shared" ca="1" si="662"/>
        <v>2.2954332427254577E-4</v>
      </c>
      <c r="BU391" s="223">
        <f t="shared" ca="1" si="663"/>
        <v>3.277005396105535E-5</v>
      </c>
      <c r="BV391" s="223">
        <f t="shared" ca="1" si="664"/>
        <v>-1.8098130755177228E-4</v>
      </c>
      <c r="BW391" s="223">
        <f t="shared" ca="1" si="665"/>
        <v>-3.0096666095845084E-4</v>
      </c>
      <c r="BX391" s="223">
        <f t="shared" ca="1" si="666"/>
        <v>-2.6502186471120406E-4</v>
      </c>
      <c r="BY391" s="223">
        <f t="shared" ca="1" si="667"/>
        <v>-9.1769836844421703E-5</v>
      </c>
      <c r="BZ391" s="223">
        <f t="shared" ca="1" si="668"/>
        <v>1.2902793694417343E-4</v>
      </c>
      <c r="CA391" s="223">
        <f t="shared" ca="1" si="669"/>
        <v>2.8297662700644985E-4</v>
      </c>
      <c r="CB391" s="223">
        <f t="shared" ca="1" si="670"/>
        <v>2.9031576351498591E-4</v>
      </c>
      <c r="CC391" s="223">
        <f t="shared" ca="1" si="671"/>
        <v>1.472429563629764E-4</v>
      </c>
      <c r="CD391" s="223">
        <f t="shared" ca="1" si="672"/>
        <v>-7.2116095079508799E-5</v>
      </c>
      <c r="CE391" s="223">
        <f t="shared" ca="1" si="673"/>
        <v>-2.5411195997371099E-4</v>
      </c>
      <c r="CF391" s="223">
        <f t="shared" ca="1" si="674"/>
        <v>-3.0445299033784242E-4</v>
      </c>
      <c r="CG391" s="223">
        <f t="shared" ca="1" si="675"/>
        <v>-1.97057611643303E-4</v>
      </c>
      <c r="CH391" s="223">
        <f t="shared" ca="1" si="676"/>
        <v>1.243287212411272E-5</v>
      </c>
      <c r="CI391" s="223">
        <f t="shared" ca="1" si="677"/>
        <v>2.1548191282681257E-4</v>
      </c>
      <c r="CJ391" s="223">
        <f t="shared" ca="1" si="678"/>
        <v>3.0689025948121937E-4</v>
      </c>
      <c r="CK391" s="223">
        <f t="shared" ca="1" si="679"/>
        <v>2.3929945341935762E-4</v>
      </c>
      <c r="CL391" s="223">
        <f t="shared" ca="1" si="680"/>
        <v>4.7728139134580079E-5</v>
      </c>
      <c r="CM391" s="223">
        <f t="shared" ca="1" si="681"/>
        <v>-1.685710166136272E-4</v>
      </c>
      <c r="CN391" s="223">
        <f t="shared" ca="1" si="682"/>
        <v>-2.9753390805877341E-4</v>
      </c>
      <c r="CO391" s="223">
        <f t="shared" ca="1" si="683"/>
        <v>-2.723451514011863E-4</v>
      </c>
      <c r="CP391" s="223">
        <f t="shared" ca="1" si="684"/>
        <v>-1.0605498477257974E-4</v>
      </c>
      <c r="CQ391" s="223">
        <f t="shared" ca="1" si="685"/>
        <v>1.1518203076769724E-4</v>
      </c>
      <c r="CR391" s="223">
        <f t="shared" ca="1" si="686"/>
        <v>2.7674349540856641E-4</v>
      </c>
      <c r="CS391" s="223">
        <f t="shared" ca="1" si="687"/>
        <v>2.949247779475889E-4</v>
      </c>
      <c r="CT391" s="223">
        <f t="shared" ca="1" si="688"/>
        <v>1.6030619682208969E-4</v>
      </c>
      <c r="CU391" s="223">
        <f t="shared" ca="1" si="689"/>
        <v>-5.7366664074189673E-5</v>
      </c>
      <c r="CV391" s="223">
        <f t="shared" ca="1" si="690"/>
        <v>-2.4531798542934809E-4</v>
      </c>
      <c r="CW391" s="223">
        <f t="shared" ca="1" si="691"/>
        <v>-3.0617061067318631E-4</v>
      </c>
      <c r="CX391" s="223">
        <f t="shared" ca="1" si="692"/>
        <v>-2.0839693162847745E-4</v>
      </c>
      <c r="CY391" s="223">
        <f t="shared" ca="1" si="693"/>
        <v>-2.653271348093168E-6</v>
      </c>
      <c r="CZ391" s="223">
        <f t="shared" ca="1" si="694"/>
        <v>2.0446504284599406E-4</v>
      </c>
      <c r="DA391" s="223">
        <f t="shared" ca="1" si="695"/>
        <v>3.0565047853306937E-4</v>
      </c>
      <c r="DB391" s="223">
        <f t="shared" ca="1" si="696"/>
        <v>2.4847908922272569E-4</v>
      </c>
      <c r="DC391" s="223">
        <f t="shared" ca="1" si="697"/>
        <v>6.2571243040440496E-5</v>
      </c>
      <c r="DD391" s="223">
        <f t="shared" ca="1" si="698"/>
        <v>-1.5575462333138271E-4</v>
      </c>
      <c r="DE391" s="223">
        <f t="shared" ca="1" si="699"/>
        <v>-2.9338436991368941E-4</v>
      </c>
      <c r="DF391" s="223">
        <f t="shared" ca="1" si="700"/>
        <v>-2.7901233476682611E-4</v>
      </c>
      <c r="DG391" s="223">
        <f t="shared" ca="1" si="701"/>
        <v>-1.2008463695310101E-4</v>
      </c>
      <c r="DH391" s="223">
        <f t="shared" ca="1" si="702"/>
        <v>1.010586409903452E-4</v>
      </c>
      <c r="DI391" s="223">
        <f t="shared" ca="1" si="703"/>
        <v>2.6984366449037827E-4</v>
      </c>
      <c r="DJ391" s="223">
        <f t="shared" ca="1" si="704"/>
        <v>2.9882329275775709E-4</v>
      </c>
      <c r="DK391" s="223">
        <f t="shared" ca="1" si="705"/>
        <v>1.7298324561189032E-4</v>
      </c>
      <c r="DL391" s="223">
        <f t="shared" ca="1" si="706"/>
        <v>-4.2479031750387392E-5</v>
      </c>
      <c r="DM391" s="223">
        <f t="shared" ca="1" si="707"/>
        <v>-2.3593301837077074E-4</v>
      </c>
      <c r="DN391" s="223">
        <f t="shared" ca="1" si="708"/>
        <v>-3.0715063919004043E-4</v>
      </c>
      <c r="DO391" s="223">
        <f t="shared" ca="1" si="709"/>
        <v>-2.1923420515194034E-4</v>
      </c>
      <c r="DP391" s="223">
        <f t="shared" ca="1" si="710"/>
        <v>-1.7733022857222355E-5</v>
      </c>
      <c r="DQ391" s="223">
        <f t="shared" ca="1" si="711"/>
        <v>1.9295559866793526E-4</v>
      </c>
      <c r="DR391" s="223">
        <f t="shared" ca="1" si="712"/>
        <v>3.0367435881031304E-4</v>
      </c>
      <c r="DS391" s="223">
        <f t="shared" ca="1" si="713"/>
        <v>2.5706011713595971E-4</v>
      </c>
      <c r="DT391" s="223">
        <f t="shared" ca="1" si="714"/>
        <v>7.726360734121864E-5</v>
      </c>
      <c r="DU391" s="223">
        <f t="shared" ca="1" si="715"/>
        <v>-1.4256300351903723E-4</v>
      </c>
      <c r="DV391" s="223">
        <f t="shared" ca="1" si="716"/>
        <v>-2.885280431240489E-4</v>
      </c>
      <c r="DW391" s="223">
        <f t="shared" ca="1" si="717"/>
        <v>-2.8500735297941831E-4</v>
      </c>
      <c r="DX391" s="223">
        <f t="shared" ca="1" si="718"/>
        <v>-1.3382499472502633E-4</v>
      </c>
      <c r="DY391" s="223">
        <f t="shared" ca="1" si="719"/>
        <v>8.6691792095155838E-5</v>
      </c>
      <c r="DZ391" s="223">
        <f t="shared" ca="1" si="720"/>
        <v>2.6229375654891724E-4</v>
      </c>
      <c r="EA391" s="223">
        <f t="shared" ca="1" si="721"/>
        <v>3.0200191608184258E-4</v>
      </c>
      <c r="EB391" s="223">
        <f t="shared" ca="1" si="722"/>
        <v>1.8524356261147279E-4</v>
      </c>
      <c r="EC391" s="223">
        <f t="shared" ca="1" si="723"/>
        <v>-2.7489063718374632E-5</v>
      </c>
      <c r="ED391" s="223">
        <f t="shared" ca="1" si="724"/>
        <v>-2.2597966800564376E-4</v>
      </c>
      <c r="EE391" s="223">
        <f t="shared" ca="1" si="725"/>
        <v>-3.0739071491386698E-4</v>
      </c>
      <c r="EF391" s="223">
        <f t="shared" ca="1" si="726"/>
        <v>-2.2954332427254682E-4</v>
      </c>
      <c r="EG391" s="223">
        <f t="shared" ca="1" si="727"/>
        <v>-3.2770053961054862E-5</v>
      </c>
      <c r="EH391" s="223">
        <f t="shared" ca="1" si="728"/>
        <v>1.8098130755177098E-4</v>
      </c>
      <c r="EI391" s="223">
        <f t="shared" ca="1" si="729"/>
        <v>3.0096666095845095E-4</v>
      </c>
      <c r="EJ391" s="223">
        <f t="shared" ca="1" si="730"/>
        <v>2.6502186471120596E-4</v>
      </c>
      <c r="EK391" s="223">
        <f t="shared" ca="1" si="731"/>
        <v>9.1769836844423275E-5</v>
      </c>
      <c r="EL391" s="223">
        <f t="shared" ca="1" si="732"/>
        <v>-1.2902793694416996E-4</v>
      </c>
      <c r="EM391" s="223">
        <f t="shared" ca="1" si="733"/>
        <v>-2.829766270064492E-4</v>
      </c>
      <c r="EN391" s="223">
        <f t="shared" ca="1" si="734"/>
        <v>-2.9031576351498721E-4</v>
      </c>
      <c r="EO391" s="223">
        <f t="shared" ca="1" si="735"/>
        <v>-1.4724295636297784E-4</v>
      </c>
      <c r="EP391" s="223">
        <f t="shared" ca="1" si="736"/>
        <v>7.2116095079509287E-5</v>
      </c>
      <c r="EQ391" s="223">
        <f t="shared" ca="1" si="737"/>
        <v>2.5411195997371001E-4</v>
      </c>
      <c r="ER391" s="223">
        <f t="shared" ca="1" si="738"/>
        <v>3.0445299033784231E-4</v>
      </c>
      <c r="ES391" s="223">
        <f t="shared" ca="1" si="739"/>
        <v>1.9705761164330425E-4</v>
      </c>
      <c r="ET391" s="223">
        <f t="shared" ca="1" si="740"/>
        <v>-1.2432872124111094E-5</v>
      </c>
      <c r="EU391" s="223">
        <f t="shared" ca="1" si="741"/>
        <v>-2.1548191282680986E-4</v>
      </c>
      <c r="EV391" s="223">
        <f t="shared" ca="1" si="742"/>
        <v>-3.0689025948121937E-4</v>
      </c>
      <c r="EW391" s="223">
        <f t="shared" ca="1" si="743"/>
        <v>-2.3929945341936006E-4</v>
      </c>
      <c r="EX391" s="223">
        <f t="shared" ca="1" si="744"/>
        <v>-4.7728139134581705E-5</v>
      </c>
      <c r="EY391" s="223">
        <f t="shared" ca="1" si="745"/>
        <v>1.6857101661362401E-4</v>
      </c>
      <c r="EZ391" s="223">
        <f t="shared" ca="1" si="746"/>
        <v>2.9753390805877303E-4</v>
      </c>
      <c r="FA391" s="223">
        <f t="shared" ca="1" si="747"/>
        <v>2.7234515140118706E-4</v>
      </c>
      <c r="FB391" s="223">
        <f t="shared" ca="1" si="748"/>
        <v>1.0605498477258127E-4</v>
      </c>
      <c r="FC391" s="223">
        <f t="shared" ca="1" si="749"/>
        <v>-1.1518203076769567E-4</v>
      </c>
      <c r="FD391" s="223">
        <f t="shared" ca="1" si="750"/>
        <v>-2.7674349540856565E-4</v>
      </c>
      <c r="FE391" s="223">
        <f t="shared" ca="1" si="751"/>
        <v>-2.9492477794758939E-4</v>
      </c>
      <c r="FF391" s="223">
        <f t="shared" ca="1" si="752"/>
        <v>-1.603061968220911E-4</v>
      </c>
      <c r="FG391" s="223">
        <f t="shared" ca="1" si="753"/>
        <v>5.7366664074188074E-5</v>
      </c>
      <c r="FH391" s="223">
        <f t="shared" ca="1" si="754"/>
        <v>2.4531798542934706E-4</v>
      </c>
      <c r="FI391" s="223">
        <f t="shared" ca="1" si="755"/>
        <v>3.0617061067318653E-4</v>
      </c>
      <c r="FJ391" s="223">
        <f t="shared" ca="1" si="756"/>
        <v>2.0839693162847544E-4</v>
      </c>
      <c r="FK391" s="223">
        <f t="shared" ca="1" si="757"/>
        <v>2.6532713480948214E-6</v>
      </c>
      <c r="FL391" s="223">
        <f t="shared" ca="1" si="758"/>
        <v>-2.0446504284599284E-4</v>
      </c>
      <c r="FM391" s="223">
        <f t="shared" ca="1" si="759"/>
        <v>-3.0565047853306927E-4</v>
      </c>
      <c r="FN391" s="223">
        <f t="shared" ca="1" si="760"/>
        <v>-2.4847908922272666E-4</v>
      </c>
      <c r="FO391" s="223">
        <f t="shared" ca="1" si="761"/>
        <v>-6.2571243040442123E-5</v>
      </c>
      <c r="FP391" s="223">
        <f t="shared" ca="1" si="762"/>
        <v>1.5575462333138128E-4</v>
      </c>
      <c r="FQ391" s="223">
        <f t="shared" ca="1" si="763"/>
        <v>2.9338436991368892E-4</v>
      </c>
      <c r="FR391" s="223">
        <f t="shared" ca="1" si="764"/>
        <v>2.7901233476682687E-4</v>
      </c>
      <c r="FS391" s="223">
        <f t="shared" ca="1" si="765"/>
        <v>1.2008463695310252E-4</v>
      </c>
      <c r="FT391" s="223">
        <f t="shared" ca="1" si="766"/>
        <v>-1.0105864099034363E-4</v>
      </c>
      <c r="FU391" s="223">
        <f t="shared" ca="1" si="767"/>
        <v>-2.6984366449037752E-4</v>
      </c>
      <c r="FV391" s="223">
        <f t="shared" ca="1" si="768"/>
        <v>-2.9882329275775753E-4</v>
      </c>
      <c r="FW391" s="223">
        <f t="shared" ca="1" si="769"/>
        <v>-1.7298324561189173E-4</v>
      </c>
      <c r="FX391" s="223">
        <f t="shared" ca="1" si="770"/>
        <v>4.2479031750390048E-5</v>
      </c>
      <c r="FY391" s="223">
        <f t="shared" ca="1" si="771"/>
        <v>2.3593301837076971E-4</v>
      </c>
      <c r="FZ391" s="223">
        <f t="shared" ca="1" si="772"/>
        <v>3.0715063919004048E-4</v>
      </c>
      <c r="GA391" s="223">
        <f t="shared" ca="1" si="773"/>
        <v>2.1923420515194454E-4</v>
      </c>
      <c r="GB391" s="223">
        <f t="shared" ca="1" si="774"/>
        <v>1.7733022857219672E-5</v>
      </c>
      <c r="GC391" s="223">
        <f t="shared" ca="1" si="775"/>
        <v>-1.9295559866793399E-4</v>
      </c>
      <c r="GD391" s="223">
        <f t="shared" ca="1" si="776"/>
        <v>-3.0367435881031277E-4</v>
      </c>
      <c r="GE391" s="223">
        <f t="shared" ca="1" si="777"/>
        <v>-2.5706011713596297E-4</v>
      </c>
      <c r="GF391" s="223">
        <f t="shared" ca="1" si="778"/>
        <v>-7.7263607341220266E-5</v>
      </c>
      <c r="GG391" s="223">
        <f t="shared" ca="1" si="779"/>
        <v>1.4256300351903577E-4</v>
      </c>
      <c r="GH391" s="223">
        <f t="shared" ca="1" si="780"/>
        <v>2.8852804312404679E-4</v>
      </c>
      <c r="GI391" s="223">
        <f t="shared" ca="1" si="781"/>
        <v>2.8500735297941728E-4</v>
      </c>
      <c r="GJ391" s="223">
        <f t="shared" ca="1" si="782"/>
        <v>1.3382499472502782E-4</v>
      </c>
      <c r="GK391" s="223">
        <f t="shared" ca="1" si="783"/>
        <v>-8.6691792095154265E-5</v>
      </c>
      <c r="GL391" s="223">
        <f t="shared" ca="1" si="784"/>
        <v>-2.6229375654891415E-4</v>
      </c>
      <c r="GM391" s="223">
        <f t="shared" ca="1" si="785"/>
        <v>-3.0200191608184204E-4</v>
      </c>
      <c r="GN391" s="223">
        <f t="shared" ca="1" si="786"/>
        <v>-1.8524356261147409E-4</v>
      </c>
      <c r="GO391" s="223">
        <f t="shared" ca="1" si="787"/>
        <v>2.7489063718373006E-5</v>
      </c>
      <c r="GP391" s="223">
        <f t="shared" ca="1" si="788"/>
        <v>2.2597966800563967E-4</v>
      </c>
      <c r="GQ391" s="223">
        <f t="shared" ca="1" si="789"/>
        <v>3.0739071491386698E-4</v>
      </c>
      <c r="GR391" s="223">
        <f t="shared" ca="1" si="790"/>
        <v>2.2954332427254794E-4</v>
      </c>
      <c r="GS391" s="223">
        <f t="shared" ca="1" si="791"/>
        <v>3.2770053961060825E-5</v>
      </c>
      <c r="GT391" s="223">
        <f t="shared" ca="1" si="792"/>
        <v>-1.8098130755177315E-4</v>
      </c>
      <c r="GU391" s="223">
        <f t="shared" ca="1" si="793"/>
        <v>-3.0096666095845063E-4</v>
      </c>
      <c r="GV391" s="223">
        <f t="shared" ca="1" si="794"/>
        <v>-2.6502186471120677E-4</v>
      </c>
      <c r="GW391" s="223">
        <f t="shared" ca="1" si="795"/>
        <v>-9.1769836844429034E-5</v>
      </c>
      <c r="GX391" s="223">
        <f t="shared" ca="1" si="796"/>
        <v>1.2902793694417243E-4</v>
      </c>
      <c r="GY391" s="223">
        <f t="shared" ca="1" si="797"/>
        <v>2.829766270064486E-4</v>
      </c>
      <c r="GZ391" s="223">
        <f t="shared" ca="1" si="798"/>
        <v>2.903157635149877E-4</v>
      </c>
      <c r="HA391" s="223">
        <f t="shared" ca="1" si="799"/>
        <v>1.4724295636297548E-4</v>
      </c>
      <c r="HB391" s="223">
        <f t="shared" ca="1" si="800"/>
        <v>-7.2116095079507661E-5</v>
      </c>
      <c r="HC391" s="223">
        <f t="shared" ca="1" si="801"/>
        <v>-2.5411195997370915E-4</v>
      </c>
      <c r="HD391" s="223">
        <f t="shared" ca="1" si="802"/>
        <v>-3.0445299033784318E-4</v>
      </c>
      <c r="HE391" s="223">
        <f t="shared" ca="1" si="803"/>
        <v>-1.9705761164330219E-4</v>
      </c>
      <c r="HF391" s="223">
        <f t="shared" ca="1" si="804"/>
        <v>1.2432872124109413E-5</v>
      </c>
      <c r="HG391" s="223">
        <f t="shared" ca="1" si="805"/>
        <v>2.1548191282680867E-4</v>
      </c>
      <c r="HH391" s="223">
        <f t="shared" ca="1" si="806"/>
        <v>3.0689025948121899E-4</v>
      </c>
      <c r="HI391" s="223">
        <f t="shared" ca="1" si="807"/>
        <v>2.3929945341935835E-4</v>
      </c>
      <c r="HJ391" s="223">
        <f t="shared" ca="1" si="808"/>
        <v>4.7728139134583359E-5</v>
      </c>
      <c r="HK391" s="223">
        <f t="shared" ca="1" si="809"/>
        <v>-1.6857101661362262E-4</v>
      </c>
      <c r="HL391" s="223">
        <f t="shared" ca="1" si="810"/>
        <v>-2.9753390805877368E-4</v>
      </c>
      <c r="HM391" s="223">
        <f t="shared" ca="1" si="811"/>
        <v>-2.7234515140118782E-4</v>
      </c>
      <c r="HN391" s="223">
        <f t="shared" ca="1" si="812"/>
        <v>-1.0605498477258285E-4</v>
      </c>
      <c r="HO391" s="223">
        <f t="shared" ca="1" si="813"/>
        <v>1.1518203076769011E-4</v>
      </c>
      <c r="HP391" s="223">
        <f t="shared" ca="1" si="814"/>
        <v>2.7674349540856685E-4</v>
      </c>
      <c r="HQ391" s="223">
        <f t="shared" ca="1" si="815"/>
        <v>2.9492477794758982E-4</v>
      </c>
      <c r="HR391" s="223">
        <f t="shared" ca="1" si="816"/>
        <v>1.6030619682209251E-4</v>
      </c>
      <c r="HS391" s="223">
        <f t="shared" ca="1" si="817"/>
        <v>-5.7366664074182111E-5</v>
      </c>
      <c r="HT391" s="223">
        <f t="shared" ca="1" si="818"/>
        <v>-2.4531798542934869E-4</v>
      </c>
      <c r="HU391" s="223">
        <f t="shared" ca="1" si="819"/>
        <v>-3.0617061067318664E-4</v>
      </c>
      <c r="HV391" s="223">
        <f t="shared" ca="1" si="820"/>
        <v>-2.0839693162847989E-4</v>
      </c>
      <c r="HW391" s="223">
        <f t="shared" ca="1" si="821"/>
        <v>-2.6532713480921109E-6</v>
      </c>
      <c r="HX391" s="223">
        <f t="shared" ca="1" si="822"/>
        <v>2.0446504284599159E-4</v>
      </c>
      <c r="HY391" s="223">
        <f t="shared" ca="1" si="823"/>
        <v>3.0565047853306905E-4</v>
      </c>
      <c r="HZ391" s="223">
        <f t="shared" ca="1" si="824"/>
        <v>2.4847908922273019E-4</v>
      </c>
      <c r="IA391" s="223">
        <f t="shared" ca="1" si="825"/>
        <v>6.2571243040439439E-5</v>
      </c>
      <c r="IB391" s="223">
        <f t="shared" ca="1" si="826"/>
        <v>-1.5575462333137984E-4</v>
      </c>
      <c r="IC391" s="223">
        <f t="shared" ca="1" si="827"/>
        <v>-2.9338436991368843E-4</v>
      </c>
      <c r="ID391" s="223">
        <f t="shared" ca="1" si="828"/>
        <v>-2.7901233476682936E-4</v>
      </c>
      <c r="IE391" s="223">
        <f t="shared" ca="1" si="829"/>
        <v>-7.8281683786593514E-5</v>
      </c>
      <c r="IF391" s="223">
        <f t="shared" ca="1" si="830"/>
        <v>1.0105864099034206E-4</v>
      </c>
      <c r="IG391" s="223">
        <f t="shared" ca="1" si="831"/>
        <v>2.6984366449037459E-4</v>
      </c>
      <c r="IH391" s="223">
        <f t="shared" ca="1" si="832"/>
        <v>2.9882329275775687E-4</v>
      </c>
      <c r="II391" s="223">
        <f t="shared" ca="1" si="833"/>
        <v>1.7298324561189308E-4</v>
      </c>
      <c r="IJ391" s="223">
        <f t="shared" ca="1" si="834"/>
        <v>-4.2479031750384112E-5</v>
      </c>
      <c r="IK391" s="223">
        <f t="shared" ca="1" si="835"/>
        <v>-2.3593301837076581E-4</v>
      </c>
      <c r="IL391" s="223">
        <f t="shared" ca="1" si="836"/>
        <v>-3.0715063919004037E-4</v>
      </c>
      <c r="IM391" s="223">
        <f t="shared" ca="1" si="837"/>
        <v>-2.1923420515194264E-4</v>
      </c>
      <c r="IN391" s="223">
        <f t="shared" ca="1" si="838"/>
        <v>-1.7733022857225689E-5</v>
      </c>
      <c r="IO391" s="223">
        <f t="shared" ca="1" si="839"/>
        <v>1.929555986679293E-4</v>
      </c>
      <c r="IP391" s="223">
        <f t="shared" ca="1" si="840"/>
        <v>3.0367435881031315E-4</v>
      </c>
      <c r="IQ391" s="223">
        <f t="shared" ca="1" si="841"/>
        <v>2.570601171359615E-4</v>
      </c>
      <c r="IR391" s="223">
        <f t="shared" ca="1" si="842"/>
        <v>7.7263607341226094E-5</v>
      </c>
      <c r="IS391" s="223">
        <f t="shared" ca="1" si="843"/>
        <v>-1.4256300351903813E-4</v>
      </c>
      <c r="IT391" s="223">
        <f t="shared" ca="1" si="844"/>
        <v>-2.8852804312404776E-4</v>
      </c>
      <c r="IU391" s="223">
        <f t="shared" ca="1" si="845"/>
        <v>-2.8500735297941956E-4</v>
      </c>
      <c r="IV391" s="223">
        <f t="shared" ca="1" si="846"/>
        <v>-1.3382499472503322E-4</v>
      </c>
      <c r="IW391" s="223">
        <f t="shared" ca="1" si="847"/>
        <v>8.6691792095156868E-5</v>
      </c>
      <c r="IX391" s="223">
        <f t="shared" ca="1" si="848"/>
        <v>2.6229375654891556E-4</v>
      </c>
      <c r="IY391" s="223">
        <f t="shared" ca="1" si="849"/>
        <v>3.0200191608184318E-4</v>
      </c>
      <c r="IZ391" s="223">
        <f t="shared" ca="1" si="850"/>
        <v>1.8524356261147889E-4</v>
      </c>
      <c r="JA391" s="223">
        <f t="shared" ca="1" si="851"/>
        <v>-2.7489063718375717E-5</v>
      </c>
      <c r="JB391" s="223">
        <f t="shared" ca="1" si="852"/>
        <v>-2.2597966800564151E-4</v>
      </c>
    </row>
    <row r="392" spans="2:262">
      <c r="B392" s="230">
        <v>31</v>
      </c>
      <c r="C392" s="229">
        <f t="shared" si="853"/>
        <v>6.0546875000000021E-4</v>
      </c>
      <c r="D392" s="226">
        <f t="shared" ca="1" si="597"/>
        <v>50.075502969575815</v>
      </c>
      <c r="E392" s="225">
        <f ca="1">AK361</f>
        <v>7.5502969575813025E-2</v>
      </c>
      <c r="F392" s="224">
        <v>31</v>
      </c>
      <c r="G392" s="223">
        <f t="shared" ca="1" si="854"/>
        <v>-2.0579299906592222E-3</v>
      </c>
      <c r="H392" s="223">
        <f t="shared" ca="1" si="598"/>
        <v>-1.4548302595607046E-3</v>
      </c>
      <c r="I392" s="223">
        <f t="shared" ca="1" si="599"/>
        <v>-4.9383152693509595E-5</v>
      </c>
      <c r="J392" s="223">
        <f t="shared" ca="1" si="600"/>
        <v>1.3832990509902623E-3</v>
      </c>
      <c r="K392" s="223">
        <f t="shared" ca="1" si="601"/>
        <v>2.0530837577519695E-3</v>
      </c>
      <c r="L392" s="223">
        <f t="shared" ca="1" si="602"/>
        <v>1.5905807942235384E-3</v>
      </c>
      <c r="M392" s="223">
        <f t="shared" ca="1" si="603"/>
        <v>2.5086324307808082E-4</v>
      </c>
      <c r="N392" s="223">
        <f t="shared" ca="1" si="604"/>
        <v>-1.227206850185449E-3</v>
      </c>
      <c r="O392" s="223">
        <f t="shared" ca="1" si="605"/>
        <v>-2.0284652059278192E-3</v>
      </c>
      <c r="P392" s="223">
        <f t="shared" ca="1" si="606"/>
        <v>-1.7110131663380902E-3</v>
      </c>
      <c r="Q392" s="223">
        <f t="shared" ca="1" si="607"/>
        <v>-4.4992738329601236E-4</v>
      </c>
      <c r="R392" s="223">
        <f t="shared" ca="1" si="608"/>
        <v>1.0592959765538443E-3</v>
      </c>
      <c r="S392" s="223">
        <f t="shared" ca="1" si="609"/>
        <v>1.9843114252987067E-3</v>
      </c>
      <c r="T392" s="223">
        <f t="shared" ca="1" si="610"/>
        <v>1.8149675463258676E-3</v>
      </c>
      <c r="U392" s="223">
        <f t="shared" ca="1" si="611"/>
        <v>6.4465847685747516E-4</v>
      </c>
      <c r="V392" s="223">
        <f t="shared" ca="1" si="612"/>
        <v>-8.8118350359794352E-4</v>
      </c>
      <c r="W392" s="223">
        <f t="shared" ca="1" si="613"/>
        <v>-1.9210476409090031E-3</v>
      </c>
      <c r="X392" s="223">
        <f t="shared" ca="1" si="614"/>
        <v>-1.9014427966803416E-3</v>
      </c>
      <c r="Y392" s="223">
        <f t="shared" ca="1" si="615"/>
        <v>-8.331811568806298E-4</v>
      </c>
      <c r="Z392" s="223">
        <f t="shared" ca="1" si="616"/>
        <v>6.945847517984921E-4</v>
      </c>
      <c r="AA392" s="223">
        <f t="shared" ca="1" si="617"/>
        <v>1.839283117585883E-3</v>
      </c>
      <c r="AB392" s="223">
        <f t="shared" ca="1" si="618"/>
        <v>1.96960611346842E-3</v>
      </c>
      <c r="AC392" s="223">
        <f t="shared" ca="1" si="619"/>
        <v>1.013679846899874E-3</v>
      </c>
      <c r="AD392" s="223">
        <f t="shared" ca="1" si="620"/>
        <v>-5.0129676914056919E-4</v>
      </c>
      <c r="AE392" s="223">
        <f t="shared" ca="1" si="621"/>
        <v>-1.7398052923859831E-3</v>
      </c>
      <c r="AF392" s="223">
        <f t="shared" ca="1" si="622"/>
        <v>-2.0188010466875728E-3</v>
      </c>
      <c r="AG392" s="223">
        <f t="shared" ca="1" si="623"/>
        <v>-1.1844162458597011E-3</v>
      </c>
      <c r="AH392" s="223">
        <f t="shared" ca="1" si="624"/>
        <v>3.0318102455913676E-4</v>
      </c>
      <c r="AI392" s="223">
        <f t="shared" ca="1" si="625"/>
        <v>1.6235721911460898E-3</v>
      </c>
      <c r="AJ392" s="223">
        <f t="shared" ca="1" si="626"/>
        <v>2.048553822238214E-3</v>
      </c>
      <c r="AK392" s="223">
        <f t="shared" ca="1" si="627"/>
        <v>1.3437460689041184E-3</v>
      </c>
      <c r="AL392" s="223">
        <f t="shared" ca="1" si="628"/>
        <v>-1.02145480975593E-4</v>
      </c>
      <c r="AM392" s="223">
        <f t="shared" ca="1" si="629"/>
        <v>-1.4917032021706141E-3</v>
      </c>
      <c r="AN392" s="223">
        <f t="shared" ca="1" si="630"/>
        <v>-2.0585779046272696E-3</v>
      </c>
      <c r="AO392" s="223">
        <f t="shared" ca="1" si="631"/>
        <v>-1.490134882738672E-3</v>
      </c>
      <c r="AP392" s="223">
        <f t="shared" ca="1" si="632"/>
        <v>-9.9873779428145395E-5</v>
      </c>
      <c r="AQ392" s="223">
        <f t="shared" ca="1" si="633"/>
        <v>1.3454682959103215E-3</v>
      </c>
      <c r="AR392" s="223">
        <f t="shared" ca="1" si="634"/>
        <v>2.0487767564616125E-3</v>
      </c>
      <c r="AS392" s="223">
        <f t="shared" ca="1" si="635"/>
        <v>1.6221728830618592E-3</v>
      </c>
      <c r="AT392" s="223">
        <f t="shared" ca="1" si="636"/>
        <v>3.0093120073942947E-4</v>
      </c>
      <c r="AU392" s="223">
        <f t="shared" ca="1" si="637"/>
        <v>-1.186275794452626E-3</v>
      </c>
      <c r="AV392" s="223">
        <f t="shared" ca="1" si="638"/>
        <v>-2.0192447681559303E-3</v>
      </c>
      <c r="AW392" s="223">
        <f t="shared" ca="1" si="639"/>
        <v>-1.738588471751256E-3</v>
      </c>
      <c r="AX392" s="223">
        <f t="shared" ca="1" si="640"/>
        <v>-4.9909049008187167E-4</v>
      </c>
      <c r="AY392" s="223">
        <f t="shared" ca="1" si="641"/>
        <v>1.0156588086100379E-3</v>
      </c>
      <c r="AZ392" s="223">
        <f t="shared" ca="1" si="642"/>
        <v>1.9702663489014334E-3</v>
      </c>
      <c r="BA392" s="223">
        <f t="shared" ca="1" si="643"/>
        <v>1.8382605030485581E-3</v>
      </c>
      <c r="BB392" s="223">
        <f t="shared" ca="1" si="644"/>
        <v>6.9244326517420437E-4</v>
      </c>
      <c r="BC392" s="223">
        <f t="shared" ca="1" si="645"/>
        <v>-8.3526047322495336E-4</v>
      </c>
      <c r="BD392" s="223">
        <f t="shared" ca="1" si="646"/>
        <v>-1.9023131876498706E-3</v>
      </c>
      <c r="BE392" s="223">
        <f t="shared" ca="1" si="647"/>
        <v>-1.9202290808060978E-3</v>
      </c>
      <c r="BF392" s="223">
        <f t="shared" ca="1" si="648"/>
        <v>-8.7912743309491621E-4</v>
      </c>
      <c r="BG392" s="223">
        <f t="shared" ca="1" si="649"/>
        <v>6.4681812288289241E-4</v>
      </c>
      <c r="BH392" s="223">
        <f t="shared" ca="1" si="650"/>
        <v>1.8160397104910709E-3</v>
      </c>
      <c r="BI392" s="223">
        <f t="shared" ca="1" si="651"/>
        <v>1.9837048028114763E-3</v>
      </c>
      <c r="BJ392" s="223">
        <f t="shared" ca="1" si="652"/>
        <v>1.0573451232549838E-3</v>
      </c>
      <c r="BK392" s="223">
        <f t="shared" ca="1" si="653"/>
        <v>-4.5214656043071589E-4</v>
      </c>
      <c r="BL392" s="223">
        <f t="shared" ca="1" si="654"/>
        <v>-1.7122767781719533E-3</v>
      </c>
      <c r="BM392" s="223">
        <f t="shared" ca="1" si="655"/>
        <v>-2.0280763631624287E-3</v>
      </c>
      <c r="BN392" s="223">
        <f t="shared" ca="1" si="656"/>
        <v>-1.2253800018744673E-3</v>
      </c>
      <c r="BO392" s="223">
        <f t="shared" ca="1" si="657"/>
        <v>2.5312057943313983E-4</v>
      </c>
      <c r="BP392" s="223">
        <f t="shared" ca="1" si="658"/>
        <v>1.5920236844533396E-3</v>
      </c>
      <c r="BQ392" s="223">
        <f t="shared" ca="1" si="659"/>
        <v>2.0529164394768131E-3</v>
      </c>
      <c r="BR392" s="223">
        <f t="shared" ca="1" si="660"/>
        <v>1.3816138012150516E-3</v>
      </c>
      <c r="BS392" s="223">
        <f t="shared" ca="1" si="661"/>
        <v>-5.165690888583852E-5</v>
      </c>
      <c r="BT392" s="223">
        <f t="shared" ca="1" si="662"/>
        <v>-1.4564385323647577E-3</v>
      </c>
      <c r="BU392" s="223">
        <f t="shared" ca="1" si="663"/>
        <v>-2.0579858082407556E-3</v>
      </c>
      <c r="BV392" s="223">
        <f t="shared" ca="1" si="664"/>
        <v>-1.524541904383005E-3</v>
      </c>
      <c r="BW392" s="223">
        <f t="shared" ca="1" si="665"/>
        <v>-1.5030424593257181E-4</v>
      </c>
      <c r="BX392" s="223">
        <f t="shared" ca="1" si="666"/>
        <v>1.3068270810392239E-3</v>
      </c>
      <c r="BY392" s="223">
        <f t="shared" ca="1" si="667"/>
        <v>2.0432356486618595E-3</v>
      </c>
      <c r="BZ392" s="223">
        <f t="shared" ca="1" si="668"/>
        <v>1.6527878356123709E-3</v>
      </c>
      <c r="CA392" s="223">
        <f t="shared" ca="1" si="669"/>
        <v>3.5081788869799325E-4</v>
      </c>
      <c r="CB392" s="223">
        <f t="shared" ca="1" si="670"/>
        <v>-1.1446301705389317E-3</v>
      </c>
      <c r="CC392" s="223">
        <f t="shared" ca="1" si="671"/>
        <v>-2.0088080128401278E-3</v>
      </c>
      <c r="CD392" s="223">
        <f t="shared" ca="1" si="672"/>
        <v>-1.7651165164790537E-3</v>
      </c>
      <c r="CE392" s="223">
        <f t="shared" ca="1" si="673"/>
        <v>-5.4795296341868737E-4</v>
      </c>
      <c r="CF392" s="223">
        <f t="shared" ca="1" si="674"/>
        <v>9.7140984577785022E-4</v>
      </c>
      <c r="CG392" s="223">
        <f t="shared" ca="1" si="675"/>
        <v>1.9550344577285838E-3</v>
      </c>
      <c r="CH392" s="223">
        <f t="shared" ca="1" si="676"/>
        <v>1.8604461603812042E-3</v>
      </c>
      <c r="CI392" s="223">
        <f t="shared" ca="1" si="677"/>
        <v>7.3981095156011362E-4</v>
      </c>
      <c r="CJ392" s="223">
        <f t="shared" ca="1" si="678"/>
        <v>-7.8883431317528982E-4</v>
      </c>
      <c r="CK392" s="223">
        <f t="shared" ca="1" si="679"/>
        <v>-1.8824328520585668E-3</v>
      </c>
      <c r="CL392" s="223">
        <f t="shared" ca="1" si="680"/>
        <v>-1.9378586907355597E-3</v>
      </c>
      <c r="CM392" s="223">
        <f t="shared" ca="1" si="681"/>
        <v>-9.2454415581619774E-4</v>
      </c>
      <c r="CN392" s="223">
        <f t="shared" ca="1" si="682"/>
        <v>5.9866187491616567E-4</v>
      </c>
      <c r="CO392" s="223">
        <f t="shared" ca="1" si="683"/>
        <v>1.7917023889807539E-3</v>
      </c>
      <c r="CP392" s="223">
        <f t="shared" ca="1" si="684"/>
        <v>1.9966085825568183E-3</v>
      </c>
      <c r="CQ392" s="223">
        <f t="shared" ca="1" si="685"/>
        <v>1.1003734944445135E-3</v>
      </c>
      <c r="CR392" s="223">
        <f t="shared" ca="1" si="686"/>
        <v>-4.0272399553970093E-4</v>
      </c>
      <c r="CS392" s="223">
        <f t="shared" ca="1" si="687"/>
        <v>-1.6837168524528926E-3</v>
      </c>
      <c r="CT392" s="223">
        <f t="shared" ca="1" si="688"/>
        <v>-2.0361300422707725E-3</v>
      </c>
      <c r="CU392" s="223">
        <f t="shared" ca="1" si="689"/>
        <v>-1.2656056347960137E-3</v>
      </c>
      <c r="CV392" s="223">
        <f t="shared" ca="1" si="690"/>
        <v>2.0290766393488754E-4</v>
      </c>
      <c r="CW392" s="223">
        <f t="shared" ca="1" si="691"/>
        <v>1.55951620222267E-3</v>
      </c>
      <c r="CX392" s="223">
        <f t="shared" ca="1" si="692"/>
        <v>2.0560424566157609E-3</v>
      </c>
      <c r="CY392" s="223">
        <f t="shared" ca="1" si="693"/>
        <v>1.41864930103399E-3</v>
      </c>
      <c r="CZ392" s="223">
        <f t="shared" ca="1" si="694"/>
        <v>-1.1372206057402856E-6</v>
      </c>
      <c r="DA392" s="223">
        <f t="shared" ca="1" si="695"/>
        <v>-1.4202965584467491E-3</v>
      </c>
      <c r="DB392" s="223">
        <f t="shared" ca="1" si="696"/>
        <v>-2.056154058156403E-3</v>
      </c>
      <c r="DC392" s="223">
        <f t="shared" ca="1" si="697"/>
        <v>-1.558030598990436E-3</v>
      </c>
      <c r="DD392" s="223">
        <f t="shared" ca="1" si="698"/>
        <v>-2.0064417477950861E-4</v>
      </c>
      <c r="DE392" s="223">
        <f t="shared" ca="1" si="699"/>
        <v>1.2673986823999311E-3</v>
      </c>
      <c r="DF392" s="223">
        <f t="shared" ca="1" si="700"/>
        <v>2.0364637721088539E-3</v>
      </c>
      <c r="DG392" s="223">
        <f t="shared" ca="1" si="701"/>
        <v>1.6824072105724236E-3</v>
      </c>
      <c r="DH392" s="223">
        <f t="shared" ca="1" si="702"/>
        <v>4.0049325707833857E-4</v>
      </c>
      <c r="DI392" s="223">
        <f t="shared" ca="1" si="703"/>
        <v>-1.1022950642109838E-3</v>
      </c>
      <c r="DJ392" s="223">
        <f t="shared" ca="1" si="704"/>
        <v>-1.997161226691563E-3</v>
      </c>
      <c r="DK392" s="223">
        <f t="shared" ca="1" si="705"/>
        <v>-1.7905813210192824E-3</v>
      </c>
      <c r="DL392" s="223">
        <f t="shared" ca="1" si="706"/>
        <v>-5.9648537037964851E-4</v>
      </c>
      <c r="DM392" s="223">
        <f t="shared" ca="1" si="707"/>
        <v>9.2657574197793256E-4</v>
      </c>
      <c r="DN392" s="223">
        <f t="shared" ca="1" si="708"/>
        <v>1.9386249269018447E-3</v>
      </c>
      <c r="DO392" s="223">
        <f t="shared" ca="1" si="709"/>
        <v>1.8815111545134051E-3</v>
      </c>
      <c r="DP392" s="223">
        <f t="shared" ca="1" si="710"/>
        <v>7.8673300349210295E-4</v>
      </c>
      <c r="DQ392" s="223">
        <f t="shared" ca="1" si="711"/>
        <v>-7.4193298883178419E-4</v>
      </c>
      <c r="DR392" s="223">
        <f t="shared" ca="1" si="712"/>
        <v>-1.8614186093058867E-3</v>
      </c>
      <c r="DS392" s="223">
        <f t="shared" ca="1" si="713"/>
        <v>-1.9543210070509312E-3</v>
      </c>
      <c r="DT392" s="223">
        <f t="shared" ca="1" si="714"/>
        <v>-9.6940396770894811E-4</v>
      </c>
      <c r="DU392" s="223">
        <f t="shared" ca="1" si="715"/>
        <v>5.5014501542138502E-4</v>
      </c>
      <c r="DV392" s="223">
        <f t="shared" ca="1" si="716"/>
        <v>1.7662858129473824E-3</v>
      </c>
      <c r="DW392" s="223">
        <f t="shared" ca="1" si="717"/>
        <v>2.0083096799500318E-3</v>
      </c>
      <c r="DX392" s="223">
        <f t="shared" ca="1" si="718"/>
        <v>1.1427390417866172E-3</v>
      </c>
      <c r="DY392" s="223">
        <f t="shared" ca="1" si="719"/>
        <v>-3.5305884477259287E-4</v>
      </c>
      <c r="DZ392" s="223">
        <f t="shared" ca="1" si="720"/>
        <v>-1.6541427186601678E-3</v>
      </c>
      <c r="EA392" s="223">
        <f t="shared" ca="1" si="721"/>
        <v>-2.0429572327774611E-3</v>
      </c>
      <c r="EB392" s="223">
        <f t="shared" ca="1" si="722"/>
        <v>-1.3050689142072016E-3</v>
      </c>
      <c r="EC392" s="223">
        <f t="shared" ca="1" si="723"/>
        <v>1.525725244470727E-4</v>
      </c>
      <c r="ED392" s="223">
        <f t="shared" ca="1" si="724"/>
        <v>1.5260693257458477E-3</v>
      </c>
      <c r="EE392" s="223">
        <f t="shared" ca="1" si="725"/>
        <v>2.0579299906592226E-3</v>
      </c>
      <c r="EF392" s="223">
        <f t="shared" ca="1" si="726"/>
        <v>1.4548302595607096E-3</v>
      </c>
      <c r="EG392" s="223">
        <f t="shared" ca="1" si="727"/>
        <v>4.9383152693527809E-5</v>
      </c>
      <c r="EH392" s="223">
        <f t="shared" ca="1" si="728"/>
        <v>-1.3832990509902408E-3</v>
      </c>
      <c r="EI392" s="223">
        <f t="shared" ca="1" si="729"/>
        <v>-2.0530837577519691E-3</v>
      </c>
      <c r="EJ392" s="223">
        <f t="shared" ca="1" si="730"/>
        <v>-1.5905807942235516E-3</v>
      </c>
      <c r="EK392" s="223">
        <f t="shared" ca="1" si="731"/>
        <v>-2.5086324307808277E-4</v>
      </c>
      <c r="EL392" s="223">
        <f t="shared" ca="1" si="732"/>
        <v>1.2272068501854383E-3</v>
      </c>
      <c r="EM392" s="223">
        <f t="shared" ca="1" si="733"/>
        <v>2.0284652059278149E-3</v>
      </c>
      <c r="EN392" s="223">
        <f t="shared" ca="1" si="734"/>
        <v>1.7110131663380936E-3</v>
      </c>
      <c r="EO392" s="223">
        <f t="shared" ca="1" si="735"/>
        <v>4.4992738329602711E-4</v>
      </c>
      <c r="EP392" s="223">
        <f t="shared" ca="1" si="736"/>
        <v>-1.0592959765538218E-3</v>
      </c>
      <c r="EQ392" s="223">
        <f t="shared" ca="1" si="737"/>
        <v>-1.984311425298705E-3</v>
      </c>
      <c r="ER392" s="223">
        <f t="shared" ca="1" si="738"/>
        <v>-1.8149675463258765E-3</v>
      </c>
      <c r="ES392" s="223">
        <f t="shared" ca="1" si="739"/>
        <v>-6.4465847685747548E-4</v>
      </c>
      <c r="ET392" s="223">
        <f t="shared" ca="1" si="740"/>
        <v>8.8118350359793322E-4</v>
      </c>
      <c r="EU392" s="223">
        <f t="shared" ca="1" si="741"/>
        <v>1.9210476409089951E-3</v>
      </c>
      <c r="EV392" s="223">
        <f t="shared" ca="1" si="742"/>
        <v>1.9014427966803429E-3</v>
      </c>
      <c r="EW392" s="223">
        <f t="shared" ca="1" si="743"/>
        <v>8.3318115688064368E-4</v>
      </c>
      <c r="EX392" s="223">
        <f t="shared" ca="1" si="744"/>
        <v>-6.945847517984676E-4</v>
      </c>
      <c r="EY392" s="223">
        <f t="shared" ca="1" si="745"/>
        <v>-1.8392831175858793E-3</v>
      </c>
      <c r="EZ392" s="223">
        <f t="shared" ca="1" si="746"/>
        <v>-1.9696061134684248E-3</v>
      </c>
      <c r="FA392" s="223">
        <f t="shared" ca="1" si="747"/>
        <v>-1.0136798468998998E-3</v>
      </c>
      <c r="FB392" s="223">
        <f t="shared" ca="1" si="748"/>
        <v>5.012967691405615E-4</v>
      </c>
      <c r="FC392" s="223">
        <f t="shared" ca="1" si="749"/>
        <v>1.7398052923859714E-3</v>
      </c>
      <c r="FD392" s="223">
        <f t="shared" ca="1" si="750"/>
        <v>2.0188010466875728E-3</v>
      </c>
      <c r="FE392" s="223">
        <f t="shared" ca="1" si="751"/>
        <v>1.1844162458597132E-3</v>
      </c>
      <c r="FF392" s="223">
        <f t="shared" ca="1" si="752"/>
        <v>-3.0318102455911464E-4</v>
      </c>
      <c r="FG392" s="223">
        <f t="shared" ca="1" si="753"/>
        <v>-1.6235721911460851E-3</v>
      </c>
      <c r="FH392" s="223">
        <f t="shared" ca="1" si="754"/>
        <v>-2.0485538222382157E-3</v>
      </c>
      <c r="FI392" s="223">
        <f t="shared" ca="1" si="755"/>
        <v>-1.3437460689041409E-3</v>
      </c>
      <c r="FJ392" s="223">
        <f t="shared" ca="1" si="756"/>
        <v>1.0214548097558541E-4</v>
      </c>
      <c r="FK392" s="223">
        <f t="shared" ca="1" si="757"/>
        <v>1.4917032021706036E-3</v>
      </c>
      <c r="FL392" s="223">
        <f t="shared" ca="1" si="758"/>
        <v>2.0585779046272696E-3</v>
      </c>
      <c r="FM392" s="223">
        <f t="shared" ca="1" si="759"/>
        <v>1.4901348827386772E-3</v>
      </c>
      <c r="FN392" s="223">
        <f t="shared" ca="1" si="760"/>
        <v>9.987377942816773E-5</v>
      </c>
      <c r="FO392" s="223">
        <f t="shared" ca="1" si="761"/>
        <v>-1.3454682959103213E-3</v>
      </c>
      <c r="FP392" s="223">
        <f t="shared" ca="1" si="762"/>
        <v>-2.0487767564616108E-3</v>
      </c>
      <c r="FQ392" s="223">
        <f t="shared" ca="1" si="763"/>
        <v>-1.622172883061873E-3</v>
      </c>
      <c r="FR392" s="223">
        <f t="shared" ca="1" si="764"/>
        <v>-3.0093120073943717E-4</v>
      </c>
      <c r="FS392" s="223">
        <f t="shared" ca="1" si="765"/>
        <v>1.1862757944526374E-3</v>
      </c>
      <c r="FT392" s="223">
        <f t="shared" ca="1" si="766"/>
        <v>2.0192447681559242E-3</v>
      </c>
      <c r="FU392" s="223">
        <f t="shared" ca="1" si="767"/>
        <v>1.7385884717512643E-3</v>
      </c>
      <c r="FV392" s="223">
        <f t="shared" ca="1" si="768"/>
        <v>4.9909049008185812E-4</v>
      </c>
      <c r="FW392" s="223">
        <f t="shared" ca="1" si="769"/>
        <v>-1.0156588086100119E-3</v>
      </c>
      <c r="FX392" s="223">
        <f t="shared" ca="1" si="770"/>
        <v>-1.970266348901429E-3</v>
      </c>
      <c r="FY392" s="223">
        <f t="shared" ca="1" si="771"/>
        <v>-1.8382605030485581E-3</v>
      </c>
      <c r="FZ392" s="223">
        <f t="shared" ca="1" si="772"/>
        <v>-6.9244326517423223E-4</v>
      </c>
      <c r="GA392" s="223">
        <f t="shared" ca="1" si="773"/>
        <v>8.3526047322493948E-4</v>
      </c>
      <c r="GB392" s="223">
        <f t="shared" ca="1" si="774"/>
        <v>1.9023131876498706E-3</v>
      </c>
      <c r="GC392" s="223">
        <f t="shared" ca="1" si="775"/>
        <v>1.9202290808061086E-3</v>
      </c>
      <c r="GD392" s="223">
        <f t="shared" ca="1" si="776"/>
        <v>8.7912743309492987E-4</v>
      </c>
      <c r="GE392" s="223">
        <f t="shared" ca="1" si="777"/>
        <v>-6.4681812288289165E-4</v>
      </c>
      <c r="GF392" s="223">
        <f t="shared" ca="1" si="778"/>
        <v>-1.8160397104910499E-3</v>
      </c>
      <c r="GG392" s="223">
        <f t="shared" ca="1" si="779"/>
        <v>-1.9837048028114803E-3</v>
      </c>
      <c r="GH392" s="223">
        <f t="shared" ca="1" si="780"/>
        <v>-1.0573451232549845E-3</v>
      </c>
      <c r="GI392" s="223">
        <f t="shared" ca="1" si="781"/>
        <v>4.5214656043067263E-4</v>
      </c>
      <c r="GJ392" s="223">
        <f t="shared" ca="1" si="782"/>
        <v>1.7122767781719366E-3</v>
      </c>
      <c r="GK392" s="223">
        <f t="shared" ca="1" si="783"/>
        <v>2.0280763631624287E-3</v>
      </c>
      <c r="GL392" s="223">
        <f t="shared" ca="1" si="784"/>
        <v>1.225380001874456E-3</v>
      </c>
      <c r="GM392" s="223">
        <f t="shared" ca="1" si="785"/>
        <v>-2.5312057943311034E-4</v>
      </c>
      <c r="GN392" s="223">
        <f t="shared" ca="1" si="786"/>
        <v>-1.5920236844533301E-3</v>
      </c>
      <c r="GO392" s="223">
        <f t="shared" ca="1" si="787"/>
        <v>-2.0529164394768118E-3</v>
      </c>
      <c r="GP392" s="223">
        <f t="shared" ca="1" si="788"/>
        <v>-1.3816138012150737E-3</v>
      </c>
      <c r="GQ392" s="223">
        <f t="shared" ca="1" si="789"/>
        <v>5.1656908885823558E-5</v>
      </c>
      <c r="GR392" s="223">
        <f t="shared" ca="1" si="790"/>
        <v>1.4564385323647677E-3</v>
      </c>
      <c r="GS392" s="223">
        <f t="shared" ca="1" si="791"/>
        <v>2.0579858082407543E-3</v>
      </c>
      <c r="GT392" s="223">
        <f t="shared" ca="1" si="792"/>
        <v>1.5245419043830152E-3</v>
      </c>
      <c r="GU392" s="223">
        <f t="shared" ca="1" si="793"/>
        <v>1.5030424593257257E-4</v>
      </c>
      <c r="GV392" s="223">
        <f t="shared" ca="1" si="794"/>
        <v>-1.3068270810392007E-3</v>
      </c>
      <c r="GW392" s="223">
        <f t="shared" ca="1" si="795"/>
        <v>-2.0432356486618578E-3</v>
      </c>
      <c r="GX392" s="223">
        <f t="shared" ca="1" si="796"/>
        <v>-1.6527878356123714E-3</v>
      </c>
      <c r="GY392" s="223">
        <f t="shared" ca="1" si="797"/>
        <v>-3.5081788869803694E-4</v>
      </c>
      <c r="GZ392" s="223">
        <f t="shared" ca="1" si="798"/>
        <v>1.1446301705389191E-3</v>
      </c>
      <c r="HA392" s="223">
        <f t="shared" ca="1" si="799"/>
        <v>2.0088080128401273E-3</v>
      </c>
      <c r="HB392" s="223">
        <f t="shared" ca="1" si="800"/>
        <v>1.7651165164790769E-3</v>
      </c>
      <c r="HC392" s="223">
        <f t="shared" ca="1" si="801"/>
        <v>5.4795296341871599E-4</v>
      </c>
      <c r="HD392" s="223">
        <f t="shared" ca="1" si="802"/>
        <v>-9.7140984577784968E-4</v>
      </c>
      <c r="HE392" s="223">
        <f t="shared" ca="1" si="803"/>
        <v>-1.9550344577285881E-3</v>
      </c>
      <c r="HF392" s="223">
        <f t="shared" ca="1" si="804"/>
        <v>-1.860446160381217E-3</v>
      </c>
      <c r="HG392" s="223">
        <f t="shared" ca="1" si="805"/>
        <v>-7.3981095156011405E-4</v>
      </c>
      <c r="HH392" s="223">
        <f t="shared" ca="1" si="806"/>
        <v>7.8883431317530272E-4</v>
      </c>
      <c r="HI392" s="223">
        <f t="shared" ca="1" si="807"/>
        <v>1.8824328520585546E-3</v>
      </c>
      <c r="HJ392" s="223">
        <f t="shared" ca="1" si="808"/>
        <v>1.9378586907355649E-3</v>
      </c>
      <c r="HK392" s="223">
        <f t="shared" ca="1" si="809"/>
        <v>9.2454415581618506E-4</v>
      </c>
      <c r="HL392" s="223">
        <f t="shared" ca="1" si="810"/>
        <v>-5.9866187491612339E-4</v>
      </c>
      <c r="HM392" s="223">
        <f t="shared" ca="1" si="811"/>
        <v>-1.7917023889807465E-3</v>
      </c>
      <c r="HN392" s="223">
        <f t="shared" ca="1" si="812"/>
        <v>-1.9966085825568148E-3</v>
      </c>
      <c r="HO392" s="223">
        <f t="shared" ca="1" si="813"/>
        <v>-1.1003734944445508E-3</v>
      </c>
      <c r="HP392" s="223">
        <f t="shared" ca="1" si="814"/>
        <v>4.0272399553968629E-4</v>
      </c>
      <c r="HQ392" s="223">
        <f t="shared" ca="1" si="815"/>
        <v>1.6837168524529008E-3</v>
      </c>
      <c r="HR392" s="223">
        <f t="shared" ca="1" si="816"/>
        <v>2.036130042270779E-3</v>
      </c>
      <c r="HS392" s="223">
        <f t="shared" ca="1" si="817"/>
        <v>1.2656056347960256E-3</v>
      </c>
      <c r="HT392" s="223">
        <f t="shared" ca="1" si="818"/>
        <v>-2.0290766393487247E-4</v>
      </c>
      <c r="HU392" s="223">
        <f t="shared" ca="1" si="819"/>
        <v>-1.5595162022226409E-3</v>
      </c>
      <c r="HV392" s="223">
        <f t="shared" ca="1" si="820"/>
        <v>-2.0560424566157618E-3</v>
      </c>
      <c r="HW392" s="223">
        <f t="shared" ca="1" si="821"/>
        <v>-1.4186493010340008E-3</v>
      </c>
      <c r="HX392" s="223">
        <f t="shared" ca="1" si="822"/>
        <v>1.1372206056958333E-6</v>
      </c>
      <c r="HY392" s="223">
        <f t="shared" ca="1" si="823"/>
        <v>1.420296558446738E-3</v>
      </c>
      <c r="HZ392" s="223">
        <f t="shared" ca="1" si="824"/>
        <v>2.0561540581564021E-3</v>
      </c>
      <c r="IA392" s="223">
        <f t="shared" ca="1" si="825"/>
        <v>1.5580305989904269E-3</v>
      </c>
      <c r="IB392" s="223">
        <f t="shared" ca="1" si="826"/>
        <v>2.0064417477952347E-4</v>
      </c>
      <c r="IC392" s="223">
        <f t="shared" ca="1" si="827"/>
        <v>-1.2673986823999192E-3</v>
      </c>
      <c r="ID392" s="223">
        <f t="shared" ca="1" si="828"/>
        <v>-2.0364637721088561E-3</v>
      </c>
      <c r="IE392" s="223">
        <f t="shared" ca="1" si="829"/>
        <v>-3.6827018186230014E-4</v>
      </c>
      <c r="IF392" s="223">
        <f t="shared" ca="1" si="830"/>
        <v>-4.0049325707835343E-4</v>
      </c>
      <c r="IG392" s="223">
        <f t="shared" ca="1" si="831"/>
        <v>1.1022950642109956E-3</v>
      </c>
      <c r="IH392" s="223">
        <f t="shared" ca="1" si="832"/>
        <v>1.9971612266915526E-3</v>
      </c>
      <c r="II392" s="223">
        <f t="shared" ca="1" si="833"/>
        <v>1.7905813210192898E-3</v>
      </c>
      <c r="IJ392" s="223">
        <f t="shared" ca="1" si="834"/>
        <v>5.9648537037963485E-4</v>
      </c>
      <c r="IK392" s="223">
        <f t="shared" ca="1" si="835"/>
        <v>-9.2657574197789309E-4</v>
      </c>
      <c r="IL392" s="223">
        <f t="shared" ca="1" si="836"/>
        <v>-1.9386249269018397E-3</v>
      </c>
      <c r="IM392" s="223">
        <f t="shared" ca="1" si="837"/>
        <v>-1.8815111545133995E-3</v>
      </c>
      <c r="IN392" s="223">
        <f t="shared" ca="1" si="838"/>
        <v>-7.8673300349214393E-4</v>
      </c>
      <c r="IO392" s="223">
        <f t="shared" ca="1" si="839"/>
        <v>7.4193298883176988E-4</v>
      </c>
      <c r="IP392" s="223">
        <f t="shared" ca="1" si="840"/>
        <v>1.8614186093058802E-3</v>
      </c>
      <c r="IQ392" s="223">
        <f t="shared" ca="1" si="841"/>
        <v>1.9543210070509455E-3</v>
      </c>
      <c r="IR392" s="223">
        <f t="shared" ca="1" si="842"/>
        <v>9.6940396770896166E-4</v>
      </c>
      <c r="IS392" s="223">
        <f t="shared" ca="1" si="843"/>
        <v>-5.5014501542137038E-4</v>
      </c>
      <c r="IT392" s="223">
        <f t="shared" ca="1" si="844"/>
        <v>-1.7662858129473893E-3</v>
      </c>
      <c r="IU392" s="223">
        <f t="shared" ca="1" si="845"/>
        <v>-2.0083096799500353E-3</v>
      </c>
      <c r="IV392" s="223">
        <f t="shared" ca="1" si="846"/>
        <v>-1.1427390417866297E-3</v>
      </c>
      <c r="IW392" s="223">
        <f t="shared" ca="1" si="847"/>
        <v>3.5305884477260685E-4</v>
      </c>
      <c r="IX392" s="223">
        <f t="shared" ca="1" si="848"/>
        <v>1.6541427186601411E-3</v>
      </c>
      <c r="IY392" s="223">
        <f t="shared" ca="1" si="849"/>
        <v>2.0429572327774629E-3</v>
      </c>
      <c r="IZ392" s="223">
        <f t="shared" ca="1" si="850"/>
        <v>1.3050689142071908E-3</v>
      </c>
      <c r="JA392" s="223">
        <f t="shared" ca="1" si="851"/>
        <v>-1.5257252444702857E-4</v>
      </c>
      <c r="JB392" s="223">
        <f t="shared" ca="1" si="852"/>
        <v>-1.5260693257458375E-3</v>
      </c>
    </row>
    <row r="393" spans="2:262">
      <c r="B393" s="230">
        <v>32</v>
      </c>
      <c r="C393" s="229">
        <f t="shared" si="853"/>
        <v>6.2500000000000023E-4</v>
      </c>
      <c r="D393" s="226">
        <f t="shared" ca="1" si="597"/>
        <v>50.075547055553784</v>
      </c>
      <c r="E393" s="225">
        <f ca="1">AL361</f>
        <v>7.5547055553786921E-2</v>
      </c>
      <c r="F393" s="224">
        <v>32</v>
      </c>
      <c r="G393" s="223">
        <f t="shared" ca="1" si="854"/>
        <v>-4.3204272009941239E-4</v>
      </c>
      <c r="H393" s="223">
        <f t="shared" ca="1" si="598"/>
        <v>-2.9701342116517402E-4</v>
      </c>
      <c r="I393" s="223">
        <f t="shared" ca="1" si="599"/>
        <v>1.20023116807912E-5</v>
      </c>
      <c r="J393" s="223">
        <f t="shared" ca="1" si="600"/>
        <v>3.1398725312397794E-4</v>
      </c>
      <c r="K393" s="223">
        <f t="shared" ca="1" si="601"/>
        <v>4.3204272009941244E-4</v>
      </c>
      <c r="L393" s="223">
        <f t="shared" ca="1" si="602"/>
        <v>2.9701342116517408E-4</v>
      </c>
      <c r="M393" s="223">
        <f t="shared" ca="1" si="603"/>
        <v>-1.2002311680791119E-5</v>
      </c>
      <c r="N393" s="223">
        <f t="shared" ca="1" si="604"/>
        <v>-3.1398725312397794E-4</v>
      </c>
      <c r="O393" s="223">
        <f t="shared" ca="1" si="605"/>
        <v>-4.3204272009941239E-4</v>
      </c>
      <c r="P393" s="223">
        <f t="shared" ca="1" si="606"/>
        <v>-2.9701342116517413E-4</v>
      </c>
      <c r="Q393" s="223">
        <f t="shared" ca="1" si="607"/>
        <v>1.2002311680790712E-5</v>
      </c>
      <c r="R393" s="223">
        <f t="shared" ca="1" si="608"/>
        <v>3.1398725312397789E-4</v>
      </c>
      <c r="S393" s="223">
        <f t="shared" ca="1" si="609"/>
        <v>4.3204272009941239E-4</v>
      </c>
      <c r="T393" s="223">
        <f t="shared" ca="1" si="610"/>
        <v>2.9701342116517413E-4</v>
      </c>
      <c r="U393" s="223">
        <f t="shared" ca="1" si="611"/>
        <v>-1.2002311680790658E-5</v>
      </c>
      <c r="V393" s="223">
        <f t="shared" ca="1" si="612"/>
        <v>-3.1398725312397783E-4</v>
      </c>
      <c r="W393" s="223">
        <f t="shared" ca="1" si="613"/>
        <v>-4.3204272009941239E-4</v>
      </c>
      <c r="X393" s="223">
        <f t="shared" ca="1" si="614"/>
        <v>-2.9701342116517418E-4</v>
      </c>
      <c r="Y393" s="223">
        <f t="shared" ca="1" si="615"/>
        <v>1.2002311680790604E-5</v>
      </c>
      <c r="Z393" s="223">
        <f t="shared" ca="1" si="616"/>
        <v>3.1398725312397783E-4</v>
      </c>
      <c r="AA393" s="223">
        <f t="shared" ca="1" si="617"/>
        <v>4.3204272009941239E-4</v>
      </c>
      <c r="AB393" s="223">
        <f t="shared" ca="1" si="618"/>
        <v>2.9701342116517478E-4</v>
      </c>
      <c r="AC393" s="223">
        <f t="shared" ca="1" si="619"/>
        <v>-1.2002311680790495E-5</v>
      </c>
      <c r="AD393" s="223">
        <f t="shared" ca="1" si="620"/>
        <v>-3.1398725312397778E-4</v>
      </c>
      <c r="AE393" s="223">
        <f t="shared" ca="1" si="621"/>
        <v>-4.3204272009941239E-4</v>
      </c>
      <c r="AF393" s="223">
        <f t="shared" ca="1" si="622"/>
        <v>-2.970134211651737E-4</v>
      </c>
      <c r="AG393" s="223">
        <f t="shared" ca="1" si="623"/>
        <v>1.2002311680790495E-5</v>
      </c>
      <c r="AH393" s="223">
        <f t="shared" ca="1" si="624"/>
        <v>3.1398725312397773E-4</v>
      </c>
      <c r="AI393" s="223">
        <f t="shared" ca="1" si="625"/>
        <v>4.3204272009941244E-4</v>
      </c>
      <c r="AJ393" s="223">
        <f t="shared" ca="1" si="626"/>
        <v>2.9701342116517489E-4</v>
      </c>
      <c r="AK393" s="223">
        <f t="shared" ca="1" si="627"/>
        <v>-1.2002311680790441E-5</v>
      </c>
      <c r="AL393" s="223">
        <f t="shared" ca="1" si="628"/>
        <v>-3.1398725312397773E-4</v>
      </c>
      <c r="AM393" s="223">
        <f t="shared" ca="1" si="629"/>
        <v>-4.3204272009941239E-4</v>
      </c>
      <c r="AN393" s="223">
        <f t="shared" ca="1" si="630"/>
        <v>-2.9701342116517381E-4</v>
      </c>
      <c r="AO393" s="223">
        <f t="shared" ca="1" si="631"/>
        <v>1.2002311680790387E-5</v>
      </c>
      <c r="AP393" s="223">
        <f t="shared" ca="1" si="632"/>
        <v>3.1398725312397767E-4</v>
      </c>
      <c r="AQ393" s="223">
        <f t="shared" ca="1" si="633"/>
        <v>4.3204272009941239E-4</v>
      </c>
      <c r="AR393" s="223">
        <f t="shared" ca="1" si="634"/>
        <v>2.9701342116517494E-4</v>
      </c>
      <c r="AS393" s="223">
        <f t="shared" ca="1" si="635"/>
        <v>-1.2002311680790333E-5</v>
      </c>
      <c r="AT393" s="223">
        <f t="shared" ca="1" si="636"/>
        <v>-3.1398725312397762E-4</v>
      </c>
      <c r="AU393" s="223">
        <f t="shared" ca="1" si="637"/>
        <v>-4.3204272009941249E-4</v>
      </c>
      <c r="AV393" s="223">
        <f t="shared" ca="1" si="638"/>
        <v>-2.9701342116517386E-4</v>
      </c>
      <c r="AW393" s="223">
        <f t="shared" ca="1" si="639"/>
        <v>1.2002311680790306E-5</v>
      </c>
      <c r="AX393" s="223">
        <f t="shared" ca="1" si="640"/>
        <v>3.1398725312397653E-4</v>
      </c>
      <c r="AY393" s="223">
        <f t="shared" ca="1" si="641"/>
        <v>4.3204272009941239E-4</v>
      </c>
      <c r="AZ393" s="223">
        <f t="shared" ca="1" si="642"/>
        <v>2.97013421165175E-4</v>
      </c>
      <c r="BA393" s="223">
        <f t="shared" ca="1" si="643"/>
        <v>-1.2002311680791742E-5</v>
      </c>
      <c r="BB393" s="223">
        <f t="shared" ca="1" si="644"/>
        <v>-3.1398725312397756E-4</v>
      </c>
      <c r="BC393" s="223">
        <f t="shared" ca="1" si="645"/>
        <v>-4.3204272009941249E-4</v>
      </c>
      <c r="BD393" s="223">
        <f t="shared" ca="1" si="646"/>
        <v>-2.9701342116517397E-4</v>
      </c>
      <c r="BE393" s="223">
        <f t="shared" ca="1" si="647"/>
        <v>1.200231168079017E-5</v>
      </c>
      <c r="BF393" s="223">
        <f t="shared" ca="1" si="648"/>
        <v>3.1398725312397859E-4</v>
      </c>
      <c r="BG393" s="223">
        <f t="shared" ca="1" si="649"/>
        <v>4.3204272009941239E-4</v>
      </c>
      <c r="BH393" s="223">
        <f t="shared" ca="1" si="650"/>
        <v>2.9701342116517511E-4</v>
      </c>
      <c r="BI393" s="223">
        <f t="shared" ca="1" si="651"/>
        <v>-1.2002311680791661E-5</v>
      </c>
      <c r="BJ393" s="223">
        <f t="shared" ca="1" si="652"/>
        <v>-3.1398725312397751E-4</v>
      </c>
      <c r="BK393" s="223">
        <f t="shared" ca="1" si="653"/>
        <v>-4.3204272009941249E-4</v>
      </c>
      <c r="BL393" s="223">
        <f t="shared" ca="1" si="654"/>
        <v>-2.9701342116517402E-4</v>
      </c>
      <c r="BM393" s="223">
        <f t="shared" ca="1" si="655"/>
        <v>1.2002311680790035E-5</v>
      </c>
      <c r="BN393" s="223">
        <f t="shared" ca="1" si="656"/>
        <v>3.1398725312397637E-4</v>
      </c>
      <c r="BO393" s="223">
        <f t="shared" ca="1" si="657"/>
        <v>4.3204272009941239E-4</v>
      </c>
      <c r="BP393" s="223">
        <f t="shared" ca="1" si="658"/>
        <v>2.9701342116517516E-4</v>
      </c>
      <c r="BQ393" s="223">
        <f t="shared" ca="1" si="659"/>
        <v>-1.2002311680791553E-5</v>
      </c>
      <c r="BR393" s="223">
        <f t="shared" ca="1" si="660"/>
        <v>-3.139872531239774E-4</v>
      </c>
      <c r="BS393" s="223">
        <f t="shared" ca="1" si="661"/>
        <v>-4.3204272009941249E-4</v>
      </c>
      <c r="BT393" s="223">
        <f t="shared" ca="1" si="662"/>
        <v>-2.9701342116517408E-4</v>
      </c>
      <c r="BU393" s="223">
        <f t="shared" ca="1" si="663"/>
        <v>1.200231168078998E-5</v>
      </c>
      <c r="BV393" s="223">
        <f t="shared" ca="1" si="664"/>
        <v>3.1398725312397843E-4</v>
      </c>
      <c r="BW393" s="223">
        <f t="shared" ca="1" si="665"/>
        <v>4.3204272009941244E-4</v>
      </c>
      <c r="BX393" s="223">
        <f t="shared" ca="1" si="666"/>
        <v>2.9701342116517527E-4</v>
      </c>
      <c r="BY393" s="223">
        <f t="shared" ca="1" si="667"/>
        <v>-1.2002311680791444E-5</v>
      </c>
      <c r="BZ393" s="223">
        <f t="shared" ca="1" si="668"/>
        <v>-3.1398725312397735E-4</v>
      </c>
      <c r="CA393" s="223">
        <f t="shared" ca="1" si="669"/>
        <v>-4.3204272009941249E-4</v>
      </c>
      <c r="CB393" s="223">
        <f t="shared" ca="1" si="670"/>
        <v>-2.9701342116517418E-4</v>
      </c>
      <c r="CC393" s="223">
        <f t="shared" ca="1" si="671"/>
        <v>1.2002311680789845E-5</v>
      </c>
      <c r="CD393" s="223">
        <f t="shared" ca="1" si="672"/>
        <v>3.1398725312397626E-4</v>
      </c>
      <c r="CE393" s="223">
        <f t="shared" ca="1" si="673"/>
        <v>4.3204272009941239E-4</v>
      </c>
      <c r="CF393" s="223">
        <f t="shared" ca="1" si="674"/>
        <v>2.9701342116517532E-4</v>
      </c>
      <c r="CG393" s="223">
        <f t="shared" ca="1" si="675"/>
        <v>-1.2002311680791336E-5</v>
      </c>
      <c r="CH393" s="223">
        <f t="shared" ca="1" si="676"/>
        <v>-3.1398725312397729E-4</v>
      </c>
      <c r="CI393" s="223">
        <f t="shared" ca="1" si="677"/>
        <v>-4.3204272009941249E-4</v>
      </c>
      <c r="CJ393" s="223">
        <f t="shared" ca="1" si="678"/>
        <v>-2.9701342116517646E-4</v>
      </c>
      <c r="CK393" s="223">
        <f t="shared" ca="1" si="679"/>
        <v>1.2002311680792827E-5</v>
      </c>
      <c r="CL393" s="223">
        <f t="shared" ca="1" si="680"/>
        <v>3.1398725312397827E-4</v>
      </c>
      <c r="CM393" s="223">
        <f t="shared" ca="1" si="681"/>
        <v>4.3204272009941239E-4</v>
      </c>
      <c r="CN393" s="223">
        <f t="shared" ca="1" si="682"/>
        <v>2.9701342116517543E-4</v>
      </c>
      <c r="CO393" s="223">
        <f t="shared" ca="1" si="683"/>
        <v>-1.2002311680788137E-5</v>
      </c>
      <c r="CP393" s="223">
        <f t="shared" ca="1" si="684"/>
        <v>-3.1398725312397507E-4</v>
      </c>
      <c r="CQ393" s="223">
        <f t="shared" ca="1" si="685"/>
        <v>-4.3204272009941239E-4</v>
      </c>
      <c r="CR393" s="223">
        <f t="shared" ca="1" si="686"/>
        <v>-2.9701342116517435E-4</v>
      </c>
      <c r="CS393" s="223">
        <f t="shared" ca="1" si="687"/>
        <v>1.2002311680789655E-5</v>
      </c>
      <c r="CT393" s="223">
        <f t="shared" ca="1" si="688"/>
        <v>3.139872531239761E-4</v>
      </c>
      <c r="CU393" s="223">
        <f t="shared" ca="1" si="689"/>
        <v>4.3204272009941249E-4</v>
      </c>
      <c r="CV393" s="223">
        <f t="shared" ca="1" si="690"/>
        <v>2.9701342116517326E-4</v>
      </c>
      <c r="CW393" s="223">
        <f t="shared" ca="1" si="691"/>
        <v>-1.2002311680791119E-5</v>
      </c>
      <c r="CX393" s="223">
        <f t="shared" ca="1" si="692"/>
        <v>-3.1398725312397713E-4</v>
      </c>
      <c r="CY393" s="223">
        <f t="shared" ca="1" si="693"/>
        <v>-4.3204272009941249E-4</v>
      </c>
      <c r="CZ393" s="223">
        <f t="shared" ca="1" si="694"/>
        <v>-2.9701342116517662E-4</v>
      </c>
      <c r="DA393" s="223">
        <f t="shared" ca="1" si="695"/>
        <v>1.200231168079261E-5</v>
      </c>
      <c r="DB393" s="223">
        <f t="shared" ca="1" si="696"/>
        <v>3.1398725312397816E-4</v>
      </c>
      <c r="DC393" s="223">
        <f t="shared" ca="1" si="697"/>
        <v>4.3204272009941249E-4</v>
      </c>
      <c r="DD393" s="223">
        <f t="shared" ca="1" si="698"/>
        <v>2.9701342116517554E-4</v>
      </c>
      <c r="DE393" s="223">
        <f t="shared" ca="1" si="699"/>
        <v>-1.2002311680787948E-5</v>
      </c>
      <c r="DF393" s="223">
        <f t="shared" ca="1" si="700"/>
        <v>-3.1398725312397913E-4</v>
      </c>
      <c r="DG393" s="223">
        <f t="shared" ca="1" si="701"/>
        <v>-4.3204272009941239E-4</v>
      </c>
      <c r="DH393" s="223">
        <f t="shared" ca="1" si="702"/>
        <v>-2.9701342116517451E-4</v>
      </c>
      <c r="DI393" s="223">
        <f t="shared" ca="1" si="703"/>
        <v>1.2002311680789438E-5</v>
      </c>
      <c r="DJ393" s="223">
        <f t="shared" ca="1" si="704"/>
        <v>3.1398725312397594E-4</v>
      </c>
      <c r="DK393" s="223">
        <f t="shared" ca="1" si="705"/>
        <v>4.3204272009941249E-4</v>
      </c>
      <c r="DL393" s="223">
        <f t="shared" ca="1" si="706"/>
        <v>2.9701342116517343E-4</v>
      </c>
      <c r="DM393" s="223">
        <f t="shared" ca="1" si="707"/>
        <v>-1.2002311680790929E-5</v>
      </c>
      <c r="DN393" s="223">
        <f t="shared" ca="1" si="708"/>
        <v>-3.1398725312397697E-4</v>
      </c>
      <c r="DO393" s="223">
        <f t="shared" ca="1" si="709"/>
        <v>-4.3204272009941249E-4</v>
      </c>
      <c r="DP393" s="223">
        <f t="shared" ca="1" si="710"/>
        <v>-2.9701342116517679E-4</v>
      </c>
      <c r="DQ393" s="223">
        <f t="shared" ca="1" si="711"/>
        <v>1.2002311680792393E-5</v>
      </c>
      <c r="DR393" s="223">
        <f t="shared" ca="1" si="712"/>
        <v>3.13987253123978E-4</v>
      </c>
      <c r="DS393" s="223">
        <f t="shared" ca="1" si="713"/>
        <v>4.3204272009941244E-4</v>
      </c>
      <c r="DT393" s="223">
        <f t="shared" ca="1" si="714"/>
        <v>2.970134211651757E-4</v>
      </c>
      <c r="DU393" s="223">
        <f t="shared" ca="1" si="715"/>
        <v>-1.2002311680787758E-5</v>
      </c>
      <c r="DV393" s="223">
        <f t="shared" ca="1" si="716"/>
        <v>-3.139872531239748E-4</v>
      </c>
      <c r="DW393" s="223">
        <f t="shared" ca="1" si="717"/>
        <v>-4.3204272009941239E-4</v>
      </c>
      <c r="DX393" s="223">
        <f t="shared" ca="1" si="718"/>
        <v>-2.9701342116517462E-4</v>
      </c>
      <c r="DY393" s="223">
        <f t="shared" ca="1" si="719"/>
        <v>1.2002311680789222E-5</v>
      </c>
      <c r="DZ393" s="223">
        <f t="shared" ca="1" si="720"/>
        <v>3.1398725312397583E-4</v>
      </c>
      <c r="EA393" s="223">
        <f t="shared" ca="1" si="721"/>
        <v>4.320427200994126E-4</v>
      </c>
      <c r="EB393" s="223">
        <f t="shared" ca="1" si="722"/>
        <v>2.9701342116517353E-4</v>
      </c>
      <c r="EC393" s="223">
        <f t="shared" ca="1" si="723"/>
        <v>-1.2002311680790712E-5</v>
      </c>
      <c r="ED393" s="223">
        <f t="shared" ca="1" si="724"/>
        <v>-3.1398725312397686E-4</v>
      </c>
      <c r="EE393" s="223">
        <f t="shared" ca="1" si="725"/>
        <v>-4.3204272009941249E-4</v>
      </c>
      <c r="EF393" s="223">
        <f t="shared" ca="1" si="726"/>
        <v>-2.9701342116517695E-4</v>
      </c>
      <c r="EG393" s="223">
        <f t="shared" ca="1" si="727"/>
        <v>1.2002311680792203E-5</v>
      </c>
      <c r="EH393" s="223">
        <f t="shared" ca="1" si="728"/>
        <v>3.1398725312397783E-4</v>
      </c>
      <c r="EI393" s="223">
        <f t="shared" ca="1" si="729"/>
        <v>4.3204272009941244E-4</v>
      </c>
      <c r="EJ393" s="223">
        <f t="shared" ca="1" si="730"/>
        <v>2.9701342116517587E-4</v>
      </c>
      <c r="EK393" s="223">
        <f t="shared" ca="1" si="731"/>
        <v>-1.2002311680787541E-5</v>
      </c>
      <c r="EL393" s="223">
        <f t="shared" ca="1" si="732"/>
        <v>-3.1398725312397886E-4</v>
      </c>
      <c r="EM393" s="223">
        <f t="shared" ca="1" si="733"/>
        <v>-4.3204272009941239E-4</v>
      </c>
      <c r="EN393" s="223">
        <f t="shared" ca="1" si="734"/>
        <v>-2.9701342116517478E-4</v>
      </c>
      <c r="EO393" s="223">
        <f t="shared" ca="1" si="735"/>
        <v>1.2002311680789032E-5</v>
      </c>
      <c r="EP393" s="223">
        <f t="shared" ca="1" si="736"/>
        <v>3.1398725312397567E-4</v>
      </c>
      <c r="EQ393" s="223">
        <f t="shared" ca="1" si="737"/>
        <v>4.3204272009941255E-4</v>
      </c>
      <c r="ER393" s="223">
        <f t="shared" ca="1" si="738"/>
        <v>2.970134211651737E-4</v>
      </c>
      <c r="ES393" s="223">
        <f t="shared" ca="1" si="739"/>
        <v>-1.2002311680790495E-5</v>
      </c>
      <c r="ET393" s="223">
        <f t="shared" ca="1" si="740"/>
        <v>-3.139872531239767E-4</v>
      </c>
      <c r="EU393" s="223">
        <f t="shared" ca="1" si="741"/>
        <v>-4.3204272009941249E-4</v>
      </c>
      <c r="EV393" s="223">
        <f t="shared" ca="1" si="742"/>
        <v>-2.9701342116517711E-4</v>
      </c>
      <c r="EW393" s="223">
        <f t="shared" ca="1" si="743"/>
        <v>1.2002311680791932E-5</v>
      </c>
      <c r="EX393" s="223">
        <f t="shared" ca="1" si="744"/>
        <v>3.1398725312397773E-4</v>
      </c>
      <c r="EY393" s="223">
        <f t="shared" ca="1" si="745"/>
        <v>4.3204272009941244E-4</v>
      </c>
      <c r="EZ393" s="223">
        <f t="shared" ca="1" si="746"/>
        <v>2.9701342116517603E-4</v>
      </c>
      <c r="FA393" s="223">
        <f t="shared" ca="1" si="747"/>
        <v>-1.2002311680787324E-5</v>
      </c>
      <c r="FB393" s="223">
        <f t="shared" ca="1" si="748"/>
        <v>-3.1398725312397453E-4</v>
      </c>
      <c r="FC393" s="223">
        <f t="shared" ca="1" si="749"/>
        <v>-4.3204272009941239E-4</v>
      </c>
      <c r="FD393" s="223">
        <f t="shared" ca="1" si="750"/>
        <v>-2.9701342116517494E-4</v>
      </c>
      <c r="FE393" s="223">
        <f t="shared" ca="1" si="751"/>
        <v>1.2002311680788815E-5</v>
      </c>
      <c r="FF393" s="223">
        <f t="shared" ca="1" si="752"/>
        <v>3.139872531239755E-4</v>
      </c>
      <c r="FG393" s="223">
        <f t="shared" ca="1" si="753"/>
        <v>4.3204272009941255E-4</v>
      </c>
      <c r="FH393" s="223">
        <f t="shared" ca="1" si="754"/>
        <v>2.9701342116517386E-4</v>
      </c>
      <c r="FI393" s="223">
        <f t="shared" ca="1" si="755"/>
        <v>-1.2002311680790306E-5</v>
      </c>
      <c r="FJ393" s="223">
        <f t="shared" ca="1" si="756"/>
        <v>-3.1398725312397653E-4</v>
      </c>
      <c r="FK393" s="223">
        <f t="shared" ca="1" si="757"/>
        <v>-4.3204272009941249E-4</v>
      </c>
      <c r="FL393" s="223">
        <f t="shared" ca="1" si="758"/>
        <v>-2.9701342116517727E-4</v>
      </c>
      <c r="FM393" s="223">
        <f t="shared" ca="1" si="759"/>
        <v>1.2002311680785644E-5</v>
      </c>
      <c r="FN393" s="223">
        <f t="shared" ca="1" si="760"/>
        <v>3.1398725312397333E-4</v>
      </c>
      <c r="FO393" s="223">
        <f t="shared" ca="1" si="761"/>
        <v>4.3204272009941266E-4</v>
      </c>
      <c r="FP393" s="223">
        <f t="shared" ca="1" si="762"/>
        <v>2.9701342116517169E-4</v>
      </c>
      <c r="FQ393" s="223">
        <f t="shared" ca="1" si="763"/>
        <v>-1.2002311680793233E-5</v>
      </c>
      <c r="FR393" s="223">
        <f t="shared" ca="1" si="764"/>
        <v>-3.1398725312397859E-4</v>
      </c>
      <c r="FS393" s="223">
        <f t="shared" ca="1" si="765"/>
        <v>-4.3204272009941239E-4</v>
      </c>
      <c r="FT393" s="223">
        <f t="shared" ca="1" si="766"/>
        <v>-2.9701342116517511E-4</v>
      </c>
      <c r="FU393" s="223">
        <f t="shared" ca="1" si="767"/>
        <v>1.2002311680788571E-5</v>
      </c>
      <c r="FV393" s="223">
        <f t="shared" ca="1" si="768"/>
        <v>3.1398725312397539E-4</v>
      </c>
      <c r="FW393" s="223">
        <f t="shared" ca="1" si="769"/>
        <v>4.3204272009941249E-4</v>
      </c>
      <c r="FX393" s="223">
        <f t="shared" ca="1" si="770"/>
        <v>2.9701342116517847E-4</v>
      </c>
      <c r="FY393" s="223">
        <f t="shared" ca="1" si="771"/>
        <v>-1.2002311680783936E-5</v>
      </c>
      <c r="FZ393" s="223">
        <f t="shared" ca="1" si="772"/>
        <v>-3.139872531239722E-4</v>
      </c>
      <c r="GA393" s="223">
        <f t="shared" ca="1" si="773"/>
        <v>-4.3204272009941239E-4</v>
      </c>
      <c r="GB393" s="223">
        <f t="shared" ca="1" si="774"/>
        <v>-2.9701342116517294E-4</v>
      </c>
      <c r="GC393" s="223">
        <f t="shared" ca="1" si="775"/>
        <v>1.2002311680791553E-5</v>
      </c>
      <c r="GD393" s="223">
        <f t="shared" ca="1" si="776"/>
        <v>3.139872531239774E-4</v>
      </c>
      <c r="GE393" s="223">
        <f t="shared" ca="1" si="777"/>
        <v>4.3204272009941249E-4</v>
      </c>
      <c r="GF393" s="223">
        <f t="shared" ca="1" si="778"/>
        <v>2.9701342116517635E-4</v>
      </c>
      <c r="GG393" s="223">
        <f t="shared" ca="1" si="779"/>
        <v>-1.2002311680786891E-5</v>
      </c>
      <c r="GH393" s="223">
        <f t="shared" ca="1" si="780"/>
        <v>-3.139872531239742E-4</v>
      </c>
      <c r="GI393" s="223">
        <f t="shared" ca="1" si="781"/>
        <v>-4.320427200994126E-4</v>
      </c>
      <c r="GJ393" s="223">
        <f t="shared" ca="1" si="782"/>
        <v>-2.9701342116517971E-4</v>
      </c>
      <c r="GK393" s="223">
        <f t="shared" ca="1" si="783"/>
        <v>1.2002311680794507E-5</v>
      </c>
      <c r="GL393" s="223">
        <f t="shared" ca="1" si="784"/>
        <v>3.1398725312397946E-4</v>
      </c>
      <c r="GM393" s="223">
        <f t="shared" ca="1" si="785"/>
        <v>4.3204272009941239E-4</v>
      </c>
      <c r="GN393" s="223">
        <f t="shared" ca="1" si="786"/>
        <v>2.9701342116517418E-4</v>
      </c>
      <c r="GO393" s="223">
        <f t="shared" ca="1" si="787"/>
        <v>-1.2002311680789845E-5</v>
      </c>
      <c r="GP393" s="223">
        <f t="shared" ca="1" si="788"/>
        <v>-3.1398725312397626E-4</v>
      </c>
      <c r="GQ393" s="223">
        <f t="shared" ca="1" si="789"/>
        <v>-4.3204272009941249E-4</v>
      </c>
      <c r="GR393" s="223">
        <f t="shared" ca="1" si="790"/>
        <v>-2.9701342116517755E-4</v>
      </c>
      <c r="GS393" s="223">
        <f t="shared" ca="1" si="791"/>
        <v>1.2002311680785183E-5</v>
      </c>
      <c r="GT393" s="223">
        <f t="shared" ca="1" si="792"/>
        <v>3.1398725312397306E-4</v>
      </c>
      <c r="GU393" s="223">
        <f t="shared" ca="1" si="793"/>
        <v>4.3204272009941266E-4</v>
      </c>
      <c r="GV393" s="223">
        <f t="shared" ca="1" si="794"/>
        <v>2.9701342116517202E-4</v>
      </c>
      <c r="GW393" s="223">
        <f t="shared" ca="1" si="795"/>
        <v>-1.2002311680792827E-5</v>
      </c>
      <c r="GX393" s="223">
        <f t="shared" ca="1" si="796"/>
        <v>-3.1398725312397827E-4</v>
      </c>
      <c r="GY393" s="223">
        <f t="shared" ca="1" si="797"/>
        <v>-4.3204272009941239E-4</v>
      </c>
      <c r="GZ393" s="223">
        <f t="shared" ca="1" si="798"/>
        <v>-2.9701342116517543E-4</v>
      </c>
      <c r="HA393" s="223">
        <f t="shared" ca="1" si="799"/>
        <v>1.2002311680788137E-5</v>
      </c>
      <c r="HB393" s="223">
        <f t="shared" ca="1" si="800"/>
        <v>3.1398725312397507E-4</v>
      </c>
      <c r="HC393" s="223">
        <f t="shared" ca="1" si="801"/>
        <v>4.3204272009941255E-4</v>
      </c>
      <c r="HD393" s="223">
        <f t="shared" ca="1" si="802"/>
        <v>2.9701342116517879E-4</v>
      </c>
      <c r="HE393" s="223">
        <f t="shared" ca="1" si="803"/>
        <v>-1.2002311680783529E-5</v>
      </c>
      <c r="HF393" s="223">
        <f t="shared" ca="1" si="804"/>
        <v>-3.1398725312398033E-4</v>
      </c>
      <c r="HG393" s="223">
        <f t="shared" ca="1" si="805"/>
        <v>-4.3204272009941233E-4</v>
      </c>
      <c r="HH393" s="223">
        <f t="shared" ca="1" si="806"/>
        <v>-2.9701342116517326E-4</v>
      </c>
      <c r="HI393" s="223">
        <f t="shared" ca="1" si="807"/>
        <v>1.2002311680791119E-5</v>
      </c>
      <c r="HJ393" s="223">
        <f t="shared" ca="1" si="808"/>
        <v>3.1398725312397713E-4</v>
      </c>
      <c r="HK393" s="223">
        <f t="shared" ca="1" si="809"/>
        <v>4.3204272009941249E-4</v>
      </c>
      <c r="HL393" s="223">
        <f t="shared" ca="1" si="810"/>
        <v>2.9701342116517662E-4</v>
      </c>
      <c r="HM393" s="223">
        <f t="shared" ca="1" si="811"/>
        <v>-1.200231168078643E-5</v>
      </c>
      <c r="HN393" s="223">
        <f t="shared" ca="1" si="812"/>
        <v>-3.1398725312397393E-4</v>
      </c>
      <c r="HO393" s="223">
        <f t="shared" ca="1" si="813"/>
        <v>-4.320427200994126E-4</v>
      </c>
      <c r="HP393" s="223">
        <f t="shared" ca="1" si="814"/>
        <v>-2.9701342116518004E-4</v>
      </c>
      <c r="HQ393" s="223">
        <f t="shared" ca="1" si="815"/>
        <v>1.2002311680794128E-5</v>
      </c>
      <c r="HR393" s="223">
        <f t="shared" ca="1" si="816"/>
        <v>3.1398725312397913E-4</v>
      </c>
      <c r="HS393" s="223">
        <f t="shared" ca="1" si="817"/>
        <v>4.3204272009941239E-4</v>
      </c>
      <c r="HT393" s="223">
        <f t="shared" ca="1" si="818"/>
        <v>2.9701342116517451E-4</v>
      </c>
      <c r="HU393" s="223">
        <f t="shared" ca="1" si="819"/>
        <v>-1.2002311680789438E-5</v>
      </c>
      <c r="HV393" s="223">
        <f t="shared" ca="1" si="820"/>
        <v>-3.1398725312397594E-4</v>
      </c>
      <c r="HW393" s="223">
        <f t="shared" ca="1" si="821"/>
        <v>-4.3204272009941249E-4</v>
      </c>
      <c r="HX393" s="223">
        <f t="shared" ca="1" si="822"/>
        <v>-2.9701342116517787E-4</v>
      </c>
      <c r="HY393" s="223">
        <f t="shared" ca="1" si="823"/>
        <v>1.2002311680784749E-5</v>
      </c>
      <c r="HZ393" s="223">
        <f t="shared" ca="1" si="824"/>
        <v>3.1398725312397274E-4</v>
      </c>
      <c r="IA393" s="223">
        <f t="shared" ca="1" si="825"/>
        <v>4.320427200994126E-4</v>
      </c>
      <c r="IB393" s="223">
        <f t="shared" ca="1" si="826"/>
        <v>2.9701342116517234E-4</v>
      </c>
      <c r="IC393" s="223">
        <f t="shared" ca="1" si="827"/>
        <v>-1.2002311680792393E-5</v>
      </c>
      <c r="ID393" s="223">
        <f t="shared" ca="1" si="828"/>
        <v>-3.13987253123978E-4</v>
      </c>
      <c r="IE393" s="223">
        <f t="shared" ca="1" si="829"/>
        <v>-1.2002311680790956E-5</v>
      </c>
      <c r="IF393" s="223">
        <f t="shared" ca="1" si="830"/>
        <v>-2.970134211651757E-4</v>
      </c>
      <c r="IG393" s="223">
        <f t="shared" ca="1" si="831"/>
        <v>1.2002311680787758E-5</v>
      </c>
      <c r="IH393" s="223">
        <f t="shared" ca="1" si="832"/>
        <v>3.139872531239748E-4</v>
      </c>
      <c r="II393" s="223">
        <f t="shared" ca="1" si="833"/>
        <v>4.320427200994126E-4</v>
      </c>
      <c r="IJ393" s="223">
        <f t="shared" ca="1" si="834"/>
        <v>2.9701342116517912E-4</v>
      </c>
      <c r="IK393" s="223">
        <f t="shared" ca="1" si="835"/>
        <v>-1.2002311680783069E-5</v>
      </c>
      <c r="IL393" s="223">
        <f t="shared" ca="1" si="836"/>
        <v>-3.139872531239716E-4</v>
      </c>
      <c r="IM393" s="223">
        <f t="shared" ca="1" si="837"/>
        <v>-4.3204272009941239E-4</v>
      </c>
      <c r="IN393" s="223">
        <f t="shared" ca="1" si="838"/>
        <v>-2.9701342116517353E-4</v>
      </c>
      <c r="IO393" s="223">
        <f t="shared" ca="1" si="839"/>
        <v>1.2002311680790712E-5</v>
      </c>
      <c r="IP393" s="223">
        <f t="shared" ca="1" si="840"/>
        <v>3.1398725312397686E-4</v>
      </c>
      <c r="IQ393" s="223">
        <f t="shared" ca="1" si="841"/>
        <v>4.3204272009941249E-4</v>
      </c>
      <c r="IR393" s="223">
        <f t="shared" ca="1" si="842"/>
        <v>2.9701342116517695E-4</v>
      </c>
      <c r="IS393" s="223">
        <f t="shared" ca="1" si="843"/>
        <v>-1.200231168078605E-5</v>
      </c>
      <c r="IT393" s="223">
        <f t="shared" ca="1" si="844"/>
        <v>-3.1398725312397361E-4</v>
      </c>
      <c r="IU393" s="223">
        <f t="shared" ca="1" si="845"/>
        <v>-4.320427200994126E-4</v>
      </c>
      <c r="IV393" s="223">
        <f t="shared" ca="1" si="846"/>
        <v>-2.9701342116518031E-4</v>
      </c>
      <c r="IW393" s="223">
        <f t="shared" ca="1" si="847"/>
        <v>1.200231168079364E-5</v>
      </c>
      <c r="IX393" s="223">
        <f t="shared" ca="1" si="848"/>
        <v>3.1398725312397886E-4</v>
      </c>
      <c r="IY393" s="223">
        <f t="shared" ca="1" si="849"/>
        <v>4.3204272009941239E-4</v>
      </c>
      <c r="IZ393" s="223">
        <f t="shared" ca="1" si="850"/>
        <v>2.9701342116517478E-4</v>
      </c>
      <c r="JA393" s="223">
        <f t="shared" ca="1" si="851"/>
        <v>-1.2002311680789032E-5</v>
      </c>
      <c r="JB393" s="223">
        <f t="shared" ca="1" si="852"/>
        <v>-3.1398725312397567E-4</v>
      </c>
    </row>
    <row r="394" spans="2:262">
      <c r="B394" s="230">
        <v>33</v>
      </c>
      <c r="C394" s="229">
        <f t="shared" si="853"/>
        <v>6.4453125000000025E-4</v>
      </c>
      <c r="D394" s="226">
        <f t="shared" ca="1" si="597"/>
        <v>50.073900073679994</v>
      </c>
      <c r="E394" s="225">
        <f ca="1">AM361</f>
        <v>7.3900073679992087E-2</v>
      </c>
      <c r="F394" s="224">
        <v>33</v>
      </c>
      <c r="G394" s="223">
        <f t="shared" ca="1" si="854"/>
        <v>1.1562987396012575E-3</v>
      </c>
      <c r="H394" s="223">
        <f t="shared" ca="1" si="598"/>
        <v>7.268415838155161E-4</v>
      </c>
      <c r="I394" s="223">
        <f t="shared" ca="1" si="599"/>
        <v>-1.539252563178508E-4</v>
      </c>
      <c r="J394" s="223">
        <f t="shared" ca="1" si="600"/>
        <v>-9.3911699399592294E-4</v>
      </c>
      <c r="K394" s="223">
        <f t="shared" ca="1" si="601"/>
        <v>-1.1411932309057203E-3</v>
      </c>
      <c r="L394" s="223">
        <f t="shared" ca="1" si="602"/>
        <v>-6.3468101018204434E-4</v>
      </c>
      <c r="M394" s="223">
        <f t="shared" ca="1" si="603"/>
        <v>2.6591665191532244E-4</v>
      </c>
      <c r="N394" s="223">
        <f t="shared" ca="1" si="604"/>
        <v>1.0014016362147413E-3</v>
      </c>
      <c r="O394" s="223">
        <f t="shared" ca="1" si="605"/>
        <v>1.1150974075568834E-3</v>
      </c>
      <c r="P394" s="223">
        <f t="shared" ca="1" si="606"/>
        <v>5.3640811146858701E-4</v>
      </c>
      <c r="Q394" s="223">
        <f t="shared" ca="1" si="607"/>
        <v>-3.7534712479002147E-4</v>
      </c>
      <c r="R394" s="223">
        <f t="shared" ca="1" si="608"/>
        <v>-1.0540422332549937E-3</v>
      </c>
      <c r="S394" s="223">
        <f t="shared" ca="1" si="609"/>
        <v>-1.0782625865990243E-3</v>
      </c>
      <c r="T394" s="223">
        <f t="shared" ca="1" si="610"/>
        <v>-4.3296930941118668E-4</v>
      </c>
      <c r="U394" s="223">
        <f t="shared" ca="1" si="611"/>
        <v>4.8116279966738167E-4</v>
      </c>
      <c r="V394" s="223">
        <f t="shared" ca="1" si="612"/>
        <v>1.0965318273909036E-3</v>
      </c>
      <c r="W394" s="223">
        <f t="shared" ca="1" si="613"/>
        <v>1.031043507493929E-3</v>
      </c>
      <c r="X394" s="223">
        <f t="shared" ca="1" si="614"/>
        <v>3.2536077621905633E-4</v>
      </c>
      <c r="Y394" s="223">
        <f t="shared" ca="1" si="615"/>
        <v>-5.8234461375360289E-4</v>
      </c>
      <c r="Z394" s="223">
        <f t="shared" ca="1" si="616"/>
        <v>-1.1284612206037693E-3</v>
      </c>
      <c r="AA394" s="223">
        <f t="shared" ca="1" si="617"/>
        <v>-9.7389491578595249E-4</v>
      </c>
      <c r="AB394" s="223">
        <f t="shared" ca="1" si="618"/>
        <v>-2.146188408916421E-4</v>
      </c>
      <c r="AC394" s="223">
        <f t="shared" ca="1" si="619"/>
        <v>6.7791813086743094E-4</v>
      </c>
      <c r="AD394" s="223">
        <f t="shared" ca="1" si="620"/>
        <v>1.1495229153825671E-3</v>
      </c>
      <c r="AE394" s="223">
        <f t="shared" ca="1" si="621"/>
        <v>9.0736718365384275E-4</v>
      </c>
      <c r="AF394" s="223">
        <f t="shared" ca="1" si="622"/>
        <v>1.0181000880385091E-4</v>
      </c>
      <c r="AG394" s="223">
        <f t="shared" ca="1" si="623"/>
        <v>-7.6696292579325688E-4</v>
      </c>
      <c r="AH394" s="223">
        <f t="shared" ca="1" si="624"/>
        <v>-1.1595140760930849E-3</v>
      </c>
      <c r="AI394" s="223">
        <f t="shared" ca="1" si="625"/>
        <v>-8.3210100952578871E-4</v>
      </c>
      <c r="AJ394" s="223">
        <f t="shared" ca="1" si="626"/>
        <v>1.1979309323733472E-5</v>
      </c>
      <c r="AK394" s="223">
        <f t="shared" ca="1" si="627"/>
        <v>8.4862144847911087E-4</v>
      </c>
      <c r="AL394" s="223">
        <f t="shared" ca="1" si="628"/>
        <v>1.1583384823959564E-3</v>
      </c>
      <c r="AM394" s="223">
        <f t="shared" ca="1" si="629"/>
        <v>7.4882124780331963E-4</v>
      </c>
      <c r="AN394" s="223">
        <f t="shared" ca="1" si="630"/>
        <v>-1.2565326015397387E-4</v>
      </c>
      <c r="AO394" s="223">
        <f t="shared" ca="1" si="631"/>
        <v>-9.2210728271243856E-4</v>
      </c>
      <c r="AP394" s="223">
        <f t="shared" ca="1" si="632"/>
        <v>-1.1460074559011295E-3</v>
      </c>
      <c r="AQ394" s="223">
        <f t="shared" ca="1" si="633"/>
        <v>-6.5832992811717137E-4</v>
      </c>
      <c r="AR394" s="223">
        <f t="shared" ca="1" si="634"/>
        <v>2.3811710139987221E-4</v>
      </c>
      <c r="AS394" s="223">
        <f t="shared" ca="1" si="635"/>
        <v>9.8671271973813004E-4</v>
      </c>
      <c r="AT394" s="223">
        <f t="shared" ca="1" si="636"/>
        <v>1.1226397511345731E-3</v>
      </c>
      <c r="AU394" s="223">
        <f t="shared" ca="1" si="637"/>
        <v>5.6149853134350534E-4</v>
      </c>
      <c r="AV394" s="223">
        <f t="shared" ca="1" si="638"/>
        <v>-3.4828774479124546E-4</v>
      </c>
      <c r="AW394" s="223">
        <f t="shared" ca="1" si="639"/>
        <v>-1.0418155738807053E-3</v>
      </c>
      <c r="AX394" s="223">
        <f t="shared" ca="1" si="640"/>
        <v>-1.0884604118672778E-3</v>
      </c>
      <c r="AY394" s="223">
        <f t="shared" ca="1" si="641"/>
        <v>-4.5925959676668474E-4</v>
      </c>
      <c r="AZ394" s="223">
        <f t="shared" ca="1" si="642"/>
        <v>4.5510418680682669E-4</v>
      </c>
      <c r="BA394" s="223">
        <f t="shared" ca="1" si="643"/>
        <v>1.0868851745324832E-3</v>
      </c>
      <c r="BB394" s="223">
        <f t="shared" ca="1" si="644"/>
        <v>1.0437986038207144E-3</v>
      </c>
      <c r="BC394" s="223">
        <f t="shared" ca="1" si="645"/>
        <v>3.5259774121616761E-4</v>
      </c>
      <c r="BD394" s="223">
        <f t="shared" ca="1" si="646"/>
        <v>-5.5753772671820307E-4</v>
      </c>
      <c r="BE394" s="223">
        <f t="shared" ca="1" si="647"/>
        <v>-1.1214874768016392E-3</v>
      </c>
      <c r="BF394" s="223">
        <f t="shared" ca="1" si="648"/>
        <v>-9.8908444462099897E-4</v>
      </c>
      <c r="BG394" s="223">
        <f t="shared" ca="1" si="649"/>
        <v>-2.4254017666820694E-4</v>
      </c>
      <c r="BH394" s="223">
        <f t="shared" ca="1" si="650"/>
        <v>6.5460187354015914E-4</v>
      </c>
      <c r="BI394" s="223">
        <f t="shared" ca="1" si="651"/>
        <v>1.1452892416017792E-3</v>
      </c>
      <c r="BJ394" s="223">
        <f t="shared" ca="1" si="652"/>
        <v>9.2484486153102694E-4</v>
      </c>
      <c r="BK394" s="223">
        <f t="shared" ca="1" si="653"/>
        <v>1.3014681763298414E-4</v>
      </c>
      <c r="BL394" s="223">
        <f t="shared" ca="1" si="654"/>
        <v>-7.4536184647813969E-4</v>
      </c>
      <c r="BM394" s="223">
        <f t="shared" ca="1" si="655"/>
        <v>-1.1580612449265094E-3</v>
      </c>
      <c r="BN394" s="223">
        <f t="shared" ca="1" si="656"/>
        <v>-8.5169851685288267E-4</v>
      </c>
      <c r="BO394" s="223">
        <f t="shared" ca="1" si="657"/>
        <v>-1.650007359846827E-5</v>
      </c>
      <c r="BP394" s="223">
        <f t="shared" ca="1" si="658"/>
        <v>8.2894357737830376E-4</v>
      </c>
      <c r="BQ394" s="223">
        <f t="shared" ca="1" si="659"/>
        <v>1.1596804854019254E-3</v>
      </c>
      <c r="BR394" s="223">
        <f t="shared" ca="1" si="660"/>
        <v>7.7034984987167621E-4</v>
      </c>
      <c r="BS394" s="223">
        <f t="shared" ca="1" si="661"/>
        <v>-9.7305575164658635E-5</v>
      </c>
      <c r="BT394" s="223">
        <f t="shared" ca="1" si="662"/>
        <v>-9.045421284816609E-4</v>
      </c>
      <c r="BU394" s="223">
        <f t="shared" ca="1" si="663"/>
        <v>-1.1501313688570824E-3</v>
      </c>
      <c r="BV394" s="223">
        <f t="shared" ca="1" si="664"/>
        <v>-6.8158229272014133E-4</v>
      </c>
      <c r="BW394" s="223">
        <f t="shared" ca="1" si="665"/>
        <v>2.101741180463117E-4</v>
      </c>
      <c r="BX394" s="223">
        <f t="shared" ca="1" si="666"/>
        <v>9.7142944441471423E-4</v>
      </c>
      <c r="BY394" s="223">
        <f t="shared" ca="1" si="667"/>
        <v>1.129505858504385E-3</v>
      </c>
      <c r="BZ394" s="223">
        <f t="shared" ca="1" si="668"/>
        <v>5.8625072549893021E-4</v>
      </c>
      <c r="CA394" s="223">
        <f t="shared" ca="1" si="669"/>
        <v>-3.2101856927831883E-4</v>
      </c>
      <c r="CB394" s="223">
        <f t="shared" ca="1" si="670"/>
        <v>-1.0289613637607018E-3</v>
      </c>
      <c r="CC394" s="223">
        <f t="shared" ca="1" si="671"/>
        <v>-1.0980025892835807E-3</v>
      </c>
      <c r="CD394" s="223">
        <f t="shared" ca="1" si="672"/>
        <v>-4.8527324331391864E-4</v>
      </c>
      <c r="CE394" s="223">
        <f t="shared" ca="1" si="673"/>
        <v>4.2877143620157529E-4</v>
      </c>
      <c r="CF394" s="223">
        <f t="shared" ca="1" si="674"/>
        <v>1.0765838226861762E-3</v>
      </c>
      <c r="CG394" s="223">
        <f t="shared" ca="1" si="675"/>
        <v>1.0559249548987046E-3</v>
      </c>
      <c r="CH394" s="223">
        <f t="shared" ca="1" si="676"/>
        <v>3.7962231451844729E-4</v>
      </c>
      <c r="CI394" s="223">
        <f t="shared" ca="1" si="677"/>
        <v>-5.3239499980390855E-4</v>
      </c>
      <c r="CJ394" s="223">
        <f t="shared" ca="1" si="678"/>
        <v>-1.1138381908786027E-3</v>
      </c>
      <c r="CK394" s="223">
        <f t="shared" ca="1" si="679"/>
        <v>-1.0036781859708533E-3</v>
      </c>
      <c r="CL394" s="223">
        <f t="shared" ca="1" si="680"/>
        <v>-2.7031541531150424E-4</v>
      </c>
      <c r="CM394" s="223">
        <f t="shared" ca="1" si="681"/>
        <v>6.3089130852141107E-4</v>
      </c>
      <c r="CN394" s="223">
        <f t="shared" ca="1" si="682"/>
        <v>1.1403656884069737E-3</v>
      </c>
      <c r="CO394" s="223">
        <f t="shared" ca="1" si="683"/>
        <v>9.4176544744579917E-4</v>
      </c>
      <c r="CP394" s="223">
        <f t="shared" ca="1" si="684"/>
        <v>1.5840523088567432E-4</v>
      </c>
      <c r="CQ394" s="223">
        <f t="shared" ca="1" si="685"/>
        <v>-7.2331178905758178E-4</v>
      </c>
      <c r="CR394" s="223">
        <f t="shared" ca="1" si="686"/>
        <v>-1.1559108409686892E-3</v>
      </c>
      <c r="CS394" s="223">
        <f t="shared" ca="1" si="687"/>
        <v>-8.7078299284048047E-4</v>
      </c>
      <c r="CT394" s="223">
        <f t="shared" ca="1" si="688"/>
        <v>-4.4969517493307818E-5</v>
      </c>
      <c r="CU394" s="223">
        <f t="shared" ca="1" si="689"/>
        <v>8.0876638166268349E-4</v>
      </c>
      <c r="CV394" s="223">
        <f t="shared" ca="1" si="690"/>
        <v>1.1603239402467346E-3</v>
      </c>
      <c r="CW394" s="223">
        <f t="shared" ca="1" si="691"/>
        <v>7.914144219957033E-4</v>
      </c>
      <c r="CX394" s="223">
        <f t="shared" ca="1" si="692"/>
        <v>-6.8899276935358088E-5</v>
      </c>
      <c r="CY394" s="223">
        <f t="shared" ca="1" si="693"/>
        <v>-8.8643211189569707E-4</v>
      </c>
      <c r="CZ394" s="223">
        <f t="shared" ca="1" si="694"/>
        <v>-1.1535624856826173E-3</v>
      </c>
      <c r="DA394" s="223">
        <f t="shared" ca="1" si="695"/>
        <v>-7.0442409763597693E-4</v>
      </c>
      <c r="DB394" s="223">
        <f t="shared" ca="1" si="696"/>
        <v>1.8210453366296049E-4</v>
      </c>
      <c r="DC394" s="223">
        <f t="shared" ca="1" si="697"/>
        <v>9.5556101631807152E-4</v>
      </c>
      <c r="DD394" s="223">
        <f t="shared" ca="1" si="698"/>
        <v>1.1356915937799764E-3</v>
      </c>
      <c r="DE394" s="223">
        <f t="shared" ca="1" si="699"/>
        <v>6.1064978413863402E-4</v>
      </c>
      <c r="DF394" s="223">
        <f t="shared" ca="1" si="700"/>
        <v>-2.9355602418292443E-4</v>
      </c>
      <c r="DG394" s="223">
        <f t="shared" ca="1" si="701"/>
        <v>-1.0154873457905165E-3</v>
      </c>
      <c r="DH394" s="223">
        <f t="shared" ca="1" si="702"/>
        <v>-1.1068833709970579E-3</v>
      </c>
      <c r="DI394" s="223">
        <f t="shared" ca="1" si="703"/>
        <v>-5.1099457940490802E-4</v>
      </c>
      <c r="DJ394" s="223">
        <f t="shared" ca="1" si="704"/>
        <v>4.0218040971596041E-4</v>
      </c>
      <c r="DK394" s="223">
        <f t="shared" ca="1" si="705"/>
        <v>1.0656339770011482E-3</v>
      </c>
      <c r="DL394" s="223">
        <f t="shared" ca="1" si="706"/>
        <v>1.0674152562674373E-3</v>
      </c>
      <c r="DM394" s="223">
        <f t="shared" ca="1" si="707"/>
        <v>4.0641821753346137E-4</v>
      </c>
      <c r="DN394" s="223">
        <f t="shared" ca="1" si="708"/>
        <v>-5.069315780492561E-4</v>
      </c>
      <c r="DO394" s="223">
        <f t="shared" ca="1" si="709"/>
        <v>-1.1055179704784713E-3</v>
      </c>
      <c r="DP394" s="223">
        <f t="shared" ca="1" si="710"/>
        <v>-1.0176673491114276E-3</v>
      </c>
      <c r="DQ394" s="223">
        <f t="shared" ca="1" si="711"/>
        <v>-2.979278260563703E-4</v>
      </c>
      <c r="DR394" s="223">
        <f t="shared" ca="1" si="712"/>
        <v>6.0680071816894825E-4</v>
      </c>
      <c r="DS394" s="223">
        <f t="shared" ca="1" si="713"/>
        <v>1.1347552215624905E-3</v>
      </c>
      <c r="DT394" s="223">
        <f t="shared" ca="1" si="714"/>
        <v>9.581187490699134E-4</v>
      </c>
      <c r="DU394" s="223">
        <f t="shared" ca="1" si="715"/>
        <v>1.8656822675044011E-4</v>
      </c>
      <c r="DV394" s="223">
        <f t="shared" ca="1" si="716"/>
        <v>-7.0082603566165905E-4</v>
      </c>
      <c r="DW394" s="223">
        <f t="shared" ca="1" si="717"/>
        <v>-1.1530641595425592E-3</v>
      </c>
      <c r="DX394" s="223">
        <f t="shared" ca="1" si="718"/>
        <v>-8.8934294171387018E-4</v>
      </c>
      <c r="DY394" s="223">
        <f t="shared" ca="1" si="719"/>
        <v>-7.341187343233612E-5</v>
      </c>
      <c r="DZ394" s="223">
        <f t="shared" ca="1" si="720"/>
        <v>7.8810201532046684E-4</v>
      </c>
      <c r="EA394" s="223">
        <f t="shared" ca="1" si="721"/>
        <v>1.1602684593372463E-3</v>
      </c>
      <c r="EB394" s="223">
        <f t="shared" ca="1" si="722"/>
        <v>8.1200227566481761E-4</v>
      </c>
      <c r="EC394" s="223">
        <f t="shared" ca="1" si="723"/>
        <v>-4.0451476357933292E-5</v>
      </c>
      <c r="ED394" s="223">
        <f t="shared" ca="1" si="724"/>
        <v>-8.6778814175135369E-4</v>
      </c>
      <c r="EE394" s="223">
        <f t="shared" ca="1" si="725"/>
        <v>-1.1562987396012577E-3</v>
      </c>
      <c r="EF394" s="223">
        <f t="shared" ca="1" si="726"/>
        <v>-7.2684158381551664E-4</v>
      </c>
      <c r="EG394" s="223">
        <f t="shared" ca="1" si="727"/>
        <v>1.5392525631784983E-4</v>
      </c>
      <c r="EH394" s="223">
        <f t="shared" ca="1" si="728"/>
        <v>9.3911699399592218E-4</v>
      </c>
      <c r="EI394" s="223">
        <f t="shared" ca="1" si="729"/>
        <v>1.1411932309057205E-3</v>
      </c>
      <c r="EJ394" s="223">
        <f t="shared" ca="1" si="730"/>
        <v>6.3468101018204575E-4</v>
      </c>
      <c r="EK394" s="223">
        <f t="shared" ca="1" si="731"/>
        <v>-2.6591665191532093E-4</v>
      </c>
      <c r="EL394" s="223">
        <f t="shared" ca="1" si="732"/>
        <v>-1.0014016362147405E-3</v>
      </c>
      <c r="EM394" s="223">
        <f t="shared" ca="1" si="733"/>
        <v>-1.1150974075568839E-3</v>
      </c>
      <c r="EN394" s="223">
        <f t="shared" ca="1" si="734"/>
        <v>-5.364081114685894E-4</v>
      </c>
      <c r="EO394" s="223">
        <f t="shared" ca="1" si="735"/>
        <v>3.7534712479001908E-4</v>
      </c>
      <c r="EP394" s="223">
        <f t="shared" ca="1" si="736"/>
        <v>1.0540422332549924E-3</v>
      </c>
      <c r="EQ394" s="223">
        <f t="shared" ca="1" si="737"/>
        <v>1.0782625865990254E-3</v>
      </c>
      <c r="ER394" s="223">
        <f t="shared" ca="1" si="738"/>
        <v>4.3296930941118906E-4</v>
      </c>
      <c r="ES394" s="223">
        <f t="shared" ca="1" si="739"/>
        <v>-4.8116279966737928E-4</v>
      </c>
      <c r="ET394" s="223">
        <f t="shared" ca="1" si="740"/>
        <v>-1.0965318273909027E-3</v>
      </c>
      <c r="EU394" s="223">
        <f t="shared" ca="1" si="741"/>
        <v>-1.0310435074939303E-3</v>
      </c>
      <c r="EV394" s="223">
        <f t="shared" ca="1" si="742"/>
        <v>-3.2536077621905883E-4</v>
      </c>
      <c r="EW394" s="223">
        <f t="shared" ca="1" si="743"/>
        <v>5.8234461375360051E-4</v>
      </c>
      <c r="EX394" s="223">
        <f t="shared" ca="1" si="744"/>
        <v>1.1284612206037682E-3</v>
      </c>
      <c r="EY394" s="223">
        <f t="shared" ca="1" si="745"/>
        <v>9.7389491578595499E-4</v>
      </c>
      <c r="EZ394" s="223">
        <f t="shared" ca="1" si="746"/>
        <v>2.1461884089164681E-4</v>
      </c>
      <c r="FA394" s="223">
        <f t="shared" ca="1" si="747"/>
        <v>-6.7791813086742715E-4</v>
      </c>
      <c r="FB394" s="223">
        <f t="shared" ca="1" si="748"/>
        <v>-1.1495229153825667E-3</v>
      </c>
      <c r="FC394" s="223">
        <f t="shared" ca="1" si="749"/>
        <v>-9.0736718365384567E-4</v>
      </c>
      <c r="FD394" s="223">
        <f t="shared" ca="1" si="750"/>
        <v>-1.0181000880385546E-4</v>
      </c>
      <c r="FE394" s="223">
        <f t="shared" ca="1" si="751"/>
        <v>7.6696292579325341E-4</v>
      </c>
      <c r="FF394" s="223">
        <f t="shared" ca="1" si="752"/>
        <v>1.1595140760930849E-3</v>
      </c>
      <c r="FG394" s="223">
        <f t="shared" ca="1" si="753"/>
        <v>8.3210100952579207E-4</v>
      </c>
      <c r="FH394" s="223">
        <f t="shared" ca="1" si="754"/>
        <v>-1.197930932372881E-5</v>
      </c>
      <c r="FI394" s="223">
        <f t="shared" ca="1" si="755"/>
        <v>-8.4862144847910762E-4</v>
      </c>
      <c r="FJ394" s="223">
        <f t="shared" ca="1" si="756"/>
        <v>-1.1583384823959557E-3</v>
      </c>
      <c r="FK394" s="223">
        <f t="shared" ca="1" si="757"/>
        <v>-7.4882124780332321E-4</v>
      </c>
      <c r="FL394" s="223">
        <f t="shared" ca="1" si="758"/>
        <v>1.2565326015398558E-4</v>
      </c>
      <c r="FM394" s="223">
        <f t="shared" ca="1" si="759"/>
        <v>9.2210728271243585E-4</v>
      </c>
      <c r="FN394" s="223">
        <f t="shared" ca="1" si="760"/>
        <v>1.1460074559011275E-3</v>
      </c>
      <c r="FO394" s="223">
        <f t="shared" ca="1" si="761"/>
        <v>6.5832992811717527E-4</v>
      </c>
      <c r="FP394" s="223">
        <f t="shared" ca="1" si="762"/>
        <v>-2.3811710139988386E-4</v>
      </c>
      <c r="FQ394" s="223">
        <f t="shared" ca="1" si="763"/>
        <v>-9.8671271973812765E-4</v>
      </c>
      <c r="FR394" s="223">
        <f t="shared" ca="1" si="764"/>
        <v>-1.1226397511345711E-3</v>
      </c>
      <c r="FS394" s="223">
        <f t="shared" ca="1" si="765"/>
        <v>-5.6149853134351304E-4</v>
      </c>
      <c r="FT394" s="223">
        <f t="shared" ca="1" si="766"/>
        <v>3.4828774479125284E-4</v>
      </c>
      <c r="FU394" s="223">
        <f t="shared" ca="1" si="767"/>
        <v>1.0418155738807014E-3</v>
      </c>
      <c r="FV394" s="223">
        <f t="shared" ca="1" si="768"/>
        <v>1.088460411867275E-3</v>
      </c>
      <c r="FW394" s="223">
        <f t="shared" ca="1" si="769"/>
        <v>4.5925959676669287E-4</v>
      </c>
      <c r="FX394" s="223">
        <f t="shared" ca="1" si="770"/>
        <v>-4.5510418680683363E-4</v>
      </c>
      <c r="FY394" s="223">
        <f t="shared" ca="1" si="771"/>
        <v>-1.0868851745324799E-3</v>
      </c>
      <c r="FZ394" s="223">
        <f t="shared" ca="1" si="772"/>
        <v>-1.043798603820711E-3</v>
      </c>
      <c r="GA394" s="223">
        <f t="shared" ca="1" si="773"/>
        <v>-3.5259774121617607E-4</v>
      </c>
      <c r="GB394" s="223">
        <f t="shared" ca="1" si="774"/>
        <v>5.5753772671820979E-4</v>
      </c>
      <c r="GC394" s="223">
        <f t="shared" ca="1" si="775"/>
        <v>1.121487476801637E-3</v>
      </c>
      <c r="GD394" s="223">
        <f t="shared" ca="1" si="776"/>
        <v>9.8908444462099507E-4</v>
      </c>
      <c r="GE394" s="223">
        <f t="shared" ca="1" si="777"/>
        <v>2.4254017666821561E-4</v>
      </c>
      <c r="GF394" s="223">
        <f t="shared" ca="1" si="778"/>
        <v>-6.5460187354016554E-4</v>
      </c>
      <c r="GG394" s="223">
        <f t="shared" ca="1" si="779"/>
        <v>-1.1452892416017777E-3</v>
      </c>
      <c r="GH394" s="223">
        <f t="shared" ca="1" si="780"/>
        <v>-9.2484486153102227E-4</v>
      </c>
      <c r="GI394" s="223">
        <f t="shared" ca="1" si="781"/>
        <v>-1.3014681763299292E-4</v>
      </c>
      <c r="GJ394" s="223">
        <f t="shared" ca="1" si="782"/>
        <v>7.4536184647814555E-4</v>
      </c>
      <c r="GK394" s="223">
        <f t="shared" ca="1" si="783"/>
        <v>1.1580612449265089E-3</v>
      </c>
      <c r="GL394" s="223">
        <f t="shared" ca="1" si="784"/>
        <v>8.5169851685287746E-4</v>
      </c>
      <c r="GM394" s="223">
        <f t="shared" ca="1" si="785"/>
        <v>1.6500073598477161E-5</v>
      </c>
      <c r="GN394" s="223">
        <f t="shared" ca="1" si="786"/>
        <v>-8.2894357737830907E-4</v>
      </c>
      <c r="GO394" s="223">
        <f t="shared" ca="1" si="787"/>
        <v>-1.1596804854019259E-3</v>
      </c>
      <c r="GP394" s="223">
        <f t="shared" ca="1" si="788"/>
        <v>-7.7034984987167047E-4</v>
      </c>
      <c r="GQ394" s="223">
        <f t="shared" ca="1" si="789"/>
        <v>9.7305575164649853E-5</v>
      </c>
      <c r="GR394" s="223">
        <f t="shared" ca="1" si="790"/>
        <v>9.0454212848166567E-4</v>
      </c>
      <c r="GS394" s="223">
        <f t="shared" ca="1" si="791"/>
        <v>1.1501313688570835E-3</v>
      </c>
      <c r="GT394" s="223">
        <f t="shared" ca="1" si="792"/>
        <v>6.8158229272013515E-4</v>
      </c>
      <c r="GU394" s="223">
        <f t="shared" ca="1" si="793"/>
        <v>-2.1017411804630308E-4</v>
      </c>
      <c r="GV394" s="223">
        <f t="shared" ca="1" si="794"/>
        <v>-9.7142944441471835E-4</v>
      </c>
      <c r="GW394" s="223">
        <f t="shared" ca="1" si="795"/>
        <v>-1.1295058585043868E-3</v>
      </c>
      <c r="GX394" s="223">
        <f t="shared" ca="1" si="796"/>
        <v>-5.862507254989236E-4</v>
      </c>
      <c r="GY394" s="223">
        <f t="shared" ca="1" si="797"/>
        <v>3.2101856927831037E-4</v>
      </c>
      <c r="GZ394" s="223">
        <f t="shared" ca="1" si="798"/>
        <v>1.0289613637607055E-3</v>
      </c>
      <c r="HA394" s="223">
        <f t="shared" ca="1" si="799"/>
        <v>1.0980025892835836E-3</v>
      </c>
      <c r="HB394" s="223">
        <f t="shared" ca="1" si="800"/>
        <v>4.8527324331391165E-4</v>
      </c>
      <c r="HC394" s="223">
        <f t="shared" ca="1" si="801"/>
        <v>-4.2877143620156715E-4</v>
      </c>
      <c r="HD394" s="223">
        <f t="shared" ca="1" si="802"/>
        <v>-1.076583822686179E-3</v>
      </c>
      <c r="HE394" s="223">
        <f t="shared" ca="1" si="803"/>
        <v>-1.055924954898708E-3</v>
      </c>
      <c r="HF394" s="223">
        <f t="shared" ca="1" si="804"/>
        <v>-3.7962231451844778E-4</v>
      </c>
      <c r="HG394" s="223">
        <f t="shared" ca="1" si="805"/>
        <v>5.3239499980389337E-4</v>
      </c>
      <c r="HH394" s="223">
        <f t="shared" ca="1" si="806"/>
        <v>1.1138381908786027E-3</v>
      </c>
      <c r="HI394" s="223">
        <f t="shared" ca="1" si="807"/>
        <v>1.003678185970862E-3</v>
      </c>
      <c r="HJ394" s="223">
        <f t="shared" ca="1" si="808"/>
        <v>2.7031541531150483E-4</v>
      </c>
      <c r="HK394" s="223">
        <f t="shared" ca="1" si="809"/>
        <v>-6.3089130852139676E-4</v>
      </c>
      <c r="HL394" s="223">
        <f t="shared" ca="1" si="810"/>
        <v>-1.1403656884069737E-3</v>
      </c>
      <c r="HM394" s="223">
        <f t="shared" ca="1" si="811"/>
        <v>-9.4176544744580925E-4</v>
      </c>
      <c r="HN394" s="223">
        <f t="shared" ca="1" si="812"/>
        <v>-1.5840523088567492E-4</v>
      </c>
      <c r="HO394" s="223">
        <f t="shared" ca="1" si="813"/>
        <v>7.2331178905756855E-4</v>
      </c>
      <c r="HP394" s="223">
        <f t="shared" ca="1" si="814"/>
        <v>1.1559108409686892E-3</v>
      </c>
      <c r="HQ394" s="223">
        <f t="shared" ca="1" si="815"/>
        <v>8.7078299284049185E-4</v>
      </c>
      <c r="HR394" s="223">
        <f t="shared" ca="1" si="816"/>
        <v>4.496951749330836E-5</v>
      </c>
      <c r="HS394" s="223">
        <f t="shared" ca="1" si="817"/>
        <v>-8.0876638166267134E-4</v>
      </c>
      <c r="HT394" s="223">
        <f t="shared" ca="1" si="818"/>
        <v>-1.1603239402467346E-3</v>
      </c>
      <c r="HU394" s="223">
        <f t="shared" ca="1" si="819"/>
        <v>-7.9141442199571576E-4</v>
      </c>
      <c r="HV394" s="223">
        <f t="shared" ca="1" si="820"/>
        <v>6.8899276935357654E-5</v>
      </c>
      <c r="HW394" s="223">
        <f t="shared" ca="1" si="821"/>
        <v>8.8643211189568612E-4</v>
      </c>
      <c r="HX394" s="223">
        <f t="shared" ca="1" si="822"/>
        <v>1.1535624856826173E-3</v>
      </c>
      <c r="HY394" s="223">
        <f t="shared" ca="1" si="823"/>
        <v>7.0442409763599048E-4</v>
      </c>
      <c r="HZ394" s="223">
        <f t="shared" ca="1" si="824"/>
        <v>-1.8210453366295995E-4</v>
      </c>
      <c r="IA394" s="223">
        <f t="shared" ca="1" si="825"/>
        <v>-9.5556101631806209E-4</v>
      </c>
      <c r="IB394" s="223">
        <f t="shared" ca="1" si="826"/>
        <v>-1.1356915937799764E-3</v>
      </c>
      <c r="IC394" s="223">
        <f t="shared" ca="1" si="827"/>
        <v>-6.1064978413864844E-4</v>
      </c>
      <c r="ID394" s="223">
        <f t="shared" ca="1" si="828"/>
        <v>2.9355602418292389E-4</v>
      </c>
      <c r="IE394" s="223">
        <f t="shared" ca="1" si="829"/>
        <v>7.6584903429462517E-5</v>
      </c>
      <c r="IF394" s="223">
        <f t="shared" ca="1" si="830"/>
        <v>1.1068833709970581E-3</v>
      </c>
      <c r="IG394" s="223">
        <f t="shared" ca="1" si="831"/>
        <v>5.109945794049232E-4</v>
      </c>
      <c r="IH394" s="223">
        <f t="shared" ca="1" si="832"/>
        <v>-4.0218040971595986E-4</v>
      </c>
      <c r="II394" s="223">
        <f t="shared" ca="1" si="833"/>
        <v>-1.0656339770011415E-3</v>
      </c>
      <c r="IJ394" s="223">
        <f t="shared" ca="1" si="834"/>
        <v>-1.0674152562674376E-3</v>
      </c>
      <c r="IK394" s="223">
        <f t="shared" ca="1" si="835"/>
        <v>-4.0641821753347726E-4</v>
      </c>
      <c r="IL394" s="223">
        <f t="shared" ca="1" si="836"/>
        <v>5.0693157804925556E-4</v>
      </c>
      <c r="IM394" s="223">
        <f t="shared" ca="1" si="837"/>
        <v>1.1055179704784661E-3</v>
      </c>
      <c r="IN394" s="223">
        <f t="shared" ca="1" si="838"/>
        <v>1.017667349111428E-3</v>
      </c>
      <c r="IO394" s="223">
        <f t="shared" ca="1" si="839"/>
        <v>2.9792782605638673E-4</v>
      </c>
      <c r="IP394" s="223">
        <f t="shared" ca="1" si="840"/>
        <v>-6.0680071816894771E-4</v>
      </c>
      <c r="IQ394" s="223">
        <f t="shared" ca="1" si="841"/>
        <v>-1.1347552215624868E-3</v>
      </c>
      <c r="IR394" s="223">
        <f t="shared" ca="1" si="842"/>
        <v>-9.5811874906991373E-4</v>
      </c>
      <c r="IS394" s="223">
        <f t="shared" ca="1" si="843"/>
        <v>-1.8656822675045697E-4</v>
      </c>
      <c r="IT394" s="223">
        <f t="shared" ca="1" si="844"/>
        <v>7.0082603566165862E-4</v>
      </c>
      <c r="IU394" s="223">
        <f t="shared" ca="1" si="845"/>
        <v>1.1530641595425572E-3</v>
      </c>
      <c r="IV394" s="223">
        <f t="shared" ca="1" si="846"/>
        <v>8.8934294171387051E-4</v>
      </c>
      <c r="IW394" s="223">
        <f t="shared" ca="1" si="847"/>
        <v>7.3411873432353142E-5</v>
      </c>
      <c r="IX394" s="223">
        <f t="shared" ca="1" si="848"/>
        <v>-7.8810201532046641E-4</v>
      </c>
      <c r="IY394" s="223">
        <f t="shared" ca="1" si="849"/>
        <v>-1.1602684593372461E-3</v>
      </c>
      <c r="IZ394" s="223">
        <f t="shared" ca="1" si="850"/>
        <v>-8.1200227566481805E-4</v>
      </c>
      <c r="JA394" s="223">
        <f t="shared" ca="1" si="851"/>
        <v>4.0451476357916487E-5</v>
      </c>
      <c r="JB394" s="223">
        <f t="shared" ca="1" si="852"/>
        <v>8.6778814175135326E-4</v>
      </c>
    </row>
    <row r="395" spans="2:262">
      <c r="B395" s="230">
        <v>34</v>
      </c>
      <c r="C395" s="229">
        <f t="shared" si="853"/>
        <v>6.6406250000000026E-4</v>
      </c>
      <c r="D395" s="226">
        <f t="shared" ca="1" si="597"/>
        <v>50.072131796993162</v>
      </c>
      <c r="E395" s="225">
        <f ca="1">AN361</f>
        <v>7.2131796993164035E-2</v>
      </c>
      <c r="F395" s="224">
        <v>34</v>
      </c>
      <c r="G395" s="223">
        <f t="shared" ca="1" si="854"/>
        <v>-2.8806350394859615E-4</v>
      </c>
      <c r="H395" s="223">
        <f t="shared" ca="1" si="598"/>
        <v>-1.7529092476623644E-4</v>
      </c>
      <c r="I395" s="223">
        <f t="shared" ca="1" si="599"/>
        <v>5.262712348823412E-5</v>
      </c>
      <c r="J395" s="223">
        <f t="shared" ca="1" si="600"/>
        <v>2.4597535685896333E-4</v>
      </c>
      <c r="K395" s="223">
        <f t="shared" ca="1" si="601"/>
        <v>2.7774678365242149E-4</v>
      </c>
      <c r="L395" s="223">
        <f t="shared" ca="1" si="602"/>
        <v>1.2707132262451877E-4</v>
      </c>
      <c r="M395" s="223">
        <f t="shared" ca="1" si="603"/>
        <v>-1.0707501442692117E-4</v>
      </c>
      <c r="N395" s="223">
        <f t="shared" ca="1" si="604"/>
        <v>-2.70885692182064E-4</v>
      </c>
      <c r="O395" s="223">
        <f t="shared" ca="1" si="605"/>
        <v>-2.5675641022267497E-4</v>
      </c>
      <c r="P395" s="223">
        <f t="shared" ca="1" si="606"/>
        <v>-7.3968440816759933E-5</v>
      </c>
      <c r="Q395" s="223">
        <f t="shared" ca="1" si="607"/>
        <v>1.574080726095415E-4</v>
      </c>
      <c r="R395" s="223">
        <f t="shared" ca="1" si="608"/>
        <v>2.8538604226905435E-4</v>
      </c>
      <c r="S395" s="223">
        <f t="shared" ca="1" si="609"/>
        <v>2.2589903193872483E-4</v>
      </c>
      <c r="T395" s="223">
        <f t="shared" ca="1" si="610"/>
        <v>1.8022993310392053E-5</v>
      </c>
      <c r="U395" s="223">
        <f t="shared" ca="1" si="611"/>
        <v>-2.0169202683724109E-4</v>
      </c>
      <c r="V395" s="223">
        <f t="shared" ca="1" si="612"/>
        <v>-2.8891916679798114E-4</v>
      </c>
      <c r="W395" s="223">
        <f t="shared" ca="1" si="613"/>
        <v>-1.8636048054300586E-4</v>
      </c>
      <c r="X395" s="223">
        <f t="shared" ca="1" si="614"/>
        <v>3.8615067721482646E-5</v>
      </c>
      <c r="Y395" s="223">
        <f t="shared" ca="1" si="615"/>
        <v>2.3822506958377763E-4</v>
      </c>
      <c r="Z395" s="223">
        <f t="shared" ca="1" si="616"/>
        <v>2.8134928977459713E-4</v>
      </c>
      <c r="AA395" s="223">
        <f t="shared" ca="1" si="617"/>
        <v>1.3966020039218066E-4</v>
      </c>
      <c r="AB395" s="223">
        <f t="shared" ca="1" si="618"/>
        <v>-9.3769173356400689E-5</v>
      </c>
      <c r="AC395" s="223">
        <f t="shared" ca="1" si="619"/>
        <v>-2.6560325650436744E-4</v>
      </c>
      <c r="AD395" s="223">
        <f t="shared" ca="1" si="620"/>
        <v>-2.6296731732767441E-4</v>
      </c>
      <c r="AE395" s="223">
        <f t="shared" ca="1" si="621"/>
        <v>-8.7592857062627111E-5</v>
      </c>
      <c r="AF395" s="223">
        <f t="shared" ca="1" si="622"/>
        <v>1.4531978224559004E-4</v>
      </c>
      <c r="AG395" s="223">
        <f t="shared" ca="1" si="623"/>
        <v>2.8277445922951679E-4</v>
      </c>
      <c r="AH395" s="223">
        <f t="shared" ca="1" si="624"/>
        <v>2.3447965834962005E-4</v>
      </c>
      <c r="AI395" s="223">
        <f t="shared" ca="1" si="625"/>
        <v>3.2159369358796967E-5</v>
      </c>
      <c r="AJ395" s="223">
        <f t="shared" ca="1" si="626"/>
        <v>-1.9128583339935416E-4</v>
      </c>
      <c r="AK395" s="223">
        <f t="shared" ca="1" si="627"/>
        <v>-2.8907879806821965E-4</v>
      </c>
      <c r="AL395" s="223">
        <f t="shared" ca="1" si="628"/>
        <v>-1.9698107759889724E-4</v>
      </c>
      <c r="AM395" s="223">
        <f t="shared" ca="1" si="629"/>
        <v>2.450998487430958E-5</v>
      </c>
      <c r="AN395" s="223">
        <f t="shared" ca="1" si="630"/>
        <v>2.2990087724991307E-4</v>
      </c>
      <c r="AO395" s="223">
        <f t="shared" ca="1" si="631"/>
        <v>2.8427400081441835E-4</v>
      </c>
      <c r="AP395" s="223">
        <f t="shared" ca="1" si="632"/>
        <v>1.5191262450430984E-4</v>
      </c>
      <c r="AQ395" s="223">
        <f t="shared" ca="1" si="633"/>
        <v>-8.0237434134055308E-5</v>
      </c>
      <c r="AR395" s="223">
        <f t="shared" ca="1" si="634"/>
        <v>-2.5968095931765443E-4</v>
      </c>
      <c r="AS395" s="223">
        <f t="shared" ca="1" si="635"/>
        <v>-2.6854471313201498E-4</v>
      </c>
      <c r="AT395" s="223">
        <f t="shared" ca="1" si="636"/>
        <v>-1.0100625444360321E-4</v>
      </c>
      <c r="AU395" s="223">
        <f t="shared" ca="1" si="637"/>
        <v>1.3288140379769976E-4</v>
      </c>
      <c r="AV395" s="223">
        <f t="shared" ca="1" si="638"/>
        <v>2.7948164774957841E-4</v>
      </c>
      <c r="AW395" s="223">
        <f t="shared" ca="1" si="639"/>
        <v>2.4249540272555924E-4</v>
      </c>
      <c r="AX395" s="223">
        <f t="shared" ca="1" si="640"/>
        <v>4.621827066958799E-5</v>
      </c>
      <c r="AY395" s="223">
        <f t="shared" ca="1" si="641"/>
        <v>-1.804188156341492E-4</v>
      </c>
      <c r="AZ395" s="223">
        <f t="shared" ca="1" si="642"/>
        <v>-2.8854201319359946E-4</v>
      </c>
      <c r="BA395" s="223">
        <f t="shared" ca="1" si="643"/>
        <v>-2.0712712998534785E-4</v>
      </c>
      <c r="BB395" s="223">
        <f t="shared" ca="1" si="644"/>
        <v>1.0345855326754746E-5</v>
      </c>
      <c r="BC395" s="223">
        <f t="shared" ca="1" si="645"/>
        <v>2.2102283356581427E-4</v>
      </c>
      <c r="BD395" s="223">
        <f t="shared" ca="1" si="646"/>
        <v>2.8651387088681596E-4</v>
      </c>
      <c r="BE395" s="223">
        <f t="shared" ca="1" si="647"/>
        <v>1.6379907779803373E-4</v>
      </c>
      <c r="BF395" s="223">
        <f t="shared" ca="1" si="648"/>
        <v>-6.6512395904910827E-5</v>
      </c>
      <c r="BG395" s="223">
        <f t="shared" ca="1" si="649"/>
        <v>-2.5313306795457952E-4</v>
      </c>
      <c r="BH395" s="223">
        <f t="shared" ca="1" si="650"/>
        <v>-2.7347516120068238E-4</v>
      </c>
      <c r="BI395" s="223">
        <f t="shared" ca="1" si="651"/>
        <v>-1.1417631891052073E-4</v>
      </c>
      <c r="BJ395" s="223">
        <f t="shared" ca="1" si="652"/>
        <v>1.2012290240902447E-4</v>
      </c>
      <c r="BK395" s="223">
        <f t="shared" ca="1" si="653"/>
        <v>2.7551554050050936E-4</v>
      </c>
      <c r="BL395" s="223">
        <f t="shared" ca="1" si="654"/>
        <v>2.4992695443624329E-4</v>
      </c>
      <c r="BM395" s="223">
        <f t="shared" ca="1" si="655"/>
        <v>6.016582811809358E-5</v>
      </c>
      <c r="BN395" s="223">
        <f t="shared" ca="1" si="656"/>
        <v>-1.6911715313925728E-4</v>
      </c>
      <c r="BO395" s="223">
        <f t="shared" ca="1" si="657"/>
        <v>-2.8731010533590052E-4</v>
      </c>
      <c r="BP395" s="223">
        <f t="shared" ca="1" si="658"/>
        <v>-2.1677419497346991E-4</v>
      </c>
      <c r="BQ395" s="223">
        <f t="shared" ca="1" si="659"/>
        <v>-3.8431982924751965E-6</v>
      </c>
      <c r="BR395" s="223">
        <f t="shared" ca="1" si="660"/>
        <v>2.116123265163423E-4</v>
      </c>
      <c r="BS395" s="223">
        <f t="shared" ca="1" si="661"/>
        <v>2.8806350394859609E-4</v>
      </c>
      <c r="BT395" s="223">
        <f t="shared" ca="1" si="662"/>
        <v>1.7529092476623658E-4</v>
      </c>
      <c r="BU395" s="223">
        <f t="shared" ca="1" si="663"/>
        <v>-5.2627123488234554E-5</v>
      </c>
      <c r="BV395" s="223">
        <f t="shared" ca="1" si="664"/>
        <v>-2.4597535685896393E-4</v>
      </c>
      <c r="BW395" s="223">
        <f t="shared" ca="1" si="665"/>
        <v>-2.7774678365242154E-4</v>
      </c>
      <c r="BX395" s="223">
        <f t="shared" ca="1" si="666"/>
        <v>-1.2707132262451839E-4</v>
      </c>
      <c r="BY395" s="223">
        <f t="shared" ca="1" si="667"/>
        <v>1.0707501442692228E-4</v>
      </c>
      <c r="BZ395" s="223">
        <f t="shared" ca="1" si="668"/>
        <v>2.7088569218206395E-4</v>
      </c>
      <c r="CA395" s="223">
        <f t="shared" ca="1" si="669"/>
        <v>2.567564102226747E-4</v>
      </c>
      <c r="CB395" s="223">
        <f t="shared" ca="1" si="670"/>
        <v>7.3968440816758524E-5</v>
      </c>
      <c r="CC395" s="223">
        <f t="shared" ca="1" si="671"/>
        <v>-1.5740807260954142E-4</v>
      </c>
      <c r="CD395" s="223">
        <f t="shared" ca="1" si="672"/>
        <v>-2.8538604226905441E-4</v>
      </c>
      <c r="CE395" s="223">
        <f t="shared" ca="1" si="673"/>
        <v>-2.2589903193872388E-4</v>
      </c>
      <c r="CF395" s="223">
        <f t="shared" ca="1" si="674"/>
        <v>-1.8022993310390074E-5</v>
      </c>
      <c r="CG395" s="223">
        <f t="shared" ca="1" si="675"/>
        <v>2.0169202683724028E-4</v>
      </c>
      <c r="CH395" s="223">
        <f t="shared" ca="1" si="676"/>
        <v>2.8891916679798119E-4</v>
      </c>
      <c r="CI395" s="223">
        <f t="shared" ca="1" si="677"/>
        <v>1.8636048054300594E-4</v>
      </c>
      <c r="CJ395" s="223">
        <f t="shared" ca="1" si="678"/>
        <v>-3.8615067721483541E-5</v>
      </c>
      <c r="CK395" s="223">
        <f t="shared" ca="1" si="679"/>
        <v>-2.3822506958377847E-4</v>
      </c>
      <c r="CL395" s="223">
        <f t="shared" ca="1" si="680"/>
        <v>-2.8134928977459654E-4</v>
      </c>
      <c r="CM395" s="223">
        <f t="shared" ca="1" si="681"/>
        <v>-1.3966020039218207E-4</v>
      </c>
      <c r="CN395" s="223">
        <f t="shared" ca="1" si="682"/>
        <v>9.376917335640012E-5</v>
      </c>
      <c r="CO395" s="223">
        <f t="shared" ca="1" si="683"/>
        <v>2.656032565043676E-4</v>
      </c>
      <c r="CP395" s="223">
        <f t="shared" ca="1" si="684"/>
        <v>2.6296731732767425E-4</v>
      </c>
      <c r="CQ395" s="223">
        <f t="shared" ca="1" si="685"/>
        <v>8.7592857062625701E-5</v>
      </c>
      <c r="CR395" s="223">
        <f t="shared" ca="1" si="686"/>
        <v>-1.4531978224559215E-4</v>
      </c>
      <c r="CS395" s="223">
        <f t="shared" ca="1" si="687"/>
        <v>-2.8277445922951668E-4</v>
      </c>
      <c r="CT395" s="223">
        <f t="shared" ca="1" si="688"/>
        <v>-2.344796583496204E-4</v>
      </c>
      <c r="CU395" s="223">
        <f t="shared" ca="1" si="689"/>
        <v>-3.2159369358796534E-5</v>
      </c>
      <c r="CV395" s="223">
        <f t="shared" ca="1" si="690"/>
        <v>1.9128583339935525E-4</v>
      </c>
      <c r="CW395" s="223">
        <f t="shared" ca="1" si="691"/>
        <v>2.890787980682196E-4</v>
      </c>
      <c r="CX395" s="223">
        <f t="shared" ca="1" si="692"/>
        <v>1.9698107759889543E-4</v>
      </c>
      <c r="CY395" s="223">
        <f t="shared" ca="1" si="693"/>
        <v>-2.4509984874308984E-5</v>
      </c>
      <c r="CZ395" s="223">
        <f t="shared" ca="1" si="694"/>
        <v>-2.2990087724991272E-4</v>
      </c>
      <c r="DA395" s="223">
        <f t="shared" ca="1" si="695"/>
        <v>-2.8427400081441824E-4</v>
      </c>
      <c r="DB395" s="223">
        <f t="shared" ca="1" si="696"/>
        <v>-1.5191262450430862E-4</v>
      </c>
      <c r="DC395" s="223">
        <f t="shared" ca="1" si="697"/>
        <v>8.0237434134056704E-5</v>
      </c>
      <c r="DD395" s="223">
        <f t="shared" ca="1" si="698"/>
        <v>2.5968095931765372E-4</v>
      </c>
      <c r="DE395" s="223">
        <f t="shared" ca="1" si="699"/>
        <v>2.6854471313201558E-4</v>
      </c>
      <c r="DF395" s="223">
        <f t="shared" ca="1" si="700"/>
        <v>1.0100625444360281E-4</v>
      </c>
      <c r="DG395" s="223">
        <f t="shared" ca="1" si="701"/>
        <v>-1.3288140379770009E-4</v>
      </c>
      <c r="DH395" s="223">
        <f t="shared" ca="1" si="702"/>
        <v>-2.7948164774957852E-4</v>
      </c>
      <c r="DI395" s="223">
        <f t="shared" ca="1" si="703"/>
        <v>-2.4249540272555791E-4</v>
      </c>
      <c r="DJ395" s="223">
        <f t="shared" ca="1" si="704"/>
        <v>-4.6218270669589589E-5</v>
      </c>
      <c r="DK395" s="223">
        <f t="shared" ca="1" si="705"/>
        <v>1.8041881563414793E-4</v>
      </c>
      <c r="DL395" s="223">
        <f t="shared" ca="1" si="706"/>
        <v>2.8854201319359946E-4</v>
      </c>
      <c r="DM395" s="223">
        <f t="shared" ca="1" si="707"/>
        <v>2.0712712998534758E-4</v>
      </c>
      <c r="DN395" s="223">
        <f t="shared" ca="1" si="708"/>
        <v>-1.0345855326755179E-5</v>
      </c>
      <c r="DO395" s="223">
        <f t="shared" ca="1" si="709"/>
        <v>-2.2102283356581587E-4</v>
      </c>
      <c r="DP395" s="223">
        <f t="shared" ca="1" si="710"/>
        <v>-2.8651387088681618E-4</v>
      </c>
      <c r="DQ395" s="223">
        <f t="shared" ca="1" si="711"/>
        <v>-1.637990777980334E-4</v>
      </c>
      <c r="DR395" s="223">
        <f t="shared" ca="1" si="712"/>
        <v>6.6512395904911234E-5</v>
      </c>
      <c r="DS395" s="223">
        <f t="shared" ca="1" si="713"/>
        <v>2.5313306795457974E-4</v>
      </c>
      <c r="DT395" s="223">
        <f t="shared" ca="1" si="714"/>
        <v>2.7347516120068157E-4</v>
      </c>
      <c r="DU395" s="223">
        <f t="shared" ca="1" si="715"/>
        <v>1.1417631891051844E-4</v>
      </c>
      <c r="DV395" s="223">
        <f t="shared" ca="1" si="716"/>
        <v>-1.2012290240902299E-4</v>
      </c>
      <c r="DW395" s="223">
        <f t="shared" ca="1" si="717"/>
        <v>-2.7551554050050952E-4</v>
      </c>
      <c r="DX395" s="223">
        <f t="shared" ca="1" si="718"/>
        <v>-2.4992695443624307E-4</v>
      </c>
      <c r="DY395" s="223">
        <f t="shared" ca="1" si="719"/>
        <v>-6.0165828118093133E-5</v>
      </c>
      <c r="DZ395" s="223">
        <f t="shared" ca="1" si="720"/>
        <v>1.6911715313925932E-4</v>
      </c>
      <c r="EA395" s="223">
        <f t="shared" ca="1" si="721"/>
        <v>2.8731010533590079E-4</v>
      </c>
      <c r="EB395" s="223">
        <f t="shared" ca="1" si="722"/>
        <v>2.16774194973471E-4</v>
      </c>
      <c r="EC395" s="223">
        <f t="shared" ca="1" si="723"/>
        <v>3.84319829247479E-6</v>
      </c>
      <c r="ED395" s="223">
        <f t="shared" ca="1" si="724"/>
        <v>-2.1161232651634257E-4</v>
      </c>
      <c r="EE395" s="223">
        <f t="shared" ca="1" si="725"/>
        <v>-2.8806350394859609E-4</v>
      </c>
      <c r="EF395" s="223">
        <f t="shared" ca="1" si="726"/>
        <v>-1.7529092476623463E-4</v>
      </c>
      <c r="EG395" s="223">
        <f t="shared" ca="1" si="727"/>
        <v>5.2627123488232955E-5</v>
      </c>
      <c r="EH395" s="223">
        <f t="shared" ca="1" si="728"/>
        <v>2.4597535685896312E-4</v>
      </c>
      <c r="EI395" s="223">
        <f t="shared" ca="1" si="729"/>
        <v>2.7774678365242138E-4</v>
      </c>
      <c r="EJ395" s="223">
        <f t="shared" ca="1" si="730"/>
        <v>1.2707132262451801E-4</v>
      </c>
      <c r="EK395" s="223">
        <f t="shared" ca="1" si="731"/>
        <v>-1.0707501442692267E-4</v>
      </c>
      <c r="EL395" s="223">
        <f t="shared" ca="1" si="732"/>
        <v>-2.7088569218206482E-4</v>
      </c>
      <c r="EM395" s="223">
        <f t="shared" ca="1" si="733"/>
        <v>-2.567564102226754E-4</v>
      </c>
      <c r="EN395" s="223">
        <f t="shared" ca="1" si="734"/>
        <v>-7.3968440816760096E-5</v>
      </c>
      <c r="EO395" s="223">
        <f t="shared" ca="1" si="735"/>
        <v>1.574080726095418E-4</v>
      </c>
      <c r="EP395" s="223">
        <f t="shared" ca="1" si="736"/>
        <v>2.8538604226905446E-4</v>
      </c>
      <c r="EQ395" s="223">
        <f t="shared" ca="1" si="737"/>
        <v>2.2589903193872364E-4</v>
      </c>
      <c r="ER395" s="223">
        <f t="shared" ca="1" si="738"/>
        <v>1.8022993310389641E-5</v>
      </c>
      <c r="ES395" s="223">
        <f t="shared" ca="1" si="739"/>
        <v>-2.0169202683724061E-4</v>
      </c>
      <c r="ET395" s="223">
        <f t="shared" ca="1" si="740"/>
        <v>-2.8891916679798119E-4</v>
      </c>
      <c r="EU395" s="223">
        <f t="shared" ca="1" si="741"/>
        <v>-1.8636048054300561E-4</v>
      </c>
      <c r="EV395" s="223">
        <f t="shared" ca="1" si="742"/>
        <v>3.8615067721483974E-5</v>
      </c>
      <c r="EW395" s="223">
        <f t="shared" ca="1" si="743"/>
        <v>2.3822506958377868E-4</v>
      </c>
      <c r="EX395" s="223">
        <f t="shared" ca="1" si="744"/>
        <v>2.8134928977459643E-4</v>
      </c>
      <c r="EY395" s="223">
        <f t="shared" ca="1" si="745"/>
        <v>1.3966020039218172E-4</v>
      </c>
      <c r="EZ395" s="223">
        <f t="shared" ca="1" si="746"/>
        <v>-9.37691733564005E-5</v>
      </c>
      <c r="FA395" s="223">
        <f t="shared" ca="1" si="747"/>
        <v>-2.6560325650436777E-4</v>
      </c>
      <c r="FB395" s="223">
        <f t="shared" ca="1" si="748"/>
        <v>-2.6296731732767403E-4</v>
      </c>
      <c r="FC395" s="223">
        <f t="shared" ca="1" si="749"/>
        <v>-8.7592857062625295E-5</v>
      </c>
      <c r="FD395" s="223">
        <f t="shared" ca="1" si="750"/>
        <v>1.4531978224559256E-4</v>
      </c>
      <c r="FE395" s="223">
        <f t="shared" ca="1" si="751"/>
        <v>2.827744592295176E-4</v>
      </c>
      <c r="FF395" s="223">
        <f t="shared" ca="1" si="752"/>
        <v>2.3447965834961777E-4</v>
      </c>
      <c r="FG395" s="223">
        <f t="shared" ca="1" si="753"/>
        <v>3.2159369358792034E-5</v>
      </c>
      <c r="FH395" s="223">
        <f t="shared" ca="1" si="754"/>
        <v>-1.9128583339935248E-4</v>
      </c>
      <c r="FI395" s="223">
        <f t="shared" ca="1" si="755"/>
        <v>-2.890787980682196E-4</v>
      </c>
      <c r="FJ395" s="223">
        <f t="shared" ca="1" si="756"/>
        <v>-1.9698107759889814E-4</v>
      </c>
      <c r="FK395" s="223">
        <f t="shared" ca="1" si="757"/>
        <v>2.4509984874309418E-5</v>
      </c>
      <c r="FL395" s="223">
        <f t="shared" ca="1" si="758"/>
        <v>2.2990087724991293E-4</v>
      </c>
      <c r="FM395" s="223">
        <f t="shared" ca="1" si="759"/>
        <v>2.8427400081441819E-4</v>
      </c>
      <c r="FN395" s="223">
        <f t="shared" ca="1" si="760"/>
        <v>1.5191262450430827E-4</v>
      </c>
      <c r="FO395" s="223">
        <f t="shared" ca="1" si="761"/>
        <v>-8.0237434134057111E-5</v>
      </c>
      <c r="FP395" s="223">
        <f t="shared" ca="1" si="762"/>
        <v>-2.5968095931765573E-4</v>
      </c>
      <c r="FQ395" s="223">
        <f t="shared" ca="1" si="763"/>
        <v>-2.6854471313201385E-4</v>
      </c>
      <c r="FR395" s="223">
        <f t="shared" ca="1" si="764"/>
        <v>-1.0100625444359856E-4</v>
      </c>
      <c r="FS395" s="223">
        <f t="shared" ca="1" si="765"/>
        <v>1.3288140379769684E-4</v>
      </c>
      <c r="FT395" s="223">
        <f t="shared" ca="1" si="766"/>
        <v>2.794816477495776E-4</v>
      </c>
      <c r="FU395" s="223">
        <f t="shared" ca="1" si="767"/>
        <v>2.4249540272555992E-4</v>
      </c>
      <c r="FV395" s="223">
        <f t="shared" ca="1" si="768"/>
        <v>4.6218270669589169E-5</v>
      </c>
      <c r="FW395" s="223">
        <f t="shared" ca="1" si="769"/>
        <v>-1.8041881563414825E-4</v>
      </c>
      <c r="FX395" s="223">
        <f t="shared" ca="1" si="770"/>
        <v>-2.8854201319359956E-4</v>
      </c>
      <c r="FY395" s="223">
        <f t="shared" ca="1" si="771"/>
        <v>-2.0712712998534726E-4</v>
      </c>
      <c r="FZ395" s="223">
        <f t="shared" ca="1" si="772"/>
        <v>1.0345855326755613E-5</v>
      </c>
      <c r="GA395" s="223">
        <f t="shared" ca="1" si="773"/>
        <v>2.2102283356581614E-4</v>
      </c>
      <c r="GB395" s="223">
        <f t="shared" ca="1" si="774"/>
        <v>2.8651387088681553E-4</v>
      </c>
      <c r="GC395" s="223">
        <f t="shared" ca="1" si="775"/>
        <v>1.6379907779802966E-4</v>
      </c>
      <c r="GD395" s="223">
        <f t="shared" ca="1" si="776"/>
        <v>-6.6512395904915611E-5</v>
      </c>
      <c r="GE395" s="223">
        <f t="shared" ca="1" si="777"/>
        <v>-2.5313306795457795E-4</v>
      </c>
      <c r="GF395" s="223">
        <f t="shared" ca="1" si="778"/>
        <v>-2.7347516120068276E-4</v>
      </c>
      <c r="GG395" s="223">
        <f t="shared" ca="1" si="779"/>
        <v>-1.1417631891052184E-4</v>
      </c>
      <c r="GH395" s="223">
        <f t="shared" ca="1" si="780"/>
        <v>1.2012290240902337E-4</v>
      </c>
      <c r="GI395" s="223">
        <f t="shared" ca="1" si="781"/>
        <v>2.7551554050050963E-4</v>
      </c>
      <c r="GJ395" s="223">
        <f t="shared" ca="1" si="782"/>
        <v>2.4992695443624285E-4</v>
      </c>
      <c r="GK395" s="223">
        <f t="shared" ca="1" si="783"/>
        <v>6.016582811809274E-5</v>
      </c>
      <c r="GL395" s="223">
        <f t="shared" ca="1" si="784"/>
        <v>-1.6911715313925967E-4</v>
      </c>
      <c r="GM395" s="223">
        <f t="shared" ca="1" si="785"/>
        <v>-2.8731010533590085E-4</v>
      </c>
      <c r="GN395" s="223">
        <f t="shared" ca="1" si="786"/>
        <v>-2.1677419497346799E-4</v>
      </c>
      <c r="GO395" s="223">
        <f t="shared" ca="1" si="787"/>
        <v>-3.8431982924702634E-6</v>
      </c>
      <c r="GP395" s="223">
        <f t="shared" ca="1" si="788"/>
        <v>2.1161232651634566E-4</v>
      </c>
      <c r="GQ395" s="223">
        <f t="shared" ca="1" si="789"/>
        <v>2.8806350394859636E-4</v>
      </c>
      <c r="GR395" s="223">
        <f t="shared" ca="1" si="790"/>
        <v>1.7529092476623756E-4</v>
      </c>
      <c r="GS395" s="223">
        <f t="shared" ca="1" si="791"/>
        <v>-5.2627123488233388E-5</v>
      </c>
      <c r="GT395" s="223">
        <f t="shared" ca="1" si="792"/>
        <v>-2.4597535685896328E-4</v>
      </c>
      <c r="GU395" s="223">
        <f t="shared" ca="1" si="793"/>
        <v>-2.7774678365242127E-4</v>
      </c>
      <c r="GV395" s="223">
        <f t="shared" ca="1" si="794"/>
        <v>-1.270713226245176E-4</v>
      </c>
      <c r="GW395" s="223">
        <f t="shared" ca="1" si="795"/>
        <v>1.0707501442692308E-4</v>
      </c>
      <c r="GX395" s="223">
        <f t="shared" ca="1" si="796"/>
        <v>2.7088569218206498E-4</v>
      </c>
      <c r="GY395" s="223">
        <f t="shared" ca="1" si="797"/>
        <v>2.5675641022267334E-4</v>
      </c>
      <c r="GZ395" s="223">
        <f t="shared" ca="1" si="798"/>
        <v>7.3968440816755745E-5</v>
      </c>
      <c r="HA395" s="223">
        <f t="shared" ca="1" si="799"/>
        <v>-1.5740807260954559E-4</v>
      </c>
      <c r="HB395" s="223">
        <f t="shared" ca="1" si="800"/>
        <v>-2.8538604226905387E-4</v>
      </c>
      <c r="HC395" s="223">
        <f t="shared" ca="1" si="801"/>
        <v>-2.2589903193872592E-4</v>
      </c>
      <c r="HD395" s="223">
        <f t="shared" ca="1" si="802"/>
        <v>-1.8022993310393354E-5</v>
      </c>
      <c r="HE395" s="223">
        <f t="shared" ca="1" si="803"/>
        <v>2.0169202683724088E-4</v>
      </c>
      <c r="HF395" s="223">
        <f t="shared" ca="1" si="804"/>
        <v>2.8891916679798114E-4</v>
      </c>
      <c r="HG395" s="223">
        <f t="shared" ca="1" si="805"/>
        <v>1.8636048054300526E-4</v>
      </c>
      <c r="HH395" s="223">
        <f t="shared" ca="1" si="806"/>
        <v>-3.8615067721484408E-5</v>
      </c>
      <c r="HI395" s="223">
        <f t="shared" ca="1" si="807"/>
        <v>-2.382250695837789E-4</v>
      </c>
      <c r="HJ395" s="223">
        <f t="shared" ca="1" si="808"/>
        <v>-2.8134928977459632E-4</v>
      </c>
      <c r="HK395" s="223">
        <f t="shared" ca="1" si="809"/>
        <v>-1.3966020039217773E-4</v>
      </c>
      <c r="HL395" s="223">
        <f t="shared" ca="1" si="810"/>
        <v>9.3769173356404796E-5</v>
      </c>
      <c r="HM395" s="223">
        <f t="shared" ca="1" si="811"/>
        <v>2.6560325650436955E-4</v>
      </c>
      <c r="HN395" s="223">
        <f t="shared" ca="1" si="812"/>
        <v>2.6296731732767555E-4</v>
      </c>
      <c r="HO395" s="223">
        <f t="shared" ca="1" si="813"/>
        <v>8.7592857062628805E-5</v>
      </c>
      <c r="HP395" s="223">
        <f t="shared" ca="1" si="814"/>
        <v>-1.4531978224558936E-4</v>
      </c>
      <c r="HQ395" s="223">
        <f t="shared" ca="1" si="815"/>
        <v>-2.8277445922951684E-4</v>
      </c>
      <c r="HR395" s="223">
        <f t="shared" ca="1" si="816"/>
        <v>-2.3447965834961991E-4</v>
      </c>
      <c r="HS395" s="223">
        <f t="shared" ca="1" si="817"/>
        <v>-3.215936935879572E-5</v>
      </c>
      <c r="HT395" s="223">
        <f t="shared" ca="1" si="818"/>
        <v>1.912858333993559E-4</v>
      </c>
      <c r="HU395" s="223">
        <f t="shared" ca="1" si="819"/>
        <v>2.890787980682197E-4</v>
      </c>
      <c r="HV395" s="223">
        <f t="shared" ca="1" si="820"/>
        <v>1.969810775988948E-4</v>
      </c>
      <c r="HW395" s="223">
        <f t="shared" ca="1" si="821"/>
        <v>-2.4509984874313944E-5</v>
      </c>
      <c r="HX395" s="223">
        <f t="shared" ca="1" si="822"/>
        <v>-2.299008772499157E-4</v>
      </c>
      <c r="HY395" s="223">
        <f t="shared" ca="1" si="823"/>
        <v>-2.8427400081441884E-4</v>
      </c>
      <c r="HZ395" s="223">
        <f t="shared" ca="1" si="824"/>
        <v>-1.5191262450431139E-4</v>
      </c>
      <c r="IA395" s="223">
        <f t="shared" ca="1" si="825"/>
        <v>8.0237434134053587E-5</v>
      </c>
      <c r="IB395" s="223">
        <f t="shared" ca="1" si="826"/>
        <v>2.596809593176541E-4</v>
      </c>
      <c r="IC395" s="223">
        <f t="shared" ca="1" si="827"/>
        <v>2.6854471313201525E-4</v>
      </c>
      <c r="ID395" s="223">
        <f t="shared" ca="1" si="828"/>
        <v>1.0100625444360203E-4</v>
      </c>
      <c r="IE395" s="223">
        <f t="shared" ca="1" si="829"/>
        <v>-6.6957923554077428E-5</v>
      </c>
      <c r="IF395" s="223">
        <f t="shared" ca="1" si="830"/>
        <v>-2.7948164774957879E-4</v>
      </c>
      <c r="IG395" s="223">
        <f t="shared" ca="1" si="831"/>
        <v>-2.4249540272555743E-4</v>
      </c>
      <c r="IH395" s="223">
        <f t="shared" ca="1" si="832"/>
        <v>-4.6218270669584697E-5</v>
      </c>
      <c r="II395" s="223">
        <f t="shared" ca="1" si="833"/>
        <v>1.8041881563415183E-4</v>
      </c>
      <c r="IJ395" s="223">
        <f t="shared" ca="1" si="834"/>
        <v>2.8854201319359983E-4</v>
      </c>
      <c r="IK395" s="223">
        <f t="shared" ca="1" si="835"/>
        <v>2.0712712998534986E-4</v>
      </c>
      <c r="IL395" s="223">
        <f t="shared" ca="1" si="836"/>
        <v>-1.0345855326751927E-5</v>
      </c>
      <c r="IM395" s="223">
        <f t="shared" ca="1" si="837"/>
        <v>-2.2102283356581376E-4</v>
      </c>
      <c r="IN395" s="223">
        <f t="shared" ca="1" si="838"/>
        <v>-2.8651387088681607E-4</v>
      </c>
      <c r="IO395" s="223">
        <f t="shared" ca="1" si="839"/>
        <v>-1.637990777980327E-4</v>
      </c>
      <c r="IP395" s="223">
        <f t="shared" ca="1" si="840"/>
        <v>6.6512395904912074E-5</v>
      </c>
      <c r="IQ395" s="223">
        <f t="shared" ca="1" si="841"/>
        <v>2.5313306795458012E-4</v>
      </c>
      <c r="IR395" s="223">
        <f t="shared" ca="1" si="842"/>
        <v>2.734751612006813E-4</v>
      </c>
      <c r="IS395" s="223">
        <f t="shared" ca="1" si="843"/>
        <v>1.1417631891051765E-4</v>
      </c>
      <c r="IT395" s="223">
        <f t="shared" ca="1" si="844"/>
        <v>-1.2012290240902749E-4</v>
      </c>
      <c r="IU395" s="223">
        <f t="shared" ca="1" si="845"/>
        <v>-2.7551554050051104E-4</v>
      </c>
      <c r="IV395" s="223">
        <f t="shared" ca="1" si="846"/>
        <v>-2.4992695443624058E-4</v>
      </c>
      <c r="IW395" s="223">
        <f t="shared" ca="1" si="847"/>
        <v>-6.0165828118096318E-5</v>
      </c>
      <c r="IX395" s="223">
        <f t="shared" ca="1" si="848"/>
        <v>1.6911715313925666E-4</v>
      </c>
      <c r="IY395" s="223">
        <f t="shared" ca="1" si="849"/>
        <v>2.8731010533590047E-4</v>
      </c>
      <c r="IZ395" s="223">
        <f t="shared" ca="1" si="850"/>
        <v>2.1677419497347043E-4</v>
      </c>
      <c r="JA395" s="223">
        <f t="shared" ca="1" si="851"/>
        <v>3.8431982924739226E-6</v>
      </c>
      <c r="JB395" s="223">
        <f t="shared" ca="1" si="852"/>
        <v>-2.1161232651634317E-4</v>
      </c>
    </row>
    <row r="396" spans="2:262">
      <c r="B396" s="230">
        <v>35</v>
      </c>
      <c r="C396" s="229">
        <f t="shared" si="853"/>
        <v>6.8359375000000028E-4</v>
      </c>
      <c r="D396" s="226">
        <f t="shared" ca="1" si="597"/>
        <v>50.069912808837778</v>
      </c>
      <c r="E396" s="225">
        <f ca="1">AO361</f>
        <v>6.9912808837776078E-2</v>
      </c>
      <c r="F396" s="224">
        <v>35</v>
      </c>
      <c r="G396" s="223">
        <f t="shared" ca="1" si="854"/>
        <v>-1.7137113050832461E-3</v>
      </c>
      <c r="H396" s="223">
        <f t="shared" ca="1" si="598"/>
        <v>-9.6170095455675624E-4</v>
      </c>
      <c r="I396" s="223">
        <f t="shared" ca="1" si="599"/>
        <v>4.5739741196485211E-4</v>
      </c>
      <c r="J396" s="223">
        <f t="shared" ca="1" si="600"/>
        <v>1.5592200904223201E-3</v>
      </c>
      <c r="K396" s="223">
        <f t="shared" ca="1" si="601"/>
        <v>1.5794830265387322E-3</v>
      </c>
      <c r="L396" s="223">
        <f t="shared" ca="1" si="602"/>
        <v>5.0413074726075792E-4</v>
      </c>
      <c r="M396" s="223">
        <f t="shared" ca="1" si="603"/>
        <v>-9.2091399972128935E-4</v>
      </c>
      <c r="N396" s="223">
        <f t="shared" ca="1" si="604"/>
        <v>-1.7071627778885343E-3</v>
      </c>
      <c r="O396" s="223">
        <f t="shared" ca="1" si="605"/>
        <v>-1.3092307303153531E-3</v>
      </c>
      <c r="P396" s="223">
        <f t="shared" ca="1" si="606"/>
        <v>-3.1451385165236342E-6</v>
      </c>
      <c r="Q396" s="223">
        <f t="shared" ca="1" si="607"/>
        <v>1.3051220921827108E-3</v>
      </c>
      <c r="R396" s="223">
        <f t="shared" ca="1" si="608"/>
        <v>1.7080857532220488E-3</v>
      </c>
      <c r="S396" s="223">
        <f t="shared" ca="1" si="609"/>
        <v>9.2622836269906509E-4</v>
      </c>
      <c r="T396" s="223">
        <f t="shared" ca="1" si="610"/>
        <v>-4.9811132744490764E-4</v>
      </c>
      <c r="U396" s="223">
        <f t="shared" ca="1" si="611"/>
        <v>-1.5769339464084052E-3</v>
      </c>
      <c r="V396" s="223">
        <f t="shared" ca="1" si="612"/>
        <v>-1.5619095304068866E-3</v>
      </c>
      <c r="W396" s="223">
        <f t="shared" ca="1" si="613"/>
        <v>-4.6345983041652433E-4</v>
      </c>
      <c r="X396" s="223">
        <f t="shared" ca="1" si="614"/>
        <v>9.5647078035081354E-4</v>
      </c>
      <c r="Y396" s="223">
        <f t="shared" ca="1" si="615"/>
        <v>1.7129413080244414E-3</v>
      </c>
      <c r="Z396" s="223">
        <f t="shared" ca="1" si="616"/>
        <v>1.2812227075997577E-3</v>
      </c>
      <c r="AA396" s="223">
        <f t="shared" ca="1" si="617"/>
        <v>-3.9221551264705416E-5</v>
      </c>
      <c r="AB396" s="223">
        <f t="shared" ca="1" si="618"/>
        <v>-1.3324596118890033E-3</v>
      </c>
      <c r="AC396" s="223">
        <f t="shared" ca="1" si="619"/>
        <v>-1.7014313143725503E-3</v>
      </c>
      <c r="AD396" s="223">
        <f t="shared" ca="1" si="620"/>
        <v>-8.9019784550959258E-4</v>
      </c>
      <c r="AE396" s="223">
        <f t="shared" ca="1" si="621"/>
        <v>5.3852519928689166E-4</v>
      </c>
      <c r="AF396" s="223">
        <f t="shared" ca="1" si="622"/>
        <v>1.5936979163505328E-3</v>
      </c>
      <c r="AG396" s="223">
        <f t="shared" ca="1" si="623"/>
        <v>1.5433951983774832E-3</v>
      </c>
      <c r="AH396" s="223">
        <f t="shared" ca="1" si="624"/>
        <v>4.2250974270032404E-4</v>
      </c>
      <c r="AI396" s="223">
        <f t="shared" ca="1" si="625"/>
        <v>-9.9145141874700058E-4</v>
      </c>
      <c r="AJ396" s="223">
        <f t="shared" ca="1" si="626"/>
        <v>-1.717688026367395E-3</v>
      </c>
      <c r="AK396" s="223">
        <f t="shared" ca="1" si="627"/>
        <v>-1.2524429242331066E-3</v>
      </c>
      <c r="AL396" s="223">
        <f t="shared" ca="1" si="628"/>
        <v>8.156461545003762E-5</v>
      </c>
      <c r="AM396" s="223">
        <f t="shared" ca="1" si="629"/>
        <v>1.3589945077489716E-3</v>
      </c>
      <c r="AN396" s="223">
        <f t="shared" ca="1" si="630"/>
        <v>1.6937519969198889E-3</v>
      </c>
      <c r="AO396" s="223">
        <f t="shared" ca="1" si="631"/>
        <v>8.5363110642462919E-4</v>
      </c>
      <c r="AP396" s="223">
        <f t="shared" ca="1" si="632"/>
        <v>-5.7861468368557904E-4</v>
      </c>
      <c r="AQ396" s="223">
        <f t="shared" ca="1" si="633"/>
        <v>-1.6095019022600531E-3</v>
      </c>
      <c r="AR396" s="223">
        <f t="shared" ca="1" si="634"/>
        <v>-1.5239511827918385E-3</v>
      </c>
      <c r="AS396" s="223">
        <f t="shared" ca="1" si="635"/>
        <v>-3.8130515091378111E-4</v>
      </c>
      <c r="AT396" s="223">
        <f t="shared" ca="1" si="636"/>
        <v>1.0258348438812906E-3</v>
      </c>
      <c r="AU396" s="223">
        <f t="shared" ca="1" si="637"/>
        <v>1.721400073671758E-3</v>
      </c>
      <c r="AV396" s="223">
        <f t="shared" ca="1" si="638"/>
        <v>1.2229087160807507E-3</v>
      </c>
      <c r="AW396" s="223">
        <f t="shared" ca="1" si="639"/>
        <v>-1.2385854816092032E-4</v>
      </c>
      <c r="AX396" s="223">
        <f t="shared" ca="1" si="640"/>
        <v>-1.3847107961335423E-3</v>
      </c>
      <c r="AY396" s="223">
        <f t="shared" ca="1" si="641"/>
        <v>-1.6850524265977483E-3</v>
      </c>
      <c r="AZ396" s="223">
        <f t="shared" ca="1" si="642"/>
        <v>-8.1655017188047847E-4</v>
      </c>
      <c r="BA396" s="223">
        <f t="shared" ca="1" si="643"/>
        <v>6.1835563223461114E-4</v>
      </c>
      <c r="BB396" s="223">
        <f t="shared" ca="1" si="644"/>
        <v>1.6243363844068066E-3</v>
      </c>
      <c r="BC396" s="223">
        <f t="shared" ca="1" si="645"/>
        <v>1.5035891959978877E-3</v>
      </c>
      <c r="BD396" s="223">
        <f t="shared" ca="1" si="646"/>
        <v>3.3987087516224577E-4</v>
      </c>
      <c r="BE396" s="223">
        <f t="shared" ca="1" si="647"/>
        <v>-1.0596003444640623E-3</v>
      </c>
      <c r="BF396" s="223">
        <f t="shared" ca="1" si="648"/>
        <v>-1.7240752139390352E-3</v>
      </c>
      <c r="BG396" s="223">
        <f t="shared" ca="1" si="649"/>
        <v>-1.1926378734453344E-3</v>
      </c>
      <c r="BH396" s="223">
        <f t="shared" ca="1" si="650"/>
        <v>1.6607787311376005E-4</v>
      </c>
      <c r="BI396" s="223">
        <f t="shared" ca="1" si="651"/>
        <v>1.4095929865121978E-3</v>
      </c>
      <c r="BJ396" s="223">
        <f t="shared" ca="1" si="652"/>
        <v>1.6753378437019948E-3</v>
      </c>
      <c r="BK396" s="223">
        <f t="shared" ca="1" si="653"/>
        <v>7.7897737804556472E-4</v>
      </c>
      <c r="BL396" s="223">
        <f t="shared" ca="1" si="654"/>
        <v>-6.5772410647259153E-4</v>
      </c>
      <c r="BM396" s="223">
        <f t="shared" ca="1" si="655"/>
        <v>-1.6381924270534409E-3</v>
      </c>
      <c r="BN396" s="223">
        <f t="shared" ca="1" si="656"/>
        <v>-1.4823215032950896E-3</v>
      </c>
      <c r="BO396" s="223">
        <f t="shared" ca="1" si="657"/>
        <v>-2.9823187390410309E-4</v>
      </c>
      <c r="BP396" s="223">
        <f t="shared" ca="1" si="658"/>
        <v>1.092727581420338E-3</v>
      </c>
      <c r="BQ396" s="223">
        <f t="shared" ca="1" si="659"/>
        <v>1.7257118357647601E-3</v>
      </c>
      <c r="BR396" s="223">
        <f t="shared" ca="1" si="660"/>
        <v>1.1616486303505571E-3</v>
      </c>
      <c r="BS396" s="223">
        <f t="shared" ca="1" si="661"/>
        <v>-2.0819715896588801E-4</v>
      </c>
      <c r="BT396" s="223">
        <f t="shared" ca="1" si="662"/>
        <v>-1.4336260907838615E-3</v>
      </c>
      <c r="BU396" s="223">
        <f t="shared" ca="1" si="663"/>
        <v>-1.6646140999341122E-3</v>
      </c>
      <c r="BV396" s="223">
        <f t="shared" ca="1" si="664"/>
        <v>-7.4093535736595667E-4</v>
      </c>
      <c r="BW396" s="223">
        <f t="shared" ca="1" si="665"/>
        <v>6.9669639230272125E-4</v>
      </c>
      <c r="BX396" s="223">
        <f t="shared" ca="1" si="666"/>
        <v>1.651061683837979E-3</v>
      </c>
      <c r="BY396" s="223">
        <f t="shared" ca="1" si="667"/>
        <v>1.4601609155462773E-3</v>
      </c>
      <c r="BZ396" s="223">
        <f t="shared" ca="1" si="668"/>
        <v>2.5641322891672893E-4</v>
      </c>
      <c r="CA396" s="223">
        <f t="shared" ca="1" si="669"/>
        <v>-1.1251966001412912E-3</v>
      </c>
      <c r="CB396" s="223">
        <f t="shared" ca="1" si="670"/>
        <v>-1.7263089533091423E-3</v>
      </c>
      <c r="CC396" s="223">
        <f t="shared" ca="1" si="671"/>
        <v>-1.1299596535576969E-3</v>
      </c>
      <c r="CD396" s="223">
        <f t="shared" ca="1" si="672"/>
        <v>2.5019103463445999E-4</v>
      </c>
      <c r="CE396" s="223">
        <f t="shared" ca="1" si="673"/>
        <v>1.456795632305156E-3</v>
      </c>
      <c r="CF396" s="223">
        <f t="shared" ca="1" si="674"/>
        <v>1.65288765487636E-3</v>
      </c>
      <c r="CG396" s="223">
        <f t="shared" ca="1" si="675"/>
        <v>7.0244702493241782E-4</v>
      </c>
      <c r="CH396" s="223">
        <f t="shared" ca="1" si="676"/>
        <v>-7.3524901427728367E-4</v>
      </c>
      <c r="CI396" s="223">
        <f t="shared" ca="1" si="677"/>
        <v>-1.6629364028013455E-3</v>
      </c>
      <c r="CJ396" s="223">
        <f t="shared" ca="1" si="678"/>
        <v>-1.4371207814608668E-3</v>
      </c>
      <c r="CK396" s="223">
        <f t="shared" ca="1" si="679"/>
        <v>-2.144401301881634E-4</v>
      </c>
      <c r="CL396" s="223">
        <f t="shared" ca="1" si="680"/>
        <v>1.1569878425041207E-3</v>
      </c>
      <c r="CM396" s="223">
        <f t="shared" ca="1" si="681"/>
        <v>1.7258662068909011E-3</v>
      </c>
      <c r="CN396" s="223">
        <f t="shared" ca="1" si="682"/>
        <v>1.0975900313214462E-3</v>
      </c>
      <c r="CO396" s="223">
        <f t="shared" ca="1" si="683"/>
        <v>-2.9203420457900179E-4</v>
      </c>
      <c r="CP396" s="223">
        <f t="shared" ca="1" si="684"/>
        <v>-1.4790876546106539E-3</v>
      </c>
      <c r="CQ396" s="223">
        <f t="shared" ca="1" si="685"/>
        <v>-1.6401655721007607E-3</v>
      </c>
      <c r="CR396" s="223">
        <f t="shared" ca="1" si="686"/>
        <v>-6.635355646772566E-4</v>
      </c>
      <c r="CS396" s="223">
        <f t="shared" ca="1" si="687"/>
        <v>7.7335874973837732E-4</v>
      </c>
      <c r="CT396" s="223">
        <f t="shared" ca="1" si="688"/>
        <v>1.6738094310568617E-3</v>
      </c>
      <c r="CU396" s="223">
        <f t="shared" ca="1" si="689"/>
        <v>1.413214979554118E-3</v>
      </c>
      <c r="CV396" s="223">
        <f t="shared" ca="1" si="690"/>
        <v>1.7233786074360524E-4</v>
      </c>
      <c r="CW396" s="223">
        <f t="shared" ca="1" si="691"/>
        <v>-1.1880821586531878E-3</v>
      </c>
      <c r="CX396" s="223">
        <f t="shared" ca="1" si="692"/>
        <v>-1.7243838632039219E-3</v>
      </c>
      <c r="CY396" s="223">
        <f t="shared" ca="1" si="693"/>
        <v>-1.0645592618918624E-3</v>
      </c>
      <c r="CZ396" s="223">
        <f t="shared" ca="1" si="694"/>
        <v>3.3370146403856717E-4</v>
      </c>
      <c r="DA396" s="223">
        <f t="shared" ca="1" si="695"/>
        <v>1.5004887298196647E-3</v>
      </c>
      <c r="DB396" s="223">
        <f t="shared" ca="1" si="696"/>
        <v>1.626455514914269E-3</v>
      </c>
      <c r="DC396" s="223">
        <f t="shared" ca="1" si="697"/>
        <v>6.2422441540912685E-4</v>
      </c>
      <c r="DD396" s="223">
        <f t="shared" ca="1" si="698"/>
        <v>-8.1100264280637476E-4</v>
      </c>
      <c r="DE396" s="223">
        <f t="shared" ca="1" si="699"/>
        <v>-1.6836742190988758E-3</v>
      </c>
      <c r="DF396" s="223">
        <f t="shared" ca="1" si="700"/>
        <v>-1.3884579097871977E-3</v>
      </c>
      <c r="DG396" s="223">
        <f t="shared" ca="1" si="701"/>
        <v>-1.3013178141586313E-4</v>
      </c>
      <c r="DH396" s="223">
        <f t="shared" ca="1" si="702"/>
        <v>1.2184608185351357E-3</v>
      </c>
      <c r="DI396" s="223">
        <f t="shared" ca="1" si="703"/>
        <v>1.721862815156615E-3</v>
      </c>
      <c r="DJ396" s="223">
        <f t="shared" ca="1" si="704"/>
        <v>1.0308872417693498E-3</v>
      </c>
      <c r="DK396" s="223">
        <f t="shared" ca="1" si="705"/>
        <v>-3.7516771421409719E-4</v>
      </c>
      <c r="DL396" s="223">
        <f t="shared" ca="1" si="706"/>
        <v>-1.5209859667247192E-3</v>
      </c>
      <c r="DM396" s="223">
        <f t="shared" ca="1" si="707"/>
        <v>-1.6117657417426818E-3</v>
      </c>
      <c r="DN396" s="223">
        <f t="shared" ca="1" si="708"/>
        <v>-5.8453725669440899E-4</v>
      </c>
      <c r="DO396" s="223">
        <f t="shared" ca="1" si="709"/>
        <v>8.4815801820768764E-4</v>
      </c>
      <c r="DP396" s="223">
        <f t="shared" ca="1" si="710"/>
        <v>1.6925248247479383E-3</v>
      </c>
      <c r="DQ396" s="223">
        <f t="shared" ca="1" si="711"/>
        <v>1.3628644848932071E-3</v>
      </c>
      <c r="DR396" s="223">
        <f t="shared" ca="1" si="712"/>
        <v>8.7847315568936706E-5</v>
      </c>
      <c r="DS396" s="223">
        <f t="shared" ca="1" si="713"/>
        <v>-1.2481055231811828E-3</v>
      </c>
      <c r="DT396" s="223">
        <f t="shared" ca="1" si="714"/>
        <v>-1.7183045813340553E-3</v>
      </c>
      <c r="DU396" s="223">
        <f t="shared" ca="1" si="715"/>
        <v>-9.9659425371975219E-4</v>
      </c>
      <c r="DV396" s="223">
        <f t="shared" ca="1" si="716"/>
        <v>4.1640797738700926E-4</v>
      </c>
      <c r="DW396" s="223">
        <f t="shared" ca="1" si="717"/>
        <v>1.5405670185567586E-3</v>
      </c>
      <c r="DX396" s="223">
        <f t="shared" ca="1" si="718"/>
        <v>1.596105101156072E-3</v>
      </c>
      <c r="DY396" s="223">
        <f t="shared" ca="1" si="719"/>
        <v>5.4449799459351412E-4</v>
      </c>
      <c r="DZ396" s="223">
        <f t="shared" ca="1" si="720"/>
        <v>-8.8480249493350332E-4</v>
      </c>
      <c r="EA396" s="223">
        <f t="shared" ca="1" si="721"/>
        <v>-1.7003559167301529E-3</v>
      </c>
      <c r="EB396" s="223">
        <f t="shared" ca="1" si="722"/>
        <v>-1.336450121394302E-3</v>
      </c>
      <c r="EC396" s="223">
        <f t="shared" ca="1" si="723"/>
        <v>-4.5509933783934291E-5</v>
      </c>
      <c r="ED396" s="223">
        <f t="shared" ca="1" si="724"/>
        <v>1.276998415729737E-3</v>
      </c>
      <c r="EE396" s="223">
        <f t="shared" ca="1" si="725"/>
        <v>1.713711305083247E-3</v>
      </c>
      <c r="EF396" s="223">
        <f t="shared" ca="1" si="726"/>
        <v>9.6170095455677315E-4</v>
      </c>
      <c r="EG396" s="223">
        <f t="shared" ca="1" si="727"/>
        <v>-4.5739741196484029E-4</v>
      </c>
      <c r="EH396" s="223">
        <f t="shared" ca="1" si="728"/>
        <v>-1.559220090422319E-3</v>
      </c>
      <c r="EI396" s="223">
        <f t="shared" ca="1" si="729"/>
        <v>-1.5794830265387395E-3</v>
      </c>
      <c r="EJ396" s="223">
        <f t="shared" ca="1" si="730"/>
        <v>-5.0413074726076768E-4</v>
      </c>
      <c r="EK396" s="223">
        <f t="shared" ca="1" si="731"/>
        <v>9.2091399972126745E-4</v>
      </c>
      <c r="EL396" s="223">
        <f t="shared" ca="1" si="732"/>
        <v>1.7071627778885319E-3</v>
      </c>
      <c r="EM396" s="223">
        <f t="shared" ca="1" si="733"/>
        <v>1.3092307303153583E-3</v>
      </c>
      <c r="EN396" s="223">
        <f t="shared" ca="1" si="734"/>
        <v>3.1451385165464025E-6</v>
      </c>
      <c r="EO396" s="223">
        <f t="shared" ca="1" si="735"/>
        <v>-1.3051220921827019E-3</v>
      </c>
      <c r="EP396" s="223">
        <f t="shared" ca="1" si="736"/>
        <v>-1.7080857532220496E-3</v>
      </c>
      <c r="EQ396" s="223">
        <f t="shared" ca="1" si="737"/>
        <v>-9.2622836269908428E-4</v>
      </c>
      <c r="ER396" s="223">
        <f t="shared" ca="1" si="738"/>
        <v>4.9811132744489474E-4</v>
      </c>
      <c r="ES396" s="223">
        <f t="shared" ca="1" si="739"/>
        <v>1.5769339464084034E-3</v>
      </c>
      <c r="ET396" s="223">
        <f t="shared" ca="1" si="740"/>
        <v>1.5619095304068948E-3</v>
      </c>
      <c r="EU396" s="223">
        <f t="shared" ca="1" si="741"/>
        <v>4.6345983041653431E-4</v>
      </c>
      <c r="EV396" s="223">
        <f t="shared" ca="1" si="742"/>
        <v>-9.5647078035081246E-4</v>
      </c>
      <c r="EW396" s="223">
        <f t="shared" ca="1" si="743"/>
        <v>-1.7129413080244388E-3</v>
      </c>
      <c r="EX396" s="223">
        <f t="shared" ca="1" si="744"/>
        <v>-1.2812227075997627E-3</v>
      </c>
      <c r="EY396" s="223">
        <f t="shared" ca="1" si="745"/>
        <v>3.9221551264679395E-5</v>
      </c>
      <c r="EZ396" s="223">
        <f t="shared" ca="1" si="746"/>
        <v>1.3324596118889948E-3</v>
      </c>
      <c r="FA396" s="223">
        <f t="shared" ca="1" si="747"/>
        <v>1.7014313143725558E-3</v>
      </c>
      <c r="FB396" s="223">
        <f t="shared" ca="1" si="748"/>
        <v>8.9019784550959367E-4</v>
      </c>
      <c r="FC396" s="223">
        <f t="shared" ca="1" si="749"/>
        <v>-5.3852519928687876E-4</v>
      </c>
      <c r="FD396" s="223">
        <f t="shared" ca="1" si="750"/>
        <v>-1.5936979163505207E-3</v>
      </c>
      <c r="FE396" s="223">
        <f t="shared" ca="1" si="751"/>
        <v>-1.5433951983774812E-3</v>
      </c>
      <c r="FF396" s="223">
        <f t="shared" ca="1" si="752"/>
        <v>-4.2250974270033727E-4</v>
      </c>
      <c r="FG396" s="223">
        <f t="shared" ca="1" si="753"/>
        <v>9.9145141874697933E-4</v>
      </c>
      <c r="FH396" s="223">
        <f t="shared" ca="1" si="754"/>
        <v>1.7176880263673954E-3</v>
      </c>
      <c r="FI396" s="223">
        <f t="shared" ca="1" si="755"/>
        <v>1.2524429242331118E-3</v>
      </c>
      <c r="FJ396" s="223">
        <f t="shared" ca="1" si="756"/>
        <v>-8.1564615450011924E-5</v>
      </c>
      <c r="FK396" s="223">
        <f t="shared" ca="1" si="757"/>
        <v>-1.3589945077489747E-3</v>
      </c>
      <c r="FL396" s="223">
        <f t="shared" ca="1" si="758"/>
        <v>-1.6937519969198902E-3</v>
      </c>
      <c r="FM396" s="223">
        <f t="shared" ca="1" si="759"/>
        <v>-8.5363110642465152E-4</v>
      </c>
      <c r="FN396" s="223">
        <f t="shared" ca="1" si="760"/>
        <v>5.7861468368558945E-4</v>
      </c>
      <c r="FO396" s="223">
        <f t="shared" ca="1" si="761"/>
        <v>1.6095019022600505E-3</v>
      </c>
      <c r="FP396" s="223">
        <f t="shared" ca="1" si="762"/>
        <v>1.5239511827918506E-3</v>
      </c>
      <c r="FQ396" s="223">
        <f t="shared" ca="1" si="763"/>
        <v>3.813051509138183E-4</v>
      </c>
      <c r="FR396" s="223">
        <f t="shared" ca="1" si="764"/>
        <v>-1.0258348438812895E-3</v>
      </c>
      <c r="FS396" s="223">
        <f t="shared" ca="1" si="765"/>
        <v>-1.7214000736717561E-3</v>
      </c>
      <c r="FT396" s="223">
        <f t="shared" ca="1" si="766"/>
        <v>-1.2229087160807778E-3</v>
      </c>
      <c r="FU396" s="223">
        <f t="shared" ca="1" si="767"/>
        <v>1.2385854816091891E-4</v>
      </c>
      <c r="FV396" s="223">
        <f t="shared" ca="1" si="768"/>
        <v>1.384710796133534E-3</v>
      </c>
      <c r="FW396" s="223">
        <f t="shared" ca="1" si="769"/>
        <v>1.6850524265977565E-3</v>
      </c>
      <c r="FX396" s="223">
        <f t="shared" ca="1" si="770"/>
        <v>8.1655017188047956E-4</v>
      </c>
      <c r="FY396" s="223">
        <f t="shared" ca="1" si="771"/>
        <v>-6.1835563223459845E-4</v>
      </c>
      <c r="FZ396" s="223">
        <f t="shared" ca="1" si="772"/>
        <v>-1.6243363844067938E-3</v>
      </c>
      <c r="GA396" s="223">
        <f t="shared" ca="1" si="773"/>
        <v>-1.5035891959978885E-3</v>
      </c>
      <c r="GB396" s="223">
        <f t="shared" ca="1" si="774"/>
        <v>-3.39870875162259E-4</v>
      </c>
      <c r="GC396" s="223">
        <f t="shared" ca="1" si="775"/>
        <v>1.0596003444640421E-3</v>
      </c>
      <c r="GD396" s="223">
        <f t="shared" ca="1" si="776"/>
        <v>1.7240752139390352E-3</v>
      </c>
      <c r="GE396" s="223">
        <f t="shared" ca="1" si="777"/>
        <v>1.1926378734453441E-3</v>
      </c>
      <c r="GF396" s="223">
        <f t="shared" ca="1" si="778"/>
        <v>-1.6607787311373446E-4</v>
      </c>
      <c r="GG396" s="223">
        <f t="shared" ca="1" si="779"/>
        <v>-1.4095929865122038E-3</v>
      </c>
      <c r="GH396" s="223">
        <f t="shared" ca="1" si="780"/>
        <v>-1.6753378437019983E-3</v>
      </c>
      <c r="GI396" s="223">
        <f t="shared" ca="1" si="781"/>
        <v>-7.7897737804558792E-4</v>
      </c>
      <c r="GJ396" s="223">
        <f t="shared" ca="1" si="782"/>
        <v>6.5772410647260172E-4</v>
      </c>
      <c r="GK396" s="223">
        <f t="shared" ca="1" si="783"/>
        <v>1.6381924270534366E-3</v>
      </c>
      <c r="GL396" s="223">
        <f t="shared" ca="1" si="784"/>
        <v>1.4823215032951026E-3</v>
      </c>
      <c r="GM396" s="223">
        <f t="shared" ca="1" si="785"/>
        <v>2.9823187390409236E-4</v>
      </c>
      <c r="GN396" s="223">
        <f t="shared" ca="1" si="786"/>
        <v>-1.0927275814203369E-3</v>
      </c>
      <c r="GO396" s="223">
        <f t="shared" ca="1" si="787"/>
        <v>-1.7257118357647595E-3</v>
      </c>
      <c r="GP396" s="223">
        <f t="shared" ca="1" si="788"/>
        <v>-1.161648630350549E-3</v>
      </c>
      <c r="GQ396" s="223">
        <f t="shared" ca="1" si="789"/>
        <v>2.081971589658867E-4</v>
      </c>
      <c r="GR396" s="223">
        <f t="shared" ca="1" si="790"/>
        <v>1.4336260907838469E-3</v>
      </c>
      <c r="GS396" s="223">
        <f t="shared" ca="1" si="791"/>
        <v>1.6646140999341226E-3</v>
      </c>
      <c r="GT396" s="223">
        <f t="shared" ca="1" si="792"/>
        <v>7.4093535736595786E-4</v>
      </c>
      <c r="GU396" s="223">
        <f t="shared" ca="1" si="793"/>
        <v>-6.9669639230270878E-4</v>
      </c>
      <c r="GV396" s="223">
        <f t="shared" ca="1" si="794"/>
        <v>-1.6510616838379675E-3</v>
      </c>
      <c r="GW396" s="223">
        <f t="shared" ca="1" si="795"/>
        <v>-1.460160915546278E-3</v>
      </c>
      <c r="GX396" s="223">
        <f t="shared" ca="1" si="796"/>
        <v>-2.5641322891674226E-4</v>
      </c>
      <c r="GY396" s="223">
        <f t="shared" ca="1" si="797"/>
        <v>1.1251966001412624E-3</v>
      </c>
      <c r="GZ396" s="223">
        <f t="shared" ca="1" si="798"/>
        <v>1.7263089533091423E-3</v>
      </c>
      <c r="HA396" s="223">
        <f t="shared" ca="1" si="799"/>
        <v>1.1299596535577071E-3</v>
      </c>
      <c r="HB396" s="223">
        <f t="shared" ca="1" si="800"/>
        <v>-2.5019103463442248E-4</v>
      </c>
      <c r="HC396" s="223">
        <f t="shared" ca="1" si="801"/>
        <v>-1.4567956323051619E-3</v>
      </c>
      <c r="HD396" s="223">
        <f t="shared" ca="1" si="802"/>
        <v>-1.6528876548763641E-3</v>
      </c>
      <c r="HE396" s="223">
        <f t="shared" ca="1" si="803"/>
        <v>-7.0244702493245251E-4</v>
      </c>
      <c r="HF396" s="223">
        <f t="shared" ca="1" si="804"/>
        <v>7.3524901427729386E-4</v>
      </c>
      <c r="HG396" s="223">
        <f t="shared" ca="1" si="805"/>
        <v>1.6629364028013418E-3</v>
      </c>
      <c r="HH396" s="223">
        <f t="shared" ca="1" si="806"/>
        <v>1.4371207814608876E-3</v>
      </c>
      <c r="HI396" s="223">
        <f t="shared" ca="1" si="807"/>
        <v>2.1444013018815235E-4</v>
      </c>
      <c r="HJ396" s="223">
        <f t="shared" ca="1" si="808"/>
        <v>-1.1569878425041107E-3</v>
      </c>
      <c r="HK396" s="223">
        <f t="shared" ca="1" si="809"/>
        <v>-1.7258662068909015E-3</v>
      </c>
      <c r="HL396" s="223">
        <f t="shared" ca="1" si="810"/>
        <v>-1.0975900313214377E-3</v>
      </c>
      <c r="HM396" s="223">
        <f t="shared" ca="1" si="811"/>
        <v>2.9203420457898823E-4</v>
      </c>
      <c r="HN396" s="223">
        <f t="shared" ca="1" si="812"/>
        <v>1.4790876546106472E-3</v>
      </c>
      <c r="HO396" s="223">
        <f t="shared" ca="1" si="813"/>
        <v>1.6401655721007572E-3</v>
      </c>
      <c r="HP396" s="223">
        <f t="shared" ca="1" si="814"/>
        <v>6.6353556467726917E-4</v>
      </c>
      <c r="HQ396" s="223">
        <f t="shared" ca="1" si="815"/>
        <v>-7.7335874973836517E-4</v>
      </c>
      <c r="HR396" s="223">
        <f t="shared" ca="1" si="816"/>
        <v>-1.6738094310568526E-3</v>
      </c>
      <c r="HS396" s="223">
        <f t="shared" ca="1" si="817"/>
        <v>-1.4132149795541258E-3</v>
      </c>
      <c r="HT396" s="223">
        <f t="shared" ca="1" si="818"/>
        <v>-1.723378607436188E-4</v>
      </c>
      <c r="HU396" s="223">
        <f t="shared" ca="1" si="819"/>
        <v>1.1880821586531603E-3</v>
      </c>
      <c r="HV396" s="223">
        <f t="shared" ca="1" si="820"/>
        <v>1.7243838632039223E-3</v>
      </c>
      <c r="HW396" s="223">
        <f t="shared" ca="1" si="821"/>
        <v>1.0645592618918731E-3</v>
      </c>
      <c r="HX396" s="223">
        <f t="shared" ca="1" si="822"/>
        <v>-3.3370146403852998E-4</v>
      </c>
      <c r="HY396" s="223">
        <f t="shared" ca="1" si="823"/>
        <v>-1.5004887298196701E-3</v>
      </c>
      <c r="HZ396" s="223">
        <f t="shared" ca="1" si="824"/>
        <v>-1.6264555149142735E-3</v>
      </c>
      <c r="IA396" s="223">
        <f t="shared" ca="1" si="825"/>
        <v>-6.242244154091623E-4</v>
      </c>
      <c r="IB396" s="223">
        <f t="shared" ca="1" si="826"/>
        <v>8.110026428063843E-4</v>
      </c>
      <c r="IC396" s="223">
        <f t="shared" ca="1" si="827"/>
        <v>1.6836742190988727E-3</v>
      </c>
      <c r="ID396" s="223">
        <f t="shared" ca="1" si="828"/>
        <v>1.3884579097872204E-3</v>
      </c>
      <c r="IE396" s="223">
        <f t="shared" ca="1" si="829"/>
        <v>-8.7110594102626803E-4</v>
      </c>
      <c r="IF396" s="223">
        <f t="shared" ca="1" si="830"/>
        <v>-1.2184608185351262E-3</v>
      </c>
      <c r="IG396" s="223">
        <f t="shared" ca="1" si="831"/>
        <v>-1.7218628151566176E-3</v>
      </c>
      <c r="IH396" s="223">
        <f t="shared" ca="1" si="832"/>
        <v>-1.030887241769341E-3</v>
      </c>
      <c r="II396" s="223">
        <f t="shared" ca="1" si="833"/>
        <v>3.7516771421408385E-4</v>
      </c>
      <c r="IJ396" s="223">
        <f t="shared" ca="1" si="834"/>
        <v>1.520985966724713E-3</v>
      </c>
      <c r="IK396" s="223">
        <f t="shared" ca="1" si="835"/>
        <v>1.6117657417426779E-3</v>
      </c>
      <c r="IL396" s="223">
        <f t="shared" ca="1" si="836"/>
        <v>5.8453725669442168E-4</v>
      </c>
      <c r="IM396" s="223">
        <f t="shared" ca="1" si="837"/>
        <v>-8.4815801820767593E-4</v>
      </c>
      <c r="IN396" s="223">
        <f t="shared" ca="1" si="838"/>
        <v>-1.6925248247479405E-3</v>
      </c>
      <c r="IO396" s="223">
        <f t="shared" ca="1" si="839"/>
        <v>-1.3628644848932151E-3</v>
      </c>
      <c r="IP396" s="223">
        <f t="shared" ca="1" si="840"/>
        <v>-8.784731556895015E-5</v>
      </c>
      <c r="IQ396" s="223">
        <f t="shared" ca="1" si="841"/>
        <v>1.2481055231811564E-3</v>
      </c>
      <c r="IR396" s="223">
        <f t="shared" ca="1" si="842"/>
        <v>1.7183045813340568E-3</v>
      </c>
      <c r="IS396" s="223">
        <f t="shared" ca="1" si="843"/>
        <v>9.9659425371976325E-4</v>
      </c>
      <c r="IT396" s="223">
        <f t="shared" ca="1" si="844"/>
        <v>-4.1640797738697239E-4</v>
      </c>
      <c r="IU396" s="223">
        <f t="shared" ca="1" si="845"/>
        <v>-1.5405670185567523E-3</v>
      </c>
      <c r="IV396" s="223">
        <f t="shared" ca="1" si="846"/>
        <v>-1.596105101156077E-3</v>
      </c>
      <c r="IW396" s="223">
        <f t="shared" ca="1" si="847"/>
        <v>-5.4449799459355033E-4</v>
      </c>
      <c r="IX396" s="223">
        <f t="shared" ca="1" si="848"/>
        <v>8.8480249493351276E-4</v>
      </c>
      <c r="IY396" s="223">
        <f t="shared" ca="1" si="849"/>
        <v>1.7003559167301503E-3</v>
      </c>
      <c r="IZ396" s="223">
        <f t="shared" ca="1" si="850"/>
        <v>1.3364501213943261E-3</v>
      </c>
      <c r="JA396" s="223">
        <f t="shared" ca="1" si="851"/>
        <v>4.5509933783923233E-5</v>
      </c>
      <c r="JB396" s="223">
        <f t="shared" ca="1" si="852"/>
        <v>-1.2769984157297279E-3</v>
      </c>
    </row>
    <row r="397" spans="2:262">
      <c r="B397" s="230">
        <v>36</v>
      </c>
      <c r="C397" s="229">
        <f t="shared" si="853"/>
        <v>7.031250000000003E-4</v>
      </c>
      <c r="D397" s="226">
        <f t="shared" ca="1" si="597"/>
        <v>50.06843388144376</v>
      </c>
      <c r="E397" s="225">
        <f ca="1">AP361</f>
        <v>6.8433881443758338E-2</v>
      </c>
      <c r="F397" s="224">
        <v>36</v>
      </c>
      <c r="G397" s="223">
        <f t="shared" ca="1" si="854"/>
        <v>-4.0573058659240771E-4</v>
      </c>
      <c r="H397" s="223">
        <f t="shared" ca="1" si="598"/>
        <v>-2.1909056172757178E-4</v>
      </c>
      <c r="I397" s="223">
        <f t="shared" ca="1" si="599"/>
        <v>1.2775142462518333E-4</v>
      </c>
      <c r="J397" s="223">
        <f t="shared" ca="1" si="600"/>
        <v>3.8117985337668078E-4</v>
      </c>
      <c r="K397" s="223">
        <f t="shared" ca="1" si="601"/>
        <v>3.5588445345611537E-4</v>
      </c>
      <c r="L397" s="223">
        <f t="shared" ca="1" si="602"/>
        <v>7.0361561044937518E-5</v>
      </c>
      <c r="M397" s="223">
        <f t="shared" ca="1" si="603"/>
        <v>-2.6661064987575816E-4</v>
      </c>
      <c r="N397" s="223">
        <f t="shared" ca="1" si="604"/>
        <v>-4.0863357258030938E-4</v>
      </c>
      <c r="O397" s="223">
        <f t="shared" ca="1" si="605"/>
        <v>-2.5185813838173379E-4</v>
      </c>
      <c r="P397" s="223">
        <f t="shared" ca="1" si="606"/>
        <v>8.9079349477649529E-5</v>
      </c>
      <c r="Q397" s="223">
        <f t="shared" ca="1" si="607"/>
        <v>3.6488082051430818E-4</v>
      </c>
      <c r="R397" s="223">
        <f t="shared" ca="1" si="608"/>
        <v>3.7387653463114576E-4</v>
      </c>
      <c r="S397" s="223">
        <f t="shared" ca="1" si="609"/>
        <v>1.0948870483844274E-4</v>
      </c>
      <c r="T397" s="223">
        <f t="shared" ca="1" si="610"/>
        <v>-2.3495873654857832E-4</v>
      </c>
      <c r="U397" s="223">
        <f t="shared" ca="1" si="611"/>
        <v>-4.0760119388242927E-4</v>
      </c>
      <c r="V397" s="223">
        <f t="shared" ca="1" si="612"/>
        <v>-2.8220018348361619E-4</v>
      </c>
      <c r="W397" s="223">
        <f t="shared" ca="1" si="613"/>
        <v>4.9549391498920274E-5</v>
      </c>
      <c r="X397" s="223">
        <f t="shared" ca="1" si="614"/>
        <v>3.450677858862362E-4</v>
      </c>
      <c r="Y397" s="223">
        <f t="shared" ca="1" si="615"/>
        <v>3.8826798039597428E-4</v>
      </c>
      <c r="Z397" s="223">
        <f t="shared" ca="1" si="616"/>
        <v>1.4756141255173956E-4</v>
      </c>
      <c r="AA397" s="223">
        <f t="shared" ca="1" si="617"/>
        <v>-2.0104404214692516E-4</v>
      </c>
      <c r="AB397" s="223">
        <f t="shared" ca="1" si="618"/>
        <v>-4.0264339286998378E-4</v>
      </c>
      <c r="AC397" s="223">
        <f t="shared" ca="1" si="619"/>
        <v>-3.0982448655223946E-4</v>
      </c>
      <c r="AD397" s="223">
        <f t="shared" ca="1" si="620"/>
        <v>9.5422457936030251E-6</v>
      </c>
      <c r="AE397" s="223">
        <f t="shared" ca="1" si="621"/>
        <v>3.2193155984684051E-4</v>
      </c>
      <c r="AF397" s="223">
        <f t="shared" ca="1" si="622"/>
        <v>3.9892019326072143E-4</v>
      </c>
      <c r="AG397" s="223">
        <f t="shared" ca="1" si="623"/>
        <v>1.8421302319688963E-4</v>
      </c>
      <c r="AH397" s="223">
        <f t="shared" ca="1" si="624"/>
        <v>-1.651931837175443E-4</v>
      </c>
      <c r="AI397" s="223">
        <f t="shared" ca="1" si="625"/>
        <v>-3.9380791587693189E-4</v>
      </c>
      <c r="AJ397" s="223">
        <f t="shared" ca="1" si="626"/>
        <v>-3.3446501044807154E-4</v>
      </c>
      <c r="AK397" s="223">
        <f t="shared" ca="1" si="627"/>
        <v>-3.0556796955028118E-5</v>
      </c>
      <c r="AL397" s="223">
        <f t="shared" ca="1" si="628"/>
        <v>2.9569495690042765E-4</v>
      </c>
      <c r="AM397" s="223">
        <f t="shared" ca="1" si="629"/>
        <v>4.0573058659240766E-4</v>
      </c>
      <c r="AN397" s="223">
        <f t="shared" ca="1" si="630"/>
        <v>2.1909056172757178E-4</v>
      </c>
      <c r="AO397" s="223">
        <f t="shared" ca="1" si="631"/>
        <v>-1.277514246251836E-4</v>
      </c>
      <c r="AP397" s="223">
        <f t="shared" ca="1" si="632"/>
        <v>-3.811798533766804E-4</v>
      </c>
      <c r="AQ397" s="223">
        <f t="shared" ca="1" si="633"/>
        <v>-3.5588445345611581E-4</v>
      </c>
      <c r="AR397" s="223">
        <f t="shared" ca="1" si="634"/>
        <v>-7.0361561044937978E-5</v>
      </c>
      <c r="AS397" s="223">
        <f t="shared" ca="1" si="635"/>
        <v>2.6661064987575778E-4</v>
      </c>
      <c r="AT397" s="223">
        <f t="shared" ca="1" si="636"/>
        <v>4.0863357258030938E-4</v>
      </c>
      <c r="AU397" s="223">
        <f t="shared" ca="1" si="637"/>
        <v>2.5185813838173363E-4</v>
      </c>
      <c r="AV397" s="223">
        <f t="shared" ca="1" si="638"/>
        <v>-8.9079349477649855E-5</v>
      </c>
      <c r="AW397" s="223">
        <f t="shared" ca="1" si="639"/>
        <v>-3.6488082051430834E-4</v>
      </c>
      <c r="AX397" s="223">
        <f t="shared" ca="1" si="640"/>
        <v>-3.7387653463114533E-4</v>
      </c>
      <c r="AY397" s="223">
        <f t="shared" ca="1" si="641"/>
        <v>-1.0948870483844461E-4</v>
      </c>
      <c r="AZ397" s="223">
        <f t="shared" ca="1" si="642"/>
        <v>2.3495873654857675E-4</v>
      </c>
      <c r="BA397" s="223">
        <f t="shared" ca="1" si="643"/>
        <v>4.0760119388242921E-4</v>
      </c>
      <c r="BB397" s="223">
        <f t="shared" ca="1" si="644"/>
        <v>2.8220018348361706E-4</v>
      </c>
      <c r="BC397" s="223">
        <f t="shared" ca="1" si="645"/>
        <v>-4.9549391498919108E-5</v>
      </c>
      <c r="BD397" s="223">
        <f t="shared" ca="1" si="646"/>
        <v>-3.4506778588623598E-4</v>
      </c>
      <c r="BE397" s="223">
        <f t="shared" ca="1" si="647"/>
        <v>-3.8826798039597445E-4</v>
      </c>
      <c r="BF397" s="223">
        <f t="shared" ca="1" si="648"/>
        <v>-1.4756141255173997E-4</v>
      </c>
      <c r="BG397" s="223">
        <f t="shared" ca="1" si="649"/>
        <v>2.0104404214692473E-4</v>
      </c>
      <c r="BH397" s="223">
        <f t="shared" ca="1" si="650"/>
        <v>4.0264339286998367E-4</v>
      </c>
      <c r="BI397" s="223">
        <f t="shared" ca="1" si="651"/>
        <v>3.0982448655223881E-4</v>
      </c>
      <c r="BJ397" s="223">
        <f t="shared" ca="1" si="652"/>
        <v>-9.5422457936039737E-6</v>
      </c>
      <c r="BK397" s="223">
        <f t="shared" ca="1" si="653"/>
        <v>-3.2193155984684111E-4</v>
      </c>
      <c r="BL397" s="223">
        <f t="shared" ca="1" si="654"/>
        <v>-3.9892019326072181E-4</v>
      </c>
      <c r="BM397" s="223">
        <f t="shared" ca="1" si="655"/>
        <v>-1.8421302319689131E-4</v>
      </c>
      <c r="BN397" s="223">
        <f t="shared" ca="1" si="656"/>
        <v>1.6519318371754259E-4</v>
      </c>
      <c r="BO397" s="223">
        <f t="shared" ca="1" si="657"/>
        <v>3.9380791587693173E-4</v>
      </c>
      <c r="BP397" s="223">
        <f t="shared" ca="1" si="658"/>
        <v>3.3446501044807181E-4</v>
      </c>
      <c r="BQ397" s="223">
        <f t="shared" ca="1" si="659"/>
        <v>3.0556796955028578E-5</v>
      </c>
      <c r="BR397" s="223">
        <f t="shared" ca="1" si="660"/>
        <v>-2.9569495690042738E-4</v>
      </c>
      <c r="BS397" s="223">
        <f t="shared" ca="1" si="661"/>
        <v>-4.0573058659240777E-4</v>
      </c>
      <c r="BT397" s="223">
        <f t="shared" ca="1" si="662"/>
        <v>-2.1909056172757216E-4</v>
      </c>
      <c r="BU397" s="223">
        <f t="shared" ca="1" si="663"/>
        <v>1.2775142462518316E-4</v>
      </c>
      <c r="BV397" s="223">
        <f t="shared" ca="1" si="664"/>
        <v>3.8117985337668078E-4</v>
      </c>
      <c r="BW397" s="223">
        <f t="shared" ca="1" si="665"/>
        <v>3.5588445345611526E-4</v>
      </c>
      <c r="BX397" s="223">
        <f t="shared" ca="1" si="666"/>
        <v>7.0361561044936976E-5</v>
      </c>
      <c r="BY397" s="223">
        <f t="shared" ca="1" si="667"/>
        <v>-2.6661064987575637E-4</v>
      </c>
      <c r="BZ397" s="223">
        <f t="shared" ca="1" si="668"/>
        <v>-4.0863357258030938E-4</v>
      </c>
      <c r="CA397" s="223">
        <f t="shared" ca="1" si="669"/>
        <v>-2.5185813838173276E-4</v>
      </c>
      <c r="CB397" s="223">
        <f t="shared" ca="1" si="670"/>
        <v>8.9079349477647957E-5</v>
      </c>
      <c r="CC397" s="223">
        <f t="shared" ca="1" si="671"/>
        <v>3.6488082051430878E-4</v>
      </c>
      <c r="CD397" s="223">
        <f t="shared" ca="1" si="672"/>
        <v>3.7387653463114614E-4</v>
      </c>
      <c r="CE397" s="223">
        <f t="shared" ca="1" si="673"/>
        <v>1.0948870483844648E-4</v>
      </c>
      <c r="CF397" s="223">
        <f t="shared" ca="1" si="674"/>
        <v>-2.3495873654857759E-4</v>
      </c>
      <c r="CG397" s="223">
        <f t="shared" ca="1" si="675"/>
        <v>-4.0760119388242905E-4</v>
      </c>
      <c r="CH397" s="223">
        <f t="shared" ca="1" si="676"/>
        <v>-2.822001834836163E-4</v>
      </c>
      <c r="CI397" s="223">
        <f t="shared" ca="1" si="677"/>
        <v>4.9549391498917184E-5</v>
      </c>
      <c r="CJ397" s="223">
        <f t="shared" ca="1" si="678"/>
        <v>3.4506778588623652E-4</v>
      </c>
      <c r="CK397" s="223">
        <f t="shared" ca="1" si="679"/>
        <v>3.8826798039597504E-4</v>
      </c>
      <c r="CL397" s="223">
        <f t="shared" ca="1" si="680"/>
        <v>1.4756141255173902E-4</v>
      </c>
      <c r="CM397" s="223">
        <f t="shared" ca="1" si="681"/>
        <v>-2.010440421469231E-4</v>
      </c>
      <c r="CN397" s="223">
        <f t="shared" ca="1" si="682"/>
        <v>-4.0264339286998383E-4</v>
      </c>
      <c r="CO397" s="223">
        <f t="shared" ca="1" si="683"/>
        <v>-3.0982448655224001E-4</v>
      </c>
      <c r="CP397" s="223">
        <f t="shared" ca="1" si="684"/>
        <v>9.5422457936050037E-6</v>
      </c>
      <c r="CQ397" s="223">
        <f t="shared" ca="1" si="685"/>
        <v>3.2193155984683997E-4</v>
      </c>
      <c r="CR397" s="223">
        <f t="shared" ca="1" si="686"/>
        <v>3.9892019326072224E-4</v>
      </c>
      <c r="CS397" s="223">
        <f t="shared" ca="1" si="687"/>
        <v>1.8421302319689045E-4</v>
      </c>
      <c r="CT397" s="223">
        <f t="shared" ca="1" si="688"/>
        <v>-1.6519318371754083E-4</v>
      </c>
      <c r="CU397" s="223">
        <f t="shared" ca="1" si="689"/>
        <v>-3.93807915876932E-4</v>
      </c>
      <c r="CV397" s="223">
        <f t="shared" ca="1" si="690"/>
        <v>-3.3446501044807295E-4</v>
      </c>
      <c r="CW397" s="223">
        <f t="shared" ca="1" si="691"/>
        <v>-3.0556796955027575E-5</v>
      </c>
      <c r="CX397" s="223">
        <f t="shared" ca="1" si="692"/>
        <v>2.9569495690042602E-4</v>
      </c>
      <c r="CY397" s="223">
        <f t="shared" ca="1" si="693"/>
        <v>4.0573058659240766E-4</v>
      </c>
      <c r="CZ397" s="223">
        <f t="shared" ca="1" si="694"/>
        <v>2.1909056172757379E-4</v>
      </c>
      <c r="DA397" s="223">
        <f t="shared" ca="1" si="695"/>
        <v>-1.2775142462518411E-4</v>
      </c>
      <c r="DB397" s="223">
        <f t="shared" ca="1" si="696"/>
        <v>-3.8117985337668008E-4</v>
      </c>
      <c r="DC397" s="223">
        <f t="shared" ca="1" si="697"/>
        <v>-3.5588445345611478E-4</v>
      </c>
      <c r="DD397" s="223">
        <f t="shared" ca="1" si="698"/>
        <v>-7.0361561044938873E-5</v>
      </c>
      <c r="DE397" s="223">
        <f t="shared" ca="1" si="699"/>
        <v>2.6661064987575491E-4</v>
      </c>
      <c r="DF397" s="223">
        <f t="shared" ca="1" si="700"/>
        <v>4.0863357258030938E-4</v>
      </c>
      <c r="DG397" s="223">
        <f t="shared" ca="1" si="701"/>
        <v>2.5185813838173656E-4</v>
      </c>
      <c r="DH397" s="223">
        <f t="shared" ca="1" si="702"/>
        <v>-8.9079349477648933E-5</v>
      </c>
      <c r="DI397" s="223">
        <f t="shared" ca="1" si="703"/>
        <v>-3.6488082051430661E-4</v>
      </c>
      <c r="DJ397" s="223">
        <f t="shared" ca="1" si="704"/>
        <v>-3.7387653463114565E-4</v>
      </c>
      <c r="DK397" s="223">
        <f t="shared" ca="1" si="705"/>
        <v>-1.0948870483844545E-4</v>
      </c>
      <c r="DL397" s="223">
        <f t="shared" ca="1" si="706"/>
        <v>2.3495873654857838E-4</v>
      </c>
      <c r="DM397" s="223">
        <f t="shared" ca="1" si="707"/>
        <v>4.0760119388242916E-4</v>
      </c>
      <c r="DN397" s="223">
        <f t="shared" ca="1" si="708"/>
        <v>2.8220018348361559E-4</v>
      </c>
      <c r="DO397" s="223">
        <f t="shared" ca="1" si="709"/>
        <v>-4.9549391498918187E-5</v>
      </c>
      <c r="DP397" s="223">
        <f t="shared" ca="1" si="710"/>
        <v>-3.4506778588623706E-4</v>
      </c>
      <c r="DQ397" s="223">
        <f t="shared" ca="1" si="711"/>
        <v>-3.8826798039597472E-4</v>
      </c>
      <c r="DR397" s="223">
        <f t="shared" ca="1" si="712"/>
        <v>-1.4756141255174355E-4</v>
      </c>
      <c r="DS397" s="223">
        <f t="shared" ca="1" si="713"/>
        <v>2.0104404214692391E-4</v>
      </c>
      <c r="DT397" s="223">
        <f t="shared" ca="1" si="714"/>
        <v>4.0264339286998302E-4</v>
      </c>
      <c r="DU397" s="223">
        <f t="shared" ca="1" si="715"/>
        <v>3.0982448655223941E-4</v>
      </c>
      <c r="DV397" s="223">
        <f t="shared" ca="1" si="716"/>
        <v>-9.542245793600179E-6</v>
      </c>
      <c r="DW397" s="223">
        <f t="shared" ca="1" si="717"/>
        <v>-3.2193155984684056E-4</v>
      </c>
      <c r="DX397" s="223">
        <f t="shared" ca="1" si="718"/>
        <v>-3.9892019326072197E-4</v>
      </c>
      <c r="DY397" s="223">
        <f t="shared" ca="1" si="719"/>
        <v>-1.8421302319688958E-4</v>
      </c>
      <c r="DZ397" s="223">
        <f t="shared" ca="1" si="720"/>
        <v>1.6519318371754175E-4</v>
      </c>
      <c r="EA397" s="223">
        <f t="shared" ca="1" si="721"/>
        <v>3.9380791587693227E-4</v>
      </c>
      <c r="EB397" s="223">
        <f t="shared" ca="1" si="722"/>
        <v>3.3446501044807241E-4</v>
      </c>
      <c r="EC397" s="223">
        <f t="shared" ca="1" si="723"/>
        <v>3.0556796955026573E-5</v>
      </c>
      <c r="ED397" s="223">
        <f t="shared" ca="1" si="724"/>
        <v>-2.9569495690042673E-4</v>
      </c>
      <c r="EE397" s="223">
        <f t="shared" ca="1" si="725"/>
        <v>-4.0573058659240825E-4</v>
      </c>
      <c r="EF397" s="223">
        <f t="shared" ca="1" si="726"/>
        <v>-2.1909056172757289E-4</v>
      </c>
      <c r="EG397" s="223">
        <f t="shared" ca="1" si="727"/>
        <v>1.2775142462517956E-4</v>
      </c>
      <c r="EH397" s="223">
        <f t="shared" ca="1" si="728"/>
        <v>3.811798533766804E-4</v>
      </c>
      <c r="EI397" s="223">
        <f t="shared" ca="1" si="729"/>
        <v>3.5588445345611716E-4</v>
      </c>
      <c r="EJ397" s="223">
        <f t="shared" ca="1" si="730"/>
        <v>7.0361561044937843E-5</v>
      </c>
      <c r="EK397" s="223">
        <f t="shared" ca="1" si="731"/>
        <v>-2.6661064987575572E-4</v>
      </c>
      <c r="EL397" s="223">
        <f t="shared" ca="1" si="732"/>
        <v>-4.0863357258030938E-4</v>
      </c>
      <c r="EM397" s="223">
        <f t="shared" ca="1" si="733"/>
        <v>-2.518581383817358E-4</v>
      </c>
      <c r="EN397" s="223">
        <f t="shared" ca="1" si="734"/>
        <v>8.9079349477649909E-5</v>
      </c>
      <c r="EO397" s="223">
        <f t="shared" ca="1" si="735"/>
        <v>3.648808205143071E-4</v>
      </c>
      <c r="EP397" s="223">
        <f t="shared" ca="1" si="736"/>
        <v>3.7387653463114527E-4</v>
      </c>
      <c r="EQ397" s="223">
        <f t="shared" ca="1" si="737"/>
        <v>1.0948870483844451E-4</v>
      </c>
      <c r="ER397" s="223">
        <f t="shared" ca="1" si="738"/>
        <v>-2.3495873654857447E-4</v>
      </c>
      <c r="ES397" s="223">
        <f t="shared" ca="1" si="739"/>
        <v>-4.0760119388242921E-4</v>
      </c>
      <c r="ET397" s="223">
        <f t="shared" ca="1" si="740"/>
        <v>-2.8220018348361906E-4</v>
      </c>
      <c r="EU397" s="223">
        <f t="shared" ca="1" si="741"/>
        <v>4.9549391498919163E-5</v>
      </c>
      <c r="EV397" s="223">
        <f t="shared" ca="1" si="742"/>
        <v>3.4506778588623755E-4</v>
      </c>
      <c r="EW397" s="223">
        <f t="shared" ca="1" si="743"/>
        <v>3.8826798039597618E-4</v>
      </c>
      <c r="EX397" s="223">
        <f t="shared" ca="1" si="744"/>
        <v>1.4756141255174254E-4</v>
      </c>
      <c r="EY397" s="223">
        <f t="shared" ca="1" si="745"/>
        <v>-2.0104404214692481E-4</v>
      </c>
      <c r="EZ397" s="223">
        <f t="shared" ca="1" si="746"/>
        <v>-4.0264339286998421E-4</v>
      </c>
      <c r="FA397" s="223">
        <f t="shared" ca="1" si="747"/>
        <v>-3.098244865522425E-4</v>
      </c>
      <c r="FB397" s="223">
        <f t="shared" ca="1" si="748"/>
        <v>9.5422457936011819E-6</v>
      </c>
      <c r="FC397" s="223">
        <f t="shared" ca="1" si="749"/>
        <v>3.2193155984684116E-4</v>
      </c>
      <c r="FD397" s="223">
        <f t="shared" ca="1" si="750"/>
        <v>3.9892019326072305E-4</v>
      </c>
      <c r="FE397" s="223">
        <f t="shared" ca="1" si="751"/>
        <v>1.8421302319689381E-4</v>
      </c>
      <c r="FF397" s="223">
        <f t="shared" ca="1" si="752"/>
        <v>-1.6519318371754265E-4</v>
      </c>
      <c r="FG397" s="223">
        <f t="shared" ca="1" si="753"/>
        <v>-3.938079158769326E-4</v>
      </c>
      <c r="FH397" s="223">
        <f t="shared" ca="1" si="754"/>
        <v>-3.3446501044807512E-4</v>
      </c>
      <c r="FI397" s="223">
        <f t="shared" ca="1" si="755"/>
        <v>-3.055679695503137E-5</v>
      </c>
      <c r="FJ397" s="223">
        <f t="shared" ca="1" si="756"/>
        <v>2.9569495690042743E-4</v>
      </c>
      <c r="FK397" s="223">
        <f t="shared" ca="1" si="757"/>
        <v>4.0573058659240744E-4</v>
      </c>
      <c r="FL397" s="223">
        <f t="shared" ca="1" si="758"/>
        <v>2.1909056172757696E-4</v>
      </c>
      <c r="FM397" s="223">
        <f t="shared" ca="1" si="759"/>
        <v>-1.2775142462518048E-4</v>
      </c>
      <c r="FN397" s="223">
        <f t="shared" ca="1" si="760"/>
        <v>-3.8117985337668083E-4</v>
      </c>
      <c r="FO397" s="223">
        <f t="shared" ca="1" si="761"/>
        <v>-3.558844534561138E-4</v>
      </c>
      <c r="FP397" s="223">
        <f t="shared" ca="1" si="762"/>
        <v>-7.0361561044942559E-5</v>
      </c>
      <c r="FQ397" s="223">
        <f t="shared" ca="1" si="763"/>
        <v>2.6661064987575642E-4</v>
      </c>
      <c r="FR397" s="223">
        <f t="shared" ca="1" si="764"/>
        <v>4.0863357258030938E-4</v>
      </c>
      <c r="FS397" s="223">
        <f t="shared" ca="1" si="765"/>
        <v>2.5185813838173959E-4</v>
      </c>
      <c r="FT397" s="223">
        <f t="shared" ca="1" si="766"/>
        <v>-8.9079349477645247E-5</v>
      </c>
      <c r="FU397" s="223">
        <f t="shared" ca="1" si="767"/>
        <v>-3.6488082051430747E-4</v>
      </c>
      <c r="FV397" s="223">
        <f t="shared" ca="1" si="768"/>
        <v>-3.7387653463114489E-4</v>
      </c>
      <c r="FW397" s="223">
        <f t="shared" ca="1" si="769"/>
        <v>-1.0948870483844914E-4</v>
      </c>
      <c r="FX397" s="223">
        <f t="shared" ca="1" si="770"/>
        <v>2.3495873654857531E-4</v>
      </c>
      <c r="FY397" s="223">
        <f t="shared" ca="1" si="771"/>
        <v>4.0760119388242927E-4</v>
      </c>
      <c r="FZ397" s="223">
        <f t="shared" ca="1" si="772"/>
        <v>2.8220018348361413E-4</v>
      </c>
      <c r="GA397" s="223">
        <f t="shared" ca="1" si="773"/>
        <v>-4.9549391498914392E-5</v>
      </c>
      <c r="GB397" s="223">
        <f t="shared" ca="1" si="774"/>
        <v>-3.45067785886235E-4</v>
      </c>
      <c r="GC397" s="223">
        <f t="shared" ca="1" si="775"/>
        <v>-3.8826798039597412E-4</v>
      </c>
      <c r="GD397" s="223">
        <f t="shared" ca="1" si="776"/>
        <v>-1.4756141255174707E-4</v>
      </c>
      <c r="GE397" s="223">
        <f t="shared" ca="1" si="777"/>
        <v>2.0104404214692066E-4</v>
      </c>
      <c r="GF397" s="223">
        <f t="shared" ca="1" si="778"/>
        <v>4.0264339286998345E-4</v>
      </c>
      <c r="GG397" s="223">
        <f t="shared" ca="1" si="779"/>
        <v>3.0982448655223805E-4</v>
      </c>
      <c r="GH397" s="223">
        <f t="shared" ca="1" si="780"/>
        <v>-9.5422457935964114E-6</v>
      </c>
      <c r="GI397" s="223">
        <f t="shared" ca="1" si="781"/>
        <v>-3.2193155984683818E-4</v>
      </c>
      <c r="GJ397" s="223">
        <f t="shared" ca="1" si="782"/>
        <v>-3.9892019326072159E-4</v>
      </c>
      <c r="GK397" s="223">
        <f t="shared" ca="1" si="783"/>
        <v>-1.8421302319688774E-4</v>
      </c>
      <c r="GL397" s="223">
        <f t="shared" ca="1" si="784"/>
        <v>1.6519318371753831E-4</v>
      </c>
      <c r="GM397" s="223">
        <f t="shared" ca="1" si="785"/>
        <v>3.9380791587693129E-4</v>
      </c>
      <c r="GN397" s="223">
        <f t="shared" ca="1" si="786"/>
        <v>3.3446501044807122E-4</v>
      </c>
      <c r="GO397" s="223">
        <f t="shared" ca="1" si="787"/>
        <v>3.0556796955024594E-5</v>
      </c>
      <c r="GP397" s="223">
        <f t="shared" ca="1" si="788"/>
        <v>-2.9569495690042412E-4</v>
      </c>
      <c r="GQ397" s="223">
        <f t="shared" ca="1" si="789"/>
        <v>-4.0573058659240798E-4</v>
      </c>
      <c r="GR397" s="223">
        <f t="shared" ca="1" si="790"/>
        <v>-2.1909056172757121E-4</v>
      </c>
      <c r="GS397" s="223">
        <f t="shared" ca="1" si="791"/>
        <v>1.2775142462517593E-4</v>
      </c>
      <c r="GT397" s="223">
        <f t="shared" ca="1" si="792"/>
        <v>3.8117985337667905E-4</v>
      </c>
      <c r="GU397" s="223">
        <f t="shared" ca="1" si="793"/>
        <v>3.5588445345611619E-4</v>
      </c>
      <c r="GV397" s="223">
        <f t="shared" ca="1" si="794"/>
        <v>7.0361561044935918E-5</v>
      </c>
      <c r="GW397" s="223">
        <f t="shared" ca="1" si="795"/>
        <v>-2.6661064987575274E-4</v>
      </c>
      <c r="GX397" s="223">
        <f t="shared" ca="1" si="796"/>
        <v>-4.0863357258030949E-4</v>
      </c>
      <c r="GY397" s="223">
        <f t="shared" ca="1" si="797"/>
        <v>-2.5185813838173417E-4</v>
      </c>
      <c r="GZ397" s="223">
        <f t="shared" ca="1" si="798"/>
        <v>8.9079349477651915E-5</v>
      </c>
      <c r="HA397" s="223">
        <f t="shared" ca="1" si="799"/>
        <v>3.6488082051430531E-4</v>
      </c>
      <c r="HB397" s="223">
        <f t="shared" ca="1" si="800"/>
        <v>3.7387653463114679E-4</v>
      </c>
      <c r="HC397" s="223">
        <f t="shared" ca="1" si="801"/>
        <v>1.0948870483844258E-4</v>
      </c>
      <c r="HD397" s="223">
        <f t="shared" ca="1" si="802"/>
        <v>-2.3495873654857136E-4</v>
      </c>
      <c r="HE397" s="223">
        <f t="shared" ca="1" si="803"/>
        <v>-4.0760119388242894E-4</v>
      </c>
      <c r="HF397" s="223">
        <f t="shared" ca="1" si="804"/>
        <v>-2.822001834836176E-4</v>
      </c>
      <c r="HG397" s="223">
        <f t="shared" ca="1" si="805"/>
        <v>4.9549391498921168E-5</v>
      </c>
      <c r="HH397" s="223">
        <f t="shared" ca="1" si="806"/>
        <v>3.4506778588623246E-4</v>
      </c>
      <c r="HI397" s="223">
        <f t="shared" ca="1" si="807"/>
        <v>3.8826798039597559E-4</v>
      </c>
      <c r="HJ397" s="223">
        <f t="shared" ca="1" si="808"/>
        <v>1.475614125517407E-4</v>
      </c>
      <c r="HK397" s="223">
        <f t="shared" ca="1" si="809"/>
        <v>-2.0104404214692657E-4</v>
      </c>
      <c r="HL397" s="223">
        <f t="shared" ca="1" si="810"/>
        <v>-4.0264339286998259E-4</v>
      </c>
      <c r="HM397" s="223">
        <f t="shared" ca="1" si="811"/>
        <v>-3.098244865522412E-4</v>
      </c>
      <c r="HN397" s="223">
        <f t="shared" ca="1" si="812"/>
        <v>9.5422457936031877E-6</v>
      </c>
      <c r="HO397" s="223">
        <f t="shared" ca="1" si="813"/>
        <v>3.2193155984684241E-4</v>
      </c>
      <c r="HP397" s="223">
        <f t="shared" ca="1" si="814"/>
        <v>3.9892019326072262E-4</v>
      </c>
      <c r="HQ397" s="223">
        <f t="shared" ca="1" si="815"/>
        <v>1.8421302319689202E-4</v>
      </c>
      <c r="HR397" s="223">
        <f t="shared" ca="1" si="816"/>
        <v>-1.6519318371754449E-4</v>
      </c>
      <c r="HS397" s="223">
        <f t="shared" ca="1" si="817"/>
        <v>-3.9380791587692999E-4</v>
      </c>
      <c r="HT397" s="223">
        <f t="shared" ca="1" si="818"/>
        <v>-3.3446501044807404E-4</v>
      </c>
      <c r="HU397" s="223">
        <f t="shared" ca="1" si="819"/>
        <v>-3.0556796955029364E-5</v>
      </c>
      <c r="HV397" s="223">
        <f t="shared" ca="1" si="820"/>
        <v>2.9569495690042879E-4</v>
      </c>
      <c r="HW397" s="223">
        <f t="shared" ca="1" si="821"/>
        <v>4.0573058659240858E-4</v>
      </c>
      <c r="HX397" s="223">
        <f t="shared" ca="1" si="822"/>
        <v>2.1909056172757528E-4</v>
      </c>
      <c r="HY397" s="223">
        <f t="shared" ca="1" si="823"/>
        <v>-1.277514246251824E-4</v>
      </c>
      <c r="HZ397" s="223">
        <f t="shared" ca="1" si="824"/>
        <v>-3.8117985337668148E-4</v>
      </c>
      <c r="IA397" s="223">
        <f t="shared" ca="1" si="825"/>
        <v>-3.5588445345611857E-4</v>
      </c>
      <c r="IB397" s="223">
        <f t="shared" ca="1" si="826"/>
        <v>-7.0361561044940662E-5</v>
      </c>
      <c r="IC397" s="223">
        <f t="shared" ca="1" si="827"/>
        <v>2.6661064987575794E-4</v>
      </c>
      <c r="ID397" s="223">
        <f t="shared" ca="1" si="828"/>
        <v>4.0863357258030954E-4</v>
      </c>
      <c r="IE397" s="223">
        <f t="shared" ca="1" si="829"/>
        <v>-2.4712686585896701E-4</v>
      </c>
      <c r="IF397" s="223">
        <f t="shared" ca="1" si="830"/>
        <v>-8.9079349477647198E-5</v>
      </c>
      <c r="IG397" s="223">
        <f t="shared" ca="1" si="831"/>
        <v>-3.6488082051430845E-4</v>
      </c>
      <c r="IH397" s="223">
        <f t="shared" ca="1" si="832"/>
        <v>-3.7387653463114874E-4</v>
      </c>
      <c r="II397" s="223">
        <f t="shared" ca="1" si="833"/>
        <v>-1.0948870483844722E-4</v>
      </c>
      <c r="IJ397" s="223">
        <f t="shared" ca="1" si="834"/>
        <v>2.3495873654857694E-4</v>
      </c>
      <c r="IK397" s="223">
        <f t="shared" ca="1" si="835"/>
        <v>4.0760119388242943E-4</v>
      </c>
      <c r="IL397" s="223">
        <f t="shared" ca="1" si="836"/>
        <v>2.8220018348362112E-4</v>
      </c>
      <c r="IM397" s="223">
        <f t="shared" ca="1" si="837"/>
        <v>-4.9549391498916425E-5</v>
      </c>
      <c r="IN397" s="223">
        <f t="shared" ca="1" si="838"/>
        <v>-3.4506778588623609E-4</v>
      </c>
      <c r="IO397" s="223">
        <f t="shared" ca="1" si="839"/>
        <v>-3.8826798039597347E-4</v>
      </c>
      <c r="IP397" s="223">
        <f t="shared" ca="1" si="840"/>
        <v>-1.4756141255174517E-4</v>
      </c>
      <c r="IQ397" s="223">
        <f t="shared" ca="1" si="841"/>
        <v>2.0104404214692239E-4</v>
      </c>
      <c r="IR397" s="223">
        <f t="shared" ca="1" si="842"/>
        <v>4.0264339286998372E-4</v>
      </c>
      <c r="IS397" s="223">
        <f t="shared" ca="1" si="843"/>
        <v>3.0982448655224434E-4</v>
      </c>
      <c r="IT397" s="223">
        <f t="shared" ca="1" si="844"/>
        <v>-9.5422457935983901E-6</v>
      </c>
      <c r="IU397" s="223">
        <f t="shared" ca="1" si="845"/>
        <v>-3.2193155984683942E-4</v>
      </c>
      <c r="IV397" s="223">
        <f t="shared" ca="1" si="846"/>
        <v>-3.989201932607211E-4</v>
      </c>
      <c r="IW397" s="223">
        <f t="shared" ca="1" si="847"/>
        <v>-1.8421302319689636E-4</v>
      </c>
      <c r="IX397" s="223">
        <f t="shared" ca="1" si="848"/>
        <v>1.651931837175401E-4</v>
      </c>
      <c r="IY397" s="223">
        <f t="shared" ca="1" si="849"/>
        <v>3.9380791587693184E-4</v>
      </c>
      <c r="IZ397" s="223">
        <f t="shared" ca="1" si="850"/>
        <v>3.3446501044807008E-4</v>
      </c>
      <c r="JA397" s="223">
        <f t="shared" ca="1" si="851"/>
        <v>3.0556796955034189E-5</v>
      </c>
      <c r="JB397" s="223">
        <f t="shared" ca="1" si="852"/>
        <v>-2.9569495690042548E-4</v>
      </c>
    </row>
    <row r="398" spans="2:262">
      <c r="B398" s="230">
        <v>37</v>
      </c>
      <c r="C398" s="229">
        <f t="shared" si="853"/>
        <v>7.2265625000000032E-4</v>
      </c>
      <c r="D398" s="226">
        <f t="shared" ca="1" si="597"/>
        <v>50.067875840835953</v>
      </c>
      <c r="E398" s="225">
        <f ca="1">AQ361</f>
        <v>6.7875840835952328E-2</v>
      </c>
      <c r="F398" s="224">
        <v>37</v>
      </c>
      <c r="G398" s="223">
        <f t="shared" ca="1" si="854"/>
        <v>8.9774903781817674E-4</v>
      </c>
      <c r="H398" s="223">
        <f t="shared" ca="1" si="598"/>
        <v>4.2125967170697856E-4</v>
      </c>
      <c r="I398" s="223">
        <f t="shared" ca="1" si="599"/>
        <v>-3.794045220746627E-4</v>
      </c>
      <c r="J398" s="223">
        <f t="shared" ca="1" si="600"/>
        <v>-8.8810296688593307E-4</v>
      </c>
      <c r="K398" s="223">
        <f t="shared" ca="1" si="601"/>
        <v>-7.1337347975855038E-4</v>
      </c>
      <c r="L398" s="223">
        <f t="shared" ca="1" si="602"/>
        <v>1.0323165626154355E-5</v>
      </c>
      <c r="M398" s="223">
        <f t="shared" ca="1" si="603"/>
        <v>7.2607575497456276E-4</v>
      </c>
      <c r="N398" s="223">
        <f t="shared" ca="1" si="604"/>
        <v>8.830863176039047E-4</v>
      </c>
      <c r="O398" s="223">
        <f t="shared" ca="1" si="605"/>
        <v>3.6052944462431572E-4</v>
      </c>
      <c r="P398" s="223">
        <f t="shared" ca="1" si="606"/>
        <v>-4.3946811026916889E-4</v>
      </c>
      <c r="Q398" s="223">
        <f t="shared" ca="1" si="607"/>
        <v>-9.0127877360504237E-4</v>
      </c>
      <c r="R398" s="223">
        <f t="shared" ca="1" si="608"/>
        <v>-6.695222366140043E-4</v>
      </c>
      <c r="S398" s="223">
        <f t="shared" ca="1" si="609"/>
        <v>7.7456312482776686E-5</v>
      </c>
      <c r="T398" s="223">
        <f t="shared" ca="1" si="610"/>
        <v>7.6482937727258271E-4</v>
      </c>
      <c r="U398" s="223">
        <f t="shared" ca="1" si="611"/>
        <v>8.6363807612162508E-4</v>
      </c>
      <c r="V398" s="223">
        <f t="shared" ca="1" si="612"/>
        <v>2.9784547724401777E-4</v>
      </c>
      <c r="W398" s="223">
        <f t="shared" ca="1" si="613"/>
        <v>-4.9715018269745907E-4</v>
      </c>
      <c r="X398" s="223">
        <f t="shared" ca="1" si="614"/>
        <v>-9.09570472560832E-4</v>
      </c>
      <c r="Y398" s="223">
        <f t="shared" ca="1" si="615"/>
        <v>-6.2204279446008773E-4</v>
      </c>
      <c r="Z398" s="223">
        <f t="shared" ca="1" si="616"/>
        <v>1.4416971687103615E-4</v>
      </c>
      <c r="AA398" s="223">
        <f t="shared" ca="1" si="617"/>
        <v>7.9943832290834175E-4</v>
      </c>
      <c r="AB398" s="223">
        <f t="shared" ca="1" si="618"/>
        <v>8.3950970507697706E-4</v>
      </c>
      <c r="AC398" s="223">
        <f t="shared" ca="1" si="619"/>
        <v>2.3354745941642181E-4</v>
      </c>
      <c r="AD398" s="223">
        <f t="shared" ca="1" si="620"/>
        <v>-5.5213815521131763E-4</v>
      </c>
      <c r="AE398" s="223">
        <f t="shared" ca="1" si="621"/>
        <v>-9.1293313031824621E-4</v>
      </c>
      <c r="AF398" s="223">
        <f t="shared" ca="1" si="622"/>
        <v>-5.7119244850757363E-4</v>
      </c>
      <c r="AG398" s="223">
        <f t="shared" ca="1" si="623"/>
        <v>2.1010185307233117E-4</v>
      </c>
      <c r="AH398" s="223">
        <f t="shared" ca="1" si="624"/>
        <v>8.2971504300683005E-4</v>
      </c>
      <c r="AI398" s="223">
        <f t="shared" ca="1" si="625"/>
        <v>8.1083195820319683E-4</v>
      </c>
      <c r="AJ398" s="223">
        <f t="shared" ca="1" si="626"/>
        <v>1.6798382767108474E-4</v>
      </c>
      <c r="AK398" s="223">
        <f t="shared" ca="1" si="627"/>
        <v>-6.0413404322338991E-4</v>
      </c>
      <c r="AL398" s="223">
        <f t="shared" ca="1" si="628"/>
        <v>-9.1134852434354783E-4</v>
      </c>
      <c r="AM398" s="223">
        <f t="shared" ca="1" si="629"/>
        <v>-5.1724676118698688E-4</v>
      </c>
      <c r="AN398" s="223">
        <f t="shared" ca="1" si="630"/>
        <v>2.7489542912805242E-4</v>
      </c>
      <c r="AO398" s="223">
        <f t="shared" ca="1" si="631"/>
        <v>8.5549546539857824E-4</v>
      </c>
      <c r="AP398" s="223">
        <f t="shared" ca="1" si="632"/>
        <v>7.7776024269531009E-4</v>
      </c>
      <c r="AQ398" s="223">
        <f t="shared" ca="1" si="633"/>
        <v>1.0150987700903907E-4</v>
      </c>
      <c r="AR398" s="223">
        <f t="shared" ca="1" si="634"/>
        <v>-6.5285607651147635E-4</v>
      </c>
      <c r="AS398" s="223">
        <f t="shared" ca="1" si="635"/>
        <v>-9.0482524175380832E-4</v>
      </c>
      <c r="AT398" s="223">
        <f t="shared" ca="1" si="636"/>
        <v>-4.604980688519163E-4</v>
      </c>
      <c r="AU398" s="223">
        <f t="shared" ca="1" si="637"/>
        <v>3.3819932303566849E-4</v>
      </c>
      <c r="AV398" s="223">
        <f t="shared" ca="1" si="638"/>
        <v>8.7663988374096574E-4</v>
      </c>
      <c r="AW398" s="223">
        <f t="shared" ca="1" si="639"/>
        <v>7.4047377704507126E-4</v>
      </c>
      <c r="AX398" s="223">
        <f t="shared" ca="1" si="640"/>
        <v>3.4485835528399783E-5</v>
      </c>
      <c r="AY398" s="223">
        <f t="shared" ca="1" si="641"/>
        <v>-6.9804022615578857E-4</v>
      </c>
      <c r="AZ398" s="223">
        <f t="shared" ca="1" si="642"/>
        <v>-8.9339863278257558E-4</v>
      </c>
      <c r="BA398" s="223">
        <f t="shared" ca="1" si="643"/>
        <v>-4.0125389758297546E-4</v>
      </c>
      <c r="BB398" s="223">
        <f t="shared" ca="1" si="644"/>
        <v>3.9967048550927902E-4</v>
      </c>
      <c r="BC398" s="223">
        <f t="shared" ca="1" si="645"/>
        <v>8.9303371459898361E-4</v>
      </c>
      <c r="BD398" s="223">
        <f t="shared" ca="1" si="646"/>
        <v>6.9917461984043733E-4</v>
      </c>
      <c r="BE398" s="223">
        <f t="shared" ca="1" si="647"/>
        <v>-3.2725087682911004E-5</v>
      </c>
      <c r="BF398" s="223">
        <f t="shared" ca="1" si="648"/>
        <v>-7.394416353345291E-4</v>
      </c>
      <c r="BG398" s="223">
        <f t="shared" ca="1" si="649"/>
        <v>-8.7713061921389614E-4</v>
      </c>
      <c r="BH398" s="223">
        <f t="shared" ca="1" si="650"/>
        <v>-3.3983529667734364E-4</v>
      </c>
      <c r="BI398" s="223">
        <f t="shared" ca="1" si="651"/>
        <v>4.5897579899341692E-4</v>
      </c>
      <c r="BJ398" s="223">
        <f t="shared" ca="1" si="652"/>
        <v>9.0458811838280942E-4</v>
      </c>
      <c r="BK398" s="223">
        <f t="shared" ca="1" si="653"/>
        <v>6.540865747925675E-4</v>
      </c>
      <c r="BL398" s="223">
        <f t="shared" ca="1" si="654"/>
        <v>-9.9758670808680768E-5</v>
      </c>
      <c r="BM398" s="223">
        <f t="shared" ca="1" si="655"/>
        <v>-7.7683594622423116E-4</v>
      </c>
      <c r="BN398" s="223">
        <f t="shared" ca="1" si="656"/>
        <v>-8.5610935882280206E-4</v>
      </c>
      <c r="BO398" s="223">
        <f t="shared" ca="1" si="657"/>
        <v>-2.7657509885479695E-4</v>
      </c>
      <c r="BP398" s="223">
        <f t="shared" ca="1" si="658"/>
        <v>5.1579388285594391E-4</v>
      </c>
      <c r="BQ398" s="223">
        <f t="shared" ca="1" si="659"/>
        <v>9.1124048077723379E-4</v>
      </c>
      <c r="BR398" s="223">
        <f t="shared" ca="1" si="660"/>
        <v>6.0545397792412237E-4</v>
      </c>
      <c r="BS398" s="223">
        <f t="shared" ca="1" si="661"/>
        <v>-1.6625165305398574E-4</v>
      </c>
      <c r="BT398" s="223">
        <f t="shared" ca="1" si="662"/>
        <v>-8.1002051581424294E-4</v>
      </c>
      <c r="BU398" s="223">
        <f t="shared" ca="1" si="663"/>
        <v>-8.3044876764068964E-4</v>
      </c>
      <c r="BV398" s="223">
        <f t="shared" ca="1" si="664"/>
        <v>-2.1181611660836509E-4</v>
      </c>
      <c r="BW398" s="223">
        <f t="shared" ca="1" si="665"/>
        <v>5.6981683497754133E-4</v>
      </c>
      <c r="BX398" s="223">
        <f t="shared" ca="1" si="666"/>
        <v>9.1295475205406507E-4</v>
      </c>
      <c r="BY398" s="223">
        <f t="shared" ca="1" si="667"/>
        <v>5.5354037349118767E-4</v>
      </c>
      <c r="BZ398" s="223">
        <f t="shared" ca="1" si="668"/>
        <v>-2.3184370318690613E-4</v>
      </c>
      <c r="CA398" s="223">
        <f t="shared" ca="1" si="669"/>
        <v>-8.3881551404676037E-4</v>
      </c>
      <c r="CB398" s="223">
        <f t="shared" ca="1" si="670"/>
        <v>-8.0028790263447563E-4</v>
      </c>
      <c r="CC398" s="223">
        <f t="shared" ca="1" si="671"/>
        <v>-1.4590928447372919E-4</v>
      </c>
      <c r="CD398" s="223">
        <f t="shared" ca="1" si="672"/>
        <v>6.207519002999674E-4</v>
      </c>
      <c r="CE398" s="223">
        <f t="shared" ca="1" si="673"/>
        <v>9.0972164242872355E-4</v>
      </c>
      <c r="CF398" s="223">
        <f t="shared" ca="1" si="674"/>
        <v>4.9862708581411631E-4</v>
      </c>
      <c r="CG398" s="223">
        <f t="shared" ca="1" si="675"/>
        <v>-2.9617937220471728E-4</v>
      </c>
      <c r="CH398" s="223">
        <f t="shared" ca="1" si="676"/>
        <v>-8.6306489833147765E-4</v>
      </c>
      <c r="CI398" s="223">
        <f t="shared" ca="1" si="677"/>
        <v>-7.6579020814484503E-4</v>
      </c>
      <c r="CJ398" s="223">
        <f t="shared" ca="1" si="678"/>
        <v>-7.9211757284567666E-5</v>
      </c>
      <c r="CK398" s="223">
        <f t="shared" ca="1" si="679"/>
        <v>6.6832305729110249E-4</v>
      </c>
      <c r="CL398" s="223">
        <f t="shared" ca="1" si="680"/>
        <v>9.015586724023944E-4</v>
      </c>
      <c r="CM398" s="223">
        <f t="shared" ca="1" si="681"/>
        <v>4.4101169475666121E-4</v>
      </c>
      <c r="CN398" s="223">
        <f t="shared" ca="1" si="682"/>
        <v>-3.589100195427944E-4</v>
      </c>
      <c r="CO398" s="223">
        <f t="shared" ca="1" si="683"/>
        <v>-8.8263725915393803E-4</v>
      </c>
      <c r="CP398" s="223">
        <f t="shared" ca="1" si="684"/>
        <v>-7.2714263016720798E-4</v>
      </c>
      <c r="CQ398" s="223">
        <f t="shared" ca="1" si="685"/>
        <v>-1.2084974719566766E-5</v>
      </c>
      <c r="CR398" s="223">
        <f t="shared" ca="1" si="686"/>
        <v>7.122725137295163E-4</v>
      </c>
      <c r="CS398" s="223">
        <f t="shared" ca="1" si="687"/>
        <v>8.8851007781691168E-4</v>
      </c>
      <c r="CT398" s="223">
        <f t="shared" ca="1" si="688"/>
        <v>3.8100642311491141E-4</v>
      </c>
      <c r="CU398" s="223">
        <f t="shared" ca="1" si="689"/>
        <v>-4.196957023880648E-4</v>
      </c>
      <c r="CV398" s="223">
        <f t="shared" ca="1" si="690"/>
        <v>-8.9742653219503912E-4</v>
      </c>
      <c r="CW398" s="223">
        <f t="shared" ca="1" si="691"/>
        <v>-6.8455460327515225E-4</v>
      </c>
      <c r="CX398" s="223">
        <f t="shared" ca="1" si="692"/>
        <v>5.5107297370513291E-5</v>
      </c>
      <c r="CY398" s="223">
        <f t="shared" ca="1" si="693"/>
        <v>7.5236210370287367E-4</v>
      </c>
      <c r="CZ398" s="223">
        <f t="shared" ca="1" si="694"/>
        <v>8.706465701368984E-4</v>
      </c>
      <c r="DA398" s="223">
        <f t="shared" ca="1" si="695"/>
        <v>3.1893644465490727E-4</v>
      </c>
      <c r="DB398" s="223">
        <f t="shared" ca="1" si="696"/>
        <v>-4.7820701785855917E-4</v>
      </c>
      <c r="DC398" s="223">
        <f t="shared" ca="1" si="697"/>
        <v>-9.0735257310278934E-4</v>
      </c>
      <c r="DD398" s="223">
        <f t="shared" ca="1" si="698"/>
        <v>-6.3825691567634456E-4</v>
      </c>
      <c r="DE398" s="223">
        <f t="shared" ca="1" si="699"/>
        <v>1.2200093824150194E-4</v>
      </c>
      <c r="DF398" s="223">
        <f t="shared" ca="1" si="700"/>
        <v>7.8837457824964142E-4</v>
      </c>
      <c r="DG398" s="223">
        <f t="shared" ca="1" si="701"/>
        <v>8.4806495325821373E-4</v>
      </c>
      <c r="DH398" s="223">
        <f t="shared" ca="1" si="702"/>
        <v>2.5513812196782903E-4</v>
      </c>
      <c r="DI398" s="223">
        <f t="shared" ca="1" si="703"/>
        <v>-5.3412688806616932E-4</v>
      </c>
      <c r="DJ398" s="223">
        <f t="shared" ca="1" si="704"/>
        <v>-9.1236159180149191E-4</v>
      </c>
      <c r="DK398" s="223">
        <f t="shared" ca="1" si="705"/>
        <v>-5.8850045855123544E-4</v>
      </c>
      <c r="DL398" s="223">
        <f t="shared" ca="1" si="706"/>
        <v>1.8823344545767893E-4</v>
      </c>
      <c r="DM398" s="223">
        <f t="shared" ca="1" si="707"/>
        <v>8.2011478265003564E-4</v>
      </c>
      <c r="DN398" s="223">
        <f t="shared" ca="1" si="708"/>
        <v>8.2088759891925356E-4</v>
      </c>
      <c r="DO398" s="223">
        <f t="shared" ca="1" si="709"/>
        <v>1.8995718369197194E-4</v>
      </c>
      <c r="DP398" s="223">
        <f t="shared" ca="1" si="710"/>
        <v>-5.8715227838919599E-4</v>
      </c>
      <c r="DQ398" s="223">
        <f t="shared" ca="1" si="711"/>
        <v>-9.1242644398482377E-4</v>
      </c>
      <c r="DR398" s="223">
        <f t="shared" ca="1" si="712"/>
        <v>-5.3555486645201586E-4</v>
      </c>
      <c r="DS398" s="223">
        <f t="shared" ca="1" si="713"/>
        <v>2.5344589932388206E-4</v>
      </c>
      <c r="DT398" s="223">
        <f t="shared" ca="1" si="714"/>
        <v>8.474107139863562E-4</v>
      </c>
      <c r="DU398" s="223">
        <f t="shared" ca="1" si="715"/>
        <v>7.8926178355790452E-4</v>
      </c>
      <c r="DV398" s="223">
        <f t="shared" ca="1" si="716"/>
        <v>1.2374685097929998E-4</v>
      </c>
      <c r="DW398" s="223">
        <f t="shared" ca="1" si="717"/>
        <v>-6.369958396432202E-4</v>
      </c>
      <c r="DX398" s="223">
        <f t="shared" ca="1" si="718"/>
        <v>-9.0754677821318439E-4</v>
      </c>
      <c r="DY398" s="223">
        <f t="shared" ca="1" si="719"/>
        <v>-4.7970705612961632E-4</v>
      </c>
      <c r="DZ398" s="223">
        <f t="shared" ca="1" si="720"/>
        <v>3.172849079024323E-4</v>
      </c>
      <c r="EA398" s="223">
        <f t="shared" ca="1" si="721"/>
        <v>8.7011445324170053E-4</v>
      </c>
      <c r="EB398" s="223">
        <f t="shared" ca="1" si="722"/>
        <v>7.5335889020774094E-4</v>
      </c>
      <c r="EC398" s="223">
        <f t="shared" ca="1" si="723"/>
        <v>5.6865923359419868E-5</v>
      </c>
      <c r="ED398" s="223">
        <f t="shared" ca="1" si="724"/>
        <v>-6.833874652512295E-4</v>
      </c>
      <c r="EE398" s="223">
        <f t="shared" ca="1" si="725"/>
        <v>-8.9774903781817783E-4</v>
      </c>
      <c r="EF398" s="223">
        <f t="shared" ca="1" si="726"/>
        <v>-4.2125967170697433E-4</v>
      </c>
      <c r="EG398" s="223">
        <f t="shared" ca="1" si="727"/>
        <v>3.7940452207466373E-4</v>
      </c>
      <c r="EH398" s="223">
        <f t="shared" ca="1" si="728"/>
        <v>8.8810296688593253E-4</v>
      </c>
      <c r="EI398" s="223">
        <f t="shared" ca="1" si="729"/>
        <v>7.1337347975855396E-4</v>
      </c>
      <c r="EJ398" s="223">
        <f t="shared" ca="1" si="730"/>
        <v>-1.0323165626157499E-5</v>
      </c>
      <c r="EK398" s="223">
        <f t="shared" ca="1" si="731"/>
        <v>-7.260757549745621E-4</v>
      </c>
      <c r="EL398" s="223">
        <f t="shared" ca="1" si="732"/>
        <v>-8.8308631760390579E-4</v>
      </c>
      <c r="EM398" s="223">
        <f t="shared" ca="1" si="733"/>
        <v>-3.6052944462431068E-4</v>
      </c>
      <c r="EN398" s="223">
        <f t="shared" ca="1" si="734"/>
        <v>4.394681102691709E-4</v>
      </c>
      <c r="EO398" s="223">
        <f t="shared" ca="1" si="735"/>
        <v>9.0127877360504194E-4</v>
      </c>
      <c r="EP398" s="223">
        <f t="shared" ca="1" si="736"/>
        <v>6.695222366140082E-4</v>
      </c>
      <c r="EQ398" s="223">
        <f t="shared" ca="1" si="737"/>
        <v>-7.7456312482780643E-5</v>
      </c>
      <c r="ER398" s="223">
        <f t="shared" ca="1" si="738"/>
        <v>-7.6482937727258217E-4</v>
      </c>
      <c r="ES398" s="223">
        <f t="shared" ca="1" si="739"/>
        <v>-8.6363807612162638E-4</v>
      </c>
      <c r="ET398" s="223">
        <f t="shared" ca="1" si="740"/>
        <v>-2.9784547724402461E-4</v>
      </c>
      <c r="EU398" s="223">
        <f t="shared" ca="1" si="741"/>
        <v>4.9715018269745018E-4</v>
      </c>
      <c r="EV398" s="223">
        <f t="shared" ca="1" si="742"/>
        <v>9.0957047256083297E-4</v>
      </c>
      <c r="EW398" s="223">
        <f t="shared" ca="1" si="743"/>
        <v>6.2204279446008133E-4</v>
      </c>
      <c r="EX398" s="223">
        <f t="shared" ca="1" si="744"/>
        <v>-1.4416971687104162E-4</v>
      </c>
      <c r="EY398" s="223">
        <f t="shared" ca="1" si="745"/>
        <v>-7.9943832290834131E-4</v>
      </c>
      <c r="EZ398" s="223">
        <f t="shared" ca="1" si="746"/>
        <v>-8.3950970507697857E-4</v>
      </c>
      <c r="FA398" s="223">
        <f t="shared" ca="1" si="747"/>
        <v>-2.3354745941642902E-4</v>
      </c>
      <c r="FB398" s="223">
        <f t="shared" ca="1" si="748"/>
        <v>5.5213815521130917E-4</v>
      </c>
      <c r="FC398" s="223">
        <f t="shared" ca="1" si="749"/>
        <v>9.1293313031824632E-4</v>
      </c>
      <c r="FD398" s="223">
        <f t="shared" ca="1" si="750"/>
        <v>5.7119244850756669E-4</v>
      </c>
      <c r="FE398" s="223">
        <f t="shared" ca="1" si="751"/>
        <v>-2.101018530723367E-4</v>
      </c>
      <c r="FF398" s="223">
        <f t="shared" ca="1" si="752"/>
        <v>-8.2971504300682973E-4</v>
      </c>
      <c r="FG398" s="223">
        <f t="shared" ca="1" si="753"/>
        <v>-8.1083195820319857E-4</v>
      </c>
      <c r="FH398" s="223">
        <f t="shared" ca="1" si="754"/>
        <v>-1.67983827671092E-4</v>
      </c>
      <c r="FI398" s="223">
        <f t="shared" ca="1" si="755"/>
        <v>6.04134043223382E-4</v>
      </c>
      <c r="FJ398" s="223">
        <f t="shared" ca="1" si="756"/>
        <v>9.113485243435487E-4</v>
      </c>
      <c r="FK398" s="223">
        <f t="shared" ca="1" si="757"/>
        <v>5.1724676118697962E-4</v>
      </c>
      <c r="FL398" s="223">
        <f t="shared" ca="1" si="758"/>
        <v>-2.7489542912805773E-4</v>
      </c>
      <c r="FM398" s="223">
        <f t="shared" ca="1" si="759"/>
        <v>-8.5549546539857911E-4</v>
      </c>
      <c r="FN398" s="223">
        <f t="shared" ca="1" si="760"/>
        <v>-7.7776024269531063E-4</v>
      </c>
      <c r="FO398" s="223">
        <f t="shared" ca="1" si="761"/>
        <v>-1.0150987700904634E-4</v>
      </c>
      <c r="FP398" s="223">
        <f t="shared" ca="1" si="762"/>
        <v>6.5285607651147115E-4</v>
      </c>
      <c r="FQ398" s="223">
        <f t="shared" ca="1" si="763"/>
        <v>9.0482524175381006E-4</v>
      </c>
      <c r="FR398" s="223">
        <f t="shared" ca="1" si="764"/>
        <v>4.6049806885190589E-4</v>
      </c>
      <c r="FS398" s="223">
        <f t="shared" ca="1" si="765"/>
        <v>-3.3819932303567375E-4</v>
      </c>
      <c r="FT398" s="223">
        <f t="shared" ca="1" si="766"/>
        <v>-8.7663988374096541E-4</v>
      </c>
      <c r="FU398" s="223">
        <f t="shared" ca="1" si="767"/>
        <v>-7.404737770450718E-4</v>
      </c>
      <c r="FV398" s="223">
        <f t="shared" ca="1" si="768"/>
        <v>-3.448583552840721E-5</v>
      </c>
      <c r="FW398" s="223">
        <f t="shared" ca="1" si="769"/>
        <v>6.9804022615578391E-4</v>
      </c>
      <c r="FX398" s="223">
        <f t="shared" ca="1" si="770"/>
        <v>8.933986327825784E-4</v>
      </c>
      <c r="FY398" s="223">
        <f t="shared" ca="1" si="771"/>
        <v>4.0125389758296457E-4</v>
      </c>
      <c r="FZ398" s="223">
        <f t="shared" ca="1" si="772"/>
        <v>-3.9967048550928401E-4</v>
      </c>
      <c r="GA398" s="223">
        <f t="shared" ca="1" si="773"/>
        <v>-8.9303371459898339E-4</v>
      </c>
      <c r="GB398" s="223">
        <f t="shared" ca="1" si="774"/>
        <v>-6.9917461984043798E-4</v>
      </c>
      <c r="GC398" s="223">
        <f t="shared" ca="1" si="775"/>
        <v>3.2725087682903631E-5</v>
      </c>
      <c r="GD398" s="223">
        <f t="shared" ca="1" si="776"/>
        <v>7.3944163533452476E-4</v>
      </c>
      <c r="GE398" s="223">
        <f t="shared" ca="1" si="777"/>
        <v>8.7713061921390004E-4</v>
      </c>
      <c r="GF398" s="223">
        <f t="shared" ca="1" si="778"/>
        <v>3.3983529667733241E-4</v>
      </c>
      <c r="GG398" s="223">
        <f t="shared" ca="1" si="779"/>
        <v>-4.589757989934218E-4</v>
      </c>
      <c r="GH398" s="223">
        <f t="shared" ca="1" si="780"/>
        <v>-9.045881183828092E-4</v>
      </c>
      <c r="GI398" s="223">
        <f t="shared" ca="1" si="781"/>
        <v>-6.5408657479256815E-4</v>
      </c>
      <c r="GJ398" s="223">
        <f t="shared" ca="1" si="782"/>
        <v>9.975867080867345E-5</v>
      </c>
      <c r="GK398" s="223">
        <f t="shared" ca="1" si="783"/>
        <v>7.7683594622422736E-4</v>
      </c>
      <c r="GL398" s="223">
        <f t="shared" ca="1" si="784"/>
        <v>8.5610935882280683E-4</v>
      </c>
      <c r="GM398" s="223">
        <f t="shared" ca="1" si="785"/>
        <v>2.7657509885478546E-4</v>
      </c>
      <c r="GN398" s="223">
        <f t="shared" ca="1" si="786"/>
        <v>-5.1579388285594857E-4</v>
      </c>
      <c r="GO398" s="223">
        <f t="shared" ca="1" si="787"/>
        <v>-9.1124048077723412E-4</v>
      </c>
      <c r="GP398" s="223">
        <f t="shared" ca="1" si="788"/>
        <v>-6.0545397792412302E-4</v>
      </c>
      <c r="GQ398" s="223">
        <f t="shared" ca="1" si="789"/>
        <v>1.6625165305397848E-4</v>
      </c>
      <c r="GR398" s="223">
        <f t="shared" ca="1" si="790"/>
        <v>8.1002051581423947E-4</v>
      </c>
      <c r="GS398" s="223">
        <f t="shared" ca="1" si="791"/>
        <v>8.3044876764069527E-4</v>
      </c>
      <c r="GT398" s="223">
        <f t="shared" ca="1" si="792"/>
        <v>2.1181611660835332E-4</v>
      </c>
      <c r="GU398" s="223">
        <f t="shared" ca="1" si="793"/>
        <v>-5.6981683497754577E-4</v>
      </c>
      <c r="GV398" s="223">
        <f t="shared" ca="1" si="794"/>
        <v>-9.1295475205406497E-4</v>
      </c>
      <c r="GW398" s="223">
        <f t="shared" ca="1" si="795"/>
        <v>-5.5354037349118843E-4</v>
      </c>
      <c r="GX398" s="223">
        <f t="shared" ca="1" si="796"/>
        <v>2.3184370318690527E-4</v>
      </c>
      <c r="GY398" s="223">
        <f t="shared" ca="1" si="797"/>
        <v>8.3881551404675495E-4</v>
      </c>
      <c r="GZ398" s="223">
        <f t="shared" ca="1" si="798"/>
        <v>8.0028790263448235E-4</v>
      </c>
      <c r="HA398" s="223">
        <f t="shared" ca="1" si="799"/>
        <v>1.4590928447371732E-4</v>
      </c>
      <c r="HB398" s="223">
        <f t="shared" ca="1" si="800"/>
        <v>-6.2075190029997639E-4</v>
      </c>
      <c r="HC398" s="223">
        <f t="shared" ca="1" si="801"/>
        <v>-9.0972164242872355E-4</v>
      </c>
      <c r="HD398" s="223">
        <f t="shared" ca="1" si="802"/>
        <v>-4.9862708581411706E-4</v>
      </c>
      <c r="HE398" s="223">
        <f t="shared" ca="1" si="803"/>
        <v>2.9617937220471641E-4</v>
      </c>
      <c r="HF398" s="223">
        <f t="shared" ca="1" si="804"/>
        <v>8.6306489833147732E-4</v>
      </c>
      <c r="HG398" s="223">
        <f t="shared" ca="1" si="805"/>
        <v>7.6579020814485262E-4</v>
      </c>
      <c r="HH398" s="223">
        <f t="shared" ca="1" si="806"/>
        <v>7.9211757284555577E-5</v>
      </c>
      <c r="HI398" s="223">
        <f t="shared" ca="1" si="807"/>
        <v>-6.6832305729111062E-4</v>
      </c>
      <c r="HJ398" s="223">
        <f t="shared" ca="1" si="808"/>
        <v>-9.0155867240239462E-4</v>
      </c>
      <c r="HK398" s="223">
        <f t="shared" ca="1" si="809"/>
        <v>-4.4101169475666208E-4</v>
      </c>
      <c r="HL398" s="223">
        <f t="shared" ca="1" si="810"/>
        <v>3.5891001954279354E-4</v>
      </c>
      <c r="HM398" s="223">
        <f t="shared" ca="1" si="811"/>
        <v>8.8263725915393781E-4</v>
      </c>
      <c r="HN398" s="223">
        <f t="shared" ca="1" si="812"/>
        <v>7.2714263016721622E-4</v>
      </c>
      <c r="HO398" s="223">
        <f t="shared" ca="1" si="813"/>
        <v>1.2084974719554678E-5</v>
      </c>
      <c r="HP398" s="223">
        <f t="shared" ca="1" si="814"/>
        <v>-7.1227251372952389E-4</v>
      </c>
      <c r="HQ398" s="223">
        <f t="shared" ca="1" si="815"/>
        <v>-8.8851007781691189E-4</v>
      </c>
      <c r="HR398" s="223">
        <f t="shared" ca="1" si="816"/>
        <v>-3.8100642311491228E-4</v>
      </c>
      <c r="HS398" s="223">
        <f t="shared" ca="1" si="817"/>
        <v>4.1969570238806404E-4</v>
      </c>
      <c r="HT398" s="223">
        <f t="shared" ca="1" si="818"/>
        <v>8.974265321950389E-4</v>
      </c>
      <c r="HU398" s="223">
        <f t="shared" ca="1" si="819"/>
        <v>6.8455460327516147E-4</v>
      </c>
      <c r="HV398" s="223">
        <f t="shared" ca="1" si="820"/>
        <v>-5.5107297370525325E-5</v>
      </c>
      <c r="HW398" s="223">
        <f t="shared" ca="1" si="821"/>
        <v>-7.5236210370288039E-4</v>
      </c>
      <c r="HX398" s="223">
        <f t="shared" ca="1" si="822"/>
        <v>-8.7064657013689872E-4</v>
      </c>
      <c r="HY398" s="223">
        <f t="shared" ca="1" si="823"/>
        <v>-3.1893644465490808E-4</v>
      </c>
      <c r="HZ398" s="223">
        <f t="shared" ca="1" si="824"/>
        <v>4.7820701785855841E-4</v>
      </c>
      <c r="IA398" s="223">
        <f t="shared" ca="1" si="825"/>
        <v>9.0735257310278934E-4</v>
      </c>
      <c r="IB398" s="223">
        <f t="shared" ca="1" si="826"/>
        <v>6.3825691567635442E-4</v>
      </c>
      <c r="IC398" s="223">
        <f t="shared" ca="1" si="827"/>
        <v>-1.2200093824148812E-4</v>
      </c>
      <c r="ID398" s="223">
        <f t="shared" ca="1" si="828"/>
        <v>-7.8837457824964749E-4</v>
      </c>
      <c r="IE398" s="223">
        <f t="shared" ca="1" si="829"/>
        <v>2.9364193531017559E-4</v>
      </c>
      <c r="IF398" s="223">
        <f t="shared" ca="1" si="830"/>
        <v>-2.551381219678299E-4</v>
      </c>
      <c r="IG398" s="223">
        <f t="shared" ca="1" si="831"/>
        <v>5.3412688806616856E-4</v>
      </c>
      <c r="IH398" s="223">
        <f t="shared" ca="1" si="832"/>
        <v>9.1236159180149191E-4</v>
      </c>
      <c r="II398" s="223">
        <f t="shared" ca="1" si="833"/>
        <v>5.8850045855124607E-4</v>
      </c>
      <c r="IJ398" s="223">
        <f t="shared" ca="1" si="834"/>
        <v>-1.8823344545766533E-4</v>
      </c>
      <c r="IK398" s="223">
        <f t="shared" ca="1" si="835"/>
        <v>-8.2011478265004096E-4</v>
      </c>
      <c r="IL398" s="223">
        <f t="shared" ca="1" si="836"/>
        <v>-8.2088759891925389E-4</v>
      </c>
      <c r="IM398" s="223">
        <f t="shared" ca="1" si="837"/>
        <v>-1.899571836919728E-4</v>
      </c>
      <c r="IN398" s="223">
        <f t="shared" ca="1" si="838"/>
        <v>5.8715227838919523E-4</v>
      </c>
      <c r="IO398" s="223">
        <f t="shared" ca="1" si="839"/>
        <v>9.1242644398482377E-4</v>
      </c>
      <c r="IP398" s="223">
        <f t="shared" ca="1" si="840"/>
        <v>5.3555486645202703E-4</v>
      </c>
      <c r="IQ398" s="223">
        <f t="shared" ca="1" si="841"/>
        <v>-2.5344589932386872E-4</v>
      </c>
      <c r="IR398" s="223">
        <f t="shared" ca="1" si="842"/>
        <v>-8.4741071398636075E-4</v>
      </c>
      <c r="IS398" s="223">
        <f t="shared" ca="1" si="843"/>
        <v>-7.8926178355789845E-4</v>
      </c>
      <c r="IT398" s="223">
        <f t="shared" ca="1" si="844"/>
        <v>-1.237468509793008E-4</v>
      </c>
      <c r="IU398" s="223">
        <f t="shared" ca="1" si="845"/>
        <v>6.3699583964321954E-4</v>
      </c>
      <c r="IV398" s="223">
        <f t="shared" ca="1" si="846"/>
        <v>9.0754677821318461E-4</v>
      </c>
      <c r="IW398" s="223">
        <f t="shared" ca="1" si="847"/>
        <v>4.7970705612962802E-4</v>
      </c>
      <c r="IX398" s="223">
        <f t="shared" ca="1" si="848"/>
        <v>-3.1728490790241935E-4</v>
      </c>
      <c r="IY398" s="223">
        <f t="shared" ca="1" si="849"/>
        <v>-8.7011445324170411E-4</v>
      </c>
      <c r="IZ398" s="223">
        <f t="shared" ca="1" si="850"/>
        <v>-7.5335889020773411E-4</v>
      </c>
      <c r="JA398" s="223">
        <f t="shared" ca="1" si="851"/>
        <v>-5.6865923359420735E-5</v>
      </c>
      <c r="JB398" s="223">
        <f t="shared" ca="1" si="852"/>
        <v>6.8338746525122885E-4</v>
      </c>
    </row>
    <row r="399" spans="2:262">
      <c r="B399" s="230">
        <v>38</v>
      </c>
      <c r="C399" s="229">
        <f t="shared" si="853"/>
        <v>7.4218750000000033E-4</v>
      </c>
      <c r="D399" s="226">
        <f t="shared" ca="1" si="597"/>
        <v>50.068023292545774</v>
      </c>
      <c r="E399" s="225">
        <f ca="1">AR361</f>
        <v>6.8023292545771205E-2</v>
      </c>
      <c r="F399" s="224">
        <v>38</v>
      </c>
      <c r="G399" s="223">
        <f t="shared" ca="1" si="854"/>
        <v>-2.703680937393469E-4</v>
      </c>
      <c r="H399" s="223">
        <f t="shared" ca="1" si="598"/>
        <v>-1.2208180613318601E-4</v>
      </c>
      <c r="I399" s="223">
        <f t="shared" ca="1" si="599"/>
        <v>1.2491999972990897E-4</v>
      </c>
      <c r="J399" s="223">
        <f t="shared" ca="1" si="600"/>
        <v>2.7091132004578944E-4</v>
      </c>
      <c r="K399" s="223">
        <f t="shared" ca="1" si="601"/>
        <v>1.978433701308986E-4</v>
      </c>
      <c r="L399" s="223">
        <f t="shared" ca="1" si="602"/>
        <v>-3.5201004074958623E-5</v>
      </c>
      <c r="M399" s="223">
        <f t="shared" ca="1" si="603"/>
        <v>-2.3978179742067496E-4</v>
      </c>
      <c r="N399" s="223">
        <f t="shared" ca="1" si="604"/>
        <v>-2.5047469583192467E-4</v>
      </c>
      <c r="O399" s="223">
        <f t="shared" ca="1" si="605"/>
        <v>-5.8633406779387578E-5</v>
      </c>
      <c r="P399" s="223">
        <f t="shared" ca="1" si="606"/>
        <v>1.8061893655491851E-4</v>
      </c>
      <c r="Q399" s="223">
        <f t="shared" ca="1" si="607"/>
        <v>2.738225565472433E-4</v>
      </c>
      <c r="R399" s="223">
        <f t="shared" ca="1" si="608"/>
        <v>1.4561287642414741E-4</v>
      </c>
      <c r="S399" s="223">
        <f t="shared" ca="1" si="609"/>
        <v>-1.003395781252289E-4</v>
      </c>
      <c r="T399" s="223">
        <f t="shared" ca="1" si="610"/>
        <v>-2.6515731022867329E-4</v>
      </c>
      <c r="U399" s="223">
        <f t="shared" ca="1" si="611"/>
        <v>-2.1556847244338153E-4</v>
      </c>
      <c r="V399" s="223">
        <f t="shared" ca="1" si="612"/>
        <v>8.3293320186360624E-6</v>
      </c>
      <c r="W399" s="223">
        <f t="shared" ca="1" si="613"/>
        <v>2.2549202702415767E-4</v>
      </c>
      <c r="X399" s="223">
        <f t="shared" ca="1" si="614"/>
        <v>2.6032155531512319E-4</v>
      </c>
      <c r="Y399" s="223">
        <f t="shared" ca="1" si="615"/>
        <v>8.4654711867057441E-5</v>
      </c>
      <c r="Z399" s="223">
        <f t="shared" ca="1" si="616"/>
        <v>-1.5946404935269685E-4</v>
      </c>
      <c r="AA399" s="223">
        <f t="shared" ca="1" si="617"/>
        <v>-2.7463995844895407E-4</v>
      </c>
      <c r="AB399" s="223">
        <f t="shared" ca="1" si="618"/>
        <v>-1.6774161511504921E-4</v>
      </c>
      <c r="AC399" s="223">
        <f t="shared" ca="1" si="619"/>
        <v>7.4792831532010076E-5</v>
      </c>
      <c r="AD399" s="223">
        <f t="shared" ca="1" si="620"/>
        <v>2.5684969056432493E-4</v>
      </c>
      <c r="AE399" s="223">
        <f t="shared" ca="1" si="621"/>
        <v>2.3121753252452063E-4</v>
      </c>
      <c r="AF399" s="223">
        <f t="shared" ca="1" si="622"/>
        <v>1.8622556058301684E-5</v>
      </c>
      <c r="AG399" s="223">
        <f t="shared" ca="1" si="623"/>
        <v>-2.090306451409167E-4</v>
      </c>
      <c r="AH399" s="223">
        <f t="shared" ca="1" si="624"/>
        <v>-2.6766137591439964E-4</v>
      </c>
      <c r="AI399" s="223">
        <f t="shared" ca="1" si="625"/>
        <v>-1.0986074580247424E-4</v>
      </c>
      <c r="AJ399" s="223">
        <f t="shared" ca="1" si="626"/>
        <v>1.3677343618329134E-4</v>
      </c>
      <c r="AK399" s="223">
        <f t="shared" ca="1" si="627"/>
        <v>2.7281242741732841E-4</v>
      </c>
      <c r="AL399" s="223">
        <f t="shared" ca="1" si="628"/>
        <v>1.882549103554984E-4</v>
      </c>
      <c r="AM399" s="223">
        <f t="shared" ca="1" si="629"/>
        <v>-4.8525789085216399E-5</v>
      </c>
      <c r="AN399" s="223">
        <f t="shared" ca="1" si="630"/>
        <v>-2.4606846797151874E-4</v>
      </c>
      <c r="AO399" s="223">
        <f t="shared" ca="1" si="631"/>
        <v>-2.4463984137108744E-4</v>
      </c>
      <c r="AP399" s="223">
        <f t="shared" ca="1" si="632"/>
        <v>-4.5395098740273372E-5</v>
      </c>
      <c r="AQ399" s="223">
        <f t="shared" ca="1" si="633"/>
        <v>1.9055618387719497E-4</v>
      </c>
      <c r="AR399" s="223">
        <f t="shared" ca="1" si="634"/>
        <v>2.7242347114502842E-4</v>
      </c>
      <c r="AS399" s="223">
        <f t="shared" ca="1" si="635"/>
        <v>1.3400876069982143E-4</v>
      </c>
      <c r="AT399" s="223">
        <f t="shared" ca="1" si="636"/>
        <v>-1.1276562005547673E-4</v>
      </c>
      <c r="AU399" s="223">
        <f t="shared" ca="1" si="637"/>
        <v>-2.6835756357523096E-4</v>
      </c>
      <c r="AV399" s="223">
        <f t="shared" ca="1" si="638"/>
        <v>-2.0695520789862197E-4</v>
      </c>
      <c r="AW399" s="223">
        <f t="shared" ca="1" si="639"/>
        <v>2.1791416762638352E-5</v>
      </c>
      <c r="AX399" s="223">
        <f t="shared" ca="1" si="640"/>
        <v>2.3291747151743888E-4</v>
      </c>
      <c r="AY399" s="223">
        <f t="shared" ca="1" si="641"/>
        <v>2.5570613481151115E-4</v>
      </c>
      <c r="AZ399" s="223">
        <f t="shared" ca="1" si="642"/>
        <v>7.1730461805890992E-5</v>
      </c>
      <c r="BA399" s="223">
        <f t="shared" ca="1" si="643"/>
        <v>-1.7024656239412962E-4</v>
      </c>
      <c r="BB399" s="223">
        <f t="shared" ca="1" si="644"/>
        <v>-2.7456197942671274E-4</v>
      </c>
      <c r="BC399" s="223">
        <f t="shared" ca="1" si="645"/>
        <v>-1.5686619797498813E-4</v>
      </c>
      <c r="BD399" s="223">
        <f t="shared" ca="1" si="646"/>
        <v>8.7671809362566803E-5</v>
      </c>
      <c r="BE399" s="223">
        <f t="shared" ca="1" si="647"/>
        <v>2.6131826969673746E-4</v>
      </c>
      <c r="BF399" s="223">
        <f t="shared" ca="1" si="648"/>
        <v>2.2366241365645719E-4</v>
      </c>
      <c r="BG399" s="223">
        <f t="shared" ca="1" si="649"/>
        <v>5.1528188157640197E-6</v>
      </c>
      <c r="BH399" s="223">
        <f t="shared" ca="1" si="650"/>
        <v>-2.1752335248700487E-4</v>
      </c>
      <c r="BI399" s="223">
        <f t="shared" ca="1" si="651"/>
        <v>-2.6430983839050698E-4</v>
      </c>
      <c r="BJ399" s="223">
        <f t="shared" ca="1" si="652"/>
        <v>-9.7375021312460635E-5</v>
      </c>
      <c r="BK399" s="223">
        <f t="shared" ca="1" si="653"/>
        <v>1.4829737344897103E-4</v>
      </c>
      <c r="BL399" s="223">
        <f t="shared" ca="1" si="654"/>
        <v>2.7405630575567252E-4</v>
      </c>
      <c r="BM399" s="223">
        <f t="shared" ca="1" si="655"/>
        <v>1.7821292801186917E-4</v>
      </c>
      <c r="BN399" s="223">
        <f t="shared" ca="1" si="656"/>
        <v>-6.1733671219211018E-5</v>
      </c>
      <c r="BO399" s="223">
        <f t="shared" ca="1" si="657"/>
        <v>-2.5176233802996642E-4</v>
      </c>
      <c r="BP399" s="223">
        <f t="shared" ca="1" si="658"/>
        <v>-2.3821562810446837E-4</v>
      </c>
      <c r="BQ399" s="223">
        <f t="shared" ca="1" si="659"/>
        <v>-3.2047429932153287E-5</v>
      </c>
      <c r="BR399" s="223">
        <f t="shared" ca="1" si="660"/>
        <v>2.0003436466176089E-4</v>
      </c>
      <c r="BS399" s="223">
        <f t="shared" ca="1" si="661"/>
        <v>2.7036809373934723E-4</v>
      </c>
      <c r="BT399" s="223">
        <f t="shared" ca="1" si="662"/>
        <v>1.2208180613318807E-4</v>
      </c>
      <c r="BU399" s="223">
        <f t="shared" ca="1" si="663"/>
        <v>-1.2491999972990826E-4</v>
      </c>
      <c r="BV399" s="223">
        <f t="shared" ca="1" si="664"/>
        <v>-2.7091132004578922E-4</v>
      </c>
      <c r="BW399" s="223">
        <f t="shared" ca="1" si="665"/>
        <v>-1.9784337013090104E-4</v>
      </c>
      <c r="BX399" s="223">
        <f t="shared" ca="1" si="666"/>
        <v>3.520100407495869E-5</v>
      </c>
      <c r="BY399" s="223">
        <f t="shared" ca="1" si="667"/>
        <v>2.3978179742067485E-4</v>
      </c>
      <c r="BZ399" s="223">
        <f t="shared" ca="1" si="668"/>
        <v>2.5047469583192494E-4</v>
      </c>
      <c r="CA399" s="223">
        <f t="shared" ca="1" si="669"/>
        <v>5.8633406779388689E-5</v>
      </c>
      <c r="CB399" s="223">
        <f t="shared" ca="1" si="670"/>
        <v>-1.8061893655491726E-4</v>
      </c>
      <c r="CC399" s="223">
        <f t="shared" ca="1" si="671"/>
        <v>-2.7382255654724341E-4</v>
      </c>
      <c r="CD399" s="223">
        <f t="shared" ca="1" si="672"/>
        <v>-1.456128764241492E-4</v>
      </c>
      <c r="CE399" s="223">
        <f t="shared" ca="1" si="673"/>
        <v>1.0033957812522647E-4</v>
      </c>
      <c r="CF399" s="223">
        <f t="shared" ca="1" si="674"/>
        <v>2.6515731022867258E-4</v>
      </c>
      <c r="CG399" s="223">
        <f t="shared" ca="1" si="675"/>
        <v>2.1556847244338343E-4</v>
      </c>
      <c r="CH399" s="223">
        <f t="shared" ca="1" si="676"/>
        <v>-8.3293320186364147E-6</v>
      </c>
      <c r="CI399" s="223">
        <f t="shared" ca="1" si="677"/>
        <v>-2.2549202702415756E-4</v>
      </c>
      <c r="CJ399" s="223">
        <f t="shared" ca="1" si="678"/>
        <v>-2.6032155531512341E-4</v>
      </c>
      <c r="CK399" s="223">
        <f t="shared" ca="1" si="679"/>
        <v>-8.4654711867058051E-5</v>
      </c>
      <c r="CL399" s="223">
        <f t="shared" ca="1" si="680"/>
        <v>1.5946404935269554E-4</v>
      </c>
      <c r="CM399" s="223">
        <f t="shared" ca="1" si="681"/>
        <v>2.7463995844895402E-4</v>
      </c>
      <c r="CN399" s="223">
        <f t="shared" ca="1" si="682"/>
        <v>1.6774161511505048E-4</v>
      </c>
      <c r="CO399" s="223">
        <f t="shared" ca="1" si="683"/>
        <v>-7.4792831532007569E-5</v>
      </c>
      <c r="CP399" s="223">
        <f t="shared" ca="1" si="684"/>
        <v>-2.5684969056432401E-4</v>
      </c>
      <c r="CQ399" s="223">
        <f t="shared" ca="1" si="685"/>
        <v>-2.3121753252452204E-4</v>
      </c>
      <c r="CR399" s="223">
        <f t="shared" ca="1" si="686"/>
        <v>-1.8622556058305262E-5</v>
      </c>
      <c r="CS399" s="223">
        <f t="shared" ca="1" si="687"/>
        <v>2.0903064514091695E-4</v>
      </c>
      <c r="CT399" s="223">
        <f t="shared" ca="1" si="688"/>
        <v>2.6766137591439953E-4</v>
      </c>
      <c r="CU399" s="223">
        <f t="shared" ca="1" si="689"/>
        <v>1.0986074580247484E-4</v>
      </c>
      <c r="CV399" s="223">
        <f t="shared" ca="1" si="690"/>
        <v>-1.3677343618329079E-4</v>
      </c>
      <c r="CW399" s="223">
        <f t="shared" ca="1" si="691"/>
        <v>-2.7281242741732819E-4</v>
      </c>
      <c r="CX399" s="223">
        <f t="shared" ca="1" si="692"/>
        <v>-1.8825491035549957E-4</v>
      </c>
      <c r="CY399" s="223">
        <f t="shared" ca="1" si="693"/>
        <v>4.8525789085214827E-5</v>
      </c>
      <c r="CZ399" s="223">
        <f t="shared" ca="1" si="694"/>
        <v>2.4606846797151766E-4</v>
      </c>
      <c r="DA399" s="223">
        <f t="shared" ca="1" si="695"/>
        <v>2.4463984137108907E-4</v>
      </c>
      <c r="DB399" s="223">
        <f t="shared" ca="1" si="696"/>
        <v>4.5395098740276909E-5</v>
      </c>
      <c r="DC399" s="223">
        <f t="shared" ca="1" si="697"/>
        <v>-1.905561838771924E-4</v>
      </c>
      <c r="DD399" s="223">
        <f t="shared" ca="1" si="698"/>
        <v>-2.7242347114502831E-4</v>
      </c>
      <c r="DE399" s="223">
        <f t="shared" ca="1" si="699"/>
        <v>-1.3400876069982114E-4</v>
      </c>
      <c r="DF399" s="223">
        <f t="shared" ca="1" si="700"/>
        <v>1.1276562005547523E-4</v>
      </c>
      <c r="DG399" s="223">
        <f t="shared" ca="1" si="701"/>
        <v>2.6835756357523058E-4</v>
      </c>
      <c r="DH399" s="223">
        <f t="shared" ca="1" si="702"/>
        <v>2.0695520789862303E-4</v>
      </c>
      <c r="DI399" s="223">
        <f t="shared" ca="1" si="703"/>
        <v>-2.179141676263678E-5</v>
      </c>
      <c r="DJ399" s="223">
        <f t="shared" ca="1" si="704"/>
        <v>-2.3291747151743802E-4</v>
      </c>
      <c r="DK399" s="223">
        <f t="shared" ca="1" si="705"/>
        <v>-2.5570613481151175E-4</v>
      </c>
      <c r="DL399" s="223">
        <f t="shared" ca="1" si="706"/>
        <v>-7.1730461805894448E-5</v>
      </c>
      <c r="DM399" s="223">
        <f t="shared" ca="1" si="707"/>
        <v>1.7024656239412686E-4</v>
      </c>
      <c r="DN399" s="223">
        <f t="shared" ca="1" si="708"/>
        <v>2.7456197942671284E-4</v>
      </c>
      <c r="DO399" s="223">
        <f t="shared" ca="1" si="709"/>
        <v>1.5686619797498788E-4</v>
      </c>
      <c r="DP399" s="223">
        <f t="shared" ca="1" si="710"/>
        <v>-8.7671809362567101E-5</v>
      </c>
      <c r="DQ399" s="223">
        <f t="shared" ca="1" si="711"/>
        <v>-2.6131826969673692E-4</v>
      </c>
      <c r="DR399" s="223">
        <f t="shared" ca="1" si="712"/>
        <v>-2.2366241365645814E-4</v>
      </c>
      <c r="DS399" s="223">
        <f t="shared" ca="1" si="713"/>
        <v>-5.1528188157656189E-6</v>
      </c>
      <c r="DT399" s="223">
        <f t="shared" ca="1" si="714"/>
        <v>2.175233524870039E-4</v>
      </c>
      <c r="DU399" s="223">
        <f t="shared" ca="1" si="715"/>
        <v>2.6430983839050742E-4</v>
      </c>
      <c r="DV399" s="223">
        <f t="shared" ca="1" si="716"/>
        <v>9.7375021312462153E-5</v>
      </c>
      <c r="DW399" s="223">
        <f t="shared" ca="1" si="717"/>
        <v>-1.4829737344896802E-4</v>
      </c>
      <c r="DX399" s="223">
        <f t="shared" ca="1" si="718"/>
        <v>-2.7405630575567225E-4</v>
      </c>
      <c r="DY399" s="223">
        <f t="shared" ca="1" si="719"/>
        <v>-1.7821292801186892E-4</v>
      </c>
      <c r="DZ399" s="223">
        <f t="shared" ca="1" si="720"/>
        <v>6.1733671219211343E-5</v>
      </c>
      <c r="EA399" s="223">
        <f t="shared" ca="1" si="721"/>
        <v>2.5176233802996653E-4</v>
      </c>
      <c r="EB399" s="223">
        <f t="shared" ca="1" si="722"/>
        <v>2.3821562810446919E-4</v>
      </c>
      <c r="EC399" s="223">
        <f t="shared" ca="1" si="723"/>
        <v>3.20474299321549E-5</v>
      </c>
      <c r="ED399" s="223">
        <f t="shared" ca="1" si="724"/>
        <v>-2.0003436466175978E-4</v>
      </c>
      <c r="EE399" s="223">
        <f t="shared" ca="1" si="725"/>
        <v>-2.7036809373934755E-4</v>
      </c>
      <c r="EF399" s="223">
        <f t="shared" ca="1" si="726"/>
        <v>-1.2208180613318954E-4</v>
      </c>
      <c r="EG399" s="223">
        <f t="shared" ca="1" si="727"/>
        <v>1.2491999972990506E-4</v>
      </c>
      <c r="EH399" s="223">
        <f t="shared" ca="1" si="728"/>
        <v>2.7091132004578868E-4</v>
      </c>
      <c r="EI399" s="223">
        <f t="shared" ca="1" si="729"/>
        <v>1.978433701309022E-4</v>
      </c>
      <c r="EJ399" s="223">
        <f t="shared" ca="1" si="730"/>
        <v>-3.5201004074957105E-5</v>
      </c>
      <c r="EK399" s="223">
        <f t="shared" ca="1" si="731"/>
        <v>-2.3978179742067406E-4</v>
      </c>
      <c r="EL399" s="223">
        <f t="shared" ca="1" si="732"/>
        <v>-2.504746958319256E-4</v>
      </c>
      <c r="EM399" s="223">
        <f t="shared" ca="1" si="733"/>
        <v>-5.8633406779390302E-5</v>
      </c>
      <c r="EN399" s="223">
        <f t="shared" ca="1" si="734"/>
        <v>1.8061893655491311E-4</v>
      </c>
      <c r="EO399" s="223">
        <f t="shared" ca="1" si="735"/>
        <v>2.7382255654724358E-4</v>
      </c>
      <c r="EP399" s="223">
        <f t="shared" ca="1" si="736"/>
        <v>1.4561287642414725E-4</v>
      </c>
      <c r="EQ399" s="223">
        <f t="shared" ca="1" si="737"/>
        <v>-1.0033957812522495E-4</v>
      </c>
      <c r="ER399" s="223">
        <f t="shared" ca="1" si="738"/>
        <v>-2.6515731022867323E-4</v>
      </c>
      <c r="ES399" s="223">
        <f t="shared" ca="1" si="739"/>
        <v>-2.1556847244338446E-4</v>
      </c>
      <c r="ET399" s="223">
        <f t="shared" ca="1" si="740"/>
        <v>8.3293320186348155E-6</v>
      </c>
      <c r="EU399" s="223">
        <f t="shared" ca="1" si="741"/>
        <v>2.2549202702415441E-4</v>
      </c>
      <c r="EV399" s="223">
        <f t="shared" ca="1" si="742"/>
        <v>2.603215553151239E-4</v>
      </c>
      <c r="EW399" s="223">
        <f t="shared" ca="1" si="743"/>
        <v>8.4654711867063323E-5</v>
      </c>
      <c r="EX399" s="223">
        <f t="shared" ca="1" si="744"/>
        <v>-1.5946404935269419E-4</v>
      </c>
      <c r="EY399" s="223">
        <f t="shared" ca="1" si="745"/>
        <v>-2.7463995844895391E-4</v>
      </c>
      <c r="EZ399" s="223">
        <f t="shared" ca="1" si="746"/>
        <v>-1.6774161511505178E-4</v>
      </c>
      <c r="FA399" s="223">
        <f t="shared" ca="1" si="747"/>
        <v>7.4792831532009791E-5</v>
      </c>
      <c r="FB399" s="223">
        <f t="shared" ca="1" si="748"/>
        <v>2.5684969056432341E-4</v>
      </c>
      <c r="FC399" s="223">
        <f t="shared" ca="1" si="749"/>
        <v>2.3121753252452082E-4</v>
      </c>
      <c r="FD399" s="223">
        <f t="shared" ca="1" si="750"/>
        <v>1.8622556058306888E-5</v>
      </c>
      <c r="FE399" s="223">
        <f t="shared" ca="1" si="751"/>
        <v>-2.0903064514091586E-4</v>
      </c>
      <c r="FF399" s="223">
        <f t="shared" ca="1" si="752"/>
        <v>-2.6766137591440083E-4</v>
      </c>
      <c r="FG399" s="223">
        <f t="shared" ca="1" si="753"/>
        <v>-1.0986074580247629E-4</v>
      </c>
      <c r="FH399" s="223">
        <f t="shared" ca="1" si="754"/>
        <v>1.36773436183286E-4</v>
      </c>
      <c r="FI399" s="223">
        <f t="shared" ca="1" si="755"/>
        <v>2.7281242741732803E-4</v>
      </c>
      <c r="FJ399" s="223">
        <f t="shared" ca="1" si="756"/>
        <v>1.8825491035549791E-4</v>
      </c>
      <c r="FK399" s="223">
        <f t="shared" ca="1" si="757"/>
        <v>-4.8525789085213187E-5</v>
      </c>
      <c r="FL399" s="223">
        <f t="shared" ca="1" si="758"/>
        <v>-2.4606846797151864E-4</v>
      </c>
      <c r="FM399" s="223">
        <f t="shared" ca="1" si="759"/>
        <v>-2.4463984137108982E-4</v>
      </c>
      <c r="FN399" s="223">
        <f t="shared" ca="1" si="760"/>
        <v>-4.5395098740274646E-5</v>
      </c>
      <c r="FO399" s="223">
        <f t="shared" ca="1" si="761"/>
        <v>1.9055618387719123E-4</v>
      </c>
      <c r="FP399" s="223">
        <f t="shared" ca="1" si="762"/>
        <v>2.7242347114502853E-4</v>
      </c>
      <c r="FQ399" s="223">
        <f t="shared" ca="1" si="763"/>
        <v>1.3400876069982596E-4</v>
      </c>
      <c r="FR399" s="223">
        <f t="shared" ca="1" si="764"/>
        <v>-1.1276562005547378E-4</v>
      </c>
      <c r="FS399" s="223">
        <f t="shared" ca="1" si="765"/>
        <v>-2.6835756357522945E-4</v>
      </c>
      <c r="FT399" s="223">
        <f t="shared" ca="1" si="766"/>
        <v>-2.0695520789862408E-4</v>
      </c>
      <c r="FU399" s="223">
        <f t="shared" ca="1" si="767"/>
        <v>2.1791416762639002E-5</v>
      </c>
      <c r="FV399" s="223">
        <f t="shared" ca="1" si="768"/>
        <v>2.3291747151743715E-4</v>
      </c>
      <c r="FW399" s="223">
        <f t="shared" ca="1" si="769"/>
        <v>2.5570613481151088E-4</v>
      </c>
      <c r="FX399" s="223">
        <f t="shared" ca="1" si="770"/>
        <v>7.173046180589602E-5</v>
      </c>
      <c r="FY399" s="223">
        <f t="shared" ca="1" si="771"/>
        <v>-1.7024656239412865E-4</v>
      </c>
      <c r="FZ399" s="223">
        <f t="shared" ca="1" si="772"/>
        <v>-2.745619794267129E-4</v>
      </c>
      <c r="GA399" s="223">
        <f t="shared" ca="1" si="773"/>
        <v>-1.5686619797498918E-4</v>
      </c>
      <c r="GB399" s="223">
        <f t="shared" ca="1" si="774"/>
        <v>8.767180936256187E-5</v>
      </c>
      <c r="GC399" s="223">
        <f t="shared" ca="1" si="775"/>
        <v>2.6131826969673643E-4</v>
      </c>
      <c r="GD399" s="223">
        <f t="shared" ca="1" si="776"/>
        <v>2.2366241365646131E-4</v>
      </c>
      <c r="GE399" s="223">
        <f t="shared" ca="1" si="777"/>
        <v>5.1528188157672452E-6</v>
      </c>
      <c r="GF399" s="223">
        <f t="shared" ca="1" si="778"/>
        <v>-2.1752335248700528E-4</v>
      </c>
      <c r="GG399" s="223">
        <f t="shared" ca="1" si="779"/>
        <v>-2.6430983839050785E-4</v>
      </c>
      <c r="GH399" s="223">
        <f t="shared" ca="1" si="780"/>
        <v>-9.7375021312460011E-5</v>
      </c>
      <c r="GI399" s="223">
        <f t="shared" ca="1" si="781"/>
        <v>1.4829737344896666E-4</v>
      </c>
      <c r="GJ399" s="223">
        <f t="shared" ca="1" si="782"/>
        <v>2.7405630575567247E-4</v>
      </c>
      <c r="GK399" s="223">
        <f t="shared" ca="1" si="783"/>
        <v>1.7821292801187312E-4</v>
      </c>
      <c r="GL399" s="223">
        <f t="shared" ca="1" si="784"/>
        <v>-6.1733671219209771E-5</v>
      </c>
      <c r="GM399" s="223">
        <f t="shared" ca="1" si="785"/>
        <v>-2.5176233802996431E-4</v>
      </c>
      <c r="GN399" s="223">
        <f t="shared" ca="1" si="786"/>
        <v>-2.3821562810446997E-4</v>
      </c>
      <c r="GO399" s="223">
        <f t="shared" ca="1" si="787"/>
        <v>-3.2047429932160362E-5</v>
      </c>
      <c r="GP399" s="223">
        <f t="shared" ca="1" si="788"/>
        <v>2.0003436466175866E-4</v>
      </c>
      <c r="GQ399" s="223">
        <f t="shared" ca="1" si="789"/>
        <v>2.7036809373934712E-4</v>
      </c>
      <c r="GR399" s="223">
        <f t="shared" ca="1" si="790"/>
        <v>1.2208180613319097E-4</v>
      </c>
      <c r="GS399" s="223">
        <f t="shared" ca="1" si="791"/>
        <v>-1.2491999972990712E-4</v>
      </c>
      <c r="GT399" s="223">
        <f t="shared" ca="1" si="792"/>
        <v>-2.7091132004578841E-4</v>
      </c>
      <c r="GU399" s="223">
        <f t="shared" ca="1" si="793"/>
        <v>-1.9784337013090058E-4</v>
      </c>
      <c r="GV399" s="223">
        <f t="shared" ca="1" si="794"/>
        <v>3.520100407495163E-5</v>
      </c>
      <c r="GW399" s="223">
        <f t="shared" ca="1" si="795"/>
        <v>2.3978179742067325E-4</v>
      </c>
      <c r="GX399" s="223">
        <f t="shared" ca="1" si="796"/>
        <v>2.5047469583192787E-4</v>
      </c>
      <c r="GY399" s="223">
        <f t="shared" ca="1" si="797"/>
        <v>5.8633406779391847E-5</v>
      </c>
      <c r="GZ399" s="223">
        <f t="shared" ca="1" si="798"/>
        <v>-1.806189365549119E-4</v>
      </c>
      <c r="HA399" s="223">
        <f t="shared" ca="1" si="799"/>
        <v>-2.7382255654724368E-4</v>
      </c>
      <c r="HB399" s="223">
        <f t="shared" ca="1" si="800"/>
        <v>-1.456128764241486E-4</v>
      </c>
      <c r="HC399" s="223">
        <f t="shared" ca="1" si="801"/>
        <v>1.0033957812522344E-4</v>
      </c>
      <c r="HD399" s="223">
        <f t="shared" ca="1" si="802"/>
        <v>2.651573102286728E-4</v>
      </c>
      <c r="HE399" s="223">
        <f t="shared" ca="1" si="803"/>
        <v>2.1556847244338543E-4</v>
      </c>
      <c r="HF399" s="223">
        <f t="shared" ca="1" si="804"/>
        <v>-8.3293320186332163E-6</v>
      </c>
      <c r="HG399" s="223">
        <f t="shared" ca="1" si="805"/>
        <v>-2.2549202702415349E-4</v>
      </c>
      <c r="HH399" s="223">
        <f t="shared" ca="1" si="806"/>
        <v>-2.6032155531512444E-4</v>
      </c>
      <c r="HI399" s="223">
        <f t="shared" ca="1" si="807"/>
        <v>-8.4654711867064841E-5</v>
      </c>
      <c r="HJ399" s="223">
        <f t="shared" ca="1" si="808"/>
        <v>1.5946404935269289E-4</v>
      </c>
      <c r="HK399" s="223">
        <f t="shared" ca="1" si="809"/>
        <v>2.7463995844895391E-4</v>
      </c>
      <c r="HL399" s="223">
        <f t="shared" ca="1" si="810"/>
        <v>1.6774161511505306E-4</v>
      </c>
      <c r="HM399" s="223">
        <f t="shared" ca="1" si="811"/>
        <v>-7.4792831532008233E-5</v>
      </c>
      <c r="HN399" s="223">
        <f t="shared" ca="1" si="812"/>
        <v>-2.5684969056432281E-4</v>
      </c>
      <c r="HO399" s="223">
        <f t="shared" ca="1" si="813"/>
        <v>-2.3121753252452169E-4</v>
      </c>
      <c r="HP399" s="223">
        <f t="shared" ca="1" si="814"/>
        <v>-1.8622556058308515E-5</v>
      </c>
      <c r="HQ399" s="223">
        <f t="shared" ca="1" si="815"/>
        <v>2.0903064514091483E-4</v>
      </c>
      <c r="HR399" s="223">
        <f t="shared" ca="1" si="816"/>
        <v>2.6766137591440115E-4</v>
      </c>
      <c r="HS399" s="223">
        <f t="shared" ca="1" si="817"/>
        <v>1.0986074580247778E-4</v>
      </c>
      <c r="HT399" s="223">
        <f t="shared" ca="1" si="818"/>
        <v>-1.3677343618328459E-4</v>
      </c>
      <c r="HU399" s="223">
        <f t="shared" ca="1" si="819"/>
        <v>-2.7281242741732781E-4</v>
      </c>
      <c r="HV399" s="223">
        <f t="shared" ca="1" si="820"/>
        <v>-1.8825491035550477E-4</v>
      </c>
      <c r="HW399" s="223">
        <f t="shared" ca="1" si="821"/>
        <v>4.8525789085211642E-5</v>
      </c>
      <c r="HX399" s="223">
        <f t="shared" ca="1" si="822"/>
        <v>2.4606846797151793E-4</v>
      </c>
      <c r="HY399" s="223">
        <f t="shared" ca="1" si="823"/>
        <v>2.4463984137109053E-4</v>
      </c>
      <c r="HZ399" s="223">
        <f t="shared" ca="1" si="824"/>
        <v>4.5395098740276245E-5</v>
      </c>
      <c r="IA399" s="223">
        <f t="shared" ca="1" si="825"/>
        <v>-1.9055618387719007E-4</v>
      </c>
      <c r="IB399" s="223">
        <f t="shared" ca="1" si="826"/>
        <v>-2.7242347114502874E-4</v>
      </c>
      <c r="IC399" s="223">
        <f t="shared" ca="1" si="827"/>
        <v>-1.3400876069982737E-4</v>
      </c>
      <c r="ID399" s="223">
        <f t="shared" ca="1" si="828"/>
        <v>1.1276562005547231E-4</v>
      </c>
      <c r="IE399" s="223">
        <f t="shared" ca="1" si="829"/>
        <v>5.9431878387571576E-5</v>
      </c>
      <c r="IF399" s="223">
        <f t="shared" ca="1" si="830"/>
        <v>2.0695520789862517E-4</v>
      </c>
      <c r="IG399" s="223">
        <f t="shared" ca="1" si="831"/>
        <v>-2.179141676263743E-5</v>
      </c>
      <c r="IH399" s="223">
        <f t="shared" ca="1" si="832"/>
        <v>-2.3291747151743628E-4</v>
      </c>
      <c r="II399" s="223">
        <f t="shared" ca="1" si="833"/>
        <v>-2.5570613481151148E-4</v>
      </c>
      <c r="IJ399" s="223">
        <f t="shared" ca="1" si="834"/>
        <v>-7.1730461805897579E-5</v>
      </c>
      <c r="IK399" s="223">
        <f t="shared" ca="1" si="835"/>
        <v>1.7024656239412734E-4</v>
      </c>
      <c r="IL399" s="223">
        <f t="shared" ca="1" si="836"/>
        <v>2.745619794267129E-4</v>
      </c>
      <c r="IM399" s="223">
        <f t="shared" ca="1" si="837"/>
        <v>1.5686619797499051E-4</v>
      </c>
      <c r="IN399" s="223">
        <f t="shared" ca="1" si="838"/>
        <v>-8.7671809362560352E-5</v>
      </c>
      <c r="IO399" s="223">
        <f t="shared" ca="1" si="839"/>
        <v>-2.6131826969673594E-4</v>
      </c>
      <c r="IP399" s="223">
        <f t="shared" ca="1" si="840"/>
        <v>-2.2366241365646223E-4</v>
      </c>
      <c r="IQ399" s="223">
        <f t="shared" ca="1" si="841"/>
        <v>-5.1528188157688715E-6</v>
      </c>
      <c r="IR399" s="223">
        <f t="shared" ca="1" si="842"/>
        <v>2.175233524870043E-4</v>
      </c>
      <c r="IS399" s="223">
        <f t="shared" ca="1" si="843"/>
        <v>2.6430983839050828E-4</v>
      </c>
      <c r="IT399" s="223">
        <f t="shared" ca="1" si="844"/>
        <v>9.7375021312461516E-5</v>
      </c>
      <c r="IU399" s="223">
        <f t="shared" ca="1" si="845"/>
        <v>-1.4829737344896528E-4</v>
      </c>
      <c r="IV399" s="223">
        <f t="shared" ca="1" si="846"/>
        <v>-2.7405630575567236E-4</v>
      </c>
      <c r="IW399" s="223">
        <f t="shared" ca="1" si="847"/>
        <v>-1.7821292801187434E-4</v>
      </c>
      <c r="IX399" s="223">
        <f t="shared" ca="1" si="848"/>
        <v>6.1733671219208199E-5</v>
      </c>
      <c r="IY399" s="223">
        <f t="shared" ca="1" si="849"/>
        <v>2.5176233802996371E-4</v>
      </c>
      <c r="IZ399" s="223">
        <f t="shared" ca="1" si="850"/>
        <v>2.3821562810447079E-4</v>
      </c>
      <c r="JA399" s="223">
        <f t="shared" ca="1" si="851"/>
        <v>3.2047429932162002E-5</v>
      </c>
      <c r="JB399" s="223">
        <f t="shared" ca="1" si="852"/>
        <v>-2.0003436466175758E-4</v>
      </c>
    </row>
    <row r="400" spans="2:262">
      <c r="B400" s="230">
        <v>39</v>
      </c>
      <c r="C400" s="229">
        <f t="shared" si="853"/>
        <v>7.6171875000000035E-4</v>
      </c>
      <c r="D400" s="226">
        <f t="shared" ca="1" si="597"/>
        <v>50.068828560185302</v>
      </c>
      <c r="E400" s="225">
        <f ca="1">AS361</f>
        <v>6.8828560185301688E-2</v>
      </c>
      <c r="F400" s="224">
        <v>39</v>
      </c>
      <c r="G400" s="223">
        <f t="shared" ca="1" si="854"/>
        <v>-1.4453930491118785E-3</v>
      </c>
      <c r="H400" s="223">
        <f t="shared" ca="1" si="598"/>
        <v>-5.735776168686134E-4</v>
      </c>
      <c r="I400" s="223">
        <f t="shared" ca="1" si="599"/>
        <v>7.8485166869813033E-4</v>
      </c>
      <c r="J400" s="223">
        <f t="shared" ca="1" si="600"/>
        <v>1.4774256566373102E-3</v>
      </c>
      <c r="K400" s="223">
        <f t="shared" ca="1" si="601"/>
        <v>9.1657592190717407E-4</v>
      </c>
      <c r="L400" s="223">
        <f t="shared" ca="1" si="602"/>
        <v>-4.2188180885628234E-4</v>
      </c>
      <c r="M400" s="223">
        <f t="shared" ca="1" si="603"/>
        <v>-1.4024219246064236E-3</v>
      </c>
      <c r="N400" s="223">
        <f t="shared" ca="1" si="604"/>
        <v>-1.1931702551684353E-3</v>
      </c>
      <c r="O400" s="223">
        <f t="shared" ca="1" si="605"/>
        <v>2.8347511242212482E-5</v>
      </c>
      <c r="P400" s="223">
        <f t="shared" ca="1" si="606"/>
        <v>1.2258157135275854E-3</v>
      </c>
      <c r="Q400" s="223">
        <f t="shared" ca="1" si="607"/>
        <v>1.3833219467935779E-3</v>
      </c>
      <c r="R400" s="223">
        <f t="shared" ca="1" si="608"/>
        <v>3.672405031360592E-4</v>
      </c>
      <c r="S400" s="223">
        <f t="shared" ca="1" si="609"/>
        <v>-9.6040176694126879E-4</v>
      </c>
      <c r="T400" s="223">
        <f t="shared" ca="1" si="610"/>
        <v>-1.4732549120499701E-3</v>
      </c>
      <c r="U400" s="223">
        <f t="shared" ca="1" si="611"/>
        <v>-7.3622272586863053E-4</v>
      </c>
      <c r="V400" s="223">
        <f t="shared" ca="1" si="612"/>
        <v>6.2540875952370504E-4</v>
      </c>
      <c r="W400" s="223">
        <f t="shared" ca="1" si="613"/>
        <v>1.4564536993050764E-3</v>
      </c>
      <c r="X400" s="223">
        <f t="shared" ca="1" si="614"/>
        <v>1.0518671814376674E-3</v>
      </c>
      <c r="Y400" s="223">
        <f t="shared" ca="1" si="615"/>
        <v>-2.4510622059425351E-4</v>
      </c>
      <c r="Z400" s="223">
        <f t="shared" ca="1" si="616"/>
        <v>-1.3341355206089517E-3</v>
      </c>
      <c r="AA400" s="223">
        <f t="shared" ca="1" si="617"/>
        <v>-1.2913061018620358E-3</v>
      </c>
      <c r="AB400" s="223">
        <f t="shared" ca="1" si="618"/>
        <v>-1.5295374155106475E-4</v>
      </c>
      <c r="AC400" s="223">
        <f t="shared" ca="1" si="619"/>
        <v>1.1151620672758167E-3</v>
      </c>
      <c r="AD400" s="223">
        <f t="shared" ca="1" si="620"/>
        <v>1.4371926477428094E-3</v>
      </c>
      <c r="AE400" s="223">
        <f t="shared" ca="1" si="621"/>
        <v>5.399325311558087E-4</v>
      </c>
      <c r="AF400" s="223">
        <f t="shared" ca="1" si="622"/>
        <v>-8.1539749923784056E-4</v>
      </c>
      <c r="AG400" s="223">
        <f t="shared" ca="1" si="623"/>
        <v>-1.4789576498013567E-3</v>
      </c>
      <c r="AH400" s="223">
        <f t="shared" ca="1" si="624"/>
        <v>-8.8779435979357353E-4</v>
      </c>
      <c r="AI400" s="223">
        <f t="shared" ca="1" si="625"/>
        <v>4.5655912047395562E-4</v>
      </c>
      <c r="AJ400" s="223">
        <f t="shared" ca="1" si="626"/>
        <v>1.4135753226644336E-3</v>
      </c>
      <c r="AK400" s="223">
        <f t="shared" ca="1" si="627"/>
        <v>1.1713373794786542E-3</v>
      </c>
      <c r="AL400" s="223">
        <f t="shared" ca="1" si="628"/>
        <v>-6.464400662898977E-5</v>
      </c>
      <c r="AM400" s="223">
        <f t="shared" ca="1" si="629"/>
        <v>-1.2457824765647379E-3</v>
      </c>
      <c r="AN400" s="223">
        <f t="shared" ca="1" si="630"/>
        <v>-1.3700195028325817E-3</v>
      </c>
      <c r="AO400" s="223">
        <f t="shared" ca="1" si="631"/>
        <v>-3.3195442770167136E-4</v>
      </c>
      <c r="AP400" s="223">
        <f t="shared" ca="1" si="632"/>
        <v>9.8773534553649178E-4</v>
      </c>
      <c r="AQ400" s="223">
        <f t="shared" ca="1" si="633"/>
        <v>1.4694466335273652E-3</v>
      </c>
      <c r="AR400" s="223">
        <f t="shared" ca="1" si="634"/>
        <v>7.0450347133638159E-4</v>
      </c>
      <c r="AS400" s="223">
        <f t="shared" ca="1" si="635"/>
        <v>-6.5812889417177635E-4</v>
      </c>
      <c r="AT400" s="223">
        <f t="shared" ca="1" si="636"/>
        <v>-1.4624154878821343E-3</v>
      </c>
      <c r="AU400" s="223">
        <f t="shared" ca="1" si="637"/>
        <v>-1.0260127401859362E-3</v>
      </c>
      <c r="AV400" s="223">
        <f t="shared" ca="1" si="638"/>
        <v>2.8084240728587322E-4</v>
      </c>
      <c r="AW400" s="223">
        <f t="shared" ca="1" si="639"/>
        <v>1.3494354574113609E-3</v>
      </c>
      <c r="AX400" s="223">
        <f t="shared" ca="1" si="640"/>
        <v>1.2731895730484265E-3</v>
      </c>
      <c r="AY400" s="223">
        <f t="shared" ca="1" si="641"/>
        <v>1.1679051336678731E-4</v>
      </c>
      <c r="AZ400" s="223">
        <f t="shared" ca="1" si="642"/>
        <v>-1.138691704495444E-3</v>
      </c>
      <c r="BA400" s="223">
        <f t="shared" ca="1" si="643"/>
        <v>-1.4281265352628354E-3</v>
      </c>
      <c r="BB400" s="223">
        <f t="shared" ca="1" si="644"/>
        <v>-5.0596221027560725E-4</v>
      </c>
      <c r="BC400" s="223">
        <f t="shared" ca="1" si="645"/>
        <v>8.4545216481369048E-4</v>
      </c>
      <c r="BD400" s="223">
        <f t="shared" ca="1" si="646"/>
        <v>1.4795987741789518E-3</v>
      </c>
      <c r="BE400" s="223">
        <f t="shared" ca="1" si="647"/>
        <v>8.5847802355440157E-4</v>
      </c>
      <c r="BF400" s="223">
        <f t="shared" ca="1" si="648"/>
        <v>-4.9096141794930065E-4</v>
      </c>
      <c r="BG400" s="223">
        <f t="shared" ca="1" si="649"/>
        <v>-1.4238772358050561E-3</v>
      </c>
      <c r="BH400" s="223">
        <f t="shared" ca="1" si="650"/>
        <v>-1.1487989339505969E-3</v>
      </c>
      <c r="BI400" s="223">
        <f t="shared" ca="1" si="651"/>
        <v>1.0090156288337416E-4</v>
      </c>
      <c r="BJ400" s="223">
        <f t="shared" ca="1" si="652"/>
        <v>1.2649988268208106E-3</v>
      </c>
      <c r="BK400" s="223">
        <f t="shared" ca="1" si="653"/>
        <v>1.3558918103514081E-3</v>
      </c>
      <c r="BL400" s="223">
        <f t="shared" ca="1" si="654"/>
        <v>2.9646839533261152E-4</v>
      </c>
      <c r="BM400" s="223">
        <f t="shared" ca="1" si="655"/>
        <v>-1.0144739492933649E-3</v>
      </c>
      <c r="BN400" s="223">
        <f t="shared" ca="1" si="656"/>
        <v>-1.4647532152988725E-3</v>
      </c>
      <c r="BO400" s="223">
        <f t="shared" ca="1" si="657"/>
        <v>-6.7235985025606735E-4</v>
      </c>
      <c r="BP400" s="223">
        <f t="shared" ca="1" si="658"/>
        <v>6.9045259658302564E-4</v>
      </c>
      <c r="BQ400" s="223">
        <f t="shared" ca="1" si="659"/>
        <v>1.4674963720525294E-3</v>
      </c>
      <c r="BR400" s="223">
        <f t="shared" ca="1" si="660"/>
        <v>9.9954026722460457E-4</v>
      </c>
      <c r="BS400" s="223">
        <f t="shared" ca="1" si="661"/>
        <v>-3.1640942501271277E-4</v>
      </c>
      <c r="BT400" s="223">
        <f t="shared" ca="1" si="662"/>
        <v>-1.363922544752865E-3</v>
      </c>
      <c r="BU400" s="223">
        <f t="shared" ca="1" si="663"/>
        <v>-1.2543061224436348E-3</v>
      </c>
      <c r="BV400" s="223">
        <f t="shared" ca="1" si="664"/>
        <v>-8.0556934944336325E-5</v>
      </c>
      <c r="BW400" s="223">
        <f t="shared" ca="1" si="665"/>
        <v>1.1615354364107084E-3</v>
      </c>
      <c r="BX400" s="223">
        <f t="shared" ca="1" si="666"/>
        <v>1.4182001727591094E-3</v>
      </c>
      <c r="BY400" s="223">
        <f t="shared" ca="1" si="667"/>
        <v>4.7168711667908603E-4</v>
      </c>
      <c r="BZ400" s="223">
        <f t="shared" ca="1" si="668"/>
        <v>-8.749975616189449E-4</v>
      </c>
      <c r="CA400" s="223">
        <f t="shared" ca="1" si="669"/>
        <v>-1.4793486435807431E-3</v>
      </c>
      <c r="CB400" s="223">
        <f t="shared" ca="1" si="670"/>
        <v>-8.2864457225439287E-4</v>
      </c>
      <c r="CC400" s="223">
        <f t="shared" ca="1" si="671"/>
        <v>5.2506797862471256E-4</v>
      </c>
      <c r="CD400" s="223">
        <f t="shared" ca="1" si="672"/>
        <v>1.4333214585410259E-3</v>
      </c>
      <c r="CE400" s="223">
        <f t="shared" ca="1" si="673"/>
        <v>1.1255684949010971E-3</v>
      </c>
      <c r="CF400" s="223">
        <f t="shared" ca="1" si="674"/>
        <v>-1.370983398092144E-4</v>
      </c>
      <c r="CG400" s="223">
        <f t="shared" ca="1" si="675"/>
        <v>-1.2834531890849625E-3</v>
      </c>
      <c r="CH400" s="223">
        <f t="shared" ca="1" si="676"/>
        <v>-1.3409473793437392E-3</v>
      </c>
      <c r="CI400" s="223">
        <f t="shared" ca="1" si="677"/>
        <v>-2.6080378148787082E-4</v>
      </c>
      <c r="CJ400" s="223">
        <f t="shared" ca="1" si="678"/>
        <v>1.0406014718768082E-3</v>
      </c>
      <c r="CK400" s="223">
        <f t="shared" ca="1" si="679"/>
        <v>1.4591774845041342E-3</v>
      </c>
      <c r="CL400" s="223">
        <f t="shared" ca="1" si="680"/>
        <v>6.3981122474312223E-4</v>
      </c>
      <c r="CM400" s="223">
        <f t="shared" ca="1" si="681"/>
        <v>-7.2236039616778826E-4</v>
      </c>
      <c r="CN400" s="223">
        <f t="shared" ca="1" si="682"/>
        <v>-1.4716932912816254E-3</v>
      </c>
      <c r="CO400" s="223">
        <f t="shared" ca="1" si="683"/>
        <v>-9.7246570858150689E-4</v>
      </c>
      <c r="CP400" s="223">
        <f t="shared" ca="1" si="684"/>
        <v>3.5178584953322498E-4</v>
      </c>
      <c r="CQ400" s="223">
        <f t="shared" ca="1" si="685"/>
        <v>1.3775880561537552E-3</v>
      </c>
      <c r="CR400" s="223">
        <f t="shared" ca="1" si="686"/>
        <v>1.2346671247322101E-3</v>
      </c>
      <c r="CS400" s="223">
        <f t="shared" ca="1" si="687"/>
        <v>4.4274832036492835E-5</v>
      </c>
      <c r="CT400" s="223">
        <f t="shared" ca="1" si="688"/>
        <v>-1.1836795028116868E-3</v>
      </c>
      <c r="CU400" s="223">
        <f t="shared" ca="1" si="689"/>
        <v>-1.4074195395012339E-3</v>
      </c>
      <c r="CV400" s="223">
        <f t="shared" ca="1" si="690"/>
        <v>-4.3712789640099482E-4</v>
      </c>
      <c r="CW400" s="223">
        <f t="shared" ca="1" si="691"/>
        <v>9.0401589261134626E-4</v>
      </c>
      <c r="CX400" s="223">
        <f t="shared" ca="1" si="692"/>
        <v>1.4782074086760501E-3</v>
      </c>
      <c r="CY400" s="223">
        <f t="shared" ca="1" si="693"/>
        <v>7.9831197644908306E-4</v>
      </c>
      <c r="CZ400" s="223">
        <f t="shared" ca="1" si="694"/>
        <v>-5.5885825798334754E-4</v>
      </c>
      <c r="DA400" s="223">
        <f t="shared" ca="1" si="695"/>
        <v>-1.4419023020257151E-3</v>
      </c>
      <c r="DB400" s="223">
        <f t="shared" ca="1" si="696"/>
        <v>-1.1016600554779787E-3</v>
      </c>
      <c r="DC400" s="223">
        <f t="shared" ca="1" si="697"/>
        <v>1.7321253382160103E-4</v>
      </c>
      <c r="DD400" s="223">
        <f t="shared" ca="1" si="698"/>
        <v>1.3011344471394154E-3</v>
      </c>
      <c r="DE400" s="223">
        <f t="shared" ca="1" si="699"/>
        <v>1.325195211776006E-3</v>
      </c>
      <c r="DF400" s="223">
        <f t="shared" ca="1" si="700"/>
        <v>2.2498206919724319E-4</v>
      </c>
      <c r="DG400" s="223">
        <f t="shared" ca="1" si="701"/>
        <v>-1.0661021750441883E-3</v>
      </c>
      <c r="DH400" s="223">
        <f t="shared" ca="1" si="702"/>
        <v>-1.4527227997548917E-3</v>
      </c>
      <c r="DI400" s="223">
        <f t="shared" ca="1" si="703"/>
        <v>-6.0687720087247439E-4</v>
      </c>
      <c r="DJ400" s="223">
        <f t="shared" ca="1" si="704"/>
        <v>7.5383307286068491E-4</v>
      </c>
      <c r="DK400" s="223">
        <f t="shared" ca="1" si="705"/>
        <v>1.4750037175022086E-3</v>
      </c>
      <c r="DL400" s="223">
        <f t="shared" ca="1" si="706"/>
        <v>9.448053729584025E-4</v>
      </c>
      <c r="DM400" s="223">
        <f t="shared" ca="1" si="707"/>
        <v>-3.869503714121088E-4</v>
      </c>
      <c r="DN400" s="223">
        <f t="shared" ca="1" si="708"/>
        <v>-1.3904237600209578E-3</v>
      </c>
      <c r="DO400" s="223">
        <f t="shared" ca="1" si="709"/>
        <v>-1.2142844097120242E-3</v>
      </c>
      <c r="DP400" s="223">
        <f t="shared" ca="1" si="710"/>
        <v>-7.9660596253729827E-6</v>
      </c>
      <c r="DQ400" s="223">
        <f t="shared" ca="1" si="711"/>
        <v>1.2051105649407987E-3</v>
      </c>
      <c r="DR400" s="223">
        <f t="shared" ca="1" si="712"/>
        <v>1.395791129339569E-3</v>
      </c>
      <c r="DS400" s="223">
        <f t="shared" ca="1" si="713"/>
        <v>4.0230536662337678E-4</v>
      </c>
      <c r="DT400" s="223">
        <f t="shared" ca="1" si="714"/>
        <v>-9.3248967823337029E-4</v>
      </c>
      <c r="DU400" s="223">
        <f t="shared" ca="1" si="715"/>
        <v>-1.4761757569021058E-3</v>
      </c>
      <c r="DV400" s="223">
        <f t="shared" ca="1" si="716"/>
        <v>-7.6749850735996776E-4</v>
      </c>
      <c r="DW400" s="223">
        <f t="shared" ca="1" si="717"/>
        <v>5.9231190202442964E-4</v>
      </c>
      <c r="DX400" s="223">
        <f t="shared" ca="1" si="718"/>
        <v>1.4496145974798682E-3</v>
      </c>
      <c r="DY400" s="223">
        <f t="shared" ca="1" si="719"/>
        <v>1.0770880172311635E-3</v>
      </c>
      <c r="DZ400" s="223">
        <f t="shared" ca="1" si="720"/>
        <v>-2.0922239108044755E-4</v>
      </c>
      <c r="EA400" s="223">
        <f t="shared" ca="1" si="721"/>
        <v>-1.3180319504554625E-3</v>
      </c>
      <c r="EB400" s="223">
        <f t="shared" ca="1" si="722"/>
        <v>-1.3086447961649398E-3</v>
      </c>
      <c r="EC400" s="223">
        <f t="shared" ca="1" si="723"/>
        <v>-1.890248361207527E-4</v>
      </c>
      <c r="ED400" s="223">
        <f t="shared" ca="1" si="724"/>
        <v>1.0909606981254498E-3</v>
      </c>
      <c r="EE400" s="223">
        <f t="shared" ca="1" si="725"/>
        <v>1.4453930491118809E-3</v>
      </c>
      <c r="EF400" s="223">
        <f t="shared" ca="1" si="726"/>
        <v>5.7357761686862142E-4</v>
      </c>
      <c r="EG400" s="223">
        <f t="shared" ca="1" si="727"/>
        <v>-7.8485166869812447E-4</v>
      </c>
      <c r="EH400" s="223">
        <f t="shared" ca="1" si="728"/>
        <v>-1.4774256566373097E-3</v>
      </c>
      <c r="EI400" s="223">
        <f t="shared" ca="1" si="729"/>
        <v>-9.1657592190717656E-4</v>
      </c>
      <c r="EJ400" s="223">
        <f t="shared" ca="1" si="730"/>
        <v>4.2188180885626033E-4</v>
      </c>
      <c r="EK400" s="223">
        <f t="shared" ca="1" si="731"/>
        <v>1.4024219246064169E-3</v>
      </c>
      <c r="EL400" s="223">
        <f t="shared" ca="1" si="732"/>
        <v>1.1931702551684466E-3</v>
      </c>
      <c r="EM400" s="223">
        <f t="shared" ca="1" si="733"/>
        <v>-2.8347511242194918E-5</v>
      </c>
      <c r="EN400" s="223">
        <f t="shared" ca="1" si="734"/>
        <v>-1.2258157135275772E-3</v>
      </c>
      <c r="EO400" s="223">
        <f t="shared" ca="1" si="735"/>
        <v>-1.3833219467935822E-3</v>
      </c>
      <c r="EP400" s="223">
        <f t="shared" ca="1" si="736"/>
        <v>-3.6724050313607112E-4</v>
      </c>
      <c r="EQ400" s="223">
        <f t="shared" ca="1" si="737"/>
        <v>9.6040176694126174E-4</v>
      </c>
      <c r="ER400" s="223">
        <f t="shared" ca="1" si="738"/>
        <v>1.4732549120499709E-3</v>
      </c>
      <c r="ES400" s="223">
        <f t="shared" ca="1" si="739"/>
        <v>7.362227258686366E-4</v>
      </c>
      <c r="ET400" s="223">
        <f t="shared" ca="1" si="740"/>
        <v>-6.254087595237007E-4</v>
      </c>
      <c r="EU400" s="223">
        <f t="shared" ca="1" si="741"/>
        <v>-1.456453699305076E-3</v>
      </c>
      <c r="EV400" s="223">
        <f t="shared" ca="1" si="742"/>
        <v>-1.0518671814376687E-3</v>
      </c>
      <c r="EW400" s="223">
        <f t="shared" ca="1" si="743"/>
        <v>2.4510622059425687E-4</v>
      </c>
      <c r="EX400" s="223">
        <f t="shared" ca="1" si="744"/>
        <v>1.3341355206089533E-3</v>
      </c>
      <c r="EY400" s="223">
        <f t="shared" ca="1" si="745"/>
        <v>1.2913061018620343E-3</v>
      </c>
      <c r="EZ400" s="223">
        <f t="shared" ca="1" si="746"/>
        <v>1.5295374155105596E-4</v>
      </c>
      <c r="FA400" s="223">
        <f t="shared" ca="1" si="747"/>
        <v>-1.1151620672758223E-3</v>
      </c>
      <c r="FB400" s="223">
        <f t="shared" ca="1" si="748"/>
        <v>-1.4371926477428176E-3</v>
      </c>
      <c r="FC400" s="223">
        <f t="shared" ca="1" si="749"/>
        <v>-5.3993253115583494E-4</v>
      </c>
      <c r="FD400" s="223">
        <f t="shared" ca="1" si="750"/>
        <v>8.1539749923781693E-4</v>
      </c>
      <c r="FE400" s="223">
        <f t="shared" ca="1" si="751"/>
        <v>1.4789576498013559E-3</v>
      </c>
      <c r="FF400" s="223">
        <f t="shared" ca="1" si="752"/>
        <v>8.8779435979359186E-4</v>
      </c>
      <c r="FG400" s="223">
        <f t="shared" ca="1" si="753"/>
        <v>-4.5655912047393383E-4</v>
      </c>
      <c r="FH400" s="223">
        <f t="shared" ca="1" si="754"/>
        <v>-1.4135753226644269E-3</v>
      </c>
      <c r="FI400" s="223">
        <f t="shared" ca="1" si="755"/>
        <v>-1.171337379478665E-3</v>
      </c>
      <c r="FJ400" s="223">
        <f t="shared" ca="1" si="756"/>
        <v>6.4644006628972205E-5</v>
      </c>
      <c r="FK400" s="223">
        <f t="shared" ca="1" si="757"/>
        <v>1.2457824765647284E-3</v>
      </c>
      <c r="FL400" s="223">
        <f t="shared" ca="1" si="758"/>
        <v>1.3700195028325864E-3</v>
      </c>
      <c r="FM400" s="223">
        <f t="shared" ca="1" si="759"/>
        <v>3.319544277016834E-4</v>
      </c>
      <c r="FN400" s="223">
        <f t="shared" ca="1" si="760"/>
        <v>-9.8773534553648246E-4</v>
      </c>
      <c r="FO400" s="223">
        <f t="shared" ca="1" si="761"/>
        <v>-1.4694466335273665E-3</v>
      </c>
      <c r="FP400" s="223">
        <f t="shared" ca="1" si="762"/>
        <v>-7.045034713363831E-4</v>
      </c>
      <c r="FQ400" s="223">
        <f t="shared" ca="1" si="763"/>
        <v>6.5812889417177461E-4</v>
      </c>
      <c r="FR400" s="223">
        <f t="shared" ca="1" si="764"/>
        <v>1.4624154878821341E-3</v>
      </c>
      <c r="FS400" s="223">
        <f t="shared" ca="1" si="765"/>
        <v>1.0260127401859375E-3</v>
      </c>
      <c r="FT400" s="223">
        <f t="shared" ca="1" si="766"/>
        <v>-2.8084240728587148E-4</v>
      </c>
      <c r="FU400" s="223">
        <f t="shared" ca="1" si="767"/>
        <v>-1.34943545741136E-3</v>
      </c>
      <c r="FV400" s="223">
        <f t="shared" ca="1" si="768"/>
        <v>-1.2731895730484222E-3</v>
      </c>
      <c r="FW400" s="223">
        <f t="shared" ca="1" si="769"/>
        <v>-1.1679051336677853E-4</v>
      </c>
      <c r="FX400" s="223">
        <f t="shared" ca="1" si="770"/>
        <v>1.1386917044954494E-3</v>
      </c>
      <c r="FY400" s="223">
        <f t="shared" ca="1" si="771"/>
        <v>1.4281265352628441E-3</v>
      </c>
      <c r="FZ400" s="223">
        <f t="shared" ca="1" si="772"/>
        <v>5.0596221027563858E-4</v>
      </c>
      <c r="GA400" s="223">
        <f t="shared" ca="1" si="773"/>
        <v>-8.4545216481366305E-4</v>
      </c>
      <c r="GB400" s="223">
        <f t="shared" ca="1" si="774"/>
        <v>-1.4795987741789516E-3</v>
      </c>
      <c r="GC400" s="223">
        <f t="shared" ca="1" si="775"/>
        <v>-8.5847802355442022E-4</v>
      </c>
      <c r="GD400" s="223">
        <f t="shared" ca="1" si="776"/>
        <v>4.9096141794927896E-4</v>
      </c>
      <c r="GE400" s="223">
        <f t="shared" ca="1" si="777"/>
        <v>1.4238772358050496E-3</v>
      </c>
      <c r="GF400" s="223">
        <f t="shared" ca="1" si="778"/>
        <v>1.1487989339506114E-3</v>
      </c>
      <c r="GG400" s="223">
        <f t="shared" ca="1" si="779"/>
        <v>-1.0090156288335139E-4</v>
      </c>
      <c r="GH400" s="223">
        <f t="shared" ca="1" si="780"/>
        <v>-1.2649988268208043E-3</v>
      </c>
      <c r="GI400" s="223">
        <f t="shared" ca="1" si="781"/>
        <v>-1.3558918103514128E-3</v>
      </c>
      <c r="GJ400" s="223">
        <f t="shared" ca="1" si="782"/>
        <v>-2.9646839533262366E-4</v>
      </c>
      <c r="GK400" s="223">
        <f t="shared" ca="1" si="783"/>
        <v>1.0144739492933561E-3</v>
      </c>
      <c r="GL400" s="223">
        <f t="shared" ca="1" si="784"/>
        <v>1.4647532152988743E-3</v>
      </c>
      <c r="GM400" s="223">
        <f t="shared" ca="1" si="785"/>
        <v>6.723598502560783E-4</v>
      </c>
      <c r="GN400" s="223">
        <f t="shared" ca="1" si="786"/>
        <v>-6.9045259658302412E-4</v>
      </c>
      <c r="GO400" s="223">
        <f t="shared" ca="1" si="787"/>
        <v>-1.4674963720525294E-3</v>
      </c>
      <c r="GP400" s="223">
        <f t="shared" ca="1" si="788"/>
        <v>-9.9954026722460588E-4</v>
      </c>
      <c r="GQ400" s="223">
        <f t="shared" ca="1" si="789"/>
        <v>3.1640942501271103E-4</v>
      </c>
      <c r="GR400" s="223">
        <f t="shared" ca="1" si="790"/>
        <v>1.3639225447528644E-3</v>
      </c>
      <c r="GS400" s="223">
        <f t="shared" ca="1" si="791"/>
        <v>1.2543061224436303E-3</v>
      </c>
      <c r="GT400" s="223">
        <f t="shared" ca="1" si="792"/>
        <v>8.0556934944327652E-5</v>
      </c>
      <c r="GU400" s="223">
        <f t="shared" ca="1" si="793"/>
        <v>-1.1615354364107138E-3</v>
      </c>
      <c r="GV400" s="223">
        <f t="shared" ca="1" si="794"/>
        <v>-1.418200172759119E-3</v>
      </c>
      <c r="GW400" s="223">
        <f t="shared" ca="1" si="795"/>
        <v>-4.7168711667911769E-4</v>
      </c>
      <c r="GX400" s="223">
        <f t="shared" ca="1" si="796"/>
        <v>8.7499756161891801E-4</v>
      </c>
      <c r="GY400" s="223">
        <f t="shared" ca="1" si="797"/>
        <v>1.4793486435807437E-3</v>
      </c>
      <c r="GZ400" s="223">
        <f t="shared" ca="1" si="798"/>
        <v>8.2864457225442041E-4</v>
      </c>
      <c r="HA400" s="223">
        <f t="shared" ca="1" si="799"/>
        <v>-5.2506797862468145E-4</v>
      </c>
      <c r="HB400" s="223">
        <f t="shared" ca="1" si="800"/>
        <v>-1.4333214585410228E-3</v>
      </c>
      <c r="HC400" s="223">
        <f t="shared" ca="1" si="801"/>
        <v>-1.1255684949011049E-3</v>
      </c>
      <c r="HD400" s="223">
        <f t="shared" ca="1" si="802"/>
        <v>1.3709833980920215E-4</v>
      </c>
      <c r="HE400" s="223">
        <f t="shared" ca="1" si="803"/>
        <v>1.2834531890849562E-3</v>
      </c>
      <c r="HF400" s="223">
        <f t="shared" ca="1" si="804"/>
        <v>1.3409473793437447E-3</v>
      </c>
      <c r="HG400" s="223">
        <f t="shared" ca="1" si="805"/>
        <v>2.6080378148788286E-4</v>
      </c>
      <c r="HH400" s="223">
        <f t="shared" ca="1" si="806"/>
        <v>-1.0406014718767995E-3</v>
      </c>
      <c r="HI400" s="223">
        <f t="shared" ca="1" si="807"/>
        <v>-1.4591774845041363E-3</v>
      </c>
      <c r="HJ400" s="223">
        <f t="shared" ca="1" si="808"/>
        <v>-6.3981122474313329E-4</v>
      </c>
      <c r="HK400" s="223">
        <f t="shared" ca="1" si="809"/>
        <v>7.2236039616777742E-4</v>
      </c>
      <c r="HL400" s="223">
        <f t="shared" ca="1" si="810"/>
        <v>1.4716932912816241E-3</v>
      </c>
      <c r="HM400" s="223">
        <f t="shared" ca="1" si="811"/>
        <v>9.7246570858151621E-4</v>
      </c>
      <c r="HN400" s="223">
        <f t="shared" ca="1" si="812"/>
        <v>-3.5178584953323344E-4</v>
      </c>
      <c r="HO400" s="223">
        <f t="shared" ca="1" si="813"/>
        <v>-1.3775880561537582E-3</v>
      </c>
      <c r="HP400" s="223">
        <f t="shared" ca="1" si="814"/>
        <v>-1.2346671247322055E-3</v>
      </c>
      <c r="HQ400" s="223">
        <f t="shared" ca="1" si="815"/>
        <v>-4.4274832036484053E-5</v>
      </c>
      <c r="HR400" s="223">
        <f t="shared" ca="1" si="816"/>
        <v>1.183679502811692E-3</v>
      </c>
      <c r="HS400" s="223">
        <f t="shared" ca="1" si="817"/>
        <v>1.407419539501231E-3</v>
      </c>
      <c r="HT400" s="223">
        <f t="shared" ca="1" si="818"/>
        <v>4.3712789640102669E-4</v>
      </c>
      <c r="HU400" s="223">
        <f t="shared" ca="1" si="819"/>
        <v>-9.0401589261131991E-4</v>
      </c>
      <c r="HV400" s="223">
        <f t="shared" ca="1" si="820"/>
        <v>-1.4782074086760514E-3</v>
      </c>
      <c r="HW400" s="223">
        <f t="shared" ca="1" si="821"/>
        <v>-7.9831197644911114E-4</v>
      </c>
      <c r="HX400" s="223">
        <f t="shared" ca="1" si="822"/>
        <v>5.5885825798331675E-4</v>
      </c>
      <c r="HY400" s="223">
        <f t="shared" ca="1" si="823"/>
        <v>1.4419023020257123E-3</v>
      </c>
      <c r="HZ400" s="223">
        <f t="shared" ca="1" si="824"/>
        <v>1.101660055477987E-3</v>
      </c>
      <c r="IA400" s="223">
        <f t="shared" ca="1" si="825"/>
        <v>-1.7321253382158877E-4</v>
      </c>
      <c r="IB400" s="223">
        <f t="shared" ca="1" si="826"/>
        <v>-1.3011344471394095E-3</v>
      </c>
      <c r="IC400" s="223">
        <f t="shared" ca="1" si="827"/>
        <v>-1.3251952117760116E-3</v>
      </c>
      <c r="ID400" s="223">
        <f t="shared" ca="1" si="828"/>
        <v>-2.2498206919725533E-4</v>
      </c>
      <c r="IE400" s="223">
        <f t="shared" ca="1" si="829"/>
        <v>1.2615154131367259E-3</v>
      </c>
      <c r="IF400" s="223">
        <f t="shared" ca="1" si="830"/>
        <v>1.4527227997548939E-3</v>
      </c>
      <c r="IG400" s="223">
        <f t="shared" ca="1" si="831"/>
        <v>6.0687720087248566E-4</v>
      </c>
      <c r="IH400" s="223">
        <f t="shared" ca="1" si="832"/>
        <v>-7.5383307286067429E-4</v>
      </c>
      <c r="II400" s="223">
        <f t="shared" ca="1" si="833"/>
        <v>-1.4750037175022075E-3</v>
      </c>
      <c r="IJ400" s="223">
        <f t="shared" ca="1" si="834"/>
        <v>-9.4480537295841204E-4</v>
      </c>
      <c r="IK400" s="223">
        <f t="shared" ca="1" si="835"/>
        <v>3.8695037141211715E-4</v>
      </c>
      <c r="IL400" s="223">
        <f t="shared" ca="1" si="836"/>
        <v>1.3904237600209607E-3</v>
      </c>
      <c r="IM400" s="223">
        <f t="shared" ca="1" si="837"/>
        <v>1.2142844097120195E-3</v>
      </c>
      <c r="IN400" s="223">
        <f t="shared" ca="1" si="838"/>
        <v>7.9660596253644175E-6</v>
      </c>
      <c r="IO400" s="223">
        <f t="shared" ca="1" si="839"/>
        <v>-1.2051105649408037E-3</v>
      </c>
      <c r="IP400" s="223">
        <f t="shared" ca="1" si="840"/>
        <v>-1.3957911293395661E-3</v>
      </c>
      <c r="IQ400" s="223">
        <f t="shared" ca="1" si="841"/>
        <v>-4.0230536662340887E-4</v>
      </c>
      <c r="IR400" s="223">
        <f t="shared" ca="1" si="842"/>
        <v>9.3248967823334448E-4</v>
      </c>
      <c r="IS400" s="223">
        <f t="shared" ca="1" si="843"/>
        <v>1.476175756902108E-3</v>
      </c>
      <c r="IT400" s="223">
        <f t="shared" ca="1" si="844"/>
        <v>7.6749850735999628E-4</v>
      </c>
      <c r="IU400" s="223">
        <f t="shared" ca="1" si="845"/>
        <v>-5.9231190202439896E-4</v>
      </c>
      <c r="IV400" s="223">
        <f t="shared" ca="1" si="846"/>
        <v>-1.4496145974798617E-3</v>
      </c>
      <c r="IW400" s="223">
        <f t="shared" ca="1" si="847"/>
        <v>-1.0770880172311719E-3</v>
      </c>
      <c r="IX400" s="223">
        <f t="shared" ca="1" si="848"/>
        <v>2.092223910804353E-4</v>
      </c>
      <c r="IY400" s="223">
        <f t="shared" ca="1" si="849"/>
        <v>1.3180319504554569E-3</v>
      </c>
      <c r="IZ400" s="223">
        <f t="shared" ca="1" si="850"/>
        <v>1.3086447961649455E-3</v>
      </c>
      <c r="JA400" s="223">
        <f t="shared" ca="1" si="851"/>
        <v>1.8902483612076495E-4</v>
      </c>
      <c r="JB400" s="223">
        <f t="shared" ca="1" si="852"/>
        <v>-1.0909606981254413E-3</v>
      </c>
    </row>
    <row r="401" spans="2:262">
      <c r="B401" s="230">
        <v>40</v>
      </c>
      <c r="C401" s="229">
        <f t="shared" si="853"/>
        <v>7.8125000000000037E-4</v>
      </c>
      <c r="D401" s="226">
        <f t="shared" ca="1" si="597"/>
        <v>50.06892708914858</v>
      </c>
      <c r="E401" s="225">
        <f ca="1">AT361</f>
        <v>6.8927089148582477E-2</v>
      </c>
      <c r="F401" s="224">
        <v>40</v>
      </c>
      <c r="G401" s="223">
        <f t="shared" ca="1" si="854"/>
        <v>-3.810404307223776E-4</v>
      </c>
      <c r="H401" s="223">
        <f t="shared" ca="1" si="598"/>
        <v>-1.4291818629568582E-4</v>
      </c>
      <c r="I401" s="223">
        <f t="shared" ca="1" si="599"/>
        <v>2.2223825059631129E-4</v>
      </c>
      <c r="J401" s="223">
        <f t="shared" ca="1" si="600"/>
        <v>3.898560996350088E-4</v>
      </c>
      <c r="K401" s="223">
        <f t="shared" ca="1" si="601"/>
        <v>2.1094663764035875E-4</v>
      </c>
      <c r="L401" s="223">
        <f t="shared" ca="1" si="602"/>
        <v>-1.5546475437789711E-4</v>
      </c>
      <c r="M401" s="223">
        <f t="shared" ca="1" si="603"/>
        <v>-3.8368981727248601E-4</v>
      </c>
      <c r="N401" s="223">
        <f t="shared" ca="1" si="604"/>
        <v>-2.7086852800075012E-4</v>
      </c>
      <c r="O401" s="223">
        <f t="shared" ca="1" si="605"/>
        <v>8.2716834834379346E-5</v>
      </c>
      <c r="P401" s="223">
        <f t="shared" ca="1" si="606"/>
        <v>3.6277855040791029E-4</v>
      </c>
      <c r="Q401" s="223">
        <f t="shared" ca="1" si="607"/>
        <v>3.2038109273489296E-4</v>
      </c>
      <c r="R401" s="223">
        <f t="shared" ca="1" si="608"/>
        <v>-6.7901537163111178E-6</v>
      </c>
      <c r="S401" s="223">
        <f t="shared" ca="1" si="609"/>
        <v>-3.2792590729971313E-4</v>
      </c>
      <c r="T401" s="223">
        <f t="shared" ca="1" si="610"/>
        <v>-3.5758159174702095E-4</v>
      </c>
      <c r="U401" s="223">
        <f t="shared" ca="1" si="611"/>
        <v>-6.9397469201112221E-5</v>
      </c>
      <c r="V401" s="223">
        <f t="shared" ca="1" si="612"/>
        <v>2.8047125547695585E-4</v>
      </c>
      <c r="W401" s="223">
        <f t="shared" ca="1" si="613"/>
        <v>3.810404307223776E-4</v>
      </c>
      <c r="X401" s="223">
        <f t="shared" ca="1" si="614"/>
        <v>1.429181862956859E-4</v>
      </c>
      <c r="Y401" s="223">
        <f t="shared" ca="1" si="615"/>
        <v>-2.2223825059631137E-4</v>
      </c>
      <c r="Z401" s="223">
        <f t="shared" ca="1" si="616"/>
        <v>-3.8985609963500874E-4</v>
      </c>
      <c r="AA401" s="223">
        <f t="shared" ca="1" si="617"/>
        <v>-2.1094663764035867E-4</v>
      </c>
      <c r="AB401" s="223">
        <f t="shared" ca="1" si="618"/>
        <v>1.5546475437789757E-4</v>
      </c>
      <c r="AC401" s="223">
        <f t="shared" ca="1" si="619"/>
        <v>3.8368981727248612E-4</v>
      </c>
      <c r="AD401" s="223">
        <f t="shared" ca="1" si="620"/>
        <v>2.7086852800075077E-4</v>
      </c>
      <c r="AE401" s="223">
        <f t="shared" ca="1" si="621"/>
        <v>-8.2716834834378424E-5</v>
      </c>
      <c r="AF401" s="223">
        <f t="shared" ca="1" si="622"/>
        <v>-3.6277855040790991E-4</v>
      </c>
      <c r="AG401" s="223">
        <f t="shared" ca="1" si="623"/>
        <v>-3.203810927348935E-4</v>
      </c>
      <c r="AH401" s="223">
        <f t="shared" ca="1" si="624"/>
        <v>6.7901537163109009E-6</v>
      </c>
      <c r="AI401" s="223">
        <f t="shared" ca="1" si="625"/>
        <v>3.2792590729971297E-4</v>
      </c>
      <c r="AJ401" s="223">
        <f t="shared" ca="1" si="626"/>
        <v>3.5758159174702106E-4</v>
      </c>
      <c r="AK401" s="223">
        <f t="shared" ca="1" si="627"/>
        <v>6.9397469201112411E-5</v>
      </c>
      <c r="AL401" s="223">
        <f t="shared" ca="1" si="628"/>
        <v>-2.8047125547695569E-4</v>
      </c>
      <c r="AM401" s="223">
        <f t="shared" ca="1" si="629"/>
        <v>-3.8104043072237793E-4</v>
      </c>
      <c r="AN401" s="223">
        <f t="shared" ca="1" si="630"/>
        <v>-1.4291818629568612E-4</v>
      </c>
      <c r="AO401" s="223">
        <f t="shared" ca="1" si="631"/>
        <v>2.2223825059631004E-4</v>
      </c>
      <c r="AP401" s="223">
        <f t="shared" ca="1" si="632"/>
        <v>3.8985609963500874E-4</v>
      </c>
      <c r="AQ401" s="223">
        <f t="shared" ca="1" si="633"/>
        <v>2.1094663764036005E-4</v>
      </c>
      <c r="AR401" s="223">
        <f t="shared" ca="1" si="634"/>
        <v>-1.5546475437789735E-4</v>
      </c>
      <c r="AS401" s="223">
        <f t="shared" ca="1" si="635"/>
        <v>-3.8368981727248579E-4</v>
      </c>
      <c r="AT401" s="223">
        <f t="shared" ca="1" si="636"/>
        <v>-2.7086852800074996E-4</v>
      </c>
      <c r="AU401" s="223">
        <f t="shared" ca="1" si="637"/>
        <v>8.2716834834378208E-5</v>
      </c>
      <c r="AV401" s="223">
        <f t="shared" ca="1" si="638"/>
        <v>3.6277855040791029E-4</v>
      </c>
      <c r="AW401" s="223">
        <f t="shared" ca="1" si="639"/>
        <v>3.2038109273489361E-4</v>
      </c>
      <c r="AX401" s="223">
        <f t="shared" ca="1" si="640"/>
        <v>-6.7901537163120665E-6</v>
      </c>
      <c r="AY401" s="223">
        <f t="shared" ca="1" si="641"/>
        <v>-3.2792590729971286E-4</v>
      </c>
      <c r="AZ401" s="223">
        <f t="shared" ca="1" si="642"/>
        <v>-3.5758159174702062E-4</v>
      </c>
      <c r="BA401" s="223">
        <f t="shared" ca="1" si="643"/>
        <v>-6.9397469201112655E-5</v>
      </c>
      <c r="BB401" s="223">
        <f t="shared" ca="1" si="644"/>
        <v>2.8047125547695455E-4</v>
      </c>
      <c r="BC401" s="223">
        <f t="shared" ca="1" si="645"/>
        <v>3.8104043072237771E-4</v>
      </c>
      <c r="BD401" s="223">
        <f t="shared" ca="1" si="646"/>
        <v>1.4291818629568758E-4</v>
      </c>
      <c r="BE401" s="223">
        <f t="shared" ca="1" si="647"/>
        <v>-2.2223825059631099E-4</v>
      </c>
      <c r="BF401" s="223">
        <f t="shared" ca="1" si="648"/>
        <v>-3.898560996350088E-4</v>
      </c>
      <c r="BG401" s="223">
        <f t="shared" ca="1" si="649"/>
        <v>-2.1094663764035908E-4</v>
      </c>
      <c r="BH401" s="223">
        <f t="shared" ca="1" si="650"/>
        <v>1.5546475437789583E-4</v>
      </c>
      <c r="BI401" s="223">
        <f t="shared" ca="1" si="651"/>
        <v>3.8368981727248601E-4</v>
      </c>
      <c r="BJ401" s="223">
        <f t="shared" ca="1" si="652"/>
        <v>2.7086852800075109E-4</v>
      </c>
      <c r="BK401" s="223">
        <f t="shared" ca="1" si="653"/>
        <v>-8.2716834834379319E-5</v>
      </c>
      <c r="BL401" s="223">
        <f t="shared" ca="1" si="654"/>
        <v>-3.6277855040790969E-4</v>
      </c>
      <c r="BM401" s="223">
        <f t="shared" ca="1" si="655"/>
        <v>-3.2038109273489296E-4</v>
      </c>
      <c r="BN401" s="223">
        <f t="shared" ca="1" si="656"/>
        <v>6.7901537163104131E-6</v>
      </c>
      <c r="BO401" s="223">
        <f t="shared" ca="1" si="657"/>
        <v>3.2792590729971346E-4</v>
      </c>
      <c r="BP401" s="223">
        <f t="shared" ca="1" si="658"/>
        <v>3.5758159174702122E-4</v>
      </c>
      <c r="BQ401" s="223">
        <f t="shared" ca="1" si="659"/>
        <v>6.9397469201111544E-5</v>
      </c>
      <c r="BR401" s="223">
        <f t="shared" ca="1" si="660"/>
        <v>-2.8047125547695537E-4</v>
      </c>
      <c r="BS401" s="223">
        <f t="shared" ca="1" si="661"/>
        <v>-3.8104043072237804E-4</v>
      </c>
      <c r="BT401" s="223">
        <f t="shared" ca="1" si="662"/>
        <v>-1.4291818629568915E-4</v>
      </c>
      <c r="BU401" s="223">
        <f t="shared" ca="1" si="663"/>
        <v>2.2223825059630966E-4</v>
      </c>
      <c r="BV401" s="223">
        <f t="shared" ca="1" si="664"/>
        <v>3.8985609963500874E-4</v>
      </c>
      <c r="BW401" s="223">
        <f t="shared" ca="1" si="665"/>
        <v>2.109466376403581E-4</v>
      </c>
      <c r="BX401" s="223">
        <f t="shared" ca="1" si="666"/>
        <v>-1.5546475437789434E-4</v>
      </c>
      <c r="BY401" s="223">
        <f t="shared" ca="1" si="667"/>
        <v>-3.8368981727248579E-4</v>
      </c>
      <c r="BZ401" s="223">
        <f t="shared" ca="1" si="668"/>
        <v>-2.7086852800075028E-4</v>
      </c>
      <c r="CA401" s="223">
        <f t="shared" ca="1" si="669"/>
        <v>8.2716834834380457E-5</v>
      </c>
      <c r="CB401" s="223">
        <f t="shared" ca="1" si="670"/>
        <v>3.6277855040790915E-4</v>
      </c>
      <c r="CC401" s="223">
        <f t="shared" ca="1" si="671"/>
        <v>3.2038109273489388E-4</v>
      </c>
      <c r="CD401" s="223">
        <f t="shared" ca="1" si="672"/>
        <v>-6.7901537163115515E-6</v>
      </c>
      <c r="CE401" s="223">
        <f t="shared" ca="1" si="673"/>
        <v>-3.2792590729971411E-4</v>
      </c>
      <c r="CF401" s="223">
        <f t="shared" ca="1" si="674"/>
        <v>-3.5758159174702192E-4</v>
      </c>
      <c r="CG401" s="223">
        <f t="shared" ca="1" si="675"/>
        <v>-6.9397469201113143E-5</v>
      </c>
      <c r="CH401" s="223">
        <f t="shared" ca="1" si="676"/>
        <v>2.8047125547695612E-4</v>
      </c>
      <c r="CI401" s="223">
        <f t="shared" ca="1" si="677"/>
        <v>3.8104043072237836E-4</v>
      </c>
      <c r="CJ401" s="223">
        <f t="shared" ca="1" si="678"/>
        <v>1.4291818629568804E-4</v>
      </c>
      <c r="CK401" s="223">
        <f t="shared" ca="1" si="679"/>
        <v>-2.2223825059631061E-4</v>
      </c>
      <c r="CL401" s="223">
        <f t="shared" ca="1" si="680"/>
        <v>-3.8985609963500874E-4</v>
      </c>
      <c r="CM401" s="223">
        <f t="shared" ca="1" si="681"/>
        <v>-2.1094663764036179E-4</v>
      </c>
      <c r="CN401" s="223">
        <f t="shared" ca="1" si="682"/>
        <v>1.554647543778954E-4</v>
      </c>
      <c r="CO401" s="223">
        <f t="shared" ca="1" si="683"/>
        <v>3.8368981727248595E-4</v>
      </c>
      <c r="CP401" s="223">
        <f t="shared" ca="1" si="684"/>
        <v>2.7086852800074947E-4</v>
      </c>
      <c r="CQ401" s="223">
        <f t="shared" ca="1" si="685"/>
        <v>-8.2716834834376148E-5</v>
      </c>
      <c r="CR401" s="223">
        <f t="shared" ca="1" si="686"/>
        <v>-3.6277855040790953E-4</v>
      </c>
      <c r="CS401" s="223">
        <f t="shared" ca="1" si="687"/>
        <v>-3.2038109273489323E-4</v>
      </c>
      <c r="CT401" s="223">
        <f t="shared" ca="1" si="688"/>
        <v>6.790153716312717E-6</v>
      </c>
      <c r="CU401" s="223">
        <f t="shared" ca="1" si="689"/>
        <v>3.2792590729971178E-4</v>
      </c>
      <c r="CV401" s="223">
        <f t="shared" ca="1" si="690"/>
        <v>3.5758159174702144E-4</v>
      </c>
      <c r="CW401" s="223">
        <f t="shared" ca="1" si="691"/>
        <v>6.9397469201112004E-5</v>
      </c>
      <c r="CX401" s="223">
        <f t="shared" ca="1" si="692"/>
        <v>-2.8047125547695309E-4</v>
      </c>
      <c r="CY401" s="223">
        <f t="shared" ca="1" si="693"/>
        <v>-3.8104043072237814E-4</v>
      </c>
      <c r="CZ401" s="223">
        <f t="shared" ca="1" si="694"/>
        <v>-1.4291818629568701E-4</v>
      </c>
      <c r="DA401" s="223">
        <f t="shared" ca="1" si="695"/>
        <v>2.2223825059631153E-4</v>
      </c>
      <c r="DB401" s="223">
        <f t="shared" ca="1" si="696"/>
        <v>3.8985609963500885E-4</v>
      </c>
      <c r="DC401" s="223">
        <f t="shared" ca="1" si="697"/>
        <v>2.1094663764036081E-4</v>
      </c>
      <c r="DD401" s="223">
        <f t="shared" ca="1" si="698"/>
        <v>-1.554647543778964E-4</v>
      </c>
      <c r="DE401" s="223">
        <f t="shared" ca="1" si="699"/>
        <v>-3.8368981727248612E-4</v>
      </c>
      <c r="DF401" s="223">
        <f t="shared" ca="1" si="700"/>
        <v>-2.7086852800075261E-4</v>
      </c>
      <c r="DG401" s="223">
        <f t="shared" ca="1" si="701"/>
        <v>8.2716834834377286E-5</v>
      </c>
      <c r="DH401" s="223">
        <f t="shared" ca="1" si="702"/>
        <v>3.6277855040790997E-4</v>
      </c>
      <c r="DI401" s="223">
        <f t="shared" ca="1" si="703"/>
        <v>3.2038109273489258E-4</v>
      </c>
      <c r="DJ401" s="223">
        <f t="shared" ca="1" si="704"/>
        <v>-6.790153716308326E-6</v>
      </c>
      <c r="DK401" s="223">
        <f t="shared" ca="1" si="705"/>
        <v>-3.2792590729971237E-4</v>
      </c>
      <c r="DL401" s="223">
        <f t="shared" ca="1" si="706"/>
        <v>-3.57581591747021E-4</v>
      </c>
      <c r="DM401" s="223">
        <f t="shared" ca="1" si="707"/>
        <v>-6.9397469201110893E-5</v>
      </c>
      <c r="DN401" s="223">
        <f t="shared" ca="1" si="708"/>
        <v>2.804712554769539E-4</v>
      </c>
      <c r="DO401" s="223">
        <f t="shared" ca="1" si="709"/>
        <v>3.8104043072237793E-4</v>
      </c>
      <c r="DP401" s="223">
        <f t="shared" ca="1" si="710"/>
        <v>1.4291818629568593E-4</v>
      </c>
      <c r="DQ401" s="223">
        <f t="shared" ca="1" si="711"/>
        <v>-2.2223825059630796E-4</v>
      </c>
      <c r="DR401" s="223">
        <f t="shared" ca="1" si="712"/>
        <v>-3.898560996350088E-4</v>
      </c>
      <c r="DS401" s="223">
        <f t="shared" ca="1" si="713"/>
        <v>-2.1094663764035983E-4</v>
      </c>
      <c r="DT401" s="223">
        <f t="shared" ca="1" si="714"/>
        <v>1.5546475437789746E-4</v>
      </c>
      <c r="DU401" s="223">
        <f t="shared" ca="1" si="715"/>
        <v>3.8368981727248536E-4</v>
      </c>
      <c r="DV401" s="223">
        <f t="shared" ca="1" si="716"/>
        <v>2.708685280007518E-4</v>
      </c>
      <c r="DW401" s="223">
        <f t="shared" ca="1" si="717"/>
        <v>-8.2716834834378397E-5</v>
      </c>
      <c r="DX401" s="223">
        <f t="shared" ca="1" si="718"/>
        <v>-3.6277855040791035E-4</v>
      </c>
      <c r="DY401" s="223">
        <f t="shared" ca="1" si="719"/>
        <v>-3.2038109273489507E-4</v>
      </c>
      <c r="DZ401" s="223">
        <f t="shared" ca="1" si="720"/>
        <v>6.7901537163094644E-6</v>
      </c>
      <c r="EA401" s="223">
        <f t="shared" ca="1" si="721"/>
        <v>3.2792590729971297E-4</v>
      </c>
      <c r="EB401" s="223">
        <f t="shared" ca="1" si="722"/>
        <v>3.5758159174702052E-4</v>
      </c>
      <c r="EC401" s="223">
        <f t="shared" ca="1" si="723"/>
        <v>6.9397469201115176E-5</v>
      </c>
      <c r="ED401" s="223">
        <f t="shared" ca="1" si="724"/>
        <v>-2.8047125547695471E-4</v>
      </c>
      <c r="EE401" s="223">
        <f t="shared" ca="1" si="725"/>
        <v>-3.8104043072237766E-4</v>
      </c>
      <c r="EF401" s="223">
        <f t="shared" ca="1" si="726"/>
        <v>-1.4291818629568999E-4</v>
      </c>
      <c r="EG401" s="223">
        <f t="shared" ca="1" si="727"/>
        <v>2.2223825059630885E-4</v>
      </c>
      <c r="EH401" s="223">
        <f t="shared" ca="1" si="728"/>
        <v>3.898560996350089E-4</v>
      </c>
      <c r="EI401" s="223">
        <f t="shared" ca="1" si="729"/>
        <v>2.1094663764035886E-4</v>
      </c>
      <c r="EJ401" s="223">
        <f t="shared" ca="1" si="730"/>
        <v>-1.5546475437789345E-4</v>
      </c>
      <c r="EK401" s="223">
        <f t="shared" ca="1" si="731"/>
        <v>-3.8368981727248655E-4</v>
      </c>
      <c r="EL401" s="223">
        <f t="shared" ca="1" si="732"/>
        <v>-2.7086852800075099E-4</v>
      </c>
      <c r="EM401" s="223">
        <f t="shared" ca="1" si="733"/>
        <v>8.2716834834374088E-5</v>
      </c>
      <c r="EN401" s="223">
        <f t="shared" ca="1" si="734"/>
        <v>3.6277855040791078E-4</v>
      </c>
      <c r="EO401" s="223">
        <f t="shared" ca="1" si="735"/>
        <v>3.2038109273489442E-4</v>
      </c>
      <c r="EP401" s="223">
        <f t="shared" ca="1" si="736"/>
        <v>-6.7901537163050734E-6</v>
      </c>
      <c r="EQ401" s="223">
        <f t="shared" ca="1" si="737"/>
        <v>-3.2792590729971357E-4</v>
      </c>
      <c r="ER401" s="223">
        <f t="shared" ca="1" si="738"/>
        <v>-3.575815917470223E-4</v>
      </c>
      <c r="ES401" s="223">
        <f t="shared" ca="1" si="739"/>
        <v>-6.9397469201108616E-5</v>
      </c>
      <c r="ET401" s="223">
        <f t="shared" ca="1" si="740"/>
        <v>2.8047125547695547E-4</v>
      </c>
      <c r="EU401" s="223">
        <f t="shared" ca="1" si="741"/>
        <v>3.8104043072237858E-4</v>
      </c>
      <c r="EV401" s="223">
        <f t="shared" ca="1" si="742"/>
        <v>1.4291818629568376E-4</v>
      </c>
      <c r="EW401" s="223">
        <f t="shared" ca="1" si="743"/>
        <v>-2.222382505963098E-4</v>
      </c>
      <c r="EX401" s="223">
        <f t="shared" ca="1" si="744"/>
        <v>-3.8985609963500885E-4</v>
      </c>
      <c r="EY401" s="223">
        <f t="shared" ca="1" si="745"/>
        <v>-2.1094663764035796E-4</v>
      </c>
      <c r="EZ401" s="223">
        <f t="shared" ca="1" si="746"/>
        <v>1.5546475437789453E-4</v>
      </c>
      <c r="FA401" s="223">
        <f t="shared" ca="1" si="747"/>
        <v>3.8368981727248481E-4</v>
      </c>
      <c r="FB401" s="223">
        <f t="shared" ca="1" si="748"/>
        <v>2.7086852800075017E-4</v>
      </c>
      <c r="FC401" s="223">
        <f t="shared" ca="1" si="749"/>
        <v>-8.2716834834375199E-5</v>
      </c>
      <c r="FD401" s="223">
        <f t="shared" ca="1" si="750"/>
        <v>-3.6277855040791127E-4</v>
      </c>
      <c r="FE401" s="223">
        <f t="shared" ca="1" si="751"/>
        <v>-3.2038109273489377E-4</v>
      </c>
      <c r="FF401" s="223">
        <f t="shared" ca="1" si="752"/>
        <v>6.7901537163061847E-6</v>
      </c>
      <c r="FG401" s="223">
        <f t="shared" ca="1" si="753"/>
        <v>3.2792590729971416E-4</v>
      </c>
      <c r="FH401" s="223">
        <f t="shared" ca="1" si="754"/>
        <v>3.5758159174702187E-4</v>
      </c>
      <c r="FI401" s="223">
        <f t="shared" ca="1" si="755"/>
        <v>6.9397469201118428E-5</v>
      </c>
      <c r="FJ401" s="223">
        <f t="shared" ca="1" si="756"/>
        <v>-2.8047125547695629E-4</v>
      </c>
      <c r="FK401" s="223">
        <f t="shared" ca="1" si="757"/>
        <v>-3.8104043072237836E-4</v>
      </c>
      <c r="FL401" s="223">
        <f t="shared" ca="1" si="758"/>
        <v>-1.4291818629569303E-4</v>
      </c>
      <c r="FM401" s="223">
        <f t="shared" ca="1" si="759"/>
        <v>2.222382505963108E-4</v>
      </c>
      <c r="FN401" s="223">
        <f t="shared" ca="1" si="760"/>
        <v>3.8985609963500885E-4</v>
      </c>
      <c r="FO401" s="223">
        <f t="shared" ca="1" si="761"/>
        <v>2.1094663764035699E-4</v>
      </c>
      <c r="FP401" s="223">
        <f t="shared" ca="1" si="762"/>
        <v>-1.5546475437789559E-4</v>
      </c>
      <c r="FQ401" s="223">
        <f t="shared" ca="1" si="763"/>
        <v>-3.8368981727248503E-4</v>
      </c>
      <c r="FR401" s="223">
        <f t="shared" ca="1" si="764"/>
        <v>-2.7086852800074931E-4</v>
      </c>
      <c r="FS401" s="223">
        <f t="shared" ca="1" si="765"/>
        <v>8.2716834834376337E-5</v>
      </c>
      <c r="FT401" s="223">
        <f t="shared" ca="1" si="766"/>
        <v>3.6277855040790758E-4</v>
      </c>
      <c r="FU401" s="223">
        <f t="shared" ca="1" si="767"/>
        <v>3.2038109273489312E-4</v>
      </c>
      <c r="FV401" s="223">
        <f t="shared" ca="1" si="768"/>
        <v>-6.7901537163073231E-6</v>
      </c>
      <c r="FW401" s="223">
        <f t="shared" ca="1" si="769"/>
        <v>-3.2792590729971487E-4</v>
      </c>
      <c r="FX401" s="223">
        <f t="shared" ca="1" si="770"/>
        <v>-3.5758159174702133E-4</v>
      </c>
      <c r="FY401" s="223">
        <f t="shared" ca="1" si="771"/>
        <v>-6.939746920111729E-5</v>
      </c>
      <c r="FZ401" s="223">
        <f t="shared" ca="1" si="772"/>
        <v>2.804712554769571E-4</v>
      </c>
      <c r="GA401" s="223">
        <f t="shared" ca="1" si="773"/>
        <v>3.8104043072237814E-4</v>
      </c>
      <c r="GB401" s="223">
        <f t="shared" ca="1" si="774"/>
        <v>1.42918186295692E-4</v>
      </c>
      <c r="GC401" s="223">
        <f t="shared" ca="1" si="775"/>
        <v>-2.2223825059631175E-4</v>
      </c>
      <c r="GD401" s="223">
        <f t="shared" ca="1" si="776"/>
        <v>-3.8985609963500885E-4</v>
      </c>
      <c r="GE401" s="223">
        <f t="shared" ca="1" si="777"/>
        <v>-2.1094663764036531E-4</v>
      </c>
      <c r="GF401" s="223">
        <f t="shared" ca="1" si="778"/>
        <v>1.5546475437789659E-4</v>
      </c>
      <c r="GG401" s="223">
        <f t="shared" ca="1" si="779"/>
        <v>3.8368981727248519E-4</v>
      </c>
      <c r="GH401" s="223">
        <f t="shared" ca="1" si="780"/>
        <v>2.7086852800074849E-4</v>
      </c>
      <c r="GI401" s="223">
        <f t="shared" ca="1" si="781"/>
        <v>-8.2716834834377449E-5</v>
      </c>
      <c r="GJ401" s="223">
        <f t="shared" ca="1" si="782"/>
        <v>-3.6277855040790807E-4</v>
      </c>
      <c r="GK401" s="223">
        <f t="shared" ca="1" si="783"/>
        <v>-3.2038109273489247E-4</v>
      </c>
      <c r="GL401" s="223">
        <f t="shared" ca="1" si="784"/>
        <v>6.7901537163084886E-6</v>
      </c>
      <c r="GM401" s="223">
        <f t="shared" ca="1" si="785"/>
        <v>3.2792590729970945E-4</v>
      </c>
      <c r="GN401" s="223">
        <f t="shared" ca="1" si="786"/>
        <v>3.5758159174702089E-4</v>
      </c>
      <c r="GO401" s="223">
        <f t="shared" ca="1" si="787"/>
        <v>6.9397469201116124E-5</v>
      </c>
      <c r="GP401" s="223">
        <f t="shared" ca="1" si="788"/>
        <v>-2.8047125547695016E-4</v>
      </c>
      <c r="GQ401" s="223">
        <f t="shared" ca="1" si="789"/>
        <v>-3.8104043072237782E-4</v>
      </c>
      <c r="GR401" s="223">
        <f t="shared" ca="1" si="790"/>
        <v>-1.4291818629569091E-4</v>
      </c>
      <c r="GS401" s="223">
        <f t="shared" ca="1" si="791"/>
        <v>2.2223825059631262E-4</v>
      </c>
      <c r="GT401" s="223">
        <f t="shared" ca="1" si="792"/>
        <v>3.898560996350088E-4</v>
      </c>
      <c r="GU401" s="223">
        <f t="shared" ca="1" si="793"/>
        <v>2.1094663764036433E-4</v>
      </c>
      <c r="GV401" s="223">
        <f t="shared" ca="1" si="794"/>
        <v>-1.5546475437789762E-4</v>
      </c>
      <c r="GW401" s="223">
        <f t="shared" ca="1" si="795"/>
        <v>-3.8368981727248536E-4</v>
      </c>
      <c r="GX401" s="223">
        <f t="shared" ca="1" si="796"/>
        <v>-2.7086852800075565E-4</v>
      </c>
      <c r="GY401" s="223">
        <f t="shared" ca="1" si="797"/>
        <v>8.2716834834378614E-5</v>
      </c>
      <c r="GZ401" s="223">
        <f t="shared" ca="1" si="798"/>
        <v>3.6277855040790845E-4</v>
      </c>
      <c r="HA401" s="223">
        <f t="shared" ca="1" si="799"/>
        <v>3.2038109273489182E-4</v>
      </c>
      <c r="HB401" s="223">
        <f t="shared" ca="1" si="800"/>
        <v>-6.7901537163096541E-6</v>
      </c>
      <c r="HC401" s="223">
        <f t="shared" ca="1" si="801"/>
        <v>-3.279259072997101E-4</v>
      </c>
      <c r="HD401" s="223">
        <f t="shared" ca="1" si="802"/>
        <v>-3.5758159174702041E-4</v>
      </c>
      <c r="HE401" s="223">
        <f t="shared" ca="1" si="803"/>
        <v>-6.939746920111504E-5</v>
      </c>
      <c r="HF401" s="223">
        <f t="shared" ca="1" si="804"/>
        <v>2.8047125547695097E-4</v>
      </c>
      <c r="HG401" s="223">
        <f t="shared" ca="1" si="805"/>
        <v>3.810404307223776E-4</v>
      </c>
      <c r="HH401" s="223">
        <f t="shared" ca="1" si="806"/>
        <v>1.4291818629568988E-4</v>
      </c>
      <c r="HI401" s="223">
        <f t="shared" ca="1" si="807"/>
        <v>-2.2223825059630449E-4</v>
      </c>
      <c r="HJ401" s="223">
        <f t="shared" ca="1" si="808"/>
        <v>-3.898560996350088E-4</v>
      </c>
      <c r="HK401" s="223">
        <f t="shared" ca="1" si="809"/>
        <v>-2.1094663764036341E-4</v>
      </c>
      <c r="HL401" s="223">
        <f t="shared" ca="1" si="810"/>
        <v>1.554647543778987E-4</v>
      </c>
      <c r="HM401" s="223">
        <f t="shared" ca="1" si="811"/>
        <v>3.8368981727248557E-4</v>
      </c>
      <c r="HN401" s="223">
        <f t="shared" ca="1" si="812"/>
        <v>2.7086852800075484E-4</v>
      </c>
      <c r="HO401" s="223">
        <f t="shared" ca="1" si="813"/>
        <v>-8.2716834834379725E-5</v>
      </c>
      <c r="HP401" s="223">
        <f t="shared" ca="1" si="814"/>
        <v>-3.6277855040790888E-4</v>
      </c>
      <c r="HQ401" s="223">
        <f t="shared" ca="1" si="815"/>
        <v>-3.2038109273489746E-4</v>
      </c>
      <c r="HR401" s="223">
        <f t="shared" ca="1" si="816"/>
        <v>6.7901537163107925E-6</v>
      </c>
      <c r="HS401" s="223">
        <f t="shared" ca="1" si="817"/>
        <v>3.2792590729971069E-4</v>
      </c>
      <c r="HT401" s="223">
        <f t="shared" ca="1" si="818"/>
        <v>3.5758159174701997E-4</v>
      </c>
      <c r="HU401" s="223">
        <f t="shared" ca="1" si="819"/>
        <v>6.9397469201113902E-5</v>
      </c>
      <c r="HV401" s="223">
        <f t="shared" ca="1" si="820"/>
        <v>-2.8047125547695179E-4</v>
      </c>
      <c r="HW401" s="223">
        <f t="shared" ca="1" si="821"/>
        <v>-3.8104043072237739E-4</v>
      </c>
      <c r="HX401" s="223">
        <f t="shared" ca="1" si="822"/>
        <v>-1.429181862956888E-4</v>
      </c>
      <c r="HY401" s="223">
        <f t="shared" ca="1" si="823"/>
        <v>2.2223825059630543E-4</v>
      </c>
      <c r="HZ401" s="223">
        <f t="shared" ca="1" si="824"/>
        <v>3.8985609963500874E-4</v>
      </c>
      <c r="IA401" s="223">
        <f t="shared" ca="1" si="825"/>
        <v>2.1094663764036244E-4</v>
      </c>
      <c r="IB401" s="223">
        <f t="shared" ca="1" si="826"/>
        <v>-1.5546475437788954E-4</v>
      </c>
      <c r="IC401" s="223">
        <f t="shared" ca="1" si="827"/>
        <v>-3.8368981727248579E-4</v>
      </c>
      <c r="ID401" s="223">
        <f t="shared" ca="1" si="828"/>
        <v>-2.7086852800075402E-4</v>
      </c>
      <c r="IE401" s="223">
        <f t="shared" ca="1" si="829"/>
        <v>4.5842227601517881E-4</v>
      </c>
      <c r="IF401" s="223">
        <f t="shared" ca="1" si="830"/>
        <v>3.6277855040790926E-4</v>
      </c>
      <c r="IG401" s="223">
        <f t="shared" ca="1" si="831"/>
        <v>3.2038109273489681E-4</v>
      </c>
      <c r="IH401" s="223">
        <f t="shared" ca="1" si="832"/>
        <v>-6.7901537163119038E-6</v>
      </c>
      <c r="II401" s="223">
        <f t="shared" ca="1" si="833"/>
        <v>-3.2792590729971129E-4</v>
      </c>
      <c r="IJ401" s="223">
        <f t="shared" ca="1" si="834"/>
        <v>-3.5758159174702393E-4</v>
      </c>
      <c r="IK401" s="223">
        <f t="shared" ca="1" si="835"/>
        <v>-6.9397469201112736E-5</v>
      </c>
      <c r="IL401" s="223">
        <f t="shared" ca="1" si="836"/>
        <v>2.8047125547695255E-4</v>
      </c>
      <c r="IM401" s="223">
        <f t="shared" ca="1" si="837"/>
        <v>3.810404307223795E-4</v>
      </c>
      <c r="IN401" s="223">
        <f t="shared" ca="1" si="838"/>
        <v>1.4291818629568771E-4</v>
      </c>
      <c r="IO401" s="223">
        <f t="shared" ca="1" si="839"/>
        <v>-2.2223825059630638E-4</v>
      </c>
      <c r="IP401" s="223">
        <f t="shared" ca="1" si="840"/>
        <v>-3.898560996350088E-4</v>
      </c>
      <c r="IQ401" s="223">
        <f t="shared" ca="1" si="841"/>
        <v>-2.1094663764036146E-4</v>
      </c>
      <c r="IR401" s="223">
        <f t="shared" ca="1" si="842"/>
        <v>1.5546475437789068E-4</v>
      </c>
      <c r="IS401" s="223">
        <f t="shared" ca="1" si="843"/>
        <v>3.8368981727248601E-4</v>
      </c>
      <c r="IT401" s="223">
        <f t="shared" ca="1" si="844"/>
        <v>2.7086852800075315E-4</v>
      </c>
      <c r="IU401" s="223">
        <f t="shared" ca="1" si="845"/>
        <v>-8.2716834834371133E-5</v>
      </c>
      <c r="IV401" s="223">
        <f t="shared" ca="1" si="846"/>
        <v>-3.6277855040790969E-4</v>
      </c>
      <c r="IW401" s="223">
        <f t="shared" ca="1" si="847"/>
        <v>-3.2038109273489616E-4</v>
      </c>
      <c r="IX401" s="223">
        <f t="shared" ca="1" si="848"/>
        <v>6.7901537163130694E-6</v>
      </c>
      <c r="IY401" s="223">
        <f t="shared" ca="1" si="849"/>
        <v>3.2792590729971188E-4</v>
      </c>
      <c r="IZ401" s="223">
        <f t="shared" ca="1" si="850"/>
        <v>3.575815917470235E-4</v>
      </c>
      <c r="JA401" s="223">
        <f t="shared" ca="1" si="851"/>
        <v>6.9397469201111652E-5</v>
      </c>
      <c r="JB401" s="223">
        <f t="shared" ca="1" si="852"/>
        <v>-2.8047125547695336E-4</v>
      </c>
    </row>
    <row r="402" spans="2:262">
      <c r="B402" s="230">
        <v>41</v>
      </c>
      <c r="C402" s="229">
        <f t="shared" si="853"/>
        <v>8.0078125000000039E-4</v>
      </c>
      <c r="D402" s="226">
        <f t="shared" ca="1" si="597"/>
        <v>50.06872870104516</v>
      </c>
      <c r="E402" s="225">
        <f ca="1">AU361</f>
        <v>6.8728701045158547E-2</v>
      </c>
      <c r="F402" s="224">
        <v>41</v>
      </c>
      <c r="G402" s="223">
        <f t="shared" ca="1" si="854"/>
        <v>6.989450647902711E-4</v>
      </c>
      <c r="H402" s="223">
        <f t="shared" ca="1" si="598"/>
        <v>2.031680867747722E-4</v>
      </c>
      <c r="I402" s="223">
        <f t="shared" ca="1" si="599"/>
        <v>-4.815561790672343E-4</v>
      </c>
      <c r="J402" s="223">
        <f t="shared" ca="1" si="600"/>
        <v>-7.1843090606056267E-4</v>
      </c>
      <c r="K402" s="223">
        <f t="shared" ca="1" si="601"/>
        <v>-2.8716147052422903E-4</v>
      </c>
      <c r="L402" s="223">
        <f t="shared" ca="1" si="602"/>
        <v>4.1116949955307937E-4</v>
      </c>
      <c r="M402" s="223">
        <f t="shared" ca="1" si="603"/>
        <v>7.2711087778636236E-4</v>
      </c>
      <c r="N402" s="223">
        <f t="shared" ca="1" si="604"/>
        <v>3.6683567846636423E-4</v>
      </c>
      <c r="O402" s="223">
        <f t="shared" ca="1" si="605"/>
        <v>-3.3459844804801522E-4</v>
      </c>
      <c r="P402" s="223">
        <f t="shared" ca="1" si="606"/>
        <v>-7.2485442511357405E-4</v>
      </c>
      <c r="Q402" s="223">
        <f t="shared" ca="1" si="607"/>
        <v>-4.4099233635276923E-4</v>
      </c>
      <c r="R402" s="223">
        <f t="shared" ca="1" si="608"/>
        <v>2.5299472443920999E-4</v>
      </c>
      <c r="S402" s="223">
        <f t="shared" ca="1" si="609"/>
        <v>7.116954871907086E-4</v>
      </c>
      <c r="T402" s="223">
        <f t="shared" ca="1" si="610"/>
        <v>5.0851605902362408E-4</v>
      </c>
      <c r="U402" s="223">
        <f t="shared" ca="1" si="611"/>
        <v>-1.6758572468669812E-4</v>
      </c>
      <c r="V402" s="223">
        <f t="shared" ca="1" si="612"/>
        <v>-6.8783198669249905E-4</v>
      </c>
      <c r="W402" s="223">
        <f t="shared" ca="1" si="613"/>
        <v>-5.6839122683870387E-4</v>
      </c>
      <c r="X402" s="223">
        <f t="shared" ca="1" si="614"/>
        <v>7.9656079645670861E-5</v>
      </c>
      <c r="Y402" s="223">
        <f t="shared" ca="1" si="615"/>
        <v>6.5362285287864702E-4</v>
      </c>
      <c r="Z402" s="223">
        <f t="shared" ca="1" si="616"/>
        <v>6.1971726154210827E-4</v>
      </c>
      <c r="AA402" s="223">
        <f t="shared" ca="1" si="617"/>
        <v>9.4716669773092571E-6</v>
      </c>
      <c r="AB402" s="223">
        <f t="shared" ca="1" si="618"/>
        <v>-6.0958262296366102E-4</v>
      </c>
      <c r="AC402" s="223">
        <f t="shared" ca="1" si="619"/>
        <v>-6.6172217179749485E-4</v>
      </c>
      <c r="AD402" s="223">
        <f t="shared" ca="1" si="620"/>
        <v>-9.8456950912701087E-5</v>
      </c>
      <c r="AE402" s="223">
        <f t="shared" ca="1" si="621"/>
        <v>5.5637370299822472E-4</v>
      </c>
      <c r="AF402" s="223">
        <f t="shared" ca="1" si="622"/>
        <v>6.9377416465634116E-4</v>
      </c>
      <c r="AG402" s="223">
        <f t="shared" ca="1" si="623"/>
        <v>1.859613506623794E-4</v>
      </c>
      <c r="AH402" s="223">
        <f t="shared" ca="1" si="624"/>
        <v>-4.9479640466561529E-4</v>
      </c>
      <c r="AI402" s="223">
        <f t="shared" ca="1" si="625"/>
        <v>-7.1539114831197436E-4</v>
      </c>
      <c r="AJ402" s="223">
        <f t="shared" ca="1" si="626"/>
        <v>-2.7066871860479064E-4</v>
      </c>
      <c r="AK402" s="223">
        <f t="shared" ca="1" si="627"/>
        <v>4.257769078490667E-4</v>
      </c>
      <c r="AL402" s="223">
        <f t="shared" ca="1" si="628"/>
        <v>7.2624798320906838E-4</v>
      </c>
      <c r="AM402" s="223">
        <f t="shared" ca="1" si="629"/>
        <v>3.5130497708024645E-4</v>
      </c>
      <c r="AN402" s="223">
        <f t="shared" ca="1" si="630"/>
        <v>-3.5035333002422168E-4</v>
      </c>
      <c r="AO402" s="223">
        <f t="shared" ca="1" si="631"/>
        <v>-7.2618137244520142E-4</v>
      </c>
      <c r="AP402" s="223">
        <f t="shared" ca="1" si="632"/>
        <v>-4.2665728170483621E-4</v>
      </c>
      <c r="AQ402" s="223">
        <f t="shared" ca="1" si="633"/>
        <v>2.696601120060286E-4</v>
      </c>
      <c r="AR402" s="223">
        <f t="shared" ca="1" si="634"/>
        <v>7.1519231790826429E-4</v>
      </c>
      <c r="AS402" s="223">
        <f t="shared" ca="1" si="635"/>
        <v>4.9559226367888265E-4</v>
      </c>
      <c r="AT402" s="223">
        <f t="shared" ca="1" si="636"/>
        <v>-1.8491095490294176E-4</v>
      </c>
      <c r="AU402" s="223">
        <f t="shared" ca="1" si="637"/>
        <v>-6.9344610520713132E-4</v>
      </c>
      <c r="AV402" s="223">
        <f t="shared" ca="1" si="638"/>
        <v>-5.570730767086448E-4</v>
      </c>
      <c r="AW402" s="223">
        <f t="shared" ca="1" si="639"/>
        <v>9.7380564922515931E-5</v>
      </c>
      <c r="AX402" s="223">
        <f t="shared" ca="1" si="640"/>
        <v>6.6126981762225888E-4</v>
      </c>
      <c r="AY402" s="223">
        <f t="shared" ca="1" si="641"/>
        <v>6.1017499213965169E-4</v>
      </c>
      <c r="AZ402" s="223">
        <f t="shared" ca="1" si="642"/>
        <v>-8.3854806035742668E-6</v>
      </c>
      <c r="BA402" s="223">
        <f t="shared" ca="1" si="643"/>
        <v>-6.1914741646869505E-4</v>
      </c>
      <c r="BB402" s="223">
        <f t="shared" ca="1" si="644"/>
        <v>-6.5409930773642098E-4</v>
      </c>
      <c r="BC402" s="223">
        <f t="shared" ca="1" si="645"/>
        <v>-8.0735729148866955E-5</v>
      </c>
      <c r="BD402" s="223">
        <f t="shared" ca="1" si="646"/>
        <v>5.6771246186743227E-4</v>
      </c>
      <c r="BE402" s="223">
        <f t="shared" ca="1" si="647"/>
        <v>6.8818536090750908E-4</v>
      </c>
      <c r="BF402" s="223">
        <f t="shared" ca="1" si="648"/>
        <v>1.6864259838588938E-4</v>
      </c>
      <c r="BG402" s="223">
        <f t="shared" ca="1" si="649"/>
        <v>-5.0773858341145596E-4</v>
      </c>
      <c r="BH402" s="223">
        <f t="shared" ca="1" si="650"/>
        <v>-7.1192046568584069E-4</v>
      </c>
      <c r="BI402" s="223">
        <f t="shared" ca="1" si="651"/>
        <v>-2.5401292597022223E-4</v>
      </c>
      <c r="BJ402" s="223">
        <f t="shared" ca="1" si="652"/>
        <v>4.4012784405658765E-4</v>
      </c>
      <c r="BK402" s="223">
        <f t="shared" ca="1" si="653"/>
        <v>7.2494762400285057E-4</v>
      </c>
      <c r="BL402" s="223">
        <f t="shared" ca="1" si="654"/>
        <v>3.3556266271207605E-4</v>
      </c>
      <c r="BM402" s="223">
        <f t="shared" ca="1" si="655"/>
        <v>-3.6589717225497982E-4</v>
      </c>
      <c r="BN402" s="223">
        <f t="shared" ca="1" si="656"/>
        <v>-7.270708952717387E-4</v>
      </c>
      <c r="BO402" s="223">
        <f t="shared" ca="1" si="657"/>
        <v>-4.1206522466414344E-4</v>
      </c>
      <c r="BP402" s="223">
        <f t="shared" ca="1" si="658"/>
        <v>2.8616306640462071E-4</v>
      </c>
      <c r="BQ402" s="223">
        <f t="shared" ca="1" si="659"/>
        <v>7.1825834351627472E-4</v>
      </c>
      <c r="BR402" s="223">
        <f t="shared" ca="1" si="660"/>
        <v>4.8236994208589228E-4</v>
      </c>
      <c r="BS402" s="223">
        <f t="shared" ca="1" si="661"/>
        <v>-2.0212480167422037E-4</v>
      </c>
      <c r="BT402" s="223">
        <f t="shared" ca="1" si="662"/>
        <v>-6.9864251771760617E-4</v>
      </c>
      <c r="BU402" s="223">
        <f t="shared" ca="1" si="663"/>
        <v>-5.4541936658747902E-4</v>
      </c>
      <c r="BV402" s="223">
        <f t="shared" ca="1" si="664"/>
        <v>1.1504639178834298E-4</v>
      </c>
      <c r="BW402" s="223">
        <f t="shared" ca="1" si="665"/>
        <v>6.6851845815420858E-4</v>
      </c>
      <c r="BX402" s="223">
        <f t="shared" ca="1" si="666"/>
        <v>6.0026517613784292E-4</v>
      </c>
      <c r="BY402" s="223">
        <f t="shared" ca="1" si="667"/>
        <v>-2.623757708450071E-5</v>
      </c>
      <c r="BZ402" s="223">
        <f t="shared" ca="1" si="668"/>
        <v>-6.2833925872146147E-4</v>
      </c>
      <c r="CA402" s="223">
        <f t="shared" ca="1" si="669"/>
        <v>-6.460824387107128E-4</v>
      </c>
      <c r="CB402" s="223">
        <f t="shared" ca="1" si="670"/>
        <v>-6.2965875200707267E-5</v>
      </c>
      <c r="CC402" s="223">
        <f t="shared" ca="1" si="671"/>
        <v>5.7870925197774548E-4</v>
      </c>
      <c r="CD402" s="223">
        <f t="shared" ca="1" si="672"/>
        <v>6.8218202003017363E-4</v>
      </c>
      <c r="CE402" s="223">
        <f t="shared" ca="1" si="673"/>
        <v>1.5122226211408723E-4</v>
      </c>
      <c r="CF402" s="223">
        <f t="shared" ca="1" si="674"/>
        <v>-5.2037491942021996E-4</v>
      </c>
      <c r="CG402" s="223">
        <f t="shared" ca="1" si="675"/>
        <v>-7.0802094879159928E-4</v>
      </c>
      <c r="CH402" s="223">
        <f t="shared" ca="1" si="676"/>
        <v>-2.3720412544719975E-4</v>
      </c>
      <c r="CI402" s="223">
        <f t="shared" ca="1" si="677"/>
        <v>4.5421366370828925E-4</v>
      </c>
      <c r="CJ402" s="223">
        <f t="shared" ca="1" si="678"/>
        <v>7.2321058345547096E-4</v>
      </c>
      <c r="CK402" s="223">
        <f t="shared" ca="1" si="679"/>
        <v>3.1961821794338396E-4</v>
      </c>
      <c r="CL402" s="223">
        <f t="shared" ca="1" si="680"/>
        <v>-3.812206117109436E-4</v>
      </c>
      <c r="CM402" s="223">
        <f t="shared" ca="1" si="681"/>
        <v>-7.2752245777789597E-4</v>
      </c>
      <c r="CN402" s="223">
        <f t="shared" ca="1" si="682"/>
        <v>-3.972249549402284E-4</v>
      </c>
      <c r="CO402" s="223">
        <f t="shared" ca="1" si="683"/>
        <v>3.0249364687233687E-4</v>
      </c>
      <c r="CP402" s="223">
        <f t="shared" ca="1" si="684"/>
        <v>7.2089171715556039E-4</v>
      </c>
      <c r="CQ402" s="223">
        <f t="shared" ca="1" si="685"/>
        <v>4.6885705887675947E-4</v>
      </c>
      <c r="CR402" s="223">
        <f t="shared" ca="1" si="686"/>
        <v>-2.1921689602289374E-4</v>
      </c>
      <c r="CS402" s="223">
        <f t="shared" ca="1" si="687"/>
        <v>-7.0341809409933589E-4</v>
      </c>
      <c r="CT402" s="223">
        <f t="shared" ca="1" si="688"/>
        <v>-5.3343711623443147E-4</v>
      </c>
      <c r="CU402" s="223">
        <f t="shared" ca="1" si="689"/>
        <v>1.3264291900962354E-4</v>
      </c>
      <c r="CV402" s="223">
        <f t="shared" ca="1" si="690"/>
        <v>6.7536440816447739E-4</v>
      </c>
      <c r="CW402" s="223">
        <f t="shared" ca="1" si="691"/>
        <v>5.8999378283928637E-4</v>
      </c>
      <c r="CX402" s="223">
        <f t="shared" ca="1" si="692"/>
        <v>-4.4073869030067142E-5</v>
      </c>
      <c r="CY402" s="223">
        <f t="shared" ca="1" si="693"/>
        <v>-6.371526128998951E-4</v>
      </c>
      <c r="CZ402" s="223">
        <f t="shared" ca="1" si="694"/>
        <v>-6.3767639378250378E-4</v>
      </c>
      <c r="DA402" s="223">
        <f t="shared" ca="1" si="695"/>
        <v>-4.5158092963762072E-5</v>
      </c>
      <c r="DB402" s="223">
        <f t="shared" ca="1" si="696"/>
        <v>5.893574492740033E-4</v>
      </c>
      <c r="DC402" s="223">
        <f t="shared" ca="1" si="697"/>
        <v>6.757677582124044E-4</v>
      </c>
      <c r="DD402" s="223">
        <f t="shared" ca="1" si="698"/>
        <v>1.3371083520614707E-4</v>
      </c>
      <c r="DE402" s="223">
        <f t="shared" ca="1" si="699"/>
        <v>-5.3269780103558958E-4</v>
      </c>
      <c r="DF402" s="223">
        <f t="shared" ca="1" si="700"/>
        <v>-7.0369494655241342E-4</v>
      </c>
      <c r="DG402" s="223">
        <f t="shared" ca="1" si="701"/>
        <v>-2.2025244202865122E-4</v>
      </c>
      <c r="DH402" s="223">
        <f t="shared" ca="1" si="702"/>
        <v>4.6802588203311983E-4</v>
      </c>
      <c r="DI402" s="223">
        <f t="shared" ca="1" si="703"/>
        <v>7.2103790789520314E-4</v>
      </c>
      <c r="DJ402" s="223">
        <f t="shared" ca="1" si="704"/>
        <v>3.0348124711149325E-4</v>
      </c>
      <c r="DK402" s="223">
        <f t="shared" ca="1" si="705"/>
        <v>-3.9631441812517396E-4</v>
      </c>
      <c r="DL402" s="223">
        <f t="shared" ca="1" si="706"/>
        <v>-7.2753578795930508E-4</v>
      </c>
      <c r="DM402" s="223">
        <f t="shared" ca="1" si="707"/>
        <v>-3.8214541175665099E-4</v>
      </c>
      <c r="DN402" s="223">
        <f t="shared" ca="1" si="708"/>
        <v>3.186420164781338E-4</v>
      </c>
      <c r="DO402" s="223">
        <f t="shared" ca="1" si="709"/>
        <v>7.2309085258030997E-4</v>
      </c>
      <c r="DP402" s="223">
        <f t="shared" ca="1" si="710"/>
        <v>4.5506175370706192E-4</v>
      </c>
      <c r="DQ402" s="223">
        <f t="shared" ca="1" si="711"/>
        <v>-2.3617694231046053E-4</v>
      </c>
      <c r="DR402" s="223">
        <f t="shared" ca="1" si="712"/>
        <v>-7.0776995772367426E-4</v>
      </c>
      <c r="DS402" s="223">
        <f t="shared" ca="1" si="713"/>
        <v>-5.2113354330905607E-4</v>
      </c>
      <c r="DT402" s="223">
        <f t="shared" ca="1" si="714"/>
        <v>1.5015954709633094E-4</v>
      </c>
      <c r="DU402" s="223">
        <f t="shared" ca="1" si="715"/>
        <v>6.8180354390877385E-4</v>
      </c>
      <c r="DV402" s="223">
        <f t="shared" ca="1" si="716"/>
        <v>5.7936699934723593E-4</v>
      </c>
      <c r="DW402" s="223">
        <f t="shared" ca="1" si="717"/>
        <v>-6.1883612524968562E-5</v>
      </c>
      <c r="DX402" s="223">
        <f t="shared" ca="1" si="718"/>
        <v>-6.4558217016898851E-4</v>
      </c>
      <c r="DY402" s="223">
        <f t="shared" ca="1" si="719"/>
        <v>-6.288862364389415E-4</v>
      </c>
      <c r="DZ402" s="223">
        <f t="shared" ca="1" si="720"/>
        <v>-2.7323109180185396E-5</v>
      </c>
      <c r="EA402" s="223">
        <f t="shared" ca="1" si="721"/>
        <v>5.9965063968030685E-4</v>
      </c>
      <c r="EB402" s="223">
        <f t="shared" ca="1" si="722"/>
        <v>6.6894643916566847E-4</v>
      </c>
      <c r="EC402" s="223">
        <f t="shared" ca="1" si="723"/>
        <v>1.1611886589085914E-4</v>
      </c>
      <c r="ED402" s="223">
        <f t="shared" ca="1" si="724"/>
        <v>-5.4469980541447637E-4</v>
      </c>
      <c r="EE402" s="223">
        <f t="shared" ca="1" si="725"/>
        <v>-6.9894506479027305E-4</v>
      </c>
      <c r="EF402" s="223">
        <f t="shared" ca="1" si="726"/>
        <v>-2.0316808677477415E-4</v>
      </c>
      <c r="EG402" s="223">
        <f t="shared" ca="1" si="727"/>
        <v>4.8155617906722091E-4</v>
      </c>
      <c r="EH402" s="223">
        <f t="shared" ca="1" si="728"/>
        <v>7.1843090606056473E-4</v>
      </c>
      <c r="EI402" s="223">
        <f t="shared" ca="1" si="729"/>
        <v>2.8716147052423716E-4</v>
      </c>
      <c r="EJ402" s="223">
        <f t="shared" ca="1" si="730"/>
        <v>-4.1116949955307639E-4</v>
      </c>
      <c r="EK402" s="223">
        <f t="shared" ca="1" si="731"/>
        <v>-7.2711087778636301E-4</v>
      </c>
      <c r="EL402" s="223">
        <f t="shared" ca="1" si="732"/>
        <v>-3.6683567846637746E-4</v>
      </c>
      <c r="EM402" s="223">
        <f t="shared" ca="1" si="733"/>
        <v>3.3459844804800622E-4</v>
      </c>
      <c r="EN402" s="223">
        <f t="shared" ca="1" si="734"/>
        <v>7.248544251135735E-4</v>
      </c>
      <c r="EO402" s="223">
        <f t="shared" ca="1" si="735"/>
        <v>4.4099233635277009E-4</v>
      </c>
      <c r="EP402" s="223">
        <f t="shared" ca="1" si="736"/>
        <v>-2.5299472443919443E-4</v>
      </c>
      <c r="EQ402" s="223">
        <f t="shared" ca="1" si="737"/>
        <v>-7.1169548719070589E-4</v>
      </c>
      <c r="ER402" s="223">
        <f t="shared" ca="1" si="738"/>
        <v>-5.0851605902362939E-4</v>
      </c>
      <c r="ES402" s="223">
        <f t="shared" ca="1" si="739"/>
        <v>1.6758572468669454E-4</v>
      </c>
      <c r="ET402" s="223">
        <f t="shared" ca="1" si="740"/>
        <v>6.8783198669249276E-4</v>
      </c>
      <c r="EU402" s="223">
        <f t="shared" ca="1" si="741"/>
        <v>5.6839122683871254E-4</v>
      </c>
      <c r="EV402" s="223">
        <f t="shared" ca="1" si="742"/>
        <v>-7.9656079645662079E-5</v>
      </c>
      <c r="EW402" s="223">
        <f t="shared" ca="1" si="743"/>
        <v>-6.536228528786442E-4</v>
      </c>
      <c r="EX402" s="223">
        <f t="shared" ca="1" si="744"/>
        <v>-6.1971726154211966E-4</v>
      </c>
      <c r="EY402" s="223">
        <f t="shared" ca="1" si="745"/>
        <v>-9.4716669773257912E-6</v>
      </c>
      <c r="EZ402" s="223">
        <f t="shared" ca="1" si="746"/>
        <v>6.0958262296365473E-4</v>
      </c>
      <c r="FA402" s="223">
        <f t="shared" ca="1" si="747"/>
        <v>6.6172217179749746E-4</v>
      </c>
      <c r="FB402" s="223">
        <f t="shared" ca="1" si="748"/>
        <v>9.8456950912702117E-5</v>
      </c>
      <c r="FC402" s="223">
        <f t="shared" ca="1" si="749"/>
        <v>-5.5637370299821247E-4</v>
      </c>
      <c r="FD402" s="223">
        <f t="shared" ca="1" si="750"/>
        <v>-6.9377416465634528E-4</v>
      </c>
      <c r="FE402" s="223">
        <f t="shared" ca="1" si="751"/>
        <v>-1.8596135066238786E-4</v>
      </c>
      <c r="FF402" s="223">
        <f t="shared" ca="1" si="752"/>
        <v>4.9479640466561247E-4</v>
      </c>
      <c r="FG402" s="223">
        <f t="shared" ca="1" si="753"/>
        <v>7.1539114831197783E-4</v>
      </c>
      <c r="FH402" s="223">
        <f t="shared" ca="1" si="754"/>
        <v>2.7066871860480593E-4</v>
      </c>
      <c r="FI402" s="223">
        <f t="shared" ca="1" si="755"/>
        <v>-4.2577690784905748E-4</v>
      </c>
      <c r="FJ402" s="223">
        <f t="shared" ca="1" si="756"/>
        <v>-7.2624798320906859E-4</v>
      </c>
      <c r="FK402" s="223">
        <f t="shared" ca="1" si="757"/>
        <v>-3.5130497708024742E-4</v>
      </c>
      <c r="FL402" s="223">
        <f t="shared" ca="1" si="758"/>
        <v>3.5035333002420704E-4</v>
      </c>
      <c r="FM402" s="223">
        <f t="shared" ca="1" si="759"/>
        <v>7.2618137244520077E-4</v>
      </c>
      <c r="FN402" s="223">
        <f t="shared" ca="1" si="760"/>
        <v>4.2665728170484125E-4</v>
      </c>
      <c r="FO402" s="223">
        <f t="shared" ca="1" si="761"/>
        <v>-2.6966011200602763E-4</v>
      </c>
      <c r="FP402" s="223">
        <f t="shared" ca="1" si="762"/>
        <v>-7.1519231790826017E-4</v>
      </c>
      <c r="FQ402" s="223">
        <f t="shared" ca="1" si="763"/>
        <v>-4.9559226367889479E-4</v>
      </c>
      <c r="FR402" s="223">
        <f t="shared" ca="1" si="764"/>
        <v>1.8491095490293081E-4</v>
      </c>
      <c r="FS402" s="223">
        <f t="shared" ca="1" si="765"/>
        <v>6.9344610520712937E-4</v>
      </c>
      <c r="FT402" s="223">
        <f t="shared" ca="1" si="766"/>
        <v>5.570730767086589E-4</v>
      </c>
      <c r="FU402" s="223">
        <f t="shared" ca="1" si="767"/>
        <v>-9.7380564922499452E-5</v>
      </c>
      <c r="FV402" s="223">
        <f t="shared" ca="1" si="768"/>
        <v>-6.6126981762225422E-4</v>
      </c>
      <c r="FW402" s="223">
        <f t="shared" ca="1" si="769"/>
        <v>-6.1017499213965516E-4</v>
      </c>
      <c r="FX402" s="223">
        <f t="shared" ca="1" si="770"/>
        <v>8.3854806035731826E-6</v>
      </c>
      <c r="FY402" s="223">
        <f t="shared" ca="1" si="771"/>
        <v>6.1914741646868627E-4</v>
      </c>
      <c r="FZ402" s="223">
        <f t="shared" ca="1" si="772"/>
        <v>6.5409930773642597E-4</v>
      </c>
      <c r="GA402" s="223">
        <f t="shared" ca="1" si="773"/>
        <v>8.0735729148878285E-5</v>
      </c>
      <c r="GB402" s="223">
        <f t="shared" ca="1" si="774"/>
        <v>-5.6771246186742837E-4</v>
      </c>
      <c r="GC402" s="223">
        <f t="shared" ca="1" si="775"/>
        <v>-6.8818536090751612E-4</v>
      </c>
      <c r="GD402" s="223">
        <f t="shared" ca="1" si="776"/>
        <v>-1.6864259838590548E-4</v>
      </c>
      <c r="GE402" s="223">
        <f t="shared" ca="1" si="777"/>
        <v>5.0773858341144782E-4</v>
      </c>
      <c r="GF402" s="223">
        <f t="shared" ca="1" si="778"/>
        <v>7.1192046568584189E-4</v>
      </c>
      <c r="GG402" s="223">
        <f t="shared" ca="1" si="779"/>
        <v>2.5401292597022332E-4</v>
      </c>
      <c r="GH402" s="223">
        <f t="shared" ca="1" si="780"/>
        <v>-4.4012784405657453E-4</v>
      </c>
      <c r="GI402" s="223">
        <f t="shared" ca="1" si="781"/>
        <v>-7.2494762400285165E-4</v>
      </c>
      <c r="GJ402" s="223">
        <f t="shared" ca="1" si="782"/>
        <v>-3.3556266271208152E-4</v>
      </c>
      <c r="GK402" s="223">
        <f t="shared" ca="1" si="783"/>
        <v>3.658971722549744E-4</v>
      </c>
      <c r="GL402" s="223">
        <f t="shared" ca="1" si="784"/>
        <v>7.2707089527173784E-4</v>
      </c>
      <c r="GM402" s="223">
        <f t="shared" ca="1" si="785"/>
        <v>4.1206522466415705E-4</v>
      </c>
      <c r="GN402" s="223">
        <f t="shared" ca="1" si="786"/>
        <v>-2.8616306640461014E-4</v>
      </c>
      <c r="GO402" s="223">
        <f t="shared" ca="1" si="787"/>
        <v>-7.1825834351627363E-4</v>
      </c>
      <c r="GP402" s="223">
        <f t="shared" ca="1" si="788"/>
        <v>-4.8236994208590854E-4</v>
      </c>
      <c r="GQ402" s="223">
        <f t="shared" ca="1" si="789"/>
        <v>2.021248016741995E-4</v>
      </c>
      <c r="GR402" s="223">
        <f t="shared" ca="1" si="790"/>
        <v>6.9864251771760302E-4</v>
      </c>
      <c r="GS402" s="223">
        <f t="shared" ca="1" si="791"/>
        <v>5.454193665874865E-4</v>
      </c>
      <c r="GT402" s="223">
        <f t="shared" ca="1" si="792"/>
        <v>-1.1504639178834195E-4</v>
      </c>
      <c r="GU402" s="223">
        <f t="shared" ca="1" si="793"/>
        <v>-6.6851845815420002E-4</v>
      </c>
      <c r="GV402" s="223">
        <f t="shared" ca="1" si="794"/>
        <v>-6.0026517613784931E-4</v>
      </c>
      <c r="GW402" s="223">
        <f t="shared" ca="1" si="795"/>
        <v>2.6237577084489271E-5</v>
      </c>
      <c r="GX402" s="223">
        <f t="shared" ca="1" si="796"/>
        <v>6.2833925872146103E-4</v>
      </c>
      <c r="GY402" s="223">
        <f t="shared" ca="1" si="797"/>
        <v>6.4608243871072278E-4</v>
      </c>
      <c r="GZ402" s="223">
        <f t="shared" ca="1" si="798"/>
        <v>6.2965875200718597E-5</v>
      </c>
      <c r="HA402" s="223">
        <f t="shared" ca="1" si="799"/>
        <v>-5.7870925197773854E-4</v>
      </c>
      <c r="HB402" s="223">
        <f t="shared" ca="1" si="800"/>
        <v>-6.8218202003017753E-4</v>
      </c>
      <c r="HC402" s="223">
        <f t="shared" ca="1" si="801"/>
        <v>-1.5122226211408826E-4</v>
      </c>
      <c r="HD402" s="223">
        <f t="shared" ca="1" si="802"/>
        <v>5.2037491942020467E-4</v>
      </c>
      <c r="HE402" s="223">
        <f t="shared" ca="1" si="803"/>
        <v>7.0802094879160199E-4</v>
      </c>
      <c r="HF402" s="223">
        <f t="shared" ca="1" si="804"/>
        <v>2.3720412544721051E-4</v>
      </c>
      <c r="HG402" s="223">
        <f t="shared" ca="1" si="805"/>
        <v>-4.5421366370828844E-4</v>
      </c>
      <c r="HH402" s="223">
        <f t="shared" ca="1" si="806"/>
        <v>-7.2321058345547334E-4</v>
      </c>
      <c r="HI402" s="223">
        <f t="shared" ca="1" si="807"/>
        <v>-3.1961821794339426E-4</v>
      </c>
      <c r="HJ402" s="223">
        <f t="shared" ca="1" si="808"/>
        <v>3.812206117109339E-4</v>
      </c>
      <c r="HK402" s="223">
        <f t="shared" ca="1" si="809"/>
        <v>7.2752245777789586E-4</v>
      </c>
      <c r="HL402" s="223">
        <f t="shared" ca="1" si="810"/>
        <v>3.9722495494022933E-4</v>
      </c>
      <c r="HM402" s="223">
        <f t="shared" ca="1" si="811"/>
        <v>-3.0249364687231714E-4</v>
      </c>
      <c r="HN402" s="223">
        <f t="shared" ca="1" si="812"/>
        <v>-7.2089171715555888E-4</v>
      </c>
      <c r="HO402" s="223">
        <f t="shared" ca="1" si="813"/>
        <v>-4.6885705887676819E-4</v>
      </c>
      <c r="HP402" s="223">
        <f t="shared" ca="1" si="814"/>
        <v>2.1921689602289271E-4</v>
      </c>
      <c r="HQ402" s="223">
        <f t="shared" ca="1" si="815"/>
        <v>7.0341809409933025E-4</v>
      </c>
      <c r="HR402" s="223">
        <f t="shared" ca="1" si="816"/>
        <v>5.3343711623443928E-4</v>
      </c>
      <c r="HS402" s="223">
        <f t="shared" ca="1" si="817"/>
        <v>-1.3264291900961232E-4</v>
      </c>
      <c r="HT402" s="223">
        <f t="shared" ca="1" si="818"/>
        <v>-6.7536440816447706E-4</v>
      </c>
      <c r="HU402" s="223">
        <f t="shared" ca="1" si="819"/>
        <v>-5.8999378283929906E-4</v>
      </c>
      <c r="HV402" s="223">
        <f t="shared" ca="1" si="820"/>
        <v>4.4073869030055867E-5</v>
      </c>
      <c r="HW402" s="223">
        <f t="shared" ca="1" si="821"/>
        <v>6.3715261289988957E-4</v>
      </c>
      <c r="HX402" s="223">
        <f t="shared" ca="1" si="822"/>
        <v>6.3767639378250931E-4</v>
      </c>
      <c r="HY402" s="223">
        <f t="shared" ca="1" si="823"/>
        <v>4.515809296376321E-5</v>
      </c>
      <c r="HZ402" s="223">
        <f t="shared" ca="1" si="824"/>
        <v>-5.893574492739905E-4</v>
      </c>
      <c r="IA402" s="223">
        <f t="shared" ca="1" si="825"/>
        <v>-6.7576775821240852E-4</v>
      </c>
      <c r="IB402" s="223">
        <f t="shared" ca="1" si="826"/>
        <v>-1.3371083520615829E-4</v>
      </c>
      <c r="IC402" s="223">
        <f t="shared" ca="1" si="827"/>
        <v>5.3269780103558893E-4</v>
      </c>
      <c r="ID402" s="223">
        <f t="shared" ca="1" si="828"/>
        <v>7.0369494655241885E-4</v>
      </c>
      <c r="IE402" s="223">
        <f t="shared" ca="1" si="829"/>
        <v>-6.9138424484416878E-4</v>
      </c>
      <c r="IF402" s="223">
        <f t="shared" ca="1" si="830"/>
        <v>-4.6802588203311105E-4</v>
      </c>
      <c r="IG402" s="223">
        <f t="shared" ca="1" si="831"/>
        <v>-7.2103790789520466E-4</v>
      </c>
      <c r="IH402" s="223">
        <f t="shared" ca="1" si="832"/>
        <v>-3.0348124711149422E-4</v>
      </c>
      <c r="II402" s="223">
        <f t="shared" ca="1" si="833"/>
        <v>3.9631441812515574E-4</v>
      </c>
      <c r="IJ402" s="223">
        <f t="shared" ca="1" si="834"/>
        <v>7.2753578795930508E-4</v>
      </c>
      <c r="IK402" s="223">
        <f t="shared" ca="1" si="835"/>
        <v>3.8214541175666064E-4</v>
      </c>
      <c r="IL402" s="223">
        <f t="shared" ca="1" si="836"/>
        <v>-3.1864201647813283E-4</v>
      </c>
      <c r="IM402" s="223">
        <f t="shared" ca="1" si="837"/>
        <v>-7.2309085258030759E-4</v>
      </c>
      <c r="IN402" s="223">
        <f t="shared" ca="1" si="838"/>
        <v>-4.5506175370707081E-4</v>
      </c>
      <c r="IO402" s="223">
        <f t="shared" ca="1" si="839"/>
        <v>2.3617694231044972E-4</v>
      </c>
      <c r="IP402" s="223">
        <f t="shared" ca="1" si="840"/>
        <v>7.0776995772367404E-4</v>
      </c>
      <c r="IQ402" s="223">
        <f t="shared" ca="1" si="841"/>
        <v>5.2113354330907125E-4</v>
      </c>
      <c r="IR402" s="223">
        <f t="shared" ca="1" si="842"/>
        <v>-1.5015954709630958E-4</v>
      </c>
      <c r="IS402" s="223">
        <f t="shared" ca="1" si="843"/>
        <v>-6.8180354390876983E-4</v>
      </c>
      <c r="IT402" s="223">
        <f t="shared" ca="1" si="844"/>
        <v>-5.7936699934724276E-4</v>
      </c>
      <c r="IU402" s="223">
        <f t="shared" ca="1" si="845"/>
        <v>6.1883612524967478E-5</v>
      </c>
      <c r="IV402" s="223">
        <f t="shared" ca="1" si="846"/>
        <v>6.4558217016897853E-4</v>
      </c>
      <c r="IW402" s="223">
        <f t="shared" ca="1" si="847"/>
        <v>6.2888623643894714E-4</v>
      </c>
      <c r="IX402" s="223">
        <f t="shared" ca="1" si="848"/>
        <v>2.7323109180196834E-5</v>
      </c>
      <c r="IY402" s="223">
        <f t="shared" ca="1" si="849"/>
        <v>-5.996506396803063E-4</v>
      </c>
      <c r="IZ402" s="223">
        <f t="shared" ca="1" si="850"/>
        <v>-6.6894643916567704E-4</v>
      </c>
      <c r="JA402" s="223">
        <f t="shared" ca="1" si="851"/>
        <v>-1.1611886589087031E-4</v>
      </c>
      <c r="JB402" s="223">
        <f t="shared" ca="1" si="852"/>
        <v>5.4469980541446879E-4</v>
      </c>
    </row>
    <row r="403" spans="2:262">
      <c r="B403" s="230">
        <v>42</v>
      </c>
      <c r="C403" s="229">
        <f t="shared" si="853"/>
        <v>8.203125000000004E-4</v>
      </c>
      <c r="D403" s="226">
        <f t="shared" ca="1" si="597"/>
        <v>50.067002202847654</v>
      </c>
      <c r="E403" s="225">
        <f ca="1">AV361</f>
        <v>6.700220284765733E-2</v>
      </c>
      <c r="F403" s="224">
        <v>42</v>
      </c>
      <c r="G403" s="223">
        <f t="shared" ca="1" si="854"/>
        <v>-2.5348336452412539E-4</v>
      </c>
      <c r="H403" s="223">
        <f t="shared" ca="1" si="598"/>
        <v>-7.0535921777461789E-5</v>
      </c>
      <c r="I403" s="223">
        <f t="shared" ca="1" si="599"/>
        <v>1.809579426241423E-4</v>
      </c>
      <c r="J403" s="223">
        <f t="shared" ca="1" si="600"/>
        <v>2.5659787155072402E-4</v>
      </c>
      <c r="K403" s="223">
        <f t="shared" ca="1" si="601"/>
        <v>8.2877397212591784E-5</v>
      </c>
      <c r="L403" s="223">
        <f t="shared" ca="1" si="602"/>
        <v>-1.7138287687355384E-4</v>
      </c>
      <c r="M403" s="223">
        <f t="shared" ca="1" si="603"/>
        <v>-2.5909421182943786E-4</v>
      </c>
      <c r="N403" s="223">
        <f t="shared" ca="1" si="604"/>
        <v>-9.5019213738633989E-5</v>
      </c>
      <c r="O403" s="223">
        <f t="shared" ca="1" si="605"/>
        <v>1.6139493476120988E-4</v>
      </c>
      <c r="P403" s="223">
        <f t="shared" ca="1" si="606"/>
        <v>2.6096637145788199E-4</v>
      </c>
      <c r="Q403" s="223">
        <f t="shared" ca="1" si="607"/>
        <v>1.0693212065607965E-4</v>
      </c>
      <c r="R403" s="223">
        <f t="shared" ca="1" si="608"/>
        <v>-1.5101817811449946E-4</v>
      </c>
      <c r="S403" s="223">
        <f t="shared" ca="1" si="609"/>
        <v>-2.6220984023952955E-4</v>
      </c>
      <c r="T403" s="223">
        <f t="shared" ca="1" si="610"/>
        <v>-1.1858741872871728E-4</v>
      </c>
      <c r="U403" s="223">
        <f t="shared" ca="1" si="611"/>
        <v>1.4027760544908113E-4</v>
      </c>
      <c r="V403" s="223">
        <f t="shared" ca="1" si="612"/>
        <v>2.6282162254917052E-4</v>
      </c>
      <c r="W403" s="223">
        <f t="shared" ca="1" si="613"/>
        <v>1.2995702932260586E-4</v>
      </c>
      <c r="X403" s="223">
        <f t="shared" ca="1" si="614"/>
        <v>-1.2919909174526881E-4</v>
      </c>
      <c r="Y403" s="223">
        <f t="shared" ca="1" si="615"/>
        <v>-2.6280024454963531E-4</v>
      </c>
      <c r="Z403" s="223">
        <f t="shared" ca="1" si="616"/>
        <v>-1.4101356204996571E-4</v>
      </c>
      <c r="AA403" s="223">
        <f t="shared" ca="1" si="617"/>
        <v>1.1780932611293865E-4</v>
      </c>
      <c r="AB403" s="223">
        <f t="shared" ca="1" si="618"/>
        <v>2.6214575774239713E-4</v>
      </c>
      <c r="AC403" s="223">
        <f t="shared" ca="1" si="619"/>
        <v>1.5173038075501791E-4</v>
      </c>
      <c r="AD403" s="223">
        <f t="shared" ca="1" si="620"/>
        <v>-1.0613574749512335E-4</v>
      </c>
      <c r="AE403" s="223">
        <f t="shared" ca="1" si="621"/>
        <v>-2.6085973884350114E-4</v>
      </c>
      <c r="AF403" s="223">
        <f t="shared" ca="1" si="622"/>
        <v>-1.6208166768281871E-4</v>
      </c>
      <c r="AG403" s="223">
        <f t="shared" ca="1" si="623"/>
        <v>9.4206478565198767E-5</v>
      </c>
      <c r="AH403" s="223">
        <f t="shared" ca="1" si="624"/>
        <v>2.589452859851164E-4</v>
      </c>
      <c r="AI403" s="223">
        <f t="shared" ca="1" si="625"/>
        <v>1.7204248567649432E-4</v>
      </c>
      <c r="AJ403" s="223">
        <f t="shared" ca="1" si="626"/>
        <v>-8.2050257976898513E-5</v>
      </c>
      <c r="AK403" s="223">
        <f t="shared" ca="1" si="627"/>
        <v>-2.5640701125186516E-4</v>
      </c>
      <c r="AL403" s="223">
        <f t="shared" ca="1" si="628"/>
        <v>-1.8158883825303393E-4</v>
      </c>
      <c r="AM403" s="223">
        <f t="shared" ca="1" si="629"/>
        <v>6.9696371130378076E-5</v>
      </c>
      <c r="AN403" s="223">
        <f t="shared" ca="1" si="630"/>
        <v>2.5325102956990698E-4</v>
      </c>
      <c r="AO403" s="223">
        <f t="shared" ca="1" si="631"/>
        <v>1.9069772741291821E-4</v>
      </c>
      <c r="AP403" s="223">
        <f t="shared" ca="1" si="632"/>
        <v>-5.7174579621122588E-5</v>
      </c>
      <c r="AQ403" s="223">
        <f t="shared" ca="1" si="633"/>
        <v>-2.4948494397554396E-4</v>
      </c>
      <c r="AR403" s="223">
        <f t="shared" ca="1" si="634"/>
        <v>-1.9934720904431655E-4</v>
      </c>
      <c r="AS403" s="223">
        <f t="shared" ca="1" si="635"/>
        <v>4.4515049541658078E-5</v>
      </c>
      <c r="AT403" s="223">
        <f t="shared" ca="1" si="636"/>
        <v>2.4511782729884368E-4</v>
      </c>
      <c r="AU403" s="223">
        <f t="shared" ca="1" si="637"/>
        <v>2.0751644578837262E-4</v>
      </c>
      <c r="AV403" s="223">
        <f t="shared" ca="1" si="638"/>
        <v>-3.1748278808791709E-5</v>
      </c>
      <c r="AW403" s="223">
        <f t="shared" ca="1" si="639"/>
        <v>-2.4016020030639441E-4</v>
      </c>
      <c r="AX403" s="223">
        <f t="shared" ca="1" si="640"/>
        <v>-2.1518575723823176E-4</v>
      </c>
      <c r="AY403" s="223">
        <f t="shared" ca="1" si="641"/>
        <v>1.8905023691452333E-5</v>
      </c>
      <c r="AZ403" s="223">
        <f t="shared" ca="1" si="642"/>
        <v>2.3462400635585791E-4</v>
      </c>
      <c r="BA403" s="223">
        <f t="shared" ca="1" si="643"/>
        <v>2.2233666735085769E-4</v>
      </c>
      <c r="BB403" s="223">
        <f t="shared" ca="1" si="644"/>
        <v>-6.0162247161557223E-6</v>
      </c>
      <c r="BC403" s="223">
        <f t="shared" ca="1" si="645"/>
        <v>-2.2852258262337518E-4</v>
      </c>
      <c r="BD403" s="223">
        <f t="shared" ca="1" si="646"/>
        <v>-2.2895194895744244E-4</v>
      </c>
      <c r="BE403" s="223">
        <f t="shared" ca="1" si="647"/>
        <v>-6.8870678714411234E-6</v>
      </c>
      <c r="BF403" s="223">
        <f t="shared" ca="1" si="648"/>
        <v>2.2187062797313762E-4</v>
      </c>
      <c r="BG403" s="223">
        <f t="shared" ca="1" si="649"/>
        <v>2.3501566526516732E-4</v>
      </c>
      <c r="BH403" s="223">
        <f t="shared" ca="1" si="650"/>
        <v>1.9773768909299799E-5</v>
      </c>
      <c r="BI403" s="223">
        <f t="shared" ca="1" si="651"/>
        <v>-2.1468416754654097E-4</v>
      </c>
      <c r="BJ403" s="223">
        <f t="shared" ca="1" si="652"/>
        <v>-2.4051320825032733E-4</v>
      </c>
      <c r="BK403" s="223">
        <f t="shared" ca="1" si="653"/>
        <v>-3.2612833205876492E-5</v>
      </c>
      <c r="BL403" s="223">
        <f t="shared" ca="1" si="654"/>
        <v>2.0698051415621356E-4</v>
      </c>
      <c r="BM403" s="223">
        <f t="shared" ca="1" si="655"/>
        <v>2.4543133385034326E-4</v>
      </c>
      <c r="BN403" s="223">
        <f t="shared" ca="1" si="656"/>
        <v>4.5373330330715297E-5</v>
      </c>
      <c r="BO403" s="223">
        <f t="shared" ca="1" si="657"/>
        <v>-1.9877822657793088E-4</v>
      </c>
      <c r="BP403" s="223">
        <f t="shared" ca="1" si="658"/>
        <v>-2.4975819386986779E-4</v>
      </c>
      <c r="BQ403" s="223">
        <f t="shared" ca="1" si="659"/>
        <v>-5.8024519128551207E-5</v>
      </c>
      <c r="BR403" s="223">
        <f t="shared" ca="1" si="660"/>
        <v>1.9009706484090559E-4</v>
      </c>
      <c r="BS403" s="223">
        <f t="shared" ca="1" si="661"/>
        <v>2.5348336452412566E-4</v>
      </c>
      <c r="BT403" s="223">
        <f t="shared" ca="1" si="662"/>
        <v>7.0535921777460623E-5</v>
      </c>
      <c r="BU403" s="223">
        <f t="shared" ca="1" si="663"/>
        <v>-1.8095794262414216E-4</v>
      </c>
      <c r="BV403" s="223">
        <f t="shared" ca="1" si="664"/>
        <v>-2.5659787155072358E-4</v>
      </c>
      <c r="BW403" s="223">
        <f t="shared" ca="1" si="665"/>
        <v>-8.2877397212591093E-5</v>
      </c>
      <c r="BX403" s="223">
        <f t="shared" ca="1" si="666"/>
        <v>1.7138287687355332E-4</v>
      </c>
      <c r="BY403" s="223">
        <f t="shared" ca="1" si="667"/>
        <v>2.5909421182943764E-4</v>
      </c>
      <c r="BZ403" s="223">
        <f t="shared" ca="1" si="668"/>
        <v>9.5019213738633745E-5</v>
      </c>
      <c r="CA403" s="223">
        <f t="shared" ca="1" si="669"/>
        <v>-1.6139493476120898E-4</v>
      </c>
      <c r="CB403" s="223">
        <f t="shared" ca="1" si="670"/>
        <v>-2.6096637145788182E-4</v>
      </c>
      <c r="CC403" s="223">
        <f t="shared" ca="1" si="671"/>
        <v>-1.0693212065607988E-4</v>
      </c>
      <c r="CD403" s="223">
        <f t="shared" ca="1" si="672"/>
        <v>1.5101817811449816E-4</v>
      </c>
      <c r="CE403" s="223">
        <f t="shared" ca="1" si="673"/>
        <v>2.6220984023952944E-4</v>
      </c>
      <c r="CF403" s="223">
        <f t="shared" ca="1" si="674"/>
        <v>1.1858741872871787E-4</v>
      </c>
      <c r="CG403" s="223">
        <f t="shared" ca="1" si="675"/>
        <v>-1.4027760544908251E-4</v>
      </c>
      <c r="CH403" s="223">
        <f t="shared" ca="1" si="676"/>
        <v>-2.6282162254917052E-4</v>
      </c>
      <c r="CI403" s="223">
        <f t="shared" ca="1" si="677"/>
        <v>-1.2995702932260724E-4</v>
      </c>
      <c r="CJ403" s="223">
        <f t="shared" ca="1" si="678"/>
        <v>1.2919909174526984E-4</v>
      </c>
      <c r="CK403" s="223">
        <f t="shared" ca="1" si="679"/>
        <v>2.6280024454963525E-4</v>
      </c>
      <c r="CL403" s="223">
        <f t="shared" ca="1" si="680"/>
        <v>1.4101356204996392E-4</v>
      </c>
      <c r="CM403" s="223">
        <f t="shared" ca="1" si="681"/>
        <v>-1.178093261129389E-4</v>
      </c>
      <c r="CN403" s="223">
        <f t="shared" ca="1" si="682"/>
        <v>-2.6214575774239713E-4</v>
      </c>
      <c r="CO403" s="223">
        <f t="shared" ca="1" si="683"/>
        <v>-1.5173038075501615E-4</v>
      </c>
      <c r="CP403" s="223">
        <f t="shared" ca="1" si="684"/>
        <v>1.0613574749512361E-4</v>
      </c>
      <c r="CQ403" s="223">
        <f t="shared" ca="1" si="685"/>
        <v>2.6085973884350092E-4</v>
      </c>
      <c r="CR403" s="223">
        <f t="shared" ca="1" si="686"/>
        <v>1.6208166768281779E-4</v>
      </c>
      <c r="CS403" s="223">
        <f t="shared" ca="1" si="687"/>
        <v>-9.420647856519901E-5</v>
      </c>
      <c r="CT403" s="223">
        <f t="shared" ca="1" si="688"/>
        <v>-2.5894528598511613E-4</v>
      </c>
      <c r="CU403" s="223">
        <f t="shared" ca="1" si="689"/>
        <v>-1.720424856764941E-4</v>
      </c>
      <c r="CV403" s="223">
        <f t="shared" ca="1" si="690"/>
        <v>8.2050257976897862E-5</v>
      </c>
      <c r="CW403" s="223">
        <f t="shared" ca="1" si="691"/>
        <v>2.5640701125186565E-4</v>
      </c>
      <c r="CX403" s="223">
        <f t="shared" ca="1" si="692"/>
        <v>1.8158883825303374E-4</v>
      </c>
      <c r="CY403" s="223">
        <f t="shared" ca="1" si="693"/>
        <v>-6.9696371130376558E-5</v>
      </c>
      <c r="CZ403" s="223">
        <f t="shared" ca="1" si="694"/>
        <v>-2.5325102956990698E-4</v>
      </c>
      <c r="DA403" s="223">
        <f t="shared" ca="1" si="695"/>
        <v>-1.9069772741291802E-4</v>
      </c>
      <c r="DB403" s="223">
        <f t="shared" ca="1" si="696"/>
        <v>5.7174579621124648E-5</v>
      </c>
      <c r="DC403" s="223">
        <f t="shared" ca="1" si="697"/>
        <v>2.4948494397554407E-4</v>
      </c>
      <c r="DD403" s="223">
        <f t="shared" ca="1" si="698"/>
        <v>1.9934720904431639E-4</v>
      </c>
      <c r="DE403" s="223">
        <f t="shared" ca="1" si="699"/>
        <v>-4.4515049541660166E-5</v>
      </c>
      <c r="DF403" s="223">
        <f t="shared" ca="1" si="700"/>
        <v>-2.4511782729884379E-4</v>
      </c>
      <c r="DG403" s="223">
        <f t="shared" ca="1" si="701"/>
        <v>-2.0751644578837362E-4</v>
      </c>
      <c r="DH403" s="223">
        <f t="shared" ca="1" si="702"/>
        <v>3.1748278808791966E-5</v>
      </c>
      <c r="DI403" s="223">
        <f t="shared" ca="1" si="703"/>
        <v>2.4016020030639452E-4</v>
      </c>
      <c r="DJ403" s="223">
        <f t="shared" ca="1" si="704"/>
        <v>2.1518575723823271E-4</v>
      </c>
      <c r="DK403" s="223">
        <f t="shared" ca="1" si="705"/>
        <v>-1.8905023691452591E-5</v>
      </c>
      <c r="DL403" s="223">
        <f t="shared" ca="1" si="706"/>
        <v>-2.3462400635585799E-4</v>
      </c>
      <c r="DM403" s="223">
        <f t="shared" ca="1" si="707"/>
        <v>-2.2233666735085658E-4</v>
      </c>
      <c r="DN403" s="223">
        <f t="shared" ca="1" si="708"/>
        <v>6.0162247161559663E-6</v>
      </c>
      <c r="DO403" s="223">
        <f t="shared" ca="1" si="709"/>
        <v>2.2852258262337437E-4</v>
      </c>
      <c r="DP403" s="223">
        <f t="shared" ca="1" si="710"/>
        <v>2.2895194895744227E-4</v>
      </c>
      <c r="DQ403" s="223">
        <f t="shared" ca="1" si="711"/>
        <v>6.8870678714408795E-6</v>
      </c>
      <c r="DR403" s="223">
        <f t="shared" ca="1" si="712"/>
        <v>-2.2187062797313876E-4</v>
      </c>
      <c r="DS403" s="223">
        <f t="shared" ca="1" si="713"/>
        <v>-2.3501566526516721E-4</v>
      </c>
      <c r="DT403" s="223">
        <f t="shared" ca="1" si="714"/>
        <v>-1.9773768909299569E-5</v>
      </c>
      <c r="DU403" s="223">
        <f t="shared" ca="1" si="715"/>
        <v>2.1468416754654216E-4</v>
      </c>
      <c r="DV403" s="223">
        <f t="shared" ca="1" si="716"/>
        <v>2.4051320825032723E-4</v>
      </c>
      <c r="DW403" s="223">
        <f t="shared" ca="1" si="717"/>
        <v>3.2612833205878104E-5</v>
      </c>
      <c r="DX403" s="223">
        <f t="shared" ca="1" si="718"/>
        <v>-2.0698051415621373E-4</v>
      </c>
      <c r="DY403" s="223">
        <f t="shared" ca="1" si="719"/>
        <v>-2.4543133385034315E-4</v>
      </c>
      <c r="DZ403" s="223">
        <f t="shared" ca="1" si="720"/>
        <v>-4.5373330330716882E-5</v>
      </c>
      <c r="EA403" s="223">
        <f t="shared" ca="1" si="721"/>
        <v>1.9877822657792861E-4</v>
      </c>
      <c r="EB403" s="223">
        <f t="shared" ca="1" si="722"/>
        <v>2.4975819386986655E-4</v>
      </c>
      <c r="EC403" s="223">
        <f t="shared" ca="1" si="723"/>
        <v>5.8024519128550963E-5</v>
      </c>
      <c r="ED403" s="223">
        <f t="shared" ca="1" si="724"/>
        <v>-1.9009706484090575E-4</v>
      </c>
      <c r="EE403" s="223">
        <f t="shared" ca="1" si="725"/>
        <v>-2.534833645241256E-4</v>
      </c>
      <c r="EF403" s="223">
        <f t="shared" ca="1" si="726"/>
        <v>-7.0535921777464011E-5</v>
      </c>
      <c r="EG403" s="223">
        <f t="shared" ca="1" si="727"/>
        <v>1.8095794262414504E-4</v>
      </c>
      <c r="EH403" s="223">
        <f t="shared" ca="1" si="728"/>
        <v>2.5659787155072353E-4</v>
      </c>
      <c r="EI403" s="223">
        <f t="shared" ca="1" si="729"/>
        <v>8.2877397212590849E-5</v>
      </c>
      <c r="EJ403" s="223">
        <f t="shared" ca="1" si="730"/>
        <v>-1.7138287687355348E-4</v>
      </c>
      <c r="EK403" s="223">
        <f t="shared" ca="1" si="731"/>
        <v>-2.5909421182943818E-4</v>
      </c>
      <c r="EL403" s="223">
        <f t="shared" ca="1" si="732"/>
        <v>-9.5019213738630018E-5</v>
      </c>
      <c r="EM403" s="223">
        <f t="shared" ca="1" si="733"/>
        <v>1.6139493476121213E-4</v>
      </c>
      <c r="EN403" s="223">
        <f t="shared" ca="1" si="734"/>
        <v>2.6096637145788177E-4</v>
      </c>
      <c r="EO403" s="223">
        <f t="shared" ca="1" si="735"/>
        <v>1.0693212065607962E-4</v>
      </c>
      <c r="EP403" s="223">
        <f t="shared" ca="1" si="736"/>
        <v>-1.5101817811449835E-4</v>
      </c>
      <c r="EQ403" s="223">
        <f t="shared" ca="1" si="737"/>
        <v>-2.6220984023952971E-4</v>
      </c>
      <c r="ER403" s="223">
        <f t="shared" ca="1" si="738"/>
        <v>-1.1858741872871429E-4</v>
      </c>
      <c r="ES403" s="223">
        <f t="shared" ca="1" si="739"/>
        <v>1.4027760544908273E-4</v>
      </c>
      <c r="ET403" s="223">
        <f t="shared" ca="1" si="740"/>
        <v>2.6282162254917052E-4</v>
      </c>
      <c r="EU403" s="223">
        <f t="shared" ca="1" si="741"/>
        <v>1.2995702932260702E-4</v>
      </c>
      <c r="EV403" s="223">
        <f t="shared" ca="1" si="742"/>
        <v>-1.291990917452668E-4</v>
      </c>
      <c r="EW403" s="223">
        <f t="shared" ca="1" si="743"/>
        <v>-2.6280024454963536E-4</v>
      </c>
      <c r="EX403" s="223">
        <f t="shared" ca="1" si="744"/>
        <v>-1.410135620499637E-4</v>
      </c>
      <c r="EY403" s="223">
        <f t="shared" ca="1" si="745"/>
        <v>1.1780932611293913E-4</v>
      </c>
      <c r="EZ403" s="223">
        <f t="shared" ca="1" si="746"/>
        <v>2.6214575774239713E-4</v>
      </c>
      <c r="FA403" s="223">
        <f t="shared" ca="1" si="747"/>
        <v>1.51730380755019E-4</v>
      </c>
      <c r="FB403" s="223">
        <f t="shared" ca="1" si="748"/>
        <v>-1.0613574749512039E-4</v>
      </c>
      <c r="FC403" s="223">
        <f t="shared" ca="1" si="749"/>
        <v>-2.6085973884350141E-4</v>
      </c>
      <c r="FD403" s="223">
        <f t="shared" ca="1" si="750"/>
        <v>-1.620816676828176E-4</v>
      </c>
      <c r="FE403" s="223">
        <f t="shared" ca="1" si="751"/>
        <v>9.4206478565199254E-5</v>
      </c>
      <c r="FF403" s="223">
        <f t="shared" ca="1" si="752"/>
        <v>2.5894528598511619E-4</v>
      </c>
      <c r="FG403" s="223">
        <f t="shared" ca="1" si="753"/>
        <v>1.7204248567649673E-4</v>
      </c>
      <c r="FH403" s="223">
        <f t="shared" ca="1" si="754"/>
        <v>-8.2050257976901657E-5</v>
      </c>
      <c r="FI403" s="223">
        <f t="shared" ca="1" si="755"/>
        <v>-2.564070112518657E-4</v>
      </c>
      <c r="FJ403" s="223">
        <f t="shared" ca="1" si="756"/>
        <v>-1.8158883825303355E-4</v>
      </c>
      <c r="FK403" s="223">
        <f t="shared" ca="1" si="757"/>
        <v>6.9696371130376788E-5</v>
      </c>
      <c r="FL403" s="223">
        <f t="shared" ca="1" si="758"/>
        <v>2.5325102956990606E-4</v>
      </c>
      <c r="FM403" s="223">
        <f t="shared" ca="1" si="759"/>
        <v>1.9069772741291528E-4</v>
      </c>
      <c r="FN403" s="223">
        <f t="shared" ca="1" si="760"/>
        <v>-5.7174579621124905E-5</v>
      </c>
      <c r="FO403" s="223">
        <f t="shared" ca="1" si="761"/>
        <v>-2.4948494397554412E-4</v>
      </c>
      <c r="FP403" s="223">
        <f t="shared" ca="1" si="762"/>
        <v>-1.993472090443162E-4</v>
      </c>
      <c r="FQ403" s="223">
        <f t="shared" ca="1" si="763"/>
        <v>4.4515049541656737E-5</v>
      </c>
      <c r="FR403" s="223">
        <f t="shared" ca="1" si="764"/>
        <v>2.451178272988452E-4</v>
      </c>
      <c r="FS403" s="223">
        <f t="shared" ca="1" si="765"/>
        <v>2.0751644578837115E-4</v>
      </c>
      <c r="FT403" s="223">
        <f t="shared" ca="1" si="766"/>
        <v>-3.1748278808792238E-5</v>
      </c>
      <c r="FU403" s="223">
        <f t="shared" ca="1" si="767"/>
        <v>-2.4016020030639463E-4</v>
      </c>
      <c r="FV403" s="223">
        <f t="shared" ca="1" si="768"/>
        <v>-2.1518575723823252E-4</v>
      </c>
      <c r="FW403" s="223">
        <f t="shared" ca="1" si="769"/>
        <v>1.8905023691449135E-5</v>
      </c>
      <c r="FX403" s="223">
        <f t="shared" ca="1" si="770"/>
        <v>2.346240063558598E-4</v>
      </c>
      <c r="FY403" s="223">
        <f t="shared" ca="1" si="771"/>
        <v>2.2233666735085644E-4</v>
      </c>
      <c r="FZ403" s="223">
        <f t="shared" ca="1" si="772"/>
        <v>-6.0162247161562644E-6</v>
      </c>
      <c r="GA403" s="223">
        <f t="shared" ca="1" si="773"/>
        <v>-2.285225826233745E-4</v>
      </c>
      <c r="GB403" s="223">
        <f t="shared" ca="1" si="774"/>
        <v>-2.2895194895744401E-4</v>
      </c>
      <c r="GC403" s="223">
        <f t="shared" ca="1" si="775"/>
        <v>-6.887067871436868E-6</v>
      </c>
      <c r="GD403" s="223">
        <f t="shared" ca="1" si="776"/>
        <v>2.2187062797313892E-4</v>
      </c>
      <c r="GE403" s="223">
        <f t="shared" ca="1" si="777"/>
        <v>2.3501566526516713E-4</v>
      </c>
      <c r="GF403" s="223">
        <f t="shared" ca="1" si="778"/>
        <v>1.9773768909299284E-5</v>
      </c>
      <c r="GG403" s="223">
        <f t="shared" ca="1" si="779"/>
        <v>-2.1468416754654018E-4</v>
      </c>
      <c r="GH403" s="223">
        <f t="shared" ca="1" si="780"/>
        <v>-2.4051320825032864E-4</v>
      </c>
      <c r="GI403" s="223">
        <f t="shared" ca="1" si="781"/>
        <v>-3.2612833205874161E-5</v>
      </c>
      <c r="GJ403" s="223">
        <f t="shared" ca="1" si="782"/>
        <v>2.0698051415621386E-4</v>
      </c>
      <c r="GK403" s="223">
        <f t="shared" ca="1" si="783"/>
        <v>2.454313338503431E-4</v>
      </c>
      <c r="GL403" s="223">
        <f t="shared" ca="1" si="784"/>
        <v>4.5373330330716638E-5</v>
      </c>
      <c r="GM403" s="223">
        <f t="shared" ca="1" si="785"/>
        <v>-1.9877822657792877E-4</v>
      </c>
      <c r="GN403" s="223">
        <f t="shared" ca="1" si="786"/>
        <v>-2.4975819386986649E-4</v>
      </c>
      <c r="GO403" s="223">
        <f t="shared" ca="1" si="787"/>
        <v>-5.8024519128550706E-5</v>
      </c>
      <c r="GP403" s="223">
        <f t="shared" ca="1" si="788"/>
        <v>1.9009706484090594E-4</v>
      </c>
      <c r="GQ403" s="223">
        <f t="shared" ca="1" si="789"/>
        <v>2.5348336452412555E-4</v>
      </c>
      <c r="GR403" s="223">
        <f t="shared" ca="1" si="790"/>
        <v>7.053592177746374E-5</v>
      </c>
      <c r="GS403" s="223">
        <f t="shared" ca="1" si="791"/>
        <v>-1.8095794262414523E-4</v>
      </c>
      <c r="GT403" s="223">
        <f t="shared" ca="1" si="792"/>
        <v>-2.5659787155072347E-4</v>
      </c>
      <c r="GU403" s="223">
        <f t="shared" ca="1" si="793"/>
        <v>-8.2877397212590591E-5</v>
      </c>
      <c r="GV403" s="223">
        <f t="shared" ca="1" si="794"/>
        <v>1.713828768735537E-4</v>
      </c>
      <c r="GW403" s="223">
        <f t="shared" ca="1" si="795"/>
        <v>2.5909421182943818E-4</v>
      </c>
      <c r="GX403" s="223">
        <f t="shared" ca="1" si="796"/>
        <v>9.5019213738629788E-5</v>
      </c>
      <c r="GY403" s="223">
        <f t="shared" ca="1" si="797"/>
        <v>-1.6139493476121232E-4</v>
      </c>
      <c r="GZ403" s="223">
        <f t="shared" ca="1" si="798"/>
        <v>-2.6096637145788177E-4</v>
      </c>
      <c r="HA403" s="223">
        <f t="shared" ca="1" si="799"/>
        <v>-1.0693212065607938E-4</v>
      </c>
      <c r="HB403" s="223">
        <f t="shared" ca="1" si="800"/>
        <v>1.510181781144986E-4</v>
      </c>
      <c r="HC403" s="223">
        <f t="shared" ca="1" si="801"/>
        <v>2.6220984023952966E-4</v>
      </c>
      <c r="HD403" s="223">
        <f t="shared" ca="1" si="802"/>
        <v>1.1858741872871406E-4</v>
      </c>
      <c r="HE403" s="223">
        <f t="shared" ca="1" si="803"/>
        <v>-1.4027760544908297E-4</v>
      </c>
      <c r="HF403" s="223">
        <f t="shared" ca="1" si="804"/>
        <v>-2.6282162254917052E-4</v>
      </c>
      <c r="HG403" s="223">
        <f t="shared" ca="1" si="805"/>
        <v>-1.2995702932260683E-4</v>
      </c>
      <c r="HH403" s="223">
        <f t="shared" ca="1" si="806"/>
        <v>1.2919909174526704E-4</v>
      </c>
      <c r="HI403" s="223">
        <f t="shared" ca="1" si="807"/>
        <v>2.6280024454963542E-4</v>
      </c>
      <c r="HJ403" s="223">
        <f t="shared" ca="1" si="808"/>
        <v>1.4101356204996348E-4</v>
      </c>
      <c r="HK403" s="223">
        <f t="shared" ca="1" si="809"/>
        <v>-1.1780932611293934E-4</v>
      </c>
      <c r="HL403" s="223">
        <f t="shared" ca="1" si="810"/>
        <v>-2.6214575774239713E-4</v>
      </c>
      <c r="HM403" s="223">
        <f t="shared" ca="1" si="811"/>
        <v>-1.5173038075501878E-4</v>
      </c>
      <c r="HN403" s="223">
        <f t="shared" ca="1" si="812"/>
        <v>1.0613574749512068E-4</v>
      </c>
      <c r="HO403" s="223">
        <f t="shared" ca="1" si="813"/>
        <v>2.6085973884350147E-4</v>
      </c>
      <c r="HP403" s="223">
        <f t="shared" ca="1" si="814"/>
        <v>1.6208166768281741E-4</v>
      </c>
      <c r="HQ403" s="223">
        <f t="shared" ca="1" si="815"/>
        <v>-9.4206478565199498E-5</v>
      </c>
      <c r="HR403" s="223">
        <f t="shared" ca="1" si="816"/>
        <v>-2.5894528598511624E-4</v>
      </c>
      <c r="HS403" s="223">
        <f t="shared" ca="1" si="817"/>
        <v>-1.7204248567649654E-4</v>
      </c>
      <c r="HT403" s="223">
        <f t="shared" ca="1" si="818"/>
        <v>8.2050257976901914E-5</v>
      </c>
      <c r="HU403" s="223">
        <f t="shared" ca="1" si="819"/>
        <v>2.5640701125186576E-4</v>
      </c>
      <c r="HV403" s="223">
        <f t="shared" ca="1" si="820"/>
        <v>1.8158883825303336E-4</v>
      </c>
      <c r="HW403" s="223">
        <f t="shared" ca="1" si="821"/>
        <v>-6.9696371130377059E-5</v>
      </c>
      <c r="HX403" s="223">
        <f t="shared" ca="1" si="822"/>
        <v>-2.5325102956990611E-4</v>
      </c>
      <c r="HY403" s="223">
        <f t="shared" ca="1" si="823"/>
        <v>-1.9069772741291512E-4</v>
      </c>
      <c r="HZ403" s="223">
        <f t="shared" ca="1" si="824"/>
        <v>5.7174579621125163E-5</v>
      </c>
      <c r="IA403" s="223">
        <f t="shared" ca="1" si="825"/>
        <v>2.4948494397554423E-4</v>
      </c>
      <c r="IB403" s="223">
        <f t="shared" ca="1" si="826"/>
        <v>1.9934720904431604E-4</v>
      </c>
      <c r="IC403" s="223">
        <f t="shared" ca="1" si="827"/>
        <v>-4.4515049541656994E-5</v>
      </c>
      <c r="ID403" s="223">
        <f t="shared" ca="1" si="828"/>
        <v>-2.4511782729884531E-4</v>
      </c>
      <c r="IE403" s="223">
        <f t="shared" ca="1" si="829"/>
        <v>6.5462287544069844E-5</v>
      </c>
      <c r="IF403" s="223">
        <f t="shared" ca="1" si="830"/>
        <v>3.1748278808792481E-5</v>
      </c>
      <c r="IG403" s="223">
        <f t="shared" ca="1" si="831"/>
        <v>2.4016020030639474E-4</v>
      </c>
      <c r="IH403" s="223">
        <f t="shared" ca="1" si="832"/>
        <v>2.1518575723823241E-4</v>
      </c>
      <c r="II403" s="223">
        <f t="shared" ca="1" si="833"/>
        <v>-1.8905023691449379E-5</v>
      </c>
      <c r="IJ403" s="223">
        <f t="shared" ca="1" si="834"/>
        <v>-2.3462400635585994E-4</v>
      </c>
      <c r="IK403" s="223">
        <f t="shared" ca="1" si="835"/>
        <v>-2.2233666735085631E-4</v>
      </c>
      <c r="IL403" s="223">
        <f t="shared" ca="1" si="836"/>
        <v>6.0162247161565084E-6</v>
      </c>
      <c r="IM403" s="223">
        <f t="shared" ca="1" si="837"/>
        <v>2.2852258262337464E-4</v>
      </c>
      <c r="IN403" s="223">
        <f t="shared" ca="1" si="838"/>
        <v>2.2895194895744384E-4</v>
      </c>
      <c r="IO403" s="223">
        <f t="shared" ca="1" si="839"/>
        <v>6.8870678714366511E-6</v>
      </c>
      <c r="IP403" s="223">
        <f t="shared" ca="1" si="840"/>
        <v>-2.2187062797313903E-4</v>
      </c>
      <c r="IQ403" s="223">
        <f t="shared" ca="1" si="841"/>
        <v>-2.35015665265167E-4</v>
      </c>
      <c r="IR403" s="223">
        <f t="shared" ca="1" si="842"/>
        <v>-1.9773768909299026E-5</v>
      </c>
      <c r="IS403" s="223">
        <f t="shared" ca="1" si="843"/>
        <v>2.1468416754654031E-4</v>
      </c>
      <c r="IT403" s="223">
        <f t="shared" ca="1" si="844"/>
        <v>2.4051320825032853E-4</v>
      </c>
      <c r="IU403" s="223">
        <f t="shared" ca="1" si="845"/>
        <v>3.2612833205873903E-5</v>
      </c>
      <c r="IV403" s="223">
        <f t="shared" ca="1" si="846"/>
        <v>-2.0698051415620942E-4</v>
      </c>
      <c r="IW403" s="223">
        <f t="shared" ca="1" si="847"/>
        <v>-2.4543133385034299E-4</v>
      </c>
      <c r="IX403" s="223">
        <f t="shared" ca="1" si="848"/>
        <v>-4.5373330330709008E-5</v>
      </c>
      <c r="IY403" s="223">
        <f t="shared" ca="1" si="849"/>
        <v>1.9877822657792893E-4</v>
      </c>
      <c r="IZ403" s="223">
        <f t="shared" ca="1" si="850"/>
        <v>2.4975819386986638E-4</v>
      </c>
      <c r="JA403" s="223">
        <f t="shared" ca="1" si="851"/>
        <v>5.8024519128557753E-5</v>
      </c>
      <c r="JB403" s="223">
        <f t="shared" ca="1" si="852"/>
        <v>-1.900970648409061E-4</v>
      </c>
    </row>
    <row r="404" spans="2:262">
      <c r="B404" s="230">
        <v>43</v>
      </c>
      <c r="C404" s="229">
        <f t="shared" si="853"/>
        <v>8.3984375000000042E-4</v>
      </c>
      <c r="D404" s="226">
        <f t="shared" ca="1" si="597"/>
        <v>50.065344715936824</v>
      </c>
      <c r="E404" s="225">
        <f ca="1">AW361</f>
        <v>6.5344715936827349E-2</v>
      </c>
      <c r="F404" s="224">
        <v>43</v>
      </c>
      <c r="G404" s="223">
        <f t="shared" ca="1" si="854"/>
        <v>-1.2284952270845075E-3</v>
      </c>
      <c r="H404" s="223">
        <f t="shared" ca="1" si="598"/>
        <v>-2.6549136542258951E-4</v>
      </c>
      <c r="I404" s="223">
        <f t="shared" ca="1" si="599"/>
        <v>9.6677479894568456E-4</v>
      </c>
      <c r="J404" s="223">
        <f t="shared" ca="1" si="600"/>
        <v>1.2185344668098714E-3</v>
      </c>
      <c r="K404" s="223">
        <f t="shared" ca="1" si="601"/>
        <v>2.344520727748543E-4</v>
      </c>
      <c r="L404" s="223">
        <f t="shared" ca="1" si="602"/>
        <v>-9.8741246113936846E-4</v>
      </c>
      <c r="M404" s="223">
        <f t="shared" ca="1" si="603"/>
        <v>-1.2078397069363676E-3</v>
      </c>
      <c r="N404" s="223">
        <f t="shared" ca="1" si="604"/>
        <v>-2.0327155496520735E-4</v>
      </c>
      <c r="O404" s="223">
        <f t="shared" ca="1" si="605"/>
        <v>1.0074553429881927E-3</v>
      </c>
      <c r="P404" s="223">
        <f t="shared" ca="1" si="606"/>
        <v>1.1964173895874411E-3</v>
      </c>
      <c r="Q404" s="223">
        <f t="shared" ca="1" si="607"/>
        <v>1.7196859397166308E-4</v>
      </c>
      <c r="R404" s="223">
        <f t="shared" ca="1" si="608"/>
        <v>-1.0268913714095811E-3</v>
      </c>
      <c r="S404" s="223">
        <f t="shared" ca="1" si="609"/>
        <v>-1.1842743951399543E-3</v>
      </c>
      <c r="T404" s="223">
        <f t="shared" ca="1" si="610"/>
        <v>-1.4056204552742829E-4</v>
      </c>
      <c r="U404" s="223">
        <f t="shared" ca="1" si="611"/>
        <v>1.045708838866774E-3</v>
      </c>
      <c r="V404" s="223">
        <f t="shared" ca="1" si="612"/>
        <v>1.171418038079708E-3</v>
      </c>
      <c r="W404" s="223">
        <f t="shared" ca="1" si="613"/>
        <v>1.090708277629211E-4</v>
      </c>
      <c r="X404" s="223">
        <f t="shared" ca="1" si="614"/>
        <v>-1.0638964104210083E-3</v>
      </c>
      <c r="Y404" s="223">
        <f t="shared" ca="1" si="615"/>
        <v>-1.1578560625954643E-3</v>
      </c>
      <c r="Z404" s="223">
        <f t="shared" ca="1" si="616"/>
        <v>-7.7513909810192653E-5</v>
      </c>
      <c r="AA404" s="223">
        <f t="shared" ca="1" si="617"/>
        <v>1.0814431305592514E-3</v>
      </c>
      <c r="AB404" s="223">
        <f t="shared" ca="1" si="618"/>
        <v>1.1435966379141399E-3</v>
      </c>
      <c r="AC404" s="223">
        <f t="shared" ca="1" si="619"/>
        <v>4.5910300376626376E-5</v>
      </c>
      <c r="AD404" s="223">
        <f t="shared" ca="1" si="620"/>
        <v>-1.0983384297934089E-3</v>
      </c>
      <c r="AE404" s="223">
        <f t="shared" ca="1" si="621"/>
        <v>-1.1286483533799667E-3</v>
      </c>
      <c r="AF404" s="223">
        <f t="shared" ca="1" si="622"/>
        <v>-1.4279036294805232E-5</v>
      </c>
      <c r="AG404" s="223">
        <f t="shared" ca="1" si="623"/>
        <v>1.1145721310269782E-3</v>
      </c>
      <c r="AH404" s="223">
        <f t="shared" ca="1" si="624"/>
        <v>1.1130202132805993E-3</v>
      </c>
      <c r="AI404" s="223">
        <f t="shared" ca="1" si="625"/>
        <v>-1.7360828944547563E-5</v>
      </c>
      <c r="AJ404" s="223">
        <f t="shared" ca="1" si="626"/>
        <v>-1.130134455685353E-3</v>
      </c>
      <c r="AK404" s="223">
        <f t="shared" ca="1" si="627"/>
        <v>-1.0967216314232561E-3</v>
      </c>
      <c r="AL404" s="223">
        <f t="shared" ca="1" si="628"/>
        <v>4.8990236669707544E-5</v>
      </c>
      <c r="AM404" s="223">
        <f t="shared" ca="1" si="629"/>
        <v>1.1450160296060726E-3</v>
      </c>
      <c r="AN404" s="223">
        <f t="shared" ca="1" si="630"/>
        <v>1.079762425464209E-3</v>
      </c>
      <c r="AO404" s="223">
        <f t="shared" ca="1" si="631"/>
        <v>-8.0590134508160536E-5</v>
      </c>
      <c r="AP404" s="223">
        <f t="shared" ca="1" si="632"/>
        <v>-1.1592078886854683E-3</v>
      </c>
      <c r="AQ404" s="223">
        <f t="shared" ca="1" si="633"/>
        <v>-1.06215281099498E-3</v>
      </c>
      <c r="AR404" s="223">
        <f t="shared" ca="1" si="634"/>
        <v>1.1214148786304495E-4</v>
      </c>
      <c r="AS404" s="223">
        <f t="shared" ca="1" si="635"/>
        <v>1.1727014842782906E-3</v>
      </c>
      <c r="AT404" s="223">
        <f t="shared" ca="1" si="636"/>
        <v>1.0439033953888593E-3</v>
      </c>
      <c r="AU404" s="223">
        <f t="shared" ca="1" si="637"/>
        <v>-1.4362529137888118E-4</v>
      </c>
      <c r="AV404" s="223">
        <f t="shared" ca="1" si="638"/>
        <v>-1.1854886883471165E-3</v>
      </c>
      <c r="AW404" s="223">
        <f t="shared" ca="1" si="639"/>
        <v>-1.0250251714114186E-3</v>
      </c>
      <c r="AX404" s="223">
        <f t="shared" ca="1" si="640"/>
        <v>1.7502258038968623E-4</v>
      </c>
      <c r="AY404" s="223">
        <f t="shared" ca="1" si="641"/>
        <v>1.1975617983583597E-3</v>
      </c>
      <c r="AZ404" s="223">
        <f t="shared" ca="1" si="642"/>
        <v>1.0055295105988796E-3</v>
      </c>
      <c r="BA404" s="223">
        <f t="shared" ca="1" si="643"/>
        <v>-2.0631444234258951E-4</v>
      </c>
      <c r="BB404" s="223">
        <f t="shared" ca="1" si="644"/>
        <v>-1.2089135419219917E-3</v>
      </c>
      <c r="BC404" s="223">
        <f t="shared" ca="1" si="645"/>
        <v>-9.8542815640832596E-4</v>
      </c>
      <c r="BD404" s="223">
        <f t="shared" ca="1" si="646"/>
        <v>2.3748202819001034E-4</v>
      </c>
      <c r="BE404" s="223">
        <f t="shared" ca="1" si="647"/>
        <v>1.2195370811721588E-3</v>
      </c>
      <c r="BF404" s="223">
        <f t="shared" ca="1" si="648"/>
        <v>9.6473321714387824E-4</v>
      </c>
      <c r="BG404" s="223">
        <f t="shared" ca="1" si="649"/>
        <v>-2.6850656374367452E-4</v>
      </c>
      <c r="BH404" s="223">
        <f t="shared" ca="1" si="650"/>
        <v>-1.2294260168860564E-3</v>
      </c>
      <c r="BI404" s="223">
        <f t="shared" ca="1" si="651"/>
        <v>-9.4345715866312732E-4</v>
      </c>
      <c r="BJ404" s="223">
        <f t="shared" ca="1" si="652"/>
        <v>2.993693609834466E-4</v>
      </c>
      <c r="BK404" s="223">
        <f t="shared" ca="1" si="653"/>
        <v>1.2385743923385819E-3</v>
      </c>
      <c r="BL404" s="223">
        <f t="shared" ca="1" si="654"/>
        <v>9.2161279686813326E-4</v>
      </c>
      <c r="BM404" s="223">
        <f t="shared" ca="1" si="655"/>
        <v>-3.300518293143038E-4</v>
      </c>
      <c r="BN404" s="223">
        <f t="shared" ca="1" si="656"/>
        <v>-1.246976696890442E-3</v>
      </c>
      <c r="BO404" s="223">
        <f t="shared" ca="1" si="657"/>
        <v>-8.9921328998563452E-4</v>
      </c>
      <c r="BP404" s="223">
        <f t="shared" ca="1" si="658"/>
        <v>3.6053548676462355E-4</v>
      </c>
      <c r="BQ404" s="223">
        <f t="shared" ca="1" si="659"/>
        <v>1.2546278693075597E-3</v>
      </c>
      <c r="BR404" s="223">
        <f t="shared" ca="1" si="660"/>
        <v>8.7627213064098608E-4</v>
      </c>
      <c r="BS404" s="223">
        <f t="shared" ca="1" si="661"/>
        <v>-3.9080197111898896E-4</v>
      </c>
      <c r="BT404" s="223">
        <f t="shared" ca="1" si="662"/>
        <v>-1.2615233008097598E-3</v>
      </c>
      <c r="BU404" s="223">
        <f t="shared" ca="1" si="663"/>
        <v>-8.5280313773076458E-4</v>
      </c>
      <c r="BV404" s="223">
        <f t="shared" ca="1" si="664"/>
        <v>4.2083305097899675E-4</v>
      </c>
      <c r="BW404" s="223">
        <f t="shared" ca="1" si="665"/>
        <v>1.2676588378469507E-3</v>
      </c>
      <c r="BX404" s="223">
        <f t="shared" ca="1" si="666"/>
        <v>8.2882044809875122E-4</v>
      </c>
      <c r="BY404" s="223">
        <f t="shared" ca="1" si="667"/>
        <v>-4.5061063674503869E-4</v>
      </c>
      <c r="BZ404" s="223">
        <f t="shared" ca="1" si="668"/>
        <v>-1.2730307846010392E-3</v>
      </c>
      <c r="CA404" s="223">
        <f t="shared" ca="1" si="669"/>
        <v>-8.0433850802038177E-4</v>
      </c>
      <c r="CB404" s="223">
        <f t="shared" ca="1" si="670"/>
        <v>4.8011679151293977E-4</v>
      </c>
      <c r="CC404" s="223">
        <f t="shared" ca="1" si="671"/>
        <v>1.2776359052121683E-3</v>
      </c>
      <c r="CD404" s="223">
        <f t="shared" ca="1" si="672"/>
        <v>7.7937206450094936E-4</v>
      </c>
      <c r="CE404" s="223">
        <f t="shared" ca="1" si="673"/>
        <v>-5.0933374187833952E-4</v>
      </c>
      <c r="CF404" s="223">
        <f t="shared" ca="1" si="674"/>
        <v>-1.2814714257278837E-3</v>
      </c>
      <c r="CG404" s="223">
        <f t="shared" ca="1" si="675"/>
        <v>-7.5393615639244541E-4</v>
      </c>
      <c r="CH404" s="223">
        <f t="shared" ca="1" si="676"/>
        <v>5.3824388864286382E-4</v>
      </c>
      <c r="CI404" s="223">
        <f t="shared" ca="1" si="677"/>
        <v>1.2845350357740416E-3</v>
      </c>
      <c r="CJ404" s="223">
        <f t="shared" ca="1" si="678"/>
        <v>7.2804610533483438E-4</v>
      </c>
      <c r="CK404" s="223">
        <f t="shared" ca="1" si="679"/>
        <v>-5.6682981741510504E-4</v>
      </c>
      <c r="CL404" s="223">
        <f t="shared" ca="1" si="680"/>
        <v>-1.2868248899465095E-3</v>
      </c>
      <c r="CM404" s="223">
        <f t="shared" ca="1" si="681"/>
        <v>-7.0171750652675189E-4</v>
      </c>
      <c r="CN404" s="223">
        <f t="shared" ca="1" si="682"/>
        <v>5.9507430910045087E-4</v>
      </c>
      <c r="CO404" s="223">
        <f t="shared" ca="1" si="683"/>
        <v>1.2883396089227546E-3</v>
      </c>
      <c r="CP404" s="223">
        <f t="shared" ca="1" si="684"/>
        <v>6.7496621933166062E-4</v>
      </c>
      <c r="CQ404" s="223">
        <f t="shared" ca="1" si="685"/>
        <v>-6.229603502732725E-4</v>
      </c>
      <c r="CR404" s="223">
        <f t="shared" ca="1" si="686"/>
        <v>-1.2890782802927063E-3</v>
      </c>
      <c r="CS404" s="223">
        <f t="shared" ca="1" si="687"/>
        <v>-6.4780835772464108E-4</v>
      </c>
      <c r="CT404" s="223">
        <f t="shared" ca="1" si="688"/>
        <v>6.5047114342506155E-4</v>
      </c>
      <c r="CU404" s="223">
        <f t="shared" ca="1" si="689"/>
        <v>1.2890404591083509E-3</v>
      </c>
      <c r="CV404" s="223">
        <f t="shared" ca="1" si="690"/>
        <v>6.2026028058604255E-4</v>
      </c>
      <c r="CW404" s="223">
        <f t="shared" ca="1" si="691"/>
        <v>-6.7759011708274969E-4</v>
      </c>
      <c r="CX404" s="223">
        <f t="shared" ca="1" si="692"/>
        <v>-1.2882261681517559E-3</v>
      </c>
      <c r="CY404" s="223">
        <f t="shared" ca="1" si="693"/>
        <v>-5.9233858184746092E-4</v>
      </c>
      <c r="CZ404" s="223">
        <f t="shared" ca="1" si="694"/>
        <v>7.0430093579061811E-4</v>
      </c>
      <c r="DA404" s="223">
        <f t="shared" ca="1" si="695"/>
        <v>1.2866358979213449E-3</v>
      </c>
      <c r="DB404" s="223">
        <f t="shared" ca="1" si="696"/>
        <v>5.6406008049612432E-4</v>
      </c>
      <c r="DC404" s="223">
        <f t="shared" ca="1" si="697"/>
        <v>-7.3058750995028988E-4</v>
      </c>
      <c r="DD404" s="223">
        <f t="shared" ca="1" si="698"/>
        <v>-1.2842706063364423E-3</v>
      </c>
      <c r="DE404" s="223">
        <f t="shared" ca="1" si="699"/>
        <v>-5.3544181044387824E-4</v>
      </c>
      <c r="DF404" s="223">
        <f t="shared" ca="1" si="700"/>
        <v>7.5643400551239398E-4</v>
      </c>
      <c r="DG404" s="223">
        <f t="shared" ca="1" si="701"/>
        <v>1.2811317181602522E-3</v>
      </c>
      <c r="DH404" s="223">
        <f t="shared" ca="1" si="702"/>
        <v>5.0650101026646316E-4</v>
      </c>
      <c r="DI404" s="223">
        <f t="shared" ca="1" si="703"/>
        <v>-7.8182485351445191E-4</v>
      </c>
      <c r="DJ404" s="223">
        <f t="shared" ca="1" si="704"/>
        <v>-1.2772211241416451E-3</v>
      </c>
      <c r="DK404" s="223">
        <f t="shared" ca="1" si="705"/>
        <v>-4.7725511281977294E-4</v>
      </c>
      <c r="DL404" s="223">
        <f t="shared" ca="1" si="706"/>
        <v>8.0674475945908164E-4</v>
      </c>
      <c r="DM404" s="223">
        <f t="shared" ca="1" si="707"/>
        <v>1.2725411798762262E-3</v>
      </c>
      <c r="DN404" s="223">
        <f t="shared" ca="1" si="708"/>
        <v>4.4772173473882121E-4</v>
      </c>
      <c r="DO404" s="223">
        <f t="shared" ca="1" si="709"/>
        <v>-8.3117871252672839E-4</v>
      </c>
      <c r="DP404" s="223">
        <f t="shared" ca="1" si="710"/>
        <v>-1.2670947043874328E-3</v>
      </c>
      <c r="DQ404" s="223">
        <f t="shared" ca="1" si="711"/>
        <v>-4.1791866582625663E-4</v>
      </c>
      <c r="DR404" s="223">
        <f t="shared" ca="1" si="712"/>
        <v>8.5511199461773711E-4</v>
      </c>
      <c r="DS404" s="223">
        <f t="shared" ca="1" si="713"/>
        <v>1.2608849784284356E-3</v>
      </c>
      <c r="DT404" s="223">
        <f t="shared" ca="1" si="714"/>
        <v>3.8786385833640115E-4</v>
      </c>
      <c r="DU404" s="223">
        <f t="shared" ca="1" si="715"/>
        <v>-8.7853018921787139E-4</v>
      </c>
      <c r="DV404" s="223">
        <f t="shared" ca="1" si="716"/>
        <v>-1.2539157425059632E-3</v>
      </c>
      <c r="DW404" s="223">
        <f t="shared" ca="1" si="717"/>
        <v>-3.575754161614303E-4</v>
      </c>
      <c r="DX404" s="223">
        <f t="shared" ca="1" si="718"/>
        <v>9.0141919008238081E-4</v>
      </c>
      <c r="DY404" s="223">
        <f t="shared" ca="1" si="719"/>
        <v>1.2461911946271306E-3</v>
      </c>
      <c r="DZ404" s="223">
        <f t="shared" ca="1" si="720"/>
        <v>3.2707158392636951E-4</v>
      </c>
      <c r="EA404" s="223">
        <f t="shared" ca="1" si="721"/>
        <v>-9.2376520973303227E-4</v>
      </c>
      <c r="EB404" s="223">
        <f t="shared" ca="1" si="722"/>
        <v>-1.2377159877707444E-3</v>
      </c>
      <c r="EC404" s="223">
        <f t="shared" ca="1" si="723"/>
        <v>-2.9637073599918142E-4</v>
      </c>
      <c r="ED404" s="223">
        <f t="shared" ca="1" si="724"/>
        <v>9.4555478776314631E-4</v>
      </c>
      <c r="EE404" s="223">
        <f t="shared" ca="1" si="725"/>
        <v>1.2284952270845064E-3</v>
      </c>
      <c r="EF404" s="223">
        <f t="shared" ca="1" si="726"/>
        <v>2.6549136542260756E-4</v>
      </c>
      <c r="EG404" s="223">
        <f t="shared" ca="1" si="727"/>
        <v>-9.6677479894568229E-4</v>
      </c>
      <c r="EH404" s="223">
        <f t="shared" ca="1" si="728"/>
        <v>-1.2185344668098797E-3</v>
      </c>
      <c r="EI404" s="223">
        <f t="shared" ca="1" si="729"/>
        <v>-2.3445207277486438E-4</v>
      </c>
      <c r="EJ404" s="223">
        <f t="shared" ca="1" si="730"/>
        <v>9.8741246113937127E-4</v>
      </c>
      <c r="EK404" s="223">
        <f t="shared" ca="1" si="731"/>
        <v>1.2078397069363736E-3</v>
      </c>
      <c r="EL404" s="223">
        <f t="shared" ca="1" si="732"/>
        <v>2.0327155496520941E-4</v>
      </c>
      <c r="EM404" s="223">
        <f t="shared" ca="1" si="733"/>
        <v>-1.0074553429881771E-3</v>
      </c>
      <c r="EN404" s="223">
        <f t="shared" ca="1" si="734"/>
        <v>-1.1964173895874443E-3</v>
      </c>
      <c r="EO404" s="223">
        <f t="shared" ca="1" si="735"/>
        <v>-1.7196859397165625E-4</v>
      </c>
      <c r="EP404" s="223">
        <f t="shared" ca="1" si="736"/>
        <v>1.0268913714095715E-3</v>
      </c>
      <c r="EQ404" s="223">
        <f t="shared" ca="1" si="737"/>
        <v>1.1842743951399552E-3</v>
      </c>
      <c r="ER404" s="223">
        <f t="shared" ca="1" si="738"/>
        <v>1.4056204552745095E-4</v>
      </c>
      <c r="ES404" s="223">
        <f t="shared" ca="1" si="739"/>
        <v>-1.0457088388667701E-3</v>
      </c>
      <c r="ET404" s="223">
        <f t="shared" ca="1" si="740"/>
        <v>-1.1714180380797052E-3</v>
      </c>
      <c r="EU404" s="223">
        <f t="shared" ca="1" si="741"/>
        <v>-1.0907082776293693E-4</v>
      </c>
      <c r="EV404" s="223">
        <f t="shared" ca="1" si="742"/>
        <v>1.063896410421007E-3</v>
      </c>
      <c r="EW404" s="223">
        <f t="shared" ca="1" si="743"/>
        <v>1.1578560625954732E-3</v>
      </c>
      <c r="EX404" s="223">
        <f t="shared" ca="1" si="744"/>
        <v>7.7513909810199375E-5</v>
      </c>
      <c r="EY404" s="223">
        <f t="shared" ca="1" si="745"/>
        <v>-1.0814431305592354E-3</v>
      </c>
      <c r="EZ404" s="223">
        <f t="shared" ca="1" si="746"/>
        <v>-1.1435966379141451E-3</v>
      </c>
      <c r="FA404" s="223">
        <f t="shared" ca="1" si="747"/>
        <v>-4.5910300376624099E-5</v>
      </c>
      <c r="FB404" s="223">
        <f t="shared" ca="1" si="748"/>
        <v>1.0983384297933983E-3</v>
      </c>
      <c r="FC404" s="223">
        <f t="shared" ca="1" si="749"/>
        <v>1.1286483533799697E-3</v>
      </c>
      <c r="FD404" s="223">
        <f t="shared" ca="1" si="750"/>
        <v>1.4279036294834939E-5</v>
      </c>
      <c r="FE404" s="223">
        <f t="shared" ca="1" si="751"/>
        <v>-1.1145721310269723E-3</v>
      </c>
      <c r="FF404" s="223">
        <f t="shared" ca="1" si="752"/>
        <v>-1.1130202132805982E-3</v>
      </c>
      <c r="FG404" s="223">
        <f t="shared" ca="1" si="753"/>
        <v>1.7360828944527071E-5</v>
      </c>
      <c r="FH404" s="223">
        <f t="shared" ca="1" si="754"/>
        <v>1.130134455685352E-3</v>
      </c>
      <c r="FI404" s="223">
        <f t="shared" ca="1" si="755"/>
        <v>1.0967216314232717E-3</v>
      </c>
      <c r="FJ404" s="223">
        <f t="shared" ca="1" si="756"/>
        <v>-4.8990236669696052E-5</v>
      </c>
      <c r="FK404" s="223">
        <f t="shared" ca="1" si="757"/>
        <v>-1.1450160296060756E-3</v>
      </c>
      <c r="FL404" s="223">
        <f t="shared" ca="1" si="758"/>
        <v>-1.0797624254642202E-3</v>
      </c>
      <c r="FM404" s="223">
        <f t="shared" ca="1" si="759"/>
        <v>8.0590134508158151E-5</v>
      </c>
      <c r="FN404" s="223">
        <f t="shared" ca="1" si="760"/>
        <v>1.1592078886854553E-3</v>
      </c>
      <c r="FO404" s="223">
        <f t="shared" ca="1" si="761"/>
        <v>1.0621528109949862E-3</v>
      </c>
      <c r="FP404" s="223">
        <f t="shared" ca="1" si="762"/>
        <v>-1.1214148786305189E-4</v>
      </c>
      <c r="FQ404" s="223">
        <f t="shared" ca="1" si="763"/>
        <v>-1.1727014842782819E-3</v>
      </c>
      <c r="FR404" s="223">
        <f t="shared" ca="1" si="764"/>
        <v>-1.0439033953888606E-3</v>
      </c>
      <c r="FS404" s="223">
        <f t="shared" ca="1" si="765"/>
        <v>1.436252913788608E-4</v>
      </c>
      <c r="FT404" s="223">
        <f t="shared" ca="1" si="766"/>
        <v>1.1854886883471121E-3</v>
      </c>
      <c r="FU404" s="223">
        <f t="shared" ca="1" si="767"/>
        <v>1.0250251714114143E-3</v>
      </c>
      <c r="FV404" s="223">
        <f t="shared" ca="1" si="768"/>
        <v>-1.7502258038967506E-4</v>
      </c>
      <c r="FW404" s="223">
        <f t="shared" ca="1" si="769"/>
        <v>-1.1975617983583588E-3</v>
      </c>
      <c r="FX404" s="223">
        <f t="shared" ca="1" si="770"/>
        <v>-1.0055295105988924E-3</v>
      </c>
      <c r="FY404" s="223">
        <f t="shared" ca="1" si="771"/>
        <v>2.0631444234257812E-4</v>
      </c>
      <c r="FZ404" s="223">
        <f t="shared" ca="1" si="772"/>
        <v>1.2089135419219811E-3</v>
      </c>
      <c r="GA404" s="223">
        <f t="shared" ca="1" si="773"/>
        <v>9.8542815640833333E-4</v>
      </c>
      <c r="GB404" s="223">
        <f t="shared" ca="1" si="774"/>
        <v>-2.3748202819000818E-4</v>
      </c>
      <c r="GC404" s="223">
        <f t="shared" ca="1" si="775"/>
        <v>-1.219537081172152E-3</v>
      </c>
      <c r="GD404" s="223">
        <f t="shared" ca="1" si="776"/>
        <v>-9.6473321714388573E-4</v>
      </c>
      <c r="GE404" s="223">
        <f t="shared" ca="1" si="777"/>
        <v>2.6850656374364536E-4</v>
      </c>
      <c r="GF404" s="223">
        <f t="shared" ca="1" si="778"/>
        <v>1.2294260168860529E-3</v>
      </c>
      <c r="GG404" s="223">
        <f t="shared" ca="1" si="779"/>
        <v>9.4345715866312884E-4</v>
      </c>
      <c r="GH404" s="223">
        <f t="shared" ca="1" si="780"/>
        <v>-2.9936936098342659E-4</v>
      </c>
      <c r="GI404" s="223">
        <f t="shared" ca="1" si="781"/>
        <v>-1.2385743923385812E-3</v>
      </c>
      <c r="GJ404" s="223">
        <f t="shared" ca="1" si="782"/>
        <v>-9.2161279686815408E-4</v>
      </c>
      <c r="GK404" s="223">
        <f t="shared" ca="1" si="783"/>
        <v>3.3005182931429274E-4</v>
      </c>
      <c r="GL404" s="223">
        <f t="shared" ca="1" si="784"/>
        <v>1.2469766968904437E-3</v>
      </c>
      <c r="GM404" s="223">
        <f t="shared" ca="1" si="785"/>
        <v>8.9921328998564265E-4</v>
      </c>
      <c r="GN404" s="223">
        <f t="shared" ca="1" si="786"/>
        <v>-3.605354867646126E-4</v>
      </c>
      <c r="GO404" s="223">
        <f t="shared" ca="1" si="787"/>
        <v>-1.2546278693075527E-3</v>
      </c>
      <c r="GP404" s="223">
        <f t="shared" ca="1" si="788"/>
        <v>-8.7627213064099443E-4</v>
      </c>
      <c r="GQ404" s="223">
        <f t="shared" ca="1" si="789"/>
        <v>3.9080197111899563E-4</v>
      </c>
      <c r="GR404" s="223">
        <f t="shared" ca="1" si="790"/>
        <v>1.2615233008097574E-3</v>
      </c>
      <c r="GS404" s="223">
        <f t="shared" ca="1" si="791"/>
        <v>8.5280313773077314E-4</v>
      </c>
      <c r="GT404" s="223">
        <f t="shared" ca="1" si="792"/>
        <v>-4.2083305097896862E-4</v>
      </c>
      <c r="GU404" s="223">
        <f t="shared" ca="1" si="793"/>
        <v>-1.2676588378469486E-3</v>
      </c>
      <c r="GV404" s="223">
        <f t="shared" ca="1" si="794"/>
        <v>-8.288204480987459E-4</v>
      </c>
      <c r="GW404" s="223">
        <f t="shared" ca="1" si="795"/>
        <v>4.5061063674502801E-4</v>
      </c>
      <c r="GX404" s="223">
        <f t="shared" ca="1" si="796"/>
        <v>1.2730307846010374E-3</v>
      </c>
      <c r="GY404" s="223">
        <f t="shared" ca="1" si="797"/>
        <v>8.0433850802040497E-4</v>
      </c>
      <c r="GZ404" s="223">
        <f t="shared" ca="1" si="798"/>
        <v>-4.8011679151292914E-4</v>
      </c>
      <c r="HA404" s="223">
        <f t="shared" ca="1" si="799"/>
        <v>-1.2776359052121692E-3</v>
      </c>
      <c r="HB404" s="223">
        <f t="shared" ca="1" si="800"/>
        <v>-7.7937206450095836E-4</v>
      </c>
      <c r="HC404" s="223">
        <f t="shared" ca="1" si="801"/>
        <v>5.0933374187834581E-4</v>
      </c>
      <c r="HD404" s="223">
        <f t="shared" ca="1" si="802"/>
        <v>1.2814714257278804E-3</v>
      </c>
      <c r="HE404" s="223">
        <f t="shared" ca="1" si="803"/>
        <v>7.5393615639245462E-4</v>
      </c>
      <c r="HF404" s="223">
        <f t="shared" ca="1" si="804"/>
        <v>-5.3824388864287022E-4</v>
      </c>
      <c r="HG404" s="223">
        <f t="shared" ca="1" si="805"/>
        <v>-1.2845350357740407E-3</v>
      </c>
      <c r="HH404" s="223">
        <f t="shared" ca="1" si="806"/>
        <v>-7.2804610533482852E-4</v>
      </c>
      <c r="HI404" s="223">
        <f t="shared" ca="1" si="807"/>
        <v>5.6682981741507836E-4</v>
      </c>
      <c r="HJ404" s="223">
        <f t="shared" ca="1" si="808"/>
        <v>1.2868248899465091E-3</v>
      </c>
      <c r="HK404" s="223">
        <f t="shared" ca="1" si="809"/>
        <v>7.0171750652677672E-4</v>
      </c>
      <c r="HL404" s="223">
        <f t="shared" ca="1" si="810"/>
        <v>-5.950743091004409E-4</v>
      </c>
      <c r="HM404" s="223">
        <f t="shared" ca="1" si="811"/>
        <v>-1.288339608922755E-3</v>
      </c>
      <c r="HN404" s="223">
        <f t="shared" ca="1" si="812"/>
        <v>-6.7496621933167027E-4</v>
      </c>
      <c r="HO404" s="223">
        <f t="shared" ca="1" si="813"/>
        <v>6.2296035027326264E-4</v>
      </c>
      <c r="HP404" s="223">
        <f t="shared" ca="1" si="814"/>
        <v>1.2890782802927059E-3</v>
      </c>
      <c r="HQ404" s="223">
        <f t="shared" ca="1" si="815"/>
        <v>6.4780835772465083E-4</v>
      </c>
      <c r="HR404" s="223">
        <f t="shared" ca="1" si="816"/>
        <v>-6.5047114342506752E-4</v>
      </c>
      <c r="HS404" s="223">
        <f t="shared" ca="1" si="817"/>
        <v>-1.2890404591083511E-3</v>
      </c>
      <c r="HT404" s="223">
        <f t="shared" ca="1" si="818"/>
        <v>-6.2026028058605252E-4</v>
      </c>
      <c r="HU404" s="223">
        <f t="shared" ca="1" si="819"/>
        <v>6.7759011708272453E-4</v>
      </c>
      <c r="HV404" s="223">
        <f t="shared" ca="1" si="820"/>
        <v>1.2882261681517564E-3</v>
      </c>
      <c r="HW404" s="223">
        <f t="shared" ca="1" si="821"/>
        <v>5.9233858184745474E-4</v>
      </c>
      <c r="HX404" s="223">
        <f t="shared" ca="1" si="822"/>
        <v>-7.0430093579060857E-4</v>
      </c>
      <c r="HY404" s="223">
        <f t="shared" ca="1" si="823"/>
        <v>-1.2866358979213455E-3</v>
      </c>
      <c r="HZ404" s="223">
        <f t="shared" ca="1" si="824"/>
        <v>-5.6406008049615099E-4</v>
      </c>
      <c r="IA404" s="223">
        <f t="shared" ca="1" si="825"/>
        <v>7.3058750995028056E-4</v>
      </c>
      <c r="IB404" s="223">
        <f t="shared" ca="1" si="826"/>
        <v>1.2842706063364417E-3</v>
      </c>
      <c r="IC404" s="223">
        <f t="shared" ca="1" si="827"/>
        <v>5.3544181044388865E-4</v>
      </c>
      <c r="ID404" s="223">
        <f t="shared" ca="1" si="828"/>
        <v>-7.5643400551238488E-4</v>
      </c>
      <c r="IE404" s="223">
        <f t="shared" ca="1" si="829"/>
        <v>-8.5132366515351622E-4</v>
      </c>
      <c r="IF404" s="223">
        <f t="shared" ca="1" si="830"/>
        <v>-5.0650101026647346E-4</v>
      </c>
      <c r="IG404" s="223">
        <f t="shared" ca="1" si="831"/>
        <v>7.8182485351445744E-4</v>
      </c>
      <c r="IH404" s="223">
        <f t="shared" ca="1" si="832"/>
        <v>1.2772211241416464E-3</v>
      </c>
      <c r="II404" s="223">
        <f t="shared" ca="1" si="833"/>
        <v>4.7725511281976633E-4</v>
      </c>
      <c r="IJ404" s="223">
        <f t="shared" ca="1" si="834"/>
        <v>-8.0674475945905844E-4</v>
      </c>
      <c r="IK404" s="223">
        <f t="shared" ca="1" si="835"/>
        <v>-1.2725411798762279E-3</v>
      </c>
      <c r="IL404" s="223">
        <f t="shared" ca="1" si="836"/>
        <v>-4.4772173473884896E-4</v>
      </c>
      <c r="IM404" s="223">
        <f t="shared" ca="1" si="837"/>
        <v>8.3117871252671972E-4</v>
      </c>
      <c r="IN404" s="223">
        <f t="shared" ca="1" si="838"/>
        <v>1.2670947043874315E-3</v>
      </c>
      <c r="IO404" s="223">
        <f t="shared" ca="1" si="839"/>
        <v>4.1791866582628476E-4</v>
      </c>
      <c r="IP404" s="223">
        <f t="shared" ca="1" si="840"/>
        <v>-8.5511199461770111E-4</v>
      </c>
      <c r="IQ404" s="223">
        <f t="shared" ca="1" si="841"/>
        <v>-1.2608849784284341E-3</v>
      </c>
      <c r="IR404" s="223">
        <f t="shared" ca="1" si="842"/>
        <v>-3.8786385833641199E-4</v>
      </c>
      <c r="IS404" s="223">
        <f t="shared" ca="1" si="843"/>
        <v>8.7853018921784948E-4</v>
      </c>
      <c r="IT404" s="223">
        <f t="shared" ca="1" si="844"/>
        <v>1.2539157425059573E-3</v>
      </c>
      <c r="IU404" s="223">
        <f t="shared" ca="1" si="845"/>
        <v>3.5757541616144109E-4</v>
      </c>
      <c r="IV404" s="223">
        <f t="shared" ca="1" si="846"/>
        <v>-9.0141919008237268E-4</v>
      </c>
      <c r="IW404" s="223">
        <f t="shared" ca="1" si="847"/>
        <v>-1.2461911946271241E-3</v>
      </c>
      <c r="IX404" s="223">
        <f t="shared" ca="1" si="848"/>
        <v>-3.2707158392638046E-4</v>
      </c>
      <c r="IY404" s="223">
        <f t="shared" ca="1" si="849"/>
        <v>9.2376520973302435E-4</v>
      </c>
      <c r="IZ404" s="223">
        <f t="shared" ca="1" si="850"/>
        <v>1.2377159877707579E-3</v>
      </c>
      <c r="JA404" s="223">
        <f t="shared" ca="1" si="851"/>
        <v>2.9637073599915687E-4</v>
      </c>
      <c r="JB404" s="223">
        <f t="shared" ca="1" si="852"/>
        <v>-9.455547877631385E-4</v>
      </c>
    </row>
    <row r="405" spans="2:262">
      <c r="B405" s="230">
        <v>44</v>
      </c>
      <c r="C405" s="229">
        <f t="shared" si="853"/>
        <v>8.5937500000000044E-4</v>
      </c>
      <c r="D405" s="226">
        <f t="shared" ca="1" si="597"/>
        <v>50.063004017454112</v>
      </c>
      <c r="E405" s="225">
        <f ca="1">AX361</f>
        <v>6.3004017454110786E-2</v>
      </c>
      <c r="F405" s="224">
        <v>44</v>
      </c>
      <c r="G405" s="223">
        <f t="shared" ca="1" si="854"/>
        <v>-3.5705694277415661E-4</v>
      </c>
      <c r="H405" s="223">
        <f t="shared" ca="1" si="598"/>
        <v>-6.961051722735294E-5</v>
      </c>
      <c r="I405" s="223">
        <f t="shared" ca="1" si="599"/>
        <v>2.914286014346685E-4</v>
      </c>
      <c r="J405" s="223">
        <f t="shared" ca="1" si="600"/>
        <v>3.4436750069548696E-4</v>
      </c>
      <c r="K405" s="223">
        <f t="shared" ca="1" si="601"/>
        <v>3.3238830758885643E-5</v>
      </c>
      <c r="L405" s="223">
        <f t="shared" ca="1" si="602"/>
        <v>-3.1303014798418632E-4</v>
      </c>
      <c r="M405" s="223">
        <f t="shared" ca="1" si="603"/>
        <v>-3.2836161133469494E-4</v>
      </c>
      <c r="N405" s="223">
        <f t="shared" ca="1" si="604"/>
        <v>3.4529638199828699E-6</v>
      </c>
      <c r="O405" s="223">
        <f t="shared" ca="1" si="605"/>
        <v>3.3161704308893127E-4</v>
      </c>
      <c r="P405" s="223">
        <f t="shared" ca="1" si="606"/>
        <v>3.0919342015603413E-4</v>
      </c>
      <c r="Q405" s="223">
        <f t="shared" ca="1" si="607"/>
        <v>-4.0111504469682861E-5</v>
      </c>
      <c r="R405" s="223">
        <f t="shared" ca="1" si="608"/>
        <v>-3.4701028478841396E-4</v>
      </c>
      <c r="S405" s="223">
        <f t="shared" ca="1" si="609"/>
        <v>-2.8704752731895415E-4</v>
      </c>
      <c r="T405" s="223">
        <f t="shared" ca="1" si="610"/>
        <v>7.6383749404161086E-5</v>
      </c>
      <c r="U405" s="223">
        <f t="shared" ca="1" si="611"/>
        <v>3.5906162775026674E-4</v>
      </c>
      <c r="V405" s="223">
        <f t="shared" ca="1" si="612"/>
        <v>2.6213720987765265E-4</v>
      </c>
      <c r="W405" s="223">
        <f t="shared" ca="1" si="613"/>
        <v>-1.1192037707627241E-4</v>
      </c>
      <c r="X405" s="223">
        <f t="shared" ca="1" si="614"/>
        <v>-3.6765501095383267E-4</v>
      </c>
      <c r="Y405" s="223">
        <f t="shared" ca="1" si="615"/>
        <v>-2.3470236780645401E-4</v>
      </c>
      <c r="Z405" s="223">
        <f t="shared" ca="1" si="616"/>
        <v>1.4637915033523761E-4</v>
      </c>
      <c r="AA405" s="223">
        <f t="shared" ca="1" si="617"/>
        <v>3.7270767542124032E-4</v>
      </c>
      <c r="AB405" s="223">
        <f t="shared" ca="1" si="618"/>
        <v>2.0500721363191402E-4</v>
      </c>
      <c r="AC405" s="223">
        <f t="shared" ca="1" si="619"/>
        <v>-1.7942821235749132E-4</v>
      </c>
      <c r="AD405" s="223">
        <f t="shared" ca="1" si="620"/>
        <v>-3.7417096123160121E-4</v>
      </c>
      <c r="AE405" s="223">
        <f t="shared" ca="1" si="621"/>
        <v>-1.7333772792175615E-4</v>
      </c>
      <c r="AF405" s="223">
        <f t="shared" ca="1" si="622"/>
        <v>2.1074928260930424E-4</v>
      </c>
      <c r="AG405" s="223">
        <f t="shared" ca="1" si="623"/>
        <v>3.7203077614264823E-4</v>
      </c>
      <c r="AH405" s="223">
        <f t="shared" ca="1" si="624"/>
        <v>1.3999890513567101E-4</v>
      </c>
      <c r="AI405" s="223">
        <f t="shared" ca="1" si="625"/>
        <v>-2.4004072206231273E-4</v>
      </c>
      <c r="AJ405" s="223">
        <f t="shared" ca="1" si="626"/>
        <v>-3.6630773130673204E-4</v>
      </c>
      <c r="AK405" s="223">
        <f t="shared" ca="1" si="627"/>
        <v>-1.0531181636194302E-4</v>
      </c>
      <c r="AL405" s="223">
        <f t="shared" ca="1" si="628"/>
        <v>2.6702043814225471E-4</v>
      </c>
      <c r="AM405" s="223">
        <f t="shared" ca="1" si="629"/>
        <v>3.5705694277415715E-4</v>
      </c>
      <c r="AN405" s="223">
        <f t="shared" ca="1" si="630"/>
        <v>6.9610517227354702E-5</v>
      </c>
      <c r="AO405" s="223">
        <f t="shared" ca="1" si="631"/>
        <v>-2.9142860143466736E-4</v>
      </c>
      <c r="AP405" s="223">
        <f t="shared" ca="1" si="632"/>
        <v>-3.4436750069548767E-4</v>
      </c>
      <c r="AQ405" s="223">
        <f t="shared" ca="1" si="633"/>
        <v>-3.3238830758887459E-5</v>
      </c>
      <c r="AR405" s="223">
        <f t="shared" ca="1" si="634"/>
        <v>3.1303014798418535E-4</v>
      </c>
      <c r="AS405" s="223">
        <f t="shared" ca="1" si="635"/>
        <v>3.2836161133469586E-4</v>
      </c>
      <c r="AT405" s="223">
        <f t="shared" ca="1" si="636"/>
        <v>-3.4529638199810267E-6</v>
      </c>
      <c r="AU405" s="223">
        <f t="shared" ca="1" si="637"/>
        <v>-3.3161704308893041E-4</v>
      </c>
      <c r="AV405" s="223">
        <f t="shared" ca="1" si="638"/>
        <v>-3.0919342015603511E-4</v>
      </c>
      <c r="AW405" s="223">
        <f t="shared" ca="1" si="639"/>
        <v>4.0111504469681072E-5</v>
      </c>
      <c r="AX405" s="223">
        <f t="shared" ca="1" si="640"/>
        <v>3.4701028478841326E-4</v>
      </c>
      <c r="AY405" s="223">
        <f t="shared" ca="1" si="641"/>
        <v>2.8704752731895534E-4</v>
      </c>
      <c r="AZ405" s="223">
        <f t="shared" ca="1" si="642"/>
        <v>-7.6383749404159297E-5</v>
      </c>
      <c r="BA405" s="223">
        <f t="shared" ca="1" si="643"/>
        <v>-3.5906162775026619E-4</v>
      </c>
      <c r="BB405" s="223">
        <f t="shared" ca="1" si="644"/>
        <v>-2.6213720987765395E-4</v>
      </c>
      <c r="BC405" s="223">
        <f t="shared" ca="1" si="645"/>
        <v>1.1192037707627065E-4</v>
      </c>
      <c r="BD405" s="223">
        <f t="shared" ca="1" si="646"/>
        <v>3.6765501095383234E-4</v>
      </c>
      <c r="BE405" s="223">
        <f t="shared" ca="1" si="647"/>
        <v>2.3470236780645542E-4</v>
      </c>
      <c r="BF405" s="223">
        <f t="shared" ca="1" si="648"/>
        <v>-1.4637915033523593E-4</v>
      </c>
      <c r="BG405" s="223">
        <f t="shared" ca="1" si="649"/>
        <v>-3.7270767542124021E-4</v>
      </c>
      <c r="BH405" s="223">
        <f t="shared" ca="1" si="650"/>
        <v>-2.0500721363191559E-4</v>
      </c>
      <c r="BI405" s="223">
        <f t="shared" ca="1" si="651"/>
        <v>1.794282123574897E-4</v>
      </c>
      <c r="BJ405" s="223">
        <f t="shared" ca="1" si="652"/>
        <v>3.7417096123160126E-4</v>
      </c>
      <c r="BK405" s="223">
        <f t="shared" ca="1" si="653"/>
        <v>1.7333772792175778E-4</v>
      </c>
      <c r="BL405" s="223">
        <f t="shared" ca="1" si="654"/>
        <v>-2.1074928260930275E-4</v>
      </c>
      <c r="BM405" s="223">
        <f t="shared" ca="1" si="655"/>
        <v>-3.7203077614264839E-4</v>
      </c>
      <c r="BN405" s="223">
        <f t="shared" ca="1" si="656"/>
        <v>-1.3999890513567272E-4</v>
      </c>
      <c r="BO405" s="223">
        <f t="shared" ca="1" si="657"/>
        <v>2.4004072206231135E-4</v>
      </c>
      <c r="BP405" s="223">
        <f t="shared" ca="1" si="658"/>
        <v>3.6630773130673247E-4</v>
      </c>
      <c r="BQ405" s="223">
        <f t="shared" ca="1" si="659"/>
        <v>1.0531181636194478E-4</v>
      </c>
      <c r="BR405" s="223">
        <f t="shared" ca="1" si="660"/>
        <v>-2.6702043814225346E-4</v>
      </c>
      <c r="BS405" s="223">
        <f t="shared" ca="1" si="661"/>
        <v>-3.570569427741577E-4</v>
      </c>
      <c r="BT405" s="223">
        <f t="shared" ca="1" si="662"/>
        <v>-6.9610517227356491E-5</v>
      </c>
      <c r="BU405" s="223">
        <f t="shared" ca="1" si="663"/>
        <v>2.9142860143466616E-4</v>
      </c>
      <c r="BV405" s="223">
        <f t="shared" ca="1" si="664"/>
        <v>3.4436750069548837E-4</v>
      </c>
      <c r="BW405" s="223">
        <f t="shared" ca="1" si="665"/>
        <v>3.3238830758889303E-5</v>
      </c>
      <c r="BX405" s="223">
        <f t="shared" ca="1" si="666"/>
        <v>-3.1303014798418437E-4</v>
      </c>
      <c r="BY405" s="223">
        <f t="shared" ca="1" si="667"/>
        <v>-3.2836161133469673E-4</v>
      </c>
      <c r="BZ405" s="223">
        <f t="shared" ca="1" si="668"/>
        <v>3.4529638199791836E-6</v>
      </c>
      <c r="CA405" s="223">
        <f t="shared" ca="1" si="669"/>
        <v>3.3161704308892954E-4</v>
      </c>
      <c r="CB405" s="223">
        <f t="shared" ca="1" si="670"/>
        <v>3.0919342015603619E-4</v>
      </c>
      <c r="CC405" s="223">
        <f t="shared" ca="1" si="671"/>
        <v>-4.0111504469679229E-5</v>
      </c>
      <c r="CD405" s="223">
        <f t="shared" ca="1" si="672"/>
        <v>-3.4701028478841255E-4</v>
      </c>
      <c r="CE405" s="223">
        <f t="shared" ca="1" si="673"/>
        <v>-2.8704752731895653E-4</v>
      </c>
      <c r="CF405" s="223">
        <f t="shared" ca="1" si="674"/>
        <v>7.6383749404157508E-5</v>
      </c>
      <c r="CG405" s="223">
        <f t="shared" ca="1" si="675"/>
        <v>3.5906162775026571E-4</v>
      </c>
      <c r="CH405" s="223">
        <f t="shared" ca="1" si="676"/>
        <v>2.6213720987765525E-4</v>
      </c>
      <c r="CI405" s="223">
        <f t="shared" ca="1" si="677"/>
        <v>-1.1192037707626889E-4</v>
      </c>
      <c r="CJ405" s="223">
        <f t="shared" ca="1" si="678"/>
        <v>-3.6765501095383196E-4</v>
      </c>
      <c r="CK405" s="223">
        <f t="shared" ca="1" si="679"/>
        <v>-2.3470236780645683E-4</v>
      </c>
      <c r="CL405" s="223">
        <f t="shared" ca="1" si="680"/>
        <v>1.4637915033523425E-4</v>
      </c>
      <c r="CM405" s="223">
        <f t="shared" ca="1" si="681"/>
        <v>3.7270767542124E-4</v>
      </c>
      <c r="CN405" s="223">
        <f t="shared" ca="1" si="682"/>
        <v>2.0500721363191714E-4</v>
      </c>
      <c r="CO405" s="223">
        <f t="shared" ca="1" si="683"/>
        <v>-1.7942821235748818E-4</v>
      </c>
      <c r="CP405" s="223">
        <f t="shared" ca="1" si="684"/>
        <v>-3.7417096123160126E-4</v>
      </c>
      <c r="CQ405" s="223">
        <f t="shared" ca="1" si="685"/>
        <v>-1.7333772792175941E-4</v>
      </c>
      <c r="CR405" s="223">
        <f t="shared" ca="1" si="686"/>
        <v>2.1074928260930123E-4</v>
      </c>
      <c r="CS405" s="223">
        <f t="shared" ca="1" si="687"/>
        <v>3.7203077614264861E-4</v>
      </c>
      <c r="CT405" s="223">
        <f t="shared" ca="1" si="688"/>
        <v>1.3999890513567443E-4</v>
      </c>
      <c r="CU405" s="223">
        <f t="shared" ca="1" si="689"/>
        <v>-2.4004072206230991E-4</v>
      </c>
      <c r="CV405" s="223">
        <f t="shared" ca="1" si="690"/>
        <v>-3.663077313067328E-4</v>
      </c>
      <c r="CW405" s="223">
        <f t="shared" ca="1" si="691"/>
        <v>-1.0531181636194654E-4</v>
      </c>
      <c r="CX405" s="223">
        <f t="shared" ca="1" si="692"/>
        <v>2.6702043814225216E-4</v>
      </c>
      <c r="CY405" s="223">
        <f t="shared" ca="1" si="693"/>
        <v>3.5705694277415824E-4</v>
      </c>
      <c r="CZ405" s="223">
        <f t="shared" ca="1" si="694"/>
        <v>6.9610517227358307E-5</v>
      </c>
      <c r="DA405" s="223">
        <f t="shared" ca="1" si="695"/>
        <v>-2.9142860143466508E-4</v>
      </c>
      <c r="DB405" s="223">
        <f t="shared" ca="1" si="696"/>
        <v>-3.4436750069548913E-4</v>
      </c>
      <c r="DC405" s="223">
        <f t="shared" ca="1" si="697"/>
        <v>-3.3238830758891146E-5</v>
      </c>
      <c r="DD405" s="223">
        <f t="shared" ca="1" si="698"/>
        <v>3.1303014798418334E-4</v>
      </c>
      <c r="DE405" s="223">
        <f t="shared" ca="1" si="699"/>
        <v>3.283616113346976E-4</v>
      </c>
      <c r="DF405" s="223">
        <f t="shared" ca="1" si="700"/>
        <v>-3.4529638199773405E-6</v>
      </c>
      <c r="DG405" s="223">
        <f t="shared" ca="1" si="701"/>
        <v>-3.3161704308892862E-4</v>
      </c>
      <c r="DH405" s="223">
        <f t="shared" ca="1" si="702"/>
        <v>-3.0919342015603717E-4</v>
      </c>
      <c r="DI405" s="223">
        <f t="shared" ca="1" si="703"/>
        <v>4.0111504469677412E-5</v>
      </c>
      <c r="DJ405" s="223">
        <f t="shared" ca="1" si="704"/>
        <v>3.4701028478841196E-4</v>
      </c>
      <c r="DK405" s="223">
        <f t="shared" ca="1" si="705"/>
        <v>2.8704752731895767E-4</v>
      </c>
      <c r="DL405" s="223">
        <f t="shared" ca="1" si="706"/>
        <v>-7.6383749404155692E-5</v>
      </c>
      <c r="DM405" s="223">
        <f t="shared" ca="1" si="707"/>
        <v>-3.5906162775026522E-4</v>
      </c>
      <c r="DN405" s="223">
        <f t="shared" ca="1" si="708"/>
        <v>-2.6213720987765656E-4</v>
      </c>
      <c r="DO405" s="223">
        <f t="shared" ca="1" si="709"/>
        <v>1.1192037707626713E-4</v>
      </c>
      <c r="DP405" s="223">
        <f t="shared" ca="1" si="710"/>
        <v>3.6765501095383164E-4</v>
      </c>
      <c r="DQ405" s="223">
        <f t="shared" ca="1" si="711"/>
        <v>2.3470236780645829E-4</v>
      </c>
      <c r="DR405" s="223">
        <f t="shared" ca="1" si="712"/>
        <v>-1.4637915033523255E-4</v>
      </c>
      <c r="DS405" s="223">
        <f t="shared" ca="1" si="713"/>
        <v>-3.7270767542123983E-4</v>
      </c>
      <c r="DT405" s="223">
        <f t="shared" ca="1" si="714"/>
        <v>-2.0500721363191863E-4</v>
      </c>
      <c r="DU405" s="223">
        <f t="shared" ca="1" si="715"/>
        <v>1.7942821235748655E-4</v>
      </c>
      <c r="DV405" s="223">
        <f t="shared" ca="1" si="716"/>
        <v>3.7417096123160132E-4</v>
      </c>
      <c r="DW405" s="223">
        <f t="shared" ca="1" si="717"/>
        <v>1.7333772792176103E-4</v>
      </c>
      <c r="DX405" s="223">
        <f t="shared" ca="1" si="718"/>
        <v>-2.1074928260929969E-4</v>
      </c>
      <c r="DY405" s="223">
        <f t="shared" ca="1" si="719"/>
        <v>-3.7203077614264882E-4</v>
      </c>
      <c r="DZ405" s="223">
        <f t="shared" ca="1" si="720"/>
        <v>-1.3999890513567611E-4</v>
      </c>
      <c r="EA405" s="223">
        <f t="shared" ca="1" si="721"/>
        <v>2.400407220623085E-4</v>
      </c>
      <c r="EB405" s="223">
        <f t="shared" ca="1" si="722"/>
        <v>3.6630773130673312E-4</v>
      </c>
      <c r="EC405" s="223">
        <f t="shared" ca="1" si="723"/>
        <v>1.0531181636194828E-4</v>
      </c>
      <c r="ED405" s="223">
        <f t="shared" ca="1" si="724"/>
        <v>-2.6702043814225086E-4</v>
      </c>
      <c r="EE405" s="223">
        <f t="shared" ca="1" si="725"/>
        <v>-3.5705694277415878E-4</v>
      </c>
      <c r="EF405" s="223">
        <f t="shared" ca="1" si="726"/>
        <v>-6.9610517227360123E-5</v>
      </c>
      <c r="EG405" s="223">
        <f t="shared" ca="1" si="727"/>
        <v>2.9142860143466389E-4</v>
      </c>
      <c r="EH405" s="223">
        <f t="shared" ca="1" si="728"/>
        <v>3.4436750069548978E-4</v>
      </c>
      <c r="EI405" s="223">
        <f t="shared" ca="1" si="729"/>
        <v>3.3238830758892962E-5</v>
      </c>
      <c r="EJ405" s="223">
        <f t="shared" ca="1" si="730"/>
        <v>-3.1303014798418237E-4</v>
      </c>
      <c r="EK405" s="223">
        <f t="shared" ca="1" si="731"/>
        <v>-3.2836161133469846E-4</v>
      </c>
      <c r="EL405" s="223">
        <f t="shared" ca="1" si="732"/>
        <v>3.4529638199755244E-6</v>
      </c>
      <c r="EM405" s="223">
        <f t="shared" ca="1" si="733"/>
        <v>3.316170430889278E-4</v>
      </c>
      <c r="EN405" s="223">
        <f t="shared" ca="1" si="734"/>
        <v>3.091934201560382E-4</v>
      </c>
      <c r="EO405" s="223">
        <f t="shared" ca="1" si="735"/>
        <v>-4.0111504469675596E-5</v>
      </c>
      <c r="EP405" s="223">
        <f t="shared" ca="1" si="736"/>
        <v>-3.470102847884112E-4</v>
      </c>
      <c r="EQ405" s="223">
        <f t="shared" ca="1" si="737"/>
        <v>-2.8704752731895886E-4</v>
      </c>
      <c r="ER405" s="223">
        <f t="shared" ca="1" si="738"/>
        <v>7.6383749404153903E-5</v>
      </c>
      <c r="ES405" s="223">
        <f t="shared" ca="1" si="739"/>
        <v>3.5906162775026468E-4</v>
      </c>
      <c r="ET405" s="223">
        <f t="shared" ca="1" si="740"/>
        <v>2.6213720987765791E-4</v>
      </c>
      <c r="EU405" s="223">
        <f t="shared" ca="1" si="741"/>
        <v>-1.1192037707626539E-4</v>
      </c>
      <c r="EV405" s="223">
        <f t="shared" ca="1" si="742"/>
        <v>-3.6765501095383131E-4</v>
      </c>
      <c r="EW405" s="223">
        <f t="shared" ca="1" si="743"/>
        <v>-2.347023678064597E-4</v>
      </c>
      <c r="EX405" s="223">
        <f t="shared" ca="1" si="744"/>
        <v>1.4637915033523087E-4</v>
      </c>
      <c r="EY405" s="223">
        <f t="shared" ca="1" si="745"/>
        <v>3.7270767542123967E-4</v>
      </c>
      <c r="EZ405" s="223">
        <f t="shared" ca="1" si="746"/>
        <v>2.050072136319202E-4</v>
      </c>
      <c r="FA405" s="223">
        <f t="shared" ca="1" si="747"/>
        <v>-1.7942821235748493E-4</v>
      </c>
      <c r="FB405" s="223">
        <f t="shared" ca="1" si="748"/>
        <v>-3.7417096123160132E-4</v>
      </c>
      <c r="FC405" s="223">
        <f t="shared" ca="1" si="749"/>
        <v>-1.7333772792176266E-4</v>
      </c>
      <c r="FD405" s="223">
        <f t="shared" ca="1" si="750"/>
        <v>2.1074928260929822E-4</v>
      </c>
      <c r="FE405" s="223">
        <f t="shared" ca="1" si="751"/>
        <v>3.7203077614264898E-4</v>
      </c>
      <c r="FF405" s="223">
        <f t="shared" ca="1" si="752"/>
        <v>1.3999890513567785E-4</v>
      </c>
      <c r="FG405" s="223">
        <f t="shared" ca="1" si="753"/>
        <v>-2.4004072206230707E-4</v>
      </c>
      <c r="FH405" s="223">
        <f t="shared" ca="1" si="754"/>
        <v>-3.6630773130673356E-4</v>
      </c>
      <c r="FI405" s="223">
        <f t="shared" ca="1" si="755"/>
        <v>-1.0531181636195007E-4</v>
      </c>
      <c r="FJ405" s="223">
        <f t="shared" ca="1" si="756"/>
        <v>2.6702043814224962E-4</v>
      </c>
      <c r="FK405" s="223">
        <f t="shared" ca="1" si="757"/>
        <v>3.5705694277415932E-4</v>
      </c>
      <c r="FL405" s="223">
        <f t="shared" ca="1" si="758"/>
        <v>6.9610517227361912E-5</v>
      </c>
      <c r="FM405" s="223">
        <f t="shared" ca="1" si="759"/>
        <v>-2.9142860143466275E-4</v>
      </c>
      <c r="FN405" s="223">
        <f t="shared" ca="1" si="760"/>
        <v>-3.4436750069549054E-4</v>
      </c>
      <c r="FO405" s="223">
        <f t="shared" ca="1" si="761"/>
        <v>-3.3238830758894778E-5</v>
      </c>
      <c r="FP405" s="223">
        <f t="shared" ca="1" si="762"/>
        <v>3.1303014798418134E-4</v>
      </c>
      <c r="FQ405" s="223">
        <f t="shared" ca="1" si="763"/>
        <v>3.2836161133469933E-4</v>
      </c>
      <c r="FR405" s="223">
        <f t="shared" ca="1" si="764"/>
        <v>-3.4529638199737084E-6</v>
      </c>
      <c r="FS405" s="223">
        <f t="shared" ca="1" si="765"/>
        <v>-3.3161704308892699E-4</v>
      </c>
      <c r="FT405" s="223">
        <f t="shared" ca="1" si="766"/>
        <v>-3.0919342015603928E-4</v>
      </c>
      <c r="FU405" s="223">
        <f t="shared" ca="1" si="767"/>
        <v>4.011150446967378E-5</v>
      </c>
      <c r="FV405" s="223">
        <f t="shared" ca="1" si="768"/>
        <v>3.4701028478841055E-4</v>
      </c>
      <c r="FW405" s="223">
        <f t="shared" ca="1" si="769"/>
        <v>2.8704752731896005E-4</v>
      </c>
      <c r="FX405" s="223">
        <f t="shared" ca="1" si="770"/>
        <v>-7.6383749404152141E-5</v>
      </c>
      <c r="FY405" s="223">
        <f t="shared" ca="1" si="771"/>
        <v>-3.5906162775026413E-4</v>
      </c>
      <c r="FZ405" s="223">
        <f t="shared" ca="1" si="772"/>
        <v>-2.6213720987765921E-4</v>
      </c>
      <c r="GA405" s="223">
        <f t="shared" ca="1" si="773"/>
        <v>1.1192037707626363E-4</v>
      </c>
      <c r="GB405" s="223">
        <f t="shared" ca="1" si="774"/>
        <v>3.6765501095383098E-4</v>
      </c>
      <c r="GC405" s="223">
        <f t="shared" ca="1" si="775"/>
        <v>2.3470236780646111E-4</v>
      </c>
      <c r="GD405" s="223">
        <f t="shared" ca="1" si="776"/>
        <v>-1.4637915033522919E-4</v>
      </c>
      <c r="GE405" s="223">
        <f t="shared" ca="1" si="777"/>
        <v>-3.7270767542123951E-4</v>
      </c>
      <c r="GF405" s="223">
        <f t="shared" ca="1" si="778"/>
        <v>-2.0500721363192175E-4</v>
      </c>
      <c r="GG405" s="223">
        <f t="shared" ca="1" si="779"/>
        <v>1.7942821235748327E-4</v>
      </c>
      <c r="GH405" s="223">
        <f t="shared" ca="1" si="780"/>
        <v>3.7417096123160132E-4</v>
      </c>
      <c r="GI405" s="223">
        <f t="shared" ca="1" si="781"/>
        <v>1.7333772792176426E-4</v>
      </c>
      <c r="GJ405" s="223">
        <f t="shared" ca="1" si="782"/>
        <v>-2.1074928260929668E-4</v>
      </c>
      <c r="GK405" s="223">
        <f t="shared" ca="1" si="783"/>
        <v>-3.7203077614264915E-4</v>
      </c>
      <c r="GL405" s="223">
        <f t="shared" ca="1" si="784"/>
        <v>-1.3999890513567953E-4</v>
      </c>
      <c r="GM405" s="223">
        <f t="shared" ca="1" si="785"/>
        <v>2.4004072206230568E-4</v>
      </c>
      <c r="GN405" s="223">
        <f t="shared" ca="1" si="786"/>
        <v>3.6630773130673388E-4</v>
      </c>
      <c r="GO405" s="223">
        <f t="shared" ca="1" si="787"/>
        <v>1.0531181636195183E-4</v>
      </c>
      <c r="GP405" s="223">
        <f t="shared" ca="1" si="788"/>
        <v>-2.6702043814224831E-4</v>
      </c>
      <c r="GQ405" s="223">
        <f t="shared" ca="1" si="789"/>
        <v>-3.5705694277415987E-4</v>
      </c>
      <c r="GR405" s="223">
        <f t="shared" ca="1" si="790"/>
        <v>-6.9610517227363701E-5</v>
      </c>
      <c r="GS405" s="223">
        <f t="shared" ca="1" si="791"/>
        <v>2.9142860143466161E-4</v>
      </c>
      <c r="GT405" s="223">
        <f t="shared" ca="1" si="792"/>
        <v>3.4436750069549124E-4</v>
      </c>
      <c r="GU405" s="223">
        <f t="shared" ca="1" si="793"/>
        <v>3.3238830758896594E-5</v>
      </c>
      <c r="GV405" s="223">
        <f t="shared" ca="1" si="794"/>
        <v>-3.1303014798418031E-4</v>
      </c>
      <c r="GW405" s="223">
        <f t="shared" ca="1" si="795"/>
        <v>-3.283616113347002E-4</v>
      </c>
      <c r="GX405" s="223">
        <f t="shared" ca="1" si="796"/>
        <v>3.452963819971811E-6</v>
      </c>
      <c r="GY405" s="223">
        <f t="shared" ca="1" si="797"/>
        <v>3.3161704308892612E-4</v>
      </c>
      <c r="GZ405" s="223">
        <f t="shared" ca="1" si="798"/>
        <v>3.0919342015604031E-4</v>
      </c>
      <c r="HA405" s="223">
        <f t="shared" ca="1" si="799"/>
        <v>-4.0111504469671937E-5</v>
      </c>
      <c r="HB405" s="223">
        <f t="shared" ca="1" si="800"/>
        <v>-3.470102847884099E-4</v>
      </c>
      <c r="HC405" s="223">
        <f t="shared" ca="1" si="801"/>
        <v>-2.8704752731896119E-4</v>
      </c>
      <c r="HD405" s="223">
        <f t="shared" ca="1" si="802"/>
        <v>7.6383749404150298E-5</v>
      </c>
      <c r="HE405" s="223">
        <f t="shared" ca="1" si="803"/>
        <v>3.5906162775026359E-4</v>
      </c>
      <c r="HF405" s="223">
        <f t="shared" ca="1" si="804"/>
        <v>2.6213720987766051E-4</v>
      </c>
      <c r="HG405" s="223">
        <f t="shared" ca="1" si="805"/>
        <v>-1.1192037707626187E-4</v>
      </c>
      <c r="HH405" s="223">
        <f t="shared" ca="1" si="806"/>
        <v>-3.6765501095383066E-4</v>
      </c>
      <c r="HI405" s="223">
        <f t="shared" ca="1" si="807"/>
        <v>-2.3470236780646258E-4</v>
      </c>
      <c r="HJ405" s="223">
        <f t="shared" ca="1" si="808"/>
        <v>1.4637915033522748E-4</v>
      </c>
      <c r="HK405" s="223">
        <f t="shared" ca="1" si="809"/>
        <v>3.7270767542123935E-4</v>
      </c>
      <c r="HL405" s="223">
        <f t="shared" ca="1" si="810"/>
        <v>2.0500721363192324E-4</v>
      </c>
      <c r="HM405" s="223">
        <f t="shared" ca="1" si="811"/>
        <v>-1.7942821235748167E-4</v>
      </c>
      <c r="HN405" s="223">
        <f t="shared" ca="1" si="812"/>
        <v>-3.7417096123160132E-4</v>
      </c>
      <c r="HO405" s="223">
        <f t="shared" ca="1" si="813"/>
        <v>-1.7333772792176586E-4</v>
      </c>
      <c r="HP405" s="223">
        <f t="shared" ca="1" si="814"/>
        <v>2.1074928260929516E-4</v>
      </c>
      <c r="HQ405" s="223">
        <f t="shared" ca="1" si="815"/>
        <v>3.7203077614264936E-4</v>
      </c>
      <c r="HR405" s="223">
        <f t="shared" ca="1" si="816"/>
        <v>1.3999890513568121E-4</v>
      </c>
      <c r="HS405" s="223">
        <f t="shared" ca="1" si="817"/>
        <v>-2.400407220623043E-4</v>
      </c>
      <c r="HT405" s="223">
        <f t="shared" ca="1" si="818"/>
        <v>-3.6630773130673431E-4</v>
      </c>
      <c r="HU405" s="223">
        <f t="shared" ca="1" si="819"/>
        <v>-1.0531181636195356E-4</v>
      </c>
      <c r="HV405" s="223">
        <f t="shared" ca="1" si="820"/>
        <v>2.6702043814224701E-4</v>
      </c>
      <c r="HW405" s="223">
        <f t="shared" ca="1" si="821"/>
        <v>3.5705694277416052E-4</v>
      </c>
      <c r="HX405" s="223">
        <f t="shared" ca="1" si="822"/>
        <v>6.9610517227365517E-5</v>
      </c>
      <c r="HY405" s="223">
        <f t="shared" ca="1" si="823"/>
        <v>-2.9142860143466042E-4</v>
      </c>
      <c r="HZ405" s="223">
        <f t="shared" ca="1" si="824"/>
        <v>-3.44367500695492E-4</v>
      </c>
      <c r="IA405" s="223">
        <f t="shared" ca="1" si="825"/>
        <v>-3.3238830758898437E-5</v>
      </c>
      <c r="IB405" s="223">
        <f t="shared" ca="1" si="826"/>
        <v>3.1303014798417933E-4</v>
      </c>
      <c r="IC405" s="223">
        <f t="shared" ca="1" si="827"/>
        <v>3.2836161133470106E-4</v>
      </c>
      <c r="ID405" s="223">
        <f t="shared" ca="1" si="828"/>
        <v>-3.452963819969995E-6</v>
      </c>
      <c r="IE405" s="223">
        <f t="shared" ca="1" si="829"/>
        <v>-4.8670700729126792E-4</v>
      </c>
      <c r="IF405" s="223">
        <f t="shared" ca="1" si="830"/>
        <v>-3.0919342015604128E-4</v>
      </c>
      <c r="IG405" s="223">
        <f t="shared" ca="1" si="831"/>
        <v>4.0111504469670121E-5</v>
      </c>
      <c r="IH405" s="223">
        <f t="shared" ca="1" si="832"/>
        <v>3.4701028478840919E-4</v>
      </c>
      <c r="II405" s="223">
        <f t="shared" ca="1" si="833"/>
        <v>2.8704752731896239E-4</v>
      </c>
      <c r="IJ405" s="223">
        <f t="shared" ca="1" si="834"/>
        <v>-7.6383749404148536E-5</v>
      </c>
      <c r="IK405" s="223">
        <f t="shared" ca="1" si="835"/>
        <v>-3.590616277502631E-4</v>
      </c>
      <c r="IL405" s="223">
        <f t="shared" ca="1" si="836"/>
        <v>-2.6213720987766181E-4</v>
      </c>
      <c r="IM405" s="223">
        <f t="shared" ca="1" si="837"/>
        <v>1.1192037707626014E-4</v>
      </c>
      <c r="IN405" s="223">
        <f t="shared" ca="1" si="838"/>
        <v>3.6765501095383028E-4</v>
      </c>
      <c r="IO405" s="223">
        <f t="shared" ca="1" si="839"/>
        <v>2.3470236780646401E-4</v>
      </c>
      <c r="IP405" s="223">
        <f t="shared" ca="1" si="840"/>
        <v>-1.463791503352258E-4</v>
      </c>
      <c r="IQ405" s="223">
        <f t="shared" ca="1" si="841"/>
        <v>-3.7270767542123918E-4</v>
      </c>
      <c r="IR405" s="223">
        <f t="shared" ca="1" si="842"/>
        <v>-2.0500721363192481E-4</v>
      </c>
      <c r="IS405" s="223">
        <f t="shared" ca="1" si="843"/>
        <v>1.7942821235748005E-4</v>
      </c>
      <c r="IT405" s="223">
        <f t="shared" ca="1" si="844"/>
        <v>3.7417096123160132E-4</v>
      </c>
      <c r="IU405" s="223">
        <f t="shared" ca="1" si="845"/>
        <v>1.7333772792176751E-4</v>
      </c>
      <c r="IV405" s="223">
        <f t="shared" ca="1" si="846"/>
        <v>-2.1074928260929367E-4</v>
      </c>
      <c r="IW405" s="223">
        <f t="shared" ca="1" si="847"/>
        <v>-3.7203077614264958E-4</v>
      </c>
      <c r="IX405" s="223">
        <f t="shared" ca="1" si="848"/>
        <v>-1.3999890513568289E-4</v>
      </c>
      <c r="IY405" s="223">
        <f t="shared" ca="1" si="849"/>
        <v>2.4004072206230287E-4</v>
      </c>
      <c r="IZ405" s="223">
        <f t="shared" ca="1" si="850"/>
        <v>3.6630773130673464E-4</v>
      </c>
      <c r="JA405" s="223">
        <f t="shared" ca="1" si="851"/>
        <v>1.0531181636195535E-4</v>
      </c>
      <c r="JB405" s="223">
        <f t="shared" ca="1" si="852"/>
        <v>-2.6702043814224571E-4</v>
      </c>
    </row>
    <row r="406" spans="2:262">
      <c r="B406" s="230">
        <v>45</v>
      </c>
      <c r="C406" s="229">
        <f t="shared" si="853"/>
        <v>8.7890625000000046E-4</v>
      </c>
      <c r="D406" s="226">
        <f t="shared" ca="1" si="597"/>
        <v>50.062063387588616</v>
      </c>
      <c r="E406" s="225">
        <f ca="1">AY361</f>
        <v>6.2063387588618131E-2</v>
      </c>
      <c r="F406" s="224">
        <v>45</v>
      </c>
      <c r="G406" s="223">
        <f t="shared" ca="1" si="854"/>
        <v>5.4228502724648739E-4</v>
      </c>
      <c r="H406" s="223">
        <f t="shared" ca="1" si="598"/>
        <v>5.0984570304617508E-5</v>
      </c>
      <c r="I406" s="223">
        <f t="shared" ca="1" si="599"/>
        <v>-4.9643854635343177E-4</v>
      </c>
      <c r="J406" s="223">
        <f t="shared" ca="1" si="600"/>
        <v>-4.9739336014015039E-4</v>
      </c>
      <c r="K406" s="223">
        <f t="shared" ca="1" si="601"/>
        <v>4.9171166325460167E-5</v>
      </c>
      <c r="L406" s="223">
        <f t="shared" ca="1" si="602"/>
        <v>5.4160918708466674E-4</v>
      </c>
      <c r="M406" s="223">
        <f t="shared" ca="1" si="603"/>
        <v>4.378560871911146E-4</v>
      </c>
      <c r="N406" s="223">
        <f t="shared" ca="1" si="604"/>
        <v>-1.4787907196594567E-4</v>
      </c>
      <c r="O406" s="223">
        <f t="shared" ca="1" si="605"/>
        <v>-5.7083229954051095E-4</v>
      </c>
      <c r="P406" s="223">
        <f t="shared" ca="1" si="606"/>
        <v>-3.6542626644646609E-4</v>
      </c>
      <c r="Q406" s="223">
        <f t="shared" ca="1" si="607"/>
        <v>2.4223272044508282E-4</v>
      </c>
      <c r="R406" s="223">
        <f t="shared" ca="1" si="608"/>
        <v>5.8324741749679848E-4</v>
      </c>
      <c r="S406" s="223">
        <f t="shared" ca="1" si="609"/>
        <v>2.8223657335161944E-4</v>
      </c>
      <c r="T406" s="223">
        <f t="shared" ca="1" si="610"/>
        <v>-3.2945389545323571E-4</v>
      </c>
      <c r="U406" s="223">
        <f t="shared" ca="1" si="611"/>
        <v>-5.7848898134085715E-4</v>
      </c>
      <c r="V406" s="223">
        <f t="shared" ca="1" si="612"/>
        <v>-1.9073650472916799E-4</v>
      </c>
      <c r="W406" s="223">
        <f t="shared" ca="1" si="613"/>
        <v>4.0697439433094994E-4</v>
      </c>
      <c r="X406" s="223">
        <f t="shared" ca="1" si="614"/>
        <v>5.5669710187020139E-4</v>
      </c>
      <c r="Y406" s="223">
        <f t="shared" ca="1" si="615"/>
        <v>9.3620254042504143E-5</v>
      </c>
      <c r="Z406" s="223">
        <f t="shared" ca="1" si="616"/>
        <v>-4.7251164806489651E-4</v>
      </c>
      <c r="AA406" s="223">
        <f t="shared" ca="1" si="617"/>
        <v>-5.1851343476999948E-4</v>
      </c>
      <c r="AB406" s="223">
        <f t="shared" ca="1" si="618"/>
        <v>6.2526183634635632E-6</v>
      </c>
      <c r="AC406" s="223">
        <f t="shared" ca="1" si="619"/>
        <v>5.2413593088243885E-4</v>
      </c>
      <c r="AD406" s="223">
        <f t="shared" ca="1" si="620"/>
        <v>4.6506228724415281E-4</v>
      </c>
      <c r="AE406" s="223">
        <f t="shared" ca="1" si="621"/>
        <v>-1.059413842023265E-4</v>
      </c>
      <c r="AF406" s="223">
        <f t="shared" ca="1" si="622"/>
        <v>-5.6032718047746804E-4</v>
      </c>
      <c r="AG406" s="223">
        <f t="shared" ca="1" si="623"/>
        <v>-3.9791751310985698E-4</v>
      </c>
      <c r="AH406" s="223">
        <f t="shared" ca="1" si="624"/>
        <v>2.0251073615311499E-4</v>
      </c>
      <c r="AI406" s="223">
        <f t="shared" ca="1" si="625"/>
        <v>5.800197558121263E-4</v>
      </c>
      <c r="AJ406" s="223">
        <f t="shared" ca="1" si="626"/>
        <v>3.1905617112014514E-4</v>
      </c>
      <c r="AK406" s="223">
        <f t="shared" ca="1" si="627"/>
        <v>-2.931172171484518E-4</v>
      </c>
      <c r="AL406" s="223">
        <f t="shared" ca="1" si="628"/>
        <v>-5.8263381461369436E-4</v>
      </c>
      <c r="AM406" s="223">
        <f t="shared" ca="1" si="629"/>
        <v>-2.3080031103194296E-4</v>
      </c>
      <c r="AN406" s="223">
        <f t="shared" ca="1" si="630"/>
        <v>3.750929451581548E-4</v>
      </c>
      <c r="AO406" s="223">
        <f t="shared" ca="1" si="631"/>
        <v>5.6809238666518606E-4</v>
      </c>
      <c r="AP406" s="223">
        <f t="shared" ca="1" si="632"/>
        <v>1.3574860151222907E-4</v>
      </c>
      <c r="AQ406" s="223">
        <f t="shared" ca="1" si="633"/>
        <v>-4.4602416821585059E-4</v>
      </c>
      <c r="AR406" s="223">
        <f t="shared" ca="1" si="634"/>
        <v>-5.3682364017146821E-4</v>
      </c>
      <c r="AS406" s="223">
        <f t="shared" ca="1" si="635"/>
        <v>-3.6699813079186887E-5</v>
      </c>
      <c r="AT406" s="223">
        <f t="shared" ca="1" si="636"/>
        <v>5.0382233665824882E-4</v>
      </c>
      <c r="AU406" s="223">
        <f t="shared" ca="1" si="637"/>
        <v>4.8974827446840105E-4</v>
      </c>
      <c r="AV406" s="223">
        <f t="shared" ca="1" si="638"/>
        <v>-6.3429590898676932E-5</v>
      </c>
      <c r="AW406" s="223">
        <f t="shared" ca="1" si="639"/>
        <v>-5.4678559987520305E-4</v>
      </c>
      <c r="AX406" s="223">
        <f t="shared" ca="1" si="640"/>
        <v>-4.282524102930883E-4</v>
      </c>
      <c r="AY406" s="223">
        <f t="shared" ca="1" si="641"/>
        <v>1.6169132863587377E-4</v>
      </c>
      <c r="AZ406" s="223">
        <f t="shared" ca="1" si="642"/>
        <v>5.7364891681627715E-4</v>
      </c>
      <c r="BA406" s="223">
        <f t="shared" ca="1" si="643"/>
        <v>3.5414677585351008E-4</v>
      </c>
      <c r="BB406" s="223">
        <f t="shared" ca="1" si="644"/>
        <v>-2.5519211124750151E-4</v>
      </c>
      <c r="BC406" s="223">
        <f t="shared" ca="1" si="645"/>
        <v>-5.8362130476421982E-4</v>
      </c>
      <c r="BD406" s="223">
        <f t="shared" ca="1" si="646"/>
        <v>-2.696133904520942E-4</v>
      </c>
      <c r="BE406" s="223">
        <f t="shared" ca="1" si="647"/>
        <v>3.4117883481651217E-4</v>
      </c>
      <c r="BF406" s="223">
        <f t="shared" ca="1" si="648"/>
        <v>5.7640912959581927E-4</v>
      </c>
      <c r="BG406" s="223">
        <f t="shared" ca="1" si="649"/>
        <v>1.7714131554874684E-4</v>
      </c>
      <c r="BH406" s="223">
        <f t="shared" ca="1" si="650"/>
        <v>-4.1711964475454053E-4</v>
      </c>
      <c r="BI406" s="223">
        <f t="shared" ca="1" si="651"/>
        <v>-5.5222475175504128E-4</v>
      </c>
      <c r="BJ406" s="223">
        <f t="shared" ca="1" si="652"/>
        <v>-7.945336505499532E-5</v>
      </c>
      <c r="BK406" s="223">
        <f t="shared" ca="1" si="653"/>
        <v>4.807784855392206E-4</v>
      </c>
      <c r="BL406" s="223">
        <f t="shared" ca="1" si="654"/>
        <v>5.1178027336023146E-4</v>
      </c>
      <c r="BM406" s="223">
        <f t="shared" ca="1" si="655"/>
        <v>-2.0574067146239452E-5</v>
      </c>
      <c r="BN406" s="223">
        <f t="shared" ca="1" si="656"/>
        <v>-5.3028094073227913E-4</v>
      </c>
      <c r="BO406" s="223">
        <f t="shared" ca="1" si="657"/>
        <v>-4.5626657056002949E-4</v>
      </c>
      <c r="BP406" s="223">
        <f t="shared" ca="1" si="658"/>
        <v>1.1999570179938842E-4</v>
      </c>
      <c r="BQ406" s="223">
        <f t="shared" ca="1" si="659"/>
        <v>5.6416942463775551E-4</v>
      </c>
      <c r="BR406" s="223">
        <f t="shared" ca="1" si="660"/>
        <v>3.8731822852432045E-4</v>
      </c>
      <c r="BS406" s="223">
        <f t="shared" ca="1" si="661"/>
        <v>-2.1588409718518428E-4</v>
      </c>
      <c r="BT406" s="223">
        <f t="shared" ca="1" si="662"/>
        <v>-5.8144610049774956E-4</v>
      </c>
      <c r="BU406" s="223">
        <f t="shared" ca="1" si="663"/>
        <v>-3.0696541154937864E-4</v>
      </c>
      <c r="BV406" s="223">
        <f t="shared" ca="1" si="664"/>
        <v>3.0541584680837089E-4</v>
      </c>
      <c r="BW406" s="223">
        <f t="shared" ca="1" si="665"/>
        <v>5.8160226151157581E-4</v>
      </c>
      <c r="BX406" s="223">
        <f t="shared" ca="1" si="666"/>
        <v>2.1757408544831829E-4</v>
      </c>
      <c r="BY406" s="223">
        <f t="shared" ca="1" si="667"/>
        <v>-3.8595471379796999E-4</v>
      </c>
      <c r="BZ406" s="223">
        <f t="shared" ca="1" si="668"/>
        <v>-5.6463330956265344E-4</v>
      </c>
      <c r="CA406" s="223">
        <f t="shared" ca="1" si="669"/>
        <v>-1.2177635236152712E-4</v>
      </c>
      <c r="CB406" s="223">
        <f t="shared" ca="1" si="670"/>
        <v>4.5512925415114785E-4</v>
      </c>
      <c r="CC406" s="223">
        <f t="shared" ca="1" si="671"/>
        <v>5.3103889060873905E-4</v>
      </c>
      <c r="CD406" s="223">
        <f t="shared" ca="1" si="672"/>
        <v>2.2392949258654576E-5</v>
      </c>
      <c r="CE406" s="223">
        <f t="shared" ca="1" si="673"/>
        <v>-5.1090264322659561E-4</v>
      </c>
      <c r="CF406" s="223">
        <f t="shared" ca="1" si="674"/>
        <v>-4.8180818274897781E-4</v>
      </c>
      <c r="CG406" s="223">
        <f t="shared" ca="1" si="675"/>
        <v>7.7649807858114228E-5</v>
      </c>
      <c r="CH406" s="223">
        <f t="shared" ca="1" si="676"/>
        <v>5.516326494660051E-4</v>
      </c>
      <c r="CI406" s="223">
        <f t="shared" ca="1" si="677"/>
        <v>4.1839077015649146E-4</v>
      </c>
      <c r="CJ406" s="223">
        <f t="shared" ca="1" si="678"/>
        <v>-1.7540618849545681E-4</v>
      </c>
      <c r="CK406" s="223">
        <f t="shared" ca="1" si="679"/>
        <v>-5.7611998943466857E-4</v>
      </c>
      <c r="CL406" s="223">
        <f t="shared" ca="1" si="680"/>
        <v>-3.4265396048517913E-4</v>
      </c>
      <c r="CM406" s="223">
        <f t="shared" ca="1" si="681"/>
        <v>2.6799778386434579E-4</v>
      </c>
      <c r="CN406" s="223">
        <f t="shared" ca="1" si="682"/>
        <v>5.8364364038065758E-4</v>
      </c>
      <c r="CO406" s="223">
        <f t="shared" ca="1" si="683"/>
        <v>2.5682780252765658E-4</v>
      </c>
      <c r="CP406" s="223">
        <f t="shared" ca="1" si="684"/>
        <v>-3.5269826080719781E-4</v>
      </c>
      <c r="CQ406" s="223">
        <f t="shared" ca="1" si="685"/>
        <v>-5.7398207054443792E-4</v>
      </c>
      <c r="CR406" s="223">
        <f t="shared" ca="1" si="686"/>
        <v>-1.6343942306357758E-4</v>
      </c>
      <c r="CS406" s="223">
        <f t="shared" ca="1" si="687"/>
        <v>4.2701363790123911E-4</v>
      </c>
      <c r="CT406" s="223">
        <f t="shared" ca="1" si="688"/>
        <v>5.4741976209843747E-4</v>
      </c>
      <c r="CU406" s="223">
        <f t="shared" ca="1" si="689"/>
        <v>6.5238616331332122E-5</v>
      </c>
      <c r="CV406" s="223">
        <f t="shared" ca="1" si="690"/>
        <v>-4.8875572003132374E-4</v>
      </c>
      <c r="CW406" s="223">
        <f t="shared" ca="1" si="691"/>
        <v>-5.0473883465048622E-4</v>
      </c>
      <c r="CX406" s="223">
        <f t="shared" ca="1" si="692"/>
        <v>3.4883122880282431E-5</v>
      </c>
      <c r="CY406" s="223">
        <f t="shared" ca="1" si="693"/>
        <v>5.3610652917190037E-4</v>
      </c>
      <c r="CZ406" s="223">
        <f t="shared" ca="1" si="694"/>
        <v>4.4719601595471213E-4</v>
      </c>
      <c r="DA406" s="223">
        <f t="shared" ca="1" si="695"/>
        <v>-1.339777384726208E-4</v>
      </c>
      <c r="DB406" s="223">
        <f t="shared" ca="1" si="696"/>
        <v>-5.6767183423229593E-4</v>
      </c>
      <c r="DC406" s="223">
        <f t="shared" ca="1" si="697"/>
        <v>-3.7648563792068071E-4</v>
      </c>
      <c r="DD406" s="223">
        <f t="shared" ca="1" si="698"/>
        <v>2.2912741770952981E-4</v>
      </c>
      <c r="DE406" s="223">
        <f t="shared" ca="1" si="699"/>
        <v>5.8252220379410228E-4</v>
      </c>
      <c r="DF406" s="223">
        <f t="shared" ca="1" si="700"/>
        <v>2.9468974749286383E-4</v>
      </c>
      <c r="DG406" s="223">
        <f t="shared" ca="1" si="701"/>
        <v>-3.1753050538241008E-4</v>
      </c>
      <c r="DH406" s="223">
        <f t="shared" ca="1" si="702"/>
        <v>-5.8022037295463169E-4</v>
      </c>
      <c r="DI406" s="223">
        <f t="shared" ca="1" si="703"/>
        <v>-2.0421680137123476E-4</v>
      </c>
      <c r="DJ406" s="223">
        <f t="shared" ca="1" si="704"/>
        <v>3.9658399774996337E-4</v>
      </c>
      <c r="DK406" s="223">
        <f t="shared" ca="1" si="705"/>
        <v>5.6083411846744187E-4</v>
      </c>
      <c r="DL406" s="223">
        <f t="shared" ca="1" si="706"/>
        <v>1.0773074968966563E-4</v>
      </c>
      <c r="DM406" s="223">
        <f t="shared" ca="1" si="707"/>
        <v>-4.6396018724212602E-4</v>
      </c>
      <c r="DN406" s="223">
        <f t="shared" ca="1" si="708"/>
        <v>-5.2493426307512864E-4</v>
      </c>
      <c r="DO406" s="223">
        <f t="shared" ca="1" si="709"/>
        <v>-8.0725967628110149E-6</v>
      </c>
      <c r="DP406" s="223">
        <f t="shared" ca="1" si="710"/>
        <v>5.1767520114653909E-4</v>
      </c>
      <c r="DQ406" s="223">
        <f t="shared" ca="1" si="711"/>
        <v>4.7357786779623974E-4</v>
      </c>
      <c r="DR406" s="223">
        <f t="shared" ca="1" si="712"/>
        <v>-9.182325147681934E-5</v>
      </c>
      <c r="DS406" s="223">
        <f t="shared" ca="1" si="713"/>
        <v>-5.5614741617564093E-4</v>
      </c>
      <c r="DT406" s="223">
        <f t="shared" ca="1" si="714"/>
        <v>-4.0827710706458807E-4</v>
      </c>
      <c r="DU406" s="223">
        <f t="shared" ca="1" si="715"/>
        <v>1.8901539022594621E-4</v>
      </c>
      <c r="DV406" s="223">
        <f t="shared" ca="1" si="716"/>
        <v>5.782440289139383E-4</v>
      </c>
      <c r="DW406" s="223">
        <f t="shared" ca="1" si="717"/>
        <v>3.3095474318371547E-4</v>
      </c>
      <c r="DX406" s="223">
        <f t="shared" ca="1" si="718"/>
        <v>-2.8064202463728755E-4</v>
      </c>
      <c r="DY406" s="223">
        <f t="shared" ca="1" si="719"/>
        <v>-5.833144108919712E-4</v>
      </c>
      <c r="DZ406" s="223">
        <f t="shared" ca="1" si="720"/>
        <v>-2.4388751113839014E-4</v>
      </c>
      <c r="EA406" s="223">
        <f t="shared" ca="1" si="721"/>
        <v>3.6400523455381049E-4</v>
      </c>
      <c r="EB406" s="223">
        <f t="shared" ca="1" si="722"/>
        <v>5.712092661563341E-4</v>
      </c>
      <c r="EC406" s="223">
        <f t="shared" ca="1" si="723"/>
        <v>1.4963908078134838E-4</v>
      </c>
      <c r="ED406" s="223">
        <f t="shared" ca="1" si="724"/>
        <v>-4.3665041399953725E-4</v>
      </c>
      <c r="EE406" s="223">
        <f t="shared" ca="1" si="725"/>
        <v>-5.4228502724649032E-4</v>
      </c>
      <c r="EF406" s="223">
        <f t="shared" ca="1" si="726"/>
        <v>-5.0984570304615773E-5</v>
      </c>
      <c r="EG406" s="223">
        <f t="shared" ca="1" si="727"/>
        <v>4.9643854635342895E-4</v>
      </c>
      <c r="EH406" s="223">
        <f t="shared" ca="1" si="728"/>
        <v>4.9739336014014812E-4</v>
      </c>
      <c r="EI406" s="223">
        <f t="shared" ca="1" si="729"/>
        <v>-4.9171166325458053E-5</v>
      </c>
      <c r="EJ406" s="223">
        <f t="shared" ca="1" si="730"/>
        <v>-5.4160918708466316E-4</v>
      </c>
      <c r="EK406" s="223">
        <f t="shared" ca="1" si="731"/>
        <v>-4.3785608719111433E-4</v>
      </c>
      <c r="EL406" s="223">
        <f t="shared" ca="1" si="732"/>
        <v>1.4787907196593954E-4</v>
      </c>
      <c r="EM406" s="223">
        <f t="shared" ca="1" si="733"/>
        <v>5.708322995405116E-4</v>
      </c>
      <c r="EN406" s="223">
        <f t="shared" ca="1" si="734"/>
        <v>3.6542626644646864E-4</v>
      </c>
      <c r="EO406" s="223">
        <f t="shared" ca="1" si="735"/>
        <v>-2.4223272044508835E-4</v>
      </c>
      <c r="EP406" s="223">
        <f t="shared" ca="1" si="736"/>
        <v>-5.8324741749679837E-4</v>
      </c>
      <c r="EQ406" s="223">
        <f t="shared" ca="1" si="737"/>
        <v>-2.8223657335162589E-4</v>
      </c>
      <c r="ER406" s="223">
        <f t="shared" ca="1" si="738"/>
        <v>3.2945389545323728E-4</v>
      </c>
      <c r="ES406" s="223">
        <f t="shared" ca="1" si="739"/>
        <v>5.784889813408578E-4</v>
      </c>
      <c r="ET406" s="223">
        <f t="shared" ca="1" si="740"/>
        <v>1.9073650472916319E-4</v>
      </c>
      <c r="EU406" s="223">
        <f t="shared" ca="1" si="741"/>
        <v>-4.0697439433094918E-4</v>
      </c>
      <c r="EV406" s="223">
        <f t="shared" ca="1" si="742"/>
        <v>-5.5669710187020421E-4</v>
      </c>
      <c r="EW406" s="223">
        <f t="shared" ca="1" si="743"/>
        <v>-9.3620254042503222E-5</v>
      </c>
      <c r="EX406" s="223">
        <f t="shared" ca="1" si="744"/>
        <v>4.7251164806489347E-4</v>
      </c>
      <c r="EY406" s="223">
        <f t="shared" ca="1" si="745"/>
        <v>5.1851343476999796E-4</v>
      </c>
      <c r="EZ406" s="223">
        <f t="shared" ca="1" si="746"/>
        <v>-6.2526183634603648E-6</v>
      </c>
      <c r="FA406" s="223">
        <f t="shared" ca="1" si="747"/>
        <v>-5.2413593088244189E-4</v>
      </c>
      <c r="FB406" s="223">
        <f t="shared" ca="1" si="748"/>
        <v>-4.6506228724415346E-4</v>
      </c>
      <c r="FC406" s="223">
        <f t="shared" ca="1" si="749"/>
        <v>1.0594138420231929E-4</v>
      </c>
      <c r="FD406" s="223">
        <f t="shared" ca="1" si="750"/>
        <v>5.6032718047746891E-4</v>
      </c>
      <c r="FE406" s="223">
        <f t="shared" ca="1" si="751"/>
        <v>3.9791751310985931E-4</v>
      </c>
      <c r="FF406" s="223">
        <f t="shared" ca="1" si="752"/>
        <v>-2.0251073615311976E-4</v>
      </c>
      <c r="FG406" s="223">
        <f t="shared" ca="1" si="753"/>
        <v>-5.8001975581212619E-4</v>
      </c>
      <c r="FH406" s="223">
        <f t="shared" ca="1" si="754"/>
        <v>-3.1905617112015306E-4</v>
      </c>
      <c r="FI406" s="223">
        <f t="shared" ca="1" si="755"/>
        <v>2.931172171484544E-4</v>
      </c>
      <c r="FJ406" s="223">
        <f t="shared" ca="1" si="756"/>
        <v>5.8263381461369458E-4</v>
      </c>
      <c r="FK406" s="223">
        <f t="shared" ca="1" si="757"/>
        <v>2.3080031103194022E-4</v>
      </c>
      <c r="FL406" s="223">
        <f t="shared" ca="1" si="758"/>
        <v>-3.7509294515815394E-4</v>
      </c>
      <c r="FM406" s="223">
        <f t="shared" ca="1" si="759"/>
        <v>-5.6809238666518812E-4</v>
      </c>
      <c r="FN406" s="223">
        <f t="shared" ca="1" si="760"/>
        <v>-1.357486015122302E-4</v>
      </c>
      <c r="FO406" s="223">
        <f t="shared" ca="1" si="761"/>
        <v>4.4602416821584717E-4</v>
      </c>
      <c r="FP406" s="223">
        <f t="shared" ca="1" si="762"/>
        <v>5.3682364017146702E-4</v>
      </c>
      <c r="FQ406" s="223">
        <f t="shared" ca="1" si="763"/>
        <v>3.66998130791922E-5</v>
      </c>
      <c r="FR406" s="223">
        <f t="shared" ca="1" si="764"/>
        <v>-5.038223366582524E-4</v>
      </c>
      <c r="FS406" s="223">
        <f t="shared" ca="1" si="765"/>
        <v>-4.8974827446840159E-4</v>
      </c>
      <c r="FT406" s="223">
        <f t="shared" ca="1" si="766"/>
        <v>6.3429590898667499E-5</v>
      </c>
      <c r="FU406" s="223">
        <f t="shared" ca="1" si="767"/>
        <v>5.4678559987520403E-4</v>
      </c>
      <c r="FV406" s="223">
        <f t="shared" ca="1" si="768"/>
        <v>4.2825241029309188E-4</v>
      </c>
      <c r="FW406" s="223">
        <f t="shared" ca="1" si="769"/>
        <v>-1.6169132863587664E-4</v>
      </c>
      <c r="FX406" s="223">
        <f t="shared" ca="1" si="770"/>
        <v>-5.7364891681627693E-4</v>
      </c>
      <c r="FY406" s="223">
        <f t="shared" ca="1" si="771"/>
        <v>-3.5414677585351762E-4</v>
      </c>
      <c r="FZ406" s="223">
        <f t="shared" ca="1" si="772"/>
        <v>2.5519211124750042E-4</v>
      </c>
      <c r="GA406" s="223">
        <f t="shared" ca="1" si="773"/>
        <v>5.8362130476421982E-4</v>
      </c>
      <c r="GB406" s="223">
        <f t="shared" ca="1" si="774"/>
        <v>2.6961339045209159E-4</v>
      </c>
      <c r="GC406" s="223">
        <f t="shared" ca="1" si="775"/>
        <v>-3.4117883481651131E-4</v>
      </c>
      <c r="GD406" s="223">
        <f t="shared" ca="1" si="776"/>
        <v>-5.7640912959581818E-4</v>
      </c>
      <c r="GE406" s="223">
        <f t="shared" ca="1" si="777"/>
        <v>-1.771413155487479E-4</v>
      </c>
      <c r="GF406" s="223">
        <f t="shared" ca="1" si="778"/>
        <v>4.1711964475453684E-4</v>
      </c>
      <c r="GG406" s="223">
        <f t="shared" ca="1" si="779"/>
        <v>5.522247517550403E-4</v>
      </c>
      <c r="GH406" s="223">
        <f t="shared" ca="1" si="780"/>
        <v>7.9453365055000605E-5</v>
      </c>
      <c r="GI406" s="223">
        <f t="shared" ca="1" si="781"/>
        <v>-4.8077848553922467E-4</v>
      </c>
      <c r="GJ406" s="223">
        <f t="shared" ca="1" si="782"/>
        <v>-5.11780273360232E-4</v>
      </c>
      <c r="GK406" s="223">
        <f t="shared" ca="1" si="783"/>
        <v>2.0574067146230074E-5</v>
      </c>
      <c r="GL406" s="223">
        <f t="shared" ca="1" si="784"/>
        <v>5.3028094073227859E-4</v>
      </c>
      <c r="GM406" s="223">
        <f t="shared" ca="1" si="785"/>
        <v>4.562665705600354E-4</v>
      </c>
      <c r="GN406" s="223">
        <f t="shared" ca="1" si="786"/>
        <v>-1.1999570179939544E-4</v>
      </c>
      <c r="GO406" s="223">
        <f t="shared" ca="1" si="787"/>
        <v>-5.641694246377553E-4</v>
      </c>
      <c r="GP406" s="223">
        <f t="shared" ca="1" si="788"/>
        <v>-3.8731822852431508E-4</v>
      </c>
      <c r="GQ406" s="223">
        <f t="shared" ca="1" si="789"/>
        <v>2.1588409718518325E-4</v>
      </c>
      <c r="GR406" s="223">
        <f t="shared" ca="1" si="790"/>
        <v>5.814461004977488E-4</v>
      </c>
      <c r="GS406" s="223">
        <f t="shared" ca="1" si="791"/>
        <v>3.0696541154937257E-4</v>
      </c>
      <c r="GT406" s="223">
        <f t="shared" ca="1" si="792"/>
        <v>-3.0541584680836986E-4</v>
      </c>
      <c r="GU406" s="223">
        <f t="shared" ca="1" si="793"/>
        <v>-5.8160226151157527E-4</v>
      </c>
      <c r="GV406" s="223">
        <f t="shared" ca="1" si="794"/>
        <v>-2.1757408544831937E-4</v>
      </c>
      <c r="GW406" s="223">
        <f t="shared" ca="1" si="795"/>
        <v>3.8595471379796289E-4</v>
      </c>
      <c r="GX406" s="223">
        <f t="shared" ca="1" si="796"/>
        <v>5.6463330956265365E-4</v>
      </c>
      <c r="GY406" s="223">
        <f t="shared" ca="1" si="797"/>
        <v>1.2177635236152823E-4</v>
      </c>
      <c r="GZ406" s="223">
        <f t="shared" ca="1" si="798"/>
        <v>-4.5512925415115241E-4</v>
      </c>
      <c r="HA406" s="223">
        <f t="shared" ca="1" si="799"/>
        <v>-5.310388906087396E-4</v>
      </c>
      <c r="HB406" s="223">
        <f t="shared" ca="1" si="800"/>
        <v>-2.2392949258664009E-5</v>
      </c>
      <c r="HC406" s="223">
        <f t="shared" ca="1" si="801"/>
        <v>5.1090264322659507E-4</v>
      </c>
      <c r="HD406" s="223">
        <f t="shared" ca="1" si="802"/>
        <v>4.8180818274898312E-4</v>
      </c>
      <c r="HE406" s="223">
        <f t="shared" ca="1" si="803"/>
        <v>-7.7649807858121329E-5</v>
      </c>
      <c r="HF406" s="223">
        <f t="shared" ca="1" si="804"/>
        <v>-5.5163264946600466E-4</v>
      </c>
      <c r="HG406" s="223">
        <f t="shared" ca="1" si="805"/>
        <v>-4.1839077015648653E-4</v>
      </c>
      <c r="HH406" s="223">
        <f t="shared" ca="1" si="806"/>
        <v>1.7540618849545573E-4</v>
      </c>
      <c r="HI406" s="223">
        <f t="shared" ca="1" si="807"/>
        <v>5.7611998943466695E-4</v>
      </c>
      <c r="HJ406" s="223">
        <f t="shared" ca="1" si="808"/>
        <v>3.4265396048518005E-4</v>
      </c>
      <c r="HK406" s="223">
        <f t="shared" ca="1" si="809"/>
        <v>-2.6799778386434481E-4</v>
      </c>
      <c r="HL406" s="223">
        <f t="shared" ca="1" si="810"/>
        <v>-5.8364364038065747E-4</v>
      </c>
      <c r="HM406" s="223">
        <f t="shared" ca="1" si="811"/>
        <v>-2.5682780252765755E-4</v>
      </c>
      <c r="HN406" s="223">
        <f t="shared" ca="1" si="812"/>
        <v>3.5269826080719033E-4</v>
      </c>
      <c r="HO406" s="223">
        <f t="shared" ca="1" si="813"/>
        <v>5.7398207054443814E-4</v>
      </c>
      <c r="HP406" s="223">
        <f t="shared" ca="1" si="814"/>
        <v>1.6343942306358661E-4</v>
      </c>
      <c r="HQ406" s="223">
        <f t="shared" ca="1" si="815"/>
        <v>-4.2701363790124405E-4</v>
      </c>
      <c r="HR406" s="223">
        <f t="shared" ca="1" si="816"/>
        <v>-5.4741976209843779E-4</v>
      </c>
      <c r="HS406" s="223">
        <f t="shared" ca="1" si="817"/>
        <v>-6.5238616331325021E-5</v>
      </c>
      <c r="HT406" s="223">
        <f t="shared" ca="1" si="818"/>
        <v>4.8875572003132309E-4</v>
      </c>
      <c r="HU406" s="223">
        <f t="shared" ca="1" si="819"/>
        <v>5.0473883465049088E-4</v>
      </c>
      <c r="HV406" s="223">
        <f t="shared" ca="1" si="820"/>
        <v>-3.4883122880281293E-5</v>
      </c>
      <c r="HW406" s="223">
        <f t="shared" ca="1" si="821"/>
        <v>-5.3610652917189994E-4</v>
      </c>
      <c r="HX406" s="223">
        <f t="shared" ca="1" si="822"/>
        <v>-4.4719601595470752E-4</v>
      </c>
      <c r="HY406" s="223">
        <f t="shared" ca="1" si="823"/>
        <v>1.3397773847261967E-4</v>
      </c>
      <c r="HZ406" s="223">
        <f t="shared" ca="1" si="824"/>
        <v>5.6767183423229366E-4</v>
      </c>
      <c r="IA406" s="223">
        <f t="shared" ca="1" si="825"/>
        <v>3.7648563792068153E-4</v>
      </c>
      <c r="IB406" s="223">
        <f t="shared" ca="1" si="826"/>
        <v>-2.2912741770952881E-4</v>
      </c>
      <c r="IC406" s="223">
        <f t="shared" ca="1" si="827"/>
        <v>-5.8252220379410283E-4</v>
      </c>
      <c r="ID406" s="223">
        <f t="shared" ca="1" si="828"/>
        <v>-2.946897474928648E-4</v>
      </c>
      <c r="IE406" s="223">
        <f t="shared" ca="1" si="829"/>
        <v>7.8860279097364011E-4</v>
      </c>
      <c r="IF406" s="223">
        <f t="shared" ca="1" si="830"/>
        <v>5.8022037295463354E-4</v>
      </c>
      <c r="IG406" s="223">
        <f t="shared" ca="1" si="831"/>
        <v>2.0421680137124357E-4</v>
      </c>
      <c r="IH406" s="223">
        <f t="shared" ca="1" si="832"/>
        <v>-3.9658399774996858E-4</v>
      </c>
      <c r="II406" s="223">
        <f t="shared" ca="1" si="833"/>
        <v>-5.6083411846743765E-4</v>
      </c>
      <c r="IJ406" s="223">
        <f t="shared" ca="1" si="834"/>
        <v>-1.0773074968967487E-4</v>
      </c>
      <c r="IK406" s="223">
        <f t="shared" ca="1" si="835"/>
        <v>4.6396018724212537E-4</v>
      </c>
      <c r="IL406" s="223">
        <f t="shared" ca="1" si="836"/>
        <v>5.2493426307512561E-4</v>
      </c>
      <c r="IM406" s="223">
        <f t="shared" ca="1" si="837"/>
        <v>8.0725967628286874E-6</v>
      </c>
      <c r="IN406" s="223">
        <f t="shared" ca="1" si="838"/>
        <v>-5.1767520114653844E-4</v>
      </c>
      <c r="IO406" s="223">
        <f t="shared" ca="1" si="839"/>
        <v>-4.7357786779623557E-4</v>
      </c>
      <c r="IP406" s="223">
        <f t="shared" ca="1" si="840"/>
        <v>9.1823251476834682E-5</v>
      </c>
      <c r="IQ406" s="223">
        <f t="shared" ca="1" si="841"/>
        <v>5.5614741617564072E-4</v>
      </c>
      <c r="IR406" s="223">
        <f t="shared" ca="1" si="842"/>
        <v>4.0827710706458888E-4</v>
      </c>
      <c r="IS406" s="223">
        <f t="shared" ca="1" si="843"/>
        <v>-1.8901539022596079E-4</v>
      </c>
      <c r="IT406" s="223">
        <f t="shared" ca="1" si="844"/>
        <v>-5.7824402891393592E-4</v>
      </c>
      <c r="IU406" s="223">
        <f t="shared" ca="1" si="845"/>
        <v>-3.3095474318371645E-4</v>
      </c>
      <c r="IV406" s="223">
        <f t="shared" ca="1" si="846"/>
        <v>2.8064202463728657E-4</v>
      </c>
      <c r="IW406" s="223">
        <f t="shared" ca="1" si="847"/>
        <v>5.8331441089197174E-4</v>
      </c>
      <c r="IX406" s="223">
        <f t="shared" ca="1" si="848"/>
        <v>2.4388751113839117E-4</v>
      </c>
      <c r="IY406" s="223">
        <f t="shared" ca="1" si="849"/>
        <v>-3.6400523455380957E-4</v>
      </c>
      <c r="IZ406" s="223">
        <f t="shared" ca="1" si="850"/>
        <v>-5.7120926615633096E-4</v>
      </c>
      <c r="JA406" s="223">
        <f t="shared" ca="1" si="851"/>
        <v>-1.4963908078136548E-4</v>
      </c>
      <c r="JB406" s="223">
        <f t="shared" ca="1" si="852"/>
        <v>4.3665041399953649E-4</v>
      </c>
    </row>
    <row r="407" spans="2:262">
      <c r="B407" s="230">
        <v>46</v>
      </c>
      <c r="C407" s="229">
        <f t="shared" si="853"/>
        <v>8.9843750000000047E-4</v>
      </c>
      <c r="D407" s="226">
        <f t="shared" ca="1" si="597"/>
        <v>50.061289751146219</v>
      </c>
      <c r="E407" s="225">
        <f ca="1">AZ361</f>
        <v>6.1289751146216452E-2</v>
      </c>
      <c r="F407" s="224">
        <v>46</v>
      </c>
      <c r="G407" s="223">
        <f t="shared" ca="1" si="854"/>
        <v>-2.369142471641403E-4</v>
      </c>
      <c r="H407" s="223">
        <f t="shared" ca="1" si="598"/>
        <v>-2.1493052787042931E-5</v>
      </c>
      <c r="I407" s="223">
        <f t="shared" ca="1" si="599"/>
        <v>2.1853531877920806E-4</v>
      </c>
      <c r="J407" s="223">
        <f t="shared" ca="1" si="600"/>
        <v>2.083648300639645E-4</v>
      </c>
      <c r="K407" s="223">
        <f t="shared" ca="1" si="601"/>
        <v>-4.0360430008041544E-5</v>
      </c>
      <c r="L407" s="223">
        <f t="shared" ca="1" si="602"/>
        <v>-2.4287744490991372E-4</v>
      </c>
      <c r="M407" s="223">
        <f t="shared" ca="1" si="603"/>
        <v>-1.6732654729309109E-4</v>
      </c>
      <c r="N407" s="223">
        <f t="shared" ca="1" si="604"/>
        <v>9.9794809787385477E-5</v>
      </c>
      <c r="O407" s="223">
        <f t="shared" ca="1" si="605"/>
        <v>2.5266210573809684E-4</v>
      </c>
      <c r="P407" s="223">
        <f t="shared" ca="1" si="606"/>
        <v>1.1625913066290226E-4</v>
      </c>
      <c r="Q407" s="223">
        <f t="shared" ca="1" si="607"/>
        <v>-1.5324773879269563E-4</v>
      </c>
      <c r="R407" s="223">
        <f t="shared" ca="1" si="608"/>
        <v>-2.4730283321788317E-4</v>
      </c>
      <c r="S407" s="223">
        <f t="shared" ca="1" si="609"/>
        <v>-5.8223433131395145E-5</v>
      </c>
      <c r="T407" s="223">
        <f t="shared" ca="1" si="610"/>
        <v>1.9751538243323224E-4</v>
      </c>
      <c r="U407" s="223">
        <f t="shared" ca="1" si="611"/>
        <v>2.2712084871171249E-4</v>
      </c>
      <c r="V407" s="223">
        <f t="shared" ca="1" si="612"/>
        <v>-3.3020310514298768E-6</v>
      </c>
      <c r="W407" s="223">
        <f t="shared" ca="1" si="613"/>
        <v>-2.2994444910112008E-4</v>
      </c>
      <c r="X407" s="223">
        <f t="shared" ca="1" si="614"/>
        <v>-1.9332580978697838E-4</v>
      </c>
      <c r="Y407" s="223">
        <f t="shared" ca="1" si="615"/>
        <v>6.4629579769207233E-5</v>
      </c>
      <c r="Z407" s="223">
        <f t="shared" ca="1" si="616"/>
        <v>2.485912218201446E-4</v>
      </c>
      <c r="AA407" s="223">
        <f t="shared" ca="1" si="617"/>
        <v>1.4794330637331278E-4</v>
      </c>
      <c r="AB407" s="223">
        <f t="shared" ca="1" si="618"/>
        <v>-1.2208339346249101E-4</v>
      </c>
      <c r="AC407" s="223">
        <f t="shared" ca="1" si="619"/>
        <v>-2.5233805976959564E-4</v>
      </c>
      <c r="AD407" s="223">
        <f t="shared" ca="1" si="620"/>
        <v>-9.3693451979119468E-5</v>
      </c>
      <c r="AE407" s="223">
        <f t="shared" ca="1" si="621"/>
        <v>1.722198345401191E-4</v>
      </c>
      <c r="AF407" s="223">
        <f t="shared" ca="1" si="622"/>
        <v>2.4096038687381654E-4</v>
      </c>
      <c r="AG407" s="223">
        <f t="shared" ca="1" si="623"/>
        <v>3.3827846905544243E-5</v>
      </c>
      <c r="AH407" s="223">
        <f t="shared" ca="1" si="624"/>
        <v>-2.1203385038532637E-4</v>
      </c>
      <c r="AI407" s="223">
        <f t="shared" ca="1" si="625"/>
        <v>-2.1514015232930553E-4</v>
      </c>
      <c r="AJ407" s="223">
        <f t="shared" ca="1" si="626"/>
        <v>2.806531452580286E-5</v>
      </c>
      <c r="AK407" s="223">
        <f t="shared" ca="1" si="627"/>
        <v>2.3913908867776601E-4</v>
      </c>
      <c r="AL407" s="223">
        <f t="shared" ca="1" si="628"/>
        <v>1.7642495627910576E-4</v>
      </c>
      <c r="AM407" s="223">
        <f t="shared" ca="1" si="629"/>
        <v>-8.8276311347072344E-5</v>
      </c>
      <c r="AN407" s="223">
        <f t="shared" ca="1" si="630"/>
        <v>-2.5191092937046263E-4</v>
      </c>
      <c r="AO407" s="223">
        <f t="shared" ca="1" si="631"/>
        <v>-1.2713529053912163E-4</v>
      </c>
      <c r="AP407" s="223">
        <f t="shared" ca="1" si="632"/>
        <v>1.4319624732098173E-4</v>
      </c>
      <c r="AQ407" s="223">
        <f t="shared" ca="1" si="633"/>
        <v>2.4958386034349843E-4</v>
      </c>
      <c r="AR407" s="223">
        <f t="shared" ca="1" si="634"/>
        <v>7.0225454134727381E-5</v>
      </c>
      <c r="AS407" s="223">
        <f t="shared" ca="1" si="635"/>
        <v>-1.8953335913598319E-4</v>
      </c>
      <c r="AT407" s="223">
        <f t="shared" ca="1" si="636"/>
        <v>-2.3229736028180907E-4</v>
      </c>
      <c r="AU407" s="223">
        <f t="shared" ca="1" si="637"/>
        <v>-9.1064800218094554E-6</v>
      </c>
      <c r="AV407" s="223">
        <f t="shared" ca="1" si="638"/>
        <v>2.2451031644871684E-4</v>
      </c>
      <c r="AW407" s="223">
        <f t="shared" ca="1" si="639"/>
        <v>2.0108753867239699E-4</v>
      </c>
      <c r="AX407" s="223">
        <f t="shared" ca="1" si="640"/>
        <v>-5.2558313679231753E-5</v>
      </c>
      <c r="AY407" s="223">
        <f t="shared" ca="1" si="641"/>
        <v>-2.4603068810372163E-4</v>
      </c>
      <c r="AZ407" s="223">
        <f t="shared" ca="1" si="642"/>
        <v>-1.5782503399857398E-4</v>
      </c>
      <c r="BA407" s="223">
        <f t="shared" ca="1" si="643"/>
        <v>1.1107289378992552E-4</v>
      </c>
      <c r="BB407" s="223">
        <f t="shared" ca="1" si="644"/>
        <v>2.528045969624212E-4</v>
      </c>
      <c r="BC407" s="223">
        <f t="shared" ca="1" si="645"/>
        <v>1.0510289235781944E-4</v>
      </c>
      <c r="BD407" s="223">
        <f t="shared" ca="1" si="646"/>
        <v>-1.6293004303874007E-4</v>
      </c>
      <c r="BE407" s="223">
        <f t="shared" ca="1" si="647"/>
        <v>-2.4442603190587682E-4</v>
      </c>
      <c r="BF407" s="223">
        <f t="shared" ca="1" si="648"/>
        <v>-4.6081146777879667E-5</v>
      </c>
      <c r="BG407" s="223">
        <f t="shared" ca="1" si="649"/>
        <v>2.0502157387389442E-4</v>
      </c>
      <c r="BH407" s="223">
        <f t="shared" ca="1" si="650"/>
        <v>2.2139718312363328E-4</v>
      </c>
      <c r="BI407" s="223">
        <f t="shared" ca="1" si="651"/>
        <v>-1.5702587242640996E-5</v>
      </c>
      <c r="BJ407" s="223">
        <f t="shared" ca="1" si="652"/>
        <v>-2.3482462543488304E-4</v>
      </c>
      <c r="BK407" s="223">
        <f t="shared" ca="1" si="653"/>
        <v>-1.8509834209244172E-4</v>
      </c>
      <c r="BL407" s="223">
        <f t="shared" ca="1" si="654"/>
        <v>7.6545147540632835E-5</v>
      </c>
      <c r="BM407" s="223">
        <f t="shared" ca="1" si="655"/>
        <v>2.5055287750918345E-4</v>
      </c>
      <c r="BN407" s="223">
        <f t="shared" ca="1" si="656"/>
        <v>1.3770517036469784E-4</v>
      </c>
      <c r="BO407" s="223">
        <f t="shared" ca="1" si="657"/>
        <v>-1.3279978354696162E-4</v>
      </c>
      <c r="BP407" s="223">
        <f t="shared" ca="1" si="658"/>
        <v>-2.5126361808858145E-4</v>
      </c>
      <c r="BQ407" s="223">
        <f t="shared" ca="1" si="659"/>
        <v>-8.2058295868027838E-5</v>
      </c>
      <c r="BR407" s="223">
        <f t="shared" ca="1" si="660"/>
        <v>1.8109473337541389E-4</v>
      </c>
      <c r="BS407" s="223">
        <f t="shared" ca="1" si="661"/>
        <v>2.3691424716414041E-4</v>
      </c>
      <c r="BT407" s="223">
        <f t="shared" ca="1" si="662"/>
        <v>2.1493052787045547E-5</v>
      </c>
      <c r="BU407" s="223">
        <f t="shared" ca="1" si="663"/>
        <v>-2.1853531877920736E-4</v>
      </c>
      <c r="BV407" s="223">
        <f t="shared" ca="1" si="664"/>
        <v>-2.0836483006396456E-4</v>
      </c>
      <c r="BW407" s="223">
        <f t="shared" ca="1" si="665"/>
        <v>4.0360430008039294E-5</v>
      </c>
      <c r="BX407" s="223">
        <f t="shared" ca="1" si="666"/>
        <v>2.4287744490991342E-4</v>
      </c>
      <c r="BY407" s="223">
        <f t="shared" ca="1" si="667"/>
        <v>1.6732654729309363E-4</v>
      </c>
      <c r="BZ407" s="223">
        <f t="shared" ca="1" si="668"/>
        <v>-9.9794809787383579E-5</v>
      </c>
      <c r="CA407" s="223">
        <f t="shared" ca="1" si="669"/>
        <v>-2.5266210573809679E-4</v>
      </c>
      <c r="CB407" s="223">
        <f t="shared" ca="1" si="670"/>
        <v>-1.1625913066290489E-4</v>
      </c>
      <c r="CC407" s="223">
        <f t="shared" ca="1" si="671"/>
        <v>1.5324773879269436E-4</v>
      </c>
      <c r="CD407" s="223">
        <f t="shared" ca="1" si="672"/>
        <v>2.4730283321788328E-4</v>
      </c>
      <c r="CE407" s="223">
        <f t="shared" ca="1" si="673"/>
        <v>5.8223433131398059E-5</v>
      </c>
      <c r="CF407" s="223">
        <f t="shared" ca="1" si="674"/>
        <v>-1.9751538243323124E-4</v>
      </c>
      <c r="CG407" s="223">
        <f t="shared" ca="1" si="675"/>
        <v>-2.2712084871171241E-4</v>
      </c>
      <c r="CH407" s="223">
        <f t="shared" ca="1" si="676"/>
        <v>3.3020310514273832E-6</v>
      </c>
      <c r="CI407" s="223">
        <f t="shared" ca="1" si="677"/>
        <v>2.299444491011194E-4</v>
      </c>
      <c r="CJ407" s="223">
        <f t="shared" ca="1" si="678"/>
        <v>1.9332580978697825E-4</v>
      </c>
      <c r="CK407" s="223">
        <f t="shared" ca="1" si="679"/>
        <v>-6.462957976920482E-5</v>
      </c>
      <c r="CL407" s="223">
        <f t="shared" ca="1" si="680"/>
        <v>-2.4859122182014444E-4</v>
      </c>
      <c r="CM407" s="223">
        <f t="shared" ca="1" si="681"/>
        <v>-1.4794330637331554E-4</v>
      </c>
      <c r="CN407" s="223">
        <f t="shared" ca="1" si="682"/>
        <v>1.220833934624896E-4</v>
      </c>
      <c r="CO407" s="223">
        <f t="shared" ca="1" si="683"/>
        <v>2.5233805976959569E-4</v>
      </c>
      <c r="CP407" s="223">
        <f t="shared" ca="1" si="684"/>
        <v>9.3693451979122652E-5</v>
      </c>
      <c r="CQ407" s="223">
        <f t="shared" ca="1" si="685"/>
        <v>-1.7221983454011793E-4</v>
      </c>
      <c r="CR407" s="223">
        <f t="shared" ca="1" si="686"/>
        <v>-2.4096038687381675E-4</v>
      </c>
      <c r="CS407" s="223">
        <f t="shared" ca="1" si="687"/>
        <v>-3.382784690554675E-5</v>
      </c>
      <c r="CT407" s="223">
        <f t="shared" ca="1" si="688"/>
        <v>2.1203385038532551E-4</v>
      </c>
      <c r="CU407" s="223">
        <f t="shared" ca="1" si="689"/>
        <v>2.1514015232930542E-4</v>
      </c>
      <c r="CV407" s="223">
        <f t="shared" ca="1" si="690"/>
        <v>-2.8065314525801261E-5</v>
      </c>
      <c r="CW407" s="223">
        <f t="shared" ca="1" si="691"/>
        <v>-2.3913908867776549E-4</v>
      </c>
      <c r="CX407" s="223">
        <f t="shared" ca="1" si="692"/>
        <v>-1.7642495627910563E-4</v>
      </c>
      <c r="CY407" s="223">
        <f t="shared" ca="1" si="693"/>
        <v>8.8276311347070812E-5</v>
      </c>
      <c r="CZ407" s="223">
        <f t="shared" ca="1" si="694"/>
        <v>2.5191092937046252E-4</v>
      </c>
      <c r="DA407" s="223">
        <f t="shared" ca="1" si="695"/>
        <v>1.2713529053912456E-4</v>
      </c>
      <c r="DB407" s="223">
        <f t="shared" ca="1" si="696"/>
        <v>-1.431962473209804E-4</v>
      </c>
      <c r="DC407" s="223">
        <f t="shared" ca="1" si="697"/>
        <v>-2.4958386034349837E-4</v>
      </c>
      <c r="DD407" s="223">
        <f t="shared" ca="1" si="698"/>
        <v>-7.0225454134730661E-5</v>
      </c>
      <c r="DE407" s="223">
        <f t="shared" ca="1" si="699"/>
        <v>1.8953335913598211E-4</v>
      </c>
      <c r="DF407" s="223">
        <f t="shared" ca="1" si="700"/>
        <v>2.3229736028180901E-4</v>
      </c>
      <c r="DG407" s="223">
        <f t="shared" ca="1" si="701"/>
        <v>9.1064800218128978E-6</v>
      </c>
      <c r="DH407" s="223">
        <f t="shared" ca="1" si="702"/>
        <v>-2.2451031644871608E-4</v>
      </c>
      <c r="DI407" s="223">
        <f t="shared" ca="1" si="703"/>
        <v>-2.0108753867239688E-4</v>
      </c>
      <c r="DJ407" s="223">
        <f t="shared" ca="1" si="704"/>
        <v>5.2558313679230194E-5</v>
      </c>
      <c r="DK407" s="223">
        <f t="shared" ca="1" si="705"/>
        <v>2.4603068810372125E-4</v>
      </c>
      <c r="DL407" s="223">
        <f t="shared" ca="1" si="706"/>
        <v>1.5782503399857666E-4</v>
      </c>
      <c r="DM407" s="223">
        <f t="shared" ca="1" si="707"/>
        <v>-1.1107289378992408E-4</v>
      </c>
      <c r="DN407" s="223">
        <f t="shared" ca="1" si="708"/>
        <v>-2.528045969624212E-4</v>
      </c>
      <c r="DO407" s="223">
        <f t="shared" ca="1" si="709"/>
        <v>-1.0510289235782253E-4</v>
      </c>
      <c r="DP407" s="223">
        <f t="shared" ca="1" si="710"/>
        <v>1.6293004303874158E-4</v>
      </c>
      <c r="DQ407" s="223">
        <f t="shared" ca="1" si="711"/>
        <v>2.4442603190587769E-4</v>
      </c>
      <c r="DR407" s="223">
        <f t="shared" ca="1" si="712"/>
        <v>4.6081146777883001E-5</v>
      </c>
      <c r="DS407" s="223">
        <f t="shared" ca="1" si="713"/>
        <v>-2.0502157387389348E-4</v>
      </c>
      <c r="DT407" s="223">
        <f t="shared" ca="1" si="714"/>
        <v>-2.213971831236332E-4</v>
      </c>
      <c r="DU407" s="223">
        <f t="shared" ca="1" si="715"/>
        <v>1.5702587242642975E-5</v>
      </c>
      <c r="DV407" s="223">
        <f t="shared" ca="1" si="716"/>
        <v>2.3482462543488109E-4</v>
      </c>
      <c r="DW407" s="223">
        <f t="shared" ca="1" si="717"/>
        <v>1.8509834209244524E-4</v>
      </c>
      <c r="DX407" s="223">
        <f t="shared" ca="1" si="718"/>
        <v>-7.6545147540631303E-5</v>
      </c>
      <c r="DY407" s="223">
        <f t="shared" ca="1" si="719"/>
        <v>-2.5055287750918323E-4</v>
      </c>
      <c r="DZ407" s="223">
        <f t="shared" ca="1" si="720"/>
        <v>-1.3770517036469616E-4</v>
      </c>
      <c r="EA407" s="223">
        <f t="shared" ca="1" si="721"/>
        <v>1.3279978354696333E-4</v>
      </c>
      <c r="EB407" s="223">
        <f t="shared" ca="1" si="722"/>
        <v>2.512636180885821E-4</v>
      </c>
      <c r="EC407" s="223">
        <f t="shared" ca="1" si="723"/>
        <v>8.2058295868029355E-5</v>
      </c>
      <c r="ED407" s="223">
        <f t="shared" ca="1" si="724"/>
        <v>-1.8109473337541275E-4</v>
      </c>
      <c r="EE407" s="223">
        <f t="shared" ca="1" si="725"/>
        <v>-2.3691424716414095E-4</v>
      </c>
      <c r="EF407" s="223">
        <f t="shared" ca="1" si="726"/>
        <v>-2.1493052787043568E-5</v>
      </c>
      <c r="EG407" s="223">
        <f t="shared" ca="1" si="727"/>
        <v>2.1853531877920476E-4</v>
      </c>
      <c r="EH407" s="223">
        <f t="shared" ca="1" si="728"/>
        <v>2.0836483006396748E-4</v>
      </c>
      <c r="EI407" s="223">
        <f t="shared" ca="1" si="729"/>
        <v>-4.0360430008037668E-5</v>
      </c>
      <c r="EJ407" s="223">
        <f t="shared" ca="1" si="730"/>
        <v>-2.4287744490991296E-4</v>
      </c>
      <c r="EK407" s="223">
        <f t="shared" ca="1" si="731"/>
        <v>-1.6732654729309217E-4</v>
      </c>
      <c r="EL407" s="223">
        <f t="shared" ca="1" si="732"/>
        <v>9.9794809787385395E-5</v>
      </c>
      <c r="EM407" s="223">
        <f t="shared" ca="1" si="733"/>
        <v>2.5266210573809657E-4</v>
      </c>
      <c r="EN407" s="223">
        <f t="shared" ca="1" si="734"/>
        <v>1.1625913066290632E-4</v>
      </c>
      <c r="EO407" s="223">
        <f t="shared" ca="1" si="735"/>
        <v>-1.5324773879269306E-4</v>
      </c>
      <c r="EP407" s="223">
        <f t="shared" ca="1" si="736"/>
        <v>-2.4730283321788366E-4</v>
      </c>
      <c r="EQ407" s="223">
        <f t="shared" ca="1" si="737"/>
        <v>-5.8223433131396094E-5</v>
      </c>
      <c r="ER407" s="223">
        <f t="shared" ca="1" si="738"/>
        <v>1.9751538243322798E-4</v>
      </c>
      <c r="ES407" s="223">
        <f t="shared" ca="1" si="739"/>
        <v>2.2712084871171468E-4</v>
      </c>
      <c r="ET407" s="223">
        <f t="shared" ca="1" si="740"/>
        <v>-3.302031051425784E-6</v>
      </c>
      <c r="EU407" s="223">
        <f t="shared" ca="1" si="741"/>
        <v>-2.2994444910111875E-4</v>
      </c>
      <c r="EV407" s="223">
        <f t="shared" ca="1" si="742"/>
        <v>-1.933258097869793E-4</v>
      </c>
      <c r="EW407" s="223">
        <f t="shared" ca="1" si="743"/>
        <v>6.4629579769206731E-5</v>
      </c>
      <c r="EX407" s="223">
        <f t="shared" ca="1" si="744"/>
        <v>2.4859122182014352E-4</v>
      </c>
      <c r="EY407" s="223">
        <f t="shared" ca="1" si="745"/>
        <v>1.4794330637331684E-4</v>
      </c>
      <c r="EZ407" s="223">
        <f t="shared" ca="1" si="746"/>
        <v>-1.2208339346248819E-4</v>
      </c>
      <c r="FA407" s="223">
        <f t="shared" ca="1" si="747"/>
        <v>-2.523380597695958E-4</v>
      </c>
      <c r="FB407" s="223">
        <f t="shared" ca="1" si="748"/>
        <v>-9.3693451979120782E-5</v>
      </c>
      <c r="FC407" s="223">
        <f t="shared" ca="1" si="749"/>
        <v>1.7221983454011937E-4</v>
      </c>
      <c r="FD407" s="223">
        <f t="shared" ca="1" si="750"/>
        <v>2.4096038687381832E-4</v>
      </c>
      <c r="FE407" s="223">
        <f t="shared" ca="1" si="751"/>
        <v>3.3827846905548322E-5</v>
      </c>
      <c r="FF407" s="223">
        <f t="shared" ca="1" si="752"/>
        <v>-2.1203385038532461E-4</v>
      </c>
      <c r="FG407" s="223">
        <f t="shared" ca="1" si="753"/>
        <v>-2.1514015232930626E-4</v>
      </c>
      <c r="FH407" s="223">
        <f t="shared" ca="1" si="754"/>
        <v>2.8065314525803239E-5</v>
      </c>
      <c r="FI407" s="223">
        <f t="shared" ca="1" si="755"/>
        <v>2.3913908867776381E-4</v>
      </c>
      <c r="FJ407" s="223">
        <f t="shared" ca="1" si="756"/>
        <v>1.7642495627910937E-4</v>
      </c>
      <c r="FK407" s="223">
        <f t="shared" ca="1" si="757"/>
        <v>-8.8276311347069335E-5</v>
      </c>
      <c r="FL407" s="223">
        <f t="shared" ca="1" si="758"/>
        <v>-2.5191092937046236E-4</v>
      </c>
      <c r="FM407" s="223">
        <f t="shared" ca="1" si="759"/>
        <v>-1.2713529053912285E-4</v>
      </c>
      <c r="FN407" s="223">
        <f t="shared" ca="1" si="760"/>
        <v>1.4319624732098203E-4</v>
      </c>
      <c r="FO407" s="223">
        <f t="shared" ca="1" si="761"/>
        <v>2.4958386034349924E-4</v>
      </c>
      <c r="FP407" s="223">
        <f t="shared" ca="1" si="762"/>
        <v>7.0225454134732193E-5</v>
      </c>
      <c r="FQ407" s="223">
        <f t="shared" ca="1" si="763"/>
        <v>-1.8953335913598105E-4</v>
      </c>
      <c r="FR407" s="223">
        <f t="shared" ca="1" si="764"/>
        <v>-2.3229736028180964E-4</v>
      </c>
      <c r="FS407" s="223">
        <f t="shared" ca="1" si="765"/>
        <v>-9.106480021810892E-6</v>
      </c>
      <c r="FT407" s="223">
        <f t="shared" ca="1" si="766"/>
        <v>2.245103164487137E-4</v>
      </c>
      <c r="FU407" s="223">
        <f t="shared" ca="1" si="767"/>
        <v>2.0108753867240003E-4</v>
      </c>
      <c r="FV407" s="223">
        <f t="shared" ca="1" si="768"/>
        <v>-5.2558313679228609E-5</v>
      </c>
      <c r="FW407" s="223">
        <f t="shared" ca="1" si="769"/>
        <v>-2.4603068810372087E-4</v>
      </c>
      <c r="FX407" s="223">
        <f t="shared" ca="1" si="770"/>
        <v>-1.5782503399857511E-4</v>
      </c>
      <c r="FY407" s="223">
        <f t="shared" ca="1" si="771"/>
        <v>1.1107289378992584E-4</v>
      </c>
      <c r="FZ407" s="223">
        <f t="shared" ca="1" si="772"/>
        <v>2.5280459696242126E-4</v>
      </c>
      <c r="GA407" s="223">
        <f t="shared" ca="1" si="773"/>
        <v>1.05102892357824E-4</v>
      </c>
      <c r="GB407" s="223">
        <f t="shared" ca="1" si="774"/>
        <v>-1.629300430387376E-4</v>
      </c>
      <c r="GC407" s="223">
        <f t="shared" ca="1" si="775"/>
        <v>-2.444260319058772E-4</v>
      </c>
      <c r="GD407" s="223">
        <f t="shared" ca="1" si="776"/>
        <v>-4.6081146777881077E-5</v>
      </c>
      <c r="GE407" s="223">
        <f t="shared" ca="1" si="777"/>
        <v>2.0502157387389041E-4</v>
      </c>
      <c r="GF407" s="223">
        <f t="shared" ca="1" si="778"/>
        <v>2.2139718312363569E-4</v>
      </c>
      <c r="GG407" s="223">
        <f t="shared" ca="1" si="779"/>
        <v>-1.5702587242637797E-5</v>
      </c>
      <c r="GH407" s="223">
        <f t="shared" ca="1" si="780"/>
        <v>-2.3482462543488185E-4</v>
      </c>
      <c r="GI407" s="223">
        <f t="shared" ca="1" si="781"/>
        <v>-1.8509834209244391E-4</v>
      </c>
      <c r="GJ407" s="223">
        <f t="shared" ca="1" si="782"/>
        <v>7.6545147540633173E-5</v>
      </c>
      <c r="GK407" s="223">
        <f t="shared" ca="1" si="783"/>
        <v>2.5055287750918253E-4</v>
      </c>
      <c r="GL407" s="223">
        <f t="shared" ca="1" si="784"/>
        <v>1.3770517036470055E-4</v>
      </c>
      <c r="GM407" s="223">
        <f t="shared" ca="1" si="785"/>
        <v>-1.3279978354695888E-4</v>
      </c>
      <c r="GN407" s="223">
        <f t="shared" ca="1" si="786"/>
        <v>-2.5126361808858183E-4</v>
      </c>
      <c r="GO407" s="223">
        <f t="shared" ca="1" si="787"/>
        <v>-8.2058295868027499E-5</v>
      </c>
      <c r="GP407" s="223">
        <f t="shared" ca="1" si="788"/>
        <v>1.8109473337541413E-4</v>
      </c>
      <c r="GQ407" s="223">
        <f t="shared" ca="1" si="789"/>
        <v>2.3691424716414279E-4</v>
      </c>
      <c r="GR407" s="223">
        <f t="shared" ca="1" si="790"/>
        <v>2.1493052787048772E-5</v>
      </c>
      <c r="GS407" s="223">
        <f t="shared" ca="1" si="791"/>
        <v>-2.1853531877920573E-4</v>
      </c>
      <c r="GT407" s="223">
        <f t="shared" ca="1" si="792"/>
        <v>-2.0836483006396637E-4</v>
      </c>
      <c r="GU407" s="223">
        <f t="shared" ca="1" si="793"/>
        <v>4.0360430008039647E-5</v>
      </c>
      <c r="GV407" s="223">
        <f t="shared" ca="1" si="794"/>
        <v>2.428774449099115E-4</v>
      </c>
      <c r="GW407" s="223">
        <f t="shared" ca="1" si="795"/>
        <v>1.6732654729309607E-4</v>
      </c>
      <c r="GX407" s="223">
        <f t="shared" ca="1" si="796"/>
        <v>-9.9794809787380598E-5</v>
      </c>
      <c r="GY407" s="223">
        <f t="shared" ca="1" si="797"/>
        <v>-2.5266210573809662E-4</v>
      </c>
      <c r="GZ407" s="223">
        <f t="shared" ca="1" si="798"/>
        <v>-1.1625913066290455E-4</v>
      </c>
      <c r="HA407" s="223">
        <f t="shared" ca="1" si="799"/>
        <v>1.5324773879269463E-4</v>
      </c>
      <c r="HB407" s="223">
        <f t="shared" ca="1" si="800"/>
        <v>2.4730283321788474E-4</v>
      </c>
      <c r="HC407" s="223">
        <f t="shared" ca="1" si="801"/>
        <v>5.8223433131401162E-5</v>
      </c>
      <c r="HD407" s="223">
        <f t="shared" ca="1" si="802"/>
        <v>-1.9751538243322923E-4</v>
      </c>
      <c r="HE407" s="223">
        <f t="shared" ca="1" si="803"/>
        <v>-2.2712084871171382E-4</v>
      </c>
      <c r="HF407" s="223">
        <f t="shared" ca="1" si="804"/>
        <v>3.3020310514277355E-6</v>
      </c>
      <c r="HG407" s="223">
        <f t="shared" ca="1" si="805"/>
        <v>2.2994444910111659E-4</v>
      </c>
      <c r="HH407" s="223">
        <f t="shared" ca="1" si="806"/>
        <v>1.9332580978698264E-4</v>
      </c>
      <c r="HI407" s="223">
        <f t="shared" ca="1" si="807"/>
        <v>-6.4629579769201717E-5</v>
      </c>
      <c r="HJ407" s="223">
        <f t="shared" ca="1" si="808"/>
        <v>-2.485912218201439E-4</v>
      </c>
      <c r="HK407" s="223">
        <f t="shared" ca="1" si="809"/>
        <v>-1.4794330637331522E-4</v>
      </c>
      <c r="HL407" s="223">
        <f t="shared" ca="1" si="810"/>
        <v>1.2208339346248993E-4</v>
      </c>
      <c r="HM407" s="223">
        <f t="shared" ca="1" si="811"/>
        <v>2.5233805976959613E-4</v>
      </c>
      <c r="HN407" s="223">
        <f t="shared" ca="1" si="812"/>
        <v>9.3693451979125621E-5</v>
      </c>
      <c r="HO407" s="223">
        <f t="shared" ca="1" si="813"/>
        <v>-1.7221983454011555E-4</v>
      </c>
      <c r="HP407" s="223">
        <f t="shared" ca="1" si="814"/>
        <v>-2.409603868738177E-4</v>
      </c>
      <c r="HQ407" s="223">
        <f t="shared" ca="1" si="815"/>
        <v>-3.3827846905546384E-5</v>
      </c>
      <c r="HR407" s="223">
        <f t="shared" ca="1" si="816"/>
        <v>2.1203385038532179E-4</v>
      </c>
      <c r="HS407" s="223">
        <f t="shared" ca="1" si="817"/>
        <v>2.15140152329309E-4</v>
      </c>
      <c r="HT407" s="223">
        <f t="shared" ca="1" si="818"/>
        <v>-2.8065314525798089E-5</v>
      </c>
      <c r="HU407" s="223">
        <f t="shared" ca="1" si="819"/>
        <v>-2.3913908867776446E-4</v>
      </c>
      <c r="HV407" s="223">
        <f t="shared" ca="1" si="820"/>
        <v>-1.7642495627910793E-4</v>
      </c>
      <c r="HW407" s="223">
        <f t="shared" ca="1" si="821"/>
        <v>8.8276311347071192E-5</v>
      </c>
      <c r="HX407" s="223">
        <f t="shared" ca="1" si="822"/>
        <v>2.5191092937046193E-4</v>
      </c>
      <c r="HY407" s="223">
        <f t="shared" ca="1" si="823"/>
        <v>1.2713529053912738E-4</v>
      </c>
      <c r="HZ407" s="223">
        <f t="shared" ca="1" si="824"/>
        <v>-1.4319624732098368E-4</v>
      </c>
      <c r="IA407" s="223">
        <f t="shared" ca="1" si="825"/>
        <v>-2.4958386034349892E-4</v>
      </c>
      <c r="IB407" s="223">
        <f t="shared" ca="1" si="826"/>
        <v>-7.0225454134737193E-5</v>
      </c>
      <c r="IC407" s="223">
        <f t="shared" ca="1" si="827"/>
        <v>1.8953335913598238E-4</v>
      </c>
      <c r="ID407" s="223">
        <f t="shared" ca="1" si="828"/>
        <v>2.322973602818117E-4</v>
      </c>
      <c r="IE407" s="223">
        <f t="shared" ca="1" si="829"/>
        <v>-1.970471785392364E-4</v>
      </c>
      <c r="IF407" s="223">
        <f t="shared" ca="1" si="830"/>
        <v>-2.2451031644871462E-4</v>
      </c>
      <c r="IG407" s="223">
        <f t="shared" ca="1" si="831"/>
        <v>-2.010875386724032E-4</v>
      </c>
      <c r="IH407" s="223">
        <f t="shared" ca="1" si="832"/>
        <v>5.2558313679230547E-5</v>
      </c>
      <c r="II407" s="223">
        <f t="shared" ca="1" si="833"/>
        <v>2.4603068810371968E-4</v>
      </c>
      <c r="IJ407" s="223">
        <f t="shared" ca="1" si="834"/>
        <v>1.5782503399857357E-4</v>
      </c>
      <c r="IK407" s="223">
        <f t="shared" ca="1" si="835"/>
        <v>-1.1107289378992118E-4</v>
      </c>
      <c r="IL407" s="223">
        <f t="shared" ca="1" si="836"/>
        <v>-2.5280459696242136E-4</v>
      </c>
      <c r="IM407" s="223">
        <f t="shared" ca="1" si="837"/>
        <v>-1.051028923578222E-4</v>
      </c>
      <c r="IN407" s="223">
        <f t="shared" ca="1" si="838"/>
        <v>1.6293004303873359E-4</v>
      </c>
      <c r="IO407" s="223">
        <f t="shared" ca="1" si="839"/>
        <v>2.4442603190587671E-4</v>
      </c>
      <c r="IP407" s="223">
        <f t="shared" ca="1" si="840"/>
        <v>4.6081146777886199E-5</v>
      </c>
      <c r="IQ407" s="223">
        <f t="shared" ca="1" si="841"/>
        <v>-2.050215738738874E-4</v>
      </c>
      <c r="IR407" s="223">
        <f t="shared" ca="1" si="842"/>
        <v>-2.2139718312363471E-4</v>
      </c>
      <c r="IS407" s="223">
        <f t="shared" ca="1" si="843"/>
        <v>1.5702587242632566E-5</v>
      </c>
      <c r="IT407" s="223">
        <f t="shared" ca="1" si="844"/>
        <v>2.3482462543488258E-4</v>
      </c>
      <c r="IU407" s="223">
        <f t="shared" ca="1" si="845"/>
        <v>1.8509834209244746E-4</v>
      </c>
      <c r="IV407" s="223">
        <f t="shared" ca="1" si="846"/>
        <v>-7.6545147540635071E-5</v>
      </c>
      <c r="IW407" s="223">
        <f t="shared" ca="1" si="847"/>
        <v>-2.5055287750918285E-4</v>
      </c>
      <c r="IX407" s="223">
        <f t="shared" ca="1" si="848"/>
        <v>-1.3770517036470488E-4</v>
      </c>
      <c r="IY407" s="223">
        <f t="shared" ca="1" si="849"/>
        <v>1.3279978354696059E-4</v>
      </c>
      <c r="IZ407" s="223">
        <f t="shared" ca="1" si="850"/>
        <v>2.5126361808858243E-4</v>
      </c>
      <c r="JA407" s="223">
        <f t="shared" ca="1" si="851"/>
        <v>8.2058295868025615E-5</v>
      </c>
      <c r="JB407" s="223">
        <f t="shared" ca="1" si="852"/>
        <v>-1.810947333754105E-4</v>
      </c>
    </row>
    <row r="408" spans="2:262">
      <c r="B408" s="230">
        <v>47</v>
      </c>
      <c r="C408" s="229">
        <f t="shared" si="853"/>
        <v>9.1796875000000049E-4</v>
      </c>
      <c r="D408" s="226">
        <f t="shared" ca="1" si="597"/>
        <v>50.062112268546223</v>
      </c>
      <c r="E408" s="225">
        <f ca="1">BA361</f>
        <v>6.2112268546219214E-2</v>
      </c>
      <c r="F408" s="224">
        <v>47</v>
      </c>
      <c r="G408" s="223">
        <f t="shared" ca="1" si="854"/>
        <v>-1.0481249144859562E-3</v>
      </c>
      <c r="H408" s="223">
        <f t="shared" ca="1" si="598"/>
        <v>-2.1786113714686848E-5</v>
      </c>
      <c r="I408" s="223">
        <f t="shared" ca="1" si="599"/>
        <v>1.0304676477883524E-3</v>
      </c>
      <c r="J408" s="223">
        <f t="shared" ca="1" si="600"/>
        <v>8.5696224097345296E-4</v>
      </c>
      <c r="K408" s="223">
        <f t="shared" ca="1" si="601"/>
        <v>-3.359146386188673E-4</v>
      </c>
      <c r="L408" s="223">
        <f t="shared" ca="1" si="602"/>
        <v>-1.1292152200682946E-3</v>
      </c>
      <c r="M408" s="223">
        <f t="shared" ca="1" si="603"/>
        <v>-5.7929468053095261E-4</v>
      </c>
      <c r="N408" s="223">
        <f t="shared" ca="1" si="604"/>
        <v>6.5970694499936698E-4</v>
      </c>
      <c r="O408" s="223">
        <f t="shared" ca="1" si="605"/>
        <v>1.1139756990304743E-3</v>
      </c>
      <c r="P408" s="223">
        <f t="shared" ca="1" si="606"/>
        <v>2.4315100709010508E-4</v>
      </c>
      <c r="Q408" s="223">
        <f t="shared" ca="1" si="607"/>
        <v>-9.1690603180081165E-4</v>
      </c>
      <c r="R408" s="223">
        <f t="shared" ca="1" si="608"/>
        <v>-9.8628741738223009E-4</v>
      </c>
      <c r="S408" s="223">
        <f t="shared" ca="1" si="609"/>
        <v>1.175372137876869E-4</v>
      </c>
      <c r="T408" s="223">
        <f t="shared" ca="1" si="610"/>
        <v>1.0815492873018446E-3</v>
      </c>
      <c r="U408" s="223">
        <f t="shared" ca="1" si="611"/>
        <v>7.5903969490703381E-4</v>
      </c>
      <c r="V408" s="223">
        <f t="shared" ca="1" si="612"/>
        <v>-4.6636080060969928E-4</v>
      </c>
      <c r="W408" s="223">
        <f t="shared" ca="1" si="613"/>
        <v>-1.1370170221860205E-3</v>
      </c>
      <c r="X408" s="223">
        <f t="shared" ca="1" si="614"/>
        <v>-4.5517174362370708E-4</v>
      </c>
      <c r="Y408" s="223">
        <f t="shared" ca="1" si="615"/>
        <v>7.6810823121799417E-4</v>
      </c>
      <c r="Z408" s="223">
        <f t="shared" ca="1" si="616"/>
        <v>1.0777101214573637E-3</v>
      </c>
      <c r="AA408" s="223">
        <f t="shared" ca="1" si="617"/>
        <v>1.0535710025372735E-4</v>
      </c>
      <c r="AB408" s="223">
        <f t="shared" ca="1" si="618"/>
        <v>-9.9232002196421309E-4</v>
      </c>
      <c r="AC408" s="223">
        <f t="shared" ca="1" si="619"/>
        <v>-9.0961523948220274E-4</v>
      </c>
      <c r="AD408" s="223">
        <f t="shared" ca="1" si="620"/>
        <v>2.5509267219075114E-4</v>
      </c>
      <c r="AE408" s="223">
        <f t="shared" ca="1" si="621"/>
        <v>1.1163634188254507E-3</v>
      </c>
      <c r="AF408" s="223">
        <f t="shared" ca="1" si="622"/>
        <v>6.4970048531310493E-4</v>
      </c>
      <c r="AG408" s="223">
        <f t="shared" ca="1" si="623"/>
        <v>-5.8979246206952685E-4</v>
      </c>
      <c r="AH408" s="223">
        <f t="shared" ca="1" si="624"/>
        <v>-1.1277170299516914E-3</v>
      </c>
      <c r="AI408" s="223">
        <f t="shared" ca="1" si="625"/>
        <v>-3.2420260001733139E-4</v>
      </c>
      <c r="AJ408" s="223">
        <f t="shared" ca="1" si="626"/>
        <v>8.6495645468197648E-4</v>
      </c>
      <c r="AK408" s="223">
        <f t="shared" ca="1" si="627"/>
        <v>1.0252347805221739E-3</v>
      </c>
      <c r="AL408" s="223">
        <f t="shared" ca="1" si="628"/>
        <v>-3.4021475437131035E-5</v>
      </c>
      <c r="AM408" s="223">
        <f t="shared" ca="1" si="629"/>
        <v>-1.0528085953432369E-3</v>
      </c>
      <c r="AN408" s="223">
        <f t="shared" ca="1" si="630"/>
        <v>-8.1926160170814994E-4</v>
      </c>
      <c r="AO408" s="223">
        <f t="shared" ca="1" si="631"/>
        <v>3.88811299363151E-4</v>
      </c>
      <c r="AP408" s="223">
        <f t="shared" ca="1" si="632"/>
        <v>1.134386405415971E-3</v>
      </c>
      <c r="AQ408" s="223">
        <f t="shared" ca="1" si="633"/>
        <v>5.3058917567717868E-4</v>
      </c>
      <c r="AR408" s="223">
        <f t="shared" ca="1" si="634"/>
        <v>-7.0435309591948298E-4</v>
      </c>
      <c r="AS408" s="223">
        <f t="shared" ca="1" si="635"/>
        <v>-1.1014551239049658E-3</v>
      </c>
      <c r="AT408" s="223">
        <f t="shared" ca="1" si="636"/>
        <v>-1.8835714753807079E-4</v>
      </c>
      <c r="AU408" s="223">
        <f t="shared" ca="1" si="637"/>
        <v>9.4879492796384269E-4</v>
      </c>
      <c r="AV408" s="223">
        <f t="shared" ca="1" si="638"/>
        <v>9.573389541967525E-4</v>
      </c>
      <c r="AW408" s="223">
        <f t="shared" ca="1" si="639"/>
        <v>-1.7288833647013393E-4</v>
      </c>
      <c r="AX408" s="223">
        <f t="shared" ca="1" si="640"/>
        <v>-1.09746194749134E-3</v>
      </c>
      <c r="AY408" s="223">
        <f t="shared" ca="1" si="641"/>
        <v>-7.1658550687359675E-4</v>
      </c>
      <c r="AZ408" s="223">
        <f t="shared" ca="1" si="642"/>
        <v>5.1668184268656458E-4</v>
      </c>
      <c r="BA408" s="223">
        <f t="shared" ca="1" si="643"/>
        <v>1.1353471645792423E-3</v>
      </c>
      <c r="BB408" s="223">
        <f t="shared" ca="1" si="644"/>
        <v>4.0349731096529757E-4</v>
      </c>
      <c r="BC408" s="223">
        <f t="shared" ca="1" si="645"/>
        <v>-8.08319603593128E-4</v>
      </c>
      <c r="BD408" s="223">
        <f t="shared" ca="1" si="646"/>
        <v>-1.0586263075574405E-3</v>
      </c>
      <c r="BE408" s="223">
        <f t="shared" ca="1" si="647"/>
        <v>-4.9678628236526326E-5</v>
      </c>
      <c r="BF408" s="223">
        <f t="shared" ca="1" si="648"/>
        <v>1.0183626423883698E-3</v>
      </c>
      <c r="BG408" s="223">
        <f t="shared" ca="1" si="649"/>
        <v>8.7504385890663857E-4</v>
      </c>
      <c r="BH408" s="223">
        <f t="shared" ca="1" si="650"/>
        <v>-3.0915479599772418E-4</v>
      </c>
      <c r="BI408" s="223">
        <f t="shared" ca="1" si="651"/>
        <v>-1.125608450428763E-3</v>
      </c>
      <c r="BJ408" s="223">
        <f t="shared" ca="1" si="652"/>
        <v>-6.0313129901602648E-4</v>
      </c>
      <c r="BK408" s="223">
        <f t="shared" ca="1" si="653"/>
        <v>6.3678101016718697E-4</v>
      </c>
      <c r="BL408" s="223">
        <f t="shared" ca="1" si="654"/>
        <v>1.1192312456031717E-3</v>
      </c>
      <c r="BM408" s="223">
        <f t="shared" ca="1" si="655"/>
        <v>2.7033647112015264E-4</v>
      </c>
      <c r="BN408" s="223">
        <f t="shared" ca="1" si="656"/>
        <v>-9.0012823204276048E-4</v>
      </c>
      <c r="BO408" s="223">
        <f t="shared" ca="1" si="657"/>
        <v>-9.9987476617214915E-4</v>
      </c>
      <c r="BP408" s="223">
        <f t="shared" ca="1" si="658"/>
        <v>8.9747103874690797E-5</v>
      </c>
      <c r="BQ408" s="223">
        <f t="shared" ca="1" si="659"/>
        <v>1.0726132347767996E-3</v>
      </c>
      <c r="BR408" s="223">
        <f t="shared" ca="1" si="660"/>
        <v>7.7958728948549199E-4</v>
      </c>
      <c r="BS408" s="223">
        <f t="shared" ca="1" si="661"/>
        <v>-4.4077127963141168E-4</v>
      </c>
      <c r="BT408" s="223">
        <f t="shared" ca="1" si="662"/>
        <v>-1.1368247545524859E-3</v>
      </c>
      <c r="BU408" s="223">
        <f t="shared" ca="1" si="663"/>
        <v>-4.806054350250861E-4</v>
      </c>
      <c r="BV408" s="223">
        <f t="shared" ca="1" si="664"/>
        <v>7.4730239853748083E-4</v>
      </c>
      <c r="BW408" s="223">
        <f t="shared" ca="1" si="665"/>
        <v>1.0862810469098993E-3</v>
      </c>
      <c r="BX408" s="223">
        <f t="shared" ca="1" si="666"/>
        <v>1.3310951911948347E-4</v>
      </c>
      <c r="BY408" s="223">
        <f t="shared" ca="1" si="667"/>
        <v>-9.7839809404078916E-4</v>
      </c>
      <c r="BZ408" s="223">
        <f t="shared" ca="1" si="668"/>
        <v>-9.2608417761762003E-4</v>
      </c>
      <c r="CA408" s="223">
        <f t="shared" ca="1" si="669"/>
        <v>2.2782295600679665E-4</v>
      </c>
      <c r="CB408" s="223">
        <f t="shared" ca="1" si="670"/>
        <v>1.1107307257230169E-3</v>
      </c>
      <c r="CC408" s="223">
        <f t="shared" ca="1" si="671"/>
        <v>6.7240500158862371E-4</v>
      </c>
      <c r="CD408" s="223">
        <f t="shared" ca="1" si="672"/>
        <v>-5.6575815294842039E-4</v>
      </c>
      <c r="CE408" s="223">
        <f t="shared" ca="1" si="673"/>
        <v>-1.1309421562083254E-3</v>
      </c>
      <c r="CF408" s="223">
        <f t="shared" ca="1" si="674"/>
        <v>-3.5085081794257445E-4</v>
      </c>
      <c r="CG408" s="223">
        <f t="shared" ca="1" si="675"/>
        <v>8.4658366324277074E-4</v>
      </c>
      <c r="CH408" s="223">
        <f t="shared" ca="1" si="676"/>
        <v>1.0369921701578948E-3</v>
      </c>
      <c r="CI408" s="223">
        <f t="shared" ca="1" si="677"/>
        <v>-6.1195239474265287E-6</v>
      </c>
      <c r="CJ408" s="223">
        <f t="shared" ca="1" si="678"/>
        <v>-1.0419519380089749E-3</v>
      </c>
      <c r="CK408" s="223">
        <f t="shared" ca="1" si="679"/>
        <v>-8.3836442103018074E-4</v>
      </c>
      <c r="CL408" s="223">
        <f t="shared" ca="1" si="680"/>
        <v>3.6247213882236525E-4</v>
      </c>
      <c r="CM408" s="223">
        <f t="shared" ca="1" si="681"/>
        <v>1.1321417926833353E-3</v>
      </c>
      <c r="CN408" s="223">
        <f t="shared" ca="1" si="682"/>
        <v>5.5510911659155252E-4</v>
      </c>
      <c r="CO408" s="223">
        <f t="shared" ca="1" si="683"/>
        <v>-6.8223549703592186E-4</v>
      </c>
      <c r="CP408" s="223">
        <f t="shared" ca="1" si="684"/>
        <v>-1.1080491351509155E-3</v>
      </c>
      <c r="CQ408" s="223">
        <f t="shared" ca="1" si="685"/>
        <v>-2.1581907798537474E-4</v>
      </c>
      <c r="CR408" s="223">
        <f t="shared" ca="1" si="686"/>
        <v>9.3313152165063189E-4</v>
      </c>
      <c r="CS408" s="223">
        <f t="shared" ca="1" si="687"/>
        <v>9.7210596593173305E-4</v>
      </c>
      <c r="CT408" s="223">
        <f t="shared" ca="1" si="688"/>
        <v>-1.4525652367809846E-4</v>
      </c>
      <c r="CU408" s="223">
        <f t="shared" ca="1" si="689"/>
        <v>-1.0898338549779583E-3</v>
      </c>
      <c r="CV408" s="223">
        <f t="shared" ca="1" si="690"/>
        <v>-7.3803488319868177E-4</v>
      </c>
      <c r="CW408" s="223">
        <f t="shared" ca="1" si="691"/>
        <v>4.9166940328005814E-4</v>
      </c>
      <c r="CX408" s="223">
        <f t="shared" ca="1" si="692"/>
        <v>1.1365243932811952E-3</v>
      </c>
      <c r="CY408" s="223">
        <f t="shared" ca="1" si="693"/>
        <v>4.2946387378394661E-4</v>
      </c>
      <c r="CZ408" s="223">
        <f t="shared" ca="1" si="694"/>
        <v>-7.8845138422144255E-4</v>
      </c>
      <c r="DA408" s="223">
        <f t="shared" ca="1" si="695"/>
        <v>-1.0684900237258423E-3</v>
      </c>
      <c r="DB408" s="223">
        <f t="shared" ca="1" si="696"/>
        <v>-7.7541218210320562E-5</v>
      </c>
      <c r="DC408" s="223">
        <f t="shared" ca="1" si="697"/>
        <v>1.0056442134116399E-3</v>
      </c>
      <c r="DD408" s="223">
        <f t="shared" ca="1" si="698"/>
        <v>8.925983831392176E-4</v>
      </c>
      <c r="DE408" s="223">
        <f t="shared" ca="1" si="699"/>
        <v>-2.8220873008750477E-4</v>
      </c>
      <c r="DF408" s="223">
        <f t="shared" ca="1" si="700"/>
        <v>-1.1213236563479036E-3</v>
      </c>
      <c r="DG408" s="223">
        <f t="shared" ca="1" si="701"/>
        <v>-6.2660461375910138E-4</v>
      </c>
      <c r="DH408" s="223">
        <f t="shared" ca="1" si="702"/>
        <v>6.1347150226525487E-4</v>
      </c>
      <c r="DI408" s="223">
        <f t="shared" ca="1" si="703"/>
        <v>1.1238126091242693E-3</v>
      </c>
      <c r="DJ408" s="223">
        <f t="shared" ca="1" si="704"/>
        <v>2.9735909456853315E-4</v>
      </c>
      <c r="DK408" s="223">
        <f t="shared" ca="1" si="705"/>
        <v>-8.8280822869569032E-4</v>
      </c>
      <c r="DL408" s="223">
        <f t="shared" ca="1" si="706"/>
        <v>-1.0128598277906549E-3</v>
      </c>
      <c r="DM408" s="223">
        <f t="shared" ca="1" si="707"/>
        <v>6.1902933662182904E-5</v>
      </c>
      <c r="DN408" s="223">
        <f t="shared" ca="1" si="708"/>
        <v>1.063031080146709E-3</v>
      </c>
      <c r="DO408" s="223">
        <f t="shared" ca="1" si="709"/>
        <v>7.9966528983142218E-4</v>
      </c>
      <c r="DP408" s="223">
        <f t="shared" ca="1" si="710"/>
        <v>-4.1491625451579628E-4</v>
      </c>
      <c r="DQ408" s="223">
        <f t="shared" ca="1" si="711"/>
        <v>-1.1359477061954244E-3</v>
      </c>
      <c r="DR408" s="223">
        <f t="shared" ca="1" si="712"/>
        <v>-5.0574962768339343E-4</v>
      </c>
      <c r="DS408" s="223">
        <f t="shared" ca="1" si="713"/>
        <v>7.2604641883551276E-4</v>
      </c>
      <c r="DT408" s="223">
        <f t="shared" ca="1" si="714"/>
        <v>1.0941976372784343E-3</v>
      </c>
      <c r="DU408" s="223">
        <f t="shared" ca="1" si="715"/>
        <v>1.607817577882115E-4</v>
      </c>
      <c r="DV408" s="223">
        <f t="shared" ca="1" si="716"/>
        <v>-9.6388681569017855E-4</v>
      </c>
      <c r="DW408" s="223">
        <f t="shared" ca="1" si="717"/>
        <v>-9.4199527727297015E-4</v>
      </c>
      <c r="DX408" s="223">
        <f t="shared" ca="1" si="718"/>
        <v>2.0041600779301257E-4</v>
      </c>
      <c r="DY408" s="223">
        <f t="shared" ca="1" si="719"/>
        <v>1.1044289699643039E-3</v>
      </c>
      <c r="DZ408" s="223">
        <f t="shared" ca="1" si="720"/>
        <v>6.947044862340247E-4</v>
      </c>
      <c r="EA408" s="223">
        <f t="shared" ca="1" si="721"/>
        <v>-5.4138305227102029E-4</v>
      </c>
      <c r="EB408" s="223">
        <f t="shared" ca="1" si="722"/>
        <v>-1.1334860451987097E-3</v>
      </c>
      <c r="EC408" s="223">
        <f t="shared" ca="1" si="723"/>
        <v>-3.7728769645425383E-4</v>
      </c>
      <c r="ED408" s="223">
        <f t="shared" ca="1" si="724"/>
        <v>8.2770092146062981E-4</v>
      </c>
      <c r="EE408" s="223">
        <f t="shared" ca="1" si="725"/>
        <v>1.0481249144859569E-3</v>
      </c>
      <c r="EF408" s="223">
        <f t="shared" ca="1" si="726"/>
        <v>2.1786113714696497E-5</v>
      </c>
      <c r="EG408" s="223">
        <f t="shared" ca="1" si="727"/>
        <v>-1.0304676477883587E-3</v>
      </c>
      <c r="EH408" s="223">
        <f t="shared" ca="1" si="728"/>
        <v>-8.5696224097344786E-4</v>
      </c>
      <c r="EI408" s="223">
        <f t="shared" ca="1" si="729"/>
        <v>3.3591463861886686E-4</v>
      </c>
      <c r="EJ408" s="223">
        <f t="shared" ca="1" si="730"/>
        <v>1.1292152200682937E-3</v>
      </c>
      <c r="EK408" s="223">
        <f t="shared" ca="1" si="731"/>
        <v>5.7929468053093743E-4</v>
      </c>
      <c r="EL408" s="223">
        <f t="shared" ca="1" si="732"/>
        <v>-6.597069449993749E-4</v>
      </c>
      <c r="EM408" s="223">
        <f t="shared" ca="1" si="733"/>
        <v>-1.1139756990304738E-3</v>
      </c>
      <c r="EN408" s="223">
        <f t="shared" ca="1" si="734"/>
        <v>-2.4315100709011137E-4</v>
      </c>
      <c r="EO408" s="223">
        <f t="shared" ca="1" si="735"/>
        <v>9.1690603180082336E-4</v>
      </c>
      <c r="EP408" s="223">
        <f t="shared" ca="1" si="736"/>
        <v>9.8628741738222424E-4</v>
      </c>
      <c r="EQ408" s="223">
        <f t="shared" ca="1" si="737"/>
        <v>-1.1753721378769059E-4</v>
      </c>
      <c r="ER408" s="223">
        <f t="shared" ca="1" si="738"/>
        <v>-1.081549287301844E-3</v>
      </c>
      <c r="ES408" s="223">
        <f t="shared" ca="1" si="739"/>
        <v>-7.5903969490701754E-4</v>
      </c>
      <c r="ET408" s="223">
        <f t="shared" ca="1" si="740"/>
        <v>4.6636080060971185E-4</v>
      </c>
      <c r="EU408" s="223">
        <f t="shared" ca="1" si="741"/>
        <v>1.1370170221860205E-3</v>
      </c>
      <c r="EV408" s="223">
        <f t="shared" ca="1" si="742"/>
        <v>4.5517174362370947E-4</v>
      </c>
      <c r="EW408" s="223">
        <f t="shared" ca="1" si="743"/>
        <v>-7.6810823121798637E-4</v>
      </c>
      <c r="EX408" s="223">
        <f t="shared" ca="1" si="744"/>
        <v>-1.0777101214573593E-3</v>
      </c>
      <c r="EY408" s="223">
        <f t="shared" ca="1" si="745"/>
        <v>-1.053571002537177E-4</v>
      </c>
      <c r="EZ408" s="223">
        <f t="shared" ca="1" si="746"/>
        <v>9.9232002196421375E-4</v>
      </c>
      <c r="FA408" s="223">
        <f t="shared" ca="1" si="747"/>
        <v>9.0961523948220665E-4</v>
      </c>
      <c r="FB408" s="223">
        <f t="shared" ca="1" si="748"/>
        <v>-2.5509267219076833E-4</v>
      </c>
      <c r="FC408" s="223">
        <f t="shared" ca="1" si="749"/>
        <v>-1.1163634188254526E-3</v>
      </c>
      <c r="FD408" s="223">
        <f t="shared" ca="1" si="750"/>
        <v>-6.4970048531310352E-4</v>
      </c>
      <c r="FE408" s="223">
        <f t="shared" ca="1" si="751"/>
        <v>5.8979246206952122E-4</v>
      </c>
      <c r="FF408" s="223">
        <f t="shared" ca="1" si="752"/>
        <v>1.1277170299516886E-3</v>
      </c>
      <c r="FG408" s="223">
        <f t="shared" ca="1" si="753"/>
        <v>3.2420260001731827E-4</v>
      </c>
      <c r="FH408" s="223">
        <f t="shared" ca="1" si="754"/>
        <v>-8.6495645468198017E-4</v>
      </c>
      <c r="FI408" s="223">
        <f t="shared" ca="1" si="755"/>
        <v>-1.025234780522175E-3</v>
      </c>
      <c r="FJ408" s="223">
        <f t="shared" ca="1" si="756"/>
        <v>3.4021475437152828E-5</v>
      </c>
      <c r="FK408" s="223">
        <f t="shared" ca="1" si="757"/>
        <v>1.0528085953432418E-3</v>
      </c>
      <c r="FL408" s="223">
        <f t="shared" ca="1" si="758"/>
        <v>8.1926160170814604E-4</v>
      </c>
      <c r="FM408" s="223">
        <f t="shared" ca="1" si="759"/>
        <v>-3.8881129936314856E-4</v>
      </c>
      <c r="FN408" s="223">
        <f t="shared" ca="1" si="760"/>
        <v>-1.1343864054159704E-3</v>
      </c>
      <c r="FO408" s="223">
        <f t="shared" ca="1" si="761"/>
        <v>-5.3058917567716665E-4</v>
      </c>
      <c r="FP408" s="223">
        <f t="shared" ca="1" si="762"/>
        <v>7.0435309591948742E-4</v>
      </c>
      <c r="FQ408" s="223">
        <f t="shared" ca="1" si="763"/>
        <v>1.1014551239049665E-3</v>
      </c>
      <c r="FR408" s="223">
        <f t="shared" ca="1" si="764"/>
        <v>1.8835714753808104E-4</v>
      </c>
      <c r="FS408" s="223">
        <f t="shared" ca="1" si="765"/>
        <v>-9.4879492796385461E-4</v>
      </c>
      <c r="FT408" s="223">
        <f t="shared" ca="1" si="766"/>
        <v>-9.5733895419674512E-4</v>
      </c>
      <c r="FU408" s="223">
        <f t="shared" ca="1" si="767"/>
        <v>1.728883364701394E-4</v>
      </c>
      <c r="FV408" s="223">
        <f t="shared" ca="1" si="768"/>
        <v>1.0974619474913394E-3</v>
      </c>
      <c r="FW408" s="223">
        <f t="shared" ca="1" si="769"/>
        <v>7.1658550687357984E-4</v>
      </c>
      <c r="FX408" s="223">
        <f t="shared" ca="1" si="770"/>
        <v>-5.1668184268657672E-4</v>
      </c>
      <c r="FY408" s="223">
        <f t="shared" ca="1" si="771"/>
        <v>-1.1353471645792418E-3</v>
      </c>
      <c r="FZ408" s="223">
        <f t="shared" ca="1" si="772"/>
        <v>-4.0349731096529974E-4</v>
      </c>
      <c r="GA408" s="223">
        <f t="shared" ca="1" si="773"/>
        <v>8.0831960359312074E-4</v>
      </c>
      <c r="GB408" s="223">
        <f t="shared" ca="1" si="774"/>
        <v>1.0586263075574353E-3</v>
      </c>
      <c r="GC408" s="223">
        <f t="shared" ca="1" si="775"/>
        <v>4.9678628236520688E-5</v>
      </c>
      <c r="GD408" s="223">
        <f t="shared" ca="1" si="776"/>
        <v>-1.0183626423883687E-3</v>
      </c>
      <c r="GE408" s="223">
        <f t="shared" ca="1" si="777"/>
        <v>-8.7504385890664529E-4</v>
      </c>
      <c r="GF408" s="223">
        <f t="shared" ca="1" si="778"/>
        <v>3.0915479599773741E-4</v>
      </c>
      <c r="GG408" s="223">
        <f t="shared" ca="1" si="779"/>
        <v>1.1256084504287637E-3</v>
      </c>
      <c r="GH408" s="223">
        <f t="shared" ca="1" si="780"/>
        <v>6.0313129901602171E-4</v>
      </c>
      <c r="GI408" s="223">
        <f t="shared" ca="1" si="781"/>
        <v>-6.367810101671783E-4</v>
      </c>
      <c r="GJ408" s="223">
        <f t="shared" ca="1" si="782"/>
        <v>-1.1192312456031681E-3</v>
      </c>
      <c r="GK408" s="223">
        <f t="shared" ca="1" si="783"/>
        <v>-2.7033647112014716E-4</v>
      </c>
      <c r="GL408" s="223">
        <f t="shared" ca="1" si="784"/>
        <v>9.0012823204276384E-4</v>
      </c>
      <c r="GM408" s="223">
        <f t="shared" ca="1" si="785"/>
        <v>9.9987476617215414E-4</v>
      </c>
      <c r="GN408" s="223">
        <f t="shared" ca="1" si="786"/>
        <v>-8.9747103874712373E-5</v>
      </c>
      <c r="GO408" s="223">
        <f t="shared" ca="1" si="787"/>
        <v>-1.0726132347768013E-3</v>
      </c>
      <c r="GP408" s="223">
        <f t="shared" ca="1" si="788"/>
        <v>-7.7958728948548798E-4</v>
      </c>
      <c r="GQ408" s="223">
        <f t="shared" ca="1" si="789"/>
        <v>4.4077127963141683E-4</v>
      </c>
      <c r="GR408" s="223">
        <f t="shared" ca="1" si="790"/>
        <v>1.1368247545524859E-3</v>
      </c>
      <c r="GS408" s="223">
        <f t="shared" ca="1" si="791"/>
        <v>4.8060543502506642E-4</v>
      </c>
      <c r="GT408" s="223">
        <f t="shared" ca="1" si="792"/>
        <v>-7.4730239853748506E-4</v>
      </c>
      <c r="GU408" s="223">
        <f t="shared" ca="1" si="793"/>
        <v>-1.0862810469098975E-3</v>
      </c>
      <c r="GV408" s="223">
        <f t="shared" ca="1" si="794"/>
        <v>-1.3310951911949399E-4</v>
      </c>
      <c r="GW408" s="223">
        <f t="shared" ca="1" si="795"/>
        <v>9.7839809404080044E-4</v>
      </c>
      <c r="GX408" s="223">
        <f t="shared" ca="1" si="796"/>
        <v>9.2608417761761688E-4</v>
      </c>
      <c r="GY408" s="223">
        <f t="shared" ca="1" si="797"/>
        <v>-2.2782295600680218E-4</v>
      </c>
      <c r="GZ408" s="223">
        <f t="shared" ca="1" si="798"/>
        <v>-1.1107307257230145E-3</v>
      </c>
      <c r="HA408" s="223">
        <f t="shared" ca="1" si="799"/>
        <v>-6.7240500158860614E-4</v>
      </c>
      <c r="HB408" s="223">
        <f t="shared" ca="1" si="800"/>
        <v>5.6575815294842527E-4</v>
      </c>
      <c r="HC408" s="223">
        <f t="shared" ca="1" si="801"/>
        <v>1.1309421562083247E-3</v>
      </c>
      <c r="HD408" s="223">
        <f t="shared" ca="1" si="802"/>
        <v>3.5085081794258448E-4</v>
      </c>
      <c r="HE408" s="223">
        <f t="shared" ca="1" si="803"/>
        <v>-8.4658366324278527E-4</v>
      </c>
      <c r="HF408" s="223">
        <f t="shared" ca="1" si="804"/>
        <v>-1.0369921701578924E-3</v>
      </c>
      <c r="HG408" s="223">
        <f t="shared" ca="1" si="805"/>
        <v>6.1195239474320581E-6</v>
      </c>
      <c r="HH408" s="223">
        <f t="shared" ca="1" si="806"/>
        <v>1.0419519380089771E-3</v>
      </c>
      <c r="HI408" s="223">
        <f t="shared" ca="1" si="807"/>
        <v>8.3836442103018779E-4</v>
      </c>
      <c r="HJ408" s="223">
        <f t="shared" ca="1" si="808"/>
        <v>-3.6247213882238585E-4</v>
      </c>
      <c r="HK408" s="223">
        <f t="shared" ca="1" si="809"/>
        <v>-1.132141792683336E-3</v>
      </c>
      <c r="HL408" s="223">
        <f t="shared" ca="1" si="810"/>
        <v>-5.5510911659154764E-4</v>
      </c>
      <c r="HM408" s="223">
        <f t="shared" ca="1" si="811"/>
        <v>6.8223549703591341E-4</v>
      </c>
      <c r="HN408" s="223">
        <f t="shared" ca="1" si="812"/>
        <v>1.1080491351509107E-3</v>
      </c>
      <c r="HO408" s="223">
        <f t="shared" ca="1" si="813"/>
        <v>2.1581907798536926E-4</v>
      </c>
      <c r="HP408" s="223">
        <f t="shared" ca="1" si="814"/>
        <v>-9.3313152165063504E-4</v>
      </c>
      <c r="HQ408" s="223">
        <f t="shared" ca="1" si="815"/>
        <v>-9.7210596593173858E-4</v>
      </c>
      <c r="HR408" s="223">
        <f t="shared" ca="1" si="816"/>
        <v>1.4525652367812004E-4</v>
      </c>
      <c r="HS408" s="223">
        <f t="shared" ca="1" si="817"/>
        <v>1.0898338549779601E-3</v>
      </c>
      <c r="HT408" s="223">
        <f t="shared" ca="1" si="818"/>
        <v>7.3803488319867743E-4</v>
      </c>
      <c r="HU408" s="223">
        <f t="shared" ca="1" si="819"/>
        <v>-4.916694032800486E-4</v>
      </c>
      <c r="HV408" s="223">
        <f t="shared" ca="1" si="820"/>
        <v>-1.1365243932811957E-3</v>
      </c>
      <c r="HW408" s="223">
        <f t="shared" ca="1" si="821"/>
        <v>-4.2946387378395642E-4</v>
      </c>
      <c r="HX408" s="223">
        <f t="shared" ca="1" si="822"/>
        <v>7.8845138422142325E-4</v>
      </c>
      <c r="HY408" s="223">
        <f t="shared" ca="1" si="823"/>
        <v>1.0684900237258293E-3</v>
      </c>
      <c r="HZ408" s="223">
        <f t="shared" ca="1" si="824"/>
        <v>7.754121821029877E-5</v>
      </c>
      <c r="IA408" s="223">
        <f t="shared" ca="1" si="825"/>
        <v>-1.0056442134116501E-3</v>
      </c>
      <c r="IB408" s="223">
        <f t="shared" ca="1" si="826"/>
        <v>-8.9259838313921402E-4</v>
      </c>
      <c r="IC408" s="223">
        <f t="shared" ca="1" si="827"/>
        <v>2.8220873008751024E-4</v>
      </c>
      <c r="ID408" s="223">
        <f t="shared" ca="1" si="828"/>
        <v>1.1213236563479018E-3</v>
      </c>
      <c r="IE408" s="223">
        <f t="shared" ca="1" si="829"/>
        <v>1.3906428317005001E-4</v>
      </c>
      <c r="IF408" s="223">
        <f t="shared" ca="1" si="830"/>
        <v>-6.1347150226523232E-4</v>
      </c>
      <c r="IG408" s="223">
        <f t="shared" ca="1" si="831"/>
        <v>-1.1238126091242635E-3</v>
      </c>
      <c r="IH408" s="223">
        <f t="shared" ca="1" si="832"/>
        <v>-2.9735909456851212E-4</v>
      </c>
      <c r="II408" s="223">
        <f t="shared" ca="1" si="833"/>
        <v>8.8280822869570409E-4</v>
      </c>
      <c r="IJ408" s="223">
        <f t="shared" ca="1" si="834"/>
        <v>1.0128598277906523E-3</v>
      </c>
      <c r="IK408" s="223">
        <f t="shared" ca="1" si="835"/>
        <v>-6.1902933662188434E-5</v>
      </c>
      <c r="IL408" s="223">
        <f t="shared" ca="1" si="836"/>
        <v>-1.063031080146711E-3</v>
      </c>
      <c r="IM408" s="223">
        <f t="shared" ca="1" si="837"/>
        <v>-7.9966528983141816E-4</v>
      </c>
      <c r="IN408" s="223">
        <f t="shared" ca="1" si="838"/>
        <v>4.149162545157714E-4</v>
      </c>
      <c r="IO408" s="223">
        <f t="shared" ca="1" si="839"/>
        <v>1.1359477061954233E-3</v>
      </c>
      <c r="IP408" s="223">
        <f t="shared" ca="1" si="840"/>
        <v>5.057496276833595E-4</v>
      </c>
      <c r="IQ408" s="223">
        <f t="shared" ca="1" si="841"/>
        <v>-7.2604641883554193E-4</v>
      </c>
      <c r="IR408" s="223">
        <f t="shared" ca="1" si="842"/>
        <v>-1.0941976372784326E-3</v>
      </c>
      <c r="IS408" s="223">
        <f t="shared" ca="1" si="843"/>
        <v>-1.6078175778820602E-4</v>
      </c>
      <c r="IT408" s="223">
        <f t="shared" ca="1" si="844"/>
        <v>9.6388681569018158E-4</v>
      </c>
      <c r="IU408" s="223">
        <f t="shared" ca="1" si="845"/>
        <v>9.4199527727296701E-4</v>
      </c>
      <c r="IV408" s="223">
        <f t="shared" ca="1" si="846"/>
        <v>-2.0041600779298634E-4</v>
      </c>
      <c r="IW408" s="223">
        <f t="shared" ca="1" si="847"/>
        <v>-1.1044289699642974E-3</v>
      </c>
      <c r="IX408" s="223">
        <f t="shared" ca="1" si="848"/>
        <v>-6.9470448623399478E-4</v>
      </c>
      <c r="IY408" s="223">
        <f t="shared" ca="1" si="849"/>
        <v>5.4138305227105369E-4</v>
      </c>
      <c r="IZ408" s="223">
        <f t="shared" ca="1" si="850"/>
        <v>1.1334860451987091E-3</v>
      </c>
      <c r="JA408" s="223">
        <f t="shared" ca="1" si="851"/>
        <v>3.7728769645424846E-4</v>
      </c>
      <c r="JB408" s="223">
        <f t="shared" ca="1" si="852"/>
        <v>-8.2770092146063361E-4</v>
      </c>
    </row>
    <row r="409" spans="2:262">
      <c r="B409" s="230">
        <v>48</v>
      </c>
      <c r="C409" s="229">
        <f t="shared" si="853"/>
        <v>9.3750000000000051E-4</v>
      </c>
      <c r="D409" s="226">
        <f t="shared" ca="1" si="597"/>
        <v>50.062371666973512</v>
      </c>
      <c r="E409" s="225">
        <f ca="1">BB361</f>
        <v>6.2371666973512332E-2</v>
      </c>
      <c r="F409" s="224">
        <v>48</v>
      </c>
      <c r="G409" s="223">
        <f t="shared" ca="1" si="854"/>
        <v>-3.332301604723321E-4</v>
      </c>
      <c r="H409" s="223">
        <f t="shared" ca="1" si="598"/>
        <v>-4.8807783419344908E-7</v>
      </c>
      <c r="I409" s="223">
        <f t="shared" ca="1" si="599"/>
        <v>3.3285660187063116E-4</v>
      </c>
      <c r="J409" s="223">
        <f t="shared" ca="1" si="600"/>
        <v>2.5524549161266006E-4</v>
      </c>
      <c r="K409" s="223">
        <f t="shared" ca="1" si="601"/>
        <v>-1.3750016021853601E-4</v>
      </c>
      <c r="L409" s="223">
        <f t="shared" ca="1" si="602"/>
        <v>-3.6048355813901844E-4</v>
      </c>
      <c r="M409" s="223">
        <f t="shared" ca="1" si="603"/>
        <v>-1.384020104611037E-4</v>
      </c>
      <c r="N409" s="223">
        <f t="shared" ca="1" si="604"/>
        <v>2.5455524532004987E-4</v>
      </c>
      <c r="O409" s="223">
        <f t="shared" ca="1" si="605"/>
        <v>3.3323016047233215E-4</v>
      </c>
      <c r="P409" s="223">
        <f t="shared" ca="1" si="606"/>
        <v>4.8807783419390987E-7</v>
      </c>
      <c r="Q409" s="223">
        <f t="shared" ca="1" si="607"/>
        <v>-3.3285660187063116E-4</v>
      </c>
      <c r="R409" s="223">
        <f t="shared" ca="1" si="608"/>
        <v>-2.5524549161266017E-4</v>
      </c>
      <c r="S409" s="223">
        <f t="shared" ca="1" si="609"/>
        <v>1.375001602185359E-4</v>
      </c>
      <c r="T409" s="223">
        <f t="shared" ca="1" si="610"/>
        <v>3.6048355813901844E-4</v>
      </c>
      <c r="U409" s="223">
        <f t="shared" ca="1" si="611"/>
        <v>1.3840201046110381E-4</v>
      </c>
      <c r="V409" s="223">
        <f t="shared" ca="1" si="612"/>
        <v>-2.5455524532004982E-4</v>
      </c>
      <c r="W409" s="223">
        <f t="shared" ca="1" si="613"/>
        <v>-3.3323016047233226E-4</v>
      </c>
      <c r="X409" s="223">
        <f t="shared" ca="1" si="614"/>
        <v>-4.8807783419401829E-7</v>
      </c>
      <c r="Y409" s="223">
        <f t="shared" ca="1" si="615"/>
        <v>3.3285660187063083E-4</v>
      </c>
      <c r="Z409" s="223">
        <f t="shared" ca="1" si="616"/>
        <v>2.5524549161266071E-4</v>
      </c>
      <c r="AA409" s="223">
        <f t="shared" ca="1" si="617"/>
        <v>-1.3750016021853634E-4</v>
      </c>
      <c r="AB409" s="223">
        <f t="shared" ca="1" si="618"/>
        <v>-3.6048355813901844E-4</v>
      </c>
      <c r="AC409" s="223">
        <f t="shared" ca="1" si="619"/>
        <v>-1.3840201046110391E-4</v>
      </c>
      <c r="AD409" s="223">
        <f t="shared" ca="1" si="620"/>
        <v>2.5455524532004971E-4</v>
      </c>
      <c r="AE409" s="223">
        <f t="shared" ca="1" si="621"/>
        <v>3.3323016047233226E-4</v>
      </c>
      <c r="AF409" s="223">
        <f t="shared" ca="1" si="622"/>
        <v>4.8807783419418092E-7</v>
      </c>
      <c r="AG409" s="223">
        <f t="shared" ca="1" si="623"/>
        <v>-3.3285660187063078E-4</v>
      </c>
      <c r="AH409" s="223">
        <f t="shared" ca="1" si="624"/>
        <v>-2.552454916126599E-4</v>
      </c>
      <c r="AI409" s="223">
        <f t="shared" ca="1" si="625"/>
        <v>1.3750016021853503E-4</v>
      </c>
      <c r="AJ409" s="223">
        <f t="shared" ca="1" si="626"/>
        <v>3.6048355813901844E-4</v>
      </c>
      <c r="AK409" s="223">
        <f t="shared" ca="1" si="627"/>
        <v>1.3840201046110522E-4</v>
      </c>
      <c r="AL409" s="223">
        <f t="shared" ca="1" si="628"/>
        <v>-2.545552453200496E-4</v>
      </c>
      <c r="AM409" s="223">
        <f t="shared" ca="1" si="629"/>
        <v>-3.3323016047233188E-4</v>
      </c>
      <c r="AN409" s="223">
        <f t="shared" ca="1" si="630"/>
        <v>-4.8807783419431644E-7</v>
      </c>
      <c r="AO409" s="223">
        <f t="shared" ca="1" si="631"/>
        <v>3.3285660187063121E-4</v>
      </c>
      <c r="AP409" s="223">
        <f t="shared" ca="1" si="632"/>
        <v>2.5524549161266087E-4</v>
      </c>
      <c r="AQ409" s="223">
        <f t="shared" ca="1" si="633"/>
        <v>-1.3750016021853612E-4</v>
      </c>
      <c r="AR409" s="223">
        <f t="shared" ca="1" si="634"/>
        <v>-3.6048355813901844E-4</v>
      </c>
      <c r="AS409" s="223">
        <f t="shared" ca="1" si="635"/>
        <v>-1.3840201046110419E-4</v>
      </c>
      <c r="AT409" s="223">
        <f t="shared" ca="1" si="636"/>
        <v>2.5455524532004862E-4</v>
      </c>
      <c r="AU409" s="223">
        <f t="shared" ca="1" si="637"/>
        <v>3.3323016047233237E-4</v>
      </c>
      <c r="AV409" s="223">
        <f t="shared" ca="1" si="638"/>
        <v>4.8807783419317803E-7</v>
      </c>
      <c r="AW409" s="223">
        <f t="shared" ca="1" si="639"/>
        <v>-3.3285660187063067E-4</v>
      </c>
      <c r="AX409" s="223">
        <f t="shared" ca="1" si="640"/>
        <v>-2.5524549161266006E-4</v>
      </c>
      <c r="AY409" s="223">
        <f t="shared" ca="1" si="641"/>
        <v>1.3750016021853479E-4</v>
      </c>
      <c r="AZ409" s="223">
        <f t="shared" ca="1" si="642"/>
        <v>3.6048355813901844E-4</v>
      </c>
      <c r="BA409" s="223">
        <f t="shared" ca="1" si="643"/>
        <v>1.3840201046110543E-4</v>
      </c>
      <c r="BB409" s="223">
        <f t="shared" ca="1" si="644"/>
        <v>-2.5455524532004944E-4</v>
      </c>
      <c r="BC409" s="223">
        <f t="shared" ca="1" si="645"/>
        <v>-3.3323016047233193E-4</v>
      </c>
      <c r="BD409" s="223">
        <f t="shared" ca="1" si="646"/>
        <v>-4.8807783419458749E-7</v>
      </c>
      <c r="BE409" s="223">
        <f t="shared" ca="1" si="647"/>
        <v>3.3285660187063116E-4</v>
      </c>
      <c r="BF409" s="223">
        <f t="shared" ca="1" si="648"/>
        <v>2.5524549161266109E-4</v>
      </c>
      <c r="BG409" s="223">
        <f t="shared" ca="1" si="649"/>
        <v>-1.3750016021853585E-4</v>
      </c>
      <c r="BH409" s="223">
        <f t="shared" ca="1" si="650"/>
        <v>-3.6048355813901839E-4</v>
      </c>
      <c r="BI409" s="223">
        <f t="shared" ca="1" si="651"/>
        <v>-1.3840201046110679E-4</v>
      </c>
      <c r="BJ409" s="223">
        <f t="shared" ca="1" si="652"/>
        <v>2.5455524532005025E-4</v>
      </c>
      <c r="BK409" s="223">
        <f t="shared" ca="1" si="653"/>
        <v>3.3323016047233248E-4</v>
      </c>
      <c r="BL409" s="223">
        <f t="shared" ca="1" si="654"/>
        <v>4.8807783419599696E-7</v>
      </c>
      <c r="BM409" s="223">
        <f t="shared" ca="1" si="655"/>
        <v>-3.3285660187063159E-4</v>
      </c>
      <c r="BN409" s="223">
        <f t="shared" ca="1" si="656"/>
        <v>-2.5524549161266028E-4</v>
      </c>
      <c r="BO409" s="223">
        <f t="shared" ca="1" si="657"/>
        <v>1.3750016021853455E-4</v>
      </c>
      <c r="BP409" s="223">
        <f t="shared" ca="1" si="658"/>
        <v>3.6048355813901839E-4</v>
      </c>
      <c r="BQ409" s="223">
        <f t="shared" ca="1" si="659"/>
        <v>1.3840201046110332E-4</v>
      </c>
      <c r="BR409" s="223">
        <f t="shared" ca="1" si="660"/>
        <v>-2.5455524532004922E-4</v>
      </c>
      <c r="BS409" s="223">
        <f t="shared" ca="1" si="661"/>
        <v>-3.3323016047233302E-4</v>
      </c>
      <c r="BT409" s="223">
        <f t="shared" ca="1" si="662"/>
        <v>-4.8807783419225646E-7</v>
      </c>
      <c r="BU409" s="223">
        <f t="shared" ca="1" si="663"/>
        <v>3.3285660187063105E-4</v>
      </c>
      <c r="BV409" s="223">
        <f t="shared" ca="1" si="664"/>
        <v>2.5524549161266125E-4</v>
      </c>
      <c r="BW409" s="223">
        <f t="shared" ca="1" si="665"/>
        <v>-1.3750016021853322E-4</v>
      </c>
      <c r="BX409" s="223">
        <f t="shared" ca="1" si="666"/>
        <v>-3.6048355813901839E-4</v>
      </c>
      <c r="BY409" s="223">
        <f t="shared" ca="1" si="667"/>
        <v>-1.3840201046110465E-4</v>
      </c>
      <c r="BZ409" s="223">
        <f t="shared" ca="1" si="668"/>
        <v>2.5455524532004824E-4</v>
      </c>
      <c r="CA409" s="223">
        <f t="shared" ca="1" si="669"/>
        <v>3.3323016047233161E-4</v>
      </c>
      <c r="CB409" s="223">
        <f t="shared" ca="1" si="670"/>
        <v>4.8807783419366592E-7</v>
      </c>
      <c r="CC409" s="223">
        <f t="shared" ca="1" si="671"/>
        <v>-3.3285660187063046E-4</v>
      </c>
      <c r="CD409" s="223">
        <f t="shared" ca="1" si="672"/>
        <v>-2.5524549161266223E-4</v>
      </c>
      <c r="CE409" s="223">
        <f t="shared" ca="1" si="673"/>
        <v>1.3750016021853669E-4</v>
      </c>
      <c r="CF409" s="223">
        <f t="shared" ca="1" si="674"/>
        <v>3.6048355813901844E-4</v>
      </c>
      <c r="CG409" s="223">
        <f t="shared" ca="1" si="675"/>
        <v>1.3840201046110595E-4</v>
      </c>
      <c r="CH409" s="223">
        <f t="shared" ca="1" si="676"/>
        <v>-2.5455524532004721E-4</v>
      </c>
      <c r="CI409" s="223">
        <f t="shared" ca="1" si="677"/>
        <v>-3.3323016047233215E-4</v>
      </c>
      <c r="CJ409" s="223">
        <f t="shared" ca="1" si="678"/>
        <v>-4.8807783419507538E-7</v>
      </c>
      <c r="CK409" s="223">
        <f t="shared" ca="1" si="679"/>
        <v>3.3285660187062991E-4</v>
      </c>
      <c r="CL409" s="223">
        <f t="shared" ca="1" si="680"/>
        <v>2.5524549161265962E-4</v>
      </c>
      <c r="CM409" s="223">
        <f t="shared" ca="1" si="681"/>
        <v>-1.3750016021853536E-4</v>
      </c>
      <c r="CN409" s="223">
        <f t="shared" ca="1" si="682"/>
        <v>-3.6048355813901844E-4</v>
      </c>
      <c r="CO409" s="223">
        <f t="shared" ca="1" si="683"/>
        <v>-1.3840201046110728E-4</v>
      </c>
      <c r="CP409" s="223">
        <f t="shared" ca="1" si="684"/>
        <v>2.5455524532004987E-4</v>
      </c>
      <c r="CQ409" s="223">
        <f t="shared" ca="1" si="685"/>
        <v>3.3323016047233269E-4</v>
      </c>
      <c r="CR409" s="223">
        <f t="shared" ca="1" si="686"/>
        <v>4.8807783419651195E-7</v>
      </c>
      <c r="CS409" s="223">
        <f t="shared" ca="1" si="687"/>
        <v>-3.3285660187063138E-4</v>
      </c>
      <c r="CT409" s="223">
        <f t="shared" ca="1" si="688"/>
        <v>-2.5524549161266065E-4</v>
      </c>
      <c r="CU409" s="223">
        <f t="shared" ca="1" si="689"/>
        <v>1.3750016021853406E-4</v>
      </c>
      <c r="CV409" s="223">
        <f t="shared" ca="1" si="690"/>
        <v>3.6048355813901844E-4</v>
      </c>
      <c r="CW409" s="223">
        <f t="shared" ca="1" si="691"/>
        <v>1.3840201046110383E-4</v>
      </c>
      <c r="CX409" s="223">
        <f t="shared" ca="1" si="692"/>
        <v>-2.5455524532004884E-4</v>
      </c>
      <c r="CY409" s="223">
        <f t="shared" ca="1" si="693"/>
        <v>-3.3323016047233324E-4</v>
      </c>
      <c r="CZ409" s="223">
        <f t="shared" ca="1" si="694"/>
        <v>-4.8807783419282567E-7</v>
      </c>
      <c r="DA409" s="223">
        <f t="shared" ca="1" si="695"/>
        <v>3.3285660187063083E-4</v>
      </c>
      <c r="DB409" s="223">
        <f t="shared" ca="1" si="696"/>
        <v>2.5524549161266163E-4</v>
      </c>
      <c r="DC409" s="223">
        <f t="shared" ca="1" si="697"/>
        <v>-1.3750016021853276E-4</v>
      </c>
      <c r="DD409" s="223">
        <f t="shared" ca="1" si="698"/>
        <v>-3.6048355813901844E-4</v>
      </c>
      <c r="DE409" s="223">
        <f t="shared" ca="1" si="699"/>
        <v>-1.3840201046110513E-4</v>
      </c>
      <c r="DF409" s="223">
        <f t="shared" ca="1" si="700"/>
        <v>2.5455524532004786E-4</v>
      </c>
      <c r="DG409" s="223">
        <f t="shared" ca="1" si="701"/>
        <v>3.3323016047233183E-4</v>
      </c>
      <c r="DH409" s="223">
        <f t="shared" ca="1" si="702"/>
        <v>4.8807783419423513E-7</v>
      </c>
      <c r="DI409" s="223">
        <f t="shared" ca="1" si="703"/>
        <v>-3.3285660187063029E-4</v>
      </c>
      <c r="DJ409" s="223">
        <f t="shared" ca="1" si="704"/>
        <v>-2.5524549161266261E-4</v>
      </c>
      <c r="DK409" s="223">
        <f t="shared" ca="1" si="705"/>
        <v>1.375001602185362E-4</v>
      </c>
      <c r="DL409" s="223">
        <f t="shared" ca="1" si="706"/>
        <v>3.6048355813901849E-4</v>
      </c>
      <c r="DM409" s="223">
        <f t="shared" ca="1" si="707"/>
        <v>1.3840201046110644E-4</v>
      </c>
      <c r="DN409" s="223">
        <f t="shared" ca="1" si="708"/>
        <v>-2.5455524532005047E-4</v>
      </c>
      <c r="DO409" s="223">
        <f t="shared" ca="1" si="709"/>
        <v>-3.3323016047233432E-4</v>
      </c>
      <c r="DP409" s="223">
        <f t="shared" ca="1" si="710"/>
        <v>-4.8807783419564459E-7</v>
      </c>
      <c r="DQ409" s="223">
        <f t="shared" ca="1" si="711"/>
        <v>3.328566018706317E-4</v>
      </c>
      <c r="DR409" s="223">
        <f t="shared" ca="1" si="712"/>
        <v>2.5524549161266364E-4</v>
      </c>
      <c r="DS409" s="223">
        <f t="shared" ca="1" si="713"/>
        <v>-1.3750016021853487E-4</v>
      </c>
      <c r="DT409" s="223">
        <f t="shared" ca="1" si="714"/>
        <v>-3.6048355813901849E-4</v>
      </c>
      <c r="DU409" s="223">
        <f t="shared" ca="1" si="715"/>
        <v>-1.3840201046110774E-4</v>
      </c>
      <c r="DV409" s="223">
        <f t="shared" ca="1" si="716"/>
        <v>2.5455524532004949E-4</v>
      </c>
      <c r="DW409" s="223">
        <f t="shared" ca="1" si="717"/>
        <v>3.3323016047233096E-4</v>
      </c>
      <c r="DX409" s="223">
        <f t="shared" ca="1" si="718"/>
        <v>4.8807783419705405E-7</v>
      </c>
      <c r="DY409" s="223">
        <f t="shared" ca="1" si="719"/>
        <v>-3.3285660187063121E-4</v>
      </c>
      <c r="DZ409" s="223">
        <f t="shared" ca="1" si="720"/>
        <v>-2.5524549161266461E-4</v>
      </c>
      <c r="EA409" s="223">
        <f t="shared" ca="1" si="721"/>
        <v>1.375001602185336E-4</v>
      </c>
      <c r="EB409" s="223">
        <f t="shared" ca="1" si="722"/>
        <v>3.6048355813901849E-4</v>
      </c>
      <c r="EC409" s="223">
        <f t="shared" ca="1" si="723"/>
        <v>1.3840201046110904E-4</v>
      </c>
      <c r="ED409" s="223">
        <f t="shared" ca="1" si="724"/>
        <v>-2.5455524532004846E-4</v>
      </c>
      <c r="EE409" s="223">
        <f t="shared" ca="1" si="725"/>
        <v>-3.332301604723315E-4</v>
      </c>
      <c r="EF409" s="223">
        <f t="shared" ca="1" si="726"/>
        <v>-4.8807783419846352E-7</v>
      </c>
      <c r="EG409" s="223">
        <f t="shared" ca="1" si="727"/>
        <v>3.3285660187063062E-4</v>
      </c>
      <c r="EH409" s="223">
        <f t="shared" ca="1" si="728"/>
        <v>2.5524549161265838E-4</v>
      </c>
      <c r="EI409" s="223">
        <f t="shared" ca="1" si="729"/>
        <v>-1.3750016021853227E-4</v>
      </c>
      <c r="EJ409" s="223">
        <f t="shared" ca="1" si="730"/>
        <v>-3.6048355813901839E-4</v>
      </c>
      <c r="EK409" s="223">
        <f t="shared" ca="1" si="731"/>
        <v>-1.3840201046111037E-4</v>
      </c>
      <c r="EL409" s="223">
        <f t="shared" ca="1" si="732"/>
        <v>2.5455524532004748E-4</v>
      </c>
      <c r="EM409" s="223">
        <f t="shared" ca="1" si="733"/>
        <v>3.3323016047233204E-4</v>
      </c>
      <c r="EN409" s="223">
        <f t="shared" ca="1" si="734"/>
        <v>4.8807783419984587E-7</v>
      </c>
      <c r="EO409" s="223">
        <f t="shared" ca="1" si="735"/>
        <v>-3.3285660187063008E-4</v>
      </c>
      <c r="EP409" s="223">
        <f t="shared" ca="1" si="736"/>
        <v>-2.5524549161265935E-4</v>
      </c>
      <c r="EQ409" s="223">
        <f t="shared" ca="1" si="737"/>
        <v>1.3750016021853097E-4</v>
      </c>
      <c r="ER409" s="223">
        <f t="shared" ca="1" si="738"/>
        <v>3.6048355813901839E-4</v>
      </c>
      <c r="ES409" s="223">
        <f t="shared" ca="1" si="739"/>
        <v>1.3840201046110223E-4</v>
      </c>
      <c r="ET409" s="223">
        <f t="shared" ca="1" si="740"/>
        <v>-2.5455524532004645E-4</v>
      </c>
      <c r="EU409" s="223">
        <f t="shared" ca="1" si="741"/>
        <v>-3.3323016047233259E-4</v>
      </c>
      <c r="EV409" s="223">
        <f t="shared" ca="1" si="742"/>
        <v>-4.8807783419100963E-7</v>
      </c>
      <c r="EW409" s="223">
        <f t="shared" ca="1" si="743"/>
        <v>3.3285660187062953E-4</v>
      </c>
      <c r="EX409" s="223">
        <f t="shared" ca="1" si="744"/>
        <v>2.5524549161266038E-4</v>
      </c>
      <c r="EY409" s="223">
        <f t="shared" ca="1" si="745"/>
        <v>-1.3750016021852967E-4</v>
      </c>
      <c r="EZ409" s="223">
        <f t="shared" ca="1" si="746"/>
        <v>-3.6048355813901839E-4</v>
      </c>
      <c r="FA409" s="223">
        <f t="shared" ca="1" si="747"/>
        <v>-1.3840201046110348E-4</v>
      </c>
      <c r="FB409" s="223">
        <f t="shared" ca="1" si="748"/>
        <v>2.5455524532004548E-4</v>
      </c>
      <c r="FC409" s="223">
        <f t="shared" ca="1" si="749"/>
        <v>3.3323016047233307E-4</v>
      </c>
      <c r="FD409" s="223">
        <f t="shared" ca="1" si="750"/>
        <v>4.8807783419241909E-7</v>
      </c>
      <c r="FE409" s="223">
        <f t="shared" ca="1" si="751"/>
        <v>-3.3285660187062899E-4</v>
      </c>
      <c r="FF409" s="223">
        <f t="shared" ca="1" si="752"/>
        <v>-2.5524549161266136E-4</v>
      </c>
      <c r="FG409" s="223">
        <f t="shared" ca="1" si="753"/>
        <v>1.3750016021853783E-4</v>
      </c>
      <c r="FH409" s="223">
        <f t="shared" ca="1" si="754"/>
        <v>3.6048355813901839E-4</v>
      </c>
      <c r="FI409" s="223">
        <f t="shared" ca="1" si="755"/>
        <v>1.3840201046110484E-4</v>
      </c>
      <c r="FJ409" s="223">
        <f t="shared" ca="1" si="756"/>
        <v>-2.5455524532004445E-4</v>
      </c>
      <c r="FK409" s="223">
        <f t="shared" ca="1" si="757"/>
        <v>-3.3323016047233367E-4</v>
      </c>
      <c r="FL409" s="223">
        <f t="shared" ca="1" si="758"/>
        <v>-4.8807783419385566E-7</v>
      </c>
      <c r="FM409" s="223">
        <f t="shared" ca="1" si="759"/>
        <v>3.3285660187062845E-4</v>
      </c>
      <c r="FN409" s="223">
        <f t="shared" ca="1" si="760"/>
        <v>2.5524549161266239E-4</v>
      </c>
      <c r="FO409" s="223">
        <f t="shared" ca="1" si="761"/>
        <v>-1.375001602185365E-4</v>
      </c>
      <c r="FP409" s="223">
        <f t="shared" ca="1" si="762"/>
        <v>-3.6048355813901844E-4</v>
      </c>
      <c r="FQ409" s="223">
        <f t="shared" ca="1" si="763"/>
        <v>-1.3840201046110611E-4</v>
      </c>
      <c r="FR409" s="223">
        <f t="shared" ca="1" si="764"/>
        <v>2.5455524532005074E-4</v>
      </c>
      <c r="FS409" s="223">
        <f t="shared" ca="1" si="765"/>
        <v>3.3323016047233416E-4</v>
      </c>
      <c r="FT409" s="223">
        <f t="shared" ca="1" si="766"/>
        <v>4.8807783419526512E-7</v>
      </c>
      <c r="FU409" s="223">
        <f t="shared" ca="1" si="767"/>
        <v>-3.3285660187063186E-4</v>
      </c>
      <c r="FV409" s="223">
        <f t="shared" ca="1" si="768"/>
        <v>-2.5524549161266337E-4</v>
      </c>
      <c r="FW409" s="223">
        <f t="shared" ca="1" si="769"/>
        <v>1.375001602185352E-4</v>
      </c>
      <c r="FX409" s="223">
        <f t="shared" ca="1" si="770"/>
        <v>3.6048355813901844E-4</v>
      </c>
      <c r="FY409" s="223">
        <f t="shared" ca="1" si="771"/>
        <v>1.3840201046110744E-4</v>
      </c>
      <c r="FZ409" s="223">
        <f t="shared" ca="1" si="772"/>
        <v>-2.5455524532004971E-4</v>
      </c>
      <c r="GA409" s="223">
        <f t="shared" ca="1" si="773"/>
        <v>-3.3323016047233475E-4</v>
      </c>
      <c r="GB409" s="223">
        <f t="shared" ca="1" si="774"/>
        <v>-4.8807783419667458E-7</v>
      </c>
      <c r="GC409" s="223">
        <f t="shared" ca="1" si="775"/>
        <v>3.3285660187063132E-4</v>
      </c>
      <c r="GD409" s="223">
        <f t="shared" ca="1" si="776"/>
        <v>2.552454916126644E-4</v>
      </c>
      <c r="GE409" s="223">
        <f t="shared" ca="1" si="777"/>
        <v>-1.375001602185339E-4</v>
      </c>
      <c r="GF409" s="223">
        <f t="shared" ca="1" si="778"/>
        <v>-3.6048355813901844E-4</v>
      </c>
      <c r="GG409" s="223">
        <f t="shared" ca="1" si="779"/>
        <v>-1.3840201046110874E-4</v>
      </c>
      <c r="GH409" s="223">
        <f t="shared" ca="1" si="780"/>
        <v>2.5455524532004873E-4</v>
      </c>
      <c r="GI409" s="223">
        <f t="shared" ca="1" si="781"/>
        <v>3.3323016047233134E-4</v>
      </c>
      <c r="GJ409" s="223">
        <f t="shared" ca="1" si="782"/>
        <v>4.8807783419811115E-7</v>
      </c>
      <c r="GK409" s="223">
        <f t="shared" ca="1" si="783"/>
        <v>-3.3285660187063078E-4</v>
      </c>
      <c r="GL409" s="223">
        <f t="shared" ca="1" si="784"/>
        <v>-2.5524549161266537E-4</v>
      </c>
      <c r="GM409" s="223">
        <f t="shared" ca="1" si="785"/>
        <v>1.375001602185326E-4</v>
      </c>
      <c r="GN409" s="223">
        <f t="shared" ca="1" si="786"/>
        <v>3.6048355813901844E-4</v>
      </c>
      <c r="GO409" s="223">
        <f t="shared" ca="1" si="787"/>
        <v>1.3840201046111004E-4</v>
      </c>
      <c r="GP409" s="223">
        <f t="shared" ca="1" si="788"/>
        <v>-2.545552453200477E-4</v>
      </c>
      <c r="GQ409" s="223">
        <f t="shared" ca="1" si="789"/>
        <v>-3.3323016047233188E-4</v>
      </c>
      <c r="GR409" s="223">
        <f t="shared" ca="1" si="790"/>
        <v>-4.8807783419952061E-7</v>
      </c>
      <c r="GS409" s="223">
        <f t="shared" ca="1" si="791"/>
        <v>3.3285660187063024E-4</v>
      </c>
      <c r="GT409" s="223">
        <f t="shared" ca="1" si="792"/>
        <v>2.5524549161265914E-4</v>
      </c>
      <c r="GU409" s="223">
        <f t="shared" ca="1" si="793"/>
        <v>-1.3750016021853127E-4</v>
      </c>
      <c r="GV409" s="223">
        <f t="shared" ca="1" si="794"/>
        <v>-3.6048355813901844E-4</v>
      </c>
      <c r="GW409" s="223">
        <f t="shared" ca="1" si="795"/>
        <v>-1.3840201046111134E-4</v>
      </c>
      <c r="GX409" s="223">
        <f t="shared" ca="1" si="796"/>
        <v>2.5455524532004673E-4</v>
      </c>
      <c r="GY409" s="223">
        <f t="shared" ca="1" si="797"/>
        <v>3.3323016047233242E-4</v>
      </c>
      <c r="GZ409" s="223">
        <f t="shared" ca="1" si="798"/>
        <v>4.8807783420093008E-7</v>
      </c>
      <c r="HA409" s="223">
        <f t="shared" ca="1" si="799"/>
        <v>-3.328566018706297E-4</v>
      </c>
      <c r="HB409" s="223">
        <f t="shared" ca="1" si="800"/>
        <v>-2.5524549161266011E-4</v>
      </c>
      <c r="HC409" s="223">
        <f t="shared" ca="1" si="801"/>
        <v>1.3750016021852999E-4</v>
      </c>
      <c r="HD409" s="223">
        <f t="shared" ca="1" si="802"/>
        <v>3.6048355813901839E-4</v>
      </c>
      <c r="HE409" s="223">
        <f t="shared" ca="1" si="803"/>
        <v>1.3840201046110318E-4</v>
      </c>
      <c r="HF409" s="223">
        <f t="shared" ca="1" si="804"/>
        <v>-2.5455524532004575E-4</v>
      </c>
      <c r="HG409" s="223">
        <f t="shared" ca="1" si="805"/>
        <v>-3.3323016047233296E-4</v>
      </c>
      <c r="HH409" s="223">
        <f t="shared" ca="1" si="806"/>
        <v>-4.8807783419209383E-7</v>
      </c>
      <c r="HI409" s="223">
        <f t="shared" ca="1" si="807"/>
        <v>3.3285660187062915E-4</v>
      </c>
      <c r="HJ409" s="223">
        <f t="shared" ca="1" si="808"/>
        <v>2.5524549161266114E-4</v>
      </c>
      <c r="HK409" s="223">
        <f t="shared" ca="1" si="809"/>
        <v>-1.3750016021852867E-4</v>
      </c>
      <c r="HL409" s="223">
        <f t="shared" ca="1" si="810"/>
        <v>-3.6048355813901839E-4</v>
      </c>
      <c r="HM409" s="223">
        <f t="shared" ca="1" si="811"/>
        <v>-1.3840201046110448E-4</v>
      </c>
      <c r="HN409" s="223">
        <f t="shared" ca="1" si="812"/>
        <v>2.5455524532004472E-4</v>
      </c>
      <c r="HO409" s="223">
        <f t="shared" ca="1" si="813"/>
        <v>3.3323016047233351E-4</v>
      </c>
      <c r="HP409" s="223">
        <f t="shared" ca="1" si="814"/>
        <v>4.8807783419350329E-7</v>
      </c>
      <c r="HQ409" s="223">
        <f t="shared" ca="1" si="815"/>
        <v>-3.3285660187063252E-4</v>
      </c>
      <c r="HR409" s="223">
        <f t="shared" ca="1" si="816"/>
        <v>-2.5524549161266938E-4</v>
      </c>
      <c r="HS409" s="223">
        <f t="shared" ca="1" si="817"/>
        <v>1.3750016021852739E-4</v>
      </c>
      <c r="HT409" s="223">
        <f t="shared" ca="1" si="818"/>
        <v>3.6048355813901839E-4</v>
      </c>
      <c r="HU409" s="223">
        <f t="shared" ca="1" si="819"/>
        <v>1.3840201046110581E-4</v>
      </c>
      <c r="HV409" s="223">
        <f t="shared" ca="1" si="820"/>
        <v>-2.5455524532005095E-4</v>
      </c>
      <c r="HW409" s="223">
        <f t="shared" ca="1" si="821"/>
        <v>-3.3323016047233015E-4</v>
      </c>
      <c r="HX409" s="223">
        <f t="shared" ca="1" si="822"/>
        <v>-4.8807783420515847E-7</v>
      </c>
      <c r="HY409" s="223">
        <f t="shared" ca="1" si="823"/>
        <v>3.3285660187062807E-4</v>
      </c>
      <c r="HZ409" s="223">
        <f t="shared" ca="1" si="824"/>
        <v>2.5524549161266315E-4</v>
      </c>
      <c r="IA409" s="223">
        <f t="shared" ca="1" si="825"/>
        <v>-1.3750016021853552E-4</v>
      </c>
      <c r="IB409" s="223">
        <f t="shared" ca="1" si="826"/>
        <v>-3.6048355813901844E-4</v>
      </c>
      <c r="IC409" s="223">
        <f t="shared" ca="1" si="827"/>
        <v>-1.3840201046111655E-4</v>
      </c>
      <c r="ID409" s="223">
        <f t="shared" ca="1" si="828"/>
        <v>2.5455524532004271E-4</v>
      </c>
      <c r="IE409" s="223">
        <f t="shared" ca="1" si="829"/>
        <v>3.3323016047233703E-4</v>
      </c>
      <c r="IF409" s="223">
        <f t="shared" ca="1" si="830"/>
        <v>4.8807783419632222E-7</v>
      </c>
      <c r="IG409" s="223">
        <f t="shared" ca="1" si="831"/>
        <v>-3.3285660187063143E-4</v>
      </c>
      <c r="IH409" s="223">
        <f t="shared" ca="1" si="832"/>
        <v>-2.5524549161265686E-4</v>
      </c>
      <c r="II409" s="223">
        <f t="shared" ca="1" si="833"/>
        <v>1.3750016021852473E-4</v>
      </c>
      <c r="IJ409" s="223">
        <f t="shared" ca="1" si="834"/>
        <v>3.6048355813901839E-4</v>
      </c>
      <c r="IK409" s="223">
        <f t="shared" ca="1" si="835"/>
        <v>1.3840201046110841E-4</v>
      </c>
      <c r="IL409" s="223">
        <f t="shared" ca="1" si="836"/>
        <v>-2.54555245320049E-4</v>
      </c>
      <c r="IM409" s="223">
        <f t="shared" ca="1" si="837"/>
        <v>-3.3323016047233123E-4</v>
      </c>
      <c r="IN409" s="223">
        <f t="shared" ca="1" si="838"/>
        <v>-4.8807783418751307E-7</v>
      </c>
      <c r="IO409" s="223">
        <f t="shared" ca="1" si="839"/>
        <v>3.3285660187062693E-4</v>
      </c>
      <c r="IP409" s="223">
        <f t="shared" ca="1" si="840"/>
        <v>2.552454916126651E-4</v>
      </c>
      <c r="IQ409" s="223">
        <f t="shared" ca="1" si="841"/>
        <v>-1.3750016021853292E-4</v>
      </c>
      <c r="IR409" s="223">
        <f t="shared" ca="1" si="842"/>
        <v>-3.6048355813901844E-4</v>
      </c>
      <c r="IS409" s="223">
        <f t="shared" ca="1" si="843"/>
        <v>-1.3840201046110023E-4</v>
      </c>
      <c r="IT409" s="223">
        <f t="shared" ca="1" si="844"/>
        <v>2.5455524532004071E-4</v>
      </c>
      <c r="IU409" s="223">
        <f t="shared" ca="1" si="845"/>
        <v>3.3323016047233562E-4</v>
      </c>
      <c r="IV409" s="223">
        <f t="shared" ca="1" si="846"/>
        <v>4.8807783419916825E-7</v>
      </c>
      <c r="IW409" s="223">
        <f t="shared" ca="1" si="847"/>
        <v>-3.3285660187063035E-4</v>
      </c>
      <c r="IX409" s="223">
        <f t="shared" ca="1" si="848"/>
        <v>-2.5524549161265887E-4</v>
      </c>
      <c r="IY409" s="223">
        <f t="shared" ca="1" si="849"/>
        <v>1.3750016021854108E-4</v>
      </c>
      <c r="IZ409" s="223">
        <f t="shared" ca="1" si="850"/>
        <v>3.6048355813901844E-4</v>
      </c>
      <c r="JA409" s="223">
        <f t="shared" ca="1" si="851"/>
        <v>1.3840201046111102E-4</v>
      </c>
      <c r="JB409" s="223">
        <f t="shared" ca="1" si="852"/>
        <v>-2.54555245320047E-4</v>
      </c>
    </row>
    <row r="410" spans="2:262">
      <c r="B410" s="230">
        <v>49</v>
      </c>
      <c r="C410" s="229">
        <f t="shared" si="853"/>
        <v>9.5703125000000052E-4</v>
      </c>
      <c r="D410" s="226">
        <f t="shared" ca="1" si="597"/>
        <v>50.063053471625516</v>
      </c>
      <c r="E410" s="225">
        <f ca="1">BC361</f>
        <v>6.305347162551643E-2</v>
      </c>
      <c r="F410" s="224">
        <v>49</v>
      </c>
      <c r="G410" s="223">
        <f t="shared" ca="1" si="854"/>
        <v>4.167601316457548E-4</v>
      </c>
      <c r="H410" s="223">
        <f t="shared" ca="1" si="598"/>
        <v>-5.0279964649677084E-5</v>
      </c>
      <c r="I410" s="223">
        <f t="shared" ca="1" si="599"/>
        <v>-4.5295115107490177E-4</v>
      </c>
      <c r="J410" s="223">
        <f t="shared" ca="1" si="600"/>
        <v>-2.7574977747965639E-4</v>
      </c>
      <c r="K410" s="223">
        <f t="shared" ca="1" si="601"/>
        <v>2.5446919859379029E-4</v>
      </c>
      <c r="L410" s="223">
        <f t="shared" ca="1" si="602"/>
        <v>4.5891418052953895E-4</v>
      </c>
      <c r="M410" s="223">
        <f t="shared" ca="1" si="603"/>
        <v>7.5852672942415393E-5</v>
      </c>
      <c r="N410" s="223">
        <f t="shared" ca="1" si="604"/>
        <v>-4.0431617952976491E-4</v>
      </c>
      <c r="O410" s="223">
        <f t="shared" ca="1" si="605"/>
        <v>-3.6687544534951824E-4</v>
      </c>
      <c r="P410" s="223">
        <f t="shared" ca="1" si="606"/>
        <v>1.4024287591405529E-4</v>
      </c>
      <c r="Q410" s="223">
        <f t="shared" ca="1" si="607"/>
        <v>4.6782087525123963E-4</v>
      </c>
      <c r="R410" s="223">
        <f t="shared" ca="1" si="608"/>
        <v>1.9648994606669528E-4</v>
      </c>
      <c r="S410" s="223">
        <f t="shared" ca="1" si="609"/>
        <v>-3.2638936261437739E-4</v>
      </c>
      <c r="T410" s="223">
        <f t="shared" ca="1" si="610"/>
        <v>-4.3142176923216112E-4</v>
      </c>
      <c r="U410" s="223">
        <f t="shared" ca="1" si="611"/>
        <v>1.5856255814782218E-5</v>
      </c>
      <c r="V410" s="223">
        <f t="shared" ca="1" si="612"/>
        <v>4.4283494476369883E-4</v>
      </c>
      <c r="W410" s="223">
        <f t="shared" ca="1" si="613"/>
        <v>3.028919414346207E-4</v>
      </c>
      <c r="X410" s="223">
        <f t="shared" ca="1" si="614"/>
        <v>-2.2481633210616686E-4</v>
      </c>
      <c r="Y410" s="223">
        <f t="shared" ca="1" si="615"/>
        <v>-4.6471250554864195E-4</v>
      </c>
      <c r="Z410" s="223">
        <f t="shared" ca="1" si="616"/>
        <v>-1.0967911621922153E-4</v>
      </c>
      <c r="AA410" s="223">
        <f t="shared" ca="1" si="617"/>
        <v>3.8576656647095755E-4</v>
      </c>
      <c r="AB410" s="223">
        <f t="shared" ca="1" si="618"/>
        <v>3.87350061287307E-4</v>
      </c>
      <c r="AC410" s="223">
        <f t="shared" ca="1" si="619"/>
        <v>-1.0695583755330757E-4</v>
      </c>
      <c r="AD410" s="223">
        <f t="shared" ca="1" si="620"/>
        <v>-4.6433581141506217E-4</v>
      </c>
      <c r="AE410" s="223">
        <f t="shared" ca="1" si="621"/>
        <v>-2.2726847007414796E-4</v>
      </c>
      <c r="AF410" s="223">
        <f t="shared" ca="1" si="622"/>
        <v>3.0075022273389011E-4</v>
      </c>
      <c r="AG410" s="223">
        <f t="shared" ca="1" si="623"/>
        <v>4.4374549487158571E-4</v>
      </c>
      <c r="AH410" s="223">
        <f t="shared" ca="1" si="624"/>
        <v>1.8653379444202634E-5</v>
      </c>
      <c r="AI410" s="223">
        <f t="shared" ca="1" si="625"/>
        <v>-4.3031897751844109E-4</v>
      </c>
      <c r="AJ410" s="223">
        <f t="shared" ca="1" si="626"/>
        <v>-3.283927077155976E-4</v>
      </c>
      <c r="AK410" s="223">
        <f t="shared" ca="1" si="627"/>
        <v>1.9394516643618414E-4</v>
      </c>
      <c r="AL410" s="223">
        <f t="shared" ca="1" si="628"/>
        <v>4.679925132362678E-4</v>
      </c>
      <c r="AM410" s="223">
        <f t="shared" ca="1" si="629"/>
        <v>1.4291119886235219E-4</v>
      </c>
      <c r="AN410" s="223">
        <f t="shared" ca="1" si="630"/>
        <v>-3.6512645096461706E-4</v>
      </c>
      <c r="AO410" s="223">
        <f t="shared" ca="1" si="631"/>
        <v>-4.057255936819543E-4</v>
      </c>
      <c r="AP410" s="223">
        <f t="shared" ca="1" si="632"/>
        <v>7.3089196241924597E-5</v>
      </c>
      <c r="AQ410" s="223">
        <f t="shared" ca="1" si="633"/>
        <v>4.5833447158555529E-4</v>
      </c>
      <c r="AR410" s="223">
        <f t="shared" ca="1" si="634"/>
        <v>2.5681540655113247E-4</v>
      </c>
      <c r="AS410" s="223">
        <f t="shared" ca="1" si="635"/>
        <v>-2.7348129133861925E-4</v>
      </c>
      <c r="AT410" s="223">
        <f t="shared" ca="1" si="636"/>
        <v>-4.5366452522702864E-4</v>
      </c>
      <c r="AU410" s="223">
        <f t="shared" ca="1" si="637"/>
        <v>-5.3061930423798281E-5</v>
      </c>
      <c r="AV410" s="223">
        <f t="shared" ca="1" si="638"/>
        <v>4.1547107445004871E-4</v>
      </c>
      <c r="AW410" s="223">
        <f t="shared" ca="1" si="639"/>
        <v>3.5211388546066153E-4</v>
      </c>
      <c r="AX410" s="223">
        <f t="shared" ca="1" si="640"/>
        <v>-1.6202299510536492E-4</v>
      </c>
      <c r="AY410" s="223">
        <f t="shared" ca="1" si="641"/>
        <v>-4.68736428946569E-4</v>
      </c>
      <c r="AZ410" s="223">
        <f t="shared" ca="1" si="642"/>
        <v>-1.7536883333664396E-4</v>
      </c>
      <c r="BA410" s="223">
        <f t="shared" ca="1" si="643"/>
        <v>3.4250768358498916E-4</v>
      </c>
      <c r="BB410" s="223">
        <f t="shared" ca="1" si="644"/>
        <v>4.2190246393131257E-4</v>
      </c>
      <c r="BC410" s="223">
        <f t="shared" ca="1" si="645"/>
        <v>-3.882647824346547E-5</v>
      </c>
      <c r="BD410" s="223">
        <f t="shared" ca="1" si="646"/>
        <v>-4.4984937754322655E-4</v>
      </c>
      <c r="BE410" s="223">
        <f t="shared" ca="1" si="647"/>
        <v>-2.8497063808885547E-4</v>
      </c>
      <c r="BF410" s="223">
        <f t="shared" ca="1" si="648"/>
        <v>2.4473034113045166E-4</v>
      </c>
      <c r="BG410" s="223">
        <f t="shared" ca="1" si="649"/>
        <v>4.6112510821358414E-4</v>
      </c>
      <c r="BH410" s="223">
        <f t="shared" ca="1" si="650"/>
        <v>8.7182934205006098E-5</v>
      </c>
      <c r="BI410" s="223">
        <f t="shared" ca="1" si="651"/>
        <v>-3.9837169763170762E-4</v>
      </c>
      <c r="BJ410" s="223">
        <f t="shared" ca="1" si="652"/>
        <v>-3.7392692755234451E-4</v>
      </c>
      <c r="BK410" s="223">
        <f t="shared" ca="1" si="653"/>
        <v>1.2922280712597279E-4</v>
      </c>
      <c r="BL410" s="223">
        <f t="shared" ca="1" si="654"/>
        <v>4.6694022133585633E-4</v>
      </c>
      <c r="BM410" s="223">
        <f t="shared" ca="1" si="655"/>
        <v>2.068761289086694E-4</v>
      </c>
      <c r="BN410" s="223">
        <f t="shared" ca="1" si="656"/>
        <v>-3.1803283739225135E-4</v>
      </c>
      <c r="BO410" s="223">
        <f t="shared" ca="1" si="657"/>
        <v>-4.3579300817389073E-4</v>
      </c>
      <c r="BP410" s="223">
        <f t="shared" ca="1" si="658"/>
        <v>4.3533561953805814E-6</v>
      </c>
      <c r="BQ410" s="223">
        <f t="shared" ca="1" si="659"/>
        <v>4.389265107478634E-4</v>
      </c>
      <c r="BR410" s="223">
        <f t="shared" ca="1" si="660"/>
        <v>3.1158158904817494E-4</v>
      </c>
      <c r="BS410" s="223">
        <f t="shared" ca="1" si="661"/>
        <v>-2.1465317599961737E-4</v>
      </c>
      <c r="BT410" s="223">
        <f t="shared" ca="1" si="662"/>
        <v>-4.660868142856426E-4</v>
      </c>
      <c r="BU410" s="223">
        <f t="shared" ca="1" si="663"/>
        <v>-1.2083148611199905E-4</v>
      </c>
      <c r="BV410" s="223">
        <f t="shared" ca="1" si="664"/>
        <v>3.7911351006793259E-4</v>
      </c>
      <c r="BW410" s="223">
        <f t="shared" ca="1" si="665"/>
        <v>3.937136272256125E-4</v>
      </c>
      <c r="BX410" s="223">
        <f t="shared" ca="1" si="666"/>
        <v>-9.5722349558569037E-5</v>
      </c>
      <c r="BY410" s="223">
        <f t="shared" ca="1" si="667"/>
        <v>-4.6261362420880136E-4</v>
      </c>
      <c r="BZ410" s="223">
        <f t="shared" ca="1" si="668"/>
        <v>-2.3726234481385192E-4</v>
      </c>
      <c r="CA410" s="223">
        <f t="shared" ca="1" si="669"/>
        <v>2.9183454369848433E-4</v>
      </c>
      <c r="CB410" s="223">
        <f t="shared" ca="1" si="670"/>
        <v>4.4732195234692797E-4</v>
      </c>
      <c r="CC410" s="223">
        <f t="shared" ca="1" si="671"/>
        <v>3.0143357067116623E-5</v>
      </c>
      <c r="CD410" s="223">
        <f t="shared" ca="1" si="672"/>
        <v>-4.2562506316101359E-4</v>
      </c>
      <c r="CE410" s="223">
        <f t="shared" ca="1" si="673"/>
        <v>-3.3650405238019702E-4</v>
      </c>
      <c r="CF410" s="223">
        <f t="shared" ca="1" si="674"/>
        <v>1.8341278670992755E-4</v>
      </c>
      <c r="CG410" s="223">
        <f t="shared" ca="1" si="675"/>
        <v>4.6852275552810424E-4</v>
      </c>
      <c r="CH410" s="223">
        <f t="shared" ca="1" si="676"/>
        <v>1.538252417265883E-4</v>
      </c>
      <c r="CI410" s="223">
        <f t="shared" ca="1" si="677"/>
        <v>-3.5780087354571588E-4</v>
      </c>
      <c r="CJ410" s="223">
        <f t="shared" ca="1" si="678"/>
        <v>-4.1136675864056143E-4</v>
      </c>
      <c r="CK410" s="223">
        <f t="shared" ca="1" si="679"/>
        <v>6.1703164285265759E-5</v>
      </c>
      <c r="CL410" s="223">
        <f t="shared" ca="1" si="680"/>
        <v>4.5578008377010178E-4</v>
      </c>
      <c r="CM410" s="223">
        <f t="shared" ca="1" si="681"/>
        <v>2.6636281551545694E-4</v>
      </c>
      <c r="CN410" s="223">
        <f t="shared" ca="1" si="682"/>
        <v>-2.640547733271057E-4</v>
      </c>
      <c r="CO410" s="223">
        <f t="shared" ca="1" si="683"/>
        <v>-4.5642682010305107E-4</v>
      </c>
      <c r="CP410" s="223">
        <f t="shared" ca="1" si="684"/>
        <v>-6.4476720865967664E-5</v>
      </c>
      <c r="CQ410" s="223">
        <f t="shared" ca="1" si="685"/>
        <v>4.1001711647962357E-4</v>
      </c>
      <c r="CR410" s="223">
        <f t="shared" ca="1" si="686"/>
        <v>3.5960297109677807E-4</v>
      </c>
      <c r="CS410" s="223">
        <f t="shared" ca="1" si="687"/>
        <v>-1.511784676376985E-4</v>
      </c>
      <c r="CT410" s="223">
        <f t="shared" ca="1" si="688"/>
        <v>-4.6841973136432026E-4</v>
      </c>
      <c r="CU410" s="223">
        <f t="shared" ca="1" si="689"/>
        <v>-1.8598540502844552E-4</v>
      </c>
      <c r="CV410" s="223">
        <f t="shared" ca="1" si="690"/>
        <v>3.345492830889458E-4</v>
      </c>
      <c r="CW410" s="223">
        <f t="shared" ca="1" si="691"/>
        <v>4.2679065794854685E-4</v>
      </c>
      <c r="CX410" s="223">
        <f t="shared" ca="1" si="692"/>
        <v>-2.7349604218576809E-5</v>
      </c>
      <c r="CY410" s="223">
        <f t="shared" ca="1" si="693"/>
        <v>-4.4647663156747129E-4</v>
      </c>
      <c r="CZ410" s="223">
        <f t="shared" ca="1" si="694"/>
        <v>-2.9401984304141149E-4</v>
      </c>
      <c r="DA410" s="223">
        <f t="shared" ca="1" si="695"/>
        <v>2.3484406726066996E-4</v>
      </c>
      <c r="DB410" s="223">
        <f t="shared" ca="1" si="696"/>
        <v>4.6305827137502014E-4</v>
      </c>
      <c r="DC410" s="223">
        <f t="shared" ca="1" si="697"/>
        <v>9.8460679728013976E-5</v>
      </c>
      <c r="DD410" s="223">
        <f t="shared" ca="1" si="698"/>
        <v>-3.9218725151907684E-4</v>
      </c>
      <c r="DE410" s="223">
        <f t="shared" ca="1" si="699"/>
        <v>-3.8075317015603803E-4</v>
      </c>
      <c r="DF410" s="223">
        <f t="shared" ca="1" si="700"/>
        <v>1.181248993508361E-4</v>
      </c>
      <c r="DG410" s="223">
        <f t="shared" ca="1" si="701"/>
        <v>4.6577830009116023E-4</v>
      </c>
      <c r="DH410" s="223">
        <f t="shared" ca="1" si="702"/>
        <v>2.1713769730619077E-4</v>
      </c>
      <c r="DI410" s="223">
        <f t="shared" ca="1" si="703"/>
        <v>-3.0948474108089013E-4</v>
      </c>
      <c r="DJ410" s="223">
        <f t="shared" ca="1" si="704"/>
        <v>-4.3990174170284826E-4</v>
      </c>
      <c r="DK410" s="223">
        <f t="shared" ca="1" si="705"/>
        <v>-7.152165723014022E-6</v>
      </c>
      <c r="DL410" s="223">
        <f t="shared" ca="1" si="706"/>
        <v>4.3475368381447143E-4</v>
      </c>
      <c r="DM410" s="223">
        <f t="shared" ca="1" si="707"/>
        <v>3.200835515632749E-4</v>
      </c>
      <c r="DN410" s="223">
        <f t="shared" ca="1" si="708"/>
        <v>-2.0436072084624332E-4</v>
      </c>
      <c r="DO410" s="223">
        <f t="shared" ca="1" si="709"/>
        <v>-4.6718036975382606E-4</v>
      </c>
      <c r="DP410" s="223">
        <f t="shared" ca="1" si="710"/>
        <v>-1.3191107163572293E-4</v>
      </c>
      <c r="DQ410" s="223">
        <f t="shared" ca="1" si="711"/>
        <v>3.7223208986240973E-4</v>
      </c>
      <c r="DR410" s="223">
        <f t="shared" ca="1" si="712"/>
        <v>3.9984003479677781E-4</v>
      </c>
      <c r="DS410" s="223">
        <f t="shared" ca="1" si="713"/>
        <v>-8.4431201999734124E-5</v>
      </c>
      <c r="DT410" s="223">
        <f t="shared" ca="1" si="714"/>
        <v>-4.6061277585355512E-4</v>
      </c>
      <c r="DU410" s="223">
        <f t="shared" ca="1" si="715"/>
        <v>-2.4711330158884914E-4</v>
      </c>
      <c r="DV410" s="223">
        <f t="shared" ca="1" si="716"/>
        <v>2.8274307444635361E-4</v>
      </c>
      <c r="DW410" s="223">
        <f t="shared" ca="1" si="717"/>
        <v>4.5062895980462045E-4</v>
      </c>
      <c r="DX410" s="223">
        <f t="shared" ca="1" si="718"/>
        <v>4.1615177458862736E-5</v>
      </c>
      <c r="DY410" s="223">
        <f t="shared" ca="1" si="719"/>
        <v>-4.2067476818068552E-4</v>
      </c>
      <c r="DZ410" s="223">
        <f t="shared" ca="1" si="720"/>
        <v>-3.4441269958633493E-4</v>
      </c>
      <c r="EA410" s="223">
        <f t="shared" ca="1" si="721"/>
        <v>1.7276992597920881E-4</v>
      </c>
      <c r="EB410" s="223">
        <f t="shared" ca="1" si="722"/>
        <v>4.6877077723120444E-4</v>
      </c>
      <c r="EC410" s="223">
        <f t="shared" ca="1" si="723"/>
        <v>1.6464662601711072E-4</v>
      </c>
      <c r="ED410" s="223">
        <f t="shared" ca="1" si="724"/>
        <v>-3.502597702596228E-4</v>
      </c>
      <c r="EE410" s="223">
        <f t="shared" ca="1" si="725"/>
        <v>-4.1676013164575871E-4</v>
      </c>
      <c r="EF410" s="223">
        <f t="shared" ca="1" si="726"/>
        <v>5.0279964649668058E-5</v>
      </c>
      <c r="EG410" s="223">
        <f t="shared" ca="1" si="727"/>
        <v>4.5295115107489922E-4</v>
      </c>
      <c r="EH410" s="223">
        <f t="shared" ca="1" si="728"/>
        <v>2.7574977747966473E-4</v>
      </c>
      <c r="EI410" s="223">
        <f t="shared" ca="1" si="729"/>
        <v>-2.5446919859378091E-4</v>
      </c>
      <c r="EJ410" s="223">
        <f t="shared" ca="1" si="730"/>
        <v>-4.5891418052954129E-4</v>
      </c>
      <c r="EK410" s="223">
        <f t="shared" ca="1" si="731"/>
        <v>-7.5852672942427156E-5</v>
      </c>
      <c r="EL410" s="223">
        <f t="shared" ca="1" si="732"/>
        <v>4.0431617952975846E-4</v>
      </c>
      <c r="EM410" s="223">
        <f t="shared" ca="1" si="733"/>
        <v>3.668754453495268E-4</v>
      </c>
      <c r="EN410" s="223">
        <f t="shared" ca="1" si="734"/>
        <v>-1.4024287591404147E-4</v>
      </c>
      <c r="EO410" s="223">
        <f t="shared" ca="1" si="735"/>
        <v>-4.6782087525123952E-4</v>
      </c>
      <c r="EP410" s="223">
        <f t="shared" ca="1" si="736"/>
        <v>-1.9648994606669706E-4</v>
      </c>
      <c r="EQ410" s="223">
        <f t="shared" ca="1" si="737"/>
        <v>3.2638936261437544E-4</v>
      </c>
      <c r="ER410" s="223">
        <f t="shared" ca="1" si="738"/>
        <v>4.3142176923216221E-4</v>
      </c>
      <c r="ES410" s="223">
        <f t="shared" ca="1" si="739"/>
        <v>-1.5856255814777719E-5</v>
      </c>
      <c r="ET410" s="223">
        <f t="shared" ca="1" si="740"/>
        <v>-4.4283494476369736E-4</v>
      </c>
      <c r="EU410" s="223">
        <f t="shared" ca="1" si="741"/>
        <v>-3.0289194143462412E-4</v>
      </c>
      <c r="EV410" s="223">
        <f t="shared" ca="1" si="742"/>
        <v>2.248163321061615E-4</v>
      </c>
      <c r="EW410" s="223">
        <f t="shared" ca="1" si="743"/>
        <v>4.6471250554864271E-4</v>
      </c>
      <c r="EX410" s="223">
        <f t="shared" ca="1" si="744"/>
        <v>1.0967911621922912E-4</v>
      </c>
      <c r="EY410" s="223">
        <f t="shared" ca="1" si="745"/>
        <v>-3.857665664709531E-4</v>
      </c>
      <c r="EZ410" s="223">
        <f t="shared" ca="1" si="746"/>
        <v>-3.8735006128731134E-4</v>
      </c>
      <c r="FA410" s="223">
        <f t="shared" ca="1" si="747"/>
        <v>1.0695583755329836E-4</v>
      </c>
      <c r="FB410" s="223">
        <f t="shared" ca="1" si="748"/>
        <v>4.6433581141506081E-4</v>
      </c>
      <c r="FC410" s="223">
        <f t="shared" ca="1" si="749"/>
        <v>2.2726847007415628E-4</v>
      </c>
      <c r="FD410" s="223">
        <f t="shared" ca="1" si="750"/>
        <v>-3.0075022273388154E-4</v>
      </c>
      <c r="FE410" s="223">
        <f t="shared" ca="1" si="751"/>
        <v>-4.437454948715894E-4</v>
      </c>
      <c r="FF410" s="223">
        <f t="shared" ca="1" si="752"/>
        <v>-1.865337944421372E-5</v>
      </c>
      <c r="FG410" s="223">
        <f t="shared" ca="1" si="753"/>
        <v>4.303189775184367E-4</v>
      </c>
      <c r="FH410" s="223">
        <f t="shared" ca="1" si="754"/>
        <v>3.2839270771560796E-4</v>
      </c>
      <c r="FI410" s="223">
        <f t="shared" ca="1" si="755"/>
        <v>-1.9394516643617097E-4</v>
      </c>
      <c r="FJ410" s="223">
        <f t="shared" ca="1" si="756"/>
        <v>-4.6799251323626791E-4</v>
      </c>
      <c r="FK410" s="223">
        <f t="shared" ca="1" si="757"/>
        <v>-1.429111988623533E-4</v>
      </c>
      <c r="FL410" s="223">
        <f t="shared" ca="1" si="758"/>
        <v>3.651264509646163E-4</v>
      </c>
      <c r="FM410" s="223">
        <f t="shared" ca="1" si="759"/>
        <v>4.0572559368195658E-4</v>
      </c>
      <c r="FN410" s="223">
        <f t="shared" ca="1" si="760"/>
        <v>-7.3089196241920152E-5</v>
      </c>
      <c r="FO410" s="223">
        <f t="shared" ca="1" si="761"/>
        <v>-4.5833447158555437E-4</v>
      </c>
      <c r="FP410" s="223">
        <f t="shared" ca="1" si="762"/>
        <v>-2.5681540655113621E-4</v>
      </c>
      <c r="FQ410" s="223">
        <f t="shared" ca="1" si="763"/>
        <v>2.7348129133861567E-4</v>
      </c>
      <c r="FR410" s="223">
        <f t="shared" ca="1" si="764"/>
        <v>4.5366452522703059E-4</v>
      </c>
      <c r="FS410" s="223">
        <f t="shared" ca="1" si="765"/>
        <v>5.3061930423806033E-5</v>
      </c>
      <c r="FT410" s="223">
        <f t="shared" ca="1" si="766"/>
        <v>-4.1547107445004513E-4</v>
      </c>
      <c r="FU410" s="223">
        <f t="shared" ca="1" si="767"/>
        <v>-3.5211388546066668E-4</v>
      </c>
      <c r="FV410" s="223">
        <f t="shared" ca="1" si="768"/>
        <v>1.6202299510535757E-4</v>
      </c>
      <c r="FW410" s="223">
        <f t="shared" ca="1" si="769"/>
        <v>4.6873642894656889E-4</v>
      </c>
      <c r="FX410" s="223">
        <f t="shared" ca="1" si="770"/>
        <v>1.7536883333665431E-4</v>
      </c>
      <c r="FY410" s="223">
        <f t="shared" ca="1" si="771"/>
        <v>-3.4250768358498151E-4</v>
      </c>
      <c r="FZ410" s="223">
        <f t="shared" ca="1" si="772"/>
        <v>-4.2190246393131739E-4</v>
      </c>
      <c r="GA410" s="223">
        <f t="shared" ca="1" si="773"/>
        <v>3.8826478243454411E-5</v>
      </c>
      <c r="GB410" s="223">
        <f t="shared" ca="1" si="774"/>
        <v>4.4984937754322346E-4</v>
      </c>
      <c r="GC410" s="223">
        <f t="shared" ca="1" si="775"/>
        <v>2.8497063808886696E-4</v>
      </c>
      <c r="GD410" s="223">
        <f t="shared" ca="1" si="776"/>
        <v>-2.447303411304393E-4</v>
      </c>
      <c r="GE410" s="223">
        <f t="shared" ca="1" si="777"/>
        <v>-4.6112510821358669E-4</v>
      </c>
      <c r="GF410" s="223">
        <f t="shared" ca="1" si="778"/>
        <v>-8.7182934205007264E-5</v>
      </c>
      <c r="GG410" s="223">
        <f t="shared" ca="1" si="779"/>
        <v>3.9837169763170697E-4</v>
      </c>
      <c r="GH410" s="223">
        <f t="shared" ca="1" si="780"/>
        <v>3.7392692755234522E-4</v>
      </c>
      <c r="GI410" s="223">
        <f t="shared" ca="1" si="781"/>
        <v>-1.2922280712597176E-4</v>
      </c>
      <c r="GJ410" s="223">
        <f t="shared" ca="1" si="782"/>
        <v>-4.6694022133585622E-4</v>
      </c>
      <c r="GK410" s="223">
        <f t="shared" ca="1" si="783"/>
        <v>-2.0687612890867639E-4</v>
      </c>
      <c r="GL410" s="223">
        <f t="shared" ca="1" si="784"/>
        <v>3.180328373922456E-4</v>
      </c>
      <c r="GM410" s="223">
        <f t="shared" ca="1" si="785"/>
        <v>4.357930081738936E-4</v>
      </c>
      <c r="GN410" s="223">
        <f t="shared" ca="1" si="786"/>
        <v>-4.3533561953727751E-6</v>
      </c>
      <c r="GO410" s="223">
        <f t="shared" ca="1" si="787"/>
        <v>-4.3892651074786064E-4</v>
      </c>
      <c r="GP410" s="223">
        <f t="shared" ca="1" si="788"/>
        <v>-3.1158158904818074E-4</v>
      </c>
      <c r="GQ410" s="223">
        <f t="shared" ca="1" si="789"/>
        <v>2.1465317599961048E-4</v>
      </c>
      <c r="GR410" s="223">
        <f t="shared" ca="1" si="790"/>
        <v>4.6608681428564341E-4</v>
      </c>
      <c r="GS410" s="223">
        <f t="shared" ca="1" si="791"/>
        <v>1.2083148611200659E-4</v>
      </c>
      <c r="GT410" s="223">
        <f t="shared" ca="1" si="792"/>
        <v>-3.7911351006792804E-4</v>
      </c>
      <c r="GU410" s="223">
        <f t="shared" ca="1" si="793"/>
        <v>-3.9371362722561678E-4</v>
      </c>
      <c r="GV410" s="223">
        <f t="shared" ca="1" si="794"/>
        <v>9.5722349558554861E-5</v>
      </c>
      <c r="GW410" s="223">
        <f t="shared" ca="1" si="795"/>
        <v>4.6261362420879903E-4</v>
      </c>
      <c r="GX410" s="223">
        <f t="shared" ca="1" si="796"/>
        <v>2.3726234481386444E-4</v>
      </c>
      <c r="GY410" s="223">
        <f t="shared" ca="1" si="797"/>
        <v>-2.91834543698473E-4</v>
      </c>
      <c r="GZ410" s="223">
        <f t="shared" ca="1" si="798"/>
        <v>-4.4732195234693225E-4</v>
      </c>
      <c r="HA410" s="223">
        <f t="shared" ca="1" si="799"/>
        <v>-3.0143357067117762E-5</v>
      </c>
      <c r="HB410" s="223">
        <f t="shared" ca="1" si="800"/>
        <v>4.256250631610131E-4</v>
      </c>
      <c r="HC410" s="223">
        <f t="shared" ca="1" si="801"/>
        <v>3.3650405238019784E-4</v>
      </c>
      <c r="HD410" s="223">
        <f t="shared" ca="1" si="802"/>
        <v>-1.8341278670992646E-4</v>
      </c>
      <c r="HE410" s="223">
        <f t="shared" ca="1" si="803"/>
        <v>-4.6852275552810424E-4</v>
      </c>
      <c r="HF410" s="223">
        <f t="shared" ca="1" si="804"/>
        <v>-1.5382524172659565E-4</v>
      </c>
      <c r="HG410" s="223">
        <f t="shared" ca="1" si="805"/>
        <v>3.5780087354571078E-4</v>
      </c>
      <c r="HH410" s="223">
        <f t="shared" ca="1" si="806"/>
        <v>4.1136675864056517E-4</v>
      </c>
      <c r="HI410" s="223">
        <f t="shared" ca="1" si="807"/>
        <v>-6.1703164285258061E-5</v>
      </c>
      <c r="HJ410" s="223">
        <f t="shared" ca="1" si="808"/>
        <v>-4.5578008377009994E-4</v>
      </c>
      <c r="HK410" s="223">
        <f t="shared" ca="1" si="809"/>
        <v>-2.663628155154744E-4</v>
      </c>
      <c r="HL410" s="223">
        <f t="shared" ca="1" si="810"/>
        <v>2.6405477332709919E-4</v>
      </c>
      <c r="HM410" s="223">
        <f t="shared" ca="1" si="811"/>
        <v>4.5642682010304983E-4</v>
      </c>
      <c r="HN410" s="223">
        <f t="shared" ca="1" si="812"/>
        <v>6.4476720865975362E-5</v>
      </c>
      <c r="HO410" s="223">
        <f t="shared" ca="1" si="813"/>
        <v>-4.1001711647962628E-4</v>
      </c>
      <c r="HP410" s="223">
        <f t="shared" ca="1" si="814"/>
        <v>-3.5960297109678306E-4</v>
      </c>
      <c r="HQ410" s="223">
        <f t="shared" ca="1" si="815"/>
        <v>1.5117846763769744E-4</v>
      </c>
      <c r="HR410" s="223">
        <f t="shared" ca="1" si="816"/>
        <v>4.6841973136431967E-4</v>
      </c>
      <c r="HS410" s="223">
        <f t="shared" ca="1" si="817"/>
        <v>1.8598540502844655E-4</v>
      </c>
      <c r="HT410" s="223">
        <f t="shared" ca="1" si="818"/>
        <v>-3.3454928308893566E-4</v>
      </c>
      <c r="HU410" s="223">
        <f t="shared" ca="1" si="819"/>
        <v>-4.2679065794854734E-4</v>
      </c>
      <c r="HV410" s="223">
        <f t="shared" ca="1" si="820"/>
        <v>2.7349604218562362E-5</v>
      </c>
      <c r="HW410" s="223">
        <f t="shared" ca="1" si="821"/>
        <v>4.4647663156747097E-4</v>
      </c>
      <c r="HX410" s="223">
        <f t="shared" ca="1" si="822"/>
        <v>2.9401984304142271E-4</v>
      </c>
      <c r="HY410" s="223">
        <f t="shared" ca="1" si="823"/>
        <v>-2.3484406726066899E-4</v>
      </c>
      <c r="HZ410" s="223">
        <f t="shared" ca="1" si="824"/>
        <v>-4.6305827137502241E-4</v>
      </c>
      <c r="IA410" s="223">
        <f t="shared" ca="1" si="825"/>
        <v>-9.8460679728015115E-5</v>
      </c>
      <c r="IB410" s="223">
        <f t="shared" ca="1" si="826"/>
        <v>3.9218725151906529E-4</v>
      </c>
      <c r="IC410" s="223">
        <f t="shared" ca="1" si="827"/>
        <v>3.8075317015604258E-4</v>
      </c>
      <c r="ID410" s="223">
        <f t="shared" ca="1" si="828"/>
        <v>-1.1812489935081563E-4</v>
      </c>
      <c r="IE410" s="223">
        <f t="shared" ca="1" si="829"/>
        <v>-5.7121799722768579E-4</v>
      </c>
      <c r="IF410" s="223">
        <f t="shared" ca="1" si="830"/>
        <v>-2.1713769730620952E-4</v>
      </c>
      <c r="IG410" s="223">
        <f t="shared" ca="1" si="831"/>
        <v>3.0948474108088427E-4</v>
      </c>
      <c r="IH410" s="223">
        <f t="shared" ca="1" si="832"/>
        <v>4.3990174170284636E-4</v>
      </c>
      <c r="II410" s="223">
        <f t="shared" ca="1" si="833"/>
        <v>7.1521657230218553E-6</v>
      </c>
      <c r="IJ410" s="223">
        <f t="shared" ca="1" si="834"/>
        <v>-4.3475368381447343E-4</v>
      </c>
      <c r="IK410" s="223">
        <f t="shared" ca="1" si="835"/>
        <v>-3.2008355156328065E-4</v>
      </c>
      <c r="IL410" s="223">
        <f t="shared" ca="1" si="836"/>
        <v>2.0436072084624834E-4</v>
      </c>
      <c r="IM410" s="223">
        <f t="shared" ca="1" si="837"/>
        <v>4.6718036975382666E-4</v>
      </c>
      <c r="IN410" s="223">
        <f t="shared" ca="1" si="838"/>
        <v>1.3191107163571759E-4</v>
      </c>
      <c r="IO410" s="223">
        <f t="shared" ca="1" si="839"/>
        <v>-3.7223208986240502E-4</v>
      </c>
      <c r="IP410" s="223">
        <f t="shared" ca="1" si="840"/>
        <v>-3.9984003479677499E-4</v>
      </c>
      <c r="IQ410" s="223">
        <f t="shared" ca="1" si="841"/>
        <v>8.4431201999726399E-5</v>
      </c>
      <c r="IR410" s="223">
        <f t="shared" ca="1" si="842"/>
        <v>4.6061277585355366E-4</v>
      </c>
      <c r="IS410" s="223">
        <f t="shared" ca="1" si="843"/>
        <v>2.4711330158886703E-4</v>
      </c>
      <c r="IT410" s="223">
        <f t="shared" ca="1" si="844"/>
        <v>-2.8274307444634737E-4</v>
      </c>
      <c r="IU410" s="223">
        <f t="shared" ca="1" si="845"/>
        <v>-4.506289598046263E-4</v>
      </c>
      <c r="IV410" s="223">
        <f t="shared" ca="1" si="846"/>
        <v>-4.1615177458870543E-5</v>
      </c>
      <c r="IW410" s="223">
        <f t="shared" ca="1" si="847"/>
        <v>4.2067476818067619E-4</v>
      </c>
      <c r="IX410" s="223">
        <f t="shared" ca="1" si="848"/>
        <v>3.4441269958634019E-4</v>
      </c>
      <c r="IY410" s="223">
        <f t="shared" ca="1" si="849"/>
        <v>-1.7276992597918916E-4</v>
      </c>
      <c r="IZ410" s="223">
        <f t="shared" ca="1" si="850"/>
        <v>-4.6877077723120461E-4</v>
      </c>
      <c r="JA410" s="223">
        <f t="shared" ca="1" si="851"/>
        <v>-1.6464662601713048E-4</v>
      </c>
      <c r="JB410" s="223">
        <f t="shared" ca="1" si="852"/>
        <v>3.502597702596176E-4</v>
      </c>
    </row>
    <row r="411" spans="2:262">
      <c r="B411" s="230">
        <v>50</v>
      </c>
      <c r="C411" s="229">
        <f t="shared" si="853"/>
        <v>9.7656250000000043E-4</v>
      </c>
      <c r="D411" s="226">
        <f t="shared" ca="1" si="597"/>
        <v>50.062030263427545</v>
      </c>
      <c r="E411" s="225">
        <f ca="1">BD361</f>
        <v>6.2030263427542101E-2</v>
      </c>
      <c r="F411" s="224">
        <v>50</v>
      </c>
      <c r="G411" s="223">
        <f t="shared" ca="1" si="854"/>
        <v>-2.2036406048814414E-4</v>
      </c>
      <c r="H411" s="223">
        <f t="shared" ca="1" si="598"/>
        <v>2.4128936330252045E-5</v>
      </c>
      <c r="I411" s="223">
        <f t="shared" ca="1" si="599"/>
        <v>2.3662164813376173E-4</v>
      </c>
      <c r="J411" s="223">
        <f t="shared" ca="1" si="600"/>
        <v>1.3530192836816495E-4</v>
      </c>
      <c r="K411" s="223">
        <f t="shared" ca="1" si="601"/>
        <v>-1.4545795451049033E-4</v>
      </c>
      <c r="L411" s="223">
        <f t="shared" ca="1" si="602"/>
        <v>-2.3330854630770751E-4</v>
      </c>
      <c r="M411" s="223">
        <f t="shared" ca="1" si="603"/>
        <v>-1.174060941102069E-5</v>
      </c>
      <c r="N411" s="223">
        <f t="shared" ca="1" si="604"/>
        <v>2.2539796194127925E-4</v>
      </c>
      <c r="O411" s="223">
        <f t="shared" ca="1" si="605"/>
        <v>1.6360918211762648E-4</v>
      </c>
      <c r="P411" s="223">
        <f t="shared" ca="1" si="606"/>
        <v>-1.1516141518682301E-4</v>
      </c>
      <c r="Q411" s="223">
        <f t="shared" ca="1" si="607"/>
        <v>-2.4120260667508505E-4</v>
      </c>
      <c r="R411" s="223">
        <f t="shared" ca="1" si="608"/>
        <v>-4.7356006414358775E-5</v>
      </c>
      <c r="S411" s="223">
        <f t="shared" ca="1" si="609"/>
        <v>2.0929509055873653E-4</v>
      </c>
      <c r="T411" s="223">
        <f t="shared" ca="1" si="610"/>
        <v>1.8837479116244664E-4</v>
      </c>
      <c r="U411" s="223">
        <f t="shared" ca="1" si="611"/>
        <v>-8.2371979003722682E-5</v>
      </c>
      <c r="V411" s="223">
        <f t="shared" ca="1" si="612"/>
        <v>-2.4387535902282932E-4</v>
      </c>
      <c r="W411" s="223">
        <f t="shared" ca="1" si="613"/>
        <v>-8.1946288890628831E-5</v>
      </c>
      <c r="X411" s="223">
        <f t="shared" ca="1" si="614"/>
        <v>1.8866161252202804E-4</v>
      </c>
      <c r="Y411" s="223">
        <f t="shared" ca="1" si="615"/>
        <v>2.0906265485720095E-4</v>
      </c>
      <c r="Z411" s="223">
        <f t="shared" ca="1" si="616"/>
        <v>-4.7799438232767018E-5</v>
      </c>
      <c r="AA411" s="223">
        <f t="shared" ca="1" si="617"/>
        <v>-2.4126894633413545E-4</v>
      </c>
      <c r="AB411" s="223">
        <f t="shared" ca="1" si="618"/>
        <v>-1.147626816844379E-4</v>
      </c>
      <c r="AC411" s="223">
        <f t="shared" ca="1" si="619"/>
        <v>1.6394418031899909E-4</v>
      </c>
      <c r="AD411" s="223">
        <f t="shared" ca="1" si="620"/>
        <v>2.2522494342878848E-4</v>
      </c>
      <c r="AE411" s="223">
        <f t="shared" ca="1" si="621"/>
        <v>-1.2192183975007708E-5</v>
      </c>
      <c r="AF411" s="223">
        <f t="shared" ca="1" si="622"/>
        <v>-2.3343978957253111E-4</v>
      </c>
      <c r="AG411" s="223">
        <f t="shared" ca="1" si="623"/>
        <v>-1.4509480899499319E-4</v>
      </c>
      <c r="AH411" s="223">
        <f t="shared" ca="1" si="624"/>
        <v>1.3567785171194051E-4</v>
      </c>
      <c r="AI411" s="223">
        <f t="shared" ca="1" si="625"/>
        <v>2.3651179213860738E-4</v>
      </c>
      <c r="AJ411" s="223">
        <f t="shared" ca="1" si="626"/>
        <v>2.3678994246273744E-5</v>
      </c>
      <c r="AK411" s="223">
        <f t="shared" ca="1" si="627"/>
        <v>-2.2055736633840267E-4</v>
      </c>
      <c r="AL411" s="223">
        <f t="shared" ca="1" si="628"/>
        <v>-1.7228607186691054E-4</v>
      </c>
      <c r="AM411" s="223">
        <f t="shared" ca="1" si="629"/>
        <v>1.0447450735287305E-4</v>
      </c>
      <c r="AN411" s="223">
        <f t="shared" ca="1" si="630"/>
        <v>2.4267887479757799E-4</v>
      </c>
      <c r="AO411" s="223">
        <f t="shared" ca="1" si="631"/>
        <v>5.9037593751016382E-5</v>
      </c>
      <c r="AP411" s="223">
        <f t="shared" ca="1" si="632"/>
        <v>-2.0290054219075843E-4</v>
      </c>
      <c r="AQ411" s="223">
        <f t="shared" ca="1" si="633"/>
        <v>-1.9574786157471074E-4</v>
      </c>
      <c r="AR411" s="223">
        <f t="shared" ca="1" si="634"/>
        <v>7.1009605415269048E-5</v>
      </c>
      <c r="AS411" s="223">
        <f t="shared" ca="1" si="635"/>
        <v>2.435926926902894E-4</v>
      </c>
      <c r="AT411" s="223">
        <f t="shared" ca="1" si="636"/>
        <v>9.3118207640425848E-5</v>
      </c>
      <c r="AU411" s="223">
        <f t="shared" ca="1" si="637"/>
        <v>-1.8085153405003084E-4</v>
      </c>
      <c r="AV411" s="223">
        <f t="shared" ca="1" si="638"/>
        <v>-2.1497230122417225E-4</v>
      </c>
      <c r="AW411" s="223">
        <f t="shared" ca="1" si="639"/>
        <v>3.6007559964431048E-5</v>
      </c>
      <c r="AX411" s="223">
        <f t="shared" ca="1" si="640"/>
        <v>2.3923346441902965E-4</v>
      </c>
      <c r="AY411" s="223">
        <f t="shared" ca="1" si="641"/>
        <v>1.2518309354484807E-4</v>
      </c>
      <c r="AZ411" s="223">
        <f t="shared" ca="1" si="642"/>
        <v>-1.5488763635601306E-4</v>
      </c>
      <c r="BA411" s="223">
        <f t="shared" ca="1" si="643"/>
        <v>-2.2954323975333721E-4</v>
      </c>
      <c r="BB411" s="223">
        <f t="shared" ca="1" si="644"/>
        <v>2.2605958065783857E-7</v>
      </c>
      <c r="BC411" s="223">
        <f t="shared" ca="1" si="645"/>
        <v>2.2969555411130925E-4</v>
      </c>
      <c r="BD411" s="223">
        <f t="shared" ca="1" si="646"/>
        <v>1.545381435181491E-4</v>
      </c>
      <c r="BE411" s="223">
        <f t="shared" ca="1" si="647"/>
        <v>-1.2557088908463933E-4</v>
      </c>
      <c r="BF411" s="223">
        <f t="shared" ca="1" si="648"/>
        <v>-2.3914526034625856E-4</v>
      </c>
      <c r="BG411" s="223">
        <f t="shared" ca="1" si="649"/>
        <v>-3.5560334310350865E-5</v>
      </c>
      <c r="BH411" s="223">
        <f t="shared" ca="1" si="650"/>
        <v>2.151854287214738E-4</v>
      </c>
      <c r="BI411" s="223">
        <f t="shared" ca="1" si="651"/>
        <v>1.8054790937858904E-4</v>
      </c>
      <c r="BJ411" s="223">
        <f t="shared" ca="1" si="652"/>
        <v>-9.3535911279824771E-5</v>
      </c>
      <c r="BK411" s="223">
        <f t="shared" ca="1" si="653"/>
        <v>-2.435705082545246E-4</v>
      </c>
      <c r="BL411" s="223">
        <f t="shared" ca="1" si="654"/>
        <v>-7.057695435324866E-5</v>
      </c>
      <c r="BM411" s="223">
        <f t="shared" ca="1" si="655"/>
        <v>1.9601718864465422E-4</v>
      </c>
      <c r="BN411" s="223">
        <f t="shared" ca="1" si="656"/>
        <v>2.0264935824295364E-4</v>
      </c>
      <c r="BO411" s="223">
        <f t="shared" ca="1" si="657"/>
        <v>-5.9476163467662364E-5</v>
      </c>
      <c r="BP411" s="223">
        <f t="shared" ca="1" si="658"/>
        <v>-2.4272319022485852E-4</v>
      </c>
      <c r="BQ411" s="223">
        <f t="shared" ca="1" si="659"/>
        <v>-1.0406579647182616E-4</v>
      </c>
      <c r="BR411" s="223">
        <f t="shared" ca="1" si="660"/>
        <v>1.7260576839178249E-4</v>
      </c>
      <c r="BS411" s="223">
        <f t="shared" ca="1" si="661"/>
        <v>2.20364060488144E-4</v>
      </c>
      <c r="BT411" s="223">
        <f t="shared" ca="1" si="662"/>
        <v>-2.4128936330252682E-5</v>
      </c>
      <c r="BU411" s="223">
        <f t="shared" ca="1" si="663"/>
        <v>-2.36621648133762E-4</v>
      </c>
      <c r="BV411" s="223">
        <f t="shared" ca="1" si="664"/>
        <v>-1.3530192836816394E-4</v>
      </c>
      <c r="BW411" s="223">
        <f t="shared" ca="1" si="665"/>
        <v>1.4545795451049147E-4</v>
      </c>
      <c r="BX411" s="223">
        <f t="shared" ca="1" si="666"/>
        <v>2.3330854630770702E-4</v>
      </c>
      <c r="BY411" s="223">
        <f t="shared" ca="1" si="667"/>
        <v>1.1740609411022316E-5</v>
      </c>
      <c r="BZ411" s="223">
        <f t="shared" ca="1" si="668"/>
        <v>-2.2539796194127881E-4</v>
      </c>
      <c r="CA411" s="223">
        <f t="shared" ca="1" si="669"/>
        <v>-1.6360918211762702E-4</v>
      </c>
      <c r="CB411" s="223">
        <f t="shared" ca="1" si="670"/>
        <v>1.1516141518682235E-4</v>
      </c>
      <c r="CC411" s="223">
        <f t="shared" ca="1" si="671"/>
        <v>2.412026066750851E-4</v>
      </c>
      <c r="CD411" s="223">
        <f t="shared" ca="1" si="672"/>
        <v>4.735600641435864E-5</v>
      </c>
      <c r="CE411" s="223">
        <f t="shared" ca="1" si="673"/>
        <v>-2.0929509055873658E-4</v>
      </c>
      <c r="CF411" s="223">
        <f t="shared" ca="1" si="674"/>
        <v>-1.8837479116244656E-4</v>
      </c>
      <c r="CG411" s="223">
        <f t="shared" ca="1" si="675"/>
        <v>8.2371979003723604E-5</v>
      </c>
      <c r="CH411" s="223">
        <f t="shared" ca="1" si="676"/>
        <v>2.4387535902282932E-4</v>
      </c>
      <c r="CI411" s="223">
        <f t="shared" ca="1" si="677"/>
        <v>8.1946288890627896E-5</v>
      </c>
      <c r="CJ411" s="223">
        <f t="shared" ca="1" si="678"/>
        <v>-1.8866161252202921E-4</v>
      </c>
      <c r="CK411" s="223">
        <f t="shared" ca="1" si="679"/>
        <v>-2.090626548572E-4</v>
      </c>
      <c r="CL411" s="223">
        <f t="shared" ca="1" si="680"/>
        <v>4.7799438232765432E-5</v>
      </c>
      <c r="CM411" s="223">
        <f t="shared" ca="1" si="681"/>
        <v>2.4126894633413534E-4</v>
      </c>
      <c r="CN411" s="223">
        <f t="shared" ca="1" si="682"/>
        <v>1.1476268168443858E-4</v>
      </c>
      <c r="CO411" s="223">
        <f t="shared" ca="1" si="683"/>
        <v>-1.6394418031899852E-4</v>
      </c>
      <c r="CP411" s="223">
        <f t="shared" ca="1" si="684"/>
        <v>-2.2522494342878843E-4</v>
      </c>
      <c r="CQ411" s="223">
        <f t="shared" ca="1" si="685"/>
        <v>1.2192183975007816E-5</v>
      </c>
      <c r="CR411" s="223">
        <f t="shared" ca="1" si="686"/>
        <v>2.3343978957253111E-4</v>
      </c>
      <c r="CS411" s="223">
        <f t="shared" ca="1" si="687"/>
        <v>1.4509480899499314E-4</v>
      </c>
      <c r="CT411" s="223">
        <f t="shared" ca="1" si="688"/>
        <v>-1.3567785171194062E-4</v>
      </c>
      <c r="CU411" s="223">
        <f t="shared" ca="1" si="689"/>
        <v>-2.3651179213860692E-4</v>
      </c>
      <c r="CV411" s="223">
        <f t="shared" ca="1" si="690"/>
        <v>-2.3678994246271887E-5</v>
      </c>
      <c r="CW411" s="223">
        <f t="shared" ca="1" si="691"/>
        <v>2.2055736633840346E-4</v>
      </c>
      <c r="CX411" s="223">
        <f t="shared" ca="1" si="692"/>
        <v>1.7228607186691171E-4</v>
      </c>
      <c r="CY411" s="223">
        <f t="shared" ca="1" si="693"/>
        <v>-1.044745073528716E-4</v>
      </c>
      <c r="CZ411" s="223">
        <f t="shared" ca="1" si="694"/>
        <v>-2.4267887479757815E-4</v>
      </c>
      <c r="DA411" s="223">
        <f t="shared" ca="1" si="695"/>
        <v>-5.9037593751017954E-5</v>
      </c>
      <c r="DB411" s="223">
        <f t="shared" ca="1" si="696"/>
        <v>2.0290054219075852E-4</v>
      </c>
      <c r="DC411" s="223">
        <f t="shared" ca="1" si="697"/>
        <v>1.9574786157471069E-4</v>
      </c>
      <c r="DD411" s="223">
        <f t="shared" ca="1" si="698"/>
        <v>-7.1009605415269184E-5</v>
      </c>
      <c r="DE411" s="223">
        <f t="shared" ca="1" si="699"/>
        <v>-2.435926926902894E-4</v>
      </c>
      <c r="DF411" s="223">
        <f t="shared" ca="1" si="700"/>
        <v>-9.3118207640425712E-5</v>
      </c>
      <c r="DG411" s="223">
        <f t="shared" ca="1" si="701"/>
        <v>1.8085153405002861E-4</v>
      </c>
      <c r="DH411" s="223">
        <f t="shared" ca="1" si="702"/>
        <v>2.1497230122417138E-4</v>
      </c>
      <c r="DI411" s="223">
        <f t="shared" ca="1" si="703"/>
        <v>-3.6007559964429422E-5</v>
      </c>
      <c r="DJ411" s="223">
        <f t="shared" ca="1" si="704"/>
        <v>-2.3923346441903003E-4</v>
      </c>
      <c r="DK411" s="223">
        <f t="shared" ca="1" si="705"/>
        <v>-1.2518309354484942E-4</v>
      </c>
      <c r="DL411" s="223">
        <f t="shared" ca="1" si="706"/>
        <v>1.548876363560145E-4</v>
      </c>
      <c r="DM411" s="223">
        <f t="shared" ca="1" si="707"/>
        <v>2.2954323975333776E-4</v>
      </c>
      <c r="DN411" s="223">
        <f t="shared" ca="1" si="708"/>
        <v>-2.2605958066144354E-7</v>
      </c>
      <c r="DO411" s="223">
        <f t="shared" ca="1" si="709"/>
        <v>-2.2969555411130927E-4</v>
      </c>
      <c r="DP411" s="223">
        <f t="shared" ca="1" si="710"/>
        <v>-1.5453814351814633E-4</v>
      </c>
      <c r="DQ411" s="223">
        <f t="shared" ca="1" si="711"/>
        <v>1.2557088908463944E-4</v>
      </c>
      <c r="DR411" s="223">
        <f t="shared" ca="1" si="712"/>
        <v>2.3914526034625927E-4</v>
      </c>
      <c r="DS411" s="223">
        <f t="shared" ca="1" si="713"/>
        <v>3.5560334310350729E-5</v>
      </c>
      <c r="DT411" s="223">
        <f t="shared" ca="1" si="714"/>
        <v>-2.151854287214722E-4</v>
      </c>
      <c r="DU411" s="223">
        <f t="shared" ca="1" si="715"/>
        <v>-1.8054790937858896E-4</v>
      </c>
      <c r="DV411" s="223">
        <f t="shared" ca="1" si="716"/>
        <v>9.3535911279821695E-5</v>
      </c>
      <c r="DW411" s="223">
        <f t="shared" ca="1" si="717"/>
        <v>2.4357050825452457E-4</v>
      </c>
      <c r="DX411" s="223">
        <f t="shared" ca="1" si="718"/>
        <v>7.0576954353248524E-5</v>
      </c>
      <c r="DY411" s="223">
        <f t="shared" ca="1" si="719"/>
        <v>-1.9601718864465636E-4</v>
      </c>
      <c r="DZ411" s="223">
        <f t="shared" ca="1" si="720"/>
        <v>-2.0264935824295359E-4</v>
      </c>
      <c r="EA411" s="223">
        <f t="shared" ca="1" si="721"/>
        <v>5.9476163467665847E-5</v>
      </c>
      <c r="EB411" s="223">
        <f t="shared" ca="1" si="722"/>
        <v>2.4272319022485852E-4</v>
      </c>
      <c r="EC411" s="223">
        <f t="shared" ca="1" si="723"/>
        <v>1.040657964718229E-4</v>
      </c>
      <c r="ED411" s="223">
        <f t="shared" ca="1" si="724"/>
        <v>-1.7260576839178257E-4</v>
      </c>
      <c r="EE411" s="223">
        <f t="shared" ca="1" si="725"/>
        <v>-2.2036406048814541E-4</v>
      </c>
      <c r="EF411" s="223">
        <f t="shared" ca="1" si="726"/>
        <v>2.412893633025279E-5</v>
      </c>
      <c r="EG411" s="223">
        <f t="shared" ca="1" si="727"/>
        <v>2.3662164813376119E-4</v>
      </c>
      <c r="EH411" s="223">
        <f t="shared" ca="1" si="728"/>
        <v>1.3530192836816386E-4</v>
      </c>
      <c r="EI411" s="223">
        <f t="shared" ca="1" si="729"/>
        <v>-1.4545795451048881E-4</v>
      </c>
      <c r="EJ411" s="223">
        <f t="shared" ca="1" si="730"/>
        <v>-2.3330854630770697E-4</v>
      </c>
      <c r="EK411" s="223">
        <f t="shared" ca="1" si="731"/>
        <v>-1.1740609411022154E-5</v>
      </c>
      <c r="EL411" s="223">
        <f t="shared" ca="1" si="732"/>
        <v>2.2539796194128017E-4</v>
      </c>
      <c r="EM411" s="223">
        <f t="shared" ca="1" si="733"/>
        <v>1.6360918211762691E-4</v>
      </c>
      <c r="EN411" s="223">
        <f t="shared" ca="1" si="734"/>
        <v>-1.151614151868255E-4</v>
      </c>
      <c r="EO411" s="223">
        <f t="shared" ca="1" si="735"/>
        <v>-2.412026066750851E-4</v>
      </c>
      <c r="EP411" s="223">
        <f t="shared" ca="1" si="736"/>
        <v>-4.7356006414355116E-5</v>
      </c>
      <c r="EQ411" s="223">
        <f t="shared" ca="1" si="737"/>
        <v>2.0929509055873664E-4</v>
      </c>
      <c r="ER411" s="223">
        <f t="shared" ca="1" si="738"/>
        <v>1.8837479116244867E-4</v>
      </c>
      <c r="ES411" s="223">
        <f t="shared" ca="1" si="739"/>
        <v>-8.2371979003723698E-5</v>
      </c>
      <c r="ET411" s="223">
        <f t="shared" ca="1" si="740"/>
        <v>-2.4387535902282932E-4</v>
      </c>
      <c r="EU411" s="223">
        <f t="shared" ca="1" si="741"/>
        <v>-8.1946288890627801E-5</v>
      </c>
      <c r="EV411" s="223">
        <f t="shared" ca="1" si="742"/>
        <v>1.8866161252202709E-4</v>
      </c>
      <c r="EW411" s="223">
        <f t="shared" ca="1" si="743"/>
        <v>2.0906265485719995E-4</v>
      </c>
      <c r="EX411" s="223">
        <f t="shared" ca="1" si="744"/>
        <v>-4.7799438232765554E-5</v>
      </c>
      <c r="EY411" s="223">
        <f t="shared" ca="1" si="745"/>
        <v>-2.4126894633413586E-4</v>
      </c>
      <c r="EZ411" s="223">
        <f t="shared" ca="1" si="746"/>
        <v>-1.1476268168443847E-4</v>
      </c>
      <c r="FA411" s="223">
        <f t="shared" ca="1" si="747"/>
        <v>1.6394418031900117E-4</v>
      </c>
      <c r="FB411" s="223">
        <f t="shared" ca="1" si="748"/>
        <v>2.2522494342878838E-4</v>
      </c>
      <c r="FC411" s="223">
        <f t="shared" ca="1" si="749"/>
        <v>-1.2192183975011421E-5</v>
      </c>
      <c r="FD411" s="223">
        <f t="shared" ca="1" si="750"/>
        <v>-2.3343978957253116E-4</v>
      </c>
      <c r="FE411" s="223">
        <f t="shared" ca="1" si="751"/>
        <v>-1.4509480899499579E-4</v>
      </c>
      <c r="FF411" s="223">
        <f t="shared" ca="1" si="752"/>
        <v>1.3567785171194073E-4</v>
      </c>
      <c r="FG411" s="223">
        <f t="shared" ca="1" si="753"/>
        <v>2.3651179213860773E-4</v>
      </c>
      <c r="FH411" s="223">
        <f t="shared" ca="1" si="754"/>
        <v>2.3678994246271765E-5</v>
      </c>
      <c r="FI411" s="223">
        <f t="shared" ca="1" si="755"/>
        <v>-2.2055736633840202E-4</v>
      </c>
      <c r="FJ411" s="223">
        <f t="shared" ca="1" si="756"/>
        <v>-1.7228607186690916E-4</v>
      </c>
      <c r="FK411" s="223">
        <f t="shared" ca="1" si="757"/>
        <v>1.044745073528717E-4</v>
      </c>
      <c r="FL411" s="223">
        <f t="shared" ca="1" si="758"/>
        <v>2.4267887479757777E-4</v>
      </c>
      <c r="FM411" s="223">
        <f t="shared" ca="1" si="759"/>
        <v>5.9037593751017832E-5</v>
      </c>
      <c r="FN411" s="223">
        <f t="shared" ca="1" si="760"/>
        <v>-2.0290054219076049E-4</v>
      </c>
      <c r="FO411" s="223">
        <f t="shared" ca="1" si="761"/>
        <v>-1.957478615747106E-4</v>
      </c>
      <c r="FP411" s="223">
        <f t="shared" ca="1" si="762"/>
        <v>7.1009605415272613E-5</v>
      </c>
      <c r="FQ411" s="223">
        <f t="shared" ca="1" si="763"/>
        <v>2.435926926902894E-4</v>
      </c>
      <c r="FR411" s="223">
        <f t="shared" ca="1" si="764"/>
        <v>9.3118207640428829E-5</v>
      </c>
      <c r="FS411" s="223">
        <f t="shared" ca="1" si="765"/>
        <v>-1.80851534050031E-4</v>
      </c>
      <c r="FT411" s="223">
        <f t="shared" ca="1" si="766"/>
        <v>-2.1497230122417295E-4</v>
      </c>
      <c r="FU411" s="223">
        <f t="shared" ca="1" si="767"/>
        <v>3.6007559964432986E-5</v>
      </c>
      <c r="FV411" s="223">
        <f t="shared" ca="1" si="768"/>
        <v>2.3923346441902935E-4</v>
      </c>
      <c r="FW411" s="223">
        <f t="shared" ca="1" si="769"/>
        <v>1.2518309354484636E-4</v>
      </c>
      <c r="FX411" s="223">
        <f t="shared" ca="1" si="770"/>
        <v>-1.5488763635601192E-4</v>
      </c>
      <c r="FY411" s="223">
        <f t="shared" ca="1" si="771"/>
        <v>-2.2954323975333654E-4</v>
      </c>
      <c r="FZ411" s="223">
        <f t="shared" ca="1" si="772"/>
        <v>2.2605958065809607E-7</v>
      </c>
      <c r="GA411" s="223">
        <f t="shared" ca="1" si="773"/>
        <v>2.2969555411131047E-4</v>
      </c>
      <c r="GB411" s="223">
        <f t="shared" ca="1" si="774"/>
        <v>1.5453814351814893E-4</v>
      </c>
      <c r="GC411" s="223">
        <f t="shared" ca="1" si="775"/>
        <v>-1.2557088908464253E-4</v>
      </c>
      <c r="GD411" s="223">
        <f t="shared" ca="1" si="776"/>
        <v>-2.3914526034625854E-4</v>
      </c>
      <c r="GE411" s="223">
        <f t="shared" ca="1" si="777"/>
        <v>-3.5560334310354036E-5</v>
      </c>
      <c r="GF411" s="223">
        <f t="shared" ca="1" si="778"/>
        <v>2.1518542872147391E-4</v>
      </c>
      <c r="GG411" s="223">
        <f t="shared" ca="1" si="779"/>
        <v>1.8054790937859123E-4</v>
      </c>
      <c r="GH411" s="223">
        <f t="shared" ca="1" si="780"/>
        <v>-9.3535911279824988E-5</v>
      </c>
      <c r="GI411" s="223">
        <f t="shared" ca="1" si="781"/>
        <v>-2.4357050825452476E-4</v>
      </c>
      <c r="GJ411" s="223">
        <f t="shared" ca="1" si="782"/>
        <v>-7.0576954353245122E-5</v>
      </c>
      <c r="GK411" s="223">
        <f t="shared" ca="1" si="783"/>
        <v>1.9601718864465436E-4</v>
      </c>
      <c r="GL411" s="223">
        <f t="shared" ca="1" si="784"/>
        <v>2.0264935824295158E-4</v>
      </c>
      <c r="GM411" s="223">
        <f t="shared" ca="1" si="785"/>
        <v>-5.9476163467662622E-5</v>
      </c>
      <c r="GN411" s="223">
        <f t="shared" ca="1" si="786"/>
        <v>-2.427231902248589E-4</v>
      </c>
      <c r="GO411" s="223">
        <f t="shared" ca="1" si="787"/>
        <v>-1.0406579647182594E-4</v>
      </c>
      <c r="GP411" s="223">
        <f t="shared" ca="1" si="788"/>
        <v>1.7260576839178021E-4</v>
      </c>
      <c r="GQ411" s="223">
        <f t="shared" ca="1" si="789"/>
        <v>2.2036406048814389E-4</v>
      </c>
      <c r="GR411" s="223">
        <f t="shared" ca="1" si="790"/>
        <v>-2.4128936330249483E-5</v>
      </c>
      <c r="GS411" s="223">
        <f t="shared" ca="1" si="791"/>
        <v>-2.3662164813376206E-4</v>
      </c>
      <c r="GT411" s="223">
        <f t="shared" ca="1" si="792"/>
        <v>-1.3530192836816663E-4</v>
      </c>
      <c r="GU411" s="223">
        <f t="shared" ca="1" si="793"/>
        <v>1.4545795451049166E-4</v>
      </c>
      <c r="GV411" s="223">
        <f t="shared" ca="1" si="794"/>
        <v>2.3330854630770794E-4</v>
      </c>
      <c r="GW411" s="223">
        <f t="shared" ca="1" si="795"/>
        <v>1.1740609411018603E-5</v>
      </c>
      <c r="GX411" s="223">
        <f t="shared" ca="1" si="796"/>
        <v>-2.2539796194127887E-4</v>
      </c>
      <c r="GY411" s="223">
        <f t="shared" ca="1" si="797"/>
        <v>-1.6360918211762428E-4</v>
      </c>
      <c r="GZ411" s="223">
        <f t="shared" ca="1" si="798"/>
        <v>1.1516141518682255E-4</v>
      </c>
      <c r="HA411" s="223">
        <f t="shared" ca="1" si="799"/>
        <v>2.4120260667508456E-4</v>
      </c>
      <c r="HB411" s="223">
        <f t="shared" ca="1" si="800"/>
        <v>4.7356006414358423E-5</v>
      </c>
      <c r="HC411" s="223">
        <f t="shared" ca="1" si="801"/>
        <v>-2.0929509055873493E-4</v>
      </c>
      <c r="HD411" s="223">
        <f t="shared" ca="1" si="802"/>
        <v>-1.8837479116244642E-4</v>
      </c>
      <c r="HE411" s="223">
        <f t="shared" ca="1" si="803"/>
        <v>8.2371979003720568E-5</v>
      </c>
      <c r="HF411" s="223">
        <f t="shared" ca="1" si="804"/>
        <v>2.4387535902282932E-4</v>
      </c>
      <c r="HG411" s="223">
        <f t="shared" ca="1" si="805"/>
        <v>8.1946288890630931E-5</v>
      </c>
      <c r="HH411" s="223">
        <f t="shared" ca="1" si="806"/>
        <v>-1.8866161252202498E-4</v>
      </c>
      <c r="HI411" s="223">
        <f t="shared" ca="1" si="807"/>
        <v>-2.090626548571981E-4</v>
      </c>
      <c r="HJ411" s="223">
        <f t="shared" ca="1" si="808"/>
        <v>4.7799438232769078E-5</v>
      </c>
      <c r="HK411" s="223">
        <f t="shared" ca="1" si="809"/>
        <v>2.412689463341354E-4</v>
      </c>
      <c r="HL411" s="223">
        <f t="shared" ca="1" si="810"/>
        <v>1.1476268168444144E-4</v>
      </c>
      <c r="HM411" s="223">
        <f t="shared" ca="1" si="811"/>
        <v>-1.6394418031900383E-4</v>
      </c>
      <c r="HN411" s="223">
        <f t="shared" ca="1" si="812"/>
        <v>-2.2522494342878702E-4</v>
      </c>
      <c r="HO411" s="223">
        <f t="shared" ca="1" si="813"/>
        <v>1.219218397500806E-5</v>
      </c>
      <c r="HP411" s="223">
        <f t="shared" ca="1" si="814"/>
        <v>2.3343978957253019E-4</v>
      </c>
      <c r="HQ411" s="223">
        <f t="shared" ca="1" si="815"/>
        <v>1.4509480899499848E-4</v>
      </c>
      <c r="HR411" s="223">
        <f t="shared" ca="1" si="816"/>
        <v>-1.3567785171194371E-4</v>
      </c>
      <c r="HS411" s="223">
        <f t="shared" ca="1" si="817"/>
        <v>-2.3651179213860684E-4</v>
      </c>
      <c r="HT411" s="223">
        <f t="shared" ca="1" si="818"/>
        <v>-2.3678994246275085E-5</v>
      </c>
      <c r="HU411" s="223">
        <f t="shared" ca="1" si="819"/>
        <v>2.2055736633840061E-4</v>
      </c>
      <c r="HV411" s="223">
        <f t="shared" ca="1" si="820"/>
        <v>1.7228607186690661E-4</v>
      </c>
      <c r="HW411" s="223">
        <f t="shared" ca="1" si="821"/>
        <v>-1.0447450735287497E-4</v>
      </c>
      <c r="HX411" s="223">
        <f t="shared" ca="1" si="822"/>
        <v>-2.4267887479757812E-4</v>
      </c>
      <c r="HY411" s="223">
        <f t="shared" ca="1" si="823"/>
        <v>-5.9037593751021071E-5</v>
      </c>
      <c r="HZ411" s="223">
        <f t="shared" ca="1" si="824"/>
        <v>2.029005421907625E-4</v>
      </c>
      <c r="IA411" s="223">
        <f t="shared" ca="1" si="825"/>
        <v>1.9574786157470849E-4</v>
      </c>
      <c r="IB411" s="223">
        <f t="shared" ca="1" si="826"/>
        <v>-7.1009605415269387E-5</v>
      </c>
      <c r="IC411" s="223">
        <f t="shared" ca="1" si="827"/>
        <v>-2.4359269269028924E-4</v>
      </c>
      <c r="ID411" s="223">
        <f t="shared" ca="1" si="828"/>
        <v>-9.3118207640431906E-5</v>
      </c>
      <c r="IE411" s="223">
        <f t="shared" ca="1" si="829"/>
        <v>2.3043928667727611E-4</v>
      </c>
      <c r="IF411" s="223">
        <f t="shared" ca="1" si="830"/>
        <v>2.1497230122417124E-4</v>
      </c>
      <c r="IG411" s="223">
        <f t="shared" ca="1" si="831"/>
        <v>-3.6007559964429666E-5</v>
      </c>
      <c r="IH411" s="223">
        <f t="shared" ca="1" si="832"/>
        <v>-2.3923346441902872E-4</v>
      </c>
      <c r="II411" s="223">
        <f t="shared" ca="1" si="833"/>
        <v>-1.2518309354484327E-4</v>
      </c>
      <c r="IJ411" s="223">
        <f t="shared" ca="1" si="834"/>
        <v>1.5488763635601469E-4</v>
      </c>
      <c r="IK411" s="223">
        <f t="shared" ca="1" si="835"/>
        <v>2.2954323975333765E-4</v>
      </c>
      <c r="IL411" s="223">
        <f t="shared" ca="1" si="836"/>
        <v>-2.2605958065474859E-7</v>
      </c>
      <c r="IM411" s="223">
        <f t="shared" ca="1" si="837"/>
        <v>-2.2969555411131171E-4</v>
      </c>
      <c r="IN411" s="223">
        <f t="shared" ca="1" si="838"/>
        <v>-1.5453814351814614E-4</v>
      </c>
      <c r="IO411" s="223">
        <f t="shared" ca="1" si="839"/>
        <v>1.2557088908463966E-4</v>
      </c>
      <c r="IP411" s="223">
        <f t="shared" ca="1" si="840"/>
        <v>2.3914526034625921E-4</v>
      </c>
      <c r="IQ411" s="223">
        <f t="shared" ca="1" si="841"/>
        <v>3.5560334310357356E-5</v>
      </c>
      <c r="IR411" s="223">
        <f t="shared" ca="1" si="842"/>
        <v>-2.1518542872147559E-4</v>
      </c>
      <c r="IS411" s="223">
        <f t="shared" ca="1" si="843"/>
        <v>-1.8054790937858882E-4</v>
      </c>
      <c r="IT411" s="223">
        <f t="shared" ca="1" si="844"/>
        <v>9.3535911279821912E-5</v>
      </c>
      <c r="IU411" s="223">
        <f t="shared" ca="1" si="845"/>
        <v>2.4357050825452492E-4</v>
      </c>
      <c r="IV411" s="223">
        <f t="shared" ca="1" si="846"/>
        <v>7.0576954353241666E-5</v>
      </c>
      <c r="IW411" s="223">
        <f t="shared" ca="1" si="847"/>
        <v>-1.9601718864465653E-4</v>
      </c>
      <c r="IX411" s="223">
        <f t="shared" ca="1" si="848"/>
        <v>-2.0264935824295345E-4</v>
      </c>
      <c r="IY411" s="223">
        <f t="shared" ca="1" si="849"/>
        <v>5.9476163467659383E-5</v>
      </c>
      <c r="IZ411" s="223">
        <f t="shared" ca="1" si="850"/>
        <v>2.4272319022485922E-4</v>
      </c>
      <c r="JA411" s="223">
        <f t="shared" ca="1" si="851"/>
        <v>1.0406579647182271E-4</v>
      </c>
      <c r="JB411" s="223">
        <f t="shared" ca="1" si="852"/>
        <v>-1.7260576839178273E-4</v>
      </c>
    </row>
    <row r="412" spans="2:262">
      <c r="B412" s="230">
        <v>51</v>
      </c>
      <c r="C412" s="229">
        <f t="shared" si="853"/>
        <v>9.9609375000000045E-4</v>
      </c>
      <c r="D412" s="226">
        <f t="shared" ca="1" si="597"/>
        <v>50.060942278195576</v>
      </c>
      <c r="E412" s="225">
        <f ca="1">BE361</f>
        <v>6.0942278195575732E-2</v>
      </c>
      <c r="F412" s="224">
        <v>51</v>
      </c>
      <c r="G412" s="223">
        <f t="shared" ca="1" si="854"/>
        <v>-8.9478708627115534E-4</v>
      </c>
      <c r="H412" s="223">
        <f t="shared" ca="1" si="598"/>
        <v>1.6809475460755177E-4</v>
      </c>
      <c r="I412" s="223">
        <f t="shared" ca="1" si="599"/>
        <v>1.0002435966255979E-3</v>
      </c>
      <c r="J412" s="223">
        <f t="shared" ca="1" si="600"/>
        <v>4.5942154981717703E-4</v>
      </c>
      <c r="K412" s="223">
        <f t="shared" ca="1" si="601"/>
        <v>-7.120192939787819E-4</v>
      </c>
      <c r="L412" s="223">
        <f t="shared" ca="1" si="602"/>
        <v>-9.0611645248288579E-4</v>
      </c>
      <c r="M412" s="223">
        <f t="shared" ca="1" si="603"/>
        <v>1.4355492234097926E-4</v>
      </c>
      <c r="N412" s="223">
        <f t="shared" ca="1" si="604"/>
        <v>9.9617756824837804E-4</v>
      </c>
      <c r="O412" s="223">
        <f t="shared" ca="1" si="605"/>
        <v>4.8141050436799375E-4</v>
      </c>
      <c r="P412" s="223">
        <f t="shared" ca="1" si="606"/>
        <v>-6.9415819853545734E-4</v>
      </c>
      <c r="Q412" s="223">
        <f t="shared" ca="1" si="607"/>
        <v>-9.1690000802551656E-4</v>
      </c>
      <c r="R412" s="223">
        <f t="shared" ca="1" si="608"/>
        <v>1.1892861795705252E-4</v>
      </c>
      <c r="S412" s="223">
        <f t="shared" ca="1" si="609"/>
        <v>9.9151147975352362E-4</v>
      </c>
      <c r="T412" s="223">
        <f t="shared" ca="1" si="610"/>
        <v>5.0310947523207815E-4</v>
      </c>
      <c r="U412" s="223">
        <f t="shared" ca="1" si="611"/>
        <v>-6.758789681495811E-4</v>
      </c>
      <c r="V412" s="223">
        <f t="shared" ca="1" si="612"/>
        <v>-9.2713125728841311E-4</v>
      </c>
      <c r="W412" s="223">
        <f t="shared" ca="1" si="613"/>
        <v>9.4230675420697667E-5</v>
      </c>
      <c r="X412" s="223">
        <f t="shared" ca="1" si="614"/>
        <v>9.8624814181826797E-4</v>
      </c>
      <c r="Y412" s="223">
        <f t="shared" ca="1" si="615"/>
        <v>5.2450539176075619E-4</v>
      </c>
      <c r="Z412" s="223">
        <f t="shared" ca="1" si="616"/>
        <v>-6.5719261354603529E-4</v>
      </c>
      <c r="AA412" s="223">
        <f t="shared" ca="1" si="617"/>
        <v>-9.3680403734958898E-4</v>
      </c>
      <c r="AB412" s="223">
        <f t="shared" ca="1" si="618"/>
        <v>6.9475971848981276E-5</v>
      </c>
      <c r="AC412" s="223">
        <f t="shared" ca="1" si="619"/>
        <v>9.8039072488057466E-4</v>
      </c>
      <c r="AD412" s="223">
        <f t="shared" ca="1" si="620"/>
        <v>5.4558536585396042E-4</v>
      </c>
      <c r="AE412" s="223">
        <f t="shared" ca="1" si="621"/>
        <v>-6.3811039068610131E-4</v>
      </c>
      <c r="AF412" s="223">
        <f t="shared" ca="1" si="622"/>
        <v>-9.4591252168802582E-4</v>
      </c>
      <c r="AG412" s="223">
        <f t="shared" ca="1" si="623"/>
        <v>4.467941854969696E-5</v>
      </c>
      <c r="AH412" s="223">
        <f t="shared" ca="1" si="624"/>
        <v>9.7394275722938249E-4</v>
      </c>
      <c r="AI412" s="223">
        <f t="shared" ca="1" si="625"/>
        <v>5.6633669972351889E-4</v>
      </c>
      <c r="AJ412" s="223">
        <f t="shared" ca="1" si="626"/>
        <v>-6.1864379398730526E-4</v>
      </c>
      <c r="AK412" s="223">
        <f t="shared" ca="1" si="627"/>
        <v>-9.5445122369334297E-4</v>
      </c>
      <c r="AL412" s="223">
        <f t="shared" ca="1" si="628"/>
        <v>1.9855952039345734E-5</v>
      </c>
      <c r="AM412" s="223">
        <f t="shared" ca="1" si="629"/>
        <v>9.6690812287930075E-4</v>
      </c>
      <c r="AN412" s="223">
        <f t="shared" ca="1" si="630"/>
        <v>5.8674689354186319E-4</v>
      </c>
      <c r="AO412" s="223">
        <f t="shared" ca="1" si="631"/>
        <v>-5.9880454939958961E-4</v>
      </c>
      <c r="AP412" s="223">
        <f t="shared" ca="1" si="632"/>
        <v>-9.6241499997073944E-4</v>
      </c>
      <c r="AQ412" s="223">
        <f t="shared" ca="1" si="633"/>
        <v>-4.9794749540521153E-6</v>
      </c>
      <c r="AR412" s="223">
        <f t="shared" ca="1" si="634"/>
        <v>9.5929105923102213E-4</v>
      </c>
      <c r="AS412" s="223">
        <f t="shared" ca="1" si="635"/>
        <v>6.0680365297141733E-4</v>
      </c>
      <c r="AT412" s="223">
        <f t="shared" ca="1" si="636"/>
        <v>-5.7860460734206578E-4</v>
      </c>
      <c r="AU412" s="223">
        <f t="shared" ca="1" si="637"/>
        <v>-9.6979905343916816E-4</v>
      </c>
      <c r="AV412" s="223">
        <f t="shared" ca="1" si="638"/>
        <v>-2.9811902497925056E-5</v>
      </c>
      <c r="AW412" s="223">
        <f t="shared" ca="1" si="639"/>
        <v>9.5109615451886365E-4</v>
      </c>
      <c r="AX412" s="223">
        <f t="shared" ca="1" si="640"/>
        <v>6.2649489657026574E-4</v>
      </c>
      <c r="AY412" s="223">
        <f t="shared" ca="1" si="641"/>
        <v>-5.5805613550449307E-4</v>
      </c>
      <c r="AZ412" s="223">
        <f t="shared" ca="1" si="642"/>
        <v>-9.765989362209254E-4</v>
      </c>
      <c r="BA412" s="223">
        <f t="shared" ca="1" si="643"/>
        <v>-5.4626372466479048E-5</v>
      </c>
      <c r="BB412" s="223">
        <f t="shared" ca="1" si="644"/>
        <v>9.4232834504699866E-4</v>
      </c>
      <c r="BC412" s="223">
        <f t="shared" ca="1" si="645"/>
        <v>6.4580876306957898E-4</v>
      </c>
      <c r="BD412" s="223">
        <f t="shared" ca="1" si="646"/>
        <v>-5.371715115179553E-4</v>
      </c>
      <c r="BE412" s="223">
        <f t="shared" ca="1" si="647"/>
        <v>-9.8281055232089147E-4</v>
      </c>
      <c r="BF412" s="223">
        <f t="shared" ca="1" si="648"/>
        <v>-7.9407937550871066E-5</v>
      </c>
      <c r="BG412" s="223">
        <f t="shared" ca="1" si="649"/>
        <v>9.329929122160064E-4</v>
      </c>
      <c r="BH412" s="223">
        <f t="shared" ca="1" si="650"/>
        <v>6.6473361851835863E-4</v>
      </c>
      <c r="BI412" s="223">
        <f t="shared" ca="1" si="651"/>
        <v>-5.1596331549901562E-4</v>
      </c>
      <c r="BJ412" s="223">
        <f t="shared" ca="1" si="652"/>
        <v>-9.8843016009379303E-4</v>
      </c>
      <c r="BK412" s="223">
        <f t="shared" ca="1" si="653"/>
        <v>-1.0414167026292923E-4</v>
      </c>
      <c r="BL412" s="223">
        <f t="shared" ca="1" si="654"/>
        <v>9.2309547934154744E-4</v>
      </c>
      <c r="BM412" s="223">
        <f t="shared" ca="1" si="655"/>
        <v>6.8325806329134445E-4</v>
      </c>
      <c r="BN412" s="223">
        <f t="shared" ca="1" si="656"/>
        <v>-4.9444432247193655E-4</v>
      </c>
      <c r="BO412" s="223">
        <f t="shared" ca="1" si="657"/>
        <v>-9.934543744980367E-4</v>
      </c>
      <c r="BP412" s="223">
        <f t="shared" ca="1" si="658"/>
        <v>-1.2881267192692888E-4</v>
      </c>
      <c r="BQ412" s="223">
        <f t="shared" ca="1" si="659"/>
        <v>9.1264200826709021E-4</v>
      </c>
      <c r="BR412" s="223">
        <f t="shared" ca="1" si="660"/>
        <v>7.0137093895565757E-4</v>
      </c>
      <c r="BS412" s="223">
        <f t="shared" ca="1" si="661"/>
        <v>-4.7262749467346456E-4</v>
      </c>
      <c r="BT412" s="223">
        <f t="shared" ca="1" si="662"/>
        <v>-9.9788016913473707E-4</v>
      </c>
      <c r="BU412" s="223">
        <f t="shared" ca="1" si="663"/>
        <v>-1.5340608165399008E-4</v>
      </c>
      <c r="BV412" s="223">
        <f t="shared" ca="1" si="664"/>
        <v>9.0163879577274183E-4</v>
      </c>
      <c r="BW412" s="223">
        <f t="shared" ca="1" si="665"/>
        <v>7.1906133499229259E-4</v>
      </c>
      <c r="BX412" s="223">
        <f t="shared" ca="1" si="666"/>
        <v>-4.5052597374486882E-4</v>
      </c>
      <c r="BY412" s="223">
        <f t="shared" ca="1" si="667"/>
        <v>-1.0017048780706908E-3</v>
      </c>
      <c r="BZ412" s="223">
        <f t="shared" ca="1" si="668"/>
        <v>-1.7790708529367164E-4</v>
      </c>
      <c r="CA412" s="223">
        <f t="shared" ca="1" si="669"/>
        <v>8.9009246978226624E-4</v>
      </c>
      <c r="CB412" s="223">
        <f t="shared" ca="1" si="670"/>
        <v>7.3631859536817318E-4</v>
      </c>
      <c r="CC412" s="223">
        <f t="shared" ca="1" si="671"/>
        <v>-4.2815307281595316E-4</v>
      </c>
      <c r="CD412" s="223">
        <f t="shared" ca="1" si="672"/>
        <v>-1.0049261974442532E-3</v>
      </c>
      <c r="CE412" s="223">
        <f t="shared" ca="1" si="673"/>
        <v>-2.0230092435754649E-4</v>
      </c>
      <c r="CF412" s="223">
        <f t="shared" ca="1" si="674"/>
        <v>8.7800998537068816E-4</v>
      </c>
      <c r="CG412" s="223">
        <f t="shared" ca="1" si="675"/>
        <v>7.5313232495491985E-4</v>
      </c>
      <c r="CH412" s="223">
        <f t="shared" ca="1" si="676"/>
        <v>-4.0552226848564784E-4</v>
      </c>
      <c r="CI412" s="223">
        <f t="shared" ca="1" si="677"/>
        <v>-1.0075421868530874E-3</v>
      </c>
      <c r="CJ412" s="223">
        <f t="shared" ca="1" si="678"/>
        <v>-2.2657290490912146E-4</v>
      </c>
      <c r="CK412" s="223">
        <f t="shared" ca="1" si="679"/>
        <v>8.6539862057483758E-4</v>
      </c>
      <c r="CL412" s="223">
        <f t="shared" ca="1" si="680"/>
        <v>7.6949239579054529E-4</v>
      </c>
      <c r="CM412" s="223">
        <f t="shared" ca="1" si="681"/>
        <v>-3.8264719270424786E-4</v>
      </c>
      <c r="CN412" s="223">
        <f t="shared" ca="1" si="682"/>
        <v>-1.009551270522989E-3</v>
      </c>
      <c r="CO412" s="223">
        <f t="shared" ca="1" si="683"/>
        <v>-2.5070840641487152E-4</v>
      </c>
      <c r="CP412" s="223">
        <f t="shared" ca="1" si="684"/>
        <v>8.5226597200929169E-4</v>
      </c>
      <c r="CQ412" s="223">
        <f t="shared" ca="1" si="685"/>
        <v>7.853889531801297E-4</v>
      </c>
      <c r="CR412" s="223">
        <f t="shared" ca="1" si="686"/>
        <v>-3.5954162456207627E-4</v>
      </c>
      <c r="CS412" s="223">
        <f t="shared" ca="1" si="687"/>
        <v>-1.010952238257081E-3</v>
      </c>
      <c r="CT412" s="223">
        <f t="shared" ca="1" si="688"/>
        <v>-2.7469289055118856E-4</v>
      </c>
      <c r="CU412" s="223">
        <f t="shared" ca="1" si="689"/>
        <v>8.3861995029047682E-4</v>
      </c>
      <c r="CV412" s="223">
        <f t="shared" ca="1" si="690"/>
        <v>8.0081242163189382E-4</v>
      </c>
      <c r="CW412" s="223">
        <f t="shared" ca="1" si="691"/>
        <v>-3.3621948198939573E-4</v>
      </c>
      <c r="CX412" s="223">
        <f t="shared" ca="1" si="692"/>
        <v>-1.0117442461647867E-3</v>
      </c>
      <c r="CY412" s="223">
        <f t="shared" ca="1" si="693"/>
        <v>-2.9851190996168012E-4</v>
      </c>
      <c r="CZ412" s="223">
        <f t="shared" ca="1" si="694"/>
        <v>8.2446877527163462E-4</v>
      </c>
      <c r="DA412" s="223">
        <f t="shared" ca="1" si="695"/>
        <v>8.1575351062517214E-4</v>
      </c>
      <c r="DB412" s="223">
        <f t="shared" ca="1" si="696"/>
        <v>-3.1269481337280739E-4</v>
      </c>
      <c r="DC412" s="223">
        <f t="shared" ca="1" si="697"/>
        <v>-1.011926817170156E-3</v>
      </c>
      <c r="DD412" s="223">
        <f t="shared" ca="1" si="698"/>
        <v>-3.2215111695967617E-4</v>
      </c>
      <c r="DE412" s="223">
        <f t="shared" ca="1" si="699"/>
        <v>8.0982097109143355E-4</v>
      </c>
      <c r="DF412" s="223">
        <f t="shared" ca="1" si="700"/>
        <v>8.302032202066466E-4</v>
      </c>
      <c r="DG412" s="223">
        <f t="shared" ca="1" si="701"/>
        <v>-2.8898178909306916E-4</v>
      </c>
      <c r="DH412" s="223">
        <f t="shared" ca="1" si="702"/>
        <v>-1.0114998412992433E-3</v>
      </c>
      <c r="DI412" s="223">
        <f t="shared" ca="1" si="703"/>
        <v>-3.45596272170822E-4</v>
      </c>
      <c r="DJ412" s="223">
        <f t="shared" ca="1" si="704"/>
        <v>7.9468536103942085E-4</v>
      </c>
      <c r="DK412" s="223">
        <f t="shared" ca="1" si="705"/>
        <v>8.4415284641155036E-4</v>
      </c>
      <c r="DL412" s="223">
        <f t="shared" ca="1" si="706"/>
        <v>-2.6509469298929258E-4</v>
      </c>
      <c r="DM412" s="223">
        <f t="shared" ca="1" si="707"/>
        <v>-1.0104635757463465E-3</v>
      </c>
      <c r="DN412" s="223">
        <f t="shared" ca="1" si="708"/>
        <v>-3.6883325311030257E-4</v>
      </c>
      <c r="DO412" s="223">
        <f t="shared" ca="1" si="709"/>
        <v>7.7907106224109996E-4</v>
      </c>
      <c r="DP412" s="223">
        <f t="shared" ca="1" si="710"/>
        <v>8.5759398650669982E-4</v>
      </c>
      <c r="DQ412" s="223">
        <f t="shared" ca="1" si="711"/>
        <v>-2.4104791375501597E-4</v>
      </c>
      <c r="DR412" s="223">
        <f t="shared" ca="1" si="712"/>
        <v>-1.0088186447190887E-3</v>
      </c>
      <c r="DS412" s="223">
        <f t="shared" ca="1" si="713"/>
        <v>-3.9184806268967293E-4</v>
      </c>
      <c r="DT412" s="223">
        <f t="shared" ca="1" si="714"/>
        <v>7.6298748016622819E-4</v>
      </c>
      <c r="DU412" s="223">
        <f t="shared" ca="1" si="715"/>
        <v>8.7051854405188181E-4</v>
      </c>
      <c r="DV412" s="223">
        <f t="shared" ca="1" si="716"/>
        <v>-2.1685593627082742E-4</v>
      </c>
      <c r="DW412" s="223">
        <f t="shared" ca="1" si="717"/>
        <v>-1.0065660390624089E-3</v>
      </c>
      <c r="DX412" s="223">
        <f t="shared" ca="1" si="718"/>
        <v>-4.1462683764819541E-4</v>
      </c>
      <c r="DY412" s="223">
        <f t="shared" ca="1" si="719"/>
        <v>7.4644430296326263E-4</v>
      </c>
      <c r="DZ412" s="223">
        <f t="shared" ca="1" si="720"/>
        <v>8.8291873377689743E-4</v>
      </c>
      <c r="EA412" s="223">
        <f t="shared" ca="1" si="721"/>
        <v>-1.9253333287939505E-4</v>
      </c>
      <c r="EB412" s="223">
        <f t="shared" ca="1" si="722"/>
        <v>-1.0037071156617258E-3</v>
      </c>
      <c r="EC412" s="223">
        <f t="shared" ca="1" si="723"/>
        <v>-4.3715585690364103E-4</v>
      </c>
      <c r="ED412" s="223">
        <f t="shared" ca="1" si="724"/>
        <v>7.2945149562352312E-4</v>
      </c>
      <c r="EE412" s="223">
        <f t="shared" ca="1" si="725"/>
        <v>8.9478708627115805E-4</v>
      </c>
      <c r="EF412" s="223">
        <f t="shared" ca="1" si="726"/>
        <v>-1.6809475460754955E-4</v>
      </c>
      <c r="EG412" s="223">
        <f t="shared" ca="1" si="727"/>
        <v>-1.0002435966255984E-3</v>
      </c>
      <c r="EH412" s="223">
        <f t="shared" ca="1" si="728"/>
        <v>-4.5942154981719796E-4</v>
      </c>
      <c r="EI412" s="223">
        <f t="shared" ca="1" si="729"/>
        <v>7.120192939787678E-4</v>
      </c>
      <c r="EJ412" s="223">
        <f t="shared" ca="1" si="730"/>
        <v>9.0611645248289262E-4</v>
      </c>
      <c r="EK412" s="223">
        <f t="shared" ca="1" si="731"/>
        <v>-1.4355492234096776E-4</v>
      </c>
      <c r="EL412" s="223">
        <f t="shared" ca="1" si="732"/>
        <v>-9.9617756824837652E-4</v>
      </c>
      <c r="EM412" s="223">
        <f t="shared" ca="1" si="733"/>
        <v>-4.8141050436799771E-4</v>
      </c>
      <c r="EN412" s="223">
        <f t="shared" ca="1" si="734"/>
        <v>6.9415819853545658E-4</v>
      </c>
      <c r="EO412" s="223">
        <f t="shared" ca="1" si="735"/>
        <v>9.1690000802551537E-4</v>
      </c>
      <c r="EP412" s="223">
        <f t="shared" ca="1" si="736"/>
        <v>-1.1892861795703192E-4</v>
      </c>
      <c r="EQ412" s="223">
        <f t="shared" ca="1" si="737"/>
        <v>-9.9151147975351994E-4</v>
      </c>
      <c r="ER412" s="223">
        <f t="shared" ca="1" si="738"/>
        <v>-5.0310947523208986E-4</v>
      </c>
      <c r="ES412" s="223">
        <f t="shared" ca="1" si="739"/>
        <v>6.7587896814957373E-4</v>
      </c>
      <c r="ET412" s="223">
        <f t="shared" ca="1" si="740"/>
        <v>9.2713125728841549E-4</v>
      </c>
      <c r="EU412" s="223">
        <f t="shared" ca="1" si="741"/>
        <v>-9.4230675420695011E-5</v>
      </c>
      <c r="EV412" s="223">
        <f t="shared" ca="1" si="742"/>
        <v>-9.8624814181826818E-4</v>
      </c>
      <c r="EW412" s="223">
        <f t="shared" ca="1" si="743"/>
        <v>-5.2450539176077701E-4</v>
      </c>
      <c r="EX412" s="223">
        <f t="shared" ca="1" si="744"/>
        <v>6.5719261354601967E-4</v>
      </c>
      <c r="EY412" s="223">
        <f t="shared" ca="1" si="745"/>
        <v>9.3680403734959549E-4</v>
      </c>
      <c r="EZ412" s="223">
        <f t="shared" ca="1" si="746"/>
        <v>-6.9475971848967724E-5</v>
      </c>
      <c r="FA412" s="223">
        <f t="shared" ca="1" si="747"/>
        <v>-9.8039072488057205E-4</v>
      </c>
      <c r="FB412" s="223">
        <f t="shared" ca="1" si="748"/>
        <v>-5.455853658539627E-4</v>
      </c>
      <c r="FC412" s="223">
        <f t="shared" ca="1" si="749"/>
        <v>6.3811039068610196E-4</v>
      </c>
      <c r="FD412" s="223">
        <f t="shared" ca="1" si="750"/>
        <v>9.459125216880243E-4</v>
      </c>
      <c r="FE412" s="223">
        <f t="shared" ca="1" si="751"/>
        <v>-4.4679418549672565E-5</v>
      </c>
      <c r="FF412" s="223">
        <f t="shared" ca="1" si="752"/>
        <v>-9.7394275722937783E-4</v>
      </c>
      <c r="FG412" s="223">
        <f t="shared" ca="1" si="753"/>
        <v>-5.663366997235331E-4</v>
      </c>
      <c r="FH412" s="223">
        <f t="shared" ca="1" si="754"/>
        <v>6.1864379398729734E-4</v>
      </c>
      <c r="FI412" s="223">
        <f t="shared" ca="1" si="755"/>
        <v>9.5445122369334622E-4</v>
      </c>
      <c r="FJ412" s="223">
        <f t="shared" ca="1" si="756"/>
        <v>-1.9855952039343132E-5</v>
      </c>
      <c r="FK412" s="223">
        <f t="shared" ca="1" si="757"/>
        <v>-9.6690812287930216E-4</v>
      </c>
      <c r="FL412" s="223">
        <f t="shared" ca="1" si="758"/>
        <v>-5.8674689354188303E-4</v>
      </c>
      <c r="FM412" s="223">
        <f t="shared" ca="1" si="759"/>
        <v>5.9880454939957584E-4</v>
      </c>
      <c r="FN412" s="223">
        <f t="shared" ca="1" si="760"/>
        <v>9.6241499997074464E-4</v>
      </c>
      <c r="FO412" s="223">
        <f t="shared" ca="1" si="761"/>
        <v>4.9794749540619816E-6</v>
      </c>
      <c r="FP412" s="223">
        <f t="shared" ca="1" si="762"/>
        <v>-9.5929105923101899E-4</v>
      </c>
      <c r="FQ412" s="223">
        <f t="shared" ca="1" si="763"/>
        <v>-6.068036529714195E-4</v>
      </c>
      <c r="FR412" s="223">
        <f t="shared" ca="1" si="764"/>
        <v>5.7860460734206361E-4</v>
      </c>
      <c r="FS412" s="223">
        <f t="shared" ca="1" si="765"/>
        <v>9.6979905343916686E-4</v>
      </c>
      <c r="FT412" s="223">
        <f t="shared" ca="1" si="766"/>
        <v>2.9811902497949233E-5</v>
      </c>
      <c r="FU412" s="223">
        <f t="shared" ca="1" si="767"/>
        <v>-9.5109615451885779E-4</v>
      </c>
      <c r="FV412" s="223">
        <f t="shared" ca="1" si="768"/>
        <v>-6.2649489657027918E-4</v>
      </c>
      <c r="FW412" s="223">
        <f t="shared" ca="1" si="769"/>
        <v>5.5805613550448472E-4</v>
      </c>
      <c r="FX412" s="223">
        <f t="shared" ca="1" si="770"/>
        <v>9.76598936220928E-4</v>
      </c>
      <c r="FY412" s="223">
        <f t="shared" ca="1" si="771"/>
        <v>5.4626372466481813E-5</v>
      </c>
      <c r="FZ412" s="223">
        <f t="shared" ca="1" si="772"/>
        <v>-9.4232834504700018E-4</v>
      </c>
      <c r="GA412" s="223">
        <f t="shared" ca="1" si="773"/>
        <v>-6.4580876306959774E-4</v>
      </c>
      <c r="GB412" s="223">
        <f t="shared" ca="1" si="774"/>
        <v>5.3717151151794077E-4</v>
      </c>
      <c r="GC412" s="223">
        <f t="shared" ca="1" si="775"/>
        <v>9.8281055232089581E-4</v>
      </c>
      <c r="GD412" s="223">
        <f t="shared" ca="1" si="776"/>
        <v>7.9407937550880986E-5</v>
      </c>
      <c r="GE412" s="223">
        <f t="shared" ca="1" si="777"/>
        <v>-9.329929122160025E-4</v>
      </c>
      <c r="GF412" s="223">
        <f t="shared" ca="1" si="778"/>
        <v>-6.6473361851836612E-4</v>
      </c>
      <c r="GG412" s="223">
        <f t="shared" ca="1" si="779"/>
        <v>5.1596331549901941E-4</v>
      </c>
      <c r="GH412" s="223">
        <f t="shared" ca="1" si="780"/>
        <v>9.8843016009379217E-4</v>
      </c>
      <c r="GI412" s="223">
        <f t="shared" ca="1" si="781"/>
        <v>1.041416702629533E-4</v>
      </c>
      <c r="GJ412" s="223">
        <f t="shared" ca="1" si="782"/>
        <v>-9.2309547934153757E-4</v>
      </c>
      <c r="GK412" s="223">
        <f t="shared" ca="1" si="783"/>
        <v>-6.8325806329135182E-4</v>
      </c>
      <c r="GL412" s="223">
        <f t="shared" ca="1" si="784"/>
        <v>4.9444432247192787E-4</v>
      </c>
      <c r="GM412" s="223">
        <f t="shared" ca="1" si="785"/>
        <v>9.9345437449803843E-4</v>
      </c>
      <c r="GN412" s="223">
        <f t="shared" ca="1" si="786"/>
        <v>1.2881267192693874E-4</v>
      </c>
      <c r="GO412" s="223">
        <f t="shared" ca="1" si="787"/>
        <v>-9.1264200826709227E-4</v>
      </c>
      <c r="GP412" s="223">
        <f t="shared" ca="1" si="788"/>
        <v>-7.0137093895567514E-4</v>
      </c>
      <c r="GQ412" s="223">
        <f t="shared" ca="1" si="789"/>
        <v>4.7262749467344304E-4</v>
      </c>
      <c r="GR412" s="223">
        <f t="shared" ca="1" si="790"/>
        <v>9.978801691347388E-4</v>
      </c>
      <c r="GS412" s="223">
        <f t="shared" ca="1" si="791"/>
        <v>1.53406081654E-4</v>
      </c>
      <c r="GT412" s="223">
        <f t="shared" ca="1" si="792"/>
        <v>-9.0163879577273738E-4</v>
      </c>
      <c r="GU412" s="223">
        <f t="shared" ca="1" si="793"/>
        <v>-7.1906133499229942E-4</v>
      </c>
      <c r="GV412" s="223">
        <f t="shared" ca="1" si="794"/>
        <v>4.5052597374487273E-4</v>
      </c>
      <c r="GW412" s="223">
        <f t="shared" ca="1" si="795"/>
        <v>1.0017048780706903E-3</v>
      </c>
      <c r="GX412" s="223">
        <f t="shared" ca="1" si="796"/>
        <v>1.7790708529369544E-4</v>
      </c>
      <c r="GY412" s="223">
        <f t="shared" ca="1" si="797"/>
        <v>-8.9009246978225475E-4</v>
      </c>
      <c r="GZ412" s="223">
        <f t="shared" ca="1" si="798"/>
        <v>-7.3631859536818012E-4</v>
      </c>
      <c r="HA412" s="223">
        <f t="shared" ca="1" si="799"/>
        <v>4.281530728159441E-4</v>
      </c>
      <c r="HB412" s="223">
        <f t="shared" ca="1" si="800"/>
        <v>1.0049261974442545E-3</v>
      </c>
      <c r="HC412" s="223">
        <f t="shared" ca="1" si="801"/>
        <v>2.0230092435758449E-4</v>
      </c>
      <c r="HD412" s="223">
        <f t="shared" ca="1" si="802"/>
        <v>-8.7800998537067602E-4</v>
      </c>
      <c r="HE412" s="223">
        <f t="shared" ca="1" si="803"/>
        <v>-7.53132324954936E-4</v>
      </c>
      <c r="HF412" s="223">
        <f t="shared" ca="1" si="804"/>
        <v>4.0552226848562567E-4</v>
      </c>
      <c r="HG412" s="223">
        <f t="shared" ca="1" si="805"/>
        <v>1.0075421868530885E-3</v>
      </c>
      <c r="HH412" s="223">
        <f t="shared" ca="1" si="806"/>
        <v>2.2657290490913105E-4</v>
      </c>
      <c r="HI412" s="223">
        <f t="shared" ca="1" si="807"/>
        <v>-8.6539862057483238E-4</v>
      </c>
      <c r="HJ412" s="223">
        <f t="shared" ca="1" si="808"/>
        <v>-7.6949239579055179E-4</v>
      </c>
      <c r="HK412" s="223">
        <f t="shared" ca="1" si="809"/>
        <v>3.8264719270425203E-4</v>
      </c>
      <c r="HL412" s="223">
        <f t="shared" ca="1" si="810"/>
        <v>1.0095512705229886E-3</v>
      </c>
      <c r="HM412" s="223">
        <f t="shared" ca="1" si="811"/>
        <v>2.5070840641486729E-4</v>
      </c>
      <c r="HN412" s="223">
        <f t="shared" ca="1" si="812"/>
        <v>-8.5226597200929407E-4</v>
      </c>
      <c r="HO412" s="223">
        <f t="shared" ca="1" si="813"/>
        <v>-7.8538895318011788E-4</v>
      </c>
      <c r="HP412" s="223">
        <f t="shared" ca="1" si="814"/>
        <v>3.5954162456209383E-4</v>
      </c>
      <c r="HQ412" s="223">
        <f t="shared" ca="1" si="815"/>
        <v>1.0109522382570828E-3</v>
      </c>
      <c r="HR412" s="223">
        <f t="shared" ca="1" si="816"/>
        <v>2.7469289055122585E-4</v>
      </c>
      <c r="HS412" s="223">
        <f t="shared" ca="1" si="817"/>
        <v>-8.3861995029046326E-4</v>
      </c>
      <c r="HT412" s="223">
        <f t="shared" ca="1" si="818"/>
        <v>-8.0081242163190867E-4</v>
      </c>
      <c r="HU412" s="223">
        <f t="shared" ca="1" si="819"/>
        <v>3.3621948198937291E-4</v>
      </c>
      <c r="HV412" s="223">
        <f t="shared" ca="1" si="820"/>
        <v>1.0117442461647867E-3</v>
      </c>
      <c r="HW412" s="223">
        <f t="shared" ca="1" si="821"/>
        <v>2.9851190996168955E-4</v>
      </c>
      <c r="HX412" s="223">
        <f t="shared" ca="1" si="822"/>
        <v>-8.2446877527162887E-4</v>
      </c>
      <c r="HY412" s="223">
        <f t="shared" ca="1" si="823"/>
        <v>-8.15753510625178E-4</v>
      </c>
      <c r="HZ412" s="223">
        <f t="shared" ca="1" si="824"/>
        <v>3.1269481337281178E-4</v>
      </c>
      <c r="IA412" s="223">
        <f t="shared" ca="1" si="825"/>
        <v>1.011926817170156E-3</v>
      </c>
      <c r="IB412" s="223">
        <f t="shared" ca="1" si="826"/>
        <v>3.22151116959672E-4</v>
      </c>
      <c r="IC412" s="223">
        <f t="shared" ca="1" si="827"/>
        <v>-8.0982097109144472E-4</v>
      </c>
      <c r="ID412" s="223">
        <f t="shared" ca="1" si="828"/>
        <v>-8.3020322020663597E-4</v>
      </c>
      <c r="IE412" s="223">
        <f t="shared" ca="1" si="829"/>
        <v>3.1934193654186078E-4</v>
      </c>
      <c r="IF412" s="223">
        <f t="shared" ca="1" si="830"/>
        <v>1.0114998412992422E-3</v>
      </c>
      <c r="IG412" s="223">
        <f t="shared" ca="1" si="831"/>
        <v>3.4559627217085838E-4</v>
      </c>
      <c r="IH412" s="223">
        <f t="shared" ca="1" si="832"/>
        <v>-7.9468536103939689E-4</v>
      </c>
      <c r="II412" s="223">
        <f t="shared" ca="1" si="833"/>
        <v>-8.4415284641157183E-4</v>
      </c>
      <c r="IJ412" s="223">
        <f t="shared" ca="1" si="834"/>
        <v>2.6509469298928299E-4</v>
      </c>
      <c r="IK412" s="223">
        <f t="shared" ca="1" si="835"/>
        <v>1.0104635757463461E-3</v>
      </c>
      <c r="IL412" s="223">
        <f t="shared" ca="1" si="836"/>
        <v>3.688332531103119E-4</v>
      </c>
      <c r="IM412" s="223">
        <f t="shared" ca="1" si="837"/>
        <v>-7.7907106224109368E-4</v>
      </c>
      <c r="IN412" s="223">
        <f t="shared" ca="1" si="838"/>
        <v>-8.5759398650670513E-4</v>
      </c>
      <c r="IO412" s="223">
        <f t="shared" ca="1" si="839"/>
        <v>2.4104791375500627E-4</v>
      </c>
      <c r="IP412" s="223">
        <f t="shared" ca="1" si="840"/>
        <v>1.0088186447190879E-3</v>
      </c>
      <c r="IQ412" s="223">
        <f t="shared" ca="1" si="841"/>
        <v>3.9184806268965564E-4</v>
      </c>
      <c r="IR412" s="223">
        <f t="shared" ca="1" si="842"/>
        <v>-7.6298748016624055E-4</v>
      </c>
      <c r="IS412" s="223">
        <f t="shared" ca="1" si="843"/>
        <v>-8.7051854405187227E-4</v>
      </c>
      <c r="IT412" s="223">
        <f t="shared" ca="1" si="844"/>
        <v>2.168559362708458E-4</v>
      </c>
      <c r="IU412" s="223">
        <f t="shared" ca="1" si="845"/>
        <v>1.0065660390624048E-3</v>
      </c>
      <c r="IV412" s="223">
        <f t="shared" ca="1" si="846"/>
        <v>4.1462683764823075E-4</v>
      </c>
      <c r="IW412" s="223">
        <f t="shared" ca="1" si="847"/>
        <v>-7.464443029632365E-4</v>
      </c>
      <c r="IX412" s="223">
        <f t="shared" ca="1" si="848"/>
        <v>-8.829187337769163E-4</v>
      </c>
      <c r="IY412" s="223">
        <f t="shared" ca="1" si="849"/>
        <v>1.9253333287938545E-4</v>
      </c>
      <c r="IZ412" s="223">
        <f t="shared" ca="1" si="850"/>
        <v>1.0037071156617245E-3</v>
      </c>
      <c r="JA412" s="223">
        <f t="shared" ca="1" si="851"/>
        <v>4.3715585690364998E-4</v>
      </c>
      <c r="JB412" s="223">
        <f t="shared" ca="1" si="852"/>
        <v>-7.2945149562351618E-4</v>
      </c>
    </row>
    <row r="413" spans="2:262">
      <c r="B413" s="230">
        <v>52</v>
      </c>
      <c r="C413" s="229">
        <f t="shared" si="853"/>
        <v>1.0156250000000005E-3</v>
      </c>
      <c r="D413" s="226">
        <f t="shared" ca="1" si="597"/>
        <v>50.05850135091697</v>
      </c>
      <c r="E413" s="225">
        <f ca="1">BF361</f>
        <v>5.8501350916971222E-2</v>
      </c>
      <c r="F413" s="224">
        <v>52</v>
      </c>
      <c r="G413" s="223">
        <f t="shared" ca="1" si="854"/>
        <v>-3.0923860550247702E-4</v>
      </c>
      <c r="H413" s="223">
        <f t="shared" ca="1" si="598"/>
        <v>6.3089110555660931E-5</v>
      </c>
      <c r="I413" s="223">
        <f t="shared" ca="1" si="599"/>
        <v>3.4586620969431927E-4</v>
      </c>
      <c r="J413" s="223">
        <f t="shared" ca="1" si="600"/>
        <v>1.3771021155301836E-4</v>
      </c>
      <c r="K413" s="223">
        <f t="shared" ca="1" si="601"/>
        <v>-2.6591588106369594E-4</v>
      </c>
      <c r="L413" s="223">
        <f t="shared" ca="1" si="602"/>
        <v>-2.9209282297584029E-4</v>
      </c>
      <c r="M413" s="223">
        <f t="shared" ca="1" si="603"/>
        <v>9.6335739371923039E-5</v>
      </c>
      <c r="N413" s="223">
        <f t="shared" ca="1" si="604"/>
        <v>3.4802240099913746E-4</v>
      </c>
      <c r="O413" s="223">
        <f t="shared" ca="1" si="605"/>
        <v>1.0571540133079291E-4</v>
      </c>
      <c r="P413" s="223">
        <f t="shared" ca="1" si="606"/>
        <v>-2.8664727868686732E-4</v>
      </c>
      <c r="Q413" s="223">
        <f t="shared" ca="1" si="607"/>
        <v>-2.7213402688976683E-4</v>
      </c>
      <c r="R413" s="223">
        <f t="shared" ca="1" si="608"/>
        <v>1.2865460235556093E-4</v>
      </c>
      <c r="S413" s="223">
        <f t="shared" ca="1" si="609"/>
        <v>3.4682694633393743E-4</v>
      </c>
      <c r="T413" s="223">
        <f t="shared" ca="1" si="610"/>
        <v>7.2702494003833943E-5</v>
      </c>
      <c r="U413" s="223">
        <f t="shared" ca="1" si="611"/>
        <v>-3.0461810631894235E-4</v>
      </c>
      <c r="V413" s="223">
        <f t="shared" ca="1" si="612"/>
        <v>-2.495544313611538E-4</v>
      </c>
      <c r="W413" s="223">
        <f t="shared" ca="1" si="613"/>
        <v>1.5973445118875517E-4</v>
      </c>
      <c r="X413" s="223">
        <f t="shared" ca="1" si="614"/>
        <v>3.4229135858064694E-4</v>
      </c>
      <c r="Y413" s="223">
        <f t="shared" ca="1" si="615"/>
        <v>3.898942191639325E-5</v>
      </c>
      <c r="Z413" s="223">
        <f t="shared" ca="1" si="616"/>
        <v>-3.196552950659701E-4</v>
      </c>
      <c r="AA413" s="223">
        <f t="shared" ca="1" si="617"/>
        <v>-2.2457149023820392E-4</v>
      </c>
      <c r="AB413" s="223">
        <f t="shared" ca="1" si="618"/>
        <v>1.8927596993726948E-4</v>
      </c>
      <c r="AC413" s="223">
        <f t="shared" ca="1" si="619"/>
        <v>3.3445931792873445E-4</v>
      </c>
      <c r="AD413" s="223">
        <f t="shared" ca="1" si="620"/>
        <v>4.9008603821116496E-6</v>
      </c>
      <c r="AE413" s="223">
        <f t="shared" ca="1" si="621"/>
        <v>-3.3161402858015348E-4</v>
      </c>
      <c r="AF413" s="223">
        <f t="shared" ca="1" si="622"/>
        <v>-1.97425802900996E-4</v>
      </c>
      <c r="AG413" s="223">
        <f t="shared" ca="1" si="623"/>
        <v>2.1699465762651572E-4</v>
      </c>
      <c r="AH413" s="223">
        <f t="shared" ca="1" si="624"/>
        <v>3.2340625121110681E-4</v>
      </c>
      <c r="AI413" s="223">
        <f t="shared" ca="1" si="625"/>
        <v>-2.9234899116733728E-5</v>
      </c>
      <c r="AJ413" s="223">
        <f t="shared" ca="1" si="626"/>
        <v>-3.403791377204425E-4</v>
      </c>
      <c r="AK413" s="223">
        <f t="shared" ca="1" si="627"/>
        <v>-1.6837879715792851E-4</v>
      </c>
      <c r="AL413" s="223">
        <f t="shared" ca="1" si="628"/>
        <v>2.4262356814147448E-4</v>
      </c>
      <c r="AM413" s="223">
        <f t="shared" ca="1" si="629"/>
        <v>3.0923860550247686E-4</v>
      </c>
      <c r="AN413" s="223">
        <f t="shared" ca="1" si="630"/>
        <v>-6.3089110555661013E-5</v>
      </c>
      <c r="AO413" s="223">
        <f t="shared" ca="1" si="631"/>
        <v>-3.4586620969431921E-4</v>
      </c>
      <c r="AP413" s="223">
        <f t="shared" ca="1" si="632"/>
        <v>-1.377102115530189E-4</v>
      </c>
      <c r="AQ413" s="223">
        <f t="shared" ca="1" si="633"/>
        <v>2.6591588106369697E-4</v>
      </c>
      <c r="AR413" s="223">
        <f t="shared" ca="1" si="634"/>
        <v>2.9209282297583958E-4</v>
      </c>
      <c r="AS413" s="223">
        <f t="shared" ca="1" si="635"/>
        <v>-9.633573937192369E-5</v>
      </c>
      <c r="AT413" s="223">
        <f t="shared" ca="1" si="636"/>
        <v>-3.4802240099913746E-4</v>
      </c>
      <c r="AU413" s="223">
        <f t="shared" ca="1" si="637"/>
        <v>-1.0571540133079228E-4</v>
      </c>
      <c r="AV413" s="223">
        <f t="shared" ca="1" si="638"/>
        <v>2.8664727868686732E-4</v>
      </c>
      <c r="AW413" s="223">
        <f t="shared" ca="1" si="639"/>
        <v>2.7213402688976715E-4</v>
      </c>
      <c r="AX413" s="223">
        <f t="shared" ca="1" si="640"/>
        <v>-1.2865460235556272E-4</v>
      </c>
      <c r="AY413" s="223">
        <f t="shared" ca="1" si="641"/>
        <v>-3.4682694633393727E-4</v>
      </c>
      <c r="AZ413" s="223">
        <f t="shared" ca="1" si="642"/>
        <v>-7.2702494003833238E-5</v>
      </c>
      <c r="BA413" s="223">
        <f t="shared" ca="1" si="643"/>
        <v>3.0461810631894268E-4</v>
      </c>
      <c r="BB413" s="223">
        <f t="shared" ca="1" si="644"/>
        <v>2.4955443136115332E-4</v>
      </c>
      <c r="BC413" s="223">
        <f t="shared" ca="1" si="645"/>
        <v>-1.5973445118875576E-4</v>
      </c>
      <c r="BD413" s="223">
        <f t="shared" ca="1" si="646"/>
        <v>-3.4229135858064683E-4</v>
      </c>
      <c r="BE413" s="223">
        <f t="shared" ca="1" si="647"/>
        <v>-3.8989421916391353E-5</v>
      </c>
      <c r="BF413" s="223">
        <f t="shared" ca="1" si="648"/>
        <v>3.1965529506596988E-4</v>
      </c>
      <c r="BG413" s="223">
        <f t="shared" ca="1" si="649"/>
        <v>2.2457149023820242E-4</v>
      </c>
      <c r="BH413" s="223">
        <f t="shared" ca="1" si="650"/>
        <v>-1.8927596993726796E-4</v>
      </c>
      <c r="BI413" s="223">
        <f t="shared" ca="1" si="651"/>
        <v>-3.3445931792873429E-4</v>
      </c>
      <c r="BJ413" s="223">
        <f t="shared" ca="1" si="652"/>
        <v>-4.9008603821084783E-6</v>
      </c>
      <c r="BK413" s="223">
        <f t="shared" ca="1" si="653"/>
        <v>3.3161402858015369E-4</v>
      </c>
      <c r="BL413" s="223">
        <f t="shared" ca="1" si="654"/>
        <v>1.9742580290099343E-4</v>
      </c>
      <c r="BM413" s="223">
        <f t="shared" ca="1" si="655"/>
        <v>-2.1699465762651623E-4</v>
      </c>
      <c r="BN413" s="223">
        <f t="shared" ca="1" si="656"/>
        <v>-3.2340625121110654E-4</v>
      </c>
      <c r="BO413" s="223">
        <f t="shared" ca="1" si="657"/>
        <v>2.9234899116731939E-5</v>
      </c>
      <c r="BP413" s="223">
        <f t="shared" ca="1" si="658"/>
        <v>3.4037913772044261E-4</v>
      </c>
      <c r="BQ413" s="223">
        <f t="shared" ca="1" si="659"/>
        <v>1.6837879715793009E-4</v>
      </c>
      <c r="BR413" s="223">
        <f t="shared" ca="1" si="660"/>
        <v>-2.4262356814147497E-4</v>
      </c>
      <c r="BS413" s="223">
        <f t="shared" ca="1" si="661"/>
        <v>-3.092386055024754E-4</v>
      </c>
      <c r="BT413" s="223">
        <f t="shared" ca="1" si="662"/>
        <v>6.3089110555661663E-5</v>
      </c>
      <c r="BU413" s="223">
        <f t="shared" ca="1" si="663"/>
        <v>3.4586620969431959E-4</v>
      </c>
      <c r="BV413" s="223">
        <f t="shared" ca="1" si="664"/>
        <v>1.3771021155301825E-4</v>
      </c>
      <c r="BW413" s="223">
        <f t="shared" ca="1" si="665"/>
        <v>-2.659158810636974E-4</v>
      </c>
      <c r="BX413" s="223">
        <f t="shared" ca="1" si="666"/>
        <v>-2.9209282297584056E-4</v>
      </c>
      <c r="BY413" s="223">
        <f t="shared" ca="1" si="667"/>
        <v>9.633573937192434E-5</v>
      </c>
      <c r="BZ413" s="223">
        <f t="shared" ca="1" si="668"/>
        <v>3.4802240099913746E-4</v>
      </c>
      <c r="CA413" s="223">
        <f t="shared" ca="1" si="669"/>
        <v>1.0571540133079164E-4</v>
      </c>
      <c r="CB413" s="223">
        <f t="shared" ca="1" si="670"/>
        <v>-2.8664727868686911E-4</v>
      </c>
      <c r="CC413" s="223">
        <f t="shared" ca="1" si="671"/>
        <v>-2.7213402688976672E-4</v>
      </c>
      <c r="CD413" s="223">
        <f t="shared" ca="1" si="672"/>
        <v>1.2865460235556334E-4</v>
      </c>
      <c r="CE413" s="223">
        <f t="shared" ca="1" si="673"/>
        <v>3.4682694633393738E-4</v>
      </c>
      <c r="CF413" s="223">
        <f t="shared" ca="1" si="674"/>
        <v>7.2702494003832561E-5</v>
      </c>
      <c r="CG413" s="223">
        <f t="shared" ca="1" si="675"/>
        <v>-3.0461810631894181E-4</v>
      </c>
      <c r="CH413" s="223">
        <f t="shared" ca="1" si="676"/>
        <v>-2.4955443136115283E-4</v>
      </c>
      <c r="CI413" s="223">
        <f t="shared" ca="1" si="677"/>
        <v>1.5973445118875858E-4</v>
      </c>
      <c r="CJ413" s="223">
        <f t="shared" ca="1" si="678"/>
        <v>3.4229135858064672E-4</v>
      </c>
      <c r="CK413" s="223">
        <f t="shared" ca="1" si="679"/>
        <v>3.8989421916390702E-5</v>
      </c>
      <c r="CL413" s="223">
        <f t="shared" ca="1" si="680"/>
        <v>-3.1965529506597015E-4</v>
      </c>
      <c r="CM413" s="223">
        <f t="shared" ca="1" si="681"/>
        <v>-2.2457149023820194E-4</v>
      </c>
      <c r="CN413" s="223">
        <f t="shared" ca="1" si="682"/>
        <v>1.8927596993726853E-4</v>
      </c>
      <c r="CO413" s="223">
        <f t="shared" ca="1" si="683"/>
        <v>3.3445931792873407E-4</v>
      </c>
      <c r="CP413" s="223">
        <f t="shared" ca="1" si="684"/>
        <v>4.9008603821078277E-6</v>
      </c>
      <c r="CQ413" s="223">
        <f t="shared" ca="1" si="685"/>
        <v>-3.3161402858015391E-4</v>
      </c>
      <c r="CR413" s="223">
        <f t="shared" ca="1" si="686"/>
        <v>-1.9742580290099286E-4</v>
      </c>
      <c r="CS413" s="223">
        <f t="shared" ca="1" si="687"/>
        <v>2.1699465762651678E-4</v>
      </c>
      <c r="CT413" s="223">
        <f t="shared" ca="1" si="688"/>
        <v>3.2340625121110632E-4</v>
      </c>
      <c r="CU413" s="223">
        <f t="shared" ca="1" si="689"/>
        <v>-2.9234899116732617E-5</v>
      </c>
      <c r="CV413" s="223">
        <f t="shared" ca="1" si="690"/>
        <v>-3.4037913772044277E-4</v>
      </c>
      <c r="CW413" s="223">
        <f t="shared" ca="1" si="691"/>
        <v>-1.6837879715792946E-4</v>
      </c>
      <c r="CX413" s="223">
        <f t="shared" ca="1" si="692"/>
        <v>2.4262356814147546E-4</v>
      </c>
      <c r="CY413" s="223">
        <f t="shared" ca="1" si="693"/>
        <v>3.0923860550247507E-4</v>
      </c>
      <c r="CZ413" s="223">
        <f t="shared" ca="1" si="694"/>
        <v>-6.3089110555662314E-5</v>
      </c>
      <c r="DA413" s="223">
        <f t="shared" ca="1" si="695"/>
        <v>-3.4586620969431965E-4</v>
      </c>
      <c r="DB413" s="223">
        <f t="shared" ca="1" si="696"/>
        <v>-1.3771021155301762E-4</v>
      </c>
      <c r="DC413" s="223">
        <f t="shared" ca="1" si="697"/>
        <v>2.6591588106369464E-4</v>
      </c>
      <c r="DD413" s="223">
        <f t="shared" ca="1" si="698"/>
        <v>2.9209282297583752E-4</v>
      </c>
      <c r="DE413" s="223">
        <f t="shared" ca="1" si="699"/>
        <v>-9.6335739371924991E-5</v>
      </c>
      <c r="DF413" s="223">
        <f t="shared" ca="1" si="700"/>
        <v>-3.4802240099913746E-4</v>
      </c>
      <c r="DG413" s="223">
        <f t="shared" ca="1" si="701"/>
        <v>-1.0571540133078626E-4</v>
      </c>
      <c r="DH413" s="223">
        <f t="shared" ca="1" si="702"/>
        <v>2.8664727868686949E-4</v>
      </c>
      <c r="DI413" s="223">
        <f t="shared" ca="1" si="703"/>
        <v>2.7213402688976629E-4</v>
      </c>
      <c r="DJ413" s="223">
        <f t="shared" ca="1" si="704"/>
        <v>-1.2865460235555938E-4</v>
      </c>
      <c r="DK413" s="223">
        <f t="shared" ca="1" si="705"/>
        <v>-3.4682694633393694E-4</v>
      </c>
      <c r="DL413" s="223">
        <f t="shared" ca="1" si="706"/>
        <v>-7.270249400383191E-5</v>
      </c>
      <c r="DM413" s="223">
        <f t="shared" ca="1" si="707"/>
        <v>3.0461810631894214E-4</v>
      </c>
      <c r="DN413" s="223">
        <f t="shared" ca="1" si="708"/>
        <v>2.4955443136114892E-4</v>
      </c>
      <c r="DO413" s="223">
        <f t="shared" ca="1" si="709"/>
        <v>-1.5973445118875918E-4</v>
      </c>
      <c r="DP413" s="223">
        <f t="shared" ca="1" si="710"/>
        <v>-3.4229135858064656E-4</v>
      </c>
      <c r="DQ413" s="223">
        <f t="shared" ca="1" si="711"/>
        <v>-3.8989421916394904E-5</v>
      </c>
      <c r="DR413" s="223">
        <f t="shared" ca="1" si="712"/>
        <v>3.1965529506597238E-4</v>
      </c>
      <c r="DS413" s="223">
        <f t="shared" ca="1" si="713"/>
        <v>2.2457149023820142E-4</v>
      </c>
      <c r="DT413" s="223">
        <f t="shared" ca="1" si="714"/>
        <v>-1.892759699372691E-4</v>
      </c>
      <c r="DU413" s="223">
        <f t="shared" ca="1" si="715"/>
        <v>-3.3445931792873526E-4</v>
      </c>
      <c r="DV413" s="223">
        <f t="shared" ca="1" si="716"/>
        <v>-4.900860382107123E-6</v>
      </c>
      <c r="DW413" s="223">
        <f t="shared" ca="1" si="717"/>
        <v>3.3161402858015413E-4</v>
      </c>
      <c r="DX413" s="223">
        <f t="shared" ca="1" si="718"/>
        <v>1.9742580290099635E-4</v>
      </c>
      <c r="DY413" s="223">
        <f t="shared" ca="1" si="719"/>
        <v>-2.1699465762652117E-4</v>
      </c>
      <c r="DZ413" s="223">
        <f t="shared" ca="1" si="720"/>
        <v>-3.2340625121110605E-4</v>
      </c>
      <c r="EA413" s="223">
        <f t="shared" ca="1" si="721"/>
        <v>2.9234899116733267E-5</v>
      </c>
      <c r="EB413" s="223">
        <f t="shared" ca="1" si="722"/>
        <v>3.4037913772044185E-4</v>
      </c>
      <c r="EC413" s="223">
        <f t="shared" ca="1" si="723"/>
        <v>1.6837879715792453E-4</v>
      </c>
      <c r="ED413" s="223">
        <f t="shared" ca="1" si="724"/>
        <v>-2.4262356814147595E-4</v>
      </c>
      <c r="EE413" s="223">
        <f t="shared" ca="1" si="725"/>
        <v>-3.0923860550247702E-4</v>
      </c>
      <c r="EF413" s="223">
        <f t="shared" ca="1" si="726"/>
        <v>6.3089110555667843E-5</v>
      </c>
      <c r="EG413" s="223">
        <f t="shared" ca="1" si="727"/>
        <v>3.4586620969431975E-4</v>
      </c>
      <c r="EH413" s="223">
        <f t="shared" ca="1" si="728"/>
        <v>1.3771021155301703E-4</v>
      </c>
      <c r="EI413" s="223">
        <f t="shared" ca="1" si="729"/>
        <v>-2.6591588106369512E-4</v>
      </c>
      <c r="EJ413" s="223">
        <f t="shared" ca="1" si="730"/>
        <v>-2.9209282297583714E-4</v>
      </c>
      <c r="EK413" s="223">
        <f t="shared" ca="1" si="731"/>
        <v>9.6335739371925655E-5</v>
      </c>
      <c r="EL413" s="223">
        <f t="shared" ca="1" si="732"/>
        <v>3.4802240099913746E-4</v>
      </c>
      <c r="EM413" s="223">
        <f t="shared" ca="1" si="733"/>
        <v>1.0571540133078562E-4</v>
      </c>
      <c r="EN413" s="223">
        <f t="shared" ca="1" si="734"/>
        <v>-2.8664727868686992E-4</v>
      </c>
      <c r="EO413" s="223">
        <f t="shared" ca="1" si="735"/>
        <v>-2.7213402688976591E-4</v>
      </c>
      <c r="EP413" s="223">
        <f t="shared" ca="1" si="736"/>
        <v>1.2865460235556004E-4</v>
      </c>
      <c r="EQ413" s="223">
        <f t="shared" ca="1" si="737"/>
        <v>3.4682694633393689E-4</v>
      </c>
      <c r="ER413" s="223">
        <f t="shared" ca="1" si="738"/>
        <v>7.2702494003831287E-5</v>
      </c>
      <c r="ES413" s="223">
        <f t="shared" ca="1" si="739"/>
        <v>-3.0461810631894246E-4</v>
      </c>
      <c r="ET413" s="223">
        <f t="shared" ca="1" si="740"/>
        <v>-2.4955443136115532E-4</v>
      </c>
      <c r="EU413" s="223">
        <f t="shared" ca="1" si="741"/>
        <v>1.5973445118875977E-4</v>
      </c>
      <c r="EV413" s="223">
        <f t="shared" ca="1" si="742"/>
        <v>3.4229135858064651E-4</v>
      </c>
      <c r="EW413" s="223">
        <f t="shared" ca="1" si="743"/>
        <v>3.8989421916394226E-5</v>
      </c>
      <c r="EX413" s="223">
        <f t="shared" ca="1" si="744"/>
        <v>-3.1965529506597265E-4</v>
      </c>
      <c r="EY413" s="223">
        <f t="shared" ca="1" si="745"/>
        <v>-2.2457149023820091E-4</v>
      </c>
      <c r="EZ413" s="223">
        <f t="shared" ca="1" si="746"/>
        <v>1.8927596993726967E-4</v>
      </c>
      <c r="FA413" s="223">
        <f t="shared" ca="1" si="747"/>
        <v>3.3445931792873505E-4</v>
      </c>
      <c r="FB413" s="223">
        <f t="shared" ca="1" si="748"/>
        <v>4.9008603821064454E-6</v>
      </c>
      <c r="FC413" s="223">
        <f t="shared" ca="1" si="749"/>
        <v>-3.3161402858015434E-4</v>
      </c>
      <c r="FD413" s="223">
        <f t="shared" ca="1" si="750"/>
        <v>-1.9742580290099578E-4</v>
      </c>
      <c r="FE413" s="223">
        <f t="shared" ca="1" si="751"/>
        <v>2.1699465762652171E-4</v>
      </c>
      <c r="FF413" s="223">
        <f t="shared" ca="1" si="752"/>
        <v>3.2340625121110578E-4</v>
      </c>
      <c r="FG413" s="223">
        <f t="shared" ca="1" si="753"/>
        <v>-2.9234899116733972E-5</v>
      </c>
      <c r="FH413" s="223">
        <f t="shared" ca="1" si="754"/>
        <v>-3.4037913772044207E-4</v>
      </c>
      <c r="FI413" s="223">
        <f t="shared" ca="1" si="755"/>
        <v>-1.6837879715792396E-4</v>
      </c>
      <c r="FJ413" s="223">
        <f t="shared" ca="1" si="756"/>
        <v>2.4262356814147644E-4</v>
      </c>
      <c r="FK413" s="223">
        <f t="shared" ca="1" si="757"/>
        <v>3.092386055024767E-4</v>
      </c>
      <c r="FL413" s="223">
        <f t="shared" ca="1" si="758"/>
        <v>-6.3089110555668521E-5</v>
      </c>
      <c r="FM413" s="223">
        <f t="shared" ca="1" si="759"/>
        <v>-3.4586620969431986E-4</v>
      </c>
      <c r="FN413" s="223">
        <f t="shared" ca="1" si="760"/>
        <v>-1.3771021155301641E-4</v>
      </c>
      <c r="FO413" s="223">
        <f t="shared" ca="1" si="761"/>
        <v>2.6591588106369556E-4</v>
      </c>
      <c r="FP413" s="223">
        <f t="shared" ca="1" si="762"/>
        <v>2.9209282297583676E-4</v>
      </c>
      <c r="FQ413" s="223">
        <f t="shared" ca="1" si="763"/>
        <v>-9.6335739371926319E-5</v>
      </c>
      <c r="FR413" s="223">
        <f t="shared" ca="1" si="764"/>
        <v>-3.4802240099913746E-4</v>
      </c>
      <c r="FS413" s="223">
        <f t="shared" ca="1" si="765"/>
        <v>-1.0571540133078496E-4</v>
      </c>
      <c r="FT413" s="223">
        <f t="shared" ca="1" si="766"/>
        <v>2.866472786868703E-4</v>
      </c>
      <c r="FU413" s="223">
        <f t="shared" ca="1" si="767"/>
        <v>2.7213402688976547E-4</v>
      </c>
      <c r="FV413" s="223">
        <f t="shared" ca="1" si="768"/>
        <v>-1.2865460235556066E-4</v>
      </c>
      <c r="FW413" s="223">
        <f t="shared" ca="1" si="769"/>
        <v>-3.4682694633393683E-4</v>
      </c>
      <c r="FX413" s="223">
        <f t="shared" ca="1" si="770"/>
        <v>-7.2702494003830582E-5</v>
      </c>
      <c r="FY413" s="223">
        <f t="shared" ca="1" si="771"/>
        <v>3.0461810631894279E-4</v>
      </c>
      <c r="FZ413" s="223">
        <f t="shared" ca="1" si="772"/>
        <v>2.4955443136114795E-4</v>
      </c>
      <c r="GA413" s="223">
        <f t="shared" ca="1" si="773"/>
        <v>-1.5973445118876037E-4</v>
      </c>
      <c r="GB413" s="223">
        <f t="shared" ca="1" si="774"/>
        <v>-3.4229135858064634E-4</v>
      </c>
      <c r="GC413" s="223">
        <f t="shared" ca="1" si="775"/>
        <v>-3.8989421916393576E-5</v>
      </c>
      <c r="GD413" s="223">
        <f t="shared" ca="1" si="776"/>
        <v>3.1965529506597292E-4</v>
      </c>
      <c r="GE413" s="223">
        <f t="shared" ca="1" si="777"/>
        <v>2.2457149023820036E-4</v>
      </c>
      <c r="GF413" s="223">
        <f t="shared" ca="1" si="778"/>
        <v>-1.8927596993727024E-4</v>
      </c>
      <c r="GG413" s="223">
        <f t="shared" ca="1" si="779"/>
        <v>-3.3445931792873488E-4</v>
      </c>
      <c r="GH413" s="223">
        <f t="shared" ca="1" si="780"/>
        <v>-4.9008603821057678E-6</v>
      </c>
      <c r="GI413" s="223">
        <f t="shared" ca="1" si="781"/>
        <v>3.3161402858015456E-4</v>
      </c>
      <c r="GJ413" s="223">
        <f t="shared" ca="1" si="782"/>
        <v>1.9742580290099527E-4</v>
      </c>
      <c r="GK413" s="223">
        <f t="shared" ca="1" si="783"/>
        <v>-2.1699465762652225E-4</v>
      </c>
      <c r="GL413" s="223">
        <f t="shared" ca="1" si="784"/>
        <v>-3.2340625121110556E-4</v>
      </c>
      <c r="GM413" s="223">
        <f t="shared" ca="1" si="785"/>
        <v>2.9234899116734649E-5</v>
      </c>
      <c r="GN413" s="223">
        <f t="shared" ca="1" si="786"/>
        <v>3.4037913772044218E-4</v>
      </c>
      <c r="GO413" s="223">
        <f t="shared" ca="1" si="787"/>
        <v>1.6837879715792339E-4</v>
      </c>
      <c r="GP413" s="223">
        <f t="shared" ca="1" si="788"/>
        <v>-2.4262356814147692E-4</v>
      </c>
      <c r="GQ413" s="223">
        <f t="shared" ca="1" si="789"/>
        <v>-3.0923860550247643E-4</v>
      </c>
      <c r="GR413" s="223">
        <f t="shared" ca="1" si="790"/>
        <v>6.3089110555669225E-5</v>
      </c>
      <c r="GS413" s="223">
        <f t="shared" ca="1" si="791"/>
        <v>3.4586620969431992E-4</v>
      </c>
      <c r="GT413" s="223">
        <f t="shared" ca="1" si="792"/>
        <v>1.3771021155301575E-4</v>
      </c>
      <c r="GU413" s="223">
        <f t="shared" ca="1" si="793"/>
        <v>-2.6591588106369599E-4</v>
      </c>
      <c r="GV413" s="223">
        <f t="shared" ca="1" si="794"/>
        <v>-2.9209282297583639E-4</v>
      </c>
      <c r="GW413" s="223">
        <f t="shared" ca="1" si="795"/>
        <v>9.633573937192697E-5</v>
      </c>
      <c r="GX413" s="223">
        <f t="shared" ca="1" si="796"/>
        <v>3.4802240099913751E-4</v>
      </c>
      <c r="GY413" s="223">
        <f t="shared" ca="1" si="797"/>
        <v>1.0571540133078432E-4</v>
      </c>
      <c r="GZ413" s="223">
        <f t="shared" ca="1" si="798"/>
        <v>-2.8664727868686504E-4</v>
      </c>
      <c r="HA413" s="223">
        <f t="shared" ca="1" si="799"/>
        <v>-2.7213402688976499E-4</v>
      </c>
      <c r="HB413" s="223">
        <f t="shared" ca="1" si="800"/>
        <v>1.286546023555705E-4</v>
      </c>
      <c r="HC413" s="223">
        <f t="shared" ca="1" si="801"/>
        <v>3.4682694633393759E-4</v>
      </c>
      <c r="HD413" s="223">
        <f t="shared" ca="1" si="802"/>
        <v>7.2702494003829931E-5</v>
      </c>
      <c r="HE413" s="223">
        <f t="shared" ca="1" si="803"/>
        <v>-3.0461810631894794E-4</v>
      </c>
      <c r="HF413" s="223">
        <f t="shared" ca="1" si="804"/>
        <v>-2.495544313611544E-4</v>
      </c>
      <c r="HG413" s="223">
        <f t="shared" ca="1" si="805"/>
        <v>1.5973445118876099E-4</v>
      </c>
      <c r="HH413" s="223">
        <f t="shared" ca="1" si="806"/>
        <v>3.4229135858064445E-4</v>
      </c>
      <c r="HI413" s="223">
        <f t="shared" ca="1" si="807"/>
        <v>3.8989421916392871E-5</v>
      </c>
      <c r="HJ413" s="223">
        <f t="shared" ca="1" si="808"/>
        <v>-3.1965529506597324E-4</v>
      </c>
      <c r="HK413" s="223">
        <f t="shared" ca="1" si="809"/>
        <v>-2.2457149023820741E-4</v>
      </c>
      <c r="HL413" s="223">
        <f t="shared" ca="1" si="810"/>
        <v>1.8927596993727083E-4</v>
      </c>
      <c r="HM413" s="223">
        <f t="shared" ca="1" si="811"/>
        <v>3.3445931792873196E-4</v>
      </c>
      <c r="HN413" s="223">
        <f t="shared" ca="1" si="812"/>
        <v>4.9008603821149835E-6</v>
      </c>
      <c r="HO413" s="223">
        <f t="shared" ca="1" si="813"/>
        <v>-3.3161402858015472E-4</v>
      </c>
      <c r="HP413" s="223">
        <f t="shared" ca="1" si="814"/>
        <v>-1.9742580290098652E-4</v>
      </c>
      <c r="HQ413" s="223">
        <f t="shared" ca="1" si="815"/>
        <v>2.1699465762651507E-4</v>
      </c>
      <c r="HR413" s="223">
        <f t="shared" ca="1" si="816"/>
        <v>3.2340625121110529E-4</v>
      </c>
      <c r="HS413" s="223">
        <f t="shared" ca="1" si="817"/>
        <v>-2.9234899116745193E-5</v>
      </c>
      <c r="HT413" s="223">
        <f t="shared" ca="1" si="818"/>
        <v>-3.4037913772044228E-4</v>
      </c>
      <c r="HU413" s="223">
        <f t="shared" ca="1" si="819"/>
        <v>-1.6837879715792279E-4</v>
      </c>
      <c r="HV413" s="223">
        <f t="shared" ca="1" si="820"/>
        <v>2.4262356814148451E-4</v>
      </c>
      <c r="HW413" s="223">
        <f t="shared" ca="1" si="821"/>
        <v>3.092386055024761E-4</v>
      </c>
      <c r="HX413" s="223">
        <f t="shared" ca="1" si="822"/>
        <v>-6.3089110555669876E-5</v>
      </c>
      <c r="HY413" s="223">
        <f t="shared" ca="1" si="823"/>
        <v>-3.4586620969431889E-4</v>
      </c>
      <c r="HZ413" s="223">
        <f t="shared" ca="1" si="824"/>
        <v>-1.3771021155301516E-4</v>
      </c>
      <c r="IA413" s="223">
        <f t="shared" ca="1" si="825"/>
        <v>2.6591588106370277E-4</v>
      </c>
      <c r="IB413" s="223">
        <f t="shared" ca="1" si="826"/>
        <v>2.9209282297584143E-4</v>
      </c>
      <c r="IC413" s="223">
        <f t="shared" ca="1" si="827"/>
        <v>-9.6335739371927634E-5</v>
      </c>
      <c r="ID413" s="223">
        <f t="shared" ca="1" si="828"/>
        <v>-3.4802240099913767E-4</v>
      </c>
      <c r="IE413" s="223">
        <f t="shared" ca="1" si="829"/>
        <v>-1.244367430312309E-4</v>
      </c>
      <c r="IF413" s="223">
        <f t="shared" ca="1" si="830"/>
        <v>2.8664727868687106E-4</v>
      </c>
      <c r="IG413" s="223">
        <f t="shared" ca="1" si="831"/>
        <v>2.7213402688975843E-4</v>
      </c>
      <c r="IH413" s="223">
        <f t="shared" ca="1" si="832"/>
        <v>-1.2865460235556191E-4</v>
      </c>
      <c r="II413" s="223">
        <f t="shared" ca="1" si="833"/>
        <v>-3.4682694633393673E-4</v>
      </c>
      <c r="IJ413" s="223">
        <f t="shared" ca="1" si="834"/>
        <v>-7.270249400383893E-5</v>
      </c>
      <c r="IK413" s="223">
        <f t="shared" ca="1" si="835"/>
        <v>3.0461810631894344E-4</v>
      </c>
      <c r="IL413" s="223">
        <f t="shared" ca="1" si="836"/>
        <v>2.4955443136114703E-4</v>
      </c>
      <c r="IM413" s="223">
        <f t="shared" ca="1" si="837"/>
        <v>-1.5973445118875281E-4</v>
      </c>
      <c r="IN413" s="223">
        <f t="shared" ca="1" si="838"/>
        <v>-3.4229135858064607E-4</v>
      </c>
      <c r="IO413" s="223">
        <f t="shared" ca="1" si="839"/>
        <v>-3.8989421916382381E-5</v>
      </c>
      <c r="IP413" s="223">
        <f t="shared" ca="1" si="840"/>
        <v>3.1965529506596956E-4</v>
      </c>
      <c r="IQ413" s="223">
        <f t="shared" ca="1" si="841"/>
        <v>2.2457149023819931E-4</v>
      </c>
      <c r="IR413" s="223">
        <f t="shared" ca="1" si="842"/>
        <v>-1.892759699372797E-4</v>
      </c>
      <c r="IS413" s="223">
        <f t="shared" ca="1" si="843"/>
        <v>-3.3445931792873445E-4</v>
      </c>
      <c r="IT413" s="223">
        <f t="shared" ca="1" si="844"/>
        <v>-4.9008603821044125E-6</v>
      </c>
      <c r="IU413" s="223">
        <f t="shared" ca="1" si="845"/>
        <v>3.3161402858015797E-4</v>
      </c>
      <c r="IV413" s="223">
        <f t="shared" ca="1" si="846"/>
        <v>1.974258029009941E-4</v>
      </c>
      <c r="IW413" s="223">
        <f t="shared" ca="1" si="847"/>
        <v>-2.1699465762652331E-4</v>
      </c>
      <c r="IX413" s="223">
        <f t="shared" ca="1" si="848"/>
        <v>-3.234062512111087E-4</v>
      </c>
      <c r="IY413" s="223">
        <f t="shared" ca="1" si="849"/>
        <v>2.9234899116736032E-5</v>
      </c>
      <c r="IZ413" s="223">
        <f t="shared" ca="1" si="850"/>
        <v>3.4037913772044456E-4</v>
      </c>
      <c r="JA413" s="223">
        <f t="shared" ca="1" si="851"/>
        <v>1.6837879715793082E-4</v>
      </c>
      <c r="JB413" s="223">
        <f t="shared" ca="1" si="852"/>
        <v>-2.426235681414779E-4</v>
      </c>
    </row>
    <row r="414" spans="2:262">
      <c r="B414" s="230">
        <v>53</v>
      </c>
      <c r="C414" s="229">
        <f t="shared" si="853"/>
        <v>1.0351562500000005E-3</v>
      </c>
      <c r="D414" s="226">
        <f t="shared" ca="1" si="597"/>
        <v>50.057050894094488</v>
      </c>
      <c r="E414" s="225">
        <f ca="1">BG361</f>
        <v>5.7050894094489636E-2</v>
      </c>
      <c r="F414" s="224">
        <v>53</v>
      </c>
      <c r="G414" s="223">
        <f t="shared" ca="1" si="854"/>
        <v>3.1515274314634196E-4</v>
      </c>
      <c r="H414" s="223">
        <f t="shared" ca="1" si="598"/>
        <v>-1.1180702265659948E-4</v>
      </c>
      <c r="I414" s="223">
        <f t="shared" ca="1" si="599"/>
        <v>-3.7479346178194211E-4</v>
      </c>
      <c r="J414" s="223">
        <f t="shared" ca="1" si="600"/>
        <v>-8.811737269424997E-5</v>
      </c>
      <c r="K414" s="223">
        <f t="shared" ca="1" si="601"/>
        <v>3.2778940687648865E-4</v>
      </c>
      <c r="L414" s="223">
        <f t="shared" ca="1" si="602"/>
        <v>2.629686058524294E-4</v>
      </c>
      <c r="M414" s="223">
        <f t="shared" ca="1" si="603"/>
        <v>-1.8751524288402634E-4</v>
      </c>
      <c r="N414" s="223">
        <f t="shared" ca="1" si="604"/>
        <v>-3.629940208487774E-4</v>
      </c>
      <c r="O414" s="223">
        <f t="shared" ca="1" si="605"/>
        <v>-6.1150296109300053E-6</v>
      </c>
      <c r="P414" s="223">
        <f t="shared" ca="1" si="606"/>
        <v>3.5973210802963377E-4</v>
      </c>
      <c r="Q414" s="223">
        <f t="shared" ca="1" si="607"/>
        <v>1.9800531458061336E-4</v>
      </c>
      <c r="R414" s="223">
        <f t="shared" ca="1" si="608"/>
        <v>-2.5411102113667358E-4</v>
      </c>
      <c r="S414" s="223">
        <f t="shared" ca="1" si="609"/>
        <v>-3.3355461688486189E-4</v>
      </c>
      <c r="T414" s="223">
        <f t="shared" ca="1" si="610"/>
        <v>7.6184477860983803E-5</v>
      </c>
      <c r="U414" s="223">
        <f t="shared" ca="1" si="611"/>
        <v>3.7419336121903882E-4</v>
      </c>
      <c r="V414" s="223">
        <f t="shared" ca="1" si="612"/>
        <v>1.2341980853807733E-4</v>
      </c>
      <c r="W414" s="223">
        <f t="shared" ca="1" si="613"/>
        <v>-3.0835808629461003E-4</v>
      </c>
      <c r="X414" s="223">
        <f t="shared" ca="1" si="614"/>
        <v>-2.8790587950871339E-4</v>
      </c>
      <c r="Y414" s="223">
        <f t="shared" ca="1" si="615"/>
        <v>1.5478174426059943E-4</v>
      </c>
      <c r="Z414" s="223">
        <f t="shared" ca="1" si="616"/>
        <v>3.7047041114575169E-4</v>
      </c>
      <c r="AA414" s="223">
        <f t="shared" ca="1" si="617"/>
        <v>4.2836625578484855E-5</v>
      </c>
      <c r="AB414" s="223">
        <f t="shared" ca="1" si="618"/>
        <v>-3.4762026208783644E-4</v>
      </c>
      <c r="AC414" s="223">
        <f t="shared" ca="1" si="619"/>
        <v>-2.2826614288967351E-4</v>
      </c>
      <c r="AD414" s="223">
        <f t="shared" ca="1" si="620"/>
        <v>2.2585727727130871E-4</v>
      </c>
      <c r="AE414" s="223">
        <f t="shared" ca="1" si="621"/>
        <v>3.4874417732327966E-4</v>
      </c>
      <c r="AF414" s="223">
        <f t="shared" ca="1" si="622"/>
        <v>-3.9828234896896231E-5</v>
      </c>
      <c r="AG414" s="223">
        <f t="shared" ca="1" si="623"/>
        <v>-3.6998957403269739E-4</v>
      </c>
      <c r="AH414" s="223">
        <f t="shared" ca="1" si="624"/>
        <v>-1.5753364415755272E-4</v>
      </c>
      <c r="AI414" s="223">
        <f t="shared" ca="1" si="625"/>
        <v>2.8595710877603726E-4</v>
      </c>
      <c r="AJ414" s="223">
        <f t="shared" ca="1" si="626"/>
        <v>3.1007046215996602E-4</v>
      </c>
      <c r="AK414" s="223">
        <f t="shared" ca="1" si="627"/>
        <v>-1.205576128276353E-4</v>
      </c>
      <c r="AL414" s="223">
        <f t="shared" ca="1" si="628"/>
        <v>-3.7437896886366516E-4</v>
      </c>
      <c r="AM414" s="223">
        <f t="shared" ca="1" si="629"/>
        <v>-7.9145681424837999E-5</v>
      </c>
      <c r="AN414" s="223">
        <f t="shared" ca="1" si="630"/>
        <v>3.3216064299356867E-4</v>
      </c>
      <c r="AO414" s="223">
        <f t="shared" ca="1" si="631"/>
        <v>2.5632864345973878E-4</v>
      </c>
      <c r="AP414" s="223">
        <f t="shared" ca="1" si="632"/>
        <v>-1.9542840435967426E-4</v>
      </c>
      <c r="AQ414" s="223">
        <f t="shared" ca="1" si="633"/>
        <v>-3.6057514069111449E-4</v>
      </c>
      <c r="AR414" s="223">
        <f t="shared" ca="1" si="634"/>
        <v>3.0884242584196502E-6</v>
      </c>
      <c r="AS414" s="223">
        <f t="shared" ca="1" si="635"/>
        <v>3.6222258499154619E-4</v>
      </c>
      <c r="AT414" s="223">
        <f t="shared" ca="1" si="636"/>
        <v>1.9013034466714113E-4</v>
      </c>
      <c r="AU414" s="223">
        <f t="shared" ca="1" si="637"/>
        <v>-2.6080220797989473E-4</v>
      </c>
      <c r="AV414" s="223">
        <f t="shared" ca="1" si="638"/>
        <v>-3.2924889675885958E-4</v>
      </c>
      <c r="AW414" s="223">
        <f t="shared" ca="1" si="639"/>
        <v>8.5172445679646106E-5</v>
      </c>
      <c r="AX414" s="223">
        <f t="shared" ca="1" si="640"/>
        <v>3.7468205245505938E-4</v>
      </c>
      <c r="AY414" s="223">
        <f t="shared" ca="1" si="641"/>
        <v>1.1469252109363949E-4</v>
      </c>
      <c r="AZ414" s="223">
        <f t="shared" ca="1" si="642"/>
        <v>-3.1350213532979328E-4</v>
      </c>
      <c r="BA414" s="223">
        <f t="shared" ca="1" si="643"/>
        <v>-2.8192255906979674E-4</v>
      </c>
      <c r="BB414" s="223">
        <f t="shared" ca="1" si="644"/>
        <v>1.6311744908202334E-4</v>
      </c>
      <c r="BC414" s="223">
        <f t="shared" ca="1" si="645"/>
        <v>3.6893356834367182E-4</v>
      </c>
      <c r="BD414" s="223">
        <f t="shared" ca="1" si="646"/>
        <v>3.3681129593964606E-5</v>
      </c>
      <c r="BE414" s="223">
        <f t="shared" ca="1" si="647"/>
        <v>-3.5096719444591964E-4</v>
      </c>
      <c r="BF414" s="223">
        <f t="shared" ca="1" si="648"/>
        <v>-2.20895986021764E-4</v>
      </c>
      <c r="BG414" s="223">
        <f t="shared" ca="1" si="649"/>
        <v>2.3313563935191661E-4</v>
      </c>
      <c r="BH414" s="223">
        <f t="shared" ca="1" si="650"/>
        <v>3.4525648449621263E-4</v>
      </c>
      <c r="BI414" s="223">
        <f t="shared" ca="1" si="651"/>
        <v>-4.896702131976962E-5</v>
      </c>
      <c r="BJ414" s="223">
        <f t="shared" ca="1" si="652"/>
        <v>-3.7137674305926682E-4</v>
      </c>
      <c r="BK414" s="223">
        <f t="shared" ca="1" si="653"/>
        <v>-1.4913480908700203E-4</v>
      </c>
      <c r="BL414" s="223">
        <f t="shared" ca="1" si="654"/>
        <v>2.9182443072509496E-4</v>
      </c>
      <c r="BM414" s="223">
        <f t="shared" ca="1" si="655"/>
        <v>3.0480140632146524E-4</v>
      </c>
      <c r="BN414" s="223">
        <f t="shared" ca="1" si="656"/>
        <v>-1.2923558360064197E-4</v>
      </c>
      <c r="BO414" s="223">
        <f t="shared" ca="1" si="657"/>
        <v>-3.7373896405347608E-4</v>
      </c>
      <c r="BP414" s="223">
        <f t="shared" ca="1" si="658"/>
        <v>-7.0126315756385962E-5</v>
      </c>
      <c r="BQ414" s="223">
        <f t="shared" ca="1" si="659"/>
        <v>3.3633179795959547E-4</v>
      </c>
      <c r="BR414" s="223">
        <f t="shared" ca="1" si="660"/>
        <v>2.4953427827697242E-4</v>
      </c>
      <c r="BS414" s="223">
        <f t="shared" ca="1" si="661"/>
        <v>-2.0322384707207301E-4</v>
      </c>
      <c r="BT414" s="223">
        <f t="shared" ca="1" si="662"/>
        <v>-3.5793906355147218E-4</v>
      </c>
      <c r="BU414" s="223">
        <f t="shared" ca="1" si="663"/>
        <v>1.2290017776481709E-5</v>
      </c>
      <c r="BV414" s="223">
        <f t="shared" ca="1" si="664"/>
        <v>3.6449487261263551E-4</v>
      </c>
      <c r="BW414" s="223">
        <f t="shared" ca="1" si="665"/>
        <v>1.8214084734347237E-4</v>
      </c>
      <c r="BX414" s="223">
        <f t="shared" ca="1" si="666"/>
        <v>-2.6733629732504953E-4</v>
      </c>
      <c r="BY414" s="223">
        <f t="shared" ca="1" si="667"/>
        <v>-3.2474484940885902E-4</v>
      </c>
      <c r="BZ414" s="223">
        <f t="shared" ca="1" si="668"/>
        <v>9.4109108801835125E-5</v>
      </c>
      <c r="CA414" s="223">
        <f t="shared" ca="1" si="669"/>
        <v>3.7494504923294531E-4</v>
      </c>
      <c r="CB414" s="223">
        <f t="shared" ca="1" si="670"/>
        <v>1.0589614716312442E-4</v>
      </c>
      <c r="CC414" s="223">
        <f t="shared" ca="1" si="671"/>
        <v>-3.1845734240125526E-4</v>
      </c>
      <c r="CD414" s="223">
        <f t="shared" ca="1" si="672"/>
        <v>-2.7576941902306102E-4</v>
      </c>
      <c r="CE414" s="223">
        <f t="shared" ca="1" si="673"/>
        <v>1.7135489805147452E-4</v>
      </c>
      <c r="CF414" s="223">
        <f t="shared" ca="1" si="674"/>
        <v>3.6717449375533691E-4</v>
      </c>
      <c r="CG414" s="223">
        <f t="shared" ca="1" si="675"/>
        <v>2.4505345356395469E-5</v>
      </c>
      <c r="CH414" s="223">
        <f t="shared" ca="1" si="676"/>
        <v>-3.5410271728957769E-4</v>
      </c>
      <c r="CI414" s="223">
        <f t="shared" ca="1" si="677"/>
        <v>-2.133927696717144E-4</v>
      </c>
      <c r="CJ414" s="223">
        <f t="shared" ca="1" si="678"/>
        <v>2.4027356924088197E-4</v>
      </c>
      <c r="CK414" s="223">
        <f t="shared" ca="1" si="679"/>
        <v>3.4156082207285562E-4</v>
      </c>
      <c r="CL414" s="223">
        <f t="shared" ca="1" si="680"/>
        <v>-5.8076311839994749E-5</v>
      </c>
      <c r="CM414" s="223">
        <f t="shared" ca="1" si="681"/>
        <v>-3.7254020862248819E-4</v>
      </c>
      <c r="CN414" s="223">
        <f t="shared" ca="1" si="682"/>
        <v>-1.4064614078396459E-4</v>
      </c>
      <c r="CO414" s="223">
        <f t="shared" ca="1" si="683"/>
        <v>2.9751596854910207E-4</v>
      </c>
      <c r="CP414" s="223">
        <f t="shared" ca="1" si="684"/>
        <v>2.9934874951305504E-4</v>
      </c>
      <c r="CQ414" s="223">
        <f t="shared" ca="1" si="685"/>
        <v>-1.3783570769051987E-4</v>
      </c>
      <c r="CR414" s="223">
        <f t="shared" ca="1" si="686"/>
        <v>-3.7287383286634113E-4</v>
      </c>
      <c r="CS414" s="223">
        <f t="shared" ca="1" si="687"/>
        <v>-6.1064708617511427E-5</v>
      </c>
      <c r="CT414" s="223">
        <f t="shared" ca="1" si="688"/>
        <v>3.4030035922678512E-4</v>
      </c>
      <c r="CU414" s="223">
        <f t="shared" ca="1" si="689"/>
        <v>2.4258960297565959E-4</v>
      </c>
      <c r="CV414" s="223">
        <f t="shared" ca="1" si="690"/>
        <v>-2.1089687533802694E-4</v>
      </c>
      <c r="CW414" s="223">
        <f t="shared" ca="1" si="691"/>
        <v>-3.5508737730415019E-4</v>
      </c>
      <c r="CX414" s="223">
        <f t="shared" ca="1" si="692"/>
        <v>2.1484208247388571E-5</v>
      </c>
      <c r="CY414" s="223">
        <f t="shared" ca="1" si="693"/>
        <v>3.6654760215180232E-4</v>
      </c>
      <c r="CZ414" s="223">
        <f t="shared" ca="1" si="694"/>
        <v>1.7404163518404885E-4</v>
      </c>
      <c r="DA414" s="223">
        <f t="shared" ca="1" si="695"/>
        <v>-2.7370935328104566E-4</v>
      </c>
      <c r="DB414" s="223">
        <f t="shared" ca="1" si="696"/>
        <v>-3.2004518790456656E-4</v>
      </c>
      <c r="DC414" s="223">
        <f t="shared" ca="1" si="697"/>
        <v>1.0298908411584303E-4</v>
      </c>
      <c r="DD414" s="223">
        <f t="shared" ca="1" si="698"/>
        <v>3.7498219313327185E-4</v>
      </c>
      <c r="DE414" s="223">
        <f t="shared" ca="1" si="699"/>
        <v>9.7035985353270259E-5</v>
      </c>
      <c r="DF414" s="223">
        <f t="shared" ca="1" si="700"/>
        <v>-3.2322072267754437E-4</v>
      </c>
      <c r="DG414" s="223">
        <f t="shared" ca="1" si="701"/>
        <v>-2.6945016578998668E-4</v>
      </c>
      <c r="DH414" s="223">
        <f t="shared" ca="1" si="702"/>
        <v>1.794891292377118E-4</v>
      </c>
      <c r="DI414" s="223">
        <f t="shared" ca="1" si="703"/>
        <v>3.6519424698150068E-4</v>
      </c>
      <c r="DJ414" s="223">
        <f t="shared" ca="1" si="704"/>
        <v>1.531480001510288E-5</v>
      </c>
      <c r="DK414" s="223">
        <f t="shared" ca="1" si="705"/>
        <v>-3.5702494189709396E-4</v>
      </c>
      <c r="DL414" s="223">
        <f t="shared" ca="1" si="706"/>
        <v>-2.0576101349647542E-4</v>
      </c>
      <c r="DM414" s="223">
        <f t="shared" ca="1" si="707"/>
        <v>2.4726676731613999E-4</v>
      </c>
      <c r="DN414" s="223">
        <f t="shared" ca="1" si="708"/>
        <v>3.3765941618206367E-4</v>
      </c>
      <c r="DO414" s="223">
        <f t="shared" ca="1" si="709"/>
        <v>-6.7150619361580719E-5</v>
      </c>
      <c r="DP414" s="223">
        <f t="shared" ca="1" si="710"/>
        <v>-3.7347926989421052E-4</v>
      </c>
      <c r="DQ414" s="223">
        <f t="shared" ca="1" si="711"/>
        <v>-1.3207275250481679E-4</v>
      </c>
      <c r="DR414" s="223">
        <f t="shared" ca="1" si="712"/>
        <v>3.0302829387849386E-4</v>
      </c>
      <c r="DS414" s="223">
        <f t="shared" ca="1" si="713"/>
        <v>2.9371577621131213E-4</v>
      </c>
      <c r="DT414" s="223">
        <f t="shared" ca="1" si="714"/>
        <v>-1.4635280470409414E-4</v>
      </c>
      <c r="DU414" s="223">
        <f t="shared" ca="1" si="715"/>
        <v>-3.7178409642493802E-4</v>
      </c>
      <c r="DV414" s="223">
        <f t="shared" ca="1" si="716"/>
        <v>-5.19663183815276E-5</v>
      </c>
      <c r="DW414" s="223">
        <f t="shared" ca="1" si="717"/>
        <v>3.4406393628222891E-4</v>
      </c>
      <c r="DX414" s="223">
        <f t="shared" ca="1" si="718"/>
        <v>2.3549880076852373E-4</v>
      </c>
      <c r="DY414" s="223">
        <f t="shared" ca="1" si="719"/>
        <v>-2.1844286721222359E-4</v>
      </c>
      <c r="DZ414" s="223">
        <f t="shared" ca="1" si="720"/>
        <v>-3.5202179969831413E-4</v>
      </c>
      <c r="EA414" s="223">
        <f t="shared" ca="1" si="721"/>
        <v>3.0665457434593464E-5</v>
      </c>
      <c r="EB414" s="223">
        <f t="shared" ca="1" si="722"/>
        <v>3.6837953712153275E-4</v>
      </c>
      <c r="EC414" s="223">
        <f t="shared" ca="1" si="723"/>
        <v>1.6583758685143112E-4</v>
      </c>
      <c r="ED414" s="223">
        <f t="shared" ca="1" si="724"/>
        <v>-2.7991753695727722E-4</v>
      </c>
      <c r="EE414" s="223">
        <f t="shared" ca="1" si="725"/>
        <v>-3.1515274314634076E-4</v>
      </c>
      <c r="EF414" s="223">
        <f t="shared" ca="1" si="726"/>
        <v>1.118070226565946E-4</v>
      </c>
      <c r="EG414" s="223">
        <f t="shared" ca="1" si="727"/>
        <v>3.7479346178194222E-4</v>
      </c>
      <c r="EH414" s="223">
        <f t="shared" ca="1" si="728"/>
        <v>8.8117372694248479E-5</v>
      </c>
      <c r="EI414" s="223">
        <f t="shared" ca="1" si="729"/>
        <v>-3.2778940687648583E-4</v>
      </c>
      <c r="EJ414" s="223">
        <f t="shared" ca="1" si="730"/>
        <v>-2.6296860585243119E-4</v>
      </c>
      <c r="EK414" s="223">
        <f t="shared" ca="1" si="731"/>
        <v>1.8751524288402712E-4</v>
      </c>
      <c r="EL414" s="223">
        <f t="shared" ca="1" si="732"/>
        <v>3.6299402084877632E-4</v>
      </c>
      <c r="EM414" s="223">
        <f t="shared" ca="1" si="733"/>
        <v>6.1150296109331224E-6</v>
      </c>
      <c r="EN414" s="223">
        <f t="shared" ca="1" si="734"/>
        <v>-3.5973210802963383E-4</v>
      </c>
      <c r="EO414" s="223">
        <f t="shared" ca="1" si="735"/>
        <v>-1.9800531458061038E-4</v>
      </c>
      <c r="EP414" s="223">
        <f t="shared" ca="1" si="736"/>
        <v>2.5411102113667082E-4</v>
      </c>
      <c r="EQ414" s="223">
        <f t="shared" ca="1" si="737"/>
        <v>3.3355461688486238E-4</v>
      </c>
      <c r="ER414" s="223">
        <f t="shared" ca="1" si="738"/>
        <v>-7.6184477860986622E-5</v>
      </c>
      <c r="ES414" s="223">
        <f t="shared" ca="1" si="739"/>
        <v>-3.7419336121903855E-4</v>
      </c>
      <c r="ET414" s="223">
        <f t="shared" ca="1" si="740"/>
        <v>-1.2341980853807839E-4</v>
      </c>
      <c r="EU414" s="223">
        <f t="shared" ca="1" si="741"/>
        <v>3.0835808629461089E-4</v>
      </c>
      <c r="EV414" s="223">
        <f t="shared" ca="1" si="742"/>
        <v>2.8790587950871664E-4</v>
      </c>
      <c r="EW414" s="223">
        <f t="shared" ca="1" si="743"/>
        <v>-1.5478174426059846E-4</v>
      </c>
      <c r="EX414" s="223">
        <f t="shared" ca="1" si="744"/>
        <v>-3.7047041114575147E-4</v>
      </c>
      <c r="EY414" s="223">
        <f t="shared" ca="1" si="745"/>
        <v>-4.2836625578491225E-5</v>
      </c>
      <c r="EZ414" s="223">
        <f t="shared" ca="1" si="746"/>
        <v>3.4762026208783547E-4</v>
      </c>
      <c r="FA414" s="223">
        <f t="shared" ca="1" si="747"/>
        <v>2.2826614288967223E-4</v>
      </c>
      <c r="FB414" s="223">
        <f t="shared" ca="1" si="748"/>
        <v>-2.2585727727130362E-4</v>
      </c>
      <c r="FC414" s="223">
        <f t="shared" ca="1" si="749"/>
        <v>-3.4874417732328096E-4</v>
      </c>
      <c r="FD414" s="223">
        <f t="shared" ca="1" si="750"/>
        <v>3.9828234896895119E-5</v>
      </c>
      <c r="FE414" s="223">
        <f t="shared" ca="1" si="751"/>
        <v>3.699895740326981E-4</v>
      </c>
      <c r="FF414" s="223">
        <f t="shared" ca="1" si="752"/>
        <v>1.5753364415755616E-4</v>
      </c>
      <c r="FG414" s="223">
        <f t="shared" ca="1" si="753"/>
        <v>-2.8595710877603661E-4</v>
      </c>
      <c r="FH414" s="223">
        <f t="shared" ca="1" si="754"/>
        <v>-3.1007046215996369E-4</v>
      </c>
      <c r="FI414" s="223">
        <f t="shared" ca="1" si="755"/>
        <v>1.2055761282763174E-4</v>
      </c>
      <c r="FJ414" s="223">
        <f t="shared" ca="1" si="756"/>
        <v>3.7437896886366527E-4</v>
      </c>
      <c r="FK414" s="223">
        <f t="shared" ca="1" si="757"/>
        <v>7.9145681424836481E-5</v>
      </c>
      <c r="FL414" s="223">
        <f t="shared" ca="1" si="758"/>
        <v>-3.3216064299356574E-4</v>
      </c>
      <c r="FM414" s="223">
        <f t="shared" ca="1" si="759"/>
        <v>-2.563286434597396E-4</v>
      </c>
      <c r="FN414" s="223">
        <f t="shared" ca="1" si="760"/>
        <v>1.9542840435967564E-4</v>
      </c>
      <c r="FO414" s="223">
        <f t="shared" ca="1" si="761"/>
        <v>3.6057514069111622E-4</v>
      </c>
      <c r="FP414" s="223">
        <f t="shared" ca="1" si="762"/>
        <v>-3.088424258418566E-6</v>
      </c>
      <c r="FQ414" s="223">
        <f t="shared" ca="1" si="763"/>
        <v>-3.6222258499154657E-4</v>
      </c>
      <c r="FR414" s="223">
        <f t="shared" ca="1" si="764"/>
        <v>-1.9013034466713749E-4</v>
      </c>
      <c r="FS414" s="223">
        <f t="shared" ca="1" si="765"/>
        <v>2.6080220797989202E-4</v>
      </c>
      <c r="FT414" s="223">
        <f t="shared" ca="1" si="766"/>
        <v>3.2924889675886012E-4</v>
      </c>
      <c r="FU414" s="223">
        <f t="shared" ca="1" si="767"/>
        <v>-8.5172445679650171E-5</v>
      </c>
      <c r="FV414" s="223">
        <f t="shared" ca="1" si="768"/>
        <v>-3.7468205245505927E-4</v>
      </c>
      <c r="FW414" s="223">
        <f t="shared" ca="1" si="769"/>
        <v>-1.1469252109364053E-4</v>
      </c>
      <c r="FX414" s="223">
        <f t="shared" ca="1" si="770"/>
        <v>3.1350213532979555E-4</v>
      </c>
      <c r="FY414" s="223">
        <f t="shared" ca="1" si="771"/>
        <v>2.8192255906979929E-4</v>
      </c>
      <c r="FZ414" s="223">
        <f t="shared" ca="1" si="772"/>
        <v>-1.6311744908202233E-4</v>
      </c>
      <c r="GA414" s="223">
        <f t="shared" ca="1" si="773"/>
        <v>-3.689335683436715E-4</v>
      </c>
      <c r="GB414" s="223">
        <f t="shared" ca="1" si="774"/>
        <v>-3.3681129593971003E-5</v>
      </c>
      <c r="GC414" s="223">
        <f t="shared" ca="1" si="775"/>
        <v>3.5096719444591921E-4</v>
      </c>
      <c r="GD414" s="223">
        <f t="shared" ca="1" si="776"/>
        <v>2.2089598602176487E-4</v>
      </c>
      <c r="GE414" s="223">
        <f t="shared" ca="1" si="777"/>
        <v>-2.3313563935191157E-4</v>
      </c>
      <c r="GF414" s="223">
        <f t="shared" ca="1" si="778"/>
        <v>-3.4525648449621306E-4</v>
      </c>
      <c r="GG414" s="223">
        <f t="shared" ca="1" si="779"/>
        <v>4.8967021319768481E-5</v>
      </c>
      <c r="GH414" s="223">
        <f t="shared" ca="1" si="780"/>
        <v>3.7137674305926589E-4</v>
      </c>
      <c r="GI414" s="223">
        <f t="shared" ca="1" si="781"/>
        <v>1.4913480908700306E-4</v>
      </c>
      <c r="GJ414" s="223">
        <f t="shared" ca="1" si="782"/>
        <v>-2.9182443072509425E-4</v>
      </c>
      <c r="GK414" s="223">
        <f t="shared" ca="1" si="783"/>
        <v>-3.0480140632146275E-4</v>
      </c>
      <c r="GL414" s="223">
        <f t="shared" ca="1" si="784"/>
        <v>1.2923558360064094E-4</v>
      </c>
      <c r="GM414" s="223">
        <f t="shared" ca="1" si="785"/>
        <v>3.7373896405347613E-4</v>
      </c>
      <c r="GN414" s="223">
        <f t="shared" ca="1" si="786"/>
        <v>7.0126315756381761E-5</v>
      </c>
      <c r="GO414" s="223">
        <f t="shared" ca="1" si="787"/>
        <v>-3.3633179795959265E-4</v>
      </c>
      <c r="GP414" s="223">
        <f t="shared" ca="1" si="788"/>
        <v>-2.4953427827697323E-4</v>
      </c>
      <c r="GQ414" s="223">
        <f t="shared" ca="1" si="789"/>
        <v>2.0322384707207659E-4</v>
      </c>
      <c r="GR414" s="223">
        <f t="shared" ca="1" si="790"/>
        <v>3.5793906355147413E-4</v>
      </c>
      <c r="GS414" s="223">
        <f t="shared" ca="1" si="791"/>
        <v>-1.2290017776480624E-5</v>
      </c>
      <c r="GT414" s="223">
        <f t="shared" ca="1" si="792"/>
        <v>-3.6449487261263529E-4</v>
      </c>
      <c r="GU414" s="223">
        <f t="shared" ca="1" si="793"/>
        <v>-1.8214084734346868E-4</v>
      </c>
      <c r="GV414" s="223">
        <f t="shared" ca="1" si="794"/>
        <v>2.6733629732504877E-4</v>
      </c>
      <c r="GW414" s="223">
        <f t="shared" ca="1" si="795"/>
        <v>3.2474484940886488E-4</v>
      </c>
      <c r="GX414" s="223">
        <f t="shared" ca="1" si="796"/>
        <v>-9.4109108801839218E-5</v>
      </c>
      <c r="GY414" s="223">
        <f t="shared" ca="1" si="797"/>
        <v>-3.7494504923294531E-4</v>
      </c>
      <c r="GZ414" s="223">
        <f t="shared" ca="1" si="798"/>
        <v>-1.058961471631357E-4</v>
      </c>
      <c r="HA414" s="223">
        <f t="shared" ca="1" si="799"/>
        <v>3.1845734240125748E-4</v>
      </c>
      <c r="HB414" s="223">
        <f t="shared" ca="1" si="800"/>
        <v>2.7576941902306173E-4</v>
      </c>
      <c r="HC414" s="223">
        <f t="shared" ca="1" si="801"/>
        <v>-1.7135489805146406E-4</v>
      </c>
      <c r="HD414" s="223">
        <f t="shared" ca="1" si="802"/>
        <v>-3.6717449375533605E-4</v>
      </c>
      <c r="HE414" s="223">
        <f t="shared" ca="1" si="803"/>
        <v>-2.4505345356401893E-5</v>
      </c>
      <c r="HF414" s="223">
        <f t="shared" ca="1" si="804"/>
        <v>3.5410271728958083E-4</v>
      </c>
      <c r="HG414" s="223">
        <f t="shared" ca="1" si="805"/>
        <v>2.1339276967171093E-4</v>
      </c>
      <c r="HH414" s="223">
        <f t="shared" ca="1" si="806"/>
        <v>-2.4027356924087703E-4</v>
      </c>
      <c r="HI414" s="223">
        <f t="shared" ca="1" si="807"/>
        <v>-3.4156082207285166E-4</v>
      </c>
      <c r="HJ414" s="223">
        <f t="shared" ca="1" si="808"/>
        <v>5.8076311839993665E-5</v>
      </c>
      <c r="HK414" s="223">
        <f t="shared" ca="1" si="809"/>
        <v>3.7254020862248743E-4</v>
      </c>
      <c r="HL414" s="223">
        <f t="shared" ca="1" si="810"/>
        <v>1.406461407839557E-4</v>
      </c>
      <c r="HM414" s="223">
        <f t="shared" ca="1" si="811"/>
        <v>-2.9751596854910142E-4</v>
      </c>
      <c r="HN414" s="223">
        <f t="shared" ca="1" si="812"/>
        <v>-2.9934874951305888E-4</v>
      </c>
      <c r="HO414" s="223">
        <f t="shared" ca="1" si="813"/>
        <v>1.3783570769052873E-4</v>
      </c>
      <c r="HP414" s="223">
        <f t="shared" ca="1" si="814"/>
        <v>3.7287383286634123E-4</v>
      </c>
      <c r="HQ414" s="223">
        <f t="shared" ca="1" si="815"/>
        <v>6.1064708617517769E-5</v>
      </c>
      <c r="HR414" s="223">
        <f t="shared" ca="1" si="816"/>
        <v>-3.4030035922678919E-4</v>
      </c>
      <c r="HS414" s="223">
        <f t="shared" ca="1" si="817"/>
        <v>-2.425896029756604E-4</v>
      </c>
      <c r="HT414" s="223">
        <f t="shared" ca="1" si="818"/>
        <v>2.108968753380216E-4</v>
      </c>
      <c r="HU414" s="223">
        <f t="shared" ca="1" si="819"/>
        <v>3.5508737730414878E-4</v>
      </c>
      <c r="HV414" s="223">
        <f t="shared" ca="1" si="820"/>
        <v>-2.1484208247387487E-5</v>
      </c>
      <c r="HW414" s="223">
        <f t="shared" ca="1" si="821"/>
        <v>-3.6654760215180091E-4</v>
      </c>
      <c r="HX414" s="223">
        <f t="shared" ca="1" si="822"/>
        <v>-1.7404163518404511E-4</v>
      </c>
      <c r="HY414" s="223">
        <f t="shared" ca="1" si="823"/>
        <v>2.7370935328104495E-4</v>
      </c>
      <c r="HZ414" s="223">
        <f t="shared" ca="1" si="824"/>
        <v>3.2004518790457268E-4</v>
      </c>
      <c r="IA414" s="223">
        <f t="shared" ca="1" si="825"/>
        <v>-1.0298908411585222E-4</v>
      </c>
      <c r="IB414" s="223">
        <f t="shared" ca="1" si="826"/>
        <v>-3.7498219313327185E-4</v>
      </c>
      <c r="IC414" s="223">
        <f t="shared" ca="1" si="827"/>
        <v>-9.7035985353281616E-5</v>
      </c>
      <c r="ID414" s="223">
        <f t="shared" ca="1" si="828"/>
        <v>3.2322072267754382E-4</v>
      </c>
      <c r="IE414" s="223">
        <f t="shared" ca="1" si="829"/>
        <v>2.3770854081465513E-4</v>
      </c>
      <c r="IF414" s="223">
        <f t="shared" ca="1" si="830"/>
        <v>-1.794891292377015E-4</v>
      </c>
      <c r="IG414" s="223">
        <f t="shared" ca="1" si="831"/>
        <v>-3.651942469815009E-4</v>
      </c>
      <c r="IH414" s="223">
        <f t="shared" ca="1" si="832"/>
        <v>-1.5314800015103964E-5</v>
      </c>
      <c r="II414" s="223">
        <f t="shared" ca="1" si="833"/>
        <v>3.5702494189709038E-4</v>
      </c>
      <c r="IJ414" s="223">
        <f t="shared" ca="1" si="834"/>
        <v>2.0576101349647634E-4</v>
      </c>
      <c r="IK414" s="223">
        <f t="shared" ca="1" si="835"/>
        <v>-2.4726676731613912E-4</v>
      </c>
      <c r="IL414" s="223">
        <f t="shared" ca="1" si="836"/>
        <v>-3.3765941618206876E-4</v>
      </c>
      <c r="IM414" s="223">
        <f t="shared" ca="1" si="837"/>
        <v>6.7150619361579635E-5</v>
      </c>
      <c r="IN414" s="223">
        <f t="shared" ca="1" si="838"/>
        <v>3.7347926989421041E-4</v>
      </c>
      <c r="IO414" s="223">
        <f t="shared" ca="1" si="839"/>
        <v>1.3207275250480782E-4</v>
      </c>
      <c r="IP414" s="223">
        <f t="shared" ca="1" si="840"/>
        <v>-3.0302829387849315E-4</v>
      </c>
      <c r="IQ414" s="223">
        <f t="shared" ca="1" si="841"/>
        <v>-2.9371577621131278E-4</v>
      </c>
      <c r="IR414" s="223">
        <f t="shared" ca="1" si="842"/>
        <v>1.4635280470410292E-4</v>
      </c>
      <c r="IS414" s="223">
        <f t="shared" ca="1" si="843"/>
        <v>3.7178409642493824E-4</v>
      </c>
      <c r="IT414" s="223">
        <f t="shared" ca="1" si="844"/>
        <v>5.1966318381528685E-5</v>
      </c>
      <c r="IU414" s="223">
        <f t="shared" ca="1" si="845"/>
        <v>-3.4406393628223271E-4</v>
      </c>
      <c r="IV414" s="223">
        <f t="shared" ca="1" si="846"/>
        <v>-2.3549880076852462E-4</v>
      </c>
      <c r="IW414" s="223">
        <f t="shared" ca="1" si="847"/>
        <v>2.1844286721221405E-4</v>
      </c>
      <c r="IX414" s="223">
        <f t="shared" ca="1" si="848"/>
        <v>3.5202179969831082E-4</v>
      </c>
      <c r="IY414" s="223">
        <f t="shared" ca="1" si="849"/>
        <v>-3.0665457434592407E-5</v>
      </c>
      <c r="IZ414" s="223">
        <f t="shared" ca="1" si="850"/>
        <v>-3.6837953712153047E-4</v>
      </c>
      <c r="JA414" s="223">
        <f t="shared" ca="1" si="851"/>
        <v>-1.6583758685142255E-4</v>
      </c>
      <c r="JB414" s="223">
        <f t="shared" ca="1" si="852"/>
        <v>2.7991753695727652E-4</v>
      </c>
    </row>
    <row r="415" spans="2:262">
      <c r="B415" s="230">
        <v>54</v>
      </c>
      <c r="C415" s="229">
        <f t="shared" si="853"/>
        <v>1.0546875000000005E-3</v>
      </c>
      <c r="D415" s="226">
        <f t="shared" ca="1" si="597"/>
        <v>50.055469777599448</v>
      </c>
      <c r="E415" s="225">
        <f ca="1">BH361</f>
        <v>5.5469777599449523E-2</v>
      </c>
      <c r="F415" s="224">
        <v>54</v>
      </c>
      <c r="G415" s="223">
        <f t="shared" ca="1" si="854"/>
        <v>-2.0366408702840764E-4</v>
      </c>
      <c r="H415" s="223">
        <f t="shared" ca="1" si="598"/>
        <v>6.5427961125725986E-5</v>
      </c>
      <c r="I415" s="223">
        <f t="shared" ca="1" si="599"/>
        <v>2.3545948255847295E-4</v>
      </c>
      <c r="J415" s="223">
        <f t="shared" ca="1" si="600"/>
        <v>4.8996013738248416E-5</v>
      </c>
      <c r="K415" s="223">
        <f t="shared" ca="1" si="601"/>
        <v>-2.1164936209314817E-4</v>
      </c>
      <c r="L415" s="223">
        <f t="shared" ca="1" si="602"/>
        <v>-1.5184921389385683E-4</v>
      </c>
      <c r="M415" s="223">
        <f t="shared" ca="1" si="603"/>
        <v>1.3785666347295087E-4</v>
      </c>
      <c r="N415" s="223">
        <f t="shared" ca="1" si="604"/>
        <v>2.1884208767689956E-4</v>
      </c>
      <c r="O415" s="223">
        <f t="shared" ca="1" si="605"/>
        <v>-3.1508083804673417E-5</v>
      </c>
      <c r="P415" s="223">
        <f t="shared" ca="1" si="606"/>
        <v>-2.3415376741943282E-4</v>
      </c>
      <c r="Q415" s="223">
        <f t="shared" ca="1" si="607"/>
        <v>-8.2281365260528604E-5</v>
      </c>
      <c r="R415" s="223">
        <f t="shared" ca="1" si="608"/>
        <v>1.9416828555205402E-4</v>
      </c>
      <c r="S415" s="223">
        <f t="shared" ca="1" si="609"/>
        <v>1.7663945517042116E-4</v>
      </c>
      <c r="T415" s="223">
        <f t="shared" ca="1" si="610"/>
        <v>-1.0832851236140668E-4</v>
      </c>
      <c r="U415" s="223">
        <f t="shared" ca="1" si="611"/>
        <v>-2.2928281801487662E-4</v>
      </c>
      <c r="V415" s="223">
        <f t="shared" ca="1" si="612"/>
        <v>-3.0938483785570274E-6</v>
      </c>
      <c r="W415" s="223">
        <f t="shared" ca="1" si="613"/>
        <v>2.2777933034364621E-4</v>
      </c>
      <c r="X415" s="223">
        <f t="shared" ca="1" si="614"/>
        <v>1.1378557370884495E-4</v>
      </c>
      <c r="Y415" s="223">
        <f t="shared" ca="1" si="615"/>
        <v>-1.7248405200330331E-4</v>
      </c>
      <c r="Z415" s="223">
        <f t="shared" ca="1" si="616"/>
        <v>-1.9760598568125857E-4</v>
      </c>
      <c r="AA415" s="223">
        <f t="shared" ca="1" si="617"/>
        <v>7.6455376101715647E-5</v>
      </c>
      <c r="AB415" s="223">
        <f t="shared" ca="1" si="618"/>
        <v>2.3476026776079166E-4</v>
      </c>
      <c r="AC415" s="223">
        <f t="shared" ca="1" si="619"/>
        <v>3.7628808087595915E-5</v>
      </c>
      <c r="AD415" s="223">
        <f t="shared" ca="1" si="620"/>
        <v>-2.1647415864345281E-4</v>
      </c>
      <c r="AE415" s="223">
        <f t="shared" ca="1" si="621"/>
        <v>-1.4282666811078396E-4</v>
      </c>
      <c r="AF415" s="223">
        <f t="shared" ca="1" si="622"/>
        <v>1.4706605961836925E-4</v>
      </c>
      <c r="AG415" s="223">
        <f t="shared" ca="1" si="623"/>
        <v>2.1429494335825441E-4</v>
      </c>
      <c r="AH415" s="223">
        <f t="shared" ca="1" si="624"/>
        <v>-4.2927211839271294E-5</v>
      </c>
      <c r="AI415" s="223">
        <f t="shared" ca="1" si="625"/>
        <v>-2.3515586666915806E-4</v>
      </c>
      <c r="AJ415" s="223">
        <f t="shared" ca="1" si="626"/>
        <v>-7.1349217737888237E-5</v>
      </c>
      <c r="AK415" s="223">
        <f t="shared" ca="1" si="627"/>
        <v>2.0048297514534011E-4</v>
      </c>
      <c r="AL415" s="223">
        <f t="shared" ca="1" si="628"/>
        <v>1.6877599647460037E-4</v>
      </c>
      <c r="AM415" s="223">
        <f t="shared" ca="1" si="629"/>
        <v>-1.1846453117183716E-4</v>
      </c>
      <c r="AN415" s="223">
        <f t="shared" ca="1" si="630"/>
        <v>-2.2634506266717812E-4</v>
      </c>
      <c r="AO415" s="223">
        <f t="shared" ca="1" si="631"/>
        <v>8.4698030776643896E-6</v>
      </c>
      <c r="AP415" s="223">
        <f t="shared" ca="1" si="632"/>
        <v>2.3046105121829073E-4</v>
      </c>
      <c r="AQ415" s="223">
        <f t="shared" ca="1" si="633"/>
        <v>1.0352513229376636E-4</v>
      </c>
      <c r="AR415" s="223">
        <f t="shared" ca="1" si="634"/>
        <v>-1.801519406797931E-4</v>
      </c>
      <c r="AS415" s="223">
        <f t="shared" ca="1" si="635"/>
        <v>-1.9107183420636288E-4</v>
      </c>
      <c r="AT415" s="223">
        <f t="shared" ca="1" si="636"/>
        <v>8.7298603379975829E-5</v>
      </c>
      <c r="AU415" s="223">
        <f t="shared" ca="1" si="637"/>
        <v>2.3349549491550377E-4</v>
      </c>
      <c r="AV415" s="223">
        <f t="shared" ca="1" si="638"/>
        <v>2.6170951342365239E-5</v>
      </c>
      <c r="AW415" s="223">
        <f t="shared" ca="1" si="639"/>
        <v>-2.2077744998468842E-4</v>
      </c>
      <c r="AX415" s="223">
        <f t="shared" ca="1" si="640"/>
        <v>-1.3346004037409332E-4</v>
      </c>
      <c r="AY415" s="223">
        <f t="shared" ca="1" si="641"/>
        <v>1.5592116074470086E-4</v>
      </c>
      <c r="AZ415" s="223">
        <f t="shared" ca="1" si="642"/>
        <v>2.0923154375103908E-4</v>
      </c>
      <c r="BA415" s="223">
        <f t="shared" ca="1" si="643"/>
        <v>-5.4242924460571178E-5</v>
      </c>
      <c r="BB415" s="223">
        <f t="shared" ca="1" si="644"/>
        <v>-2.3559145483885606E-4</v>
      </c>
      <c r="BC415" s="223">
        <f t="shared" ca="1" si="645"/>
        <v>-6.024518370026392E-5</v>
      </c>
      <c r="BD415" s="223">
        <f t="shared" ca="1" si="646"/>
        <v>2.0631468369126512E-4</v>
      </c>
      <c r="BE415" s="223">
        <f t="shared" ca="1" si="647"/>
        <v>1.6050594162023976E-4</v>
      </c>
      <c r="BF415" s="223">
        <f t="shared" ca="1" si="648"/>
        <v>-1.2831515855040864E-4</v>
      </c>
      <c r="BG415" s="223">
        <f t="shared" ca="1" si="649"/>
        <v>-2.2286202223802866E-4</v>
      </c>
      <c r="BH415" s="223">
        <f t="shared" ca="1" si="650"/>
        <v>2.0013050036404598E-5</v>
      </c>
      <c r="BI415" s="223">
        <f t="shared" ca="1" si="651"/>
        <v>2.3258757123454602E-4</v>
      </c>
      <c r="BJ415" s="223">
        <f t="shared" ca="1" si="652"/>
        <v>9.3015289767263003E-5</v>
      </c>
      <c r="BK415" s="223">
        <f t="shared" ca="1" si="653"/>
        <v>-1.8738582755173995E-4</v>
      </c>
      <c r="BL415" s="223">
        <f t="shared" ca="1" si="654"/>
        <v>-1.8407737394694849E-4</v>
      </c>
      <c r="BM415" s="223">
        <f t="shared" ca="1" si="655"/>
        <v>9.7931520676239125E-5</v>
      </c>
      <c r="BN415" s="223">
        <f t="shared" ca="1" si="656"/>
        <v>2.3166821097117456E-4</v>
      </c>
      <c r="BO415" s="223">
        <f t="shared" ca="1" si="657"/>
        <v>1.465004648304871E-5</v>
      </c>
      <c r="BP415" s="223">
        <f t="shared" ca="1" si="658"/>
        <v>-2.245488691110908E-4</v>
      </c>
      <c r="BQ415" s="223">
        <f t="shared" ca="1" si="659"/>
        <v>-1.2377189571042118E-4</v>
      </c>
      <c r="BR415" s="223">
        <f t="shared" ca="1" si="660"/>
        <v>1.6440063413771783E-4</v>
      </c>
      <c r="BS415" s="223">
        <f t="shared" ca="1" si="661"/>
        <v>2.0366408702840875E-4</v>
      </c>
      <c r="BT415" s="223">
        <f t="shared" ca="1" si="662"/>
        <v>-6.5427961125723235E-5</v>
      </c>
      <c r="BU415" s="223">
        <f t="shared" ca="1" si="663"/>
        <v>-2.3545948255847295E-4</v>
      </c>
      <c r="BV415" s="223">
        <f t="shared" ca="1" si="664"/>
        <v>-4.8996013738249202E-5</v>
      </c>
      <c r="BW415" s="223">
        <f t="shared" ca="1" si="665"/>
        <v>2.1164936209314755E-4</v>
      </c>
      <c r="BX415" s="223">
        <f t="shared" ca="1" si="666"/>
        <v>1.518492138938584E-4</v>
      </c>
      <c r="BY415" s="223">
        <f t="shared" ca="1" si="667"/>
        <v>-1.3785666347294892E-4</v>
      </c>
      <c r="BZ415" s="223">
        <f t="shared" ca="1" si="668"/>
        <v>-2.1884208767689956E-4</v>
      </c>
      <c r="CA415" s="223">
        <f t="shared" ca="1" si="669"/>
        <v>3.1508083804672644E-5</v>
      </c>
      <c r="CB415" s="223">
        <f t="shared" ca="1" si="670"/>
        <v>2.3415376741943265E-4</v>
      </c>
      <c r="CC415" s="223">
        <f t="shared" ca="1" si="671"/>
        <v>8.2281365260530122E-5</v>
      </c>
      <c r="CD415" s="223">
        <f t="shared" ca="1" si="672"/>
        <v>-1.9416828555205267E-4</v>
      </c>
      <c r="CE415" s="223">
        <f t="shared" ca="1" si="673"/>
        <v>-1.766394551704233E-4</v>
      </c>
      <c r="CF415" s="223">
        <f t="shared" ca="1" si="674"/>
        <v>1.083285123614067E-4</v>
      </c>
      <c r="CG415" s="223">
        <f t="shared" ca="1" si="675"/>
        <v>2.2928281801487681E-4</v>
      </c>
      <c r="CH415" s="223">
        <f t="shared" ca="1" si="676"/>
        <v>3.0938483785586537E-6</v>
      </c>
      <c r="CI415" s="223">
        <f t="shared" ca="1" si="677"/>
        <v>-2.2777933034364556E-4</v>
      </c>
      <c r="CJ415" s="223">
        <f t="shared" ca="1" si="678"/>
        <v>-1.1378557370884783E-4</v>
      </c>
      <c r="CK415" s="223">
        <f t="shared" ca="1" si="679"/>
        <v>1.7248405200330337E-4</v>
      </c>
      <c r="CL415" s="223">
        <f t="shared" ca="1" si="680"/>
        <v>1.97605985681259E-4</v>
      </c>
      <c r="CM415" s="223">
        <f t="shared" ca="1" si="681"/>
        <v>-7.6455376101714116E-5</v>
      </c>
      <c r="CN415" s="223">
        <f t="shared" ca="1" si="682"/>
        <v>-2.3476026776079179E-4</v>
      </c>
      <c r="CO415" s="223">
        <f t="shared" ca="1" si="683"/>
        <v>-3.7628808087598341E-5</v>
      </c>
      <c r="CP415" s="223">
        <f t="shared" ca="1" si="684"/>
        <v>2.1647415864345151E-4</v>
      </c>
      <c r="CQ415" s="223">
        <f t="shared" ca="1" si="685"/>
        <v>1.428266681107839E-4</v>
      </c>
      <c r="CR415" s="223">
        <f t="shared" ca="1" si="686"/>
        <v>-1.47066059618368E-4</v>
      </c>
      <c r="CS415" s="223">
        <f t="shared" ca="1" si="687"/>
        <v>-2.1429494335825508E-4</v>
      </c>
      <c r="CT415" s="223">
        <f t="shared" ca="1" si="688"/>
        <v>4.2927211839269709E-5</v>
      </c>
      <c r="CU415" s="223">
        <f t="shared" ca="1" si="689"/>
        <v>2.3515586666915787E-4</v>
      </c>
      <c r="CV415" s="223">
        <f t="shared" ca="1" si="690"/>
        <v>7.1349217737888196E-5</v>
      </c>
      <c r="CW415" s="223">
        <f t="shared" ca="1" si="691"/>
        <v>-2.0048297514533924E-4</v>
      </c>
      <c r="CX415" s="223">
        <f t="shared" ca="1" si="692"/>
        <v>-1.6877599647460148E-4</v>
      </c>
      <c r="CY415" s="223">
        <f t="shared" ca="1" si="693"/>
        <v>1.1846453117183575E-4</v>
      </c>
      <c r="CZ415" s="223">
        <f t="shared" ca="1" si="694"/>
        <v>2.2634506266717904E-4</v>
      </c>
      <c r="DA415" s="223">
        <f t="shared" ca="1" si="695"/>
        <v>-8.4698030776611099E-6</v>
      </c>
      <c r="DB415" s="223">
        <f t="shared" ca="1" si="696"/>
        <v>-2.304610512182897E-4</v>
      </c>
      <c r="DC415" s="223">
        <f t="shared" ca="1" si="697"/>
        <v>-1.0352513229377082E-4</v>
      </c>
      <c r="DD415" s="223">
        <f t="shared" ca="1" si="698"/>
        <v>1.8015194067979421E-4</v>
      </c>
      <c r="DE415" s="223">
        <f t="shared" ca="1" si="699"/>
        <v>1.9107183420636283E-4</v>
      </c>
      <c r="DF415" s="223">
        <f t="shared" ca="1" si="700"/>
        <v>-8.7298603379975896E-5</v>
      </c>
      <c r="DG415" s="223">
        <f t="shared" ca="1" si="701"/>
        <v>-2.3349549491550375E-4</v>
      </c>
      <c r="DH415" s="223">
        <f t="shared" ca="1" si="702"/>
        <v>-2.6170951342366838E-5</v>
      </c>
      <c r="DI415" s="223">
        <f t="shared" ca="1" si="703"/>
        <v>2.207774499846879E-4</v>
      </c>
      <c r="DJ415" s="223">
        <f t="shared" ca="1" si="704"/>
        <v>1.3346004037409465E-4</v>
      </c>
      <c r="DK415" s="223">
        <f t="shared" ca="1" si="705"/>
        <v>-1.559211607446984E-4</v>
      </c>
      <c r="DL415" s="223">
        <f t="shared" ca="1" si="706"/>
        <v>-2.0923154375104058E-4</v>
      </c>
      <c r="DM415" s="223">
        <f t="shared" ca="1" si="707"/>
        <v>5.4242924460566339E-5</v>
      </c>
      <c r="DN415" s="223">
        <f t="shared" ca="1" si="708"/>
        <v>2.3559145483885601E-4</v>
      </c>
      <c r="DO415" s="223">
        <f t="shared" ca="1" si="709"/>
        <v>6.0245183700262253E-5</v>
      </c>
      <c r="DP415" s="223">
        <f t="shared" ca="1" si="710"/>
        <v>-2.0631468369126596E-4</v>
      </c>
      <c r="DQ415" s="223">
        <f t="shared" ca="1" si="711"/>
        <v>-1.6050594162024092E-4</v>
      </c>
      <c r="DR415" s="223">
        <f t="shared" ca="1" si="712"/>
        <v>1.2831515855040728E-4</v>
      </c>
      <c r="DS415" s="223">
        <f t="shared" ca="1" si="713"/>
        <v>2.228620222380292E-4</v>
      </c>
      <c r="DT415" s="223">
        <f t="shared" ca="1" si="714"/>
        <v>-2.0013050036402999E-5</v>
      </c>
      <c r="DU415" s="223">
        <f t="shared" ca="1" si="715"/>
        <v>-2.3258757123454575E-4</v>
      </c>
      <c r="DV415" s="223">
        <f t="shared" ca="1" si="716"/>
        <v>-9.3015289767264521E-5</v>
      </c>
      <c r="DW415" s="223">
        <f t="shared" ca="1" si="717"/>
        <v>1.8738582755173697E-4</v>
      </c>
      <c r="DX415" s="223">
        <f t="shared" ca="1" si="718"/>
        <v>1.8407737394695155E-4</v>
      </c>
      <c r="DY415" s="223">
        <f t="shared" ca="1" si="719"/>
        <v>-9.7931520676240697E-5</v>
      </c>
      <c r="DZ415" s="223">
        <f t="shared" ca="1" si="720"/>
        <v>-2.3166821097117426E-4</v>
      </c>
      <c r="EA415" s="223">
        <f t="shared" ca="1" si="721"/>
        <v>-1.4650046483046975E-5</v>
      </c>
      <c r="EB415" s="223">
        <f t="shared" ca="1" si="722"/>
        <v>2.2454886911109031E-4</v>
      </c>
      <c r="EC415" s="223">
        <f t="shared" ca="1" si="723"/>
        <v>1.2377189571042253E-4</v>
      </c>
      <c r="ED415" s="223">
        <f t="shared" ca="1" si="724"/>
        <v>-1.6440063413771669E-4</v>
      </c>
      <c r="EE415" s="223">
        <f t="shared" ca="1" si="725"/>
        <v>-2.0366408702840956E-4</v>
      </c>
      <c r="EF415" s="223">
        <f t="shared" ca="1" si="726"/>
        <v>6.542796112572169E-5</v>
      </c>
      <c r="EG415" s="223">
        <f t="shared" ca="1" si="727"/>
        <v>2.3545948255847314E-4</v>
      </c>
      <c r="EH415" s="223">
        <f t="shared" ca="1" si="728"/>
        <v>4.8996013738254041E-5</v>
      </c>
      <c r="EI415" s="223">
        <f t="shared" ca="1" si="729"/>
        <v>-2.1164936209314535E-4</v>
      </c>
      <c r="EJ415" s="223">
        <f t="shared" ca="1" si="730"/>
        <v>-1.5184921389385704E-4</v>
      </c>
      <c r="EK415" s="223">
        <f t="shared" ca="1" si="731"/>
        <v>1.378566634729503E-4</v>
      </c>
      <c r="EL415" s="223">
        <f t="shared" ca="1" si="732"/>
        <v>2.1884208767690013E-4</v>
      </c>
      <c r="EM415" s="223">
        <f t="shared" ca="1" si="733"/>
        <v>-3.1508083804671059E-5</v>
      </c>
      <c r="EN415" s="223">
        <f t="shared" ca="1" si="734"/>
        <v>-2.3415376741943249E-4</v>
      </c>
      <c r="EO415" s="223">
        <f t="shared" ca="1" si="735"/>
        <v>-8.2281365260531653E-5</v>
      </c>
      <c r="EP415" s="223">
        <f t="shared" ca="1" si="736"/>
        <v>1.9416828555205175E-4</v>
      </c>
      <c r="EQ415" s="223">
        <f t="shared" ca="1" si="737"/>
        <v>1.7663945517042438E-4</v>
      </c>
      <c r="ER415" s="223">
        <f t="shared" ca="1" si="738"/>
        <v>-1.0832851236140231E-4</v>
      </c>
      <c r="ES415" s="223">
        <f t="shared" ca="1" si="739"/>
        <v>-2.2928281801487793E-4</v>
      </c>
      <c r="ET415" s="223">
        <f t="shared" ca="1" si="740"/>
        <v>-3.0938483785569189E-6</v>
      </c>
      <c r="EU415" s="223">
        <f t="shared" ca="1" si="741"/>
        <v>2.2777933034364599E-4</v>
      </c>
      <c r="EV415" s="223">
        <f t="shared" ca="1" si="742"/>
        <v>1.1378557370884632E-4</v>
      </c>
      <c r="EW415" s="223">
        <f t="shared" ca="1" si="743"/>
        <v>-1.7248405200330226E-4</v>
      </c>
      <c r="EX415" s="223">
        <f t="shared" ca="1" si="744"/>
        <v>-1.9760598568125987E-4</v>
      </c>
      <c r="EY415" s="223">
        <f t="shared" ca="1" si="745"/>
        <v>7.6455376101712571E-5</v>
      </c>
      <c r="EZ415" s="223">
        <f t="shared" ca="1" si="746"/>
        <v>2.3476026776079193E-4</v>
      </c>
      <c r="FA415" s="223">
        <f t="shared" ca="1" si="747"/>
        <v>3.7628808087599913E-5</v>
      </c>
      <c r="FB415" s="223">
        <f t="shared" ca="1" si="748"/>
        <v>-2.1647415864345086E-4</v>
      </c>
      <c r="FC415" s="223">
        <f t="shared" ca="1" si="749"/>
        <v>-1.4282666811078786E-4</v>
      </c>
      <c r="FD415" s="223">
        <f t="shared" ca="1" si="750"/>
        <v>1.470660596183641E-4</v>
      </c>
      <c r="FE415" s="223">
        <f t="shared" ca="1" si="751"/>
        <v>2.1429494335825438E-4</v>
      </c>
      <c r="FF415" s="223">
        <f t="shared" ca="1" si="752"/>
        <v>-4.2927211839271416E-5</v>
      </c>
      <c r="FG415" s="223">
        <f t="shared" ca="1" si="753"/>
        <v>-2.3515586666915796E-4</v>
      </c>
      <c r="FH415" s="223">
        <f t="shared" ca="1" si="754"/>
        <v>-7.1349217737889727E-5</v>
      </c>
      <c r="FI415" s="223">
        <f t="shared" ca="1" si="755"/>
        <v>2.004829751453384E-4</v>
      </c>
      <c r="FJ415" s="223">
        <f t="shared" ca="1" si="756"/>
        <v>1.6877599647460262E-4</v>
      </c>
      <c r="FK415" s="223">
        <f t="shared" ca="1" si="757"/>
        <v>-1.1846453117183434E-4</v>
      </c>
      <c r="FL415" s="223">
        <f t="shared" ca="1" si="758"/>
        <v>-2.263450626671795E-4</v>
      </c>
      <c r="FM415" s="223">
        <f t="shared" ca="1" si="759"/>
        <v>8.4698030776594836E-6</v>
      </c>
      <c r="FN415" s="223">
        <f t="shared" ca="1" si="760"/>
        <v>2.3046105121828938E-4</v>
      </c>
      <c r="FO415" s="223">
        <f t="shared" ca="1" si="761"/>
        <v>1.0352513229377229E-4</v>
      </c>
      <c r="FP415" s="223">
        <f t="shared" ca="1" si="762"/>
        <v>-1.8015194067979315E-4</v>
      </c>
      <c r="FQ415" s="223">
        <f t="shared" ca="1" si="763"/>
        <v>-1.9107183420636378E-4</v>
      </c>
      <c r="FR415" s="223">
        <f t="shared" ca="1" si="764"/>
        <v>8.7298603379974392E-5</v>
      </c>
      <c r="FS415" s="223">
        <f t="shared" ca="1" si="765"/>
        <v>2.3349549491550394E-4</v>
      </c>
      <c r="FT415" s="223">
        <f t="shared" ca="1" si="766"/>
        <v>2.6170951342368451E-5</v>
      </c>
      <c r="FU415" s="223">
        <f t="shared" ca="1" si="767"/>
        <v>-2.2077744998468731E-4</v>
      </c>
      <c r="FV415" s="223">
        <f t="shared" ca="1" si="768"/>
        <v>-1.3346004037409598E-4</v>
      </c>
      <c r="FW415" s="223">
        <f t="shared" ca="1" si="769"/>
        <v>1.559211607446972E-4</v>
      </c>
      <c r="FX415" s="223">
        <f t="shared" ca="1" si="770"/>
        <v>2.0923154375104131E-4</v>
      </c>
      <c r="FY415" s="223">
        <f t="shared" ca="1" si="771"/>
        <v>-5.424292446056474E-5</v>
      </c>
      <c r="FZ415" s="223">
        <f t="shared" ca="1" si="772"/>
        <v>-2.3559145483885598E-4</v>
      </c>
      <c r="GA415" s="223">
        <f t="shared" ca="1" si="773"/>
        <v>-6.0245183700263826E-5</v>
      </c>
      <c r="GB415" s="223">
        <f t="shared" ca="1" si="774"/>
        <v>2.0631468369126517E-4</v>
      </c>
      <c r="GC415" s="223">
        <f t="shared" ca="1" si="775"/>
        <v>1.6050594162024211E-4</v>
      </c>
      <c r="GD415" s="223">
        <f t="shared" ca="1" si="776"/>
        <v>-1.2831515855040593E-4</v>
      </c>
      <c r="GE415" s="223">
        <f t="shared" ca="1" si="777"/>
        <v>-2.2286202223802972E-4</v>
      </c>
      <c r="GF415" s="223">
        <f t="shared" ca="1" si="778"/>
        <v>2.0013050036401413E-5</v>
      </c>
      <c r="GG415" s="223">
        <f t="shared" ca="1" si="779"/>
        <v>2.3258757123454548E-4</v>
      </c>
      <c r="GH415" s="223">
        <f t="shared" ca="1" si="780"/>
        <v>9.3015289767266012E-5</v>
      </c>
      <c r="GI415" s="223">
        <f t="shared" ca="1" si="781"/>
        <v>-1.8738582755173597E-4</v>
      </c>
      <c r="GJ415" s="223">
        <f t="shared" ca="1" si="782"/>
        <v>-1.8407737394695258E-4</v>
      </c>
      <c r="GK415" s="223">
        <f t="shared" ca="1" si="783"/>
        <v>9.7931520676239233E-5</v>
      </c>
      <c r="GL415" s="223">
        <f t="shared" ca="1" si="784"/>
        <v>2.3166821097117456E-4</v>
      </c>
      <c r="GM415" s="223">
        <f t="shared" ca="1" si="785"/>
        <v>1.4650046483048602E-5</v>
      </c>
      <c r="GN415" s="223">
        <f t="shared" ca="1" si="786"/>
        <v>-2.2454886911108982E-4</v>
      </c>
      <c r="GO415" s="223">
        <f t="shared" ca="1" si="787"/>
        <v>-1.2377189571042394E-4</v>
      </c>
      <c r="GP415" s="223">
        <f t="shared" ca="1" si="788"/>
        <v>1.6440063413771552E-4</v>
      </c>
      <c r="GQ415" s="223">
        <f t="shared" ca="1" si="789"/>
        <v>2.0366408702841035E-4</v>
      </c>
      <c r="GR415" s="223">
        <f t="shared" ca="1" si="790"/>
        <v>-6.5427961125720131E-5</v>
      </c>
      <c r="GS415" s="223">
        <f t="shared" ca="1" si="791"/>
        <v>-2.3545948255847317E-4</v>
      </c>
      <c r="GT415" s="223">
        <f t="shared" ca="1" si="792"/>
        <v>-4.8996013738255613E-5</v>
      </c>
      <c r="GU415" s="223">
        <f t="shared" ca="1" si="793"/>
        <v>2.1164936209314464E-4</v>
      </c>
      <c r="GV415" s="223">
        <f t="shared" ca="1" si="794"/>
        <v>1.5184921389386338E-4</v>
      </c>
      <c r="GW415" s="223">
        <f t="shared" ca="1" si="795"/>
        <v>-1.3785666347294358E-4</v>
      </c>
      <c r="GX415" s="223">
        <f t="shared" ca="1" si="796"/>
        <v>-2.1884208767690324E-4</v>
      </c>
      <c r="GY415" s="223">
        <f t="shared" ca="1" si="797"/>
        <v>3.1508083804662805E-5</v>
      </c>
      <c r="GZ415" s="223">
        <f t="shared" ca="1" si="798"/>
        <v>2.3415376741943157E-4</v>
      </c>
      <c r="HA415" s="223">
        <f t="shared" ca="1" si="799"/>
        <v>8.228136526052691E-5</v>
      </c>
      <c r="HB415" s="223">
        <f t="shared" ca="1" si="800"/>
        <v>-1.9416828555205465E-4</v>
      </c>
      <c r="HC415" s="223">
        <f t="shared" ca="1" si="801"/>
        <v>-1.7663945517042102E-4</v>
      </c>
      <c r="HD415" s="223">
        <f t="shared" ca="1" si="802"/>
        <v>1.0832851236140685E-4</v>
      </c>
      <c r="HE415" s="223">
        <f t="shared" ca="1" si="803"/>
        <v>2.2928281801487679E-4</v>
      </c>
      <c r="HF415" s="223">
        <f t="shared" ca="1" si="804"/>
        <v>3.0938483785585453E-6</v>
      </c>
      <c r="HG415" s="223">
        <f t="shared" ca="1" si="805"/>
        <v>-2.2777933034364562E-4</v>
      </c>
      <c r="HH415" s="223">
        <f t="shared" ca="1" si="806"/>
        <v>-1.1378557370884772E-4</v>
      </c>
      <c r="HI415" s="223">
        <f t="shared" ca="1" si="807"/>
        <v>1.7248405200330114E-4</v>
      </c>
      <c r="HJ415" s="223">
        <f t="shared" ca="1" si="808"/>
        <v>1.9760598568126074E-4</v>
      </c>
      <c r="HK415" s="223">
        <f t="shared" ca="1" si="809"/>
        <v>-7.645537610171104E-5</v>
      </c>
      <c r="HL415" s="223">
        <f t="shared" ca="1" si="810"/>
        <v>-2.3476026776079206E-4</v>
      </c>
      <c r="HM415" s="223">
        <f t="shared" ca="1" si="811"/>
        <v>-3.7628808087601526E-5</v>
      </c>
      <c r="HN415" s="223">
        <f t="shared" ca="1" si="812"/>
        <v>2.1647415864345024E-4</v>
      </c>
      <c r="HO415" s="223">
        <f t="shared" ca="1" si="813"/>
        <v>1.4282666811078914E-4</v>
      </c>
      <c r="HP415" s="223">
        <f t="shared" ca="1" si="814"/>
        <v>-1.4706605961836285E-4</v>
      </c>
      <c r="HQ415" s="223">
        <f t="shared" ca="1" si="815"/>
        <v>-2.1429494335825782E-4</v>
      </c>
      <c r="HR415" s="223">
        <f t="shared" ca="1" si="816"/>
        <v>4.2927211839263244E-5</v>
      </c>
      <c r="HS415" s="223">
        <f t="shared" ca="1" si="817"/>
        <v>2.3515586666915744E-4</v>
      </c>
      <c r="HT415" s="223">
        <f t="shared" ca="1" si="818"/>
        <v>7.1349217737897642E-5</v>
      </c>
      <c r="HU415" s="223">
        <f t="shared" ca="1" si="819"/>
        <v>-2.0048297514533404E-4</v>
      </c>
      <c r="HV415" s="223">
        <f t="shared" ca="1" si="820"/>
        <v>-1.6877599647460842E-4</v>
      </c>
      <c r="HW415" s="223">
        <f t="shared" ca="1" si="821"/>
        <v>1.1846453117183873E-4</v>
      </c>
      <c r="HX415" s="223">
        <f t="shared" ca="1" si="822"/>
        <v>2.2634506266717806E-4</v>
      </c>
      <c r="HY415" s="223">
        <f t="shared" ca="1" si="823"/>
        <v>-8.4698030776645522E-6</v>
      </c>
      <c r="HZ415" s="223">
        <f t="shared" ca="1" si="824"/>
        <v>-2.3046105121829041E-4</v>
      </c>
      <c r="IA415" s="223">
        <f t="shared" ca="1" si="825"/>
        <v>-1.0352513229376769E-4</v>
      </c>
      <c r="IB415" s="223">
        <f t="shared" ca="1" si="826"/>
        <v>1.8015194067979215E-4</v>
      </c>
      <c r="IC415" s="223">
        <f t="shared" ca="1" si="827"/>
        <v>1.9107183420636473E-4</v>
      </c>
      <c r="ID415" s="223">
        <f t="shared" ca="1" si="828"/>
        <v>-8.7298603379972888E-5</v>
      </c>
      <c r="IE415" s="223">
        <f t="shared" ca="1" si="829"/>
        <v>-1.3894256540069965E-4</v>
      </c>
      <c r="IF415" s="223">
        <f t="shared" ca="1" si="830"/>
        <v>-2.6170951342370063E-5</v>
      </c>
      <c r="IG415" s="223">
        <f t="shared" ca="1" si="831"/>
        <v>2.2077744998468674E-4</v>
      </c>
      <c r="IH415" s="223">
        <f t="shared" ca="1" si="832"/>
        <v>1.3346004037409731E-4</v>
      </c>
      <c r="II415" s="223">
        <f t="shared" ca="1" si="833"/>
        <v>-1.5592116074469598E-4</v>
      </c>
      <c r="IJ415" s="223">
        <f t="shared" ca="1" si="834"/>
        <v>-2.0923154375104207E-4</v>
      </c>
      <c r="IK415" s="223">
        <f t="shared" ca="1" si="835"/>
        <v>5.4242924460563182E-5</v>
      </c>
      <c r="IL415" s="223">
        <f t="shared" ca="1" si="836"/>
        <v>2.3559145483885595E-4</v>
      </c>
      <c r="IM415" s="223">
        <f t="shared" ca="1" si="837"/>
        <v>6.0245183700271822E-5</v>
      </c>
      <c r="IN415" s="223">
        <f t="shared" ca="1" si="838"/>
        <v>-2.0631468369126116E-4</v>
      </c>
      <c r="IO415" s="223">
        <f t="shared" ca="1" si="839"/>
        <v>-1.6050594162024821E-4</v>
      </c>
      <c r="IP415" s="223">
        <f t="shared" ca="1" si="840"/>
        <v>1.2831515855039893E-4</v>
      </c>
      <c r="IQ415" s="223">
        <f t="shared" ca="1" si="841"/>
        <v>2.2286202223803243E-4</v>
      </c>
      <c r="IR415" s="223">
        <f t="shared" ca="1" si="842"/>
        <v>-2.0013050036406441E-5</v>
      </c>
      <c r="IS415" s="223">
        <f t="shared" ca="1" si="843"/>
        <v>-2.3258757123454629E-4</v>
      </c>
      <c r="IT415" s="223">
        <f t="shared" ca="1" si="844"/>
        <v>-9.3015289767261336E-5</v>
      </c>
      <c r="IU415" s="223">
        <f t="shared" ca="1" si="845"/>
        <v>1.8738582755173903E-4</v>
      </c>
      <c r="IV415" s="223">
        <f t="shared" ca="1" si="846"/>
        <v>1.8407737394694941E-4</v>
      </c>
      <c r="IW415" s="223">
        <f t="shared" ca="1" si="847"/>
        <v>-9.7931520676237756E-5</v>
      </c>
      <c r="IX415" s="223">
        <f t="shared" ca="1" si="848"/>
        <v>-2.3166821097117486E-4</v>
      </c>
      <c r="IY415" s="223">
        <f t="shared" ca="1" si="849"/>
        <v>-1.4650046483050228E-5</v>
      </c>
      <c r="IZ415" s="223">
        <f t="shared" ca="1" si="850"/>
        <v>2.2454886911108934E-4</v>
      </c>
      <c r="JA415" s="223">
        <f t="shared" ca="1" si="851"/>
        <v>1.237718957104253E-4</v>
      </c>
      <c r="JB415" s="223">
        <f t="shared" ca="1" si="852"/>
        <v>-1.6440063413771436E-4</v>
      </c>
    </row>
    <row r="416" spans="2:262">
      <c r="B416" s="230">
        <v>55</v>
      </c>
      <c r="C416" s="229">
        <f t="shared" si="853"/>
        <v>1.0742187500000005E-3</v>
      </c>
      <c r="D416" s="226">
        <f t="shared" ca="1" si="597"/>
        <v>50.055679920082881</v>
      </c>
      <c r="E416" s="225">
        <f ca="1">BI361</f>
        <v>5.5679920082879947E-2</v>
      </c>
      <c r="F416" s="224">
        <v>55</v>
      </c>
      <c r="G416" s="223">
        <f t="shared" ca="1" si="854"/>
        <v>-7.6219994496173492E-4</v>
      </c>
      <c r="H416" s="223">
        <f t="shared" ca="1" si="598"/>
        <v>3.1183220713145604E-4</v>
      </c>
      <c r="I416" s="223">
        <f t="shared" ca="1" si="599"/>
        <v>8.9884559156844668E-4</v>
      </c>
      <c r="J416" s="223">
        <f t="shared" ca="1" si="600"/>
        <v>8.2044160512907737E-5</v>
      </c>
      <c r="K416" s="223">
        <f t="shared" ca="1" si="601"/>
        <v>-8.6289363693643187E-4</v>
      </c>
      <c r="L416" s="223">
        <f t="shared" ca="1" si="602"/>
        <v>-4.6016629246539535E-4</v>
      </c>
      <c r="M416" s="223">
        <f t="shared" ca="1" si="603"/>
        <v>6.6124762622131797E-4</v>
      </c>
      <c r="N416" s="223">
        <f t="shared" ca="1" si="604"/>
        <v>7.4992664237714967E-4</v>
      </c>
      <c r="O416" s="223">
        <f t="shared" ca="1" si="605"/>
        <v>-3.3262791147829594E-4</v>
      </c>
      <c r="P416" s="223">
        <f t="shared" ca="1" si="606"/>
        <v>-8.9568501820851804E-4</v>
      </c>
      <c r="Q416" s="223">
        <f t="shared" ca="1" si="607"/>
        <v>-5.9863485080534069E-5</v>
      </c>
      <c r="R416" s="223">
        <f t="shared" ca="1" si="608"/>
        <v>8.6945269056600395E-4</v>
      </c>
      <c r="S416" s="223">
        <f t="shared" ca="1" si="609"/>
        <v>4.4085981060201004E-4</v>
      </c>
      <c r="T416" s="223">
        <f t="shared" ca="1" si="610"/>
        <v>-6.7626682808955756E-4</v>
      </c>
      <c r="U416" s="223">
        <f t="shared" ca="1" si="611"/>
        <v>-7.3720161202475969E-4</v>
      </c>
      <c r="V416" s="223">
        <f t="shared" ca="1" si="612"/>
        <v>3.5322325320902043E-4</v>
      </c>
      <c r="W416" s="223">
        <f t="shared" ca="1" si="613"/>
        <v>8.9198491768544062E-4</v>
      </c>
      <c r="X416" s="223">
        <f t="shared" ca="1" si="614"/>
        <v>3.7646750123186939E-5</v>
      </c>
      <c r="Y416" s="223">
        <f t="shared" ca="1" si="615"/>
        <v>-8.754880184057086E-4</v>
      </c>
      <c r="Z416" s="223">
        <f t="shared" ca="1" si="616"/>
        <v>-4.2128777127352975E-4</v>
      </c>
      <c r="AA416" s="223">
        <f t="shared" ca="1" si="617"/>
        <v>6.9087867210780032E-4</v>
      </c>
      <c r="AB416" s="223">
        <f t="shared" ca="1" si="618"/>
        <v>7.2403251898703086E-4</v>
      </c>
      <c r="AC416" s="223">
        <f t="shared" ca="1" si="619"/>
        <v>-3.7360582645987845E-4</v>
      </c>
      <c r="AD416" s="223">
        <f t="shared" ca="1" si="620"/>
        <v>-8.8774751880141365E-4</v>
      </c>
      <c r="AE416" s="223">
        <f t="shared" ca="1" si="621"/>
        <v>-1.5407338171266648E-5</v>
      </c>
      <c r="AF416" s="223">
        <f t="shared" ca="1" si="622"/>
        <v>8.8099598499973204E-4</v>
      </c>
      <c r="AG416" s="223">
        <f t="shared" ca="1" si="623"/>
        <v>4.0146196394459562E-4</v>
      </c>
      <c r="AH416" s="223">
        <f t="shared" ca="1" si="624"/>
        <v>-7.0507435664758492E-4</v>
      </c>
      <c r="AI416" s="223">
        <f t="shared" ca="1" si="625"/>
        <v>-7.1042729583318186E-4</v>
      </c>
      <c r="AJ416" s="223">
        <f t="shared" ca="1" si="626"/>
        <v>3.9376335353090148E-4</v>
      </c>
      <c r="AK416" s="223">
        <f t="shared" ca="1" si="627"/>
        <v>8.8297537400707903E-4</v>
      </c>
      <c r="AL416" s="223">
        <f t="shared" ca="1" si="628"/>
        <v>-6.8413545850473569E-6</v>
      </c>
      <c r="AM416" s="223">
        <f t="shared" ca="1" si="629"/>
        <v>-8.8597327255495253E-4</v>
      </c>
      <c r="AN416" s="223">
        <f t="shared" ca="1" si="630"/>
        <v>-3.813943309402141E-4</v>
      </c>
      <c r="AO416" s="223">
        <f t="shared" ca="1" si="631"/>
        <v>7.1884533075935141E-4</v>
      </c>
      <c r="AP416" s="223">
        <f t="shared" ca="1" si="632"/>
        <v>6.9639413784091254E-4</v>
      </c>
      <c r="AQ416" s="223">
        <f t="shared" ca="1" si="633"/>
        <v>-4.1368369228151491E-4</v>
      </c>
      <c r="AR416" s="223">
        <f t="shared" ca="1" si="634"/>
        <v>-8.7767135786401837E-4</v>
      </c>
      <c r="AS416" s="223">
        <f t="shared" ca="1" si="635"/>
        <v>2.9085926365174006E-5</v>
      </c>
      <c r="AT416" s="223">
        <f t="shared" ca="1" si="636"/>
        <v>8.9041688293946047E-4</v>
      </c>
      <c r="AU416" s="223">
        <f t="shared" ca="1" si="637"/>
        <v>3.6109696025212666E-4</v>
      </c>
      <c r="AV416" s="223">
        <f t="shared" ca="1" si="638"/>
        <v>-7.3218329932322654E-4</v>
      </c>
      <c r="AW416" s="223">
        <f t="shared" ca="1" si="639"/>
        <v>-6.8194149805986194E-4</v>
      </c>
      <c r="AX416" s="223">
        <f t="shared" ca="1" si="640"/>
        <v>4.333548434445276E-4</v>
      </c>
      <c r="AY416" s="223">
        <f t="shared" ca="1" si="641"/>
        <v>8.7183866531322638E-4</v>
      </c>
      <c r="AZ416" s="223">
        <f t="shared" ca="1" si="642"/>
        <v>-5.1312977870851106E-5</v>
      </c>
      <c r="BA416" s="223">
        <f t="shared" ca="1" si="643"/>
        <v>-8.9432413948851747E-4</v>
      </c>
      <c r="BB416" s="223">
        <f t="shared" ca="1" si="644"/>
        <v>-3.4058207825746249E-4</v>
      </c>
      <c r="BC416" s="223">
        <f t="shared" ca="1" si="645"/>
        <v>7.4508022804569026E-4</v>
      </c>
      <c r="BD416" s="223">
        <f t="shared" ca="1" si="646"/>
        <v>6.6707808221981091E-4</v>
      </c>
      <c r="BE416" s="223">
        <f t="shared" ca="1" si="647"/>
        <v>-4.5276495785403614E-4</v>
      </c>
      <c r="BF416" s="223">
        <f t="shared" ca="1" si="648"/>
        <v>-8.6548080975059542E-4</v>
      </c>
      <c r="BG416" s="223">
        <f t="shared" ca="1" si="649"/>
        <v>7.3509120357381102E-5</v>
      </c>
      <c r="BH416" s="223">
        <f t="shared" ca="1" si="650"/>
        <v>8.9769268861688114E-4</v>
      </c>
      <c r="BI416" s="223">
        <f t="shared" ca="1" si="651"/>
        <v>3.1986204235404602E-4</v>
      </c>
      <c r="BJ416" s="223">
        <f t="shared" ca="1" si="652"/>
        <v>-7.5752834829911962E-4</v>
      </c>
      <c r="BK416" s="223">
        <f t="shared" ca="1" si="653"/>
        <v>-6.5181284348669085E-4</v>
      </c>
      <c r="BL416" s="223">
        <f t="shared" ca="1" si="654"/>
        <v>4.7190234358290004E-4</v>
      </c>
      <c r="BM416" s="223">
        <f t="shared" ca="1" si="655"/>
        <v>8.5860162091058452E-4</v>
      </c>
      <c r="BN416" s="223">
        <f t="shared" ca="1" si="656"/>
        <v>-9.5660983698484393E-5</v>
      </c>
      <c r="BO416" s="223">
        <f t="shared" ca="1" si="657"/>
        <v>-9.0052050123651251E-4</v>
      </c>
      <c r="BP416" s="223">
        <f t="shared" ca="1" si="658"/>
        <v>-2.9894933351672776E-4</v>
      </c>
      <c r="BQ416" s="223">
        <f t="shared" ca="1" si="659"/>
        <v>7.6952016180134304E-4</v>
      </c>
      <c r="BR416" s="223">
        <f t="shared" ca="1" si="660"/>
        <v>6.3615497706950668E-4</v>
      </c>
      <c r="BS416" s="223">
        <f t="shared" ca="1" si="661"/>
        <v>-4.9075547298555464E-4</v>
      </c>
      <c r="BT416" s="223">
        <f t="shared" ca="1" si="662"/>
        <v>-8.5120524255931948E-4</v>
      </c>
      <c r="BU416" s="223">
        <f t="shared" ca="1" si="663"/>
        <v>1.1775522444000238E-4</v>
      </c>
      <c r="BV416" s="223">
        <f t="shared" ca="1" si="664"/>
        <v>9.0280587397882953E-4</v>
      </c>
      <c r="BW416" s="223">
        <f t="shared" ca="1" si="665"/>
        <v>2.7785654877933452E-4</v>
      </c>
      <c r="BX416" s="223">
        <f t="shared" ca="1" si="666"/>
        <v>-7.8104844513230949E-4</v>
      </c>
      <c r="BY416" s="223">
        <f t="shared" ca="1" si="667"/>
        <v>-6.2011391468150257E-4</v>
      </c>
      <c r="BZ416" s="223">
        <f t="shared" ca="1" si="668"/>
        <v>5.0931298964181212E-4</v>
      </c>
      <c r="CA416" s="223">
        <f t="shared" ca="1" si="669"/>
        <v>8.4329612999855088E-4</v>
      </c>
      <c r="CB416" s="223">
        <f t="shared" ca="1" si="670"/>
        <v>-1.3977853383746909E-4</v>
      </c>
      <c r="CC416" s="223">
        <f t="shared" ca="1" si="671"/>
        <v>-9.0454743022074782E-4</v>
      </c>
      <c r="CD416" s="223">
        <f t="shared" ca="1" si="672"/>
        <v>-2.565963936466823E-4</v>
      </c>
      <c r="CE416" s="223">
        <f t="shared" ca="1" si="673"/>
        <v>7.9210625408521087E-4</v>
      </c>
      <c r="CF416" s="223">
        <f t="shared" ca="1" si="674"/>
        <v>6.0369931885884717E-4</v>
      </c>
      <c r="CG416" s="223">
        <f t="shared" ca="1" si="675"/>
        <v>-5.2756371519754874E-4</v>
      </c>
      <c r="CH416" s="223">
        <f t="shared" ca="1" si="676"/>
        <v>-8.3487904738194446E-4</v>
      </c>
      <c r="CI416" s="223">
        <f t="shared" ca="1" si="677"/>
        <v>1.6171764587280811E-4</v>
      </c>
      <c r="CJ416" s="223">
        <f t="shared" ca="1" si="678"/>
        <v>9.0574412091390811E-4</v>
      </c>
      <c r="CK416" s="223">
        <f t="shared" ca="1" si="679"/>
        <v>2.3518167444125436E-4</v>
      </c>
      <c r="CL416" s="223">
        <f t="shared" ca="1" si="680"/>
        <v>-8.0268692784941182E-4</v>
      </c>
      <c r="CM416" s="223">
        <f t="shared" ca="1" si="681"/>
        <v>-5.8692107714028267E-4</v>
      </c>
      <c r="CN416" s="223">
        <f t="shared" ca="1" si="682"/>
        <v>5.4549665609812822E-4</v>
      </c>
      <c r="CO416" s="223">
        <f t="shared" ca="1" si="683"/>
        <v>8.2595906484533366E-4</v>
      </c>
      <c r="CP416" s="223">
        <f t="shared" ca="1" si="684"/>
        <v>-1.8355934524528567E-4</v>
      </c>
      <c r="CQ416" s="223">
        <f t="shared" ca="1" si="685"/>
        <v>-9.0639522521658393E-4</v>
      </c>
      <c r="CR416" s="223">
        <f t="shared" ca="1" si="686"/>
        <v>-2.1362529058915241E-4</v>
      </c>
      <c r="CS416" s="223">
        <f t="shared" ca="1" si="687"/>
        <v>8.1278409302267397E-4</v>
      </c>
      <c r="CT416" s="223">
        <f t="shared" ca="1" si="688"/>
        <v>5.6978929611124166E-4</v>
      </c>
      <c r="CU416" s="223">
        <f t="shared" ca="1" si="689"/>
        <v>-5.6310101021050788E-4</v>
      </c>
      <c r="CV416" s="223">
        <f t="shared" ca="1" si="690"/>
        <v>-8.1654155545265875E-4</v>
      </c>
      <c r="CW416" s="223">
        <f t="shared" ca="1" si="691"/>
        <v>2.0529047533191349E-4</v>
      </c>
      <c r="CX416" s="223">
        <f t="shared" ca="1" si="692"/>
        <v>9.0650035092788991E-4</v>
      </c>
      <c r="CY416" s="223">
        <f t="shared" ca="1" si="693"/>
        <v>1.919402268499636E-4</v>
      </c>
      <c r="CZ416" s="223">
        <f t="shared" ca="1" si="694"/>
        <v>-8.2239166745025935E-4</v>
      </c>
      <c r="DA416" s="223">
        <f t="shared" ca="1" si="695"/>
        <v>-5.5231429531601734E-4</v>
      </c>
      <c r="DB416" s="223">
        <f t="shared" ca="1" si="696"/>
        <v>5.8036617333004966E-4</v>
      </c>
      <c r="DC416" s="223">
        <f t="shared" ca="1" si="697"/>
        <v>8.0663219195943451E-4</v>
      </c>
      <c r="DD416" s="223">
        <f t="shared" ca="1" si="698"/>
        <v>-2.2689794611251921E-4</v>
      </c>
      <c r="DE416" s="223">
        <f t="shared" ca="1" si="699"/>
        <v>-9.0605943472402844E-4</v>
      </c>
      <c r="DF416" s="223">
        <f t="shared" ca="1" si="700"/>
        <v>-1.7013954549521506E-4</v>
      </c>
      <c r="DG416" s="223">
        <f t="shared" ca="1" si="701"/>
        <v>8.3150386388856717E-4</v>
      </c>
      <c r="DH416" s="223">
        <f t="shared" ca="1" si="702"/>
        <v>5.3450660104164595E-4</v>
      </c>
      <c r="DI416" s="223">
        <f t="shared" ca="1" si="703"/>
        <v>-5.9728174556804682E-4</v>
      </c>
      <c r="DJ416" s="223">
        <f t="shared" ca="1" si="704"/>
        <v>-7.9623694339568847E-4</v>
      </c>
      <c r="DK416" s="223">
        <f t="shared" ca="1" si="705"/>
        <v>2.4836874205462245E-4</v>
      </c>
      <c r="DL416" s="223">
        <f t="shared" ca="1" si="706"/>
        <v>9.0507274219643282E-4</v>
      </c>
      <c r="DM416" s="223">
        <f t="shared" ca="1" si="707"/>
        <v>1.4823637844021286E-4</v>
      </c>
      <c r="DN416" s="223">
        <f t="shared" ca="1" si="708"/>
        <v>-8.401151934912109E-4</v>
      </c>
      <c r="DO416" s="223">
        <f t="shared" ca="1" si="709"/>
        <v>-5.1637693997731693E-4</v>
      </c>
      <c r="DP416" s="223">
        <f t="shared" ca="1" si="710"/>
        <v>6.13837537616336E-4</v>
      </c>
      <c r="DQ416" s="223">
        <f t="shared" ca="1" si="711"/>
        <v>7.853620714704699E-4</v>
      </c>
      <c r="DR416" s="223">
        <f t="shared" ca="1" si="712"/>
        <v>-2.6968992995364218E-4</v>
      </c>
      <c r="DS416" s="223">
        <f t="shared" ca="1" si="713"/>
        <v>-9.0354086769178939E-4</v>
      </c>
      <c r="DT416" s="223">
        <f t="shared" ca="1" si="714"/>
        <v>-1.2624391933372813E-4</v>
      </c>
      <c r="DU416" s="223">
        <f t="shared" ca="1" si="715"/>
        <v>8.4822046911521641E-4</v>
      </c>
      <c r="DV416" s="223">
        <f t="shared" ca="1" si="716"/>
        <v>4.9793623275290206E-4</v>
      </c>
      <c r="DW416" s="223">
        <f t="shared" ca="1" si="717"/>
        <v>-6.3002357688481028E-4</v>
      </c>
      <c r="DX416" s="223">
        <f t="shared" ca="1" si="718"/>
        <v>-7.7401412679996425E-4</v>
      </c>
      <c r="DY416" s="223">
        <f t="shared" ca="1" si="719"/>
        <v>2.9084866672318937E-4</v>
      </c>
      <c r="DZ416" s="223">
        <f t="shared" ca="1" si="720"/>
        <v>9.0146473395401544E-4</v>
      </c>
      <c r="EA416" s="223">
        <f t="shared" ca="1" si="721"/>
        <v>1.0417541561082659E-4</v>
      </c>
      <c r="EB416" s="223">
        <f t="shared" ca="1" si="722"/>
        <v>-8.5581480844564213E-4</v>
      </c>
      <c r="EC416" s="223">
        <f t="shared" ca="1" si="723"/>
        <v>-4.791955873609334E-4</v>
      </c>
      <c r="ED416" s="223">
        <f t="shared" ca="1" si="724"/>
        <v>6.4583011350868651E-4</v>
      </c>
      <c r="EE416" s="223">
        <f t="shared" ca="1" si="725"/>
        <v>7.6219994496172614E-4</v>
      </c>
      <c r="EF416" s="223">
        <f t="shared" ca="1" si="726"/>
        <v>-3.1183220713145896E-4</v>
      </c>
      <c r="EG416" s="223">
        <f t="shared" ca="1" si="727"/>
        <v>-8.9884559156844462E-4</v>
      </c>
      <c r="EH416" s="223">
        <f t="shared" ca="1" si="728"/>
        <v>-8.2044160512905026E-5</v>
      </c>
      <c r="EI416" s="223">
        <f t="shared" ca="1" si="729"/>
        <v>8.6289363693643664E-4</v>
      </c>
      <c r="EJ416" s="223">
        <f t="shared" ca="1" si="730"/>
        <v>4.6016629246539373E-4</v>
      </c>
      <c r="EK416" s="223">
        <f t="shared" ca="1" si="731"/>
        <v>-6.6124762622132816E-4</v>
      </c>
      <c r="EL416" s="223">
        <f t="shared" ca="1" si="732"/>
        <v>-7.4992664237714859E-4</v>
      </c>
      <c r="EM416" s="223">
        <f t="shared" ca="1" si="733"/>
        <v>3.3262791147830977E-4</v>
      </c>
      <c r="EN416" s="223">
        <f t="shared" ca="1" si="734"/>
        <v>8.9568501820851772E-4</v>
      </c>
      <c r="EO416" s="223">
        <f t="shared" ca="1" si="735"/>
        <v>5.9863485080519324E-5</v>
      </c>
      <c r="EP416" s="223">
        <f t="shared" ca="1" si="736"/>
        <v>-8.6945269056600406E-4</v>
      </c>
      <c r="EQ416" s="223">
        <f t="shared" ca="1" si="737"/>
        <v>-4.408598106019986E-4</v>
      </c>
      <c r="ER416" s="223">
        <f t="shared" ca="1" si="738"/>
        <v>6.7626682808955777E-4</v>
      </c>
      <c r="ES416" s="223">
        <f t="shared" ca="1" si="739"/>
        <v>7.372016120247521E-4</v>
      </c>
      <c r="ET416" s="223">
        <f t="shared" ca="1" si="740"/>
        <v>-3.5322325320902065E-4</v>
      </c>
      <c r="EU416" s="223">
        <f t="shared" ca="1" si="741"/>
        <v>-8.9198491768543845E-4</v>
      </c>
      <c r="EV416" s="223">
        <f t="shared" ca="1" si="742"/>
        <v>-3.764675012318656E-5</v>
      </c>
      <c r="EW416" s="223">
        <f t="shared" ca="1" si="743"/>
        <v>8.7548801840571207E-4</v>
      </c>
      <c r="EX416" s="223">
        <f t="shared" ca="1" si="744"/>
        <v>4.2128777127352942E-4</v>
      </c>
      <c r="EY416" s="223">
        <f t="shared" ca="1" si="745"/>
        <v>-6.9087867210780888E-4</v>
      </c>
      <c r="EZ416" s="223">
        <f t="shared" ca="1" si="746"/>
        <v>-7.2403251898703065E-4</v>
      </c>
      <c r="FA416" s="223">
        <f t="shared" ca="1" si="747"/>
        <v>3.7360582645989043E-4</v>
      </c>
      <c r="FB416" s="223">
        <f t="shared" ca="1" si="748"/>
        <v>8.877475188014143E-4</v>
      </c>
      <c r="FC416" s="223">
        <f t="shared" ca="1" si="749"/>
        <v>1.5407338171256619E-5</v>
      </c>
      <c r="FD416" s="223">
        <f t="shared" ca="1" si="750"/>
        <v>-8.8099598499973117E-4</v>
      </c>
      <c r="FE416" s="223">
        <f t="shared" ca="1" si="751"/>
        <v>-4.0146196394458668E-4</v>
      </c>
      <c r="FF416" s="223">
        <f t="shared" ca="1" si="752"/>
        <v>7.0507435664758319E-4</v>
      </c>
      <c r="FG416" s="223">
        <f t="shared" ca="1" si="753"/>
        <v>7.1042729583317569E-4</v>
      </c>
      <c r="FH416" s="223">
        <f t="shared" ca="1" si="754"/>
        <v>-3.9376335353089899E-4</v>
      </c>
      <c r="FI416" s="223">
        <f t="shared" ca="1" si="755"/>
        <v>-8.8297537400707665E-4</v>
      </c>
      <c r="FJ416" s="223">
        <f t="shared" ca="1" si="756"/>
        <v>6.8413545850444838E-6</v>
      </c>
      <c r="FK416" s="223">
        <f t="shared" ca="1" si="757"/>
        <v>8.8597327255495459E-4</v>
      </c>
      <c r="FL416" s="223">
        <f t="shared" ca="1" si="758"/>
        <v>3.8139433094021665E-4</v>
      </c>
      <c r="FM416" s="223">
        <f t="shared" ca="1" si="759"/>
        <v>-7.1884533075935748E-4</v>
      </c>
      <c r="FN416" s="223">
        <f t="shared" ca="1" si="760"/>
        <v>-6.9639413784091438E-4</v>
      </c>
      <c r="FO416" s="223">
        <f t="shared" ca="1" si="761"/>
        <v>4.1368369228152386E-4</v>
      </c>
      <c r="FP416" s="223">
        <f t="shared" ca="1" si="762"/>
        <v>8.7767135786401913E-4</v>
      </c>
      <c r="FQ416" s="223">
        <f t="shared" ca="1" si="763"/>
        <v>-2.9085926365184035E-5</v>
      </c>
      <c r="FR416" s="223">
        <f t="shared" ca="1" si="764"/>
        <v>-8.9041688293945993E-4</v>
      </c>
      <c r="FS416" s="223">
        <f t="shared" ca="1" si="765"/>
        <v>-3.6109696025211739E-4</v>
      </c>
      <c r="FT416" s="223">
        <f t="shared" ca="1" si="766"/>
        <v>7.3218329932322492E-4</v>
      </c>
      <c r="FU416" s="223">
        <f t="shared" ca="1" si="767"/>
        <v>6.8194149805985544E-4</v>
      </c>
      <c r="FV416" s="223">
        <f t="shared" ca="1" si="768"/>
        <v>-4.333548434445251E-4</v>
      </c>
      <c r="FW416" s="223">
        <f t="shared" ca="1" si="769"/>
        <v>-8.7183866531322378E-4</v>
      </c>
      <c r="FX416" s="223">
        <f t="shared" ca="1" si="770"/>
        <v>5.1312977870848233E-5</v>
      </c>
      <c r="FY416" s="223">
        <f t="shared" ca="1" si="771"/>
        <v>8.9432413948851909E-4</v>
      </c>
      <c r="FZ416" s="223">
        <f t="shared" ca="1" si="772"/>
        <v>3.4058207825747101E-4</v>
      </c>
      <c r="GA416" s="223">
        <f t="shared" ca="1" si="773"/>
        <v>-7.4508022804569232E-4</v>
      </c>
      <c r="GB416" s="223">
        <f t="shared" ca="1" si="774"/>
        <v>-6.6707808221981709E-4</v>
      </c>
      <c r="GC416" s="223">
        <f t="shared" ca="1" si="775"/>
        <v>4.5276495785403917E-4</v>
      </c>
      <c r="GD416" s="223">
        <f t="shared" ca="1" si="776"/>
        <v>8.6548080975059824E-4</v>
      </c>
      <c r="GE416" s="223">
        <f t="shared" ca="1" si="777"/>
        <v>-7.350912035738468E-5</v>
      </c>
      <c r="GF416" s="223">
        <f t="shared" ca="1" si="778"/>
        <v>-8.9769268861687973E-4</v>
      </c>
      <c r="GG416" s="223">
        <f t="shared" ca="1" si="779"/>
        <v>-3.1986204235404277E-4</v>
      </c>
      <c r="GH416" s="223">
        <f t="shared" ca="1" si="780"/>
        <v>7.5752834829911431E-4</v>
      </c>
      <c r="GI416" s="223">
        <f t="shared" ca="1" si="781"/>
        <v>6.5181284348668847E-4</v>
      </c>
      <c r="GJ416" s="223">
        <f t="shared" ca="1" si="782"/>
        <v>-4.7190234358289196E-4</v>
      </c>
      <c r="GK416" s="223">
        <f t="shared" ca="1" si="783"/>
        <v>-8.5860162091058322E-4</v>
      </c>
      <c r="GL416" s="223">
        <f t="shared" ca="1" si="784"/>
        <v>9.5660983698475123E-5</v>
      </c>
      <c r="GM416" s="223">
        <f t="shared" ca="1" si="785"/>
        <v>9.0052050123651294E-4</v>
      </c>
      <c r="GN416" s="223">
        <f t="shared" ca="1" si="786"/>
        <v>2.9894933351673659E-4</v>
      </c>
      <c r="GO416" s="223">
        <f t="shared" ca="1" si="787"/>
        <v>-7.6952016180134477E-4</v>
      </c>
      <c r="GP416" s="223">
        <f t="shared" ca="1" si="788"/>
        <v>-6.3615497706949497E-4</v>
      </c>
      <c r="GQ416" s="223">
        <f t="shared" ca="1" si="789"/>
        <v>4.9075547298557947E-4</v>
      </c>
      <c r="GR416" s="223">
        <f t="shared" ca="1" si="790"/>
        <v>8.5120524255932251E-4</v>
      </c>
      <c r="GS416" s="223">
        <f t="shared" ca="1" si="791"/>
        <v>-1.177552244400059E-4</v>
      </c>
      <c r="GT416" s="223">
        <f t="shared" ca="1" si="792"/>
        <v>-9.0280587397883094E-4</v>
      </c>
      <c r="GU416" s="223">
        <f t="shared" ca="1" si="793"/>
        <v>-2.778565487793066E-4</v>
      </c>
      <c r="GV416" s="223">
        <f t="shared" ca="1" si="794"/>
        <v>7.8104844513230483E-4</v>
      </c>
      <c r="GW416" s="223">
        <f t="shared" ca="1" si="795"/>
        <v>6.2011391468150007E-4</v>
      </c>
      <c r="GX416" s="223">
        <f t="shared" ca="1" si="796"/>
        <v>-5.0931298964182567E-4</v>
      </c>
      <c r="GY416" s="223">
        <f t="shared" ca="1" si="797"/>
        <v>-8.4329612999854003E-4</v>
      </c>
      <c r="GZ416" s="223">
        <f t="shared" ca="1" si="798"/>
        <v>1.3977853383745982E-4</v>
      </c>
      <c r="HA416" s="223">
        <f t="shared" ca="1" si="799"/>
        <v>9.0454743022074804E-4</v>
      </c>
      <c r="HB416" s="223">
        <f t="shared" ca="1" si="800"/>
        <v>2.5659639364666642E-4</v>
      </c>
      <c r="HC416" s="223">
        <f t="shared" ca="1" si="801"/>
        <v>-7.9210625408522508E-4</v>
      </c>
      <c r="HD416" s="223">
        <f t="shared" ca="1" si="802"/>
        <v>-6.0369931885885422E-4</v>
      </c>
      <c r="HE416" s="223">
        <f t="shared" ca="1" si="803"/>
        <v>5.2756371519755156E-4</v>
      </c>
      <c r="HF416" s="223">
        <f t="shared" ca="1" si="804"/>
        <v>8.3487904738193807E-4</v>
      </c>
      <c r="HG416" s="223">
        <f t="shared" ca="1" si="805"/>
        <v>-1.6171764587283701E-4</v>
      </c>
      <c r="HH416" s="223">
        <f t="shared" ca="1" si="806"/>
        <v>-9.0574412091390768E-4</v>
      </c>
      <c r="HI416" s="223">
        <f t="shared" ca="1" si="807"/>
        <v>-2.3518167444125095E-4</v>
      </c>
      <c r="HJ416" s="223">
        <f t="shared" ca="1" si="808"/>
        <v>8.0268692784941952E-4</v>
      </c>
      <c r="HK416" s="223">
        <f t="shared" ca="1" si="809"/>
        <v>5.8692107714026045E-4</v>
      </c>
      <c r="HL416" s="223">
        <f t="shared" ca="1" si="810"/>
        <v>-5.4549665609812063E-4</v>
      </c>
      <c r="HM416" s="223">
        <f t="shared" ca="1" si="811"/>
        <v>-8.2595906484533225E-4</v>
      </c>
      <c r="HN416" s="223">
        <f t="shared" ca="1" si="812"/>
        <v>1.8355934524530188E-4</v>
      </c>
      <c r="HO416" s="223">
        <f t="shared" ca="1" si="813"/>
        <v>9.0639522521658447E-4</v>
      </c>
      <c r="HP416" s="223">
        <f t="shared" ca="1" si="814"/>
        <v>2.1362529058916135E-4</v>
      </c>
      <c r="HQ416" s="223">
        <f t="shared" ca="1" si="815"/>
        <v>-8.1278409302267549E-4</v>
      </c>
      <c r="HR416" s="223">
        <f t="shared" ca="1" si="816"/>
        <v>-5.6978929611122887E-4</v>
      </c>
      <c r="HS416" s="223">
        <f t="shared" ca="1" si="817"/>
        <v>5.6310101021053076E-4</v>
      </c>
      <c r="HT416" s="223">
        <f t="shared" ca="1" si="818"/>
        <v>8.1654155545266287E-4</v>
      </c>
      <c r="HU416" s="223">
        <f t="shared" ca="1" si="819"/>
        <v>-2.0529047533191696E-4</v>
      </c>
      <c r="HV416" s="223">
        <f t="shared" ca="1" si="820"/>
        <v>-9.0650035092788991E-4</v>
      </c>
      <c r="HW416" s="223">
        <f t="shared" ca="1" si="821"/>
        <v>-1.9194022684993487E-4</v>
      </c>
      <c r="HX416" s="223">
        <f t="shared" ca="1" si="822"/>
        <v>8.2239166745025013E-4</v>
      </c>
      <c r="HY416" s="223">
        <f t="shared" ca="1" si="823"/>
        <v>5.5231429531601452E-4</v>
      </c>
      <c r="HZ416" s="223">
        <f t="shared" ca="1" si="824"/>
        <v>-5.8036617333005237E-4</v>
      </c>
      <c r="IA416" s="223">
        <f t="shared" ca="1" si="825"/>
        <v>-8.0663219195942128E-4</v>
      </c>
      <c r="IB416" s="223">
        <f t="shared" ca="1" si="826"/>
        <v>2.2689794611249775E-4</v>
      </c>
      <c r="IC416" s="223">
        <f t="shared" ca="1" si="827"/>
        <v>9.0605943472402823E-4</v>
      </c>
      <c r="ID416" s="223">
        <f t="shared" ca="1" si="828"/>
        <v>1.7013954549521148E-4</v>
      </c>
      <c r="IE416" s="223">
        <f t="shared" ca="1" si="829"/>
        <v>-2.6221344656270041E-4</v>
      </c>
      <c r="IF416" s="223">
        <f t="shared" ca="1" si="830"/>
        <v>-5.3450660104166373E-4</v>
      </c>
      <c r="IG416" s="223">
        <f t="shared" ca="1" si="831"/>
        <v>5.9728174556804953E-4</v>
      </c>
      <c r="IH416" s="223">
        <f t="shared" ca="1" si="832"/>
        <v>7.9623694339568674E-4</v>
      </c>
      <c r="II416" s="223">
        <f t="shared" ca="1" si="833"/>
        <v>-2.4836874205465064E-4</v>
      </c>
      <c r="IJ416" s="223">
        <f t="shared" ca="1" si="834"/>
        <v>-9.0507274219643412E-4</v>
      </c>
      <c r="IK416" s="223">
        <f t="shared" ca="1" si="835"/>
        <v>-1.4823637844020934E-4</v>
      </c>
      <c r="IL416" s="223">
        <f t="shared" ca="1" si="836"/>
        <v>8.4011519349121231E-4</v>
      </c>
      <c r="IM416" s="223">
        <f t="shared" ca="1" si="837"/>
        <v>5.1637693997729286E-4</v>
      </c>
      <c r="IN416" s="223">
        <f t="shared" ca="1" si="838"/>
        <v>-6.1383753761631962E-4</v>
      </c>
      <c r="IO416" s="223">
        <f t="shared" ca="1" si="839"/>
        <v>-7.8536207147046817E-4</v>
      </c>
      <c r="IP416" s="223">
        <f t="shared" ca="1" si="840"/>
        <v>2.696899299536456E-4</v>
      </c>
      <c r="IQ416" s="223">
        <f t="shared" ca="1" si="841"/>
        <v>9.03540867691787E-4</v>
      </c>
      <c r="IR416" s="223">
        <f t="shared" ca="1" si="842"/>
        <v>1.2624391933375014E-4</v>
      </c>
      <c r="IS416" s="223">
        <f t="shared" ca="1" si="843"/>
        <v>-8.482204691152176E-4</v>
      </c>
      <c r="IT416" s="223">
        <f t="shared" ca="1" si="844"/>
        <v>-4.9793623275289902E-4</v>
      </c>
      <c r="IU416" s="223">
        <f t="shared" ca="1" si="845"/>
        <v>6.3002357688483142E-4</v>
      </c>
      <c r="IV416" s="223">
        <f t="shared" ca="1" si="846"/>
        <v>7.7401412679997585E-4</v>
      </c>
      <c r="IW416" s="223">
        <f t="shared" ca="1" si="847"/>
        <v>-2.9084866672319268E-4</v>
      </c>
      <c r="IX416" s="223">
        <f t="shared" ca="1" si="848"/>
        <v>-9.0146473395401501E-4</v>
      </c>
      <c r="IY416" s="223">
        <f t="shared" ca="1" si="849"/>
        <v>-1.0417541561079743E-4</v>
      </c>
      <c r="IZ416" s="223">
        <f t="shared" ca="1" si="850"/>
        <v>8.5581480844563497E-4</v>
      </c>
      <c r="JA416" s="223">
        <f t="shared" ca="1" si="851"/>
        <v>4.7919558736093037E-4</v>
      </c>
      <c r="JB416" s="223">
        <f t="shared" ca="1" si="852"/>
        <v>-6.4583011350868901E-4</v>
      </c>
    </row>
    <row r="417" spans="2:262">
      <c r="B417" s="230">
        <v>56</v>
      </c>
      <c r="C417" s="229">
        <f t="shared" si="853"/>
        <v>1.0937500000000005E-3</v>
      </c>
      <c r="D417" s="226">
        <f t="shared" ca="1" si="597"/>
        <v>50.055753188231002</v>
      </c>
      <c r="E417" s="225">
        <f ca="1">BJ361</f>
        <v>5.5753188231003094E-2</v>
      </c>
      <c r="F417" s="224">
        <v>56</v>
      </c>
      <c r="G417" s="223">
        <f t="shared" ca="1" si="854"/>
        <v>-2.8491263404772292E-4</v>
      </c>
      <c r="H417" s="223">
        <f t="shared" ca="1" si="598"/>
        <v>1.1983549921363483E-4</v>
      </c>
      <c r="I417" s="223">
        <f t="shared" ca="1" si="599"/>
        <v>3.3167012630882592E-4</v>
      </c>
      <c r="J417" s="223">
        <f t="shared" ca="1" si="600"/>
        <v>9.5757642758028034E-6</v>
      </c>
      <c r="K417" s="223">
        <f t="shared" ca="1" si="601"/>
        <v>-3.2793384843659212E-4</v>
      </c>
      <c r="L417" s="223">
        <f t="shared" ca="1" si="602"/>
        <v>-1.375292044587686E-4</v>
      </c>
      <c r="M417" s="223">
        <f t="shared" ca="1" si="603"/>
        <v>2.7427261486762572E-4</v>
      </c>
      <c r="N417" s="223">
        <f t="shared" ca="1" si="604"/>
        <v>2.4454506996823009E-4</v>
      </c>
      <c r="O417" s="223">
        <f t="shared" ca="1" si="605"/>
        <v>-1.7885586197250873E-4</v>
      </c>
      <c r="P417" s="223">
        <f t="shared" ca="1" si="606"/>
        <v>-3.1433116538160793E-4</v>
      </c>
      <c r="Q417" s="223">
        <f t="shared" ca="1" si="607"/>
        <v>5.6209925424503132E-5</v>
      </c>
      <c r="R417" s="223">
        <f t="shared" ca="1" si="608"/>
        <v>3.3626319028474559E-4</v>
      </c>
      <c r="S417" s="223">
        <f t="shared" ca="1" si="609"/>
        <v>7.4993462725140328E-5</v>
      </c>
      <c r="T417" s="223">
        <f t="shared" ca="1" si="610"/>
        <v>-3.0700219270044112E-4</v>
      </c>
      <c r="U417" s="223">
        <f t="shared" ca="1" si="611"/>
        <v>-1.9477977599231312E-4</v>
      </c>
      <c r="V417" s="223">
        <f t="shared" ca="1" si="612"/>
        <v>2.3100289425930179E-4</v>
      </c>
      <c r="W417" s="223">
        <f t="shared" ca="1" si="613"/>
        <v>2.849126340477233E-4</v>
      </c>
      <c r="X417" s="223">
        <f t="shared" ca="1" si="614"/>
        <v>-1.1983549921363497E-4</v>
      </c>
      <c r="Y417" s="223">
        <f t="shared" ca="1" si="615"/>
        <v>-3.3167012630882598E-4</v>
      </c>
      <c r="Z417" s="223">
        <f t="shared" ca="1" si="616"/>
        <v>-9.5757642758033726E-6</v>
      </c>
      <c r="AA417" s="223">
        <f t="shared" ca="1" si="617"/>
        <v>3.2793384843659223E-4</v>
      </c>
      <c r="AB417" s="223">
        <f t="shared" ca="1" si="618"/>
        <v>1.3752920445876888E-4</v>
      </c>
      <c r="AC417" s="223">
        <f t="shared" ca="1" si="619"/>
        <v>-2.7427261486762556E-4</v>
      </c>
      <c r="AD417" s="223">
        <f t="shared" ca="1" si="620"/>
        <v>-2.4454506996822987E-4</v>
      </c>
      <c r="AE417" s="223">
        <f t="shared" ca="1" si="621"/>
        <v>1.7885586197250748E-4</v>
      </c>
      <c r="AF417" s="223">
        <f t="shared" ca="1" si="622"/>
        <v>3.1433116538160804E-4</v>
      </c>
      <c r="AG417" s="223">
        <f t="shared" ca="1" si="623"/>
        <v>-5.620992542450343E-5</v>
      </c>
      <c r="AH417" s="223">
        <f t="shared" ca="1" si="624"/>
        <v>-3.3626319028474559E-4</v>
      </c>
      <c r="AI417" s="223">
        <f t="shared" ca="1" si="625"/>
        <v>-7.4993462725140626E-5</v>
      </c>
      <c r="AJ417" s="223">
        <f t="shared" ca="1" si="626"/>
        <v>3.070021927004415E-4</v>
      </c>
      <c r="AK417" s="223">
        <f t="shared" ca="1" si="627"/>
        <v>1.9477977599231431E-4</v>
      </c>
      <c r="AL417" s="223">
        <f t="shared" ca="1" si="628"/>
        <v>-2.310028942593016E-4</v>
      </c>
      <c r="AM417" s="223">
        <f t="shared" ca="1" si="629"/>
        <v>-2.8491263404772276E-4</v>
      </c>
      <c r="AN417" s="223">
        <f t="shared" ca="1" si="630"/>
        <v>1.1983549921363359E-4</v>
      </c>
      <c r="AO417" s="223">
        <f t="shared" ca="1" si="631"/>
        <v>3.3167012630882603E-4</v>
      </c>
      <c r="AP417" s="223">
        <f t="shared" ca="1" si="632"/>
        <v>9.5757642758024781E-6</v>
      </c>
      <c r="AQ417" s="223">
        <f t="shared" ca="1" si="633"/>
        <v>-3.2793384843659185E-4</v>
      </c>
      <c r="AR417" s="223">
        <f t="shared" ca="1" si="634"/>
        <v>-1.3752920445876915E-4</v>
      </c>
      <c r="AS417" s="223">
        <f t="shared" ca="1" si="635"/>
        <v>2.742726148676261E-4</v>
      </c>
      <c r="AT417" s="223">
        <f t="shared" ca="1" si="636"/>
        <v>2.445450699682309E-4</v>
      </c>
      <c r="AU417" s="223">
        <f t="shared" ca="1" si="637"/>
        <v>-1.7885586197250824E-4</v>
      </c>
      <c r="AV417" s="223">
        <f t="shared" ca="1" si="638"/>
        <v>-3.1433116538160771E-4</v>
      </c>
      <c r="AW417" s="223">
        <f t="shared" ca="1" si="639"/>
        <v>5.6209925424501966E-5</v>
      </c>
      <c r="AX417" s="223">
        <f t="shared" ca="1" si="640"/>
        <v>3.3626319028474559E-4</v>
      </c>
      <c r="AY417" s="223">
        <f t="shared" ca="1" si="641"/>
        <v>7.4993462725139731E-5</v>
      </c>
      <c r="AZ417" s="223">
        <f t="shared" ca="1" si="642"/>
        <v>-3.070021927004409E-4</v>
      </c>
      <c r="BA417" s="223">
        <f t="shared" ca="1" si="643"/>
        <v>-1.9477977599231361E-4</v>
      </c>
      <c r="BB417" s="223">
        <f t="shared" ca="1" si="644"/>
        <v>2.3100289425930225E-4</v>
      </c>
      <c r="BC417" s="223">
        <f t="shared" ca="1" si="645"/>
        <v>2.8491263404772232E-4</v>
      </c>
      <c r="BD417" s="223">
        <f t="shared" ca="1" si="646"/>
        <v>-1.198354992136322E-4</v>
      </c>
      <c r="BE417" s="223">
        <f t="shared" ca="1" si="647"/>
        <v>-3.316701263088263E-4</v>
      </c>
      <c r="BF417" s="223">
        <f t="shared" ca="1" si="648"/>
        <v>-9.5757642758039689E-6</v>
      </c>
      <c r="BG417" s="223">
        <f t="shared" ca="1" si="649"/>
        <v>3.2793384843659201E-4</v>
      </c>
      <c r="BH417" s="223">
        <f t="shared" ca="1" si="650"/>
        <v>1.3752920445876828E-4</v>
      </c>
      <c r="BI417" s="223">
        <f t="shared" ca="1" si="651"/>
        <v>-2.7427261486762659E-4</v>
      </c>
      <c r="BJ417" s="223">
        <f t="shared" ca="1" si="652"/>
        <v>-2.4454506996823188E-4</v>
      </c>
      <c r="BK417" s="223">
        <f t="shared" ca="1" si="653"/>
        <v>1.7885586197250702E-4</v>
      </c>
      <c r="BL417" s="223">
        <f t="shared" ca="1" si="654"/>
        <v>3.143311653816082E-4</v>
      </c>
      <c r="BM417" s="223">
        <f t="shared" ca="1" si="655"/>
        <v>-5.6209925424502861E-5</v>
      </c>
      <c r="BN417" s="223">
        <f t="shared" ca="1" si="656"/>
        <v>-3.3626319028474559E-4</v>
      </c>
      <c r="BO417" s="223">
        <f t="shared" ca="1" si="657"/>
        <v>-7.4993462725138864E-5</v>
      </c>
      <c r="BP417" s="223">
        <f t="shared" ca="1" si="658"/>
        <v>3.0700219270044031E-4</v>
      </c>
      <c r="BQ417" s="223">
        <f t="shared" ca="1" si="659"/>
        <v>1.9477977599231477E-4</v>
      </c>
      <c r="BR417" s="223">
        <f t="shared" ca="1" si="660"/>
        <v>-2.3100289425930117E-4</v>
      </c>
      <c r="BS417" s="223">
        <f t="shared" ca="1" si="661"/>
        <v>-2.8491263404772308E-4</v>
      </c>
      <c r="BT417" s="223">
        <f t="shared" ca="1" si="662"/>
        <v>1.1983549921363531E-4</v>
      </c>
      <c r="BU417" s="223">
        <f t="shared" ca="1" si="663"/>
        <v>3.3167012630882652E-4</v>
      </c>
      <c r="BV417" s="223">
        <f t="shared" ca="1" si="664"/>
        <v>9.5757642758054326E-6</v>
      </c>
      <c r="BW417" s="223">
        <f t="shared" ca="1" si="665"/>
        <v>-3.2793384843659174E-4</v>
      </c>
      <c r="BX417" s="223">
        <f t="shared" ca="1" si="666"/>
        <v>-1.3752920445876966E-4</v>
      </c>
      <c r="BY417" s="223">
        <f t="shared" ca="1" si="667"/>
        <v>2.7427261486762577E-4</v>
      </c>
      <c r="BZ417" s="223">
        <f t="shared" ca="1" si="668"/>
        <v>2.4454506996822965E-4</v>
      </c>
      <c r="CA417" s="223">
        <f t="shared" ca="1" si="669"/>
        <v>-1.7885586197250575E-4</v>
      </c>
      <c r="CB417" s="223">
        <f t="shared" ca="1" si="670"/>
        <v>-3.1433116538160874E-4</v>
      </c>
      <c r="CC417" s="223">
        <f t="shared" ca="1" si="671"/>
        <v>5.6209925424501397E-5</v>
      </c>
      <c r="CD417" s="223">
        <f t="shared" ca="1" si="672"/>
        <v>3.3626319028474559E-4</v>
      </c>
      <c r="CE417" s="223">
        <f t="shared" ca="1" si="673"/>
        <v>7.4993462725140301E-5</v>
      </c>
      <c r="CF417" s="223">
        <f t="shared" ca="1" si="674"/>
        <v>-3.0700219270044166E-4</v>
      </c>
      <c r="CG417" s="223">
        <f t="shared" ca="1" si="675"/>
        <v>-1.9477977599231599E-4</v>
      </c>
      <c r="CH417" s="223">
        <f t="shared" ca="1" si="676"/>
        <v>2.3100289425930008E-4</v>
      </c>
      <c r="CI417" s="223">
        <f t="shared" ca="1" si="677"/>
        <v>2.849126340477239E-4</v>
      </c>
      <c r="CJ417" s="223">
        <f t="shared" ca="1" si="678"/>
        <v>-1.1983549921363391E-4</v>
      </c>
      <c r="CK417" s="223">
        <f t="shared" ca="1" si="679"/>
        <v>-3.3167012630882598E-4</v>
      </c>
      <c r="CL417" s="223">
        <f t="shared" ca="1" si="680"/>
        <v>-9.5757642758021529E-6</v>
      </c>
      <c r="CM417" s="223">
        <f t="shared" ca="1" si="681"/>
        <v>3.2793384843659142E-4</v>
      </c>
      <c r="CN417" s="223">
        <f t="shared" ca="1" si="682"/>
        <v>1.3752920445877102E-4</v>
      </c>
      <c r="CO417" s="223">
        <f t="shared" ca="1" si="683"/>
        <v>-2.7427261486762491E-4</v>
      </c>
      <c r="CP417" s="223">
        <f t="shared" ca="1" si="684"/>
        <v>-2.4454506996823068E-4</v>
      </c>
      <c r="CQ417" s="223">
        <f t="shared" ca="1" si="685"/>
        <v>1.7885586197250854E-4</v>
      </c>
      <c r="CR417" s="223">
        <f t="shared" ca="1" si="686"/>
        <v>3.1433116538160755E-4</v>
      </c>
      <c r="CS417" s="223">
        <f t="shared" ca="1" si="687"/>
        <v>-5.6209925424499933E-5</v>
      </c>
      <c r="CT417" s="223">
        <f t="shared" ca="1" si="688"/>
        <v>-3.3626319028474554E-4</v>
      </c>
      <c r="CU417" s="223">
        <f t="shared" ca="1" si="689"/>
        <v>-7.4993462725141737E-5</v>
      </c>
      <c r="CV417" s="223">
        <f t="shared" ca="1" si="690"/>
        <v>3.0700219270044107E-4</v>
      </c>
      <c r="CW417" s="223">
        <f t="shared" ca="1" si="691"/>
        <v>1.9477977599231331E-4</v>
      </c>
      <c r="CX417" s="223">
        <f t="shared" ca="1" si="692"/>
        <v>-2.3100289425930249E-4</v>
      </c>
      <c r="CY417" s="223">
        <f t="shared" ca="1" si="693"/>
        <v>-2.8491263404772211E-4</v>
      </c>
      <c r="CZ417" s="223">
        <f t="shared" ca="1" si="694"/>
        <v>1.1983549921363697E-4</v>
      </c>
      <c r="DA417" s="223">
        <f t="shared" ca="1" si="695"/>
        <v>3.3167012630882701E-4</v>
      </c>
      <c r="DB417" s="223">
        <f t="shared" ca="1" si="696"/>
        <v>9.575764275808387E-6</v>
      </c>
      <c r="DC417" s="223">
        <f t="shared" ca="1" si="697"/>
        <v>-3.2793384843659109E-4</v>
      </c>
      <c r="DD417" s="223">
        <f t="shared" ca="1" si="698"/>
        <v>-1.3752920445877235E-4</v>
      </c>
      <c r="DE417" s="223">
        <f t="shared" ca="1" si="699"/>
        <v>2.7427261486762404E-4</v>
      </c>
      <c r="DF417" s="223">
        <f t="shared" ca="1" si="700"/>
        <v>2.4454506996823166E-4</v>
      </c>
      <c r="DG417" s="223">
        <f t="shared" ca="1" si="701"/>
        <v>-1.788558619725073E-4</v>
      </c>
      <c r="DH417" s="223">
        <f t="shared" ca="1" si="702"/>
        <v>-3.1433116538160809E-4</v>
      </c>
      <c r="DI417" s="223">
        <f t="shared" ca="1" si="703"/>
        <v>5.6209925424503159E-5</v>
      </c>
      <c r="DJ417" s="223">
        <f t="shared" ca="1" si="704"/>
        <v>3.3626319028474565E-4</v>
      </c>
      <c r="DK417" s="223">
        <f t="shared" ca="1" si="705"/>
        <v>7.4993462725138512E-5</v>
      </c>
      <c r="DL417" s="223">
        <f t="shared" ca="1" si="706"/>
        <v>-3.0700219270044237E-4</v>
      </c>
      <c r="DM417" s="223">
        <f t="shared" ca="1" si="707"/>
        <v>-1.9477977599231843E-4</v>
      </c>
      <c r="DN417" s="223">
        <f t="shared" ca="1" si="708"/>
        <v>2.3100289425929794E-4</v>
      </c>
      <c r="DO417" s="223">
        <f t="shared" ca="1" si="709"/>
        <v>2.8491263404772547E-4</v>
      </c>
      <c r="DP417" s="223">
        <f t="shared" ca="1" si="710"/>
        <v>-1.1983549921363111E-4</v>
      </c>
      <c r="DQ417" s="223">
        <f t="shared" ca="1" si="711"/>
        <v>-3.3167012630882652E-4</v>
      </c>
      <c r="DR417" s="223">
        <f t="shared" ca="1" si="712"/>
        <v>-9.5757642758051073E-6</v>
      </c>
      <c r="DS417" s="223">
        <f t="shared" ca="1" si="713"/>
        <v>3.2793384843659179E-4</v>
      </c>
      <c r="DT417" s="223">
        <f t="shared" ca="1" si="714"/>
        <v>1.3752920445876934E-4</v>
      </c>
      <c r="DU417" s="223">
        <f t="shared" ca="1" si="715"/>
        <v>-2.7427261486762594E-4</v>
      </c>
      <c r="DV417" s="223">
        <f t="shared" ca="1" si="716"/>
        <v>-2.4454506996822944E-4</v>
      </c>
      <c r="DW417" s="223">
        <f t="shared" ca="1" si="717"/>
        <v>1.7885586197251011E-4</v>
      </c>
      <c r="DX417" s="223">
        <f t="shared" ca="1" si="718"/>
        <v>3.1433116538160695E-4</v>
      </c>
      <c r="DY417" s="223">
        <f t="shared" ca="1" si="719"/>
        <v>-5.6209925424497006E-5</v>
      </c>
      <c r="DZ417" s="223">
        <f t="shared" ca="1" si="720"/>
        <v>-3.3626319028474548E-4</v>
      </c>
      <c r="EA417" s="223">
        <f t="shared" ca="1" si="721"/>
        <v>-7.4993462725144637E-5</v>
      </c>
      <c r="EB417" s="223">
        <f t="shared" ca="1" si="722"/>
        <v>3.0700219270043982E-4</v>
      </c>
      <c r="EC417" s="223">
        <f t="shared" ca="1" si="723"/>
        <v>1.9477977599231572E-4</v>
      </c>
      <c r="ED417" s="223">
        <f t="shared" ca="1" si="724"/>
        <v>-2.3100289425930033E-4</v>
      </c>
      <c r="EE417" s="223">
        <f t="shared" ca="1" si="725"/>
        <v>-2.8491263404772368E-4</v>
      </c>
      <c r="EF417" s="223">
        <f t="shared" ca="1" si="726"/>
        <v>1.198354992136342E-4</v>
      </c>
      <c r="EG417" s="223">
        <f t="shared" ca="1" si="727"/>
        <v>3.3167012630882592E-4</v>
      </c>
      <c r="EH417" s="223">
        <f t="shared" ca="1" si="728"/>
        <v>9.5757642758018005E-6</v>
      </c>
      <c r="EI417" s="223">
        <f t="shared" ca="1" si="729"/>
        <v>-3.2793384843659255E-4</v>
      </c>
      <c r="EJ417" s="223">
        <f t="shared" ca="1" si="730"/>
        <v>-1.3752920445877506E-4</v>
      </c>
      <c r="EK417" s="223">
        <f t="shared" ca="1" si="731"/>
        <v>2.742726148676223E-4</v>
      </c>
      <c r="EL417" s="223">
        <f t="shared" ca="1" si="732"/>
        <v>2.4454506996823372E-4</v>
      </c>
      <c r="EM417" s="223">
        <f t="shared" ca="1" si="733"/>
        <v>-1.7885586197250477E-4</v>
      </c>
      <c r="EN417" s="223">
        <f t="shared" ca="1" si="734"/>
        <v>-3.1433116538160917E-4</v>
      </c>
      <c r="EO417" s="223">
        <f t="shared" ca="1" si="735"/>
        <v>5.6209925424500259E-5</v>
      </c>
      <c r="EP417" s="223">
        <f t="shared" ca="1" si="736"/>
        <v>3.3626319028474554E-4</v>
      </c>
      <c r="EQ417" s="223">
        <f t="shared" ca="1" si="737"/>
        <v>7.4993462725141412E-5</v>
      </c>
      <c r="ER417" s="223">
        <f t="shared" ca="1" si="738"/>
        <v>-3.0700219270044117E-4</v>
      </c>
      <c r="ES417" s="223">
        <f t="shared" ca="1" si="739"/>
        <v>-1.9477977599231304E-4</v>
      </c>
      <c r="ET417" s="223">
        <f t="shared" ca="1" si="740"/>
        <v>2.3100289425930274E-4</v>
      </c>
      <c r="EU417" s="223">
        <f t="shared" ca="1" si="741"/>
        <v>2.8491263404772194E-4</v>
      </c>
      <c r="EV417" s="223">
        <f t="shared" ca="1" si="742"/>
        <v>-1.1983549921362837E-4</v>
      </c>
      <c r="EW417" s="223">
        <f t="shared" ca="1" si="743"/>
        <v>-3.3167012630882695E-4</v>
      </c>
      <c r="EX417" s="223">
        <f t="shared" ca="1" si="744"/>
        <v>-9.5757642758080618E-6</v>
      </c>
      <c r="EY417" s="223">
        <f t="shared" ca="1" si="745"/>
        <v>3.2793384843659114E-4</v>
      </c>
      <c r="EZ417" s="223">
        <f t="shared" ca="1" si="746"/>
        <v>1.3752920445877207E-4</v>
      </c>
      <c r="FA417" s="223">
        <f t="shared" ca="1" si="747"/>
        <v>-2.742726148676242E-4</v>
      </c>
      <c r="FB417" s="223">
        <f t="shared" ca="1" si="748"/>
        <v>-2.4454506996823144E-4</v>
      </c>
      <c r="FC417" s="223">
        <f t="shared" ca="1" si="749"/>
        <v>1.7885586197250757E-4</v>
      </c>
      <c r="FD417" s="223">
        <f t="shared" ca="1" si="750"/>
        <v>3.1433116538160798E-4</v>
      </c>
      <c r="FE417" s="223">
        <f t="shared" ca="1" si="751"/>
        <v>-5.6209925424503511E-5</v>
      </c>
      <c r="FF417" s="223">
        <f t="shared" ca="1" si="752"/>
        <v>-3.3626319028474559E-4</v>
      </c>
      <c r="FG417" s="223">
        <f t="shared" ca="1" si="753"/>
        <v>-7.4993462725138213E-5</v>
      </c>
      <c r="FH417" s="223">
        <f t="shared" ca="1" si="754"/>
        <v>3.0700219270043863E-4</v>
      </c>
      <c r="FI417" s="223">
        <f t="shared" ca="1" si="755"/>
        <v>1.9477977599231816E-4</v>
      </c>
      <c r="FJ417" s="223">
        <f t="shared" ca="1" si="756"/>
        <v>-2.3100289425929819E-4</v>
      </c>
      <c r="FK417" s="223">
        <f t="shared" ca="1" si="757"/>
        <v>-2.8491263404772531E-4</v>
      </c>
      <c r="FL417" s="223">
        <f t="shared" ca="1" si="758"/>
        <v>1.1983549921363145E-4</v>
      </c>
      <c r="FM417" s="223">
        <f t="shared" ca="1" si="759"/>
        <v>3.3167012630882641E-4</v>
      </c>
      <c r="FN417" s="223">
        <f t="shared" ca="1" si="760"/>
        <v>9.5757642758047821E-6</v>
      </c>
      <c r="FO417" s="223">
        <f t="shared" ca="1" si="761"/>
        <v>-3.2793384843659185E-4</v>
      </c>
      <c r="FP417" s="223">
        <f t="shared" ca="1" si="762"/>
        <v>-1.3752920445876904E-4</v>
      </c>
      <c r="FQ417" s="223">
        <f t="shared" ca="1" si="763"/>
        <v>2.742726148676261E-4</v>
      </c>
      <c r="FR417" s="223">
        <f t="shared" ca="1" si="764"/>
        <v>2.4454506996822917E-4</v>
      </c>
      <c r="FS417" s="223">
        <f t="shared" ca="1" si="765"/>
        <v>-1.7885586197250225E-4</v>
      </c>
      <c r="FT417" s="223">
        <f t="shared" ca="1" si="766"/>
        <v>-3.143311653816102E-4</v>
      </c>
      <c r="FU417" s="223">
        <f t="shared" ca="1" si="767"/>
        <v>5.6209925424497304E-5</v>
      </c>
      <c r="FV417" s="223">
        <f t="shared" ca="1" si="768"/>
        <v>3.3626319028474548E-4</v>
      </c>
      <c r="FW417" s="223">
        <f t="shared" ca="1" si="769"/>
        <v>7.4993462725144285E-5</v>
      </c>
      <c r="FX417" s="223">
        <f t="shared" ca="1" si="770"/>
        <v>-3.0700219270043993E-4</v>
      </c>
      <c r="FY417" s="223">
        <f t="shared" ca="1" si="771"/>
        <v>-1.9477977599231548E-4</v>
      </c>
      <c r="FZ417" s="223">
        <f t="shared" ca="1" si="772"/>
        <v>2.3100289425930057E-4</v>
      </c>
      <c r="GA417" s="223">
        <f t="shared" ca="1" si="773"/>
        <v>2.8491263404772352E-4</v>
      </c>
      <c r="GB417" s="223">
        <f t="shared" ca="1" si="774"/>
        <v>-1.1983549921363449E-4</v>
      </c>
      <c r="GC417" s="223">
        <f t="shared" ca="1" si="775"/>
        <v>-3.3167012630882587E-4</v>
      </c>
      <c r="GD417" s="223">
        <f t="shared" ca="1" si="776"/>
        <v>-9.5757642758014753E-6</v>
      </c>
      <c r="GE417" s="223">
        <f t="shared" ca="1" si="777"/>
        <v>3.2793384843659049E-4</v>
      </c>
      <c r="GF417" s="223">
        <f t="shared" ca="1" si="778"/>
        <v>1.3752920445877478E-4</v>
      </c>
      <c r="GG417" s="223">
        <f t="shared" ca="1" si="779"/>
        <v>-2.7427261486762247E-4</v>
      </c>
      <c r="GH417" s="223">
        <f t="shared" ca="1" si="780"/>
        <v>-2.445450699682335E-4</v>
      </c>
      <c r="GI417" s="223">
        <f t="shared" ca="1" si="781"/>
        <v>1.7885586197250507E-4</v>
      </c>
      <c r="GJ417" s="223">
        <f t="shared" ca="1" si="782"/>
        <v>3.1433116538160907E-4</v>
      </c>
      <c r="GK417" s="223">
        <f t="shared" ca="1" si="783"/>
        <v>-5.6209925424491151E-5</v>
      </c>
      <c r="GL417" s="223">
        <f t="shared" ca="1" si="784"/>
        <v>-3.3626319028474554E-4</v>
      </c>
      <c r="GM417" s="223">
        <f t="shared" ca="1" si="785"/>
        <v>-7.4993462725150411E-5</v>
      </c>
      <c r="GN417" s="223">
        <f t="shared" ca="1" si="786"/>
        <v>3.0700219270044134E-4</v>
      </c>
      <c r="GO417" s="223">
        <f t="shared" ca="1" si="787"/>
        <v>1.9477977599232054E-4</v>
      </c>
      <c r="GP417" s="223">
        <f t="shared" ca="1" si="788"/>
        <v>-2.3100289425930296E-4</v>
      </c>
      <c r="GQ417" s="223">
        <f t="shared" ca="1" si="789"/>
        <v>-2.8491263404772688E-4</v>
      </c>
      <c r="GR417" s="223">
        <f t="shared" ca="1" si="790"/>
        <v>1.1983549921363758E-4</v>
      </c>
      <c r="GS417" s="223">
        <f t="shared" ca="1" si="791"/>
        <v>3.316701263088269E-4</v>
      </c>
      <c r="GT417" s="223">
        <f t="shared" ca="1" si="792"/>
        <v>9.5757642757981955E-6</v>
      </c>
      <c r="GU417" s="223">
        <f t="shared" ca="1" si="793"/>
        <v>-3.279338484365912E-4</v>
      </c>
      <c r="GV417" s="223">
        <f t="shared" ca="1" si="794"/>
        <v>-1.3752920445878048E-4</v>
      </c>
      <c r="GW417" s="223">
        <f t="shared" ca="1" si="795"/>
        <v>2.7427261486762442E-4</v>
      </c>
      <c r="GX417" s="223">
        <f t="shared" ca="1" si="796"/>
        <v>2.4454506996823778E-4</v>
      </c>
      <c r="GY417" s="223">
        <f t="shared" ca="1" si="797"/>
        <v>-1.7885586197250784E-4</v>
      </c>
      <c r="GZ417" s="223">
        <f t="shared" ca="1" si="798"/>
        <v>-3.1433116538161129E-4</v>
      </c>
      <c r="HA417" s="223">
        <f t="shared" ca="1" si="799"/>
        <v>5.6209925424503837E-5</v>
      </c>
      <c r="HB417" s="223">
        <f t="shared" ca="1" si="800"/>
        <v>3.3626319028474537E-4</v>
      </c>
      <c r="HC417" s="223">
        <f t="shared" ca="1" si="801"/>
        <v>7.4993462725137861E-5</v>
      </c>
      <c r="HD417" s="223">
        <f t="shared" ca="1" si="802"/>
        <v>-3.0700219270043873E-4</v>
      </c>
      <c r="HE417" s="223">
        <f t="shared" ca="1" si="803"/>
        <v>-1.9477977599231008E-4</v>
      </c>
      <c r="HF417" s="223">
        <f t="shared" ca="1" si="804"/>
        <v>2.310028942592984E-4</v>
      </c>
      <c r="HG417" s="223">
        <f t="shared" ca="1" si="805"/>
        <v>2.8491263404771999E-4</v>
      </c>
      <c r="HH417" s="223">
        <f t="shared" ca="1" si="806"/>
        <v>-1.1983549921363174E-4</v>
      </c>
      <c r="HI417" s="223">
        <f t="shared" ca="1" si="807"/>
        <v>-3.3167012630882793E-4</v>
      </c>
      <c r="HJ417" s="223">
        <f t="shared" ca="1" si="808"/>
        <v>-9.5757642758044297E-6</v>
      </c>
      <c r="HK417" s="223">
        <f t="shared" ca="1" si="809"/>
        <v>3.2793384843658984E-4</v>
      </c>
      <c r="HL417" s="223">
        <f t="shared" ca="1" si="810"/>
        <v>1.3752920445876871E-4</v>
      </c>
      <c r="HM417" s="223">
        <f t="shared" ca="1" si="811"/>
        <v>-2.7427261486762079E-4</v>
      </c>
      <c r="HN417" s="223">
        <f t="shared" ca="1" si="812"/>
        <v>-2.4454506996822895E-4</v>
      </c>
      <c r="HO417" s="223">
        <f t="shared" ca="1" si="813"/>
        <v>1.7885586197250255E-4</v>
      </c>
      <c r="HP417" s="223">
        <f t="shared" ca="1" si="814"/>
        <v>3.1433116538160668E-4</v>
      </c>
      <c r="HQ417" s="223">
        <f t="shared" ca="1" si="815"/>
        <v>-5.6209925424497657E-5</v>
      </c>
      <c r="HR417" s="223">
        <f t="shared" ca="1" si="816"/>
        <v>-3.3626319028474575E-4</v>
      </c>
      <c r="HS417" s="223">
        <f t="shared" ca="1" si="817"/>
        <v>-7.499346272514396E-5</v>
      </c>
      <c r="HT417" s="223">
        <f t="shared" ca="1" si="818"/>
        <v>3.0700219270043619E-4</v>
      </c>
      <c r="HU417" s="223">
        <f t="shared" ca="1" si="819"/>
        <v>1.9477977599231518E-4</v>
      </c>
      <c r="HV417" s="223">
        <f t="shared" ca="1" si="820"/>
        <v>-2.3100289425929385E-4</v>
      </c>
      <c r="HW417" s="223">
        <f t="shared" ca="1" si="821"/>
        <v>-2.8491263404772335E-4</v>
      </c>
      <c r="HX417" s="223">
        <f t="shared" ca="1" si="822"/>
        <v>1.1983549921362589E-4</v>
      </c>
      <c r="HY417" s="223">
        <f t="shared" ca="1" si="823"/>
        <v>3.3167012630882576E-4</v>
      </c>
      <c r="HZ417" s="223">
        <f t="shared" ca="1" si="824"/>
        <v>9.5757642758107181E-6</v>
      </c>
      <c r="IA417" s="223">
        <f t="shared" ca="1" si="825"/>
        <v>-3.2793384843659266E-4</v>
      </c>
      <c r="IB417" s="223">
        <f t="shared" ca="1" si="826"/>
        <v>-1.3752920445877446E-4</v>
      </c>
      <c r="IC417" s="223">
        <f t="shared" ca="1" si="827"/>
        <v>2.7427261486762821E-4</v>
      </c>
      <c r="ID417" s="223">
        <f t="shared" ca="1" si="828"/>
        <v>2.4454506996823329E-4</v>
      </c>
      <c r="IE417" s="223">
        <f t="shared" ca="1" si="829"/>
        <v>1.3281966599952908E-5</v>
      </c>
      <c r="IF417" s="223">
        <f t="shared" ca="1" si="830"/>
        <v>-3.1433116538160896E-4</v>
      </c>
      <c r="IG417" s="223">
        <f t="shared" ca="1" si="831"/>
        <v>5.6209925424491477E-5</v>
      </c>
      <c r="IH417" s="223">
        <f t="shared" ca="1" si="832"/>
        <v>3.3626319028474559E-4</v>
      </c>
      <c r="II417" s="223">
        <f t="shared" ca="1" si="833"/>
        <v>7.4993462725150085E-5</v>
      </c>
      <c r="IJ417" s="223">
        <f t="shared" ca="1" si="834"/>
        <v>-3.0700219270044145E-4</v>
      </c>
      <c r="IK417" s="223">
        <f t="shared" ca="1" si="835"/>
        <v>-1.947797759923203E-4</v>
      </c>
      <c r="IL417" s="223">
        <f t="shared" ca="1" si="836"/>
        <v>2.310028942593032E-4</v>
      </c>
      <c r="IM417" s="223">
        <f t="shared" ca="1" si="837"/>
        <v>2.8491263404772666E-4</v>
      </c>
      <c r="IN417" s="223">
        <f t="shared" ca="1" si="838"/>
        <v>-1.1983549921363791E-4</v>
      </c>
      <c r="IO417" s="223">
        <f t="shared" ca="1" si="839"/>
        <v>-3.3167012630882684E-4</v>
      </c>
      <c r="IP417" s="223">
        <f t="shared" ca="1" si="840"/>
        <v>-9.5757642757978432E-6</v>
      </c>
      <c r="IQ417" s="223">
        <f t="shared" ca="1" si="841"/>
        <v>3.2793384843659125E-4</v>
      </c>
      <c r="IR417" s="223">
        <f t="shared" ca="1" si="842"/>
        <v>1.3752920445878018E-4</v>
      </c>
      <c r="IS417" s="223">
        <f t="shared" ca="1" si="843"/>
        <v>-2.7427261486762458E-4</v>
      </c>
      <c r="IT417" s="223">
        <f t="shared" ca="1" si="844"/>
        <v>-2.4454506996823757E-4</v>
      </c>
      <c r="IU417" s="223">
        <f t="shared" ca="1" si="845"/>
        <v>1.7885586197250814E-4</v>
      </c>
      <c r="IV417" s="223">
        <f t="shared" ca="1" si="846"/>
        <v>3.1433116538161113E-4</v>
      </c>
      <c r="IW417" s="223">
        <f t="shared" ca="1" si="847"/>
        <v>-5.6209925424504162E-5</v>
      </c>
      <c r="IX417" s="223">
        <f t="shared" ca="1" si="848"/>
        <v>-3.3626319028474537E-4</v>
      </c>
      <c r="IY417" s="223">
        <f t="shared" ca="1" si="849"/>
        <v>-7.4993462725137536E-5</v>
      </c>
      <c r="IZ417" s="223">
        <f t="shared" ca="1" si="850"/>
        <v>3.070021927004389E-4</v>
      </c>
      <c r="JA417" s="223">
        <f t="shared" ca="1" si="851"/>
        <v>1.9477977599230984E-4</v>
      </c>
      <c r="JB417" s="223">
        <f t="shared" ca="1" si="852"/>
        <v>-2.3100289425929865E-4</v>
      </c>
    </row>
    <row r="418" spans="2:262">
      <c r="B418" s="230">
        <v>57</v>
      </c>
      <c r="C418" s="229">
        <f t="shared" si="853"/>
        <v>1.1132812500000006E-3</v>
      </c>
      <c r="D418" s="226">
        <f t="shared" ca="1" si="597"/>
        <v>50.056786769787202</v>
      </c>
      <c r="E418" s="225">
        <f ca="1">BK361</f>
        <v>5.6786769787200701E-2</v>
      </c>
      <c r="F418" s="224">
        <v>57</v>
      </c>
      <c r="G418" s="223">
        <f t="shared" ca="1" si="854"/>
        <v>2.3253511572212087E-4</v>
      </c>
      <c r="H418" s="223">
        <f t="shared" ca="1" si="598"/>
        <v>-1.4244097351230595E-4</v>
      </c>
      <c r="I418" s="223">
        <f t="shared" ca="1" si="599"/>
        <v>-2.8123907145916061E-4</v>
      </c>
      <c r="J418" s="223">
        <f t="shared" ca="1" si="600"/>
        <v>4.6278647812603006E-5</v>
      </c>
      <c r="K418" s="223">
        <f t="shared" ca="1" si="601"/>
        <v>2.9706284153779145E-4</v>
      </c>
      <c r="L418" s="223">
        <f t="shared" ca="1" si="602"/>
        <v>5.5294201127002724E-5</v>
      </c>
      <c r="M418" s="223">
        <f t="shared" ca="1" si="603"/>
        <v>-2.7815643941346265E-4</v>
      </c>
      <c r="N418" s="223">
        <f t="shared" ca="1" si="604"/>
        <v>-1.5040250163293468E-4</v>
      </c>
      <c r="O418" s="223">
        <f t="shared" ca="1" si="605"/>
        <v>2.2673024790658097E-4</v>
      </c>
      <c r="P418" s="223">
        <f t="shared" ca="1" si="606"/>
        <v>2.2792696447533568E-4</v>
      </c>
      <c r="Q418" s="223">
        <f t="shared" ca="1" si="607"/>
        <v>-1.4879659921436986E-4</v>
      </c>
      <c r="R418" s="223">
        <f t="shared" ca="1" si="608"/>
        <v>-2.7880405976093205E-4</v>
      </c>
      <c r="S418" s="223">
        <f t="shared" ca="1" si="609"/>
        <v>5.3466861912831911E-5</v>
      </c>
      <c r="T418" s="223">
        <f t="shared" ca="1" si="610"/>
        <v>2.9708565115834013E-4</v>
      </c>
      <c r="U418" s="223">
        <f t="shared" ca="1" si="611"/>
        <v>4.8113786178395881E-5</v>
      </c>
      <c r="V418" s="223">
        <f t="shared" ca="1" si="612"/>
        <v>-2.8063440363740462E-4</v>
      </c>
      <c r="W418" s="223">
        <f t="shared" ca="1" si="613"/>
        <v>-1.4406936157233802E-4</v>
      </c>
      <c r="X418" s="223">
        <f t="shared" ca="1" si="614"/>
        <v>2.3137366330360906E-4</v>
      </c>
      <c r="Y418" s="223">
        <f t="shared" ca="1" si="615"/>
        <v>2.2318151854788828E-4</v>
      </c>
      <c r="Z418" s="223">
        <f t="shared" ca="1" si="616"/>
        <v>-1.5506259540893041E-4</v>
      </c>
      <c r="AA418" s="223">
        <f t="shared" ca="1" si="617"/>
        <v>-2.7620110692225887E-4</v>
      </c>
      <c r="AB418" s="223">
        <f t="shared" ca="1" si="618"/>
        <v>6.0622869574699577E-5</v>
      </c>
      <c r="AC418" s="223">
        <f t="shared" ca="1" si="619"/>
        <v>2.9692950749137919E-4</v>
      </c>
      <c r="AD418" s="223">
        <f t="shared" ca="1" si="620"/>
        <v>4.0904389284083972E-5</v>
      </c>
      <c r="AE418" s="223">
        <f t="shared" ca="1" si="621"/>
        <v>-2.8294332419019169E-4</v>
      </c>
      <c r="AF418" s="223">
        <f t="shared" ca="1" si="622"/>
        <v>-1.3764943951543197E-4</v>
      </c>
      <c r="AG418" s="223">
        <f t="shared" ca="1" si="623"/>
        <v>2.3587770785748222E-4</v>
      </c>
      <c r="AH418" s="223">
        <f t="shared" ca="1" si="624"/>
        <v>2.1830163641896252E-4</v>
      </c>
      <c r="AI418" s="223">
        <f t="shared" ca="1" si="625"/>
        <v>-1.6123518769418051E-4</v>
      </c>
      <c r="AJ418" s="223">
        <f t="shared" ca="1" si="626"/>
        <v>-2.7343178086460071E-4</v>
      </c>
      <c r="AK418" s="223">
        <f t="shared" ca="1" si="627"/>
        <v>6.7742360286771557E-5</v>
      </c>
      <c r="AL418" s="223">
        <f t="shared" ca="1" si="628"/>
        <v>2.9659450459201478E-4</v>
      </c>
      <c r="AM418" s="223">
        <f t="shared" ca="1" si="629"/>
        <v>3.3670353115183084E-5</v>
      </c>
      <c r="AN418" s="223">
        <f t="shared" ca="1" si="630"/>
        <v>-2.8508181026441922E-4</v>
      </c>
      <c r="AO418" s="223">
        <f t="shared" ca="1" si="631"/>
        <v>-1.3114660258320405E-4</v>
      </c>
      <c r="AP418" s="223">
        <f t="shared" ca="1" si="632"/>
        <v>2.4023966850017636E-4</v>
      </c>
      <c r="AQ418" s="223">
        <f t="shared" ca="1" si="633"/>
        <v>2.1329025754708266E-4</v>
      </c>
      <c r="AR418" s="223">
        <f t="shared" ca="1" si="634"/>
        <v>-1.6731065793133655E-4</v>
      </c>
      <c r="AS418" s="223">
        <f t="shared" ca="1" si="635"/>
        <v>-2.7049774972642181E-4</v>
      </c>
      <c r="AT418" s="223">
        <f t="shared" ca="1" si="636"/>
        <v>7.4821045534054765E-5</v>
      </c>
      <c r="AU418" s="223">
        <f t="shared" ca="1" si="637"/>
        <v>2.9608084425346694E-4</v>
      </c>
      <c r="AV418" s="223">
        <f t="shared" ca="1" si="638"/>
        <v>2.6416035184579045E-5</v>
      </c>
      <c r="AW418" s="223">
        <f t="shared" ca="1" si="639"/>
        <v>-2.8704857371603847E-4</v>
      </c>
      <c r="AX418" s="223">
        <f t="shared" ca="1" si="640"/>
        <v>-1.2456476784146925E-4</v>
      </c>
      <c r="AY418" s="223">
        <f t="shared" ca="1" si="641"/>
        <v>2.4445691774970706E-4</v>
      </c>
      <c r="AZ418" s="223">
        <f t="shared" ca="1" si="642"/>
        <v>2.0815040059949291E-4</v>
      </c>
      <c r="BA418" s="223">
        <f t="shared" ca="1" si="643"/>
        <v>-1.7328534648430145E-4</v>
      </c>
      <c r="BB418" s="223">
        <f t="shared" ca="1" si="644"/>
        <v>-2.6740078085837004E-4</v>
      </c>
      <c r="BC418" s="223">
        <f t="shared" ca="1" si="645"/>
        <v>8.1854661381247328E-5</v>
      </c>
      <c r="BD418" s="223">
        <f t="shared" ca="1" si="646"/>
        <v>2.9538883588551689E-4</v>
      </c>
      <c r="BE418" s="223">
        <f t="shared" ca="1" si="647"/>
        <v>1.9145805222139001E-5</v>
      </c>
      <c r="BF418" s="223">
        <f t="shared" ca="1" si="648"/>
        <v>-2.8884242984028867E-4</v>
      </c>
      <c r="BG418" s="223">
        <f t="shared" ca="1" si="649"/>
        <v>-1.1790789994136147E-4</v>
      </c>
      <c r="BH418" s="223">
        <f t="shared" ca="1" si="650"/>
        <v>2.4852691529281826E-4</v>
      </c>
      <c r="BI418" s="223">
        <f t="shared" ca="1" si="651"/>
        <v>2.0288516163382534E-4</v>
      </c>
      <c r="BJ418" s="223">
        <f t="shared" ca="1" si="652"/>
        <v>-1.7915565442410238E-4</v>
      </c>
      <c r="BK418" s="223">
        <f t="shared" ca="1" si="653"/>
        <v>-2.6414273975868831E-4</v>
      </c>
      <c r="BL418" s="223">
        <f t="shared" ca="1" si="654"/>
        <v>8.8838971041168771E-5</v>
      </c>
      <c r="BM418" s="223">
        <f t="shared" ca="1" si="655"/>
        <v>2.9451889632812925E-4</v>
      </c>
      <c r="BN418" s="223">
        <f t="shared" ca="1" si="656"/>
        <v>1.1864042542545164E-5</v>
      </c>
      <c r="BO418" s="223">
        <f t="shared" ca="1" si="657"/>
        <v>-2.9046229808531773E-4</v>
      </c>
      <c r="BP418" s="223">
        <f t="shared" ca="1" si="658"/>
        <v>-1.1118000873118941E-4</v>
      </c>
      <c r="BQ418" s="223">
        <f t="shared" ca="1" si="659"/>
        <v>2.5244720951517473E-4</v>
      </c>
      <c r="BR418" s="223">
        <f t="shared" ca="1" si="660"/>
        <v>1.9749771223315435E-4</v>
      </c>
      <c r="BS418" s="223">
        <f t="shared" ca="1" si="661"/>
        <v>-1.8491804569673961E-4</v>
      </c>
      <c r="BT418" s="223">
        <f t="shared" ca="1" si="662"/>
        <v>-2.6072558894951118E-4</v>
      </c>
      <c r="BU418" s="223">
        <f t="shared" ca="1" si="663"/>
        <v>9.5769767426838166E-5</v>
      </c>
      <c r="BV418" s="223">
        <f t="shared" ca="1" si="664"/>
        <v>2.9347154960036425E-4</v>
      </c>
      <c r="BW418" s="223">
        <f t="shared" ca="1" si="665"/>
        <v>4.5751334073445681E-6</v>
      </c>
      <c r="BX418" s="223">
        <f t="shared" ca="1" si="666"/>
        <v>-2.9190720270306505E-4</v>
      </c>
      <c r="BY418" s="223">
        <f t="shared" ca="1" si="667"/>
        <v>-1.0438514684104986E-4</v>
      </c>
      <c r="BZ418" s="223">
        <f t="shared" ca="1" si="668"/>
        <v>2.5621543897813071E-4</v>
      </c>
      <c r="CA418" s="223">
        <f t="shared" ca="1" si="669"/>
        <v>1.9199129759554922E-4</v>
      </c>
      <c r="CB418" s="223">
        <f t="shared" ca="1" si="670"/>
        <v>-1.90569049253177E-4</v>
      </c>
      <c r="CC418" s="223">
        <f t="shared" ca="1" si="671"/>
        <v>-2.5715138679470662E-4</v>
      </c>
      <c r="CD418" s="223">
        <f t="shared" ca="1" si="672"/>
        <v>1.0264287568567187E-4</v>
      </c>
      <c r="CE418" s="223">
        <f t="shared" ca="1" si="673"/>
        <v>2.9224742658472889E-4</v>
      </c>
      <c r="CF418" s="223">
        <f t="shared" ca="1" si="674"/>
        <v>-2.7165316171453169E-6</v>
      </c>
      <c r="CG418" s="223">
        <f t="shared" ca="1" si="675"/>
        <v>-2.9317627333701733E-4</v>
      </c>
      <c r="CH418" s="223">
        <f t="shared" ca="1" si="676"/>
        <v>-9.752740724166143E-5</v>
      </c>
      <c r="CI418" s="223">
        <f t="shared" ca="1" si="677"/>
        <v>2.5982933384115854E-4</v>
      </c>
      <c r="CJ418" s="223">
        <f t="shared" ca="1" si="678"/>
        <v>1.8636923457928956E-4</v>
      </c>
      <c r="CK418" s="223">
        <f t="shared" ca="1" si="679"/>
        <v>-1.9610526114018326E-4</v>
      </c>
      <c r="CL418" s="223">
        <f t="shared" ca="1" si="680"/>
        <v>-2.5342228626000658E-4</v>
      </c>
      <c r="CM418" s="223">
        <f t="shared" ca="1" si="681"/>
        <v>1.0945415571425289E-4</v>
      </c>
      <c r="CN418" s="223">
        <f t="shared" ca="1" si="682"/>
        <v>2.9084726464715326E-4</v>
      </c>
      <c r="CO418" s="223">
        <f t="shared" ca="1" si="683"/>
        <v>-1.0006560304566699E-5</v>
      </c>
      <c r="CP418" s="223">
        <f t="shared" ca="1" si="684"/>
        <v>-2.9426874554647778E-4</v>
      </c>
      <c r="CQ418" s="223">
        <f t="shared" ca="1" si="685"/>
        <v>-9.0610920778935264E-5</v>
      </c>
      <c r="CR418" s="223">
        <f t="shared" ca="1" si="686"/>
        <v>2.6328671722912505E-4</v>
      </c>
      <c r="CS418" s="223">
        <f t="shared" ca="1" si="687"/>
        <v>1.8063490970491715E-4</v>
      </c>
      <c r="CT418" s="223">
        <f t="shared" ca="1" si="688"/>
        <v>-2.0152334655072358E-4</v>
      </c>
      <c r="CU418" s="223">
        <f t="shared" ca="1" si="689"/>
        <v>-2.4954053361613313E-4</v>
      </c>
      <c r="CV418" s="223">
        <f t="shared" ca="1" si="690"/>
        <v>1.161995046521901E-4</v>
      </c>
      <c r="CW418" s="223">
        <f t="shared" ca="1" si="691"/>
        <v>2.8927190719283487E-4</v>
      </c>
      <c r="CX418" s="223">
        <f t="shared" ca="1" si="692"/>
        <v>-1.7290561414230038E-5</v>
      </c>
      <c r="CY418" s="223">
        <f t="shared" ca="1" si="693"/>
        <v>-2.9518396126703881E-4</v>
      </c>
      <c r="CZ418" s="223">
        <f t="shared" ca="1" si="694"/>
        <v>-8.3639853685696451E-5</v>
      </c>
      <c r="DA418" s="223">
        <f t="shared" ca="1" si="695"/>
        <v>2.6658550654355716E-4</v>
      </c>
      <c r="DB418" s="223">
        <f t="shared" ca="1" si="696"/>
        <v>1.7479177711530956E-4</v>
      </c>
      <c r="DC418" s="223">
        <f t="shared" ca="1" si="697"/>
        <v>-2.0682004183274815E-4</v>
      </c>
      <c r="DD418" s="223">
        <f t="shared" ca="1" si="698"/>
        <v>-2.4550846708573085E-4</v>
      </c>
      <c r="DE418" s="223">
        <f t="shared" ca="1" si="699"/>
        <v>1.2287485935350419E-4</v>
      </c>
      <c r="DF418" s="223">
        <f t="shared" ca="1" si="700"/>
        <v>2.8752230315819594E-4</v>
      </c>
      <c r="DG418" s="223">
        <f t="shared" ca="1" si="701"/>
        <v>-2.4564147336233143E-5</v>
      </c>
      <c r="DH418" s="223">
        <f t="shared" ca="1" si="702"/>
        <v>-2.9592136920697179E-4</v>
      </c>
      <c r="DI418" s="223">
        <f t="shared" ca="1" si="703"/>
        <v>-7.6618405072088926E-5</v>
      </c>
      <c r="DJ418" s="223">
        <f t="shared" ca="1" si="704"/>
        <v>2.6972371471712157E-4</v>
      </c>
      <c r="DK418" s="223">
        <f t="shared" ca="1" si="705"/>
        <v>1.6884335649505319E-4</v>
      </c>
      <c r="DL418" s="223">
        <f t="shared" ca="1" si="706"/>
        <v>-2.1199215645507216E-4</v>
      </c>
      <c r="DM418" s="223">
        <f t="shared" ca="1" si="707"/>
        <v>-2.4132851543490899E-4</v>
      </c>
      <c r="DN418" s="223">
        <f t="shared" ca="1" si="708"/>
        <v>1.2947619883413059E-4</v>
      </c>
      <c r="DO418" s="223">
        <f t="shared" ca="1" si="709"/>
        <v>2.8559950643928589E-4</v>
      </c>
      <c r="DP418" s="223">
        <f t="shared" ca="1" si="710"/>
        <v>-3.1822936734393512E-5</v>
      </c>
      <c r="DQ418" s="223">
        <f t="shared" ca="1" si="711"/>
        <v>-2.9648052517930711E-4</v>
      </c>
      <c r="DR418" s="223">
        <f t="shared" ca="1" si="712"/>
        <v>-6.9550804396212654E-5</v>
      </c>
      <c r="DS418" s="223">
        <f t="shared" ca="1" si="713"/>
        <v>2.7269945141055629E-4</v>
      </c>
      <c r="DT418" s="223">
        <f t="shared" ca="1" si="714"/>
        <v>1.6279323095030391E-4</v>
      </c>
      <c r="DU418" s="223">
        <f t="shared" ca="1" si="715"/>
        <v>-2.1703657492924491E-4</v>
      </c>
      <c r="DV418" s="223">
        <f t="shared" ca="1" si="716"/>
        <v>-2.3700319651024859E-4</v>
      </c>
      <c r="DW418" s="223">
        <f t="shared" ca="1" si="717"/>
        <v>1.3599954669400624E-4</v>
      </c>
      <c r="DX418" s="223">
        <f t="shared" ca="1" si="718"/>
        <v>2.8350467525695014E-4</v>
      </c>
      <c r="DY418" s="223">
        <f t="shared" ca="1" si="719"/>
        <v>-3.9062557185392985E-5</v>
      </c>
      <c r="DZ418" s="223">
        <f t="shared" ca="1" si="720"/>
        <v>-2.9686109236939532E-4</v>
      </c>
      <c r="EA418" s="223">
        <f t="shared" ca="1" si="721"/>
        <v>-6.2441308916440179E-5</v>
      </c>
      <c r="EB418" s="223">
        <f t="shared" ca="1" si="722"/>
        <v>2.7551092415135404E-4</v>
      </c>
      <c r="EC418" s="223">
        <f t="shared" ca="1" si="723"/>
        <v>1.566450448504612E-4</v>
      </c>
      <c r="ED418" s="223">
        <f t="shared" ca="1" si="724"/>
        <v>-2.219502586862005E-4</v>
      </c>
      <c r="EE418" s="223">
        <f t="shared" ca="1" si="725"/>
        <v>-2.3253511572212583E-4</v>
      </c>
      <c r="EF418" s="223">
        <f t="shared" ca="1" si="726"/>
        <v>1.42440973512304E-4</v>
      </c>
      <c r="EG418" s="223">
        <f t="shared" ca="1" si="727"/>
        <v>2.8123907145916223E-4</v>
      </c>
      <c r="EH418" s="223">
        <f t="shared" ca="1" si="728"/>
        <v>-4.6278647812595498E-5</v>
      </c>
      <c r="EI418" s="223">
        <f t="shared" ca="1" si="729"/>
        <v>-2.9706284153779139E-4</v>
      </c>
      <c r="EJ418" s="223">
        <f t="shared" ca="1" si="730"/>
        <v>-5.5294201127007372E-5</v>
      </c>
      <c r="EK418" s="223">
        <f t="shared" ca="1" si="731"/>
        <v>2.781564394134601E-4</v>
      </c>
      <c r="EL418" s="223">
        <f t="shared" ca="1" si="732"/>
        <v>1.5040250163293598E-4</v>
      </c>
      <c r="EM418" s="223">
        <f t="shared" ca="1" si="733"/>
        <v>-2.2673024790657823E-4</v>
      </c>
      <c r="EN418" s="223">
        <f t="shared" ca="1" si="734"/>
        <v>-2.2792696447534002E-4</v>
      </c>
      <c r="EO418" s="223">
        <f t="shared" ca="1" si="735"/>
        <v>1.4879659921436896E-4</v>
      </c>
      <c r="EP418" s="223">
        <f t="shared" ca="1" si="736"/>
        <v>2.7880405976093346E-4</v>
      </c>
      <c r="EQ418" s="223">
        <f t="shared" ca="1" si="737"/>
        <v>-5.3466861912825758E-5</v>
      </c>
      <c r="ER418" s="223">
        <f t="shared" ca="1" si="738"/>
        <v>-2.9708565115834024E-4</v>
      </c>
      <c r="ES418" s="223">
        <f t="shared" ca="1" si="739"/>
        <v>-4.8113786178398984E-5</v>
      </c>
      <c r="ET418" s="223">
        <f t="shared" ca="1" si="740"/>
        <v>2.8063440363740256E-4</v>
      </c>
      <c r="EU418" s="223">
        <f t="shared" ca="1" si="741"/>
        <v>1.4406936157234629E-4</v>
      </c>
      <c r="EV418" s="223">
        <f t="shared" ca="1" si="742"/>
        <v>-2.3137366330360708E-4</v>
      </c>
      <c r="EW418" s="223">
        <f t="shared" ca="1" si="743"/>
        <v>-2.2318151854789243E-4</v>
      </c>
      <c r="EX418" s="223">
        <f t="shared" ca="1" si="744"/>
        <v>1.5506259540892326E-4</v>
      </c>
      <c r="EY418" s="223">
        <f t="shared" ca="1" si="745"/>
        <v>2.7620110692226001E-4</v>
      </c>
      <c r="EZ418" s="223">
        <f t="shared" ca="1" si="746"/>
        <v>-6.0622869574694467E-5</v>
      </c>
      <c r="FA418" s="223">
        <f t="shared" ca="1" si="747"/>
        <v>-2.9692950749137946E-4</v>
      </c>
      <c r="FB418" s="223">
        <f t="shared" ca="1" si="748"/>
        <v>-4.0904389284087062E-5</v>
      </c>
      <c r="FC418" s="223">
        <f t="shared" ca="1" si="749"/>
        <v>2.8294332419019012E-4</v>
      </c>
      <c r="FD418" s="223">
        <f t="shared" ca="1" si="750"/>
        <v>1.3764943951543847E-4</v>
      </c>
      <c r="FE418" s="223">
        <f t="shared" ca="1" si="751"/>
        <v>-2.3587770785748032E-4</v>
      </c>
      <c r="FF418" s="223">
        <f t="shared" ca="1" si="752"/>
        <v>-2.1830163641896604E-4</v>
      </c>
      <c r="FG418" s="223">
        <f t="shared" ca="1" si="753"/>
        <v>1.6123518769417435E-4</v>
      </c>
      <c r="FH418" s="223">
        <f t="shared" ca="1" si="754"/>
        <v>2.7343178086460115E-4</v>
      </c>
      <c r="FI418" s="223">
        <f t="shared" ca="1" si="755"/>
        <v>-6.7742360286766461E-5</v>
      </c>
      <c r="FJ418" s="223">
        <f t="shared" ca="1" si="756"/>
        <v>-2.9659450459201516E-4</v>
      </c>
      <c r="FK418" s="223">
        <f t="shared" ca="1" si="757"/>
        <v>-3.367035311518406E-5</v>
      </c>
      <c r="FL418" s="223">
        <f t="shared" ca="1" si="758"/>
        <v>2.8508181026441781E-4</v>
      </c>
      <c r="FM418" s="223">
        <f t="shared" ca="1" si="759"/>
        <v>1.3114660258321066E-4</v>
      </c>
      <c r="FN418" s="223">
        <f t="shared" ca="1" si="760"/>
        <v>-2.4023966850017576E-4</v>
      </c>
      <c r="FO418" s="223">
        <f t="shared" ca="1" si="761"/>
        <v>-2.1329025754708483E-4</v>
      </c>
      <c r="FP418" s="223">
        <f t="shared" ca="1" si="762"/>
        <v>1.6731065793133045E-4</v>
      </c>
      <c r="FQ418" s="223">
        <f t="shared" ca="1" si="763"/>
        <v>2.7049774972642577E-4</v>
      </c>
      <c r="FR418" s="223">
        <f t="shared" ca="1" si="764"/>
        <v>-7.4821045534051729E-5</v>
      </c>
      <c r="FS418" s="223">
        <f t="shared" ca="1" si="765"/>
        <v>-2.9608084425346759E-4</v>
      </c>
      <c r="FT418" s="223">
        <f t="shared" ca="1" si="766"/>
        <v>-2.6416035184588478E-5</v>
      </c>
      <c r="FU418" s="223">
        <f t="shared" ca="1" si="767"/>
        <v>2.870485737160376E-4</v>
      </c>
      <c r="FV418" s="223">
        <f t="shared" ca="1" si="768"/>
        <v>1.2456476784147397E-4</v>
      </c>
      <c r="FW418" s="223">
        <f t="shared" ca="1" si="769"/>
        <v>-2.4445691774970175E-4</v>
      </c>
      <c r="FX418" s="223">
        <f t="shared" ca="1" si="770"/>
        <v>-2.0815040059949365E-4</v>
      </c>
      <c r="FY418" s="223">
        <f t="shared" ca="1" si="771"/>
        <v>1.7328534648429716E-4</v>
      </c>
      <c r="FZ418" s="223">
        <f t="shared" ca="1" si="772"/>
        <v>2.6740078085837416E-4</v>
      </c>
      <c r="GA418" s="223">
        <f t="shared" ca="1" si="773"/>
        <v>-8.1854661381246352E-5</v>
      </c>
      <c r="GB418" s="223">
        <f t="shared" ca="1" si="774"/>
        <v>-2.9538883588551743E-4</v>
      </c>
      <c r="GC418" s="223">
        <f t="shared" ca="1" si="775"/>
        <v>-1.9145805222148488E-5</v>
      </c>
      <c r="GD418" s="223">
        <f t="shared" ca="1" si="776"/>
        <v>2.888424298402884E-4</v>
      </c>
      <c r="GE418" s="223">
        <f t="shared" ca="1" si="777"/>
        <v>1.1790789994136631E-4</v>
      </c>
      <c r="GF418" s="223">
        <f t="shared" ca="1" si="778"/>
        <v>-2.4852691529281311E-4</v>
      </c>
      <c r="GG418" s="223">
        <f t="shared" ca="1" si="779"/>
        <v>-2.0288516163383225E-4</v>
      </c>
      <c r="GH418" s="223">
        <f t="shared" ca="1" si="780"/>
        <v>1.7915565442409146E-4</v>
      </c>
      <c r="GI418" s="223">
        <f t="shared" ca="1" si="781"/>
        <v>2.6414273975868875E-4</v>
      </c>
      <c r="GJ418" s="223">
        <f t="shared" ca="1" si="782"/>
        <v>-8.8838971041167822E-5</v>
      </c>
      <c r="GK418" s="223">
        <f t="shared" ca="1" si="783"/>
        <v>-2.945188963281299E-4</v>
      </c>
      <c r="GL418" s="223">
        <f t="shared" ca="1" si="784"/>
        <v>-1.1864042542550395E-5</v>
      </c>
      <c r="GM418" s="223">
        <f t="shared" ca="1" si="785"/>
        <v>2.9046229808531572E-4</v>
      </c>
      <c r="GN418" s="223">
        <f t="shared" ca="1" si="786"/>
        <v>1.1118000873120207E-4</v>
      </c>
      <c r="GO418" s="223">
        <f t="shared" ca="1" si="787"/>
        <v>-2.5244720951517641E-4</v>
      </c>
      <c r="GP418" s="223">
        <f t="shared" ca="1" si="788"/>
        <v>-1.9749771223315511E-4</v>
      </c>
      <c r="GQ418" s="223">
        <f t="shared" ca="1" si="789"/>
        <v>1.8491804569673552E-4</v>
      </c>
      <c r="GR418" s="223">
        <f t="shared" ca="1" si="790"/>
        <v>2.6072558894951368E-4</v>
      </c>
      <c r="GS418" s="223">
        <f t="shared" ca="1" si="791"/>
        <v>-9.5769767426829195E-5</v>
      </c>
      <c r="GT418" s="223">
        <f t="shared" ca="1" si="792"/>
        <v>-2.9347154960036642E-4</v>
      </c>
      <c r="GU418" s="223">
        <f t="shared" ca="1" si="793"/>
        <v>-4.5751334073413697E-6</v>
      </c>
      <c r="GV418" s="223">
        <f t="shared" ca="1" si="794"/>
        <v>2.9190720270306483E-4</v>
      </c>
      <c r="GW418" s="223">
        <f t="shared" ca="1" si="795"/>
        <v>1.0438514684105085E-4</v>
      </c>
      <c r="GX418" s="223">
        <f t="shared" ca="1" si="796"/>
        <v>-2.5621543897812806E-4</v>
      </c>
      <c r="GY418" s="223">
        <f t="shared" ca="1" si="797"/>
        <v>-1.9199129759555646E-4</v>
      </c>
      <c r="GZ418" s="223">
        <f t="shared" ca="1" si="798"/>
        <v>1.9056904925316971E-4</v>
      </c>
      <c r="HA418" s="223">
        <f t="shared" ca="1" si="799"/>
        <v>2.5715138679470499E-4</v>
      </c>
      <c r="HB418" s="223">
        <f t="shared" ca="1" si="800"/>
        <v>-1.0264287568567092E-4</v>
      </c>
      <c r="HC418" s="223">
        <f t="shared" ca="1" si="801"/>
        <v>-2.9224742658472906E-4</v>
      </c>
      <c r="HD418" s="223">
        <f t="shared" ca="1" si="802"/>
        <v>2.7165316171400857E-6</v>
      </c>
      <c r="HE418" s="223">
        <f t="shared" ca="1" si="803"/>
        <v>2.9317627333701581E-4</v>
      </c>
      <c r="HF418" s="223">
        <f t="shared" ca="1" si="804"/>
        <v>9.7527407241670375E-5</v>
      </c>
      <c r="HG418" s="223">
        <f t="shared" ca="1" si="805"/>
        <v>-2.5982933384115193E-4</v>
      </c>
      <c r="HH418" s="223">
        <f t="shared" ca="1" si="806"/>
        <v>-1.8636923457929032E-4</v>
      </c>
      <c r="HI418" s="223">
        <f t="shared" ca="1" si="807"/>
        <v>1.9610526114018247E-4</v>
      </c>
      <c r="HJ418" s="223">
        <f t="shared" ca="1" si="808"/>
        <v>2.534222862600093E-4</v>
      </c>
      <c r="HK418" s="223">
        <f t="shared" ca="1" si="809"/>
        <v>-1.0945415571424801E-4</v>
      </c>
      <c r="HL418" s="223">
        <f t="shared" ca="1" si="810"/>
        <v>-2.9084726464715521E-4</v>
      </c>
      <c r="HM418" s="223">
        <f t="shared" ca="1" si="811"/>
        <v>1.0006560304553065E-5</v>
      </c>
      <c r="HN418" s="223">
        <f t="shared" ca="1" si="812"/>
        <v>2.9426874554647816E-4</v>
      </c>
      <c r="HO418" s="223">
        <f t="shared" ca="1" si="813"/>
        <v>9.061092077893624E-5</v>
      </c>
      <c r="HP418" s="223">
        <f t="shared" ca="1" si="814"/>
        <v>-2.6328671722912261E-4</v>
      </c>
      <c r="HQ418" s="223">
        <f t="shared" ca="1" si="815"/>
        <v>-1.8063490970492133E-4</v>
      </c>
      <c r="HR418" s="223">
        <f t="shared" ca="1" si="816"/>
        <v>2.0152334655071971E-4</v>
      </c>
      <c r="HS418" s="223">
        <f t="shared" ca="1" si="817"/>
        <v>2.4954053361614056E-4</v>
      </c>
      <c r="HT418" s="223">
        <f t="shared" ca="1" si="818"/>
        <v>-1.1619950465219306E-4</v>
      </c>
      <c r="HU418" s="223">
        <f t="shared" ca="1" si="819"/>
        <v>-2.8927190719283422E-4</v>
      </c>
      <c r="HV418" s="223">
        <f t="shared" ca="1" si="820"/>
        <v>1.729056141422478E-5</v>
      </c>
      <c r="HW418" s="223">
        <f t="shared" ca="1" si="821"/>
        <v>2.9518396126703816E-4</v>
      </c>
      <c r="HX418" s="223">
        <f t="shared" ca="1" si="822"/>
        <v>8.3639853685701479E-5</v>
      </c>
      <c r="HY418" s="223">
        <f t="shared" ca="1" si="823"/>
        <v>-2.6658550654355115E-4</v>
      </c>
      <c r="HZ418" s="223">
        <f t="shared" ca="1" si="824"/>
        <v>-1.7479177711530696E-4</v>
      </c>
      <c r="IA418" s="223">
        <f t="shared" ca="1" si="825"/>
        <v>2.0682004183275045E-4</v>
      </c>
      <c r="IB418" s="223">
        <f t="shared" ca="1" si="826"/>
        <v>2.4550846708573377E-4</v>
      </c>
      <c r="IC418" s="223">
        <f t="shared" ca="1" si="827"/>
        <v>-1.2287485935349936E-4</v>
      </c>
      <c r="ID418" s="223">
        <f t="shared" ca="1" si="828"/>
        <v>-2.8752230315819729E-4</v>
      </c>
      <c r="IE418" s="223">
        <f t="shared" ca="1" si="829"/>
        <v>-7.2430274020645431E-7</v>
      </c>
      <c r="IF418" s="223">
        <f t="shared" ca="1" si="830"/>
        <v>2.9592136920697054E-4</v>
      </c>
      <c r="IG418" s="223">
        <f t="shared" ca="1" si="831"/>
        <v>7.6618405072085836E-5</v>
      </c>
      <c r="IH418" s="223">
        <f t="shared" ca="1" si="832"/>
        <v>-2.6972371471711934E-4</v>
      </c>
      <c r="II418" s="223">
        <f t="shared" ca="1" si="833"/>
        <v>-1.688433564950575E-4</v>
      </c>
      <c r="IJ418" s="223">
        <f t="shared" ca="1" si="834"/>
        <v>2.1199215645506848E-4</v>
      </c>
      <c r="IK418" s="223">
        <f t="shared" ca="1" si="835"/>
        <v>2.4132851543491696E-4</v>
      </c>
      <c r="IL418" s="223">
        <f t="shared" ca="1" si="836"/>
        <v>-1.2947619883411828E-4</v>
      </c>
      <c r="IM418" s="223">
        <f t="shared" ca="1" si="837"/>
        <v>-2.8559950643928503E-4</v>
      </c>
      <c r="IN418" s="223">
        <f t="shared" ca="1" si="838"/>
        <v>3.1822936734388307E-5</v>
      </c>
      <c r="IO418" s="223">
        <f t="shared" ca="1" si="839"/>
        <v>2.9648052517930679E-4</v>
      </c>
      <c r="IP418" s="223">
        <f t="shared" ca="1" si="840"/>
        <v>6.955080439621775E-5</v>
      </c>
      <c r="IQ418" s="223">
        <f t="shared" ca="1" si="841"/>
        <v>-2.7269945141055423E-4</v>
      </c>
      <c r="IR418" s="223">
        <f t="shared" ca="1" si="842"/>
        <v>-1.6279323095031537E-4</v>
      </c>
      <c r="IS418" s="223">
        <f t="shared" ca="1" si="843"/>
        <v>2.170365749292471E-4</v>
      </c>
      <c r="IT418" s="223">
        <f t="shared" ca="1" si="844"/>
        <v>2.3700319651024667E-4</v>
      </c>
      <c r="IU418" s="223">
        <f t="shared" ca="1" si="845"/>
        <v>-1.3599954669400158E-4</v>
      </c>
      <c r="IV418" s="223">
        <f t="shared" ca="1" si="846"/>
        <v>-2.8350467525695171E-4</v>
      </c>
      <c r="IW418" s="223">
        <f t="shared" ca="1" si="847"/>
        <v>3.9062557185387835E-5</v>
      </c>
      <c r="IX418" s="223">
        <f t="shared" ca="1" si="848"/>
        <v>2.9686109236939478E-4</v>
      </c>
      <c r="IY418" s="223">
        <f t="shared" ca="1" si="849"/>
        <v>6.2441308916437048E-5</v>
      </c>
      <c r="IZ418" s="223">
        <f t="shared" ca="1" si="850"/>
        <v>-2.7551092415135529E-4</v>
      </c>
      <c r="JA418" s="223">
        <f t="shared" ca="1" si="851"/>
        <v>-1.5664504485046564E-4</v>
      </c>
      <c r="JB418" s="223">
        <f t="shared" ca="1" si="852"/>
        <v>2.2195025868619703E-4</v>
      </c>
    </row>
    <row r="419" spans="2:262">
      <c r="B419" s="230">
        <v>58</v>
      </c>
      <c r="C419" s="229">
        <f t="shared" si="853"/>
        <v>1.1328125000000006E-3</v>
      </c>
      <c r="D419" s="226">
        <f t="shared" ca="1" si="597"/>
        <v>50.056432746122717</v>
      </c>
      <c r="E419" s="225">
        <f ca="1">BL361</f>
        <v>5.643274612271959E-2</v>
      </c>
      <c r="F419" s="224">
        <v>58</v>
      </c>
      <c r="G419" s="223">
        <f t="shared" ca="1" si="854"/>
        <v>-1.867332481732081E-4</v>
      </c>
      <c r="H419" s="223">
        <f t="shared" ca="1" si="598"/>
        <v>1.0158326893574011E-4</v>
      </c>
      <c r="I419" s="223">
        <f t="shared" ca="1" si="599"/>
        <v>2.1654397066854367E-4</v>
      </c>
      <c r="J419" s="223">
        <f t="shared" ca="1" si="600"/>
        <v>-3.8036069822453429E-5</v>
      </c>
      <c r="K419" s="223">
        <f t="shared" ca="1" si="601"/>
        <v>-2.2770607181147538E-4</v>
      </c>
      <c r="L419" s="223">
        <f t="shared" ca="1" si="602"/>
        <v>-2.8786770084075669E-5</v>
      </c>
      <c r="M419" s="223">
        <f t="shared" ca="1" si="603"/>
        <v>2.1925827894652772E-4</v>
      </c>
      <c r="N419" s="223">
        <f t="shared" ca="1" si="604"/>
        <v>9.3130512680255614E-5</v>
      </c>
      <c r="O419" s="223">
        <f t="shared" ca="1" si="605"/>
        <v>-1.9192811032283782E-4</v>
      </c>
      <c r="P419" s="223">
        <f t="shared" ca="1" si="606"/>
        <v>-1.4945391805823744E-4</v>
      </c>
      <c r="Q419" s="223">
        <f t="shared" ca="1" si="607"/>
        <v>1.4806922171104177E-4</v>
      </c>
      <c r="R419" s="223">
        <f t="shared" ca="1" si="608"/>
        <v>1.9290645236603245E-4</v>
      </c>
      <c r="S419" s="223">
        <f t="shared" ca="1" si="609"/>
        <v>-9.1458711148704463E-5</v>
      </c>
      <c r="T419" s="223">
        <f t="shared" ca="1" si="610"/>
        <v>-2.1974601252588297E-4</v>
      </c>
      <c r="U419" s="223">
        <f t="shared" ca="1" si="611"/>
        <v>2.6971837793511293E-5</v>
      </c>
      <c r="V419" s="223">
        <f t="shared" ca="1" si="612"/>
        <v>2.2766119363863289E-4</v>
      </c>
      <c r="W419" s="223">
        <f t="shared" ca="1" si="613"/>
        <v>3.9837832121829658E-5</v>
      </c>
      <c r="X419" s="223">
        <f t="shared" ca="1" si="614"/>
        <v>-2.1597034562161467E-4</v>
      </c>
      <c r="Y419" s="223">
        <f t="shared" ca="1" si="615"/>
        <v>-1.0321669468452545E-4</v>
      </c>
      <c r="Z419" s="223">
        <f t="shared" ca="1" si="616"/>
        <v>1.856802764560655E-4</v>
      </c>
      <c r="AA419" s="223">
        <f t="shared" ca="1" si="617"/>
        <v>1.5770660480732832E-4</v>
      </c>
      <c r="AB419" s="223">
        <f t="shared" ca="1" si="618"/>
        <v>-1.3939954655981811E-4</v>
      </c>
      <c r="AC419" s="223">
        <f t="shared" ca="1" si="619"/>
        <v>-1.9861492801849661E-4</v>
      </c>
      <c r="AD419" s="223">
        <f t="shared" ca="1" si="620"/>
        <v>8.1113821315674373E-5</v>
      </c>
      <c r="AE419" s="223">
        <f t="shared" ca="1" si="621"/>
        <v>2.2241866699156999E-4</v>
      </c>
      <c r="AF419" s="223">
        <f t="shared" ca="1" si="622"/>
        <v>-1.5842628244870205E-5</v>
      </c>
      <c r="AG419" s="223">
        <f t="shared" ca="1" si="623"/>
        <v>-2.2706785970954944E-4</v>
      </c>
      <c r="AH419" s="223">
        <f t="shared" ca="1" si="624"/>
        <v>-5.0792921332621006E-5</v>
      </c>
      <c r="AI419" s="223">
        <f t="shared" ca="1" si="625"/>
        <v>2.1216212081733078E-4</v>
      </c>
      <c r="AJ419" s="223">
        <f t="shared" ca="1" si="626"/>
        <v>1.1305421863058628E-4</v>
      </c>
      <c r="AK419" s="223">
        <f t="shared" ca="1" si="627"/>
        <v>-1.7898512253963864E-4</v>
      </c>
      <c r="AL419" s="223">
        <f t="shared" ca="1" si="628"/>
        <v>-1.655793625319706E-4</v>
      </c>
      <c r="AM419" s="223">
        <f t="shared" ca="1" si="629"/>
        <v>1.3039404569097399E-4</v>
      </c>
      <c r="AN419" s="223">
        <f t="shared" ca="1" si="630"/>
        <v>2.0384492291275195E-4</v>
      </c>
      <c r="AO419" s="223">
        <f t="shared" ca="1" si="631"/>
        <v>-7.0573521182364698E-5</v>
      </c>
      <c r="AP419" s="223">
        <f t="shared" ca="1" si="632"/>
        <v>-2.2455549540689967E-4</v>
      </c>
      <c r="AQ419" s="223">
        <f t="shared" ca="1" si="633"/>
        <v>4.6752524171385064E-6</v>
      </c>
      <c r="AR419" s="223">
        <f t="shared" ca="1" si="634"/>
        <v>2.259274994176303E-4</v>
      </c>
      <c r="AS419" s="223">
        <f t="shared" ca="1" si="635"/>
        <v>6.1625645946985984E-5</v>
      </c>
      <c r="AT419" s="223">
        <f t="shared" ca="1" si="636"/>
        <v>-2.0784277888079153E-4</v>
      </c>
      <c r="AU419" s="223">
        <f t="shared" ca="1" si="637"/>
        <v>-1.2261938506158597E-4</v>
      </c>
      <c r="AV419" s="223">
        <f t="shared" ca="1" si="638"/>
        <v>1.7185877778576859E-4</v>
      </c>
      <c r="AW419" s="223">
        <f t="shared" ca="1" si="639"/>
        <v>1.7305322506923462E-4</v>
      </c>
      <c r="AX419" s="223">
        <f t="shared" ca="1" si="640"/>
        <v>-1.2107441414489016E-4</v>
      </c>
      <c r="AY419" s="223">
        <f t="shared" ca="1" si="641"/>
        <v>-2.0858383753300392E-4</v>
      </c>
      <c r="AZ419" s="223">
        <f t="shared" ca="1" si="642"/>
        <v>5.9863203255016367E-5</v>
      </c>
      <c r="BA419" s="223">
        <f t="shared" ca="1" si="643"/>
        <v>2.2615134996505602E-4</v>
      </c>
      <c r="BB419" s="223">
        <f t="shared" ca="1" si="644"/>
        <v>6.5033865031730693E-6</v>
      </c>
      <c r="BC419" s="223">
        <f t="shared" ca="1" si="645"/>
        <v>-2.2424285999070212E-4</v>
      </c>
      <c r="BD419" s="223">
        <f t="shared" ca="1" si="646"/>
        <v>-7.2309908982498742E-5</v>
      </c>
      <c r="BE419" s="223">
        <f t="shared" ca="1" si="647"/>
        <v>2.0302272548505053E-4</v>
      </c>
      <c r="BF419" s="223">
        <f t="shared" ca="1" si="648"/>
        <v>1.318891506537826E-4</v>
      </c>
      <c r="BG419" s="223">
        <f t="shared" ca="1" si="649"/>
        <v>-1.6431841018316263E-4</v>
      </c>
      <c r="BH419" s="223">
        <f t="shared" ca="1" si="650"/>
        <v>-1.8011018722963453E-4</v>
      </c>
      <c r="BI419" s="223">
        <f t="shared" ca="1" si="651"/>
        <v>1.1146310373026644E-4</v>
      </c>
      <c r="BJ419" s="223">
        <f t="shared" ca="1" si="652"/>
        <v>2.1282025541885242E-4</v>
      </c>
      <c r="BK419" s="223">
        <f t="shared" ca="1" si="653"/>
        <v>-4.9008669627627832E-5</v>
      </c>
      <c r="BL419" s="223">
        <f t="shared" ca="1" si="654"/>
        <v>-2.2720238611262773E-4</v>
      </c>
      <c r="BM419" s="223">
        <f t="shared" ca="1" si="655"/>
        <v>-1.7666358195764245E-5</v>
      </c>
      <c r="BN419" s="223">
        <f t="shared" ca="1" si="656"/>
        <v>2.2201799987270153E-4</v>
      </c>
      <c r="BO419" s="223">
        <f t="shared" ca="1" si="657"/>
        <v>8.2819971113668044E-5</v>
      </c>
      <c r="BP419" s="223">
        <f t="shared" ca="1" si="658"/>
        <v>-1.9771357256092545E-4</v>
      </c>
      <c r="BQ419" s="223">
        <f t="shared" ca="1" si="659"/>
        <v>-1.4084118372992646E-4</v>
      </c>
      <c r="BR419" s="223">
        <f t="shared" ca="1" si="660"/>
        <v>1.5638218513783141E-4</v>
      </c>
      <c r="BS419" s="223">
        <f t="shared" ca="1" si="661"/>
        <v>1.86733248173209E-4</v>
      </c>
      <c r="BT419" s="223">
        <f t="shared" ca="1" si="662"/>
        <v>-1.0158326893574032E-4</v>
      </c>
      <c r="BU419" s="223">
        <f t="shared" ca="1" si="663"/>
        <v>-2.1654397066854405E-4</v>
      </c>
      <c r="BV419" s="223">
        <f t="shared" ca="1" si="664"/>
        <v>3.8036069822453835E-5</v>
      </c>
      <c r="BW419" s="223">
        <f t="shared" ca="1" si="665"/>
        <v>2.2770607181147538E-4</v>
      </c>
      <c r="BX419" s="223">
        <f t="shared" ca="1" si="666"/>
        <v>2.8786770084074855E-5</v>
      </c>
      <c r="BY419" s="223">
        <f t="shared" ca="1" si="667"/>
        <v>-2.192582789465275E-4</v>
      </c>
      <c r="BZ419" s="223">
        <f t="shared" ca="1" si="668"/>
        <v>-9.3130512680254882E-5</v>
      </c>
      <c r="CA419" s="223">
        <f t="shared" ca="1" si="669"/>
        <v>1.9192811032283738E-4</v>
      </c>
      <c r="CB419" s="223">
        <f t="shared" ca="1" si="670"/>
        <v>1.4945391805823685E-4</v>
      </c>
      <c r="CC419" s="223">
        <f t="shared" ca="1" si="671"/>
        <v>-1.4806922171104145E-4</v>
      </c>
      <c r="CD419" s="223">
        <f t="shared" ca="1" si="672"/>
        <v>-1.9290645236603161E-4</v>
      </c>
      <c r="CE419" s="223">
        <f t="shared" ca="1" si="673"/>
        <v>9.1458711148704463E-5</v>
      </c>
      <c r="CF419" s="223">
        <f t="shared" ca="1" si="674"/>
        <v>2.1974601252588251E-4</v>
      </c>
      <c r="CG419" s="223">
        <f t="shared" ca="1" si="675"/>
        <v>-2.6971837793511293E-5</v>
      </c>
      <c r="CH419" s="223">
        <f t="shared" ca="1" si="676"/>
        <v>-2.2766119363863292E-4</v>
      </c>
      <c r="CI419" s="223">
        <f t="shared" ca="1" si="677"/>
        <v>-3.9837832121829658E-5</v>
      </c>
      <c r="CJ419" s="223">
        <f t="shared" ca="1" si="678"/>
        <v>2.1597034562161415E-4</v>
      </c>
      <c r="CK419" s="223">
        <f t="shared" ca="1" si="679"/>
        <v>1.0321669468452545E-4</v>
      </c>
      <c r="CL419" s="223">
        <f t="shared" ca="1" si="680"/>
        <v>-1.8568027645606455E-4</v>
      </c>
      <c r="CM419" s="223">
        <f t="shared" ca="1" si="681"/>
        <v>-1.5770660480732773E-4</v>
      </c>
      <c r="CN419" s="223">
        <f t="shared" ca="1" si="682"/>
        <v>1.3939954655981749E-4</v>
      </c>
      <c r="CO419" s="223">
        <f t="shared" ca="1" si="683"/>
        <v>1.9861492801849661E-4</v>
      </c>
      <c r="CP419" s="223">
        <f t="shared" ca="1" si="684"/>
        <v>-8.1113821315674373E-5</v>
      </c>
      <c r="CQ419" s="223">
        <f t="shared" ca="1" si="685"/>
        <v>-2.2241866699156967E-4</v>
      </c>
      <c r="CR419" s="223">
        <f t="shared" ca="1" si="686"/>
        <v>1.5842628244870205E-5</v>
      </c>
      <c r="CS419" s="223">
        <f t="shared" ca="1" si="687"/>
        <v>2.2706785970954955E-4</v>
      </c>
      <c r="CT419" s="223">
        <f t="shared" ca="1" si="688"/>
        <v>5.0792921332617848E-5</v>
      </c>
      <c r="CU419" s="223">
        <f t="shared" ca="1" si="689"/>
        <v>-2.1216212081733021E-4</v>
      </c>
      <c r="CV419" s="223">
        <f t="shared" ca="1" si="690"/>
        <v>-1.1305421863058628E-4</v>
      </c>
      <c r="CW419" s="223">
        <f t="shared" ca="1" si="691"/>
        <v>1.7898512253963964E-4</v>
      </c>
      <c r="CX419" s="223">
        <f t="shared" ca="1" si="692"/>
        <v>1.6557936253197282E-4</v>
      </c>
      <c r="CY419" s="223">
        <f t="shared" ca="1" si="693"/>
        <v>-1.3039404569097266E-4</v>
      </c>
      <c r="CZ419" s="223">
        <f t="shared" ca="1" si="694"/>
        <v>-2.0384492291275195E-4</v>
      </c>
      <c r="DA419" s="223">
        <f t="shared" ca="1" si="695"/>
        <v>7.0573521182366243E-5</v>
      </c>
      <c r="DB419" s="223">
        <f t="shared" ca="1" si="696"/>
        <v>2.2455549540690022E-4</v>
      </c>
      <c r="DC419" s="223">
        <f t="shared" ca="1" si="697"/>
        <v>-4.6752524171368937E-6</v>
      </c>
      <c r="DD419" s="223">
        <f t="shared" ca="1" si="698"/>
        <v>-2.259274994176303E-4</v>
      </c>
      <c r="DE419" s="223">
        <f t="shared" ca="1" si="699"/>
        <v>-6.1625645946984453E-5</v>
      </c>
      <c r="DF419" s="223">
        <f t="shared" ca="1" si="700"/>
        <v>2.0784277888079023E-4</v>
      </c>
      <c r="DG419" s="223">
        <f t="shared" ca="1" si="701"/>
        <v>1.2261938506158597E-4</v>
      </c>
      <c r="DH419" s="223">
        <f t="shared" ca="1" si="702"/>
        <v>-1.7185877778576965E-4</v>
      </c>
      <c r="DI419" s="223">
        <f t="shared" ca="1" si="703"/>
        <v>-1.7305322506923251E-4</v>
      </c>
      <c r="DJ419" s="223">
        <f t="shared" ca="1" si="704"/>
        <v>1.2107441414488878E-4</v>
      </c>
      <c r="DK419" s="223">
        <f t="shared" ca="1" si="705"/>
        <v>2.0858383753300392E-4</v>
      </c>
      <c r="DL419" s="223">
        <f t="shared" ca="1" si="706"/>
        <v>-5.9863203255016367E-5</v>
      </c>
      <c r="DM419" s="223">
        <f t="shared" ca="1" si="707"/>
        <v>-2.2615134996505564E-4</v>
      </c>
      <c r="DN419" s="223">
        <f t="shared" ca="1" si="708"/>
        <v>-6.5033865031730693E-6</v>
      </c>
      <c r="DO419" s="223">
        <f t="shared" ca="1" si="709"/>
        <v>2.2424285999070212E-4</v>
      </c>
      <c r="DP419" s="223">
        <f t="shared" ca="1" si="710"/>
        <v>7.2309908982495666E-5</v>
      </c>
      <c r="DQ419" s="223">
        <f t="shared" ca="1" si="711"/>
        <v>-2.0302272548504907E-4</v>
      </c>
      <c r="DR419" s="223">
        <f t="shared" ca="1" si="712"/>
        <v>-1.318891506537826E-4</v>
      </c>
      <c r="DS419" s="223">
        <f t="shared" ca="1" si="713"/>
        <v>1.6431841018316263E-4</v>
      </c>
      <c r="DT419" s="223">
        <f t="shared" ca="1" si="714"/>
        <v>1.8011018722963252E-4</v>
      </c>
      <c r="DU419" s="223">
        <f t="shared" ca="1" si="715"/>
        <v>-1.1146310373026362E-4</v>
      </c>
      <c r="DV419" s="223">
        <f t="shared" ca="1" si="716"/>
        <v>-2.1282025541885242E-4</v>
      </c>
      <c r="DW419" s="223">
        <f t="shared" ca="1" si="717"/>
        <v>4.9008669627627832E-5</v>
      </c>
      <c r="DX419" s="223">
        <f t="shared" ca="1" si="718"/>
        <v>2.2720238611262749E-4</v>
      </c>
      <c r="DY419" s="223">
        <f t="shared" ca="1" si="719"/>
        <v>1.7666358195767497E-5</v>
      </c>
      <c r="DZ419" s="223">
        <f t="shared" ca="1" si="720"/>
        <v>-2.2201799987270153E-4</v>
      </c>
      <c r="EA419" s="223">
        <f t="shared" ca="1" si="721"/>
        <v>-8.2819971113668044E-5</v>
      </c>
      <c r="EB419" s="223">
        <f t="shared" ca="1" si="722"/>
        <v>1.9771357256092702E-4</v>
      </c>
      <c r="EC419" s="223">
        <f t="shared" ca="1" si="723"/>
        <v>1.4084118372992903E-4</v>
      </c>
      <c r="ED419" s="223">
        <f t="shared" ca="1" si="724"/>
        <v>-1.5638218513783141E-4</v>
      </c>
      <c r="EE419" s="223">
        <f t="shared" ca="1" si="725"/>
        <v>-1.8673324817320713E-4</v>
      </c>
      <c r="EF419" s="223">
        <f t="shared" ca="1" si="726"/>
        <v>1.0158326893573741E-4</v>
      </c>
      <c r="EG419" s="223">
        <f t="shared" ca="1" si="727"/>
        <v>2.1654397066854405E-4</v>
      </c>
      <c r="EH419" s="223">
        <f t="shared" ca="1" si="728"/>
        <v>-3.8036069822453835E-5</v>
      </c>
      <c r="EI419" s="223">
        <f t="shared" ca="1" si="729"/>
        <v>-2.2770607181147532E-4</v>
      </c>
      <c r="EJ419" s="223">
        <f t="shared" ca="1" si="730"/>
        <v>-2.8786770084078067E-5</v>
      </c>
      <c r="EK419" s="223">
        <f t="shared" ca="1" si="731"/>
        <v>2.192582789465275E-4</v>
      </c>
      <c r="EL419" s="223">
        <f t="shared" ca="1" si="732"/>
        <v>9.3130512680254882E-5</v>
      </c>
      <c r="EM419" s="223">
        <f t="shared" ca="1" si="733"/>
        <v>-1.9192811032283912E-4</v>
      </c>
      <c r="EN419" s="223">
        <f t="shared" ca="1" si="734"/>
        <v>-1.4945391805823929E-4</v>
      </c>
      <c r="EO419" s="223">
        <f t="shared" ca="1" si="735"/>
        <v>1.4806922171104145E-4</v>
      </c>
      <c r="EP419" s="223">
        <f t="shared" ca="1" si="736"/>
        <v>1.9290645236603161E-4</v>
      </c>
      <c r="EQ419" s="223">
        <f t="shared" ca="1" si="737"/>
        <v>-9.1458711148707404E-5</v>
      </c>
      <c r="ER419" s="223">
        <f t="shared" ca="1" si="738"/>
        <v>-2.1974601252588337E-4</v>
      </c>
      <c r="ES419" s="223">
        <f t="shared" ca="1" si="739"/>
        <v>2.6971837793511293E-5</v>
      </c>
      <c r="ET419" s="223">
        <f t="shared" ca="1" si="740"/>
        <v>2.2766119363863292E-4</v>
      </c>
      <c r="EU419" s="223">
        <f t="shared" ca="1" si="741"/>
        <v>3.9837832121832856E-5</v>
      </c>
      <c r="EV419" s="223">
        <f t="shared" ca="1" si="742"/>
        <v>-2.1597034562161415E-4</v>
      </c>
      <c r="EW419" s="223">
        <f t="shared" ca="1" si="743"/>
        <v>-1.0321669468452545E-4</v>
      </c>
      <c r="EX419" s="223">
        <f t="shared" ca="1" si="744"/>
        <v>1.8568027645606645E-4</v>
      </c>
      <c r="EY419" s="223">
        <f t="shared" ca="1" si="745"/>
        <v>1.5770660480733006E-4</v>
      </c>
      <c r="EZ419" s="223">
        <f t="shared" ca="1" si="746"/>
        <v>-1.3939954655981749E-4</v>
      </c>
      <c r="FA419" s="223">
        <f t="shared" ca="1" si="747"/>
        <v>-1.9861492801849661E-4</v>
      </c>
      <c r="FB419" s="223">
        <f t="shared" ca="1" si="748"/>
        <v>8.1113821315677409E-5</v>
      </c>
      <c r="FC419" s="223">
        <f t="shared" ca="1" si="749"/>
        <v>2.2241866699157037E-4</v>
      </c>
      <c r="FD419" s="223">
        <f t="shared" ca="1" si="750"/>
        <v>-1.5842628244870205E-5</v>
      </c>
      <c r="FE419" s="223">
        <f t="shared" ca="1" si="751"/>
        <v>-2.2706785970954955E-4</v>
      </c>
      <c r="FF419" s="223">
        <f t="shared" ca="1" si="752"/>
        <v>-5.0792921332617848E-5</v>
      </c>
      <c r="FG419" s="223">
        <f t="shared" ca="1" si="753"/>
        <v>2.1216212081733021E-4</v>
      </c>
      <c r="FH419" s="223">
        <f t="shared" ca="1" si="754"/>
        <v>1.1305421863058628E-4</v>
      </c>
      <c r="FI419" s="223">
        <f t="shared" ca="1" si="755"/>
        <v>-1.7898512253963964E-4</v>
      </c>
      <c r="FJ419" s="223">
        <f t="shared" ca="1" si="756"/>
        <v>-1.6557936253196838E-4</v>
      </c>
      <c r="FK419" s="223">
        <f t="shared" ca="1" si="757"/>
        <v>1.3039404569097266E-4</v>
      </c>
      <c r="FL419" s="223">
        <f t="shared" ca="1" si="758"/>
        <v>2.0384492291275195E-4</v>
      </c>
      <c r="FM419" s="223">
        <f t="shared" ca="1" si="759"/>
        <v>-7.0573521182366243E-5</v>
      </c>
      <c r="FN419" s="223">
        <f t="shared" ca="1" si="760"/>
        <v>-2.2455549540690022E-4</v>
      </c>
      <c r="FO419" s="223">
        <f t="shared" ca="1" si="761"/>
        <v>4.6752524171368937E-6</v>
      </c>
      <c r="FP419" s="223">
        <f t="shared" ca="1" si="762"/>
        <v>2.259274994176303E-4</v>
      </c>
      <c r="FQ419" s="223">
        <f t="shared" ca="1" si="763"/>
        <v>6.1625645946984453E-5</v>
      </c>
      <c r="FR419" s="223">
        <f t="shared" ca="1" si="764"/>
        <v>-2.0784277888079023E-4</v>
      </c>
      <c r="FS419" s="223">
        <f t="shared" ca="1" si="765"/>
        <v>-1.2261938506158597E-4</v>
      </c>
      <c r="FT419" s="223">
        <f t="shared" ca="1" si="766"/>
        <v>1.7185877778576965E-4</v>
      </c>
      <c r="FU419" s="223">
        <f t="shared" ca="1" si="767"/>
        <v>1.7305322506923251E-4</v>
      </c>
      <c r="FV419" s="223">
        <f t="shared" ca="1" si="768"/>
        <v>-1.2107441414488878E-4</v>
      </c>
      <c r="FW419" s="223">
        <f t="shared" ca="1" si="769"/>
        <v>-2.0858383753300392E-4</v>
      </c>
      <c r="FX419" s="223">
        <f t="shared" ca="1" si="770"/>
        <v>5.9863203255016367E-5</v>
      </c>
      <c r="FY419" s="223">
        <f t="shared" ca="1" si="771"/>
        <v>2.2615134996505564E-4</v>
      </c>
      <c r="FZ419" s="223">
        <f t="shared" ca="1" si="772"/>
        <v>6.5033865031730693E-6</v>
      </c>
      <c r="GA419" s="223">
        <f t="shared" ca="1" si="773"/>
        <v>-2.2424285999070212E-4</v>
      </c>
      <c r="GB419" s="223">
        <f t="shared" ca="1" si="774"/>
        <v>-7.2309908982495666E-5</v>
      </c>
      <c r="GC419" s="223">
        <f t="shared" ca="1" si="775"/>
        <v>2.0302272548504907E-4</v>
      </c>
      <c r="GD419" s="223">
        <f t="shared" ca="1" si="776"/>
        <v>1.318891506537826E-4</v>
      </c>
      <c r="GE419" s="223">
        <f t="shared" ca="1" si="777"/>
        <v>-1.6431841018316263E-4</v>
      </c>
      <c r="GF419" s="223">
        <f t="shared" ca="1" si="778"/>
        <v>-1.8011018722963252E-4</v>
      </c>
      <c r="GG419" s="223">
        <f t="shared" ca="1" si="779"/>
        <v>1.1146310373026926E-4</v>
      </c>
      <c r="GH419" s="223">
        <f t="shared" ca="1" si="780"/>
        <v>2.1282025541885009E-4</v>
      </c>
      <c r="GI419" s="223">
        <f t="shared" ca="1" si="781"/>
        <v>-4.9008669627621503E-5</v>
      </c>
      <c r="GJ419" s="223">
        <f t="shared" ca="1" si="782"/>
        <v>-2.2720238611262795E-4</v>
      </c>
      <c r="GK419" s="223">
        <f t="shared" ca="1" si="783"/>
        <v>-1.7666358195767497E-5</v>
      </c>
      <c r="GL419" s="223">
        <f t="shared" ca="1" si="784"/>
        <v>2.2201799987270153E-4</v>
      </c>
      <c r="GM419" s="223">
        <f t="shared" ca="1" si="785"/>
        <v>8.2819971113668044E-5</v>
      </c>
      <c r="GN419" s="223">
        <f t="shared" ca="1" si="786"/>
        <v>-1.9771357256092702E-4</v>
      </c>
      <c r="GO419" s="223">
        <f t="shared" ca="1" si="787"/>
        <v>-1.4084118372992391E-4</v>
      </c>
      <c r="GP419" s="223">
        <f t="shared" ca="1" si="788"/>
        <v>1.5638218513782669E-4</v>
      </c>
      <c r="GQ419" s="223">
        <f t="shared" ca="1" si="789"/>
        <v>1.8673324817321084E-4</v>
      </c>
      <c r="GR419" s="223">
        <f t="shared" ca="1" si="790"/>
        <v>-1.0158326893573741E-4</v>
      </c>
      <c r="GS419" s="223">
        <f t="shared" ca="1" si="791"/>
        <v>-2.1654397066854405E-4</v>
      </c>
      <c r="GT419" s="223">
        <f t="shared" ca="1" si="792"/>
        <v>3.8036069822453835E-5</v>
      </c>
      <c r="GU419" s="223">
        <f t="shared" ca="1" si="793"/>
        <v>2.2770607181147532E-4</v>
      </c>
      <c r="GV419" s="223">
        <f t="shared" ca="1" si="794"/>
        <v>2.8786770084071643E-5</v>
      </c>
      <c r="GW419" s="223">
        <f t="shared" ca="1" si="795"/>
        <v>-2.1925827894652924E-4</v>
      </c>
      <c r="GX419" s="223">
        <f t="shared" ca="1" si="796"/>
        <v>-9.3130512680260778E-5</v>
      </c>
      <c r="GY419" s="223">
        <f t="shared" ca="1" si="797"/>
        <v>1.9192811032283565E-4</v>
      </c>
      <c r="GZ419" s="223">
        <f t="shared" ca="1" si="798"/>
        <v>1.4945391805823929E-4</v>
      </c>
      <c r="HA419" s="223">
        <f t="shared" ca="1" si="799"/>
        <v>-1.4806922171104145E-4</v>
      </c>
      <c r="HB419" s="223">
        <f t="shared" ca="1" si="800"/>
        <v>-1.9290645236603161E-4</v>
      </c>
      <c r="HC419" s="223">
        <f t="shared" ca="1" si="801"/>
        <v>9.1458711148707404E-5</v>
      </c>
      <c r="HD419" s="223">
        <f t="shared" ca="1" si="802"/>
        <v>2.1974601252588169E-4</v>
      </c>
      <c r="HE419" s="223">
        <f t="shared" ca="1" si="803"/>
        <v>-2.697183779351773E-5</v>
      </c>
      <c r="HF419" s="223">
        <f t="shared" ca="1" si="804"/>
        <v>-2.2766119363863273E-4</v>
      </c>
      <c r="HG419" s="223">
        <f t="shared" ca="1" si="805"/>
        <v>-3.9837832121832856E-5</v>
      </c>
      <c r="HH419" s="223">
        <f t="shared" ca="1" si="806"/>
        <v>2.1597034562161415E-4</v>
      </c>
      <c r="HI419" s="223">
        <f t="shared" ca="1" si="807"/>
        <v>1.0321669468452545E-4</v>
      </c>
      <c r="HJ419" s="223">
        <f t="shared" ca="1" si="808"/>
        <v>-1.8568027645606645E-4</v>
      </c>
      <c r="HK419" s="223">
        <f t="shared" ca="1" si="809"/>
        <v>-1.5770660480732539E-4</v>
      </c>
      <c r="HL419" s="223">
        <f t="shared" ca="1" si="810"/>
        <v>1.3939954655982261E-4</v>
      </c>
      <c r="HM419" s="223">
        <f t="shared" ca="1" si="811"/>
        <v>1.9861492801849978E-4</v>
      </c>
      <c r="HN419" s="223">
        <f t="shared" ca="1" si="812"/>
        <v>-8.1113821315671351E-5</v>
      </c>
      <c r="HO419" s="223">
        <f t="shared" ca="1" si="813"/>
        <v>-2.2241866699157037E-4</v>
      </c>
      <c r="HP419" s="223">
        <f t="shared" ca="1" si="814"/>
        <v>1.5842628244870205E-5</v>
      </c>
      <c r="HQ419" s="223">
        <f t="shared" ca="1" si="815"/>
        <v>2.2706785970954955E-4</v>
      </c>
      <c r="HR419" s="223">
        <f t="shared" ca="1" si="816"/>
        <v>5.0792921332617848E-5</v>
      </c>
      <c r="HS419" s="223">
        <f t="shared" ca="1" si="817"/>
        <v>-2.1216212081733257E-4</v>
      </c>
      <c r="HT419" s="223">
        <f t="shared" ca="1" si="818"/>
        <v>-1.1305421863058065E-4</v>
      </c>
      <c r="HU419" s="223">
        <f t="shared" ca="1" si="819"/>
        <v>1.7898512253963563E-4</v>
      </c>
      <c r="HV419" s="223">
        <f t="shared" ca="1" si="820"/>
        <v>1.6557936253197282E-4</v>
      </c>
      <c r="HW419" s="223">
        <f t="shared" ca="1" si="821"/>
        <v>-1.3039404569097266E-4</v>
      </c>
      <c r="HX419" s="223">
        <f t="shared" ca="1" si="822"/>
        <v>-2.0384492291275195E-4</v>
      </c>
      <c r="HY419" s="223">
        <f t="shared" ca="1" si="823"/>
        <v>7.0573521182366243E-5</v>
      </c>
      <c r="HZ419" s="223">
        <f t="shared" ca="1" si="824"/>
        <v>2.2455549540689913E-4</v>
      </c>
      <c r="IA419" s="223">
        <f t="shared" ca="1" si="825"/>
        <v>-4.6752524171433582E-6</v>
      </c>
      <c r="IB419" s="223">
        <f t="shared" ca="1" si="826"/>
        <v>-2.2592749941762949E-4</v>
      </c>
      <c r="IC419" s="223">
        <f t="shared" ca="1" si="827"/>
        <v>-6.1625645946990673E-5</v>
      </c>
      <c r="ID419" s="223">
        <f t="shared" ca="1" si="828"/>
        <v>2.0784277888079023E-4</v>
      </c>
      <c r="IE419" s="223">
        <f t="shared" ca="1" si="829"/>
        <v>-1.3702233054126496E-5</v>
      </c>
      <c r="IF419" s="223">
        <f t="shared" ca="1" si="830"/>
        <v>-1.7185877778576965E-4</v>
      </c>
      <c r="IG419" s="223">
        <f t="shared" ca="1" si="831"/>
        <v>-1.7305322506923251E-4</v>
      </c>
      <c r="IH419" s="223">
        <f t="shared" ca="1" si="832"/>
        <v>1.2107441414489427E-4</v>
      </c>
      <c r="II419" s="223">
        <f t="shared" ca="1" si="833"/>
        <v>2.0858383753300132E-4</v>
      </c>
      <c r="IJ419" s="223">
        <f t="shared" ca="1" si="834"/>
        <v>-5.9863203255010132E-5</v>
      </c>
      <c r="IK419" s="223">
        <f t="shared" ca="1" si="835"/>
        <v>-2.261513499650564E-4</v>
      </c>
      <c r="IL419" s="223">
        <f t="shared" ca="1" si="836"/>
        <v>-6.5033865031730693E-6</v>
      </c>
      <c r="IM419" s="223">
        <f t="shared" ca="1" si="837"/>
        <v>2.2424285999070212E-4</v>
      </c>
      <c r="IN419" s="223">
        <f t="shared" ca="1" si="838"/>
        <v>7.2309908982495666E-5</v>
      </c>
      <c r="IO419" s="223">
        <f t="shared" ca="1" si="839"/>
        <v>-2.0302272548505199E-4</v>
      </c>
      <c r="IP419" s="223">
        <f t="shared" ca="1" si="840"/>
        <v>-1.3188915065377732E-4</v>
      </c>
      <c r="IQ419" s="223">
        <f t="shared" ca="1" si="841"/>
        <v>1.6431841018315813E-4</v>
      </c>
      <c r="IR419" s="223">
        <f t="shared" ca="1" si="842"/>
        <v>1.8011018722963651E-4</v>
      </c>
      <c r="IS419" s="223">
        <f t="shared" ca="1" si="843"/>
        <v>-1.1146310373026362E-4</v>
      </c>
      <c r="IT419" s="223">
        <f t="shared" ca="1" si="844"/>
        <v>-2.1282025541885242E-4</v>
      </c>
      <c r="IU419" s="223">
        <f t="shared" ca="1" si="845"/>
        <v>4.9008669627627832E-5</v>
      </c>
      <c r="IV419" s="223">
        <f t="shared" ca="1" si="846"/>
        <v>2.2720238611262749E-4</v>
      </c>
      <c r="IW419" s="223">
        <f t="shared" ca="1" si="847"/>
        <v>1.7666358195761019E-5</v>
      </c>
      <c r="IX419" s="223">
        <f t="shared" ca="1" si="848"/>
        <v>-2.22017999872703E-4</v>
      </c>
      <c r="IY419" s="223">
        <f t="shared" ca="1" si="849"/>
        <v>-8.2819971113674075E-5</v>
      </c>
      <c r="IZ419" s="223">
        <f t="shared" ca="1" si="850"/>
        <v>1.9771357256092383E-4</v>
      </c>
      <c r="JA419" s="223">
        <f t="shared" ca="1" si="851"/>
        <v>1.4084118372992903E-4</v>
      </c>
      <c r="JB419" s="223">
        <f t="shared" ca="1" si="852"/>
        <v>-1.5638218513783141E-4</v>
      </c>
    </row>
    <row r="420" spans="2:262">
      <c r="B420" s="230">
        <v>59</v>
      </c>
      <c r="C420" s="229">
        <f t="shared" si="853"/>
        <v>1.1523437500000006E-3</v>
      </c>
      <c r="D420" s="226">
        <f t="shared" ca="1" si="597"/>
        <v>50.055994909404404</v>
      </c>
      <c r="E420" s="225">
        <f ca="1">BM361</f>
        <v>5.5994909404406178E-2</v>
      </c>
      <c r="F420" s="224">
        <v>59</v>
      </c>
      <c r="G420" s="223">
        <f t="shared" ca="1" si="854"/>
        <v>-6.4608524978813225E-4</v>
      </c>
      <c r="H420" s="223">
        <f t="shared" ca="1" si="598"/>
        <v>4.1546246119410283E-4</v>
      </c>
      <c r="I420" s="223">
        <f t="shared" ca="1" si="599"/>
        <v>7.4779933057752873E-4</v>
      </c>
      <c r="J420" s="223">
        <f t="shared" ca="1" si="600"/>
        <v>-2.3238521925506836E-4</v>
      </c>
      <c r="K420" s="223">
        <f t="shared" ca="1" si="601"/>
        <v>-8.0469219376819059E-4</v>
      </c>
      <c r="L420" s="223">
        <f t="shared" ca="1" si="602"/>
        <v>3.5379389721663511E-5</v>
      </c>
      <c r="M420" s="223">
        <f t="shared" ca="1" si="603"/>
        <v>8.133538237361205E-4</v>
      </c>
      <c r="N420" s="223">
        <f t="shared" ca="1" si="604"/>
        <v>1.6374699175714292E-4</v>
      </c>
      <c r="O420" s="223">
        <f t="shared" ca="1" si="605"/>
        <v>-7.7326506409045558E-4</v>
      </c>
      <c r="P420" s="223">
        <f t="shared" ca="1" si="606"/>
        <v>-3.5305878896369945E-4</v>
      </c>
      <c r="Q420" s="223">
        <f t="shared" ca="1" si="607"/>
        <v>6.8682873460632792E-4</v>
      </c>
      <c r="R420" s="223">
        <f t="shared" ca="1" si="608"/>
        <v>5.2120912726246545E-4</v>
      </c>
      <c r="S420" s="223">
        <f t="shared" ca="1" si="609"/>
        <v>-5.5922561222994296E-4</v>
      </c>
      <c r="T420" s="223">
        <f t="shared" ca="1" si="610"/>
        <v>-6.5811949682599081E-4</v>
      </c>
      <c r="U420" s="223">
        <f t="shared" ca="1" si="611"/>
        <v>3.9810390829346634E-4</v>
      </c>
      <c r="V420" s="223">
        <f t="shared" ca="1" si="612"/>
        <v>7.5558383325329144E-4</v>
      </c>
      <c r="W420" s="223">
        <f t="shared" ca="1" si="613"/>
        <v>-2.1312085389717076E-4</v>
      </c>
      <c r="X420" s="223">
        <f t="shared" ca="1" si="614"/>
        <v>-8.0776036850246404E-4</v>
      </c>
      <c r="Y420" s="223">
        <f t="shared" ca="1" si="615"/>
        <v>1.5363869682061347E-5</v>
      </c>
      <c r="Z420" s="223">
        <f t="shared" ca="1" si="616"/>
        <v>8.1152177182537179E-4</v>
      </c>
      <c r="AA420" s="223">
        <f t="shared" ca="1" si="617"/>
        <v>1.8331398637395273E-4</v>
      </c>
      <c r="AB420" s="223">
        <f t="shared" ca="1" si="618"/>
        <v>-7.6664259413438101E-4</v>
      </c>
      <c r="AC420" s="223">
        <f t="shared" ca="1" si="619"/>
        <v>-3.7100446154289003E-4</v>
      </c>
      <c r="AD420" s="223">
        <f t="shared" ca="1" si="620"/>
        <v>6.7581278085560861E-4</v>
      </c>
      <c r="AE420" s="223">
        <f t="shared" ca="1" si="621"/>
        <v>5.3645785916848023E-4</v>
      </c>
      <c r="AF420" s="223">
        <f t="shared" ca="1" si="622"/>
        <v>-5.4447644334212919E-4</v>
      </c>
      <c r="AG420" s="223">
        <f t="shared" ca="1" si="623"/>
        <v>-6.6975731728763604E-4</v>
      </c>
      <c r="AH420" s="223">
        <f t="shared" ca="1" si="624"/>
        <v>3.8050555248453848E-4</v>
      </c>
      <c r="AI420" s="223">
        <f t="shared" ca="1" si="625"/>
        <v>7.6291320048100207E-4</v>
      </c>
      <c r="AJ420" s="223">
        <f t="shared" ca="1" si="626"/>
        <v>-1.9372811250598906E-4</v>
      </c>
      <c r="AK420" s="223">
        <f t="shared" ca="1" si="627"/>
        <v>-8.1034197859485729E-4</v>
      </c>
      <c r="AL420" s="223">
        <f t="shared" ca="1" si="628"/>
        <v>-4.660904978142364E-6</v>
      </c>
      <c r="AM420" s="223">
        <f t="shared" ca="1" si="629"/>
        <v>8.0920088954402974E-4</v>
      </c>
      <c r="AN420" s="223">
        <f t="shared" ca="1" si="630"/>
        <v>2.0277055949992508E-4</v>
      </c>
      <c r="AO420" s="223">
        <f t="shared" ca="1" si="631"/>
        <v>-7.5955832734621277E-4</v>
      </c>
      <c r="AP420" s="223">
        <f t="shared" ca="1" si="632"/>
        <v>-3.8872665490720002E-4</v>
      </c>
      <c r="AQ420" s="223">
        <f t="shared" ca="1" si="633"/>
        <v>6.643897427559668E-4</v>
      </c>
      <c r="AR420" s="223">
        <f t="shared" ca="1" si="634"/>
        <v>5.5138344891958316E-4</v>
      </c>
      <c r="AS420" s="223">
        <f t="shared" ca="1" si="635"/>
        <v>-5.293993022041294E-4</v>
      </c>
      <c r="AT420" s="223">
        <f t="shared" ca="1" si="636"/>
        <v>-6.8099170098518595E-4</v>
      </c>
      <c r="AU420" s="223">
        <f t="shared" ca="1" si="637"/>
        <v>3.626779943588104E-4</v>
      </c>
      <c r="AV420" s="223">
        <f t="shared" ca="1" si="638"/>
        <v>7.6978301732390296E-4</v>
      </c>
      <c r="AW420" s="223">
        <f t="shared" ca="1" si="639"/>
        <v>-1.7421867654379155E-4</v>
      </c>
      <c r="AX420" s="223">
        <f t="shared" ca="1" si="640"/>
        <v>-8.1243546897998248E-4</v>
      </c>
      <c r="AY420" s="223">
        <f t="shared" ca="1" si="641"/>
        <v>-2.4682872083466631E-5</v>
      </c>
      <c r="AZ420" s="223">
        <f t="shared" ca="1" si="642"/>
        <v>8.063925749047956E-4</v>
      </c>
      <c r="BA420" s="223">
        <f t="shared" ca="1" si="643"/>
        <v>2.2210499122293429E-4</v>
      </c>
      <c r="BB420" s="223">
        <f t="shared" ca="1" si="644"/>
        <v>-7.5201653102336752E-4</v>
      </c>
      <c r="BC420" s="223">
        <f t="shared" ca="1" si="645"/>
        <v>-4.0621469387001473E-4</v>
      </c>
      <c r="BD420" s="223">
        <f t="shared" ca="1" si="646"/>
        <v>6.5256650111842143E-4</v>
      </c>
      <c r="BE420" s="223">
        <f t="shared" ca="1" si="647"/>
        <v>5.6597690589861214E-4</v>
      </c>
      <c r="BF420" s="223">
        <f t="shared" ca="1" si="648"/>
        <v>-5.140032707220011E-4</v>
      </c>
      <c r="BG420" s="223">
        <f t="shared" ca="1" si="649"/>
        <v>-6.9181588074597932E-4</v>
      </c>
      <c r="BH420" s="223">
        <f t="shared" ca="1" si="650"/>
        <v>3.4463197257068406E-4</v>
      </c>
      <c r="BI420" s="223">
        <f t="shared" ca="1" si="651"/>
        <v>7.7618914566121241E-4</v>
      </c>
      <c r="BJ420" s="223">
        <f t="shared" ca="1" si="652"/>
        <v>-1.546042977653056E-4</v>
      </c>
      <c r="BK420" s="223">
        <f t="shared" ca="1" si="653"/>
        <v>-8.1403957861751362E-4</v>
      </c>
      <c r="BL420" s="223">
        <f t="shared" ca="1" si="654"/>
        <v>-4.4689971149611566E-5</v>
      </c>
      <c r="BM420" s="223">
        <f t="shared" ca="1" si="655"/>
        <v>8.0309851953140046E-4</v>
      </c>
      <c r="BN420" s="223">
        <f t="shared" ca="1" si="656"/>
        <v>2.4130563520426585E-4</v>
      </c>
      <c r="BO420" s="223">
        <f t="shared" ca="1" si="657"/>
        <v>-7.4402174806193855E-4</v>
      </c>
      <c r="BP420" s="223">
        <f t="shared" ca="1" si="658"/>
        <v>-4.2345804429059787E-4</v>
      </c>
      <c r="BQ420" s="223">
        <f t="shared" ca="1" si="659"/>
        <v>6.4035017782163896E-4</v>
      </c>
      <c r="BR420" s="223">
        <f t="shared" ca="1" si="660"/>
        <v>5.8022943955276314E-4</v>
      </c>
      <c r="BS420" s="223">
        <f t="shared" ca="1" si="661"/>
        <v>-4.9829762288940128E-4</v>
      </c>
      <c r="BT420" s="223">
        <f t="shared" ca="1" si="662"/>
        <v>-7.0222333648887331E-4</v>
      </c>
      <c r="BU420" s="223">
        <f t="shared" ca="1" si="663"/>
        <v>3.2637835736890595E-4</v>
      </c>
      <c r="BV420" s="223">
        <f t="shared" ca="1" si="664"/>
        <v>7.8212772668075363E-4</v>
      </c>
      <c r="BW420" s="223">
        <f t="shared" ca="1" si="665"/>
        <v>-1.3489679113886147E-4</v>
      </c>
      <c r="BX420" s="223">
        <f t="shared" ca="1" si="666"/>
        <v>-8.151533412517855E-4</v>
      </c>
      <c r="BY420" s="223">
        <f t="shared" ca="1" si="667"/>
        <v>-6.4670150648190011E-5</v>
      </c>
      <c r="BZ420" s="223">
        <f t="shared" ca="1" si="668"/>
        <v>7.9932070763962513E-4</v>
      </c>
      <c r="CA420" s="223">
        <f t="shared" ca="1" si="669"/>
        <v>2.6036092569394907E-4</v>
      </c>
      <c r="CB420" s="223">
        <f t="shared" ca="1" si="670"/>
        <v>-7.3557879422024683E-4</v>
      </c>
      <c r="CC420" s="223">
        <f t="shared" ca="1" si="671"/>
        <v>-4.4044631941940655E-4</v>
      </c>
      <c r="CD420" s="223">
        <f t="shared" ca="1" si="672"/>
        <v>6.2774813152196478E-4</v>
      </c>
      <c r="CE420" s="223">
        <f t="shared" ca="1" si="673"/>
        <v>5.9413246468870368E-4</v>
      </c>
      <c r="CF420" s="223">
        <f t="shared" ca="1" si="674"/>
        <v>-4.8229181920132996E-4</v>
      </c>
      <c r="CG420" s="223">
        <f t="shared" ca="1" si="675"/>
        <v>-7.12207799151694E-4</v>
      </c>
      <c r="CH420" s="223">
        <f t="shared" ca="1" si="676"/>
        <v>3.0792814404871096E-4</v>
      </c>
      <c r="CI420" s="223">
        <f t="shared" ca="1" si="677"/>
        <v>7.8759518320338181E-4</v>
      </c>
      <c r="CJ420" s="223">
        <f t="shared" ca="1" si="678"/>
        <v>-1.1510802772956267E-4</v>
      </c>
      <c r="CK420" s="223">
        <f t="shared" ca="1" si="679"/>
        <v>-8.1577608599383449E-4</v>
      </c>
      <c r="CL420" s="223">
        <f t="shared" ca="1" si="680"/>
        <v>-8.4611375266190742E-5</v>
      </c>
      <c r="CM420" s="223">
        <f t="shared" ca="1" si="681"/>
        <v>7.9506141484209634E-4</v>
      </c>
      <c r="CN420" s="223">
        <f t="shared" ca="1" si="682"/>
        <v>2.7925938449752737E-4</v>
      </c>
      <c r="CO420" s="223">
        <f t="shared" ca="1" si="683"/>
        <v>-7.2669275521797423E-4</v>
      </c>
      <c r="CP420" s="223">
        <f t="shared" ca="1" si="684"/>
        <v>-4.5716928615474568E-4</v>
      </c>
      <c r="CQ420" s="223">
        <f t="shared" ca="1" si="685"/>
        <v>6.1476795322089133E-4</v>
      </c>
      <c r="CR420" s="223">
        <f t="shared" ca="1" si="686"/>
        <v>6.0767760664395994E-4</v>
      </c>
      <c r="CS420" s="223">
        <f t="shared" ca="1" si="687"/>
        <v>-4.6599550095542468E-4</v>
      </c>
      <c r="CT420" s="223">
        <f t="shared" ca="1" si="688"/>
        <v>-7.2176325446746473E-4</v>
      </c>
      <c r="CU420" s="223">
        <f t="shared" ca="1" si="689"/>
        <v>2.8929244632872671E-4</v>
      </c>
      <c r="CV420" s="223">
        <f t="shared" ca="1" si="690"/>
        <v>7.925882218377321E-4</v>
      </c>
      <c r="CW420" s="223">
        <f t="shared" ca="1" si="691"/>
        <v>-9.5249927548514391E-5</v>
      </c>
      <c r="CX420" s="223">
        <f t="shared" ca="1" si="692"/>
        <v>-8.1590743772551322E-4</v>
      </c>
      <c r="CY420" s="223">
        <f t="shared" ca="1" si="693"/>
        <v>-1.0450163315555414E-4</v>
      </c>
      <c r="CZ420" s="223">
        <f t="shared" ca="1" si="694"/>
        <v>7.9032320677752794E-4</v>
      </c>
      <c r="DA420" s="223">
        <f t="shared" ca="1" si="695"/>
        <v>2.9798962789005443E-4</v>
      </c>
      <c r="DB420" s="223">
        <f t="shared" ca="1" si="696"/>
        <v>-7.173689836727559E-4</v>
      </c>
      <c r="DC420" s="223">
        <f t="shared" ca="1" si="697"/>
        <v>-4.736168712067754E-4</v>
      </c>
      <c r="DD420" s="223">
        <f t="shared" ca="1" si="698"/>
        <v>6.01417461692429E-4</v>
      </c>
      <c r="DE420" s="223">
        <f t="shared" ca="1" si="699"/>
        <v>6.2085670633151816E-4</v>
      </c>
      <c r="DF420" s="223">
        <f t="shared" ca="1" si="700"/>
        <v>-4.4941848444443805E-4</v>
      </c>
      <c r="DG420" s="223">
        <f t="shared" ca="1" si="701"/>
        <v>-7.3088394658721106E-4</v>
      </c>
      <c r="DH420" s="223">
        <f t="shared" ca="1" si="702"/>
        <v>2.7048248965641541E-4</v>
      </c>
      <c r="DI420" s="223">
        <f t="shared" ca="1" si="703"/>
        <v>7.9710383496402681E-4</v>
      </c>
      <c r="DJ420" s="223">
        <f t="shared" ca="1" si="704"/>
        <v>-7.5334452372746664E-5</v>
      </c>
      <c r="DK420" s="223">
        <f t="shared" ca="1" si="705"/>
        <v>-8.1554731732544957E-4</v>
      </c>
      <c r="DL420" s="223">
        <f t="shared" ca="1" si="706"/>
        <v>-1.2432894316869543E-4</v>
      </c>
      <c r="DM420" s="223">
        <f t="shared" ca="1" si="707"/>
        <v>7.8510893756528503E-4</v>
      </c>
      <c r="DN420" s="223">
        <f t="shared" ca="1" si="708"/>
        <v>3.1654037347329035E-4</v>
      </c>
      <c r="DO420" s="223">
        <f t="shared" ca="1" si="709"/>
        <v>-7.0761309587592737E-4</v>
      </c>
      <c r="DP420" s="223">
        <f t="shared" ca="1" si="710"/>
        <v>-4.89779167165256E-4</v>
      </c>
      <c r="DQ420" s="223">
        <f t="shared" ca="1" si="711"/>
        <v>5.8770469877350584E-4</v>
      </c>
      <c r="DR420" s="223">
        <f t="shared" ca="1" si="712"/>
        <v>6.3366182515449453E-4</v>
      </c>
      <c r="DS420" s="223">
        <f t="shared" ca="1" si="713"/>
        <v>-4.3257075504324197E-4</v>
      </c>
      <c r="DT420" s="223">
        <f t="shared" ca="1" si="714"/>
        <v>-7.3956438154704424E-4</v>
      </c>
      <c r="DU420" s="223">
        <f t="shared" ca="1" si="715"/>
        <v>2.5150960444632683E-4</v>
      </c>
      <c r="DV420" s="223">
        <f t="shared" ca="1" si="716"/>
        <v>8.011393025457715E-4</v>
      </c>
      <c r="DW420" s="223">
        <f t="shared" ca="1" si="717"/>
        <v>-5.5373598539806151E-5</v>
      </c>
      <c r="DX420" s="223">
        <f t="shared" ca="1" si="718"/>
        <v>-8.1469594171670792E-4</v>
      </c>
      <c r="DY420" s="223">
        <f t="shared" ca="1" si="719"/>
        <v>-1.4408136207540737E-4</v>
      </c>
      <c r="DZ420" s="223">
        <f t="shared" ca="1" si="720"/>
        <v>7.7942174808616016E-4</v>
      </c>
      <c r="EA420" s="223">
        <f t="shared" ca="1" si="721"/>
        <v>3.3490044697175313E-4</v>
      </c>
      <c r="EB420" s="223">
        <f t="shared" ca="1" si="722"/>
        <v>-6.974309684095011E-4</v>
      </c>
      <c r="EC420" s="223">
        <f t="shared" ca="1" si="723"/>
        <v>-5.0564643846745928E-4</v>
      </c>
      <c r="ED420" s="223">
        <f t="shared" ca="1" si="724"/>
        <v>5.7363792451973572E-4</v>
      </c>
      <c r="EE420" s="223">
        <f t="shared" ca="1" si="725"/>
        <v>6.4608524978813963E-4</v>
      </c>
      <c r="EF420" s="223">
        <f t="shared" ca="1" si="726"/>
        <v>-4.1546246119408966E-4</v>
      </c>
      <c r="EG420" s="223">
        <f t="shared" ca="1" si="727"/>
        <v>-7.4779933057753632E-4</v>
      </c>
      <c r="EH420" s="223">
        <f t="shared" ca="1" si="728"/>
        <v>2.3238521925506966E-4</v>
      </c>
      <c r="EI420" s="223">
        <f t="shared" ca="1" si="729"/>
        <v>8.0469219376819092E-4</v>
      </c>
      <c r="EJ420" s="223">
        <f t="shared" ca="1" si="730"/>
        <v>-3.5379389721657602E-5</v>
      </c>
      <c r="EK420" s="223">
        <f t="shared" ca="1" si="731"/>
        <v>-8.1335382373611985E-4</v>
      </c>
      <c r="EL420" s="223">
        <f t="shared" ca="1" si="732"/>
        <v>-1.6374699175715441E-4</v>
      </c>
      <c r="EM420" s="223">
        <f t="shared" ca="1" si="733"/>
        <v>7.7326506409045102E-4</v>
      </c>
      <c r="EN420" s="223">
        <f t="shared" ca="1" si="734"/>
        <v>3.5305878896371528E-4</v>
      </c>
      <c r="EO420" s="223">
        <f t="shared" ca="1" si="735"/>
        <v>-6.8682873460632868E-4</v>
      </c>
      <c r="EP420" s="223">
        <f t="shared" ca="1" si="736"/>
        <v>-5.2120912726246783E-4</v>
      </c>
      <c r="EQ420" s="223">
        <f t="shared" ca="1" si="737"/>
        <v>5.5922561222993873E-4</v>
      </c>
      <c r="ER420" s="223">
        <f t="shared" ca="1" si="738"/>
        <v>6.5811949682599612E-4</v>
      </c>
      <c r="ES420" s="223">
        <f t="shared" ca="1" si="739"/>
        <v>-3.981039082934562E-4</v>
      </c>
      <c r="ET420" s="223">
        <f t="shared" ca="1" si="740"/>
        <v>-7.5558383325329697E-4</v>
      </c>
      <c r="EU420" s="223">
        <f t="shared" ca="1" si="741"/>
        <v>2.1312085389715396E-4</v>
      </c>
      <c r="EV420" s="223">
        <f t="shared" ca="1" si="742"/>
        <v>8.077603685024636E-4</v>
      </c>
      <c r="EW420" s="223">
        <f t="shared" ca="1" si="743"/>
        <v>-1.5363869682061238E-5</v>
      </c>
      <c r="EX420" s="223">
        <f t="shared" ca="1" si="744"/>
        <v>-8.1152177182537135E-4</v>
      </c>
      <c r="EY420" s="223">
        <f t="shared" ca="1" si="745"/>
        <v>-1.8331398637396129E-4</v>
      </c>
      <c r="EZ420" s="223">
        <f t="shared" ca="1" si="746"/>
        <v>7.66642594134377E-4</v>
      </c>
      <c r="FA420" s="223">
        <f t="shared" ca="1" si="747"/>
        <v>3.7100446154290305E-4</v>
      </c>
      <c r="FB420" s="223">
        <f t="shared" ca="1" si="748"/>
        <v>-6.7581278085559722E-4</v>
      </c>
      <c r="FC420" s="223">
        <f t="shared" ca="1" si="749"/>
        <v>-5.3645785916847817E-4</v>
      </c>
      <c r="FD420" s="223">
        <f t="shared" ca="1" si="750"/>
        <v>5.4447644334212691E-4</v>
      </c>
      <c r="FE420" s="223">
        <f t="shared" ca="1" si="751"/>
        <v>6.6975731728763767E-4</v>
      </c>
      <c r="FF420" s="223">
        <f t="shared" ca="1" si="752"/>
        <v>-3.8050555248453062E-4</v>
      </c>
      <c r="FG420" s="223">
        <f t="shared" ca="1" si="753"/>
        <v>-7.6291320048100511E-4</v>
      </c>
      <c r="FH420" s="223">
        <f t="shared" ca="1" si="754"/>
        <v>1.9372811250597486E-4</v>
      </c>
      <c r="FI420" s="223">
        <f t="shared" ca="1" si="755"/>
        <v>8.1034197859485881E-4</v>
      </c>
      <c r="FJ420" s="223">
        <f t="shared" ca="1" si="756"/>
        <v>4.660904978162747E-6</v>
      </c>
      <c r="FK420" s="223">
        <f t="shared" ca="1" si="757"/>
        <v>-8.092008895440293E-4</v>
      </c>
      <c r="FL420" s="223">
        <f t="shared" ca="1" si="758"/>
        <v>-2.0277055949992801E-4</v>
      </c>
      <c r="FM420" s="223">
        <f t="shared" ca="1" si="759"/>
        <v>7.5955832734620962E-4</v>
      </c>
      <c r="FN420" s="223">
        <f t="shared" ca="1" si="760"/>
        <v>3.8872665490720783E-4</v>
      </c>
      <c r="FO420" s="223">
        <f t="shared" ca="1" si="761"/>
        <v>-6.6438974275595834E-4</v>
      </c>
      <c r="FP420" s="223">
        <f t="shared" ca="1" si="762"/>
        <v>-5.5138344891959401E-4</v>
      </c>
      <c r="FQ420" s="223">
        <f t="shared" ca="1" si="763"/>
        <v>5.293993022041139E-4</v>
      </c>
      <c r="FR420" s="223">
        <f t="shared" ca="1" si="764"/>
        <v>6.8099170098518454E-4</v>
      </c>
      <c r="FS420" s="223">
        <f t="shared" ca="1" si="765"/>
        <v>-3.6267799435880769E-4</v>
      </c>
      <c r="FT420" s="223">
        <f t="shared" ca="1" si="766"/>
        <v>-7.6978301732390578E-4</v>
      </c>
      <c r="FU420" s="223">
        <f t="shared" ca="1" si="767"/>
        <v>1.7421867654378293E-4</v>
      </c>
      <c r="FV420" s="223">
        <f t="shared" ca="1" si="768"/>
        <v>8.1243546897998378E-4</v>
      </c>
      <c r="FW420" s="223">
        <f t="shared" ca="1" si="769"/>
        <v>2.4682872083487068E-5</v>
      </c>
      <c r="FX420" s="223">
        <f t="shared" ca="1" si="770"/>
        <v>-8.0639257490479257E-4</v>
      </c>
      <c r="FY420" s="223">
        <f t="shared" ca="1" si="771"/>
        <v>-2.2210499122293157E-4</v>
      </c>
      <c r="FZ420" s="223">
        <f t="shared" ca="1" si="772"/>
        <v>7.5201653102336416E-4</v>
      </c>
      <c r="GA420" s="223">
        <f t="shared" ca="1" si="773"/>
        <v>4.0621469387002232E-4</v>
      </c>
      <c r="GB420" s="223">
        <f t="shared" ca="1" si="774"/>
        <v>-6.525665011184301E-4</v>
      </c>
      <c r="GC420" s="223">
        <f t="shared" ca="1" si="775"/>
        <v>-5.6597690589861843E-4</v>
      </c>
      <c r="GD420" s="223">
        <f t="shared" ca="1" si="776"/>
        <v>5.1400327072200337E-4</v>
      </c>
      <c r="GE420" s="223">
        <f t="shared" ca="1" si="777"/>
        <v>6.9181588074599006E-4</v>
      </c>
      <c r="GF420" s="223">
        <f t="shared" ca="1" si="778"/>
        <v>-3.4463197257068661E-4</v>
      </c>
      <c r="GG420" s="223">
        <f t="shared" ca="1" si="779"/>
        <v>-7.761891456612187E-4</v>
      </c>
      <c r="GH420" s="223">
        <f t="shared" ca="1" si="780"/>
        <v>1.5460429776529693E-4</v>
      </c>
      <c r="GI420" s="223">
        <f t="shared" ca="1" si="781"/>
        <v>8.1403957861751264E-4</v>
      </c>
      <c r="GJ420" s="223">
        <f t="shared" ca="1" si="782"/>
        <v>4.4689971149620348E-5</v>
      </c>
      <c r="GK420" s="223">
        <f t="shared" ca="1" si="783"/>
        <v>-8.0309851953140089E-4</v>
      </c>
      <c r="GL420" s="223">
        <f t="shared" ca="1" si="784"/>
        <v>-2.4130563520428531E-4</v>
      </c>
      <c r="GM420" s="223">
        <f t="shared" ca="1" si="785"/>
        <v>7.4402174806193974E-4</v>
      </c>
      <c r="GN420" s="223">
        <f t="shared" ca="1" si="786"/>
        <v>4.2345804429061527E-4</v>
      </c>
      <c r="GO420" s="223">
        <f t="shared" ca="1" si="787"/>
        <v>-6.4035017782163354E-4</v>
      </c>
      <c r="GP420" s="223">
        <f t="shared" ca="1" si="788"/>
        <v>-5.8022943955275295E-4</v>
      </c>
      <c r="GQ420" s="223">
        <f t="shared" ca="1" si="789"/>
        <v>4.9829762288939423E-4</v>
      </c>
      <c r="GR420" s="223">
        <f t="shared" ca="1" si="790"/>
        <v>7.0222333648887179E-4</v>
      </c>
      <c r="GS420" s="223">
        <f t="shared" ca="1" si="791"/>
        <v>-3.263783573688873E-4</v>
      </c>
      <c r="GT420" s="223">
        <f t="shared" ca="1" si="792"/>
        <v>-7.8212772668075276E-4</v>
      </c>
      <c r="GU420" s="223">
        <f t="shared" ca="1" si="793"/>
        <v>1.3489679113884136E-4</v>
      </c>
      <c r="GV420" s="223">
        <f t="shared" ca="1" si="794"/>
        <v>8.1515334125178594E-4</v>
      </c>
      <c r="GW420" s="223">
        <f t="shared" ca="1" si="795"/>
        <v>6.4670150648221886E-5</v>
      </c>
      <c r="GX420" s="223">
        <f t="shared" ca="1" si="796"/>
        <v>-7.993207076396234E-4</v>
      </c>
      <c r="GY420" s="223">
        <f t="shared" ca="1" si="797"/>
        <v>-2.6036092569394642E-4</v>
      </c>
      <c r="GZ420" s="223">
        <f t="shared" ca="1" si="798"/>
        <v>7.3557879422023794E-4</v>
      </c>
      <c r="HA420" s="223">
        <f t="shared" ca="1" si="799"/>
        <v>4.4044631941940406E-4</v>
      </c>
      <c r="HB420" s="223">
        <f t="shared" ca="1" si="800"/>
        <v>-6.2774813152195177E-4</v>
      </c>
      <c r="HC420" s="223">
        <f t="shared" ca="1" si="801"/>
        <v>-5.9413246468870975E-4</v>
      </c>
      <c r="HD420" s="223">
        <f t="shared" ca="1" si="802"/>
        <v>4.8229181920130421E-4</v>
      </c>
      <c r="HE420" s="223">
        <f t="shared" ca="1" si="803"/>
        <v>7.1220779915169823E-4</v>
      </c>
      <c r="HF420" s="223">
        <f t="shared" ca="1" si="804"/>
        <v>-3.0792814404872429E-4</v>
      </c>
      <c r="HG420" s="223">
        <f t="shared" ca="1" si="805"/>
        <v>-7.8759518320338723E-4</v>
      </c>
      <c r="HH420" s="223">
        <f t="shared" ca="1" si="806"/>
        <v>1.1510802772956544E-4</v>
      </c>
      <c r="HI420" s="223">
        <f t="shared" ca="1" si="807"/>
        <v>8.1577608599383493E-4</v>
      </c>
      <c r="HJ420" s="223">
        <f t="shared" ca="1" si="808"/>
        <v>8.4611375266199415E-5</v>
      </c>
      <c r="HK420" s="223">
        <f t="shared" ca="1" si="809"/>
        <v>-7.9506141484208918E-4</v>
      </c>
      <c r="HL420" s="223">
        <f t="shared" ca="1" si="810"/>
        <v>-2.7925938449753572E-4</v>
      </c>
      <c r="HM420" s="223">
        <f t="shared" ca="1" si="811"/>
        <v>7.2669275521798085E-4</v>
      </c>
      <c r="HN420" s="223">
        <f t="shared" ca="1" si="812"/>
        <v>4.5716928615476254E-4</v>
      </c>
      <c r="HO420" s="223">
        <f t="shared" ca="1" si="813"/>
        <v>-6.1476795322088548E-4</v>
      </c>
      <c r="HP420" s="223">
        <f t="shared" ca="1" si="814"/>
        <v>-6.0767760664398129E-4</v>
      </c>
      <c r="HQ420" s="223">
        <f t="shared" ca="1" si="815"/>
        <v>4.6599550095541747E-4</v>
      </c>
      <c r="HR420" s="223">
        <f t="shared" ca="1" si="816"/>
        <v>7.2176325446747969E-4</v>
      </c>
      <c r="HS420" s="223">
        <f t="shared" ca="1" si="817"/>
        <v>-2.8929244632871853E-4</v>
      </c>
      <c r="HT420" s="223">
        <f t="shared" ca="1" si="818"/>
        <v>-7.9258822183772863E-4</v>
      </c>
      <c r="HU420" s="223">
        <f t="shared" ca="1" si="819"/>
        <v>9.5249927548505717E-5</v>
      </c>
      <c r="HV420" s="223">
        <f t="shared" ca="1" si="820"/>
        <v>8.15907437725513E-4</v>
      </c>
      <c r="HW420" s="223">
        <f t="shared" ca="1" si="821"/>
        <v>1.0450163315558586E-4</v>
      </c>
      <c r="HX420" s="223">
        <f t="shared" ca="1" si="822"/>
        <v>-7.9032320677752577E-4</v>
      </c>
      <c r="HY420" s="223">
        <f t="shared" ca="1" si="823"/>
        <v>-2.9798962789008413E-4</v>
      </c>
      <c r="HZ420" s="223">
        <f t="shared" ca="1" si="824"/>
        <v>7.1736898367275178E-4</v>
      </c>
      <c r="IA420" s="223">
        <f t="shared" ca="1" si="825"/>
        <v>4.7361687120676363E-4</v>
      </c>
      <c r="IB420" s="223">
        <f t="shared" ca="1" si="826"/>
        <v>-6.0141746169242304E-4</v>
      </c>
      <c r="IC420" s="223">
        <f t="shared" ca="1" si="827"/>
        <v>-6.2085670633150883E-4</v>
      </c>
      <c r="ID420" s="223">
        <f t="shared" ca="1" si="828"/>
        <v>4.4941848444441133E-4</v>
      </c>
      <c r="IE420" s="223">
        <f t="shared" ca="1" si="829"/>
        <v>-1.7703573847559581E-4</v>
      </c>
      <c r="IF420" s="223">
        <f t="shared" ca="1" si="830"/>
        <v>-2.7048248965638516E-4</v>
      </c>
      <c r="IG420" s="223">
        <f t="shared" ca="1" si="831"/>
        <v>-7.9710383496402865E-4</v>
      </c>
      <c r="IH420" s="223">
        <f t="shared" ca="1" si="832"/>
        <v>7.5334452372760976E-5</v>
      </c>
      <c r="II420" s="223">
        <f t="shared" ca="1" si="833"/>
        <v>8.1554731732544935E-4</v>
      </c>
      <c r="IJ420" s="223">
        <f t="shared" ca="1" si="834"/>
        <v>1.2432894316868112E-4</v>
      </c>
      <c r="IK420" s="223">
        <f t="shared" ca="1" si="835"/>
        <v>-7.8510893756527625E-4</v>
      </c>
      <c r="IL420" s="223">
        <f t="shared" ca="1" si="836"/>
        <v>-3.1654037347329843E-4</v>
      </c>
      <c r="IM420" s="223">
        <f t="shared" ca="1" si="837"/>
        <v>7.0761309587591143E-4</v>
      </c>
      <c r="IN420" s="223">
        <f t="shared" ca="1" si="838"/>
        <v>4.8977916716526316E-4</v>
      </c>
      <c r="IO420" s="223">
        <f t="shared" ca="1" si="839"/>
        <v>-5.877046987735157E-4</v>
      </c>
      <c r="IP420" s="223">
        <f t="shared" ca="1" si="840"/>
        <v>-6.3366182515450006E-4</v>
      </c>
      <c r="IQ420" s="223">
        <f t="shared" ca="1" si="841"/>
        <v>4.3257075504325422E-4</v>
      </c>
      <c r="IR420" s="223">
        <f t="shared" ca="1" si="842"/>
        <v>7.3956438154705779E-4</v>
      </c>
      <c r="IS420" s="223">
        <f t="shared" ca="1" si="843"/>
        <v>-2.5150960444631843E-4</v>
      </c>
      <c r="IT420" s="223">
        <f t="shared" ca="1" si="844"/>
        <v>-8.0113930254577768E-4</v>
      </c>
      <c r="IU420" s="223">
        <f t="shared" ca="1" si="845"/>
        <v>5.5373598539797423E-5</v>
      </c>
      <c r="IV420" s="223">
        <f t="shared" ca="1" si="846"/>
        <v>8.1469594171670878E-4</v>
      </c>
      <c r="IW420" s="223">
        <f t="shared" ca="1" si="847"/>
        <v>1.4408136207541604E-4</v>
      </c>
      <c r="IX420" s="223">
        <f t="shared" ca="1" si="848"/>
        <v>-7.7942174808616439E-4</v>
      </c>
      <c r="IY420" s="223">
        <f t="shared" ca="1" si="849"/>
        <v>-3.3490044697178224E-4</v>
      </c>
      <c r="IZ420" s="223">
        <f t="shared" ca="1" si="850"/>
        <v>6.9743096840949644E-4</v>
      </c>
      <c r="JA420" s="223">
        <f t="shared" ca="1" si="851"/>
        <v>5.0564643846748433E-4</v>
      </c>
      <c r="JB420" s="223">
        <f t="shared" ca="1" si="852"/>
        <v>-5.7363792451972954E-4</v>
      </c>
    </row>
    <row r="421" spans="2:262">
      <c r="B421" s="230">
        <v>60</v>
      </c>
      <c r="C421" s="229">
        <f t="shared" si="853"/>
        <v>1.1718750000000006E-3</v>
      </c>
      <c r="D421" s="226">
        <f t="shared" ca="1" si="597"/>
        <v>50.053663166142414</v>
      </c>
      <c r="E421" s="225">
        <f ca="1">BN361</f>
        <v>5.3663166142414995E-2</v>
      </c>
      <c r="F421" s="224">
        <v>60</v>
      </c>
      <c r="G421" s="223">
        <f t="shared" ca="1" si="854"/>
        <v>-2.6018937208640723E-4</v>
      </c>
      <c r="H421" s="223">
        <f t="shared" ca="1" si="598"/>
        <v>1.6862124012632462E-4</v>
      </c>
      <c r="I421" s="223">
        <f t="shared" ca="1" si="599"/>
        <v>2.9324491559842034E-4</v>
      </c>
      <c r="J421" s="223">
        <f t="shared" ca="1" si="600"/>
        <v>-1.1113518404004351E-4</v>
      </c>
      <c r="K421" s="223">
        <f t="shared" ca="1" si="601"/>
        <v>-3.1503122145762927E-4</v>
      </c>
      <c r="L421" s="223">
        <f t="shared" ca="1" si="602"/>
        <v>4.9378265156432442E-5</v>
      </c>
      <c r="M421" s="223">
        <f t="shared" ca="1" si="603"/>
        <v>3.2471105414776596E-4</v>
      </c>
      <c r="N421" s="223">
        <f t="shared" ca="1" si="604"/>
        <v>1.4276232765489632E-5</v>
      </c>
      <c r="O421" s="223">
        <f t="shared" ca="1" si="605"/>
        <v>-3.219124231270611E-4</v>
      </c>
      <c r="P421" s="223">
        <f t="shared" ca="1" si="606"/>
        <v>-7.7382103068437532E-5</v>
      </c>
      <c r="Q421" s="223">
        <f t="shared" ca="1" si="607"/>
        <v>3.067428782161498E-4</v>
      </c>
      <c r="R421" s="223">
        <f t="shared" ca="1" si="608"/>
        <v>1.3751422254684978E-4</v>
      </c>
      <c r="S421" s="223">
        <f t="shared" ca="1" si="609"/>
        <v>-2.7978537651877997E-4</v>
      </c>
      <c r="T421" s="223">
        <f t="shared" ca="1" si="610"/>
        <v>-1.9236174757165001E-4</v>
      </c>
      <c r="U421" s="223">
        <f t="shared" ca="1" si="611"/>
        <v>2.4207587970724028E-4</v>
      </c>
      <c r="V421" s="223">
        <f t="shared" ca="1" si="612"/>
        <v>2.3981691851498259E-4</v>
      </c>
      <c r="W421" s="223">
        <f t="shared" ca="1" si="613"/>
        <v>-1.9506354259626787E-4</v>
      </c>
      <c r="X421" s="223">
        <f t="shared" ca="1" si="614"/>
        <v>-2.7805605977066178E-4</v>
      </c>
      <c r="Y421" s="223">
        <f t="shared" ca="1" si="615"/>
        <v>1.4055502293621667E-4</v>
      </c>
      <c r="Z421" s="223">
        <f t="shared" ca="1" si="616"/>
        <v>3.0560966258498935E-4</v>
      </c>
      <c r="AA421" s="223">
        <f t="shared" ca="1" si="617"/>
        <v>-8.0645052568891675E-5</v>
      </c>
      <c r="AB421" s="223">
        <f t="shared" ca="1" si="618"/>
        <v>-3.2141885745404924E-4</v>
      </c>
      <c r="AC421" s="223">
        <f t="shared" ca="1" si="619"/>
        <v>1.7635938057609539E-5</v>
      </c>
      <c r="AD421" s="223">
        <f t="shared" ca="1" si="620"/>
        <v>3.2487610588492158E-4</v>
      </c>
      <c r="AE421" s="223">
        <f t="shared" ca="1" si="621"/>
        <v>4.6050915662876232E-5</v>
      </c>
      <c r="AF421" s="223">
        <f t="shared" ca="1" si="622"/>
        <v>-3.1584854775925579E-4</v>
      </c>
      <c r="AG421" s="223">
        <f t="shared" ca="1" si="623"/>
        <v>-1.0796805852009099E-4</v>
      </c>
      <c r="AH421" s="223">
        <f t="shared" ca="1" si="624"/>
        <v>2.9468310707310755E-4</v>
      </c>
      <c r="AI421" s="223">
        <f t="shared" ca="1" si="625"/>
        <v>1.657360494375633E-4</v>
      </c>
      <c r="AJ421" s="223">
        <f t="shared" ca="1" si="626"/>
        <v>-2.6219315984233113E-4</v>
      </c>
      <c r="AK421" s="223">
        <f t="shared" ca="1" si="627"/>
        <v>-2.1713489692099544E-4</v>
      </c>
      <c r="AL421" s="223">
        <f t="shared" ca="1" si="628"/>
        <v>2.196272765184307E-4</v>
      </c>
      <c r="AM421" s="223">
        <f t="shared" ca="1" si="629"/>
        <v>2.6018937208640859E-4</v>
      </c>
      <c r="AN421" s="223">
        <f t="shared" ca="1" si="630"/>
        <v>-1.686212401263224E-4</v>
      </c>
      <c r="AO421" s="223">
        <f t="shared" ca="1" si="631"/>
        <v>-2.9324491559842061E-4</v>
      </c>
      <c r="AP421" s="223">
        <f t="shared" ca="1" si="632"/>
        <v>1.1113518404004239E-4</v>
      </c>
      <c r="AQ421" s="223">
        <f t="shared" ca="1" si="633"/>
        <v>3.150312214576297E-4</v>
      </c>
      <c r="AR421" s="223">
        <f t="shared" ca="1" si="634"/>
        <v>-4.9378265156430735E-5</v>
      </c>
      <c r="AS421" s="223">
        <f t="shared" ca="1" si="635"/>
        <v>-3.2471105414776612E-4</v>
      </c>
      <c r="AT421" s="223">
        <f t="shared" ca="1" si="636"/>
        <v>-1.4276232765490256E-5</v>
      </c>
      <c r="AU421" s="223">
        <f t="shared" ca="1" si="637"/>
        <v>3.2191242312706089E-4</v>
      </c>
      <c r="AV421" s="223">
        <f t="shared" ca="1" si="638"/>
        <v>7.7382103068439239E-5</v>
      </c>
      <c r="AW421" s="223">
        <f t="shared" ca="1" si="639"/>
        <v>-3.067428782161492E-4</v>
      </c>
      <c r="AX421" s="223">
        <f t="shared" ca="1" si="640"/>
        <v>-1.3751422254685137E-4</v>
      </c>
      <c r="AY421" s="223">
        <f t="shared" ca="1" si="641"/>
        <v>2.7978537651877845E-4</v>
      </c>
      <c r="AZ421" s="223">
        <f t="shared" ca="1" si="642"/>
        <v>1.9236174757165234E-4</v>
      </c>
      <c r="BA421" s="223">
        <f t="shared" ca="1" si="643"/>
        <v>-2.4207587970723757E-4</v>
      </c>
      <c r="BB421" s="223">
        <f t="shared" ca="1" si="644"/>
        <v>-2.3981691851498533E-4</v>
      </c>
      <c r="BC421" s="223">
        <f t="shared" ca="1" si="645"/>
        <v>1.950635425962683E-4</v>
      </c>
      <c r="BD421" s="223">
        <f t="shared" ca="1" si="646"/>
        <v>2.780560597706621E-4</v>
      </c>
      <c r="BE421" s="223">
        <f t="shared" ca="1" si="647"/>
        <v>-1.4055502293621613E-4</v>
      </c>
      <c r="BF421" s="223">
        <f t="shared" ca="1" si="648"/>
        <v>-3.0560966258498995E-4</v>
      </c>
      <c r="BG421" s="223">
        <f t="shared" ca="1" si="649"/>
        <v>8.0645052568889994E-5</v>
      </c>
      <c r="BH421" s="223">
        <f t="shared" ca="1" si="650"/>
        <v>3.2141885745404951E-4</v>
      </c>
      <c r="BI421" s="223">
        <f t="shared" ca="1" si="651"/>
        <v>-1.7635938057607804E-5</v>
      </c>
      <c r="BJ421" s="223">
        <f t="shared" ca="1" si="652"/>
        <v>-3.2487610588492158E-4</v>
      </c>
      <c r="BK421" s="223">
        <f t="shared" ca="1" si="653"/>
        <v>-4.6050915662880271E-5</v>
      </c>
      <c r="BL421" s="223">
        <f t="shared" ca="1" si="654"/>
        <v>3.1584854775925481E-4</v>
      </c>
      <c r="BM421" s="223">
        <f t="shared" ca="1" si="655"/>
        <v>1.0796805852009046E-4</v>
      </c>
      <c r="BN421" s="223">
        <f t="shared" ca="1" si="656"/>
        <v>-2.9468310707310777E-4</v>
      </c>
      <c r="BO421" s="223">
        <f t="shared" ca="1" si="657"/>
        <v>-1.6573604943756281E-4</v>
      </c>
      <c r="BP421" s="223">
        <f t="shared" ca="1" si="658"/>
        <v>2.621931598423301E-4</v>
      </c>
      <c r="BQ421" s="223">
        <f t="shared" ca="1" si="659"/>
        <v>2.1713489692099677E-4</v>
      </c>
      <c r="BR421" s="223">
        <f t="shared" ca="1" si="660"/>
        <v>-2.1962727651842943E-4</v>
      </c>
      <c r="BS421" s="223">
        <f t="shared" ca="1" si="661"/>
        <v>-2.6018937208640962E-4</v>
      </c>
      <c r="BT421" s="223">
        <f t="shared" ca="1" si="662"/>
        <v>1.6862124012632091E-4</v>
      </c>
      <c r="BU421" s="223">
        <f t="shared" ca="1" si="663"/>
        <v>2.932449155984224E-4</v>
      </c>
      <c r="BV421" s="223">
        <f t="shared" ca="1" si="664"/>
        <v>-1.1113518404003857E-4</v>
      </c>
      <c r="BW421" s="223">
        <f t="shared" ca="1" si="665"/>
        <v>-3.1503122145763073E-4</v>
      </c>
      <c r="BX421" s="223">
        <f t="shared" ca="1" si="666"/>
        <v>4.937826515643125E-5</v>
      </c>
      <c r="BY421" s="223">
        <f t="shared" ca="1" si="667"/>
        <v>3.2471105414776607E-4</v>
      </c>
      <c r="BZ421" s="223">
        <f t="shared" ca="1" si="668"/>
        <v>1.4276232765491963E-5</v>
      </c>
      <c r="CA421" s="223">
        <f t="shared" ca="1" si="669"/>
        <v>-3.2191242312706067E-4</v>
      </c>
      <c r="CB421" s="223">
        <f t="shared" ca="1" si="670"/>
        <v>-7.738210306844092E-5</v>
      </c>
      <c r="CC421" s="223">
        <f t="shared" ca="1" si="671"/>
        <v>3.0674287821614861E-4</v>
      </c>
      <c r="CD421" s="223">
        <f t="shared" ca="1" si="672"/>
        <v>1.3751422254685295E-4</v>
      </c>
      <c r="CE421" s="223">
        <f t="shared" ca="1" si="673"/>
        <v>-2.7978537651877759E-4</v>
      </c>
      <c r="CF421" s="223">
        <f t="shared" ca="1" si="674"/>
        <v>-1.9236174757165375E-4</v>
      </c>
      <c r="CG421" s="223">
        <f t="shared" ca="1" si="675"/>
        <v>2.4207587970723641E-4</v>
      </c>
      <c r="CH421" s="223">
        <f t="shared" ca="1" si="676"/>
        <v>2.398169185149834E-4</v>
      </c>
      <c r="CI421" s="223">
        <f t="shared" ca="1" si="677"/>
        <v>-1.9506354259626692E-4</v>
      </c>
      <c r="CJ421" s="223">
        <f t="shared" ca="1" si="678"/>
        <v>-2.7805605977066302E-4</v>
      </c>
      <c r="CK421" s="223">
        <f t="shared" ca="1" si="679"/>
        <v>1.4055502293621456E-4</v>
      </c>
      <c r="CL421" s="223">
        <f t="shared" ca="1" si="680"/>
        <v>3.0560966258499054E-4</v>
      </c>
      <c r="CM421" s="223">
        <f t="shared" ca="1" si="681"/>
        <v>-8.0645052568888273E-5</v>
      </c>
      <c r="CN421" s="223">
        <f t="shared" ca="1" si="682"/>
        <v>-3.2141885745404978E-4</v>
      </c>
      <c r="CO421" s="223">
        <f t="shared" ca="1" si="683"/>
        <v>1.763593805761065E-5</v>
      </c>
      <c r="CP421" s="223">
        <f t="shared" ca="1" si="684"/>
        <v>3.2487610588492147E-4</v>
      </c>
      <c r="CQ421" s="223">
        <f t="shared" ca="1" si="685"/>
        <v>4.6050915662877397E-5</v>
      </c>
      <c r="CR421" s="223">
        <f t="shared" ca="1" si="686"/>
        <v>-3.1584854775925438E-4</v>
      </c>
      <c r="CS421" s="223">
        <f t="shared" ca="1" si="687"/>
        <v>-1.0796805852009211E-4</v>
      </c>
      <c r="CT421" s="223">
        <f t="shared" ca="1" si="688"/>
        <v>2.9468310707310506E-4</v>
      </c>
      <c r="CU421" s="223">
        <f t="shared" ca="1" si="689"/>
        <v>1.6573604943756433E-4</v>
      </c>
      <c r="CV421" s="223">
        <f t="shared" ca="1" si="690"/>
        <v>-2.6219315984232631E-4</v>
      </c>
      <c r="CW421" s="223">
        <f t="shared" ca="1" si="691"/>
        <v>-2.1713489692099807E-4</v>
      </c>
      <c r="CX421" s="223">
        <f t="shared" ca="1" si="692"/>
        <v>2.1962727651842471E-4</v>
      </c>
      <c r="CY421" s="223">
        <f t="shared" ca="1" si="693"/>
        <v>2.6018937208641065E-4</v>
      </c>
      <c r="CZ421" s="223">
        <f t="shared" ca="1" si="694"/>
        <v>-1.6862124012632332E-4</v>
      </c>
      <c r="DA421" s="223">
        <f t="shared" ca="1" si="695"/>
        <v>-2.9324491559842316E-4</v>
      </c>
      <c r="DB421" s="223">
        <f t="shared" ca="1" si="696"/>
        <v>1.1113518404004128E-4</v>
      </c>
      <c r="DC421" s="223">
        <f t="shared" ca="1" si="697"/>
        <v>3.1503122145763116E-4</v>
      </c>
      <c r="DD421" s="223">
        <f t="shared" ca="1" si="698"/>
        <v>-4.9378265156429515E-5</v>
      </c>
      <c r="DE421" s="223">
        <f t="shared" ca="1" si="699"/>
        <v>-3.2471105414776645E-4</v>
      </c>
      <c r="DF421" s="223">
        <f t="shared" ca="1" si="700"/>
        <v>-1.4276232765493752E-5</v>
      </c>
      <c r="DG421" s="223">
        <f t="shared" ca="1" si="701"/>
        <v>3.2191242312705969E-4</v>
      </c>
      <c r="DH421" s="223">
        <f t="shared" ca="1" si="702"/>
        <v>7.7382103068442655E-5</v>
      </c>
      <c r="DI421" s="223">
        <f t="shared" ca="1" si="703"/>
        <v>-3.0674287821614958E-4</v>
      </c>
      <c r="DJ421" s="223">
        <f t="shared" ca="1" si="704"/>
        <v>-1.3751422254685457E-4</v>
      </c>
      <c r="DK421" s="223">
        <f t="shared" ca="1" si="705"/>
        <v>2.79785376518779E-4</v>
      </c>
      <c r="DL421" s="223">
        <f t="shared" ca="1" si="706"/>
        <v>1.9236174757165518E-4</v>
      </c>
      <c r="DM421" s="223">
        <f t="shared" ca="1" si="707"/>
        <v>-2.4207587970723833E-4</v>
      </c>
      <c r="DN421" s="223">
        <f t="shared" ca="1" si="708"/>
        <v>-2.3981691851498768E-4</v>
      </c>
      <c r="DO421" s="223">
        <f t="shared" ca="1" si="709"/>
        <v>1.9506354259626554E-4</v>
      </c>
      <c r="DP421" s="223">
        <f t="shared" ca="1" si="710"/>
        <v>2.7805605977066633E-4</v>
      </c>
      <c r="DQ421" s="223">
        <f t="shared" ca="1" si="711"/>
        <v>-1.4055502293621299E-4</v>
      </c>
      <c r="DR421" s="223">
        <f t="shared" ca="1" si="712"/>
        <v>-3.0560966258499271E-4</v>
      </c>
      <c r="DS421" s="223">
        <f t="shared" ca="1" si="713"/>
        <v>8.0645052568886579E-5</v>
      </c>
      <c r="DT421" s="223">
        <f t="shared" ca="1" si="714"/>
        <v>3.2141885745404935E-4</v>
      </c>
      <c r="DU421" s="223">
        <f t="shared" ca="1" si="715"/>
        <v>-1.763593805760428E-5</v>
      </c>
      <c r="DV421" s="223">
        <f t="shared" ca="1" si="716"/>
        <v>-3.2487610588492158E-4</v>
      </c>
      <c r="DW421" s="223">
        <f t="shared" ca="1" si="717"/>
        <v>-4.605091566288374E-5</v>
      </c>
      <c r="DX421" s="223">
        <f t="shared" ca="1" si="718"/>
        <v>3.1584854775925508E-4</v>
      </c>
      <c r="DY421" s="223">
        <f t="shared" ca="1" si="719"/>
        <v>1.0796805852009813E-4</v>
      </c>
      <c r="DZ421" s="223">
        <f t="shared" ca="1" si="720"/>
        <v>-2.9468310707310631E-4</v>
      </c>
      <c r="EA421" s="223">
        <f t="shared" ca="1" si="721"/>
        <v>-1.657360494375698E-4</v>
      </c>
      <c r="EB421" s="223">
        <f t="shared" ca="1" si="722"/>
        <v>2.6219315984232804E-4</v>
      </c>
      <c r="EC421" s="223">
        <f t="shared" ca="1" si="723"/>
        <v>2.1713489692100281E-4</v>
      </c>
      <c r="ED421" s="223">
        <f t="shared" ca="1" si="724"/>
        <v>-2.1962727651842683E-4</v>
      </c>
      <c r="EE421" s="223">
        <f t="shared" ca="1" si="725"/>
        <v>-2.6018937208640896E-4</v>
      </c>
      <c r="EF421" s="223">
        <f t="shared" ca="1" si="726"/>
        <v>1.686212401263179E-4</v>
      </c>
      <c r="EG421" s="223">
        <f t="shared" ca="1" si="727"/>
        <v>2.9324491559842191E-4</v>
      </c>
      <c r="EH421" s="223">
        <f t="shared" ca="1" si="728"/>
        <v>-1.1113518404003527E-4</v>
      </c>
      <c r="EI421" s="223">
        <f t="shared" ca="1" si="729"/>
        <v>-3.1503122145763046E-4</v>
      </c>
      <c r="EJ421" s="223">
        <f t="shared" ca="1" si="730"/>
        <v>4.9378265156423254E-5</v>
      </c>
      <c r="EK421" s="223">
        <f t="shared" ca="1" si="731"/>
        <v>3.2471105414776628E-4</v>
      </c>
      <c r="EL421" s="223">
        <f t="shared" ca="1" si="732"/>
        <v>1.4276232765500095E-5</v>
      </c>
      <c r="EM421" s="223">
        <f t="shared" ca="1" si="733"/>
        <v>-3.2191242312706013E-4</v>
      </c>
      <c r="EN421" s="223">
        <f t="shared" ca="1" si="734"/>
        <v>-7.7382103068448821E-5</v>
      </c>
      <c r="EO421" s="223">
        <f t="shared" ca="1" si="735"/>
        <v>3.0674287821614747E-4</v>
      </c>
      <c r="EP421" s="223">
        <f t="shared" ca="1" si="736"/>
        <v>1.3751422254685197E-4</v>
      </c>
      <c r="EQ421" s="223">
        <f t="shared" ca="1" si="737"/>
        <v>-2.797853765187758E-4</v>
      </c>
      <c r="ER421" s="223">
        <f t="shared" ca="1" si="738"/>
        <v>-1.9236174757165283E-4</v>
      </c>
      <c r="ES421" s="223">
        <f t="shared" ca="1" si="739"/>
        <v>2.4207587970723408E-4</v>
      </c>
      <c r="ET421" s="223">
        <f t="shared" ca="1" si="740"/>
        <v>2.3981691851498576E-4</v>
      </c>
      <c r="EU421" s="223">
        <f t="shared" ca="1" si="741"/>
        <v>-1.9506354259626042E-4</v>
      </c>
      <c r="EV421" s="223">
        <f t="shared" ca="1" si="742"/>
        <v>-2.7805605977066481E-4</v>
      </c>
      <c r="EW421" s="223">
        <f t="shared" ca="1" si="743"/>
        <v>1.4055502293620724E-4</v>
      </c>
      <c r="EX421" s="223">
        <f t="shared" ca="1" si="744"/>
        <v>3.0560966258499174E-4</v>
      </c>
      <c r="EY421" s="223">
        <f t="shared" ca="1" si="745"/>
        <v>-8.0645052568880412E-5</v>
      </c>
      <c r="EZ421" s="223">
        <f t="shared" ca="1" si="746"/>
        <v>-3.2141885745405033E-4</v>
      </c>
      <c r="FA421" s="223">
        <f t="shared" ca="1" si="747"/>
        <v>1.7635938057607154E-5</v>
      </c>
      <c r="FB421" s="223">
        <f t="shared" ca="1" si="748"/>
        <v>3.2487610588492137E-4</v>
      </c>
      <c r="FC421" s="223">
        <f t="shared" ca="1" si="749"/>
        <v>4.6050915662880867E-5</v>
      </c>
      <c r="FD421" s="223">
        <f t="shared" ca="1" si="750"/>
        <v>-3.1584854775925362E-4</v>
      </c>
      <c r="FE421" s="223">
        <f t="shared" ca="1" si="751"/>
        <v>-1.0796805852009542E-4</v>
      </c>
      <c r="FF421" s="223">
        <f t="shared" ca="1" si="752"/>
        <v>2.9468310707310354E-4</v>
      </c>
      <c r="FG421" s="223">
        <f t="shared" ca="1" si="753"/>
        <v>1.6573604943756731E-4</v>
      </c>
      <c r="FH421" s="223">
        <f t="shared" ca="1" si="754"/>
        <v>-2.6219315984232425E-4</v>
      </c>
      <c r="FI421" s="223">
        <f t="shared" ca="1" si="755"/>
        <v>-2.1713489692100067E-4</v>
      </c>
      <c r="FJ421" s="223">
        <f t="shared" ca="1" si="756"/>
        <v>2.1962727651842894E-4</v>
      </c>
      <c r="FK421" s="223">
        <f t="shared" ca="1" si="757"/>
        <v>2.6018937208641276E-4</v>
      </c>
      <c r="FL421" s="223">
        <f t="shared" ca="1" si="758"/>
        <v>-1.6862124012632037E-4</v>
      </c>
      <c r="FM421" s="223">
        <f t="shared" ca="1" si="759"/>
        <v>-2.9324491559842467E-4</v>
      </c>
      <c r="FN421" s="223">
        <f t="shared" ca="1" si="760"/>
        <v>1.11135184040038E-4</v>
      </c>
      <c r="FO421" s="223">
        <f t="shared" ca="1" si="761"/>
        <v>3.1503122145763209E-4</v>
      </c>
      <c r="FP421" s="223">
        <f t="shared" ca="1" si="762"/>
        <v>-4.9378265156426073E-5</v>
      </c>
      <c r="FQ421" s="223">
        <f t="shared" ca="1" si="763"/>
        <v>-3.2471105414776666E-4</v>
      </c>
      <c r="FR421" s="223">
        <f t="shared" ca="1" si="764"/>
        <v>-1.4276232765497249E-5</v>
      </c>
      <c r="FS421" s="223">
        <f t="shared" ca="1" si="765"/>
        <v>3.2191242312705926E-4</v>
      </c>
      <c r="FT421" s="223">
        <f t="shared" ca="1" si="766"/>
        <v>7.7382103068446043E-5</v>
      </c>
      <c r="FU421" s="223">
        <f t="shared" ca="1" si="767"/>
        <v>-3.0674287821614839E-4</v>
      </c>
      <c r="FV421" s="223">
        <f t="shared" ca="1" si="768"/>
        <v>-1.3751422254685772E-4</v>
      </c>
      <c r="FW421" s="223">
        <f t="shared" ca="1" si="769"/>
        <v>2.7978537651877726E-4</v>
      </c>
      <c r="FX421" s="223">
        <f t="shared" ca="1" si="770"/>
        <v>1.9236174757165055E-4</v>
      </c>
      <c r="FY421" s="223">
        <f t="shared" ca="1" si="771"/>
        <v>-2.4207587970723597E-4</v>
      </c>
      <c r="FZ421" s="223">
        <f t="shared" ca="1" si="772"/>
        <v>-2.3981691851499007E-4</v>
      </c>
      <c r="GA421" s="223">
        <f t="shared" ca="1" si="773"/>
        <v>1.9506354259625529E-4</v>
      </c>
      <c r="GB421" s="223">
        <f t="shared" ca="1" si="774"/>
        <v>2.7805605977066335E-4</v>
      </c>
      <c r="GC421" s="223">
        <f t="shared" ca="1" si="775"/>
        <v>-1.4055502293620981E-4</v>
      </c>
      <c r="GD421" s="223">
        <f t="shared" ca="1" si="776"/>
        <v>-3.056096625849939E-4</v>
      </c>
      <c r="GE421" s="223">
        <f t="shared" ca="1" si="777"/>
        <v>8.0645052568874246E-5</v>
      </c>
      <c r="GF421" s="223">
        <f t="shared" ca="1" si="778"/>
        <v>3.2141885745404989E-4</v>
      </c>
      <c r="GG421" s="223">
        <f t="shared" ca="1" si="779"/>
        <v>-1.7635938057600784E-5</v>
      </c>
      <c r="GH421" s="223">
        <f t="shared" ca="1" si="780"/>
        <v>-3.2487610588492104E-4</v>
      </c>
      <c r="GI421" s="223">
        <f t="shared" ca="1" si="781"/>
        <v>-4.6050915662878048E-5</v>
      </c>
      <c r="GJ421" s="223">
        <f t="shared" ca="1" si="782"/>
        <v>3.1584854775925427E-4</v>
      </c>
      <c r="GK421" s="223">
        <f t="shared" ca="1" si="783"/>
        <v>1.0796805852010142E-4</v>
      </c>
      <c r="GL421" s="223">
        <f t="shared" ca="1" si="784"/>
        <v>-2.9468310707310088E-4</v>
      </c>
      <c r="GM421" s="223">
        <f t="shared" ca="1" si="785"/>
        <v>-1.6573604943756487E-4</v>
      </c>
      <c r="GN421" s="223">
        <f t="shared" ca="1" si="786"/>
        <v>2.6219315984232598E-4</v>
      </c>
      <c r="GO421" s="223">
        <f t="shared" ca="1" si="787"/>
        <v>2.1713489692100539E-4</v>
      </c>
      <c r="GP421" s="223">
        <f t="shared" ca="1" si="788"/>
        <v>-2.1962727651841742E-4</v>
      </c>
      <c r="GQ421" s="223">
        <f t="shared" ca="1" si="789"/>
        <v>-2.6018937208641102E-4</v>
      </c>
      <c r="GR421" s="223">
        <f t="shared" ca="1" si="790"/>
        <v>1.6862124012631492E-4</v>
      </c>
      <c r="GS421" s="223">
        <f t="shared" ca="1" si="791"/>
        <v>2.9324491559842744E-4</v>
      </c>
      <c r="GT421" s="223">
        <f t="shared" ca="1" si="792"/>
        <v>-1.1113518404004068E-4</v>
      </c>
      <c r="GU421" s="223">
        <f t="shared" ca="1" si="793"/>
        <v>-3.1503122145763133E-4</v>
      </c>
      <c r="GV421" s="223">
        <f t="shared" ca="1" si="794"/>
        <v>4.9378265156419757E-5</v>
      </c>
      <c r="GW421" s="223">
        <f t="shared" ca="1" si="795"/>
        <v>3.2471105414776699E-4</v>
      </c>
      <c r="GX421" s="223">
        <f t="shared" ca="1" si="796"/>
        <v>1.4276232765494403E-5</v>
      </c>
      <c r="GY421" s="223">
        <f t="shared" ca="1" si="797"/>
        <v>-3.2191242312705964E-4</v>
      </c>
      <c r="GZ421" s="223">
        <f t="shared" ca="1" si="798"/>
        <v>-7.7382103068452223E-5</v>
      </c>
      <c r="HA421" s="223">
        <f t="shared" ca="1" si="799"/>
        <v>3.0674287821614936E-4</v>
      </c>
      <c r="HB421" s="223">
        <f t="shared" ca="1" si="800"/>
        <v>1.3751422254685514E-4</v>
      </c>
      <c r="HC421" s="223">
        <f t="shared" ca="1" si="801"/>
        <v>-2.7978537651877401E-4</v>
      </c>
      <c r="HD421" s="223">
        <f t="shared" ca="1" si="802"/>
        <v>-1.9236174757166313E-4</v>
      </c>
      <c r="HE421" s="223">
        <f t="shared" ca="1" si="803"/>
        <v>2.4207587970723787E-4</v>
      </c>
      <c r="HF421" s="223">
        <f t="shared" ca="1" si="804"/>
        <v>2.3981691851498812E-4</v>
      </c>
      <c r="HG421" s="223">
        <f t="shared" ca="1" si="805"/>
        <v>-1.950635425962576E-4</v>
      </c>
      <c r="HH421" s="223">
        <f t="shared" ca="1" si="806"/>
        <v>-2.7805605977067143E-4</v>
      </c>
      <c r="HI421" s="223">
        <f t="shared" ca="1" si="807"/>
        <v>1.4055502293621239E-4</v>
      </c>
      <c r="HJ421" s="223">
        <f t="shared" ca="1" si="808"/>
        <v>3.0560966258499293E-4</v>
      </c>
      <c r="HK421" s="223">
        <f t="shared" ca="1" si="809"/>
        <v>-8.0645052568876997E-5</v>
      </c>
      <c r="HL421" s="223">
        <f t="shared" ca="1" si="810"/>
        <v>-3.2141885745404946E-4</v>
      </c>
      <c r="HM421" s="223">
        <f t="shared" ca="1" si="811"/>
        <v>1.763593805760363E-5</v>
      </c>
      <c r="HN421" s="223">
        <f t="shared" ca="1" si="812"/>
        <v>3.2487610588492115E-4</v>
      </c>
      <c r="HO421" s="223">
        <f t="shared" ca="1" si="813"/>
        <v>4.6050915662893498E-5</v>
      </c>
      <c r="HP421" s="223">
        <f t="shared" ca="1" si="814"/>
        <v>-3.1584854775925492E-4</v>
      </c>
      <c r="HQ421" s="223">
        <f t="shared" ca="1" si="815"/>
        <v>-1.0796805852009871E-4</v>
      </c>
      <c r="HR421" s="223">
        <f t="shared" ca="1" si="816"/>
        <v>2.9468310707310213E-4</v>
      </c>
      <c r="HS421" s="223">
        <f t="shared" ca="1" si="817"/>
        <v>1.6573604943757831E-4</v>
      </c>
      <c r="HT421" s="223">
        <f t="shared" ca="1" si="818"/>
        <v>-2.6219315984232766E-4</v>
      </c>
      <c r="HU421" s="223">
        <f t="shared" ca="1" si="819"/>
        <v>-2.171348969210033E-4</v>
      </c>
      <c r="HV421" s="223">
        <f t="shared" ca="1" si="820"/>
        <v>2.1962727651841953E-4</v>
      </c>
      <c r="HW421" s="223">
        <f t="shared" ca="1" si="821"/>
        <v>2.6018937208640934E-4</v>
      </c>
      <c r="HX421" s="223">
        <f t="shared" ca="1" si="822"/>
        <v>-1.6862124012631736E-4</v>
      </c>
      <c r="HY421" s="223">
        <f t="shared" ca="1" si="823"/>
        <v>-2.9324491559842619E-4</v>
      </c>
      <c r="HZ421" s="223">
        <f t="shared" ca="1" si="824"/>
        <v>1.11135184040026E-4</v>
      </c>
      <c r="IA421" s="223">
        <f t="shared" ca="1" si="825"/>
        <v>3.1503122145763057E-4</v>
      </c>
      <c r="IB421" s="223">
        <f t="shared" ca="1" si="826"/>
        <v>-4.9378265156422603E-5</v>
      </c>
      <c r="IC421" s="223">
        <f t="shared" ca="1" si="827"/>
        <v>-3.2471105414776677E-4</v>
      </c>
      <c r="ID421" s="223">
        <f t="shared" ca="1" si="828"/>
        <v>-1.4276232765509988E-5</v>
      </c>
      <c r="IE421" s="223">
        <f t="shared" ca="1" si="829"/>
        <v>-6.888795391136226E-5</v>
      </c>
      <c r="IF421" s="223">
        <f t="shared" ca="1" si="830"/>
        <v>7.7382103068449458E-5</v>
      </c>
      <c r="IG421" s="223">
        <f t="shared" ca="1" si="831"/>
        <v>-3.0674287821614416E-4</v>
      </c>
      <c r="IH421" s="223">
        <f t="shared" ca="1" si="832"/>
        <v>-1.3751422254685251E-4</v>
      </c>
      <c r="II421" s="223">
        <f t="shared" ca="1" si="833"/>
        <v>2.7978537651877547E-4</v>
      </c>
      <c r="IJ421" s="223">
        <f t="shared" ca="1" si="834"/>
        <v>1.9236174757166079E-4</v>
      </c>
      <c r="IK421" s="223">
        <f t="shared" ca="1" si="835"/>
        <v>-2.4207587970722746E-4</v>
      </c>
      <c r="IL421" s="223">
        <f t="shared" ca="1" si="836"/>
        <v>-2.3981691851498619E-4</v>
      </c>
      <c r="IM421" s="223">
        <f t="shared" ca="1" si="837"/>
        <v>1.9506354259625993E-4</v>
      </c>
      <c r="IN421" s="223">
        <f t="shared" ca="1" si="838"/>
        <v>2.7805605977066991E-4</v>
      </c>
      <c r="IO421" s="223">
        <f t="shared" ca="1" si="839"/>
        <v>-1.4055502293619832E-4</v>
      </c>
      <c r="IP421" s="223">
        <f t="shared" ca="1" si="840"/>
        <v>-3.0560966258499195E-4</v>
      </c>
      <c r="IQ421" s="223">
        <f t="shared" ca="1" si="841"/>
        <v>8.0645052568879789E-5</v>
      </c>
      <c r="IR421" s="223">
        <f t="shared" ca="1" si="842"/>
        <v>3.2141885745405184E-4</v>
      </c>
      <c r="IS421" s="223">
        <f t="shared" ca="1" si="843"/>
        <v>-1.763593805760653E-5</v>
      </c>
      <c r="IT421" s="223">
        <f t="shared" ca="1" si="844"/>
        <v>-3.2487610588492126E-4</v>
      </c>
      <c r="IU421" s="223">
        <f t="shared" ca="1" si="845"/>
        <v>-4.6050915662890652E-5</v>
      </c>
      <c r="IV421" s="223">
        <f t="shared" ca="1" si="846"/>
        <v>3.1584854775925124E-4</v>
      </c>
      <c r="IW421" s="223">
        <f t="shared" ca="1" si="847"/>
        <v>1.0796805852009602E-4</v>
      </c>
      <c r="IX421" s="223">
        <f t="shared" ca="1" si="848"/>
        <v>-2.9468310707310332E-4</v>
      </c>
      <c r="IY421" s="223">
        <f t="shared" ca="1" si="849"/>
        <v>-1.6573604943757585E-4</v>
      </c>
      <c r="IZ421" s="223">
        <f t="shared" ca="1" si="850"/>
        <v>2.6219315984231839E-4</v>
      </c>
      <c r="JA421" s="223">
        <f t="shared" ca="1" si="851"/>
        <v>2.1713489692100116E-4</v>
      </c>
      <c r="JB421" s="223">
        <f t="shared" ca="1" si="852"/>
        <v>-2.1962727651842165E-4</v>
      </c>
    </row>
    <row r="422" spans="2:262">
      <c r="B422" s="230">
        <v>61</v>
      </c>
      <c r="C422" s="229">
        <f t="shared" si="853"/>
        <v>1.1914062500000006E-3</v>
      </c>
      <c r="D422" s="226">
        <f t="shared" ca="1" si="597"/>
        <v>50.051907265309339</v>
      </c>
      <c r="E422" s="225">
        <f ca="1">BO361</f>
        <v>5.190726530933655E-2</v>
      </c>
      <c r="F422" s="224">
        <v>61</v>
      </c>
      <c r="G422" s="223">
        <f t="shared" ca="1" si="854"/>
        <v>1.6541797679780909E-4</v>
      </c>
      <c r="H422" s="223">
        <f t="shared" ca="1" si="598"/>
        <v>-1.494906219709447E-4</v>
      </c>
      <c r="I422" s="223">
        <f t="shared" ca="1" si="599"/>
        <v>-1.8741240153287994E-4</v>
      </c>
      <c r="J422" s="223">
        <f t="shared" ca="1" si="600"/>
        <v>1.2191679890708078E-4</v>
      </c>
      <c r="K422" s="223">
        <f t="shared" ca="1" si="601"/>
        <v>2.0534991374701551E-4</v>
      </c>
      <c r="L422" s="223">
        <f t="shared" ca="1" si="602"/>
        <v>-9.1703845327023603E-5</v>
      </c>
      <c r="M422" s="223">
        <f t="shared" ca="1" si="603"/>
        <v>-2.1884222047080331E-4</v>
      </c>
      <c r="N422" s="223">
        <f t="shared" ca="1" si="604"/>
        <v>5.9505780434789988E-5</v>
      </c>
      <c r="O422" s="223">
        <f t="shared" ca="1" si="605"/>
        <v>2.2759725400948929E-4</v>
      </c>
      <c r="P422" s="223">
        <f t="shared" ca="1" si="606"/>
        <v>-2.601959509940859E-5</v>
      </c>
      <c r="Q422" s="223">
        <f t="shared" ca="1" si="607"/>
        <v>-2.314254943265453E-4</v>
      </c>
      <c r="R422" s="223">
        <f t="shared" ca="1" si="608"/>
        <v>-8.0298358925309608E-6</v>
      </c>
      <c r="S422" s="223">
        <f t="shared" ca="1" si="609"/>
        <v>2.3024407158012337E-4</v>
      </c>
      <c r="T422" s="223">
        <f t="shared" ca="1" si="610"/>
        <v>4.1905445186935167E-5</v>
      </c>
      <c r="U422" s="223">
        <f t="shared" ca="1" si="611"/>
        <v>-2.240785600048699E-4</v>
      </c>
      <c r="V422" s="223">
        <f t="shared" ca="1" si="612"/>
        <v>-7.487392814453581E-5</v>
      </c>
      <c r="W422" s="223">
        <f t="shared" ca="1" si="613"/>
        <v>2.1306242430697879E-4</v>
      </c>
      <c r="X422" s="223">
        <f t="shared" ca="1" si="614"/>
        <v>1.0622161667179621E-4</v>
      </c>
      <c r="Y422" s="223">
        <f t="shared" ca="1" si="615"/>
        <v>-1.97434130556355E-4</v>
      </c>
      <c r="Z422" s="223">
        <f t="shared" ca="1" si="616"/>
        <v>-1.3526992797991183E-4</v>
      </c>
      <c r="AA422" s="223">
        <f t="shared" ca="1" si="617"/>
        <v>1.7753198411635346E-4</v>
      </c>
      <c r="AB422" s="223">
        <f t="shared" ca="1" si="618"/>
        <v>1.6139005385291678E-4</v>
      </c>
      <c r="AC422" s="223">
        <f t="shared" ca="1" si="619"/>
        <v>-1.5378680635431982E-4</v>
      </c>
      <c r="AD422" s="223">
        <f t="shared" ca="1" si="620"/>
        <v>-1.8401657244660185E-4</v>
      </c>
      <c r="AE422" s="223">
        <f t="shared" ca="1" si="621"/>
        <v>1.2671260866003851E-4</v>
      </c>
      <c r="AF422" s="223">
        <f t="shared" ca="1" si="622"/>
        <v>2.0265968796390392E-4</v>
      </c>
      <c r="AG422" s="223">
        <f t="shared" ca="1" si="623"/>
        <v>-9.6895465651420228E-5</v>
      </c>
      <c r="AH422" s="223">
        <f t="shared" ca="1" si="624"/>
        <v>-2.1691583325477028E-4</v>
      </c>
      <c r="AI422" s="223">
        <f t="shared" ca="1" si="625"/>
        <v>6.4980828428928285E-5</v>
      </c>
      <c r="AJ422" s="223">
        <f t="shared" ca="1" si="626"/>
        <v>2.2647640582620869E-4</v>
      </c>
      <c r="AK422" s="223">
        <f t="shared" ca="1" si="627"/>
        <v>-3.1659552508476365E-5</v>
      </c>
      <c r="AL422" s="223">
        <f t="shared" ca="1" si="628"/>
        <v>-2.3113444815430224E-4</v>
      </c>
      <c r="AM422" s="223">
        <f t="shared" ca="1" si="629"/>
        <v>-2.3470571141655255E-6</v>
      </c>
      <c r="AN422" s="223">
        <f t="shared" ca="1" si="630"/>
        <v>2.3078912768960806E-4</v>
      </c>
      <c r="AO422" s="223">
        <f t="shared" ca="1" si="631"/>
        <v>3.6302860038232924E-5</v>
      </c>
      <c r="AP422" s="223">
        <f t="shared" ca="1" si="632"/>
        <v>-2.2544791957734297E-4</v>
      </c>
      <c r="AQ422" s="223">
        <f t="shared" ca="1" si="633"/>
        <v>-6.947281567455435E-5</v>
      </c>
      <c r="AR422" s="223">
        <f t="shared" ca="1" si="634"/>
        <v>2.1522644484306565E-4</v>
      </c>
      <c r="AS422" s="223">
        <f t="shared" ca="1" si="635"/>
        <v>1.0113889465452995E-4</v>
      </c>
      <c r="AT422" s="223">
        <f t="shared" ca="1" si="636"/>
        <v>-2.0034596754663943E-4</v>
      </c>
      <c r="AU422" s="223">
        <f t="shared" ca="1" si="637"/>
        <v>-1.3061562199757283E-4</v>
      </c>
      <c r="AV422" s="223">
        <f t="shared" ca="1" si="638"/>
        <v>1.8112860508353755E-4</v>
      </c>
      <c r="AW422" s="223">
        <f t="shared" ca="1" si="639"/>
        <v>1.5726491557434649E-4</v>
      </c>
      <c r="AX422" s="223">
        <f t="shared" ca="1" si="640"/>
        <v>-1.5799035531600822E-4</v>
      </c>
      <c r="AY422" s="223">
        <f t="shared" ca="1" si="641"/>
        <v>-1.8050989865790528E-4</v>
      </c>
      <c r="AZ422" s="223">
        <f t="shared" ca="1" si="642"/>
        <v>1.3143209147562819E-4</v>
      </c>
      <c r="BA422" s="223">
        <f t="shared" ca="1" si="643"/>
        <v>1.9984738756269731E-4</v>
      </c>
      <c r="BB422" s="223">
        <f t="shared" ca="1" si="644"/>
        <v>-1.0202871977046179E-4</v>
      </c>
      <c r="BC422" s="223">
        <f t="shared" ca="1" si="645"/>
        <v>-2.1485878405179068E-4</v>
      </c>
      <c r="BD422" s="223">
        <f t="shared" ca="1" si="646"/>
        <v>7.0416734401811918E-5</v>
      </c>
      <c r="BE422" s="223">
        <f t="shared" ca="1" si="647"/>
        <v>2.2521913672455648E-4</v>
      </c>
      <c r="BF422" s="223">
        <f t="shared" ca="1" si="648"/>
        <v>-3.7280439386940767E-5</v>
      </c>
      <c r="BG422" s="223">
        <f t="shared" ca="1" si="649"/>
        <v>-2.3070417523316471E-4</v>
      </c>
      <c r="BH422" s="223">
        <f t="shared" ca="1" si="650"/>
        <v>3.3371354436433195E-6</v>
      </c>
      <c r="BI422" s="223">
        <f t="shared" ca="1" si="651"/>
        <v>2.3119516505833387E-4</v>
      </c>
      <c r="BJ422" s="223">
        <f t="shared" ca="1" si="652"/>
        <v>3.0678407404095004E-5</v>
      </c>
      <c r="BK422" s="223">
        <f t="shared" ca="1" si="653"/>
        <v>-2.2668147775310385E-4</v>
      </c>
      <c r="BL422" s="223">
        <f t="shared" ca="1" si="654"/>
        <v>-6.402985537816727E-5</v>
      </c>
      <c r="BM422" s="223">
        <f t="shared" ca="1" si="655"/>
        <v>2.1726082101661392E-4</v>
      </c>
      <c r="BN422" s="223">
        <f t="shared" ca="1" si="656"/>
        <v>9.5995250348952132E-5</v>
      </c>
      <c r="BO422" s="223">
        <f t="shared" ca="1" si="657"/>
        <v>-2.0313712361749118E-4</v>
      </c>
      <c r="BP422" s="223">
        <f t="shared" ca="1" si="658"/>
        <v>-1.2588263804857655E-4</v>
      </c>
      <c r="BQ422" s="223">
        <f t="shared" ca="1" si="659"/>
        <v>1.8461612095185459E-4</v>
      </c>
      <c r="BR422" s="223">
        <f t="shared" ca="1" si="660"/>
        <v>1.5304504679114936E-4</v>
      </c>
      <c r="BS422" s="223">
        <f t="shared" ca="1" si="661"/>
        <v>-1.6209873679529175E-4</v>
      </c>
      <c r="BT422" s="223">
        <f t="shared" ca="1" si="662"/>
        <v>-1.7689449245595498E-4</v>
      </c>
      <c r="BU422" s="223">
        <f t="shared" ca="1" si="663"/>
        <v>1.3607240451387814E-4</v>
      </c>
      <c r="BV422" s="223">
        <f t="shared" ca="1" si="664"/>
        <v>1.969147065679964E-4</v>
      </c>
      <c r="BW422" s="223">
        <f t="shared" ca="1" si="665"/>
        <v>-1.0710051560381613E-4</v>
      </c>
      <c r="BX422" s="223">
        <f t="shared" ca="1" si="666"/>
        <v>-2.1267231195138439E-4</v>
      </c>
      <c r="BY422" s="223">
        <f t="shared" ca="1" si="667"/>
        <v>7.5810223966941612E-5</v>
      </c>
      <c r="BZ422" s="223">
        <f t="shared" ca="1" si="668"/>
        <v>2.2382620403642772E-4</v>
      </c>
      <c r="CA422" s="223">
        <f t="shared" ca="1" si="669"/>
        <v>-4.2878869922722269E-5</v>
      </c>
      <c r="CB422" s="223">
        <f t="shared" ca="1" si="670"/>
        <v>-2.3013493474345159E-4</v>
      </c>
      <c r="CC422" s="223">
        <f t="shared" ca="1" si="671"/>
        <v>9.0193178358428391E-6</v>
      </c>
      <c r="CD422" s="223">
        <f t="shared" ca="1" si="672"/>
        <v>2.3146193910457251E-4</v>
      </c>
      <c r="CE422" s="223">
        <f t="shared" ca="1" si="673"/>
        <v>2.5035475244478001E-5</v>
      </c>
      <c r="CF422" s="223">
        <f t="shared" ca="1" si="674"/>
        <v>-2.2777849148283196E-4</v>
      </c>
      <c r="CG422" s="223">
        <f t="shared" ca="1" si="675"/>
        <v>-5.8548325891127719E-5</v>
      </c>
      <c r="CH422" s="223">
        <f t="shared" ca="1" si="676"/>
        <v>2.1916432739548823E-4</v>
      </c>
      <c r="CI422" s="223">
        <f t="shared" ca="1" si="677"/>
        <v>9.0793782094054703E-5</v>
      </c>
      <c r="CJ422" s="223">
        <f t="shared" ca="1" si="678"/>
        <v>-2.0580591748086359E-4</v>
      </c>
      <c r="CK422" s="223">
        <f t="shared" ca="1" si="679"/>
        <v>-1.2107382710547205E-4</v>
      </c>
      <c r="CL422" s="223">
        <f t="shared" ca="1" si="680"/>
        <v>1.8799243097215065E-4</v>
      </c>
      <c r="CM422" s="223">
        <f t="shared" ca="1" si="681"/>
        <v>1.4873298939448818E-4</v>
      </c>
      <c r="CN422" s="223">
        <f t="shared" ca="1" si="682"/>
        <v>-1.6610947605679428E-4</v>
      </c>
      <c r="CO422" s="223">
        <f t="shared" ca="1" si="683"/>
        <v>-1.7317253162626024E-4</v>
      </c>
      <c r="CP422" s="223">
        <f t="shared" ca="1" si="684"/>
        <v>1.4063075262372377E-4</v>
      </c>
      <c r="CQ422" s="223">
        <f t="shared" ca="1" si="685"/>
        <v>1.93863411517174E-4</v>
      </c>
      <c r="CR422" s="223">
        <f t="shared" ca="1" si="686"/>
        <v>-1.1210779809131115E-4</v>
      </c>
      <c r="CS422" s="223">
        <f t="shared" ca="1" si="687"/>
        <v>-2.1035773400259123E-4</v>
      </c>
      <c r="CT422" s="223">
        <f t="shared" ca="1" si="688"/>
        <v>8.1158048287880514E-5</v>
      </c>
      <c r="CU422" s="223">
        <f t="shared" ca="1" si="689"/>
        <v>2.2229844681238842E-4</v>
      </c>
      <c r="CV422" s="223">
        <f t="shared" ca="1" si="690"/>
        <v>-4.8451471830606528E-5</v>
      </c>
      <c r="CW422" s="223">
        <f t="shared" ca="1" si="691"/>
        <v>-2.294270695743486E-4</v>
      </c>
      <c r="CX422" s="223">
        <f t="shared" ca="1" si="692"/>
        <v>1.4696067328232056E-5</v>
      </c>
      <c r="CY422" s="223">
        <f t="shared" ca="1" si="693"/>
        <v>2.31589289133614E-4</v>
      </c>
      <c r="CZ422" s="223">
        <f t="shared" ca="1" si="694"/>
        <v>1.9377462650710468E-5</v>
      </c>
      <c r="DA422" s="223">
        <f t="shared" ca="1" si="695"/>
        <v>-2.2873829996647728E-4</v>
      </c>
      <c r="DB422" s="223">
        <f t="shared" ca="1" si="696"/>
        <v>-5.3031529081837438E-5</v>
      </c>
      <c r="DC422" s="223">
        <f t="shared" ca="1" si="697"/>
        <v>2.2093581737862053E-4</v>
      </c>
      <c r="DD422" s="223">
        <f t="shared" ca="1" si="698"/>
        <v>8.5537623059825038E-5</v>
      </c>
      <c r="DE422" s="223">
        <f t="shared" ca="1" si="699"/>
        <v>-2.0835074155512297E-4</v>
      </c>
      <c r="DF422" s="223">
        <f t="shared" ca="1" si="700"/>
        <v>-1.16192085816164E-4</v>
      </c>
      <c r="DG422" s="223">
        <f t="shared" ca="1" si="701"/>
        <v>1.9125550138152078E-4</v>
      </c>
      <c r="DH422" s="223">
        <f t="shared" ca="1" si="702"/>
        <v>1.4433134080649792E-4</v>
      </c>
      <c r="DI422" s="223">
        <f t="shared" ca="1" si="703"/>
        <v>-1.7002015718115132E-4</v>
      </c>
      <c r="DJ422" s="223">
        <f t="shared" ca="1" si="704"/>
        <v>-1.6934625813885408E-4</v>
      </c>
      <c r="DK422" s="223">
        <f t="shared" ca="1" si="705"/>
        <v>1.451043900267088E-4</v>
      </c>
      <c r="DL422" s="223">
        <f t="shared" ca="1" si="706"/>
        <v>1.906953403962753E-4</v>
      </c>
      <c r="DM422" s="223">
        <f t="shared" ca="1" si="707"/>
        <v>-1.1704755103322519E-4</v>
      </c>
      <c r="DN422" s="223">
        <f t="shared" ca="1" si="708"/>
        <v>-2.0791644442061307E-4</v>
      </c>
      <c r="DO422" s="223">
        <f t="shared" ca="1" si="709"/>
        <v>8.6456986035231818E-5</v>
      </c>
      <c r="DP422" s="223">
        <f t="shared" ca="1" si="710"/>
        <v>2.2063678531626164E-4</v>
      </c>
      <c r="DQ422" s="223">
        <f t="shared" ca="1" si="711"/>
        <v>-5.3994888383583682E-5</v>
      </c>
      <c r="DR422" s="223">
        <f t="shared" ca="1" si="712"/>
        <v>-2.2858100611736475E-4</v>
      </c>
      <c r="DS422" s="223">
        <f t="shared" ca="1" si="713"/>
        <v>2.0363964459184101E-5</v>
      </c>
      <c r="DT422" s="223">
        <f t="shared" ca="1" si="714"/>
        <v>2.315771384345627E-4</v>
      </c>
      <c r="DU422" s="223">
        <f t="shared" ca="1" si="715"/>
        <v>1.3707777798012164E-5</v>
      </c>
      <c r="DV422" s="223">
        <f t="shared" ca="1" si="716"/>
        <v>-2.2956032505129878E-4</v>
      </c>
      <c r="DW422" s="223">
        <f t="shared" ca="1" si="717"/>
        <v>-4.7482788062404874E-5</v>
      </c>
      <c r="DX422" s="223">
        <f t="shared" ca="1" si="718"/>
        <v>2.2257422388668628E-4</v>
      </c>
      <c r="DY422" s="223">
        <f t="shared" ca="1" si="719"/>
        <v>8.02299393599219E-5</v>
      </c>
      <c r="DZ422" s="223">
        <f t="shared" ca="1" si="720"/>
        <v>-2.107700629334056E-4</v>
      </c>
      <c r="EA422" s="223">
        <f t="shared" ca="1" si="721"/>
        <v>-1.1124035475906227E-4</v>
      </c>
      <c r="EB422" s="223">
        <f t="shared" ca="1" si="722"/>
        <v>1.9440336662836062E-4</v>
      </c>
      <c r="EC422" s="223">
        <f t="shared" ca="1" si="723"/>
        <v>1.3984275241570485E-4</v>
      </c>
      <c r="ED422" s="223">
        <f t="shared" ca="1" si="724"/>
        <v>-1.738284245202856E-4</v>
      </c>
      <c r="EE422" s="223">
        <f t="shared" ca="1" si="725"/>
        <v>-1.6541797679780955E-4</v>
      </c>
      <c r="EF422" s="223">
        <f t="shared" ca="1" si="726"/>
        <v>1.494906219709444E-4</v>
      </c>
      <c r="EG422" s="223">
        <f t="shared" ca="1" si="727"/>
        <v>1.8741240153287997E-4</v>
      </c>
      <c r="EH422" s="223">
        <f t="shared" ca="1" si="728"/>
        <v>-1.2191679890708089E-4</v>
      </c>
      <c r="EI422" s="223">
        <f t="shared" ca="1" si="729"/>
        <v>-2.0534991374701535E-4</v>
      </c>
      <c r="EJ422" s="223">
        <f t="shared" ca="1" si="730"/>
        <v>9.170384532702428E-5</v>
      </c>
      <c r="EK422" s="223">
        <f t="shared" ca="1" si="731"/>
        <v>2.1884222047080303E-4</v>
      </c>
      <c r="EL422" s="223">
        <f t="shared" ca="1" si="732"/>
        <v>-5.9505780434791113E-5</v>
      </c>
      <c r="EM422" s="223">
        <f t="shared" ca="1" si="733"/>
        <v>-2.2759725400948896E-4</v>
      </c>
      <c r="EN422" s="223">
        <f t="shared" ca="1" si="734"/>
        <v>2.6019595099410135E-5</v>
      </c>
      <c r="EO422" s="223">
        <f t="shared" ca="1" si="735"/>
        <v>2.3142549432654525E-4</v>
      </c>
      <c r="EP422" s="223">
        <f t="shared" ca="1" si="736"/>
        <v>8.0298358925285756E-6</v>
      </c>
      <c r="EQ422" s="223">
        <f t="shared" ca="1" si="737"/>
        <v>-2.3024407158012291E-4</v>
      </c>
      <c r="ER422" s="223">
        <f t="shared" ca="1" si="738"/>
        <v>-4.1905445186939328E-5</v>
      </c>
      <c r="ES422" s="223">
        <f t="shared" ca="1" si="739"/>
        <v>2.2407856000486903E-4</v>
      </c>
      <c r="ET422" s="223">
        <f t="shared" ca="1" si="740"/>
        <v>7.4873928144538994E-5</v>
      </c>
      <c r="EU422" s="223">
        <f t="shared" ca="1" si="741"/>
        <v>-2.1306242430697747E-4</v>
      </c>
      <c r="EV422" s="223">
        <f t="shared" ca="1" si="742"/>
        <v>-1.0622161667179846E-4</v>
      </c>
      <c r="EW422" s="223">
        <f t="shared" ca="1" si="743"/>
        <v>1.9743413055635367E-4</v>
      </c>
      <c r="EX422" s="223">
        <f t="shared" ca="1" si="744"/>
        <v>1.3526992797991389E-4</v>
      </c>
      <c r="EY422" s="223">
        <f t="shared" ca="1" si="745"/>
        <v>-1.7753198411635235E-4</v>
      </c>
      <c r="EZ422" s="223">
        <f t="shared" ca="1" si="746"/>
        <v>-1.6139005385291862E-4</v>
      </c>
      <c r="FA422" s="223">
        <f t="shared" ca="1" si="747"/>
        <v>1.5378680635431914E-4</v>
      </c>
      <c r="FB422" s="223">
        <f t="shared" ca="1" si="748"/>
        <v>1.8401657244660239E-4</v>
      </c>
      <c r="FC422" s="223">
        <f t="shared" ca="1" si="749"/>
        <v>-1.2671260866003775E-4</v>
      </c>
      <c r="FD422" s="223">
        <f t="shared" ca="1" si="750"/>
        <v>-2.0265968796390435E-4</v>
      </c>
      <c r="FE422" s="223">
        <f t="shared" ca="1" si="751"/>
        <v>9.6895465651419401E-5</v>
      </c>
      <c r="FF422" s="223">
        <f t="shared" ca="1" si="752"/>
        <v>2.1691583325477061E-4</v>
      </c>
      <c r="FG422" s="223">
        <f t="shared" ca="1" si="753"/>
        <v>-6.4980828428929044E-5</v>
      </c>
      <c r="FH422" s="223">
        <f t="shared" ca="1" si="754"/>
        <v>-2.2647640582620855E-4</v>
      </c>
      <c r="FI422" s="223">
        <f t="shared" ca="1" si="755"/>
        <v>3.1659552508477097E-5</v>
      </c>
      <c r="FJ422" s="223">
        <f t="shared" ca="1" si="756"/>
        <v>2.3113444815430222E-4</v>
      </c>
      <c r="FK422" s="223">
        <f t="shared" ca="1" si="757"/>
        <v>2.3470571141647937E-6</v>
      </c>
      <c r="FL422" s="223">
        <f t="shared" ca="1" si="758"/>
        <v>-2.3078912768960814E-4</v>
      </c>
      <c r="FM422" s="223">
        <f t="shared" ca="1" si="759"/>
        <v>-3.6302860038232192E-5</v>
      </c>
      <c r="FN422" s="223">
        <f t="shared" ca="1" si="760"/>
        <v>2.2544791957734351E-4</v>
      </c>
      <c r="FO422" s="223">
        <f t="shared" ca="1" si="761"/>
        <v>6.94728156745521E-5</v>
      </c>
      <c r="FP422" s="223">
        <f t="shared" ca="1" si="762"/>
        <v>-2.1522644484306655E-4</v>
      </c>
      <c r="FQ422" s="223">
        <f t="shared" ca="1" si="763"/>
        <v>-1.0113889465453373E-4</v>
      </c>
      <c r="FR422" s="223">
        <f t="shared" ca="1" si="764"/>
        <v>2.0034596754663731E-4</v>
      </c>
      <c r="FS422" s="223">
        <f t="shared" ca="1" si="765"/>
        <v>1.3061562199757627E-4</v>
      </c>
      <c r="FT422" s="223">
        <f t="shared" ca="1" si="766"/>
        <v>-1.8112860508353595E-4</v>
      </c>
      <c r="FU422" s="223">
        <f t="shared" ca="1" si="767"/>
        <v>-1.5726491557434472E-4</v>
      </c>
      <c r="FV422" s="223">
        <f t="shared" ca="1" si="768"/>
        <v>1.5799035531600998E-4</v>
      </c>
      <c r="FW422" s="223">
        <f t="shared" ca="1" si="769"/>
        <v>1.8050989865790173E-4</v>
      </c>
      <c r="FX422" s="223">
        <f t="shared" ca="1" si="770"/>
        <v>-1.3143209147563291E-4</v>
      </c>
      <c r="FY422" s="223">
        <f t="shared" ca="1" si="771"/>
        <v>-1.9984738756269446E-4</v>
      </c>
      <c r="FZ422" s="223">
        <f t="shared" ca="1" si="772"/>
        <v>1.0202871977046688E-4</v>
      </c>
      <c r="GA422" s="223">
        <f t="shared" ca="1" si="773"/>
        <v>2.1485878405178851E-4</v>
      </c>
      <c r="GB422" s="223">
        <f t="shared" ca="1" si="774"/>
        <v>-7.0416734401817352E-5</v>
      </c>
      <c r="GC422" s="223">
        <f t="shared" ca="1" si="775"/>
        <v>-2.2521913672455515E-4</v>
      </c>
      <c r="GD422" s="223">
        <f t="shared" ca="1" si="776"/>
        <v>3.7280439386933368E-5</v>
      </c>
      <c r="GE422" s="223">
        <f t="shared" ca="1" si="777"/>
        <v>2.3070417523316536E-4</v>
      </c>
      <c r="GF422" s="223">
        <f t="shared" ca="1" si="778"/>
        <v>-3.337135443635825E-6</v>
      </c>
      <c r="GG422" s="223">
        <f t="shared" ca="1" si="779"/>
        <v>-2.3119516505833344E-4</v>
      </c>
      <c r="GH422" s="223">
        <f t="shared" ca="1" si="780"/>
        <v>-3.0678407404102418E-5</v>
      </c>
      <c r="GI422" s="223">
        <f t="shared" ca="1" si="781"/>
        <v>2.266814777531023E-4</v>
      </c>
      <c r="GJ422" s="223">
        <f t="shared" ca="1" si="782"/>
        <v>6.4029855378171309E-5</v>
      </c>
      <c r="GK422" s="223">
        <f t="shared" ca="1" si="783"/>
        <v>-2.1726082101661249E-4</v>
      </c>
      <c r="GL422" s="223">
        <f t="shared" ca="1" si="784"/>
        <v>-9.5995250348955926E-5</v>
      </c>
      <c r="GM422" s="223">
        <f t="shared" ca="1" si="785"/>
        <v>2.0313712361748915E-4</v>
      </c>
      <c r="GN422" s="223">
        <f t="shared" ca="1" si="786"/>
        <v>1.2588263804858007E-4</v>
      </c>
      <c r="GO422" s="223">
        <f t="shared" ca="1" si="787"/>
        <v>-1.8461612095185205E-4</v>
      </c>
      <c r="GP422" s="223">
        <f t="shared" ca="1" si="788"/>
        <v>-1.530450467911525E-4</v>
      </c>
      <c r="GQ422" s="223">
        <f t="shared" ca="1" si="789"/>
        <v>1.6209873679528874E-4</v>
      </c>
      <c r="GR422" s="223">
        <f t="shared" ca="1" si="790"/>
        <v>1.7689449245595769E-4</v>
      </c>
      <c r="GS422" s="223">
        <f t="shared" ca="1" si="791"/>
        <v>-1.3607240451387476E-4</v>
      </c>
      <c r="GT422" s="223">
        <f t="shared" ca="1" si="792"/>
        <v>-1.9691470656799863E-4</v>
      </c>
      <c r="GU422" s="223">
        <f t="shared" ca="1" si="793"/>
        <v>1.0710051560381241E-4</v>
      </c>
      <c r="GV422" s="223">
        <f t="shared" ca="1" si="794"/>
        <v>2.1267231195138607E-4</v>
      </c>
      <c r="GW422" s="223">
        <f t="shared" ca="1" si="795"/>
        <v>-7.5810223966940758E-5</v>
      </c>
      <c r="GX422" s="223">
        <f t="shared" ca="1" si="796"/>
        <v>-2.2382620403642799E-4</v>
      </c>
      <c r="GY422" s="223">
        <f t="shared" ca="1" si="797"/>
        <v>4.2878869922721347E-5</v>
      </c>
      <c r="GZ422" s="223">
        <f t="shared" ca="1" si="798"/>
        <v>2.301349347434517E-4</v>
      </c>
      <c r="HA422" s="223">
        <f t="shared" ca="1" si="799"/>
        <v>-9.019317835841931E-6</v>
      </c>
      <c r="HB422" s="223">
        <f t="shared" ca="1" si="800"/>
        <v>-2.3146193910457248E-4</v>
      </c>
      <c r="HC422" s="223">
        <f t="shared" ca="1" si="801"/>
        <v>-2.5035475244478909E-5</v>
      </c>
      <c r="HD422" s="223">
        <f t="shared" ca="1" si="802"/>
        <v>2.277784914828318E-4</v>
      </c>
      <c r="HE422" s="223">
        <f t="shared" ca="1" si="803"/>
        <v>5.85483258911286E-5</v>
      </c>
      <c r="HF422" s="223">
        <f t="shared" ca="1" si="804"/>
        <v>-2.1916432739548796E-4</v>
      </c>
      <c r="HG422" s="223">
        <f t="shared" ca="1" si="805"/>
        <v>-9.079378209405553E-5</v>
      </c>
      <c r="HH422" s="223">
        <f t="shared" ca="1" si="806"/>
        <v>2.0580591748086319E-4</v>
      </c>
      <c r="HI422" s="223">
        <f t="shared" ca="1" si="807"/>
        <v>1.2107382710547284E-4</v>
      </c>
      <c r="HJ422" s="223">
        <f t="shared" ca="1" si="808"/>
        <v>-1.8799243097215206E-4</v>
      </c>
      <c r="HK422" s="223">
        <f t="shared" ca="1" si="809"/>
        <v>-1.4873298939448634E-4</v>
      </c>
      <c r="HL422" s="223">
        <f t="shared" ca="1" si="810"/>
        <v>1.6610947605679365E-4</v>
      </c>
      <c r="HM422" s="223">
        <f t="shared" ca="1" si="811"/>
        <v>1.7317253162626086E-4</v>
      </c>
      <c r="HN422" s="223">
        <f t="shared" ca="1" si="812"/>
        <v>-1.4063075262372304E-4</v>
      </c>
      <c r="HO422" s="223">
        <f t="shared" ca="1" si="813"/>
        <v>-1.9386341151717451E-4</v>
      </c>
      <c r="HP422" s="223">
        <f t="shared" ca="1" si="814"/>
        <v>1.1210779809131613E-4</v>
      </c>
      <c r="HQ422" s="223">
        <f t="shared" ca="1" si="815"/>
        <v>2.1035773400258884E-4</v>
      </c>
      <c r="HR422" s="223">
        <f t="shared" ca="1" si="816"/>
        <v>-8.1158048287885854E-5</v>
      </c>
      <c r="HS422" s="223">
        <f t="shared" ca="1" si="817"/>
        <v>-2.2229844681238679E-4</v>
      </c>
      <c r="HT422" s="223">
        <f t="shared" ca="1" si="818"/>
        <v>4.8451471830612085E-5</v>
      </c>
      <c r="HU422" s="223">
        <f t="shared" ca="1" si="819"/>
        <v>2.2942706957434781E-4</v>
      </c>
      <c r="HV422" s="223">
        <f t="shared" ca="1" si="820"/>
        <v>-1.4696067328237721E-5</v>
      </c>
      <c r="HW422" s="223">
        <f t="shared" ca="1" si="821"/>
        <v>-2.3158928913361403E-4</v>
      </c>
      <c r="HX422" s="223">
        <f t="shared" ca="1" si="822"/>
        <v>-1.937746265070483E-5</v>
      </c>
      <c r="HY422" s="223">
        <f t="shared" ca="1" si="823"/>
        <v>2.2873829996647817E-4</v>
      </c>
      <c r="HZ422" s="223">
        <f t="shared" ca="1" si="824"/>
        <v>5.3031529081831895E-5</v>
      </c>
      <c r="IA422" s="223">
        <f t="shared" ca="1" si="825"/>
        <v>-2.2093581737862221E-4</v>
      </c>
      <c r="IB422" s="223">
        <f t="shared" ca="1" si="826"/>
        <v>-8.5537623059819739E-5</v>
      </c>
      <c r="IC422" s="223">
        <f t="shared" ca="1" si="827"/>
        <v>2.0835074155511966E-4</v>
      </c>
      <c r="ID422" s="223">
        <f t="shared" ca="1" si="828"/>
        <v>1.1619208581617048E-4</v>
      </c>
      <c r="IE422" s="223">
        <f t="shared" ca="1" si="829"/>
        <v>-5.6634090523663096E-5</v>
      </c>
      <c r="IF422" s="223">
        <f t="shared" ca="1" si="830"/>
        <v>-1.4433134080650377E-4</v>
      </c>
      <c r="IG422" s="223">
        <f t="shared" ca="1" si="831"/>
        <v>1.7002015718114622E-4</v>
      </c>
      <c r="IH422" s="223">
        <f t="shared" ca="1" si="832"/>
        <v>1.6934625813885918E-4</v>
      </c>
      <c r="II422" s="223">
        <f t="shared" ca="1" si="833"/>
        <v>-1.4510439002670298E-4</v>
      </c>
      <c r="IJ422" s="223">
        <f t="shared" ca="1" si="834"/>
        <v>-1.9069534039627953E-4</v>
      </c>
      <c r="IK422" s="223">
        <f t="shared" ca="1" si="835"/>
        <v>1.1704755103321872E-4</v>
      </c>
      <c r="IL422" s="223">
        <f t="shared" ca="1" si="836"/>
        <v>2.079164444206164E-4</v>
      </c>
      <c r="IM422" s="223">
        <f t="shared" ca="1" si="837"/>
        <v>-8.6456986035224879E-5</v>
      </c>
      <c r="IN422" s="223">
        <f t="shared" ca="1" si="838"/>
        <v>-2.2063678531626392E-4</v>
      </c>
      <c r="IO422" s="223">
        <f t="shared" ca="1" si="839"/>
        <v>5.3994888383576391E-5</v>
      </c>
      <c r="IP422" s="223">
        <f t="shared" ca="1" si="840"/>
        <v>2.2858100611736489E-4</v>
      </c>
      <c r="IQ422" s="223">
        <f t="shared" ca="1" si="841"/>
        <v>-2.0363964459183193E-5</v>
      </c>
      <c r="IR422" s="223">
        <f t="shared" ca="1" si="842"/>
        <v>-2.3157713843456276E-4</v>
      </c>
      <c r="IS422" s="223">
        <f t="shared" ca="1" si="843"/>
        <v>-1.3707777798013072E-5</v>
      </c>
      <c r="IT422" s="223">
        <f t="shared" ca="1" si="844"/>
        <v>2.2956032505129867E-4</v>
      </c>
      <c r="IU422" s="223">
        <f t="shared" ca="1" si="845"/>
        <v>4.7482788062405755E-5</v>
      </c>
      <c r="IV422" s="223">
        <f t="shared" ca="1" si="846"/>
        <v>-2.2257422388668603E-4</v>
      </c>
      <c r="IW422" s="223">
        <f t="shared" ca="1" si="847"/>
        <v>-8.0229939359922726E-5</v>
      </c>
      <c r="IX422" s="223">
        <f t="shared" ca="1" si="848"/>
        <v>2.1077006293340522E-4</v>
      </c>
      <c r="IY422" s="223">
        <f t="shared" ca="1" si="849"/>
        <v>1.1124035475906307E-4</v>
      </c>
      <c r="IZ422" s="223">
        <f t="shared" ca="1" si="850"/>
        <v>-1.9440336662836013E-4</v>
      </c>
      <c r="JA422" s="223">
        <f t="shared" ca="1" si="851"/>
        <v>-1.3984275241570558E-4</v>
      </c>
      <c r="JB422" s="223">
        <f t="shared" ca="1" si="852"/>
        <v>1.73828424520285E-4</v>
      </c>
    </row>
    <row r="423" spans="2:262">
      <c r="B423" s="230">
        <v>62</v>
      </c>
      <c r="C423" s="229">
        <f t="shared" si="853"/>
        <v>1.2109375000000006E-3</v>
      </c>
      <c r="D423" s="226">
        <f t="shared" ca="1" si="597"/>
        <v>50.048489624872531</v>
      </c>
      <c r="E423" s="225">
        <f ca="1">BP361</f>
        <v>4.8489624872530959E-2</v>
      </c>
      <c r="F423" s="224">
        <v>62</v>
      </c>
      <c r="G423" s="223">
        <f t="shared" ca="1" si="854"/>
        <v>-1.6955351980253329E-4</v>
      </c>
      <c r="H423" s="223">
        <f t="shared" ca="1" si="598"/>
        <v>1.3190249432153652E-4</v>
      </c>
      <c r="I423" s="223">
        <f t="shared" ca="1" si="599"/>
        <v>1.8249781707121984E-4</v>
      </c>
      <c r="J423" s="223">
        <f t="shared" ca="1" si="600"/>
        <v>-1.1399300741450582E-4</v>
      </c>
      <c r="K423" s="223">
        <f t="shared" ca="1" si="601"/>
        <v>-1.9368456059805567E-4</v>
      </c>
      <c r="L423" s="223">
        <f t="shared" ca="1" si="602"/>
        <v>9.4985705531156758E-5</v>
      </c>
      <c r="M423" s="223">
        <f t="shared" ca="1" si="603"/>
        <v>2.030060159275814E-4</v>
      </c>
      <c r="N423" s="223">
        <f t="shared" ca="1" si="604"/>
        <v>-7.5063639379074421E-5</v>
      </c>
      <c r="O423" s="223">
        <f t="shared" ca="1" si="605"/>
        <v>-2.1037241234934774E-4</v>
      </c>
      <c r="P423" s="223">
        <f t="shared" ca="1" si="606"/>
        <v>5.4418669345812317E-5</v>
      </c>
      <c r="Q423" s="223">
        <f t="shared" ca="1" si="607"/>
        <v>2.1571280743893132E-4</v>
      </c>
      <c r="R423" s="223">
        <f t="shared" ca="1" si="608"/>
        <v>-3.3249617778478946E-5</v>
      </c>
      <c r="S423" s="223">
        <f t="shared" ca="1" si="609"/>
        <v>-2.1897577027226242E-4</v>
      </c>
      <c r="T423" s="223">
        <f t="shared" ca="1" si="610"/>
        <v>1.1760354215849248E-5</v>
      </c>
      <c r="U423" s="223">
        <f t="shared" ca="1" si="611"/>
        <v>2.2012987673353913E-4</v>
      </c>
      <c r="V423" s="223">
        <f t="shared" ca="1" si="612"/>
        <v>9.8421679867426583E-6</v>
      </c>
      <c r="W423" s="223">
        <f t="shared" ca="1" si="613"/>
        <v>-2.1916401214664067E-4</v>
      </c>
      <c r="X423" s="223">
        <f t="shared" ca="1" si="614"/>
        <v>-3.1349904731345899E-5</v>
      </c>
      <c r="Y423" s="223">
        <f t="shared" ca="1" si="615"/>
        <v>2.1608747831553416E-4</v>
      </c>
      <c r="Z423" s="223">
        <f t="shared" ca="1" si="616"/>
        <v>5.2555724755785105E-5</v>
      </c>
      <c r="AA423" s="223">
        <f t="shared" ca="1" si="617"/>
        <v>-2.1092990394281762E-4</v>
      </c>
      <c r="AB423" s="223">
        <f t="shared" ca="1" si="618"/>
        <v>-7.3255404420945289E-5</v>
      </c>
      <c r="AC423" s="223">
        <f t="shared" ca="1" si="619"/>
        <v>2.0374095928911719E-4</v>
      </c>
      <c r="AD423" s="223">
        <f t="shared" ca="1" si="620"/>
        <v>9.3249594496053501E-5</v>
      </c>
      <c r="AE423" s="223">
        <f t="shared" ca="1" si="621"/>
        <v>-1.9458987782132499E-4</v>
      </c>
      <c r="AF423" s="223">
        <f t="shared" ca="1" si="622"/>
        <v>-1.123457400007511E-4</v>
      </c>
      <c r="AG423" s="223">
        <f t="shared" ca="1" si="623"/>
        <v>1.8356478945646582E-4</v>
      </c>
      <c r="AH423" s="223">
        <f t="shared" ca="1" si="624"/>
        <v>1.3035993461481285E-4</v>
      </c>
      <c r="AI423" s="223">
        <f t="shared" ca="1" si="625"/>
        <v>-1.7077187182241963E-4</v>
      </c>
      <c r="AJ423" s="223">
        <f t="shared" ca="1" si="626"/>
        <v>-1.4711869179654486E-4</v>
      </c>
      <c r="AK423" s="223">
        <f t="shared" ca="1" si="627"/>
        <v>1.563343277093224E-4</v>
      </c>
      <c r="AL423" s="223">
        <f t="shared" ca="1" si="628"/>
        <v>1.6246061555301854E-4</v>
      </c>
      <c r="AM423" s="223">
        <f t="shared" ca="1" si="629"/>
        <v>-1.4039119855934655E-4</v>
      </c>
      <c r="AN423" s="223">
        <f t="shared" ca="1" si="630"/>
        <v>-1.7623795477171036E-4</v>
      </c>
      <c r="AO423" s="223">
        <f t="shared" ca="1" si="631"/>
        <v>1.2309602542160954E-4</v>
      </c>
      <c r="AP423" s="223">
        <f t="shared" ca="1" si="632"/>
        <v>1.8831802614448459E-4</v>
      </c>
      <c r="AQ423" s="223">
        <f t="shared" ca="1" si="633"/>
        <v>-1.0461537026792999E-4</v>
      </c>
      <c r="AR423" s="223">
        <f t="shared" ca="1" si="634"/>
        <v>-1.9858449198038272E-4</v>
      </c>
      <c r="AS423" s="223">
        <f t="shared" ca="1" si="635"/>
        <v>8.5127211909991643E-5</v>
      </c>
      <c r="AT423" s="223">
        <f t="shared" ca="1" si="636"/>
        <v>2.0693848060118392E-4</v>
      </c>
      <c r="AU423" s="223">
        <f t="shared" ca="1" si="637"/>
        <v>-6.481923196609247E-5</v>
      </c>
      <c r="AV423" s="223">
        <f t="shared" ca="1" si="638"/>
        <v>-2.1329953852971514E-4</v>
      </c>
      <c r="AW423" s="223">
        <f t="shared" ca="1" si="639"/>
        <v>4.3887007384564784E-5</v>
      </c>
      <c r="AX423" s="223">
        <f t="shared" ca="1" si="640"/>
        <v>2.1760640530081696E-4</v>
      </c>
      <c r="AY423" s="223">
        <f t="shared" ca="1" si="641"/>
        <v>-2.2532126930842092E-5</v>
      </c>
      <c r="AZ423" s="223">
        <f t="shared" ca="1" si="642"/>
        <v>-2.1981760343310998E-4</v>
      </c>
      <c r="BA423" s="223">
        <f t="shared" ca="1" si="643"/>
        <v>9.6024977746497807E-7</v>
      </c>
      <c r="BB423" s="223">
        <f t="shared" ca="1" si="644"/>
        <v>2.1991183787981709E-4</v>
      </c>
      <c r="BC423" s="223">
        <f t="shared" ca="1" si="645"/>
        <v>2.0620875106198175E-5</v>
      </c>
      <c r="BD423" s="223">
        <f t="shared" ca="1" si="646"/>
        <v>-2.1788820111170266E-4</v>
      </c>
      <c r="BE423" s="223">
        <f t="shared" ca="1" si="647"/>
        <v>-4.2003409690071633E-5</v>
      </c>
      <c r="BF423" s="223">
        <f t="shared" ca="1" si="648"/>
        <v>2.137661818570754E-4</v>
      </c>
      <c r="BG423" s="223">
        <f t="shared" ca="1" si="649"/>
        <v>6.2981428477227249E-5</v>
      </c>
      <c r="BH423" s="223">
        <f t="shared" ca="1" si="650"/>
        <v>-2.0758547741468356E-4</v>
      </c>
      <c r="BI423" s="223">
        <f t="shared" ca="1" si="651"/>
        <v>-8.3352901678999177E-5</v>
      </c>
      <c r="BJ423" s="223">
        <f t="shared" ca="1" si="652"/>
        <v>1.9940561134702226E-4</v>
      </c>
      <c r="BK423" s="223">
        <f t="shared" ca="1" si="653"/>
        <v>1.0292164087226849E-4</v>
      </c>
      <c r="BL423" s="223">
        <f t="shared" ca="1" si="654"/>
        <v>-1.8930536023589514E-4</v>
      </c>
      <c r="BM423" s="223">
        <f t="shared" ca="1" si="655"/>
        <v>-1.2149918840124861E-4</v>
      </c>
      <c r="BN423" s="223">
        <f t="shared" ca="1" si="656"/>
        <v>1.773819950208583E-4</v>
      </c>
      <c r="BO423" s="223">
        <f t="shared" ca="1" si="657"/>
        <v>1.3890663232770962E-4</v>
      </c>
      <c r="BP423" s="223">
        <f t="shared" ca="1" si="658"/>
        <v>-1.637503442269104E-4</v>
      </c>
      <c r="BQ423" s="223">
        <f t="shared" ca="1" si="659"/>
        <v>-1.5497632945076791E-4</v>
      </c>
      <c r="BR423" s="223">
        <f t="shared" ca="1" si="660"/>
        <v>1.4854168810301161E-4</v>
      </c>
      <c r="BS423" s="223">
        <f t="shared" ca="1" si="661"/>
        <v>1.6955351980253377E-4</v>
      </c>
      <c r="BT423" s="223">
        <f t="shared" ca="1" si="662"/>
        <v>-1.3190249432153402E-4</v>
      </c>
      <c r="BU423" s="223">
        <f t="shared" ca="1" si="663"/>
        <v>-1.8249781707122112E-4</v>
      </c>
      <c r="BV423" s="223">
        <f t="shared" ca="1" si="664"/>
        <v>1.1399300741450462E-4</v>
      </c>
      <c r="BW423" s="223">
        <f t="shared" ca="1" si="665"/>
        <v>1.93684560598056E-4</v>
      </c>
      <c r="BX423" s="223">
        <f t="shared" ca="1" si="666"/>
        <v>-9.4985705531154251E-5</v>
      </c>
      <c r="BY423" s="223">
        <f t="shared" ca="1" si="667"/>
        <v>-2.0300601592758218E-4</v>
      </c>
      <c r="BZ423" s="223">
        <f t="shared" ca="1" si="668"/>
        <v>7.5063639379073282E-5</v>
      </c>
      <c r="CA423" s="223">
        <f t="shared" ca="1" si="669"/>
        <v>2.1037241234934787E-4</v>
      </c>
      <c r="CB423" s="223">
        <f t="shared" ca="1" si="670"/>
        <v>-5.4418669345809606E-5</v>
      </c>
      <c r="CC423" s="223">
        <f t="shared" ca="1" si="671"/>
        <v>-2.1571280743893167E-4</v>
      </c>
      <c r="CD423" s="223">
        <f t="shared" ca="1" si="672"/>
        <v>3.3249617778478093E-5</v>
      </c>
      <c r="CE423" s="223">
        <f t="shared" ca="1" si="673"/>
        <v>2.1897577027226239E-4</v>
      </c>
      <c r="CF423" s="223">
        <f t="shared" ca="1" si="674"/>
        <v>-1.1760354215846849E-5</v>
      </c>
      <c r="CG423" s="223">
        <f t="shared" ca="1" si="675"/>
        <v>-2.2012987673353913E-4</v>
      </c>
      <c r="CH423" s="223">
        <f t="shared" ca="1" si="676"/>
        <v>-9.842167986743485E-6</v>
      </c>
      <c r="CI423" s="223">
        <f t="shared" ca="1" si="677"/>
        <v>2.1916401214664037E-4</v>
      </c>
      <c r="CJ423" s="223">
        <f t="shared" ca="1" si="678"/>
        <v>3.1349904731348285E-5</v>
      </c>
      <c r="CK423" s="223">
        <f t="shared" ca="1" si="679"/>
        <v>-2.1608747831553383E-4</v>
      </c>
      <c r="CL423" s="223">
        <f t="shared" ca="1" si="680"/>
        <v>-5.2555724755785945E-5</v>
      </c>
      <c r="CM423" s="223">
        <f t="shared" ca="1" si="681"/>
        <v>2.1092990394281668E-4</v>
      </c>
      <c r="CN423" s="223">
        <f t="shared" ca="1" si="682"/>
        <v>7.325540442094388E-5</v>
      </c>
      <c r="CO423" s="223">
        <f t="shared" ca="1" si="683"/>
        <v>-2.0374095928911656E-4</v>
      </c>
      <c r="CP423" s="223">
        <f t="shared" ca="1" si="684"/>
        <v>-9.3249594496056375E-5</v>
      </c>
      <c r="CQ423" s="223">
        <f t="shared" ca="1" si="685"/>
        <v>1.9458987782132496E-4</v>
      </c>
      <c r="CR423" s="223">
        <f t="shared" ca="1" si="686"/>
        <v>1.1234574000075248E-4</v>
      </c>
      <c r="CS423" s="223">
        <f t="shared" ca="1" si="687"/>
        <v>-1.8356478945646322E-4</v>
      </c>
      <c r="CT423" s="223">
        <f t="shared" ca="1" si="688"/>
        <v>-1.3035993461481287E-4</v>
      </c>
      <c r="CU423" s="223">
        <f t="shared" ca="1" si="689"/>
        <v>1.707718718224176E-4</v>
      </c>
      <c r="CV423" s="223">
        <f t="shared" ca="1" si="690"/>
        <v>1.4711869179654375E-4</v>
      </c>
      <c r="CW423" s="223">
        <f t="shared" ca="1" si="691"/>
        <v>-1.5633432770932127E-4</v>
      </c>
      <c r="CX423" s="223">
        <f t="shared" ca="1" si="692"/>
        <v>-1.6246061555302068E-4</v>
      </c>
      <c r="CY423" s="223">
        <f t="shared" ca="1" si="693"/>
        <v>1.4039119855934772E-4</v>
      </c>
      <c r="CZ423" s="223">
        <f t="shared" ca="1" si="694"/>
        <v>1.7623795477171133E-4</v>
      </c>
      <c r="DA423" s="223">
        <f t="shared" ca="1" si="695"/>
        <v>-1.2309602542160688E-4</v>
      </c>
      <c r="DB423" s="223">
        <f t="shared" ca="1" si="696"/>
        <v>-1.8831802614448464E-4</v>
      </c>
      <c r="DC423" s="223">
        <f t="shared" ca="1" si="697"/>
        <v>1.0461537026792857E-4</v>
      </c>
      <c r="DD423" s="223">
        <f t="shared" ca="1" si="698"/>
        <v>1.9858449198038478E-4</v>
      </c>
      <c r="DE423" s="223">
        <f t="shared" ca="1" si="699"/>
        <v>-8.5127211909991616E-5</v>
      </c>
      <c r="DF423" s="223">
        <f t="shared" ca="1" si="700"/>
        <v>-2.06938480601185E-4</v>
      </c>
      <c r="DG423" s="223">
        <f t="shared" ca="1" si="701"/>
        <v>6.481923196609392E-5</v>
      </c>
      <c r="DH423" s="223">
        <f t="shared" ca="1" si="702"/>
        <v>2.1329953852971558E-4</v>
      </c>
      <c r="DI423" s="223">
        <f t="shared" ca="1" si="703"/>
        <v>-4.3887007384560149E-5</v>
      </c>
      <c r="DJ423" s="223">
        <f t="shared" ca="1" si="704"/>
        <v>-2.1760640530081669E-4</v>
      </c>
      <c r="DK423" s="223">
        <f t="shared" ca="1" si="705"/>
        <v>2.2532126930840493E-5</v>
      </c>
      <c r="DL423" s="223">
        <f t="shared" ca="1" si="706"/>
        <v>2.1981760343311023E-4</v>
      </c>
      <c r="DM423" s="223">
        <f t="shared" ca="1" si="707"/>
        <v>-9.6024977746333822E-7</v>
      </c>
      <c r="DN423" s="223">
        <f t="shared" ca="1" si="708"/>
        <v>-2.19911837879817E-4</v>
      </c>
      <c r="DO423" s="223">
        <f t="shared" ca="1" si="709"/>
        <v>-2.0620875106202891E-5</v>
      </c>
      <c r="DP423" s="223">
        <f t="shared" ca="1" si="710"/>
        <v>2.1788820111170244E-4</v>
      </c>
      <c r="DQ423" s="223">
        <f t="shared" ca="1" si="711"/>
        <v>4.2003409690073219E-5</v>
      </c>
      <c r="DR423" s="223">
        <f t="shared" ca="1" si="712"/>
        <v>-2.1376618185707578E-4</v>
      </c>
      <c r="DS423" s="223">
        <f t="shared" ca="1" si="713"/>
        <v>-6.2981428477228808E-5</v>
      </c>
      <c r="DT423" s="223">
        <f t="shared" ca="1" si="714"/>
        <v>2.0758547741468199E-4</v>
      </c>
      <c r="DU423" s="223">
        <f t="shared" ca="1" si="715"/>
        <v>8.3352901678997781E-5</v>
      </c>
      <c r="DV423" s="223">
        <f t="shared" ca="1" si="716"/>
        <v>-1.9940561134702161E-4</v>
      </c>
      <c r="DW423" s="223">
        <f t="shared" ca="1" si="717"/>
        <v>-1.0292164087227266E-4</v>
      </c>
      <c r="DX423" s="223">
        <f t="shared" ca="1" si="718"/>
        <v>1.8930536023589433E-4</v>
      </c>
      <c r="DY423" s="223">
        <f t="shared" ca="1" si="719"/>
        <v>1.2149918840124996E-4</v>
      </c>
      <c r="DZ423" s="223">
        <f t="shared" ca="1" si="720"/>
        <v>-1.7738199502085919E-4</v>
      </c>
      <c r="EA423" s="223">
        <f t="shared" ca="1" si="721"/>
        <v>-1.3890663232771089E-4</v>
      </c>
      <c r="EB423" s="223">
        <f t="shared" ca="1" si="722"/>
        <v>1.6375034422690723E-4</v>
      </c>
      <c r="EC423" s="223">
        <f t="shared" ca="1" si="723"/>
        <v>1.5497632945076683E-4</v>
      </c>
      <c r="ED423" s="223">
        <f t="shared" ca="1" si="724"/>
        <v>-1.4854168810301042E-4</v>
      </c>
      <c r="EE423" s="223">
        <f t="shared" ca="1" si="725"/>
        <v>-1.6955351980253681E-4</v>
      </c>
      <c r="EF423" s="223">
        <f t="shared" ca="1" si="726"/>
        <v>1.3190249432153524E-4</v>
      </c>
      <c r="EG423" s="223">
        <f t="shared" ca="1" si="727"/>
        <v>1.8249781707122199E-4</v>
      </c>
      <c r="EH423" s="223">
        <f t="shared" ca="1" si="728"/>
        <v>-1.1399300741450055E-4</v>
      </c>
      <c r="EI423" s="223">
        <f t="shared" ca="1" si="729"/>
        <v>-1.9368456059805676E-4</v>
      </c>
      <c r="EJ423" s="223">
        <f t="shared" ca="1" si="730"/>
        <v>9.4985705531152814E-5</v>
      </c>
      <c r="EK423" s="223">
        <f t="shared" ca="1" si="731"/>
        <v>2.0300601592758161E-4</v>
      </c>
      <c r="EL423" s="223">
        <f t="shared" ca="1" si="732"/>
        <v>-7.5063639379071751E-5</v>
      </c>
      <c r="EM423" s="223">
        <f t="shared" ca="1" si="733"/>
        <v>-2.1037241234934923E-4</v>
      </c>
      <c r="EN423" s="223">
        <f t="shared" ca="1" si="734"/>
        <v>5.4418669345811043E-5</v>
      </c>
      <c r="EO423" s="223">
        <f t="shared" ca="1" si="735"/>
        <v>2.1571280743893197E-4</v>
      </c>
      <c r="EP423" s="223">
        <f t="shared" ca="1" si="736"/>
        <v>-3.324961777847343E-5</v>
      </c>
      <c r="EQ423" s="223">
        <f t="shared" ca="1" si="737"/>
        <v>-2.1897577027226253E-4</v>
      </c>
      <c r="ER423" s="223">
        <f t="shared" ca="1" si="738"/>
        <v>1.1760354215845236E-5</v>
      </c>
      <c r="ES423" s="223">
        <f t="shared" ca="1" si="739"/>
        <v>2.2012987673353913E-4</v>
      </c>
      <c r="ET423" s="223">
        <f t="shared" ca="1" si="740"/>
        <v>9.8421679867450977E-6</v>
      </c>
      <c r="EU423" s="223">
        <f t="shared" ca="1" si="741"/>
        <v>-2.1916401214664024E-4</v>
      </c>
      <c r="EV423" s="223">
        <f t="shared" ca="1" si="742"/>
        <v>-3.1349904731346794E-5</v>
      </c>
      <c r="EW423" s="223">
        <f t="shared" ca="1" si="743"/>
        <v>2.1608747831553356E-4</v>
      </c>
      <c r="EX423" s="223">
        <f t="shared" ca="1" si="744"/>
        <v>5.2555724755790553E-5</v>
      </c>
      <c r="EY423" s="223">
        <f t="shared" ca="1" si="745"/>
        <v>-2.1092990394281714E-4</v>
      </c>
      <c r="EZ423" s="223">
        <f t="shared" ca="1" si="746"/>
        <v>-7.3255404420948338E-5</v>
      </c>
      <c r="FA423" s="223">
        <f t="shared" ca="1" si="747"/>
        <v>2.0374095928911478E-4</v>
      </c>
      <c r="FB423" s="223">
        <f t="shared" ca="1" si="748"/>
        <v>9.3249594496055006E-5</v>
      </c>
      <c r="FC423" s="223">
        <f t="shared" ca="1" si="749"/>
        <v>-1.9458987782132274E-4</v>
      </c>
      <c r="FD423" s="223">
        <f t="shared" ca="1" si="750"/>
        <v>-1.1234574000075117E-4</v>
      </c>
      <c r="FE423" s="223">
        <f t="shared" ca="1" si="751"/>
        <v>1.8356478945646403E-4</v>
      </c>
      <c r="FF423" s="223">
        <f t="shared" ca="1" si="752"/>
        <v>1.3035993461481672E-4</v>
      </c>
      <c r="FG423" s="223">
        <f t="shared" ca="1" si="753"/>
        <v>-1.7077187182241857E-4</v>
      </c>
      <c r="FH423" s="223">
        <f t="shared" ca="1" si="754"/>
        <v>-1.4711869179654728E-4</v>
      </c>
      <c r="FI423" s="223">
        <f t="shared" ca="1" si="755"/>
        <v>1.5633432770931793E-4</v>
      </c>
      <c r="FJ423" s="223">
        <f t="shared" ca="1" si="756"/>
        <v>1.6246061555301968E-4</v>
      </c>
      <c r="FK423" s="223">
        <f t="shared" ca="1" si="757"/>
        <v>-1.4039119855934406E-4</v>
      </c>
      <c r="FL423" s="223">
        <f t="shared" ca="1" si="758"/>
        <v>-1.7623795477171418E-4</v>
      </c>
      <c r="FM423" s="223">
        <f t="shared" ca="1" si="759"/>
        <v>1.2309602542160813E-4</v>
      </c>
      <c r="FN423" s="223">
        <f t="shared" ca="1" si="760"/>
        <v>1.8831802614448711E-4</v>
      </c>
      <c r="FO423" s="223">
        <f t="shared" ca="1" si="761"/>
        <v>-1.0461537026792988E-4</v>
      </c>
      <c r="FP423" s="223">
        <f t="shared" ca="1" si="762"/>
        <v>-1.9858449198038413E-4</v>
      </c>
      <c r="FQ423" s="223">
        <f t="shared" ca="1" si="763"/>
        <v>8.5127211909987225E-5</v>
      </c>
      <c r="FR423" s="223">
        <f t="shared" ca="1" si="764"/>
        <v>2.0693848060118446E-4</v>
      </c>
      <c r="FS423" s="223">
        <f t="shared" ca="1" si="765"/>
        <v>-6.4819231966095357E-5</v>
      </c>
      <c r="FT423" s="223">
        <f t="shared" ca="1" si="766"/>
        <v>-2.1329953852971672E-4</v>
      </c>
      <c r="FU423" s="223">
        <f t="shared" ca="1" si="767"/>
        <v>4.3887007384561626E-5</v>
      </c>
      <c r="FV423" s="223">
        <f t="shared" ca="1" si="768"/>
        <v>2.1760640530081647E-4</v>
      </c>
      <c r="FW423" s="223">
        <f t="shared" ca="1" si="769"/>
        <v>-2.2532126930835763E-5</v>
      </c>
      <c r="FX423" s="223">
        <f t="shared" ca="1" si="770"/>
        <v>-2.1981760343311015E-4</v>
      </c>
      <c r="FY423" s="223">
        <f t="shared" ca="1" si="771"/>
        <v>9.6024977746486965E-7</v>
      </c>
      <c r="FZ423" s="223">
        <f t="shared" ca="1" si="772"/>
        <v>2.1991183787981679E-4</v>
      </c>
      <c r="GA423" s="223">
        <f t="shared" ca="1" si="773"/>
        <v>2.0620875106201387E-5</v>
      </c>
      <c r="GB423" s="223">
        <f t="shared" ca="1" si="774"/>
        <v>-2.1788820111170263E-4</v>
      </c>
      <c r="GC423" s="223">
        <f t="shared" ca="1" si="775"/>
        <v>-4.2003409690077881E-5</v>
      </c>
      <c r="GD423" s="223">
        <f t="shared" ca="1" si="776"/>
        <v>2.1376618185707465E-4</v>
      </c>
      <c r="GE423" s="223">
        <f t="shared" ca="1" si="777"/>
        <v>6.2981428477227344E-5</v>
      </c>
      <c r="GF423" s="223">
        <f t="shared" ca="1" si="778"/>
        <v>-2.0758547741468042E-4</v>
      </c>
      <c r="GG423" s="223">
        <f t="shared" ca="1" si="779"/>
        <v>-8.3352901679002185E-5</v>
      </c>
      <c r="GH423" s="223">
        <f t="shared" ca="1" si="780"/>
        <v>1.9940561134702221E-4</v>
      </c>
      <c r="GI423" s="223">
        <f t="shared" ca="1" si="781"/>
        <v>1.0292164087227686E-4</v>
      </c>
      <c r="GJ423" s="223">
        <f t="shared" ca="1" si="782"/>
        <v>-1.8930536023589189E-4</v>
      </c>
      <c r="GK423" s="223">
        <f t="shared" ca="1" si="783"/>
        <v>-1.2149918840124869E-4</v>
      </c>
      <c r="GL423" s="223">
        <f t="shared" ca="1" si="784"/>
        <v>1.7738199502086009E-4</v>
      </c>
      <c r="GM423" s="223">
        <f t="shared" ca="1" si="785"/>
        <v>1.3890663232771458E-4</v>
      </c>
      <c r="GN423" s="223">
        <f t="shared" ca="1" si="786"/>
        <v>-1.6375034422690823E-4</v>
      </c>
      <c r="GO423" s="223">
        <f t="shared" ca="1" si="787"/>
        <v>-1.5497632945076577E-4</v>
      </c>
      <c r="GP423" s="223">
        <f t="shared" ca="1" si="788"/>
        <v>1.4854168810300692E-4</v>
      </c>
      <c r="GQ423" s="223">
        <f t="shared" ca="1" si="789"/>
        <v>1.6955351980253586E-4</v>
      </c>
      <c r="GR423" s="223">
        <f t="shared" ca="1" si="790"/>
        <v>-1.3190249432153646E-4</v>
      </c>
      <c r="GS423" s="223">
        <f t="shared" ca="1" si="791"/>
        <v>-1.8249781707122464E-4</v>
      </c>
      <c r="GT423" s="223">
        <f t="shared" ca="1" si="792"/>
        <v>1.1399300741450182E-4</v>
      </c>
      <c r="GU423" s="223">
        <f t="shared" ca="1" si="793"/>
        <v>1.9368456059805602E-4</v>
      </c>
      <c r="GV423" s="223">
        <f t="shared" ca="1" si="794"/>
        <v>-9.4985705531148545E-5</v>
      </c>
      <c r="GW423" s="223">
        <f t="shared" ca="1" si="795"/>
        <v>-2.0300601592758343E-4</v>
      </c>
      <c r="GX423" s="223">
        <f t="shared" ca="1" si="796"/>
        <v>7.506363937907316E-5</v>
      </c>
      <c r="GY423" s="223">
        <f t="shared" ca="1" si="797"/>
        <v>2.1037241234935067E-4</v>
      </c>
      <c r="GZ423" s="223">
        <f t="shared" ca="1" si="798"/>
        <v>-5.4418669345806476E-5</v>
      </c>
      <c r="HA423" s="223">
        <f t="shared" ca="1" si="799"/>
        <v>-2.157128074389317E-4</v>
      </c>
      <c r="HB423" s="223">
        <f t="shared" ca="1" si="800"/>
        <v>3.3249617778468728E-5</v>
      </c>
      <c r="HC423" s="223">
        <f t="shared" ca="1" si="801"/>
        <v>2.1897577027226304E-4</v>
      </c>
      <c r="HD423" s="223">
        <f t="shared" ca="1" si="802"/>
        <v>-1.1760354215846727E-5</v>
      </c>
      <c r="HE423" s="223">
        <f t="shared" ca="1" si="803"/>
        <v>-2.2012987673353913E-4</v>
      </c>
      <c r="HF423" s="223">
        <f t="shared" ca="1" si="804"/>
        <v>-9.8421679867498547E-6</v>
      </c>
      <c r="HG423" s="223">
        <f t="shared" ca="1" si="805"/>
        <v>2.1916401214664035E-4</v>
      </c>
      <c r="HH423" s="223">
        <f t="shared" ca="1" si="806"/>
        <v>3.1349904731345316E-5</v>
      </c>
      <c r="HI423" s="223">
        <f t="shared" ca="1" si="807"/>
        <v>-2.1608747831553264E-4</v>
      </c>
      <c r="HJ423" s="223">
        <f t="shared" ca="1" si="808"/>
        <v>-5.2555724755789089E-5</v>
      </c>
      <c r="HK423" s="223">
        <f t="shared" ca="1" si="809"/>
        <v>2.1092990394281752E-4</v>
      </c>
      <c r="HL423" s="223">
        <f t="shared" ca="1" si="810"/>
        <v>7.3255404420952811E-5</v>
      </c>
      <c r="HM423" s="223">
        <f t="shared" ca="1" si="811"/>
        <v>-2.0374095928911537E-4</v>
      </c>
      <c r="HN423" s="223">
        <f t="shared" ca="1" si="812"/>
        <v>-9.3249594496053623E-5</v>
      </c>
      <c r="HO423" s="223">
        <f t="shared" ca="1" si="813"/>
        <v>1.9458987782132055E-4</v>
      </c>
      <c r="HP423" s="223">
        <f t="shared" ca="1" si="814"/>
        <v>1.1234574000075528E-4</v>
      </c>
      <c r="HQ423" s="223">
        <f t="shared" ca="1" si="815"/>
        <v>-1.8356478945646487E-4</v>
      </c>
      <c r="HR423" s="223">
        <f t="shared" ca="1" si="816"/>
        <v>-1.3035993461482054E-4</v>
      </c>
      <c r="HS423" s="223">
        <f t="shared" ca="1" si="817"/>
        <v>1.7077187182241557E-4</v>
      </c>
      <c r="HT423" s="223">
        <f t="shared" ca="1" si="818"/>
        <v>1.4711869179654617E-4</v>
      </c>
      <c r="HU423" s="223">
        <f t="shared" ca="1" si="819"/>
        <v>-1.5633432770931457E-4</v>
      </c>
      <c r="HV423" s="223">
        <f t="shared" ca="1" si="820"/>
        <v>-1.6246061555302287E-4</v>
      </c>
      <c r="HW423" s="223">
        <f t="shared" ca="1" si="821"/>
        <v>1.4039119855934523E-4</v>
      </c>
      <c r="HX423" s="223">
        <f t="shared" ca="1" si="822"/>
        <v>1.76237954771717E-4</v>
      </c>
      <c r="HY423" s="223">
        <f t="shared" ca="1" si="823"/>
        <v>-1.230960254216042E-4</v>
      </c>
      <c r="HZ423" s="223">
        <f t="shared" ca="1" si="824"/>
        <v>-1.8831802614448632E-4</v>
      </c>
      <c r="IA423" s="223">
        <f t="shared" ca="1" si="825"/>
        <v>1.0461537026793121E-4</v>
      </c>
      <c r="IB423" s="223">
        <f t="shared" ca="1" si="826"/>
        <v>1.9858449198038619E-4</v>
      </c>
      <c r="IC423" s="223">
        <f t="shared" ca="1" si="827"/>
        <v>-8.5127211909988634E-5</v>
      </c>
      <c r="ID423" s="223">
        <f t="shared" ca="1" si="828"/>
        <v>-2.0693848060118397E-4</v>
      </c>
      <c r="IE423" s="223">
        <f t="shared" ca="1" si="829"/>
        <v>1.2630853105262372E-4</v>
      </c>
      <c r="IF423" s="223">
        <f t="shared" ca="1" si="830"/>
        <v>2.1329953852971636E-4</v>
      </c>
      <c r="IG423" s="223">
        <f t="shared" ca="1" si="831"/>
        <v>-4.388700738456309E-5</v>
      </c>
      <c r="IH423" s="223">
        <f t="shared" ca="1" si="832"/>
        <v>-2.1760640530081812E-4</v>
      </c>
      <c r="II423" s="223">
        <f t="shared" ca="1" si="833"/>
        <v>2.2532126930837254E-5</v>
      </c>
      <c r="IJ423" s="223">
        <f t="shared" ca="1" si="834"/>
        <v>2.1981760343311009E-4</v>
      </c>
      <c r="IK423" s="223">
        <f t="shared" ca="1" si="835"/>
        <v>-9.60249777453865E-7</v>
      </c>
      <c r="IL423" s="223">
        <f t="shared" ca="1" si="836"/>
        <v>-2.1991183787981687E-4</v>
      </c>
      <c r="IM423" s="223">
        <f t="shared" ca="1" si="837"/>
        <v>-2.0620875106199896E-5</v>
      </c>
      <c r="IN423" s="223">
        <f t="shared" ca="1" si="838"/>
        <v>2.1788820111170109E-4</v>
      </c>
      <c r="IO423" s="223">
        <f t="shared" ca="1" si="839"/>
        <v>4.200340969007639E-5</v>
      </c>
      <c r="IP423" s="223">
        <f t="shared" ca="1" si="840"/>
        <v>-2.1376618185707503E-4</v>
      </c>
      <c r="IQ423" s="223">
        <f t="shared" ca="1" si="841"/>
        <v>-6.2981428477237874E-5</v>
      </c>
      <c r="IR423" s="223">
        <f t="shared" ca="1" si="842"/>
        <v>2.0758547741468091E-4</v>
      </c>
      <c r="IS423" s="223">
        <f t="shared" ca="1" si="843"/>
        <v>8.3352901679000762E-5</v>
      </c>
      <c r="IT423" s="223">
        <f t="shared" ca="1" si="844"/>
        <v>-1.9940561134702286E-4</v>
      </c>
      <c r="IU423" s="223">
        <f t="shared" ca="1" si="845"/>
        <v>-1.0292164087227554E-4</v>
      </c>
      <c r="IV423" s="223">
        <f t="shared" ca="1" si="846"/>
        <v>1.8930536023589267E-4</v>
      </c>
      <c r="IW423" s="223">
        <f t="shared" ca="1" si="847"/>
        <v>1.2149918840124744E-4</v>
      </c>
      <c r="IX423" s="223">
        <f t="shared" ca="1" si="848"/>
        <v>-1.7738199502085358E-4</v>
      </c>
      <c r="IY423" s="223">
        <f t="shared" ca="1" si="849"/>
        <v>-1.3890663232771341E-4</v>
      </c>
      <c r="IZ423" s="223">
        <f t="shared" ca="1" si="850"/>
        <v>1.6375034422690926E-4</v>
      </c>
      <c r="JA423" s="223">
        <f t="shared" ca="1" si="851"/>
        <v>1.549763294507736E-4</v>
      </c>
      <c r="JB423" s="223">
        <f t="shared" ca="1" si="852"/>
        <v>-1.4854168810300803E-4</v>
      </c>
    </row>
    <row r="424" spans="2:262">
      <c r="B424" s="230">
        <v>63</v>
      </c>
      <c r="C424" s="229">
        <f t="shared" si="853"/>
        <v>1.2304687500000007E-3</v>
      </c>
      <c r="D424" s="226">
        <f t="shared" ca="1" si="597"/>
        <v>50.047888892564032</v>
      </c>
      <c r="E424" s="225">
        <f ca="1">BQ361</f>
        <v>4.788889256403505E-2</v>
      </c>
      <c r="F424" s="224">
        <v>63</v>
      </c>
      <c r="G424" s="223">
        <f t="shared" ca="1" si="854"/>
        <v>-5.4346112566824119E-4</v>
      </c>
      <c r="H424" s="223">
        <f t="shared" ca="1" si="598"/>
        <v>4.8407977041897113E-4</v>
      </c>
      <c r="I424" s="223">
        <f t="shared" ca="1" si="599"/>
        <v>5.6722095020658291E-4</v>
      </c>
      <c r="J424" s="223">
        <f t="shared" ca="1" si="600"/>
        <v>-4.562391724949647E-4</v>
      </c>
      <c r="K424" s="223">
        <f t="shared" ca="1" si="601"/>
        <v>-5.8961428979318947E-4</v>
      </c>
      <c r="L424" s="223">
        <f t="shared" ca="1" si="602"/>
        <v>4.2729945444258612E-4</v>
      </c>
      <c r="M424" s="223">
        <f t="shared" ca="1" si="603"/>
        <v>6.1058719691157168E-4</v>
      </c>
      <c r="N424" s="223">
        <f t="shared" ca="1" si="604"/>
        <v>-3.9733033457744354E-4</v>
      </c>
      <c r="O424" s="223">
        <f t="shared" ca="1" si="605"/>
        <v>-6.3008914599147284E-4</v>
      </c>
      <c r="P424" s="223">
        <f t="shared" ca="1" si="606"/>
        <v>3.6640401113427685E-4</v>
      </c>
      <c r="Q424" s="223">
        <f t="shared" ca="1" si="607"/>
        <v>6.4807315512938816E-4</v>
      </c>
      <c r="R424" s="223">
        <f t="shared" ca="1" si="608"/>
        <v>-3.3459498833508664E-4</v>
      </c>
      <c r="S424" s="223">
        <f t="shared" ca="1" si="609"/>
        <v>-6.6449589927209372E-4</v>
      </c>
      <c r="T424" s="223">
        <f t="shared" ca="1" si="610"/>
        <v>3.0197989690193875E-4</v>
      </c>
      <c r="U424" s="223">
        <f t="shared" ca="1" si="611"/>
        <v>6.7931781459048515E-4</v>
      </c>
      <c r="V424" s="223">
        <f t="shared" ca="1" si="612"/>
        <v>-2.686373094468366E-4</v>
      </c>
      <c r="W424" s="223">
        <f t="shared" ca="1" si="613"/>
        <v>-6.9250319379231587E-4</v>
      </c>
      <c r="X424" s="223">
        <f t="shared" ca="1" si="614"/>
        <v>2.346475511834278E-4</v>
      </c>
      <c r="Y424" s="223">
        <f t="shared" ca="1" si="615"/>
        <v>7.04020272144184E-4</v>
      </c>
      <c r="Z424" s="223">
        <f t="shared" ca="1" si="616"/>
        <v>-2.0009250641652245E-4</v>
      </c>
      <c r="AA424" s="223">
        <f t="shared" ca="1" si="617"/>
        <v>-7.1384130399556407E-4</v>
      </c>
      <c r="AB424" s="223">
        <f t="shared" ca="1" si="618"/>
        <v>1.6505542127562603E-4</v>
      </c>
      <c r="AC424" s="223">
        <f t="shared" ca="1" si="619"/>
        <v>7.2194262962050563E-4</v>
      </c>
      <c r="AD424" s="223">
        <f t="shared" ca="1" si="620"/>
        <v>-1.2962070316772668E-4</v>
      </c>
      <c r="AE424" s="223">
        <f t="shared" ca="1" si="621"/>
        <v>-7.2830473221598547E-4</v>
      </c>
      <c r="AF424" s="223">
        <f t="shared" ca="1" si="622"/>
        <v>9.3873717432463495E-5</v>
      </c>
      <c r="AG424" s="223">
        <f t="shared" ca="1" si="623"/>
        <v>7.3291228491959644E-4</v>
      </c>
      <c r="AH424" s="223">
        <f t="shared" ca="1" si="624"/>
        <v>-5.7900581689544241E-5</v>
      </c>
      <c r="AI424" s="223">
        <f t="shared" ca="1" si="625"/>
        <v>-7.3575418773330127E-4</v>
      </c>
      <c r="AJ424" s="223">
        <f t="shared" ca="1" si="626"/>
        <v>2.17879583738377E-5</v>
      </c>
      <c r="AK424" s="223">
        <f t="shared" ca="1" si="627"/>
        <v>7.3682359426430134E-4</v>
      </c>
      <c r="AL424" s="223">
        <f t="shared" ca="1" si="628"/>
        <v>1.4377154041991282E-5</v>
      </c>
      <c r="AM424" s="223">
        <f t="shared" ca="1" si="629"/>
        <v>-7.3611792821859411E-4</v>
      </c>
      <c r="AN424" s="223">
        <f t="shared" ca="1" si="630"/>
        <v>-5.0507630634443086E-5</v>
      </c>
      <c r="AO424" s="223">
        <f t="shared" ca="1" si="631"/>
        <v>7.336388896074926E-4</v>
      </c>
      <c r="AP424" s="223">
        <f t="shared" ca="1" si="632"/>
        <v>8.6516429920750553E-5</v>
      </c>
      <c r="AQ424" s="223">
        <f t="shared" ca="1" si="633"/>
        <v>-7.2939245065214986E-4</v>
      </c>
      <c r="AR424" s="223">
        <f t="shared" ca="1" si="634"/>
        <v>-1.2231680354942944E-4</v>
      </c>
      <c r="AS424" s="223">
        <f t="shared" ca="1" si="635"/>
        <v>7.233888413959522E-4</v>
      </c>
      <c r="AT424" s="223">
        <f t="shared" ca="1" si="636"/>
        <v>1.578225052846763E-4</v>
      </c>
      <c r="AU424" s="223">
        <f t="shared" ca="1" si="637"/>
        <v>-7.1564252505945235E-4</v>
      </c>
      <c r="AV424" s="223">
        <f t="shared" ca="1" si="638"/>
        <v>-1.9294799878106855E-4</v>
      </c>
      <c r="AW424" s="223">
        <f t="shared" ca="1" si="639"/>
        <v>7.061721631972022E-4</v>
      </c>
      <c r="AX424" s="223">
        <f t="shared" ca="1" si="640"/>
        <v>2.2760866364815349E-4</v>
      </c>
      <c r="AY424" s="223">
        <f t="shared" ca="1" si="641"/>
        <v>-6.9500057074043352E-4</v>
      </c>
      <c r="AZ424" s="223">
        <f t="shared" ca="1" si="642"/>
        <v>-2.6172099930834572E-4</v>
      </c>
      <c r="BA424" s="223">
        <f t="shared" ca="1" si="643"/>
        <v>6.8215466103389074E-4</v>
      </c>
      <c r="BB424" s="223">
        <f t="shared" ca="1" si="644"/>
        <v>2.9520282615715191E-4</v>
      </c>
      <c r="BC424" s="223">
        <f t="shared" ca="1" si="645"/>
        <v>-6.6766538099923001E-4</v>
      </c>
      <c r="BD424" s="223">
        <f t="shared" ca="1" si="646"/>
        <v>-3.2797348354103183E-4</v>
      </c>
      <c r="BE424" s="223">
        <f t="shared" ca="1" si="647"/>
        <v>6.515676365811575E-4</v>
      </c>
      <c r="BF424" s="223">
        <f t="shared" ca="1" si="648"/>
        <v>3.5995402407597695E-4</v>
      </c>
      <c r="BG424" s="223">
        <f t="shared" ca="1" si="649"/>
        <v>-6.3390020865597624E-4</v>
      </c>
      <c r="BH424" s="223">
        <f t="shared" ca="1" si="650"/>
        <v>-3.9106740383867408E-4</v>
      </c>
      <c r="BI424" s="223">
        <f t="shared" ca="1" si="651"/>
        <v>6.1470565960504192E-4</v>
      </c>
      <c r="BJ424" s="223">
        <f t="shared" ca="1" si="652"/>
        <v>4.2123866797205613E-4</v>
      </c>
      <c r="BK424" s="223">
        <f t="shared" ca="1" si="653"/>
        <v>-5.9403023077826212E-4</v>
      </c>
      <c r="BL424" s="223">
        <f t="shared" ca="1" si="654"/>
        <v>-4.5039513125815259E-4</v>
      </c>
      <c r="BM424" s="223">
        <f t="shared" ca="1" si="655"/>
        <v>5.7192373109463438E-4</v>
      </c>
      <c r="BN424" s="223">
        <f t="shared" ca="1" si="656"/>
        <v>4.7846655322309389E-4</v>
      </c>
      <c r="BO424" s="223">
        <f t="shared" ca="1" si="657"/>
        <v>-5.4843941704819715E-4</v>
      </c>
      <c r="BP424" s="223">
        <f t="shared" ca="1" si="658"/>
        <v>-5.053853073526002E-4</v>
      </c>
      <c r="BQ424" s="223">
        <f t="shared" ca="1" si="659"/>
        <v>5.2363386440847125E-4</v>
      </c>
      <c r="BR424" s="223">
        <f t="shared" ca="1" si="660"/>
        <v>5.3108654401016922E-4</v>
      </c>
      <c r="BS424" s="223">
        <f t="shared" ca="1" si="661"/>
        <v>-4.9756683192448325E-4</v>
      </c>
      <c r="BT424" s="223">
        <f t="shared" ca="1" si="662"/>
        <v>-5.555083466655304E-4</v>
      </c>
      <c r="BU424" s="223">
        <f t="shared" ca="1" si="663"/>
        <v>4.7030111736067457E-4</v>
      </c>
      <c r="BV424" s="223">
        <f t="shared" ca="1" si="664"/>
        <v>5.7859188105698967E-4</v>
      </c>
      <c r="BW424" s="223">
        <f t="shared" ca="1" si="665"/>
        <v>-4.4190240621163121E-4</v>
      </c>
      <c r="BX424" s="223">
        <f t="shared" ca="1" si="666"/>
        <v>-6.0028153692831901E-4</v>
      </c>
      <c r="BY424" s="223">
        <f t="shared" ca="1" si="667"/>
        <v>4.1243911345994458E-4</v>
      </c>
      <c r="BZ424" s="223">
        <f t="shared" ca="1" si="668"/>
        <v>6.2052506199873527E-4</v>
      </c>
      <c r="CA424" s="223">
        <f t="shared" ca="1" si="669"/>
        <v>-3.8198221875853299E-4</v>
      </c>
      <c r="CB424" s="223">
        <f t="shared" ca="1" si="670"/>
        <v>-6.3927368784321499E-4</v>
      </c>
      <c r="CC424" s="223">
        <f t="shared" ca="1" si="671"/>
        <v>3.5060509543444131E-4</v>
      </c>
      <c r="CD424" s="223">
        <f t="shared" ca="1" si="672"/>
        <v>6.5648224737992395E-4</v>
      </c>
      <c r="CE424" s="223">
        <f t="shared" ca="1" si="673"/>
        <v>-3.1838333372606858E-4</v>
      </c>
      <c r="CF424" s="223">
        <f t="shared" ca="1" si="674"/>
        <v>-6.7210928368164095E-4</v>
      </c>
      <c r="CG424" s="223">
        <f t="shared" ca="1" si="675"/>
        <v>2.853945586796632E-4</v>
      </c>
      <c r="CH424" s="223">
        <f t="shared" ca="1" si="676"/>
        <v>6.8611714984914826E-4</v>
      </c>
      <c r="CI424" s="223">
        <f t="shared" ca="1" si="677"/>
        <v>-2.5171824314379736E-4</v>
      </c>
      <c r="CJ424" s="223">
        <f t="shared" ca="1" si="678"/>
        <v>-6.9847209970590434E-4</v>
      </c>
      <c r="CK424" s="223">
        <f t="shared" ca="1" si="679"/>
        <v>2.174355163122743E-4</v>
      </c>
      <c r="CL424" s="223">
        <f t="shared" ca="1" si="680"/>
        <v>7.0914436909553559E-4</v>
      </c>
      <c r="CM424" s="223">
        <f t="shared" ca="1" si="681"/>
        <v>-1.8262896827684293E-4</v>
      </c>
      <c r="CN424" s="223">
        <f t="shared" ca="1" si="682"/>
        <v>-7.1810824758631036E-4</v>
      </c>
      <c r="CO424" s="223">
        <f t="shared" ca="1" si="683"/>
        <v>1.4738245106044441E-4</v>
      </c>
      <c r="CP424" s="223">
        <f t="shared" ca="1" si="684"/>
        <v>7.2534214040979113E-4</v>
      </c>
      <c r="CQ424" s="223">
        <f t="shared" ca="1" si="685"/>
        <v>-1.1178087661026345E-4</v>
      </c>
      <c r="CR424" s="223">
        <f t="shared" ca="1" si="686"/>
        <v>-7.3082862048456021E-4</v>
      </c>
      <c r="CS424" s="223">
        <f t="shared" ca="1" si="687"/>
        <v>7.5910012237459198E-5</v>
      </c>
      <c r="CT424" s="223">
        <f t="shared" ca="1" si="688"/>
        <v>7.3455447039955243E-4</v>
      </c>
      <c r="CU424" s="223">
        <f t="shared" ca="1" si="689"/>
        <v>-3.9856273996263943E-5</v>
      </c>
      <c r="CV424" s="223">
        <f t="shared" ca="1" si="690"/>
        <v>-7.3651071425598087E-4</v>
      </c>
      <c r="CW424" s="223">
        <f t="shared" ca="1" si="691"/>
        <v>3.7065184999933963E-6</v>
      </c>
      <c r="CX424" s="223">
        <f t="shared" ca="1" si="692"/>
        <v>7.3669263929104626E-4</v>
      </c>
      <c r="CY424" s="223">
        <f t="shared" ca="1" si="693"/>
        <v>3.2452166323975297E-5</v>
      </c>
      <c r="CZ424" s="223">
        <f t="shared" ca="1" si="694"/>
        <v>-7.3509980723140619E-4</v>
      </c>
      <c r="DA424" s="223">
        <f t="shared" ca="1" si="695"/>
        <v>-6.8532671036816391E-5</v>
      </c>
      <c r="DB424" s="223">
        <f t="shared" ca="1" si="696"/>
        <v>7.3173605534900541E-4</v>
      </c>
      <c r="DC424" s="223">
        <f t="shared" ca="1" si="697"/>
        <v>1.0444807454235594E-4</v>
      </c>
      <c r="DD424" s="223">
        <f t="shared" ca="1" si="698"/>
        <v>-7.266094872167624E-4</v>
      </c>
      <c r="DE424" s="223">
        <f t="shared" ca="1" si="699"/>
        <v>-1.4011185348777286E-4</v>
      </c>
      <c r="DF424" s="223">
        <f t="shared" ca="1" si="700"/>
        <v>7.1973245318633617E-4</v>
      </c>
      <c r="DG424" s="223">
        <f t="shared" ca="1" si="701"/>
        <v>1.7543809070576813E-4</v>
      </c>
      <c r="DH424" s="223">
        <f t="shared" ca="1" si="702"/>
        <v>-7.1112152063507118E-4</v>
      </c>
      <c r="DI424" s="223">
        <f t="shared" ca="1" si="703"/>
        <v>-2.1034168219669156E-4</v>
      </c>
      <c r="DJ424" s="223">
        <f t="shared" ca="1" si="704"/>
        <v>7.0079743405370158E-4</v>
      </c>
      <c r="DK424" s="223">
        <f t="shared" ca="1" si="705"/>
        <v>2.447385421514678E-4</v>
      </c>
      <c r="DL424" s="223">
        <f t="shared" ca="1" si="706"/>
        <v>-6.8878506507109752E-4</v>
      </c>
      <c r="DM424" s="223">
        <f t="shared" ca="1" si="707"/>
        <v>-2.785458055216168E-4</v>
      </c>
      <c r="DN424" s="223">
        <f t="shared" ca="1" si="708"/>
        <v>6.7511335253629169E-4</v>
      </c>
      <c r="DO424" s="223">
        <f t="shared" ca="1" si="709"/>
        <v>3.1168202764855258E-4</v>
      </c>
      <c r="DP424" s="223">
        <f t="shared" ca="1" si="710"/>
        <v>-6.5981523280227161E-4</v>
      </c>
      <c r="DQ424" s="223">
        <f t="shared" ca="1" si="711"/>
        <v>-3.4406738047074257E-4</v>
      </c>
      <c r="DR424" s="223">
        <f t="shared" ca="1" si="712"/>
        <v>6.4292756037945134E-4</v>
      </c>
      <c r="DS424" s="223">
        <f t="shared" ca="1" si="713"/>
        <v>3.7562384483665371E-4</v>
      </c>
      <c r="DT424" s="223">
        <f t="shared" ca="1" si="714"/>
        <v>-6.2449101914986325E-4</v>
      </c>
      <c r="DU424" s="223">
        <f t="shared" ca="1" si="715"/>
        <v>-4.0627539845957241E-4</v>
      </c>
      <c r="DV424" s="223">
        <f t="shared" ca="1" si="716"/>
        <v>6.0455002435620101E-4</v>
      </c>
      <c r="DW424" s="223">
        <f t="shared" ca="1" si="717"/>
        <v>4.3594819906208021E-4</v>
      </c>
      <c r="DX424" s="223">
        <f t="shared" ca="1" si="718"/>
        <v>-5.8315261560152459E-4</v>
      </c>
      <c r="DY424" s="223">
        <f t="shared" ca="1" si="719"/>
        <v>-4.6457076226851185E-4</v>
      </c>
      <c r="DZ424" s="223">
        <f t="shared" ca="1" si="720"/>
        <v>5.6035034111774011E-4</v>
      </c>
      <c r="EA424" s="223">
        <f t="shared" ca="1" si="721"/>
        <v>4.9207413381702962E-4</v>
      </c>
      <c r="EB424" s="223">
        <f t="shared" ca="1" si="722"/>
        <v>-5.3619813358129619E-4</v>
      </c>
      <c r="EC424" s="223">
        <f t="shared" ca="1" si="723"/>
        <v>-5.1839205567659366E-4</v>
      </c>
      <c r="ED424" s="223">
        <f t="shared" ca="1" si="724"/>
        <v>5.1075417777565952E-4</v>
      </c>
      <c r="EE424" s="223">
        <f t="shared" ca="1" si="725"/>
        <v>5.4346112566823663E-4</v>
      </c>
      <c r="EF424" s="223">
        <f t="shared" ca="1" si="726"/>
        <v>-4.8407977041897964E-4</v>
      </c>
      <c r="EG424" s="223">
        <f t="shared" ca="1" si="727"/>
        <v>-5.6722095020658616E-4</v>
      </c>
      <c r="EH424" s="223">
        <f t="shared" ca="1" si="728"/>
        <v>4.5623917249496438E-4</v>
      </c>
      <c r="EI424" s="223">
        <f t="shared" ca="1" si="729"/>
        <v>5.8961428979318708E-4</v>
      </c>
      <c r="EJ424" s="223">
        <f t="shared" ca="1" si="730"/>
        <v>-4.2729945444259322E-4</v>
      </c>
      <c r="EK424" s="223">
        <f t="shared" ca="1" si="731"/>
        <v>-6.1058719691157635E-4</v>
      </c>
      <c r="EL424" s="223">
        <f t="shared" ca="1" si="732"/>
        <v>3.9733033457744094E-4</v>
      </c>
      <c r="EM424" s="223">
        <f t="shared" ca="1" si="733"/>
        <v>6.3008914599147175E-4</v>
      </c>
      <c r="EN424" s="223">
        <f t="shared" ca="1" si="734"/>
        <v>-3.6640401113428205E-4</v>
      </c>
      <c r="EO424" s="223">
        <f t="shared" ca="1" si="735"/>
        <v>-6.4807315512938339E-4</v>
      </c>
      <c r="EP424" s="223">
        <f t="shared" ca="1" si="736"/>
        <v>3.3459498833508165E-4</v>
      </c>
      <c r="EQ424" s="223">
        <f t="shared" ca="1" si="737"/>
        <v>6.6449589927209405E-4</v>
      </c>
      <c r="ER424" s="223">
        <f t="shared" ca="1" si="738"/>
        <v>-3.019798969019407E-4</v>
      </c>
      <c r="ES424" s="223">
        <f t="shared" ca="1" si="739"/>
        <v>-6.7931781459048223E-4</v>
      </c>
      <c r="ET424" s="223">
        <f t="shared" ca="1" si="740"/>
        <v>2.686373094468289E-4</v>
      </c>
      <c r="EU424" s="223">
        <f t="shared" ca="1" si="741"/>
        <v>6.9250319379231696E-4</v>
      </c>
      <c r="EV424" s="223">
        <f t="shared" ca="1" si="742"/>
        <v>-2.3464755118342986E-4</v>
      </c>
      <c r="EW424" s="223">
        <f t="shared" ca="1" si="743"/>
        <v>-7.0402027214418259E-4</v>
      </c>
      <c r="EX424" s="223">
        <f t="shared" ca="1" si="744"/>
        <v>2.0009250641653205E-4</v>
      </c>
      <c r="EY424" s="223">
        <f t="shared" ca="1" si="745"/>
        <v>7.1384130399556613E-4</v>
      </c>
      <c r="EZ424" s="223">
        <f t="shared" ca="1" si="746"/>
        <v>-1.6505542127562305E-4</v>
      </c>
      <c r="FA424" s="223">
        <f t="shared" ca="1" si="747"/>
        <v>-7.2194262962050519E-4</v>
      </c>
      <c r="FB424" s="223">
        <f t="shared" ca="1" si="748"/>
        <v>1.2962070316773394E-4</v>
      </c>
      <c r="FC424" s="223">
        <f t="shared" ca="1" si="749"/>
        <v>7.2830473221598352E-4</v>
      </c>
      <c r="FD424" s="223">
        <f t="shared" ca="1" si="750"/>
        <v>-9.3873717432460405E-5</v>
      </c>
      <c r="FE424" s="223">
        <f t="shared" ca="1" si="751"/>
        <v>-7.3291228491959622E-4</v>
      </c>
      <c r="FF424" s="223">
        <f t="shared" ca="1" si="752"/>
        <v>5.7900581689546409E-5</v>
      </c>
      <c r="FG424" s="223">
        <f t="shared" ca="1" si="753"/>
        <v>7.3575418773330083E-4</v>
      </c>
      <c r="FH424" s="223">
        <f t="shared" ca="1" si="754"/>
        <v>-2.1787958373829406E-5</v>
      </c>
      <c r="FI424" s="223">
        <f t="shared" ca="1" si="755"/>
        <v>-7.3682359426430134E-4</v>
      </c>
      <c r="FJ424" s="223">
        <f t="shared" ca="1" si="756"/>
        <v>-1.4377154041989113E-5</v>
      </c>
      <c r="FK424" s="223">
        <f t="shared" ca="1" si="757"/>
        <v>7.3611792821859454E-4</v>
      </c>
      <c r="FL424" s="223">
        <f t="shared" ca="1" si="758"/>
        <v>5.0507630634430455E-5</v>
      </c>
      <c r="FM424" s="223">
        <f t="shared" ca="1" si="759"/>
        <v>-7.3363888960749227E-4</v>
      </c>
      <c r="FN424" s="223">
        <f t="shared" ca="1" si="760"/>
        <v>-8.6516429920748331E-5</v>
      </c>
      <c r="FO424" s="223">
        <f t="shared" ca="1" si="761"/>
        <v>7.2939245065215029E-4</v>
      </c>
      <c r="FP424" s="223">
        <f t="shared" ca="1" si="762"/>
        <v>1.2231680354942218E-4</v>
      </c>
      <c r="FQ424" s="223">
        <f t="shared" ca="1" si="763"/>
        <v>-7.2338884139595068E-4</v>
      </c>
      <c r="FR424" s="223">
        <f t="shared" ca="1" si="764"/>
        <v>-1.578225052846589E-4</v>
      </c>
      <c r="FS424" s="223">
        <f t="shared" ca="1" si="765"/>
        <v>7.156425250594529E-4</v>
      </c>
      <c r="FT424" s="223">
        <f t="shared" ca="1" si="766"/>
        <v>1.9294799878108665E-4</v>
      </c>
      <c r="FU424" s="223">
        <f t="shared" ca="1" si="767"/>
        <v>-7.0617216319720589E-4</v>
      </c>
      <c r="FV424" s="223">
        <f t="shared" ca="1" si="768"/>
        <v>-2.2760866364816143E-4</v>
      </c>
      <c r="FW424" s="223">
        <f t="shared" ca="1" si="769"/>
        <v>6.9500057074044122E-4</v>
      </c>
      <c r="FX424" s="223">
        <f t="shared" ca="1" si="770"/>
        <v>2.6172099930834376E-4</v>
      </c>
      <c r="FY424" s="223">
        <f t="shared" ca="1" si="771"/>
        <v>-6.821546610338876E-4</v>
      </c>
      <c r="FZ424" s="223">
        <f t="shared" ca="1" si="772"/>
        <v>-2.9520282615714036E-4</v>
      </c>
      <c r="GA424" s="223">
        <f t="shared" ca="1" si="773"/>
        <v>6.6766538099922643E-4</v>
      </c>
      <c r="GB424" s="223">
        <f t="shared" ca="1" si="774"/>
        <v>3.2797348354101112E-4</v>
      </c>
      <c r="GC424" s="223">
        <f t="shared" ca="1" si="775"/>
        <v>-6.5156763658115848E-4</v>
      </c>
      <c r="GD424" s="223">
        <f t="shared" ca="1" si="776"/>
        <v>-3.5995402407598416E-4</v>
      </c>
      <c r="GE424" s="223">
        <f t="shared" ca="1" si="777"/>
        <v>6.3390020865598264E-4</v>
      </c>
      <c r="GF424" s="223">
        <f t="shared" ca="1" si="778"/>
        <v>3.9106740383867229E-4</v>
      </c>
      <c r="GG424" s="223">
        <f t="shared" ca="1" si="779"/>
        <v>-6.1470565960503162E-4</v>
      </c>
      <c r="GH424" s="223">
        <f t="shared" ca="1" si="780"/>
        <v>-4.2123866797205435E-4</v>
      </c>
      <c r="GI424" s="223">
        <f t="shared" ca="1" si="781"/>
        <v>5.9403023077825724E-4</v>
      </c>
      <c r="GJ424" s="223">
        <f t="shared" ca="1" si="782"/>
        <v>4.5039513125814262E-4</v>
      </c>
      <c r="GK424" s="223">
        <f t="shared" ca="1" si="783"/>
        <v>-5.7192373109463568E-4</v>
      </c>
      <c r="GL424" s="223">
        <f t="shared" ca="1" si="784"/>
        <v>-4.7846655322310815E-4</v>
      </c>
      <c r="GM424" s="223">
        <f t="shared" ca="1" si="785"/>
        <v>5.484394170482055E-4</v>
      </c>
      <c r="GN424" s="223">
        <f t="shared" ca="1" si="786"/>
        <v>5.0538530735260616E-4</v>
      </c>
      <c r="GO424" s="223">
        <f t="shared" ca="1" si="787"/>
        <v>-5.2363386440848752E-4</v>
      </c>
      <c r="GP424" s="223">
        <f t="shared" ca="1" si="788"/>
        <v>-5.310865440101677E-4</v>
      </c>
      <c r="GQ424" s="223">
        <f t="shared" ca="1" si="789"/>
        <v>4.9756683192446948E-4</v>
      </c>
      <c r="GR424" s="223">
        <f t="shared" ca="1" si="790"/>
        <v>5.5550834666552205E-4</v>
      </c>
      <c r="GS424" s="223">
        <f t="shared" ca="1" si="791"/>
        <v>-4.7030111736066812E-4</v>
      </c>
      <c r="GT424" s="223">
        <f t="shared" ca="1" si="792"/>
        <v>-5.7859188105697536E-4</v>
      </c>
      <c r="GU424" s="223">
        <f t="shared" ca="1" si="793"/>
        <v>4.4190240621163289E-4</v>
      </c>
      <c r="GV424" s="223">
        <f t="shared" ca="1" si="794"/>
        <v>6.0028153692832389E-4</v>
      </c>
      <c r="GW424" s="223">
        <f t="shared" ca="1" si="795"/>
        <v>-4.1243911345995499E-4</v>
      </c>
      <c r="GX424" s="223">
        <f t="shared" ca="1" si="796"/>
        <v>-6.2052506199873419E-4</v>
      </c>
      <c r="GY424" s="223">
        <f t="shared" ca="1" si="797"/>
        <v>3.8198221875855273E-4</v>
      </c>
      <c r="GZ424" s="223">
        <f t="shared" ca="1" si="798"/>
        <v>6.3927368784321391E-4</v>
      </c>
      <c r="HA424" s="223">
        <f t="shared" ca="1" si="799"/>
        <v>-3.5060509543443405E-4</v>
      </c>
      <c r="HB424" s="223">
        <f t="shared" ca="1" si="800"/>
        <v>-6.5648224737991821E-4</v>
      </c>
      <c r="HC424" s="223">
        <f t="shared" ca="1" si="801"/>
        <v>3.1838333372607053E-4</v>
      </c>
      <c r="HD424" s="223">
        <f t="shared" ca="1" si="802"/>
        <v>6.7210928368164865E-4</v>
      </c>
      <c r="HE424" s="223">
        <f t="shared" ca="1" si="803"/>
        <v>-2.8539455867967491E-4</v>
      </c>
      <c r="HF424" s="223">
        <f t="shared" ca="1" si="804"/>
        <v>-6.861171498491514E-4</v>
      </c>
      <c r="HG424" s="223">
        <f t="shared" ca="1" si="805"/>
        <v>2.5171824314380929E-4</v>
      </c>
      <c r="HH424" s="223">
        <f t="shared" ca="1" si="806"/>
        <v>6.984720997059038E-4</v>
      </c>
      <c r="HI424" s="223">
        <f t="shared" ca="1" si="807"/>
        <v>-2.1743551631225636E-4</v>
      </c>
      <c r="HJ424" s="223">
        <f t="shared" ca="1" si="808"/>
        <v>-7.0914436909553505E-4</v>
      </c>
      <c r="HK424" s="223">
        <f t="shared" ca="1" si="809"/>
        <v>1.8262896827684499E-4</v>
      </c>
      <c r="HL424" s="223">
        <f t="shared" ca="1" si="810"/>
        <v>7.1810824758630515E-4</v>
      </c>
      <c r="HM424" s="223">
        <f t="shared" ca="1" si="811"/>
        <v>-1.4738245106044653E-4</v>
      </c>
      <c r="HN424" s="223">
        <f t="shared" ca="1" si="812"/>
        <v>-7.2534214040979438E-4</v>
      </c>
      <c r="HO424" s="223">
        <f t="shared" ca="1" si="813"/>
        <v>1.1178087661026557E-4</v>
      </c>
      <c r="HP424" s="223">
        <f t="shared" ca="1" si="814"/>
        <v>7.3082862048455999E-4</v>
      </c>
      <c r="HQ424" s="223">
        <f t="shared" ca="1" si="815"/>
        <v>-7.5910012237482129E-5</v>
      </c>
      <c r="HR424" s="223">
        <f t="shared" ca="1" si="816"/>
        <v>-7.3455447039955232E-4</v>
      </c>
      <c r="HS424" s="223">
        <f t="shared" ca="1" si="817"/>
        <v>3.9856273996245132E-5</v>
      </c>
      <c r="HT424" s="223">
        <f t="shared" ca="1" si="818"/>
        <v>7.3651071425598011E-4</v>
      </c>
      <c r="HU424" s="223">
        <f t="shared" ca="1" si="819"/>
        <v>-3.7065184999955647E-6</v>
      </c>
      <c r="HV424" s="223">
        <f t="shared" ca="1" si="820"/>
        <v>-7.366926392910467E-4</v>
      </c>
      <c r="HW424" s="223">
        <f t="shared" ca="1" si="821"/>
        <v>-3.2452166323973183E-5</v>
      </c>
      <c r="HX424" s="223">
        <f t="shared" ca="1" si="822"/>
        <v>7.3509980723140489E-4</v>
      </c>
      <c r="HY424" s="223">
        <f t="shared" ca="1" si="823"/>
        <v>6.8532671036793352E-5</v>
      </c>
      <c r="HZ424" s="223">
        <f t="shared" ca="1" si="824"/>
        <v>-7.3173605534900563E-4</v>
      </c>
      <c r="IA424" s="223">
        <f t="shared" ca="1" si="825"/>
        <v>-1.0444807454237448E-4</v>
      </c>
      <c r="IB424" s="223">
        <f t="shared" ca="1" si="826"/>
        <v>7.2660948721676283E-4</v>
      </c>
      <c r="IC424" s="223">
        <f t="shared" ca="1" si="827"/>
        <v>1.4011185348777064E-4</v>
      </c>
      <c r="ID424" s="223">
        <f t="shared" ca="1" si="828"/>
        <v>-7.1973245318634116E-4</v>
      </c>
      <c r="IE424" s="223">
        <f t="shared" ca="1" si="829"/>
        <v>6.3945797431666951E-4</v>
      </c>
      <c r="IF424" s="223">
        <f t="shared" ca="1" si="830"/>
        <v>7.111215206350662E-4</v>
      </c>
      <c r="IG424" s="223">
        <f t="shared" ca="1" si="831"/>
        <v>2.1034168219668945E-4</v>
      </c>
      <c r="IH424" s="223">
        <f t="shared" ca="1" si="832"/>
        <v>-7.0079743405370234E-4</v>
      </c>
      <c r="II424" s="223">
        <f t="shared" ca="1" si="833"/>
        <v>-2.4473854215144601E-4</v>
      </c>
      <c r="IJ424" s="223">
        <f t="shared" ca="1" si="834"/>
        <v>6.8878506507109828E-4</v>
      </c>
      <c r="IK424" s="223">
        <f t="shared" ca="1" si="835"/>
        <v>2.785458055216342E-4</v>
      </c>
      <c r="IL424" s="223">
        <f t="shared" ca="1" si="836"/>
        <v>-6.7511335253629256E-4</v>
      </c>
      <c r="IM424" s="223">
        <f t="shared" ca="1" si="837"/>
        <v>-3.1168202764855052E-4</v>
      </c>
      <c r="IN424" s="223">
        <f t="shared" ca="1" si="838"/>
        <v>6.598152328022818E-4</v>
      </c>
      <c r="IO424" s="223">
        <f t="shared" ca="1" si="839"/>
        <v>3.4406738047074062E-4</v>
      </c>
      <c r="IP424" s="223">
        <f t="shared" ca="1" si="840"/>
        <v>-6.4292756037944202E-4</v>
      </c>
      <c r="IQ424" s="223">
        <f t="shared" ca="1" si="841"/>
        <v>-3.7562384483663387E-4</v>
      </c>
      <c r="IR424" s="223">
        <f t="shared" ca="1" si="842"/>
        <v>6.2449101914986433E-4</v>
      </c>
      <c r="IS424" s="223">
        <f t="shared" ca="1" si="843"/>
        <v>4.0627539845958802E-4</v>
      </c>
      <c r="IT424" s="223">
        <f t="shared" ca="1" si="844"/>
        <v>-6.0455002435620231E-4</v>
      </c>
      <c r="IU424" s="223">
        <f t="shared" ca="1" si="845"/>
        <v>-4.3594819906209539E-4</v>
      </c>
      <c r="IV424" s="223">
        <f t="shared" ca="1" si="846"/>
        <v>5.8315261560153869E-4</v>
      </c>
      <c r="IW424" s="223">
        <f t="shared" ca="1" si="847"/>
        <v>4.6457076226851028E-4</v>
      </c>
      <c r="IX424" s="223">
        <f t="shared" ca="1" si="848"/>
        <v>-5.6035034111772796E-4</v>
      </c>
      <c r="IY424" s="223">
        <f t="shared" ca="1" si="849"/>
        <v>-4.9207413381702788E-4</v>
      </c>
      <c r="IZ424" s="223">
        <f t="shared" ca="1" si="850"/>
        <v>5.3619813358129771E-4</v>
      </c>
      <c r="JA424" s="223">
        <f t="shared" ca="1" si="851"/>
        <v>5.183920556765774E-4</v>
      </c>
      <c r="JB424" s="223">
        <f t="shared" ca="1" si="852"/>
        <v>-5.1075417777566114E-4</v>
      </c>
    </row>
    <row r="425" spans="2:262">
      <c r="B425" s="230">
        <v>64</v>
      </c>
      <c r="C425" s="229">
        <f t="shared" si="853"/>
        <v>1.2500000000000007E-3</v>
      </c>
      <c r="D425" s="226">
        <f t="shared" ca="1" si="597"/>
        <v>50.017784332075145</v>
      </c>
      <c r="E425" s="225">
        <f ca="1">BR361</f>
        <v>1.778433207514591E-2</v>
      </c>
      <c r="F425" s="224">
        <v>64</v>
      </c>
      <c r="G425" s="223">
        <f t="shared" ca="1" si="854"/>
        <v>-2.3508399380968E-4</v>
      </c>
      <c r="H425" s="223">
        <f t="shared" ca="1" si="598"/>
        <v>2.0853081470825196E-4</v>
      </c>
      <c r="I425" s="223">
        <f t="shared" ca="1" si="599"/>
        <v>2.3508399380968003E-4</v>
      </c>
      <c r="J425" s="223">
        <f t="shared" ca="1" si="600"/>
        <v>-2.0853081470825194E-4</v>
      </c>
      <c r="K425" s="223">
        <f t="shared" ca="1" si="601"/>
        <v>-2.3508399380968006E-4</v>
      </c>
      <c r="L425" s="223">
        <f t="shared" ca="1" si="602"/>
        <v>2.0853081470825191E-4</v>
      </c>
      <c r="M425" s="223">
        <f t="shared" ca="1" si="603"/>
        <v>2.3508399380968008E-4</v>
      </c>
      <c r="N425" s="223">
        <f t="shared" ca="1" si="604"/>
        <v>-2.0853081470825188E-4</v>
      </c>
      <c r="O425" s="223">
        <f t="shared" ca="1" si="605"/>
        <v>-2.3508399380968011E-4</v>
      </c>
      <c r="P425" s="223">
        <f t="shared" ca="1" si="606"/>
        <v>2.0853081470825185E-4</v>
      </c>
      <c r="Q425" s="223">
        <f t="shared" ca="1" si="607"/>
        <v>2.3508399380968052E-4</v>
      </c>
      <c r="R425" s="223">
        <f t="shared" ca="1" si="608"/>
        <v>-2.0853081470825183E-4</v>
      </c>
      <c r="S425" s="223">
        <f t="shared" ca="1" si="609"/>
        <v>-2.3508399380967979E-4</v>
      </c>
      <c r="T425" s="223">
        <f t="shared" ca="1" si="610"/>
        <v>2.085308147082518E-4</v>
      </c>
      <c r="U425" s="223">
        <f t="shared" ca="1" si="611"/>
        <v>2.3508399380968057E-4</v>
      </c>
      <c r="V425" s="223">
        <f t="shared" ca="1" si="612"/>
        <v>-2.0853081470825175E-4</v>
      </c>
      <c r="W425" s="223">
        <f t="shared" ca="1" si="613"/>
        <v>-2.3508399380967984E-4</v>
      </c>
      <c r="X425" s="223">
        <f t="shared" ca="1" si="614"/>
        <v>2.0853081470825172E-4</v>
      </c>
      <c r="Y425" s="223">
        <f t="shared" ca="1" si="615"/>
        <v>2.3508399380968063E-4</v>
      </c>
      <c r="Z425" s="223">
        <f t="shared" ca="1" si="616"/>
        <v>-2.0853081470825169E-4</v>
      </c>
      <c r="AA425" s="223">
        <f t="shared" ca="1" si="617"/>
        <v>-2.3508399380967989E-4</v>
      </c>
      <c r="AB425" s="223">
        <f t="shared" ca="1" si="618"/>
        <v>2.0853081470825082E-4</v>
      </c>
      <c r="AC425" s="223">
        <f t="shared" ca="1" si="619"/>
        <v>2.3508399380968068E-4</v>
      </c>
      <c r="AD425" s="223">
        <f t="shared" ca="1" si="620"/>
        <v>-2.0853081470825164E-4</v>
      </c>
      <c r="AE425" s="223">
        <f t="shared" ca="1" si="621"/>
        <v>-2.3508399380967995E-4</v>
      </c>
      <c r="AF425" s="223">
        <f t="shared" ca="1" si="622"/>
        <v>2.0853081470825245E-4</v>
      </c>
      <c r="AG425" s="223">
        <f t="shared" ca="1" si="623"/>
        <v>2.3508399380968071E-4</v>
      </c>
      <c r="AH425" s="223">
        <f t="shared" ca="1" si="624"/>
        <v>-2.0853081470825158E-4</v>
      </c>
      <c r="AI425" s="223">
        <f t="shared" ca="1" si="625"/>
        <v>-2.3508399380968E-4</v>
      </c>
      <c r="AJ425" s="223">
        <f t="shared" ca="1" si="626"/>
        <v>2.0853081470825072E-4</v>
      </c>
      <c r="AK425" s="223">
        <f t="shared" ca="1" si="627"/>
        <v>2.3508399380968076E-4</v>
      </c>
      <c r="AL425" s="223">
        <f t="shared" ca="1" si="628"/>
        <v>-2.0853081470825153E-4</v>
      </c>
      <c r="AM425" s="223">
        <f t="shared" ca="1" si="629"/>
        <v>-2.3508399380968006E-4</v>
      </c>
      <c r="AN425" s="223">
        <f t="shared" ca="1" si="630"/>
        <v>2.0853081470825234E-4</v>
      </c>
      <c r="AO425" s="223">
        <f t="shared" ca="1" si="631"/>
        <v>2.3508399380968082E-4</v>
      </c>
      <c r="AP425" s="223">
        <f t="shared" ca="1" si="632"/>
        <v>-2.0853081470825148E-4</v>
      </c>
      <c r="AQ425" s="223">
        <f t="shared" ca="1" si="633"/>
        <v>-2.3508399380968011E-4</v>
      </c>
      <c r="AR425" s="223">
        <f t="shared" ca="1" si="634"/>
        <v>2.0853081470825061E-4</v>
      </c>
      <c r="AS425" s="223">
        <f t="shared" ca="1" si="635"/>
        <v>2.3508399380968087E-4</v>
      </c>
      <c r="AT425" s="223">
        <f t="shared" ca="1" si="636"/>
        <v>-2.0853081470825142E-4</v>
      </c>
      <c r="AU425" s="223">
        <f t="shared" ca="1" si="637"/>
        <v>-2.3508399380968163E-4</v>
      </c>
      <c r="AV425" s="223">
        <f t="shared" ca="1" si="638"/>
        <v>2.0853081470825221E-4</v>
      </c>
      <c r="AW425" s="223">
        <f t="shared" ca="1" si="639"/>
        <v>2.3508399380968092E-4</v>
      </c>
      <c r="AX425" s="223">
        <f t="shared" ca="1" si="640"/>
        <v>-2.0853081470824969E-4</v>
      </c>
      <c r="AY425" s="223">
        <f t="shared" ca="1" si="641"/>
        <v>-2.3508399380968022E-4</v>
      </c>
      <c r="AZ425" s="223">
        <f t="shared" ca="1" si="642"/>
        <v>2.085308147082505E-4</v>
      </c>
      <c r="BA425" s="223">
        <f t="shared" ca="1" si="643"/>
        <v>2.3508399380967949E-4</v>
      </c>
      <c r="BB425" s="223">
        <f t="shared" ca="1" si="644"/>
        <v>-2.0853081470825129E-4</v>
      </c>
      <c r="BC425" s="223">
        <f t="shared" ca="1" si="645"/>
        <v>-2.3508399380968174E-4</v>
      </c>
      <c r="BD425" s="223">
        <f t="shared" ca="1" si="646"/>
        <v>2.085308147082521E-4</v>
      </c>
      <c r="BE425" s="223">
        <f t="shared" ca="1" si="647"/>
        <v>2.3508399380968103E-4</v>
      </c>
      <c r="BF425" s="223">
        <f t="shared" ca="1" si="648"/>
        <v>-2.0853081470825291E-4</v>
      </c>
      <c r="BG425" s="223">
        <f t="shared" ca="1" si="649"/>
        <v>-2.350839938096803E-4</v>
      </c>
      <c r="BH425" s="223">
        <f t="shared" ca="1" si="650"/>
        <v>2.0853081470825036E-4</v>
      </c>
      <c r="BI425" s="223">
        <f t="shared" ca="1" si="651"/>
        <v>2.350839938096796E-4</v>
      </c>
      <c r="BJ425" s="223">
        <f t="shared" ca="1" si="652"/>
        <v>-2.0853081470825118E-4</v>
      </c>
      <c r="BK425" s="223">
        <f t="shared" ca="1" si="653"/>
        <v>-2.3508399380968185E-4</v>
      </c>
      <c r="BL425" s="223">
        <f t="shared" ca="1" si="654"/>
        <v>2.0853081470825199E-4</v>
      </c>
      <c r="BM425" s="223">
        <f t="shared" ca="1" si="655"/>
        <v>2.3508399380968111E-4</v>
      </c>
      <c r="BN425" s="223">
        <f t="shared" ca="1" si="656"/>
        <v>-2.0853081470824944E-4</v>
      </c>
      <c r="BO425" s="223">
        <f t="shared" ca="1" si="657"/>
        <v>-2.3508399380968041E-4</v>
      </c>
      <c r="BP425" s="223">
        <f t="shared" ca="1" si="658"/>
        <v>2.0853081470825026E-4</v>
      </c>
      <c r="BQ425" s="223">
        <f t="shared" ca="1" si="659"/>
        <v>2.350839938096797E-4</v>
      </c>
      <c r="BR425" s="223">
        <f t="shared" ca="1" si="660"/>
        <v>-2.0853081470825107E-4</v>
      </c>
      <c r="BS425" s="223">
        <f t="shared" ca="1" si="661"/>
        <v>-2.3508399380968195E-4</v>
      </c>
      <c r="BT425" s="223">
        <f t="shared" ca="1" si="662"/>
        <v>2.0853081470825188E-4</v>
      </c>
      <c r="BU425" s="223">
        <f t="shared" ca="1" si="663"/>
        <v>2.3508399380968122E-4</v>
      </c>
      <c r="BV425" s="223">
        <f t="shared" ca="1" si="664"/>
        <v>-2.0853081470825267E-4</v>
      </c>
      <c r="BW425" s="223">
        <f t="shared" ca="1" si="665"/>
        <v>-2.3508399380968052E-4</v>
      </c>
      <c r="BX425" s="223">
        <f t="shared" ca="1" si="666"/>
        <v>2.0853081470825015E-4</v>
      </c>
      <c r="BY425" s="223">
        <f t="shared" ca="1" si="667"/>
        <v>2.3508399380967979E-4</v>
      </c>
      <c r="BZ425" s="223">
        <f t="shared" ca="1" si="668"/>
        <v>-2.0853081470825096E-4</v>
      </c>
      <c r="CA425" s="223">
        <f t="shared" ca="1" si="669"/>
        <v>-2.3508399380968204E-4</v>
      </c>
      <c r="CB425" s="223">
        <f t="shared" ca="1" si="670"/>
        <v>2.0853081470825175E-4</v>
      </c>
      <c r="CC425" s="223">
        <f t="shared" ca="1" si="671"/>
        <v>2.3508399380968133E-4</v>
      </c>
      <c r="CD425" s="223">
        <f t="shared" ca="1" si="672"/>
        <v>-2.0853081470824923E-4</v>
      </c>
      <c r="CE425" s="223">
        <f t="shared" ca="1" si="673"/>
        <v>-2.3508399380968063E-4</v>
      </c>
      <c r="CF425" s="223">
        <f t="shared" ca="1" si="674"/>
        <v>2.0853081470825004E-4</v>
      </c>
      <c r="CG425" s="223">
        <f t="shared" ca="1" si="675"/>
        <v>2.3508399380967989E-4</v>
      </c>
      <c r="CH425" s="223">
        <f t="shared" ca="1" si="676"/>
        <v>-2.0853081470825082E-4</v>
      </c>
      <c r="CI425" s="223">
        <f t="shared" ca="1" si="677"/>
        <v>-2.3508399380968214E-4</v>
      </c>
      <c r="CJ425" s="223">
        <f t="shared" ca="1" si="678"/>
        <v>2.085308147082483E-4</v>
      </c>
      <c r="CK425" s="223">
        <f t="shared" ca="1" si="679"/>
        <v>2.3508399380967846E-4</v>
      </c>
      <c r="CL425" s="223">
        <f t="shared" ca="1" si="680"/>
        <v>-2.0853081470825245E-4</v>
      </c>
      <c r="CM425" s="223">
        <f t="shared" ca="1" si="681"/>
        <v>-2.3508399380968071E-4</v>
      </c>
      <c r="CN425" s="223">
        <f t="shared" ca="1" si="682"/>
        <v>2.085308147082499E-4</v>
      </c>
      <c r="CO425" s="223">
        <f t="shared" ca="1" si="683"/>
        <v>2.3508399380968296E-4</v>
      </c>
      <c r="CP425" s="223">
        <f t="shared" ca="1" si="684"/>
        <v>-2.0853081470824738E-4</v>
      </c>
      <c r="CQ425" s="223">
        <f t="shared" ca="1" si="685"/>
        <v>-2.350839938096793E-4</v>
      </c>
      <c r="CR425" s="223">
        <f t="shared" ca="1" si="686"/>
        <v>2.0853081470825153E-4</v>
      </c>
      <c r="CS425" s="223">
        <f t="shared" ca="1" si="687"/>
        <v>2.3508399380968155E-4</v>
      </c>
      <c r="CT425" s="223">
        <f t="shared" ca="1" si="688"/>
        <v>-2.0853081470824898E-4</v>
      </c>
      <c r="CU425" s="223">
        <f t="shared" ca="1" si="689"/>
        <v>-2.3508399380968377E-4</v>
      </c>
      <c r="CV425" s="223">
        <f t="shared" ca="1" si="690"/>
        <v>2.0853081470825313E-4</v>
      </c>
      <c r="CW425" s="223">
        <f t="shared" ca="1" si="691"/>
        <v>2.3508399380968011E-4</v>
      </c>
      <c r="CX425" s="223">
        <f t="shared" ca="1" si="692"/>
        <v>-2.0853081470825061E-4</v>
      </c>
      <c r="CY425" s="223">
        <f t="shared" ca="1" si="693"/>
        <v>-2.3508399380968236E-4</v>
      </c>
      <c r="CZ425" s="223">
        <f t="shared" ca="1" si="694"/>
        <v>2.0853081470824806E-4</v>
      </c>
      <c r="DA425" s="223">
        <f t="shared" ca="1" si="695"/>
        <v>2.3508399380967867E-4</v>
      </c>
      <c r="DB425" s="223">
        <f t="shared" ca="1" si="696"/>
        <v>-2.0853081470825221E-4</v>
      </c>
      <c r="DC425" s="223">
        <f t="shared" ca="1" si="697"/>
        <v>-2.3508399380968092E-4</v>
      </c>
      <c r="DD425" s="223">
        <f t="shared" ca="1" si="698"/>
        <v>2.0853081470824969E-4</v>
      </c>
      <c r="DE425" s="223">
        <f t="shared" ca="1" si="699"/>
        <v>2.3508399380968317E-4</v>
      </c>
      <c r="DF425" s="223">
        <f t="shared" ca="1" si="700"/>
        <v>-2.0853081470825383E-4</v>
      </c>
      <c r="DG425" s="223">
        <f t="shared" ca="1" si="701"/>
        <v>-2.3508399380967949E-4</v>
      </c>
      <c r="DH425" s="223">
        <f t="shared" ca="1" si="702"/>
        <v>2.0853081470825129E-4</v>
      </c>
      <c r="DI425" s="223">
        <f t="shared" ca="1" si="703"/>
        <v>2.3508399380968174E-4</v>
      </c>
      <c r="DJ425" s="223">
        <f t="shared" ca="1" si="704"/>
        <v>-2.0853081470824876E-4</v>
      </c>
      <c r="DK425" s="223">
        <f t="shared" ca="1" si="705"/>
        <v>-2.3508399380968399E-4</v>
      </c>
      <c r="DL425" s="223">
        <f t="shared" ca="1" si="706"/>
        <v>2.0853081470825291E-4</v>
      </c>
      <c r="DM425" s="223">
        <f t="shared" ca="1" si="707"/>
        <v>2.350839938096803E-4</v>
      </c>
      <c r="DN425" s="223">
        <f t="shared" ca="1" si="708"/>
        <v>-2.0853081470825036E-4</v>
      </c>
      <c r="DO425" s="223">
        <f t="shared" ca="1" si="709"/>
        <v>-2.3508399380968255E-4</v>
      </c>
      <c r="DP425" s="223">
        <f t="shared" ca="1" si="710"/>
        <v>2.0853081470824784E-4</v>
      </c>
      <c r="DQ425" s="223">
        <f t="shared" ca="1" si="711"/>
        <v>2.3508399380967889E-4</v>
      </c>
      <c r="DR425" s="223">
        <f t="shared" ca="1" si="712"/>
        <v>-2.0853081470825199E-4</v>
      </c>
      <c r="DS425" s="223">
        <f t="shared" ca="1" si="713"/>
        <v>-2.3508399380968111E-4</v>
      </c>
      <c r="DT425" s="223">
        <f t="shared" ca="1" si="714"/>
        <v>2.0853081470824944E-4</v>
      </c>
      <c r="DU425" s="223">
        <f t="shared" ca="1" si="715"/>
        <v>2.3508399380968336E-4</v>
      </c>
      <c r="DV425" s="223">
        <f t="shared" ca="1" si="716"/>
        <v>-2.0853081470824692E-4</v>
      </c>
      <c r="DW425" s="223">
        <f t="shared" ca="1" si="717"/>
        <v>-2.350839938096797E-4</v>
      </c>
      <c r="DX425" s="223">
        <f t="shared" ca="1" si="718"/>
        <v>2.0853081470825107E-4</v>
      </c>
      <c r="DY425" s="223">
        <f t="shared" ca="1" si="719"/>
        <v>2.3508399380968195E-4</v>
      </c>
      <c r="DZ425" s="223">
        <f t="shared" ca="1" si="720"/>
        <v>-2.0853081470824852E-4</v>
      </c>
      <c r="EA425" s="223">
        <f t="shared" ca="1" si="721"/>
        <v>-2.350839938096842E-4</v>
      </c>
      <c r="EB425" s="223">
        <f t="shared" ca="1" si="722"/>
        <v>2.0853081470825267E-4</v>
      </c>
      <c r="EC425" s="223">
        <f t="shared" ca="1" si="723"/>
        <v>2.3508399380968052E-4</v>
      </c>
      <c r="ED425" s="223">
        <f t="shared" ca="1" si="724"/>
        <v>-2.0853081470825015E-4</v>
      </c>
      <c r="EE425" s="223">
        <f t="shared" ca="1" si="725"/>
        <v>-2.3508399380968277E-4</v>
      </c>
      <c r="EF425" s="223">
        <f t="shared" ca="1" si="726"/>
        <v>2.085308147082476E-4</v>
      </c>
      <c r="EG425" s="223">
        <f t="shared" ca="1" si="727"/>
        <v>2.3508399380967908E-4</v>
      </c>
      <c r="EH425" s="223">
        <f t="shared" ca="1" si="728"/>
        <v>-2.0853081470825175E-4</v>
      </c>
      <c r="EI425" s="223">
        <f t="shared" ca="1" si="729"/>
        <v>-2.3508399380968133E-4</v>
      </c>
      <c r="EJ425" s="223">
        <f t="shared" ca="1" si="730"/>
        <v>2.0853081470824923E-4</v>
      </c>
      <c r="EK425" s="223">
        <f t="shared" ca="1" si="731"/>
        <v>2.3508399380968358E-4</v>
      </c>
      <c r="EL425" s="223">
        <f t="shared" ca="1" si="732"/>
        <v>-2.0853081470825337E-4</v>
      </c>
      <c r="EM425" s="223">
        <f t="shared" ca="1" si="733"/>
        <v>-2.3508399380967989E-4</v>
      </c>
      <c r="EN425" s="223">
        <f t="shared" ca="1" si="734"/>
        <v>2.0853081470825082E-4</v>
      </c>
      <c r="EO425" s="223">
        <f t="shared" ca="1" si="735"/>
        <v>2.3508399380968214E-4</v>
      </c>
      <c r="EP425" s="223">
        <f t="shared" ca="1" si="736"/>
        <v>-2.085308147082483E-4</v>
      </c>
      <c r="EQ425" s="223">
        <f t="shared" ca="1" si="737"/>
        <v>-2.3508399380968439E-4</v>
      </c>
      <c r="ER425" s="223">
        <f t="shared" ca="1" si="738"/>
        <v>2.0853081470825245E-4</v>
      </c>
      <c r="ES425" s="223">
        <f t="shared" ca="1" si="739"/>
        <v>2.3508399380968071E-4</v>
      </c>
      <c r="ET425" s="223">
        <f t="shared" ca="1" si="740"/>
        <v>-2.085308147082499E-4</v>
      </c>
      <c r="EU425" s="223">
        <f t="shared" ca="1" si="741"/>
        <v>-2.3508399380968296E-4</v>
      </c>
      <c r="EV425" s="223">
        <f t="shared" ca="1" si="742"/>
        <v>2.0853081470824738E-4</v>
      </c>
      <c r="EW425" s="223">
        <f t="shared" ca="1" si="743"/>
        <v>2.350839938096793E-4</v>
      </c>
      <c r="EX425" s="223">
        <f t="shared" ca="1" si="744"/>
        <v>-2.0853081470825153E-4</v>
      </c>
      <c r="EY425" s="223">
        <f t="shared" ca="1" si="745"/>
        <v>-2.3508399380968155E-4</v>
      </c>
      <c r="EZ425" s="223">
        <f t="shared" ca="1" si="746"/>
        <v>2.0853081470824898E-4</v>
      </c>
      <c r="FA425" s="223">
        <f t="shared" ca="1" si="747"/>
        <v>2.3508399380968377E-4</v>
      </c>
      <c r="FB425" s="223">
        <f t="shared" ca="1" si="748"/>
        <v>-2.0853081470824646E-4</v>
      </c>
      <c r="FC425" s="223">
        <f t="shared" ca="1" si="749"/>
        <v>-2.3508399380968011E-4</v>
      </c>
      <c r="FD425" s="223">
        <f t="shared" ca="1" si="750"/>
        <v>2.0853081470825061E-4</v>
      </c>
      <c r="FE425" s="223">
        <f t="shared" ca="1" si="751"/>
        <v>2.3508399380968236E-4</v>
      </c>
      <c r="FF425" s="223">
        <f t="shared" ca="1" si="752"/>
        <v>-2.0853081470824806E-4</v>
      </c>
      <c r="FG425" s="223">
        <f t="shared" ca="1" si="753"/>
        <v>-2.3508399380968461E-4</v>
      </c>
      <c r="FH425" s="223">
        <f t="shared" ca="1" si="754"/>
        <v>2.0853081470825221E-4</v>
      </c>
      <c r="FI425" s="223">
        <f t="shared" ca="1" si="755"/>
        <v>2.3508399380968092E-4</v>
      </c>
      <c r="FJ425" s="223">
        <f t="shared" ca="1" si="756"/>
        <v>-2.0853081470824969E-4</v>
      </c>
      <c r="FK425" s="223">
        <f t="shared" ca="1" si="757"/>
        <v>-2.3508399380968317E-4</v>
      </c>
      <c r="FL425" s="223">
        <f t="shared" ca="1" si="758"/>
        <v>2.0853081470824714E-4</v>
      </c>
      <c r="FM425" s="223">
        <f t="shared" ca="1" si="759"/>
        <v>2.3508399380968542E-4</v>
      </c>
      <c r="FN425" s="223">
        <f t="shared" ca="1" si="760"/>
        <v>-2.0853081470824462E-4</v>
      </c>
      <c r="FO425" s="223">
        <f t="shared" ca="1" si="761"/>
        <v>-2.3508399380968767E-4</v>
      </c>
      <c r="FP425" s="223">
        <f t="shared" ca="1" si="762"/>
        <v>2.0853081470825543E-4</v>
      </c>
      <c r="FQ425" s="223">
        <f t="shared" ca="1" si="763"/>
        <v>2.3508399380967805E-4</v>
      </c>
      <c r="FR425" s="223">
        <f t="shared" ca="1" si="764"/>
        <v>-2.0853081470825291E-4</v>
      </c>
      <c r="FS425" s="223">
        <f t="shared" ca="1" si="765"/>
        <v>-2.350839938096803E-4</v>
      </c>
      <c r="FT425" s="223">
        <f t="shared" ca="1" si="766"/>
        <v>2.0853081470825036E-4</v>
      </c>
      <c r="FU425" s="223">
        <f t="shared" ca="1" si="767"/>
        <v>2.3508399380968255E-4</v>
      </c>
      <c r="FV425" s="223">
        <f t="shared" ca="1" si="768"/>
        <v>-2.0853081470824784E-4</v>
      </c>
      <c r="FW425" s="223">
        <f t="shared" ca="1" si="769"/>
        <v>-2.350839938096848E-4</v>
      </c>
      <c r="FX425" s="223">
        <f t="shared" ca="1" si="770"/>
        <v>2.085308147082453E-4</v>
      </c>
      <c r="FY425" s="223">
        <f t="shared" ca="1" si="771"/>
        <v>2.3508399380968705E-4</v>
      </c>
      <c r="FZ425" s="223">
        <f t="shared" ca="1" si="772"/>
        <v>-2.0853081470824277E-4</v>
      </c>
      <c r="GA425" s="223">
        <f t="shared" ca="1" si="773"/>
        <v>-2.3508399380967745E-4</v>
      </c>
      <c r="GB425" s="223">
        <f t="shared" ca="1" si="774"/>
        <v>2.0853081470825359E-4</v>
      </c>
      <c r="GC425" s="223">
        <f t="shared" ca="1" si="775"/>
        <v>2.350839938096797E-4</v>
      </c>
      <c r="GD425" s="223">
        <f t="shared" ca="1" si="776"/>
        <v>-2.0853081470825107E-4</v>
      </c>
      <c r="GE425" s="223">
        <f t="shared" ca="1" si="777"/>
        <v>-2.3508399380968195E-4</v>
      </c>
      <c r="GF425" s="223">
        <f t="shared" ca="1" si="778"/>
        <v>2.0853081470824852E-4</v>
      </c>
      <c r="GG425" s="223">
        <f t="shared" ca="1" si="779"/>
        <v>2.350839938096842E-4</v>
      </c>
      <c r="GH425" s="223">
        <f t="shared" ca="1" si="780"/>
        <v>-2.08530814708246E-4</v>
      </c>
      <c r="GI425" s="223">
        <f t="shared" ca="1" si="781"/>
        <v>-2.3508399380968645E-4</v>
      </c>
      <c r="GJ425" s="223">
        <f t="shared" ca="1" si="782"/>
        <v>2.0853081470824345E-4</v>
      </c>
      <c r="GK425" s="223">
        <f t="shared" ca="1" si="783"/>
        <v>2.3508399380967683E-4</v>
      </c>
      <c r="GL425" s="223">
        <f t="shared" ca="1" si="784"/>
        <v>-2.0853081470825429E-4</v>
      </c>
      <c r="GM425" s="223">
        <f t="shared" ca="1" si="785"/>
        <v>-2.3508399380967908E-4</v>
      </c>
      <c r="GN425" s="223">
        <f t="shared" ca="1" si="786"/>
        <v>2.0853081470825175E-4</v>
      </c>
      <c r="GO425" s="223">
        <f t="shared" ca="1" si="787"/>
        <v>2.3508399380968133E-4</v>
      </c>
      <c r="GP425" s="223">
        <f t="shared" ca="1" si="788"/>
        <v>-2.0853081470824923E-4</v>
      </c>
      <c r="GQ425" s="223">
        <f t="shared" ca="1" si="789"/>
        <v>-2.3508399380968358E-4</v>
      </c>
      <c r="GR425" s="223">
        <f t="shared" ca="1" si="790"/>
        <v>2.0853081470824668E-4</v>
      </c>
      <c r="GS425" s="223">
        <f t="shared" ca="1" si="791"/>
        <v>2.3508399380968583E-4</v>
      </c>
      <c r="GT425" s="223">
        <f t="shared" ca="1" si="792"/>
        <v>-2.0853081470824416E-4</v>
      </c>
      <c r="GU425" s="223">
        <f t="shared" ca="1" si="793"/>
        <v>-2.3508399380968808E-4</v>
      </c>
      <c r="GV425" s="223">
        <f t="shared" ca="1" si="794"/>
        <v>2.0853081470825497E-4</v>
      </c>
      <c r="GW425" s="223">
        <f t="shared" ca="1" si="795"/>
        <v>2.3508399380967846E-4</v>
      </c>
      <c r="GX425" s="223">
        <f t="shared" ca="1" si="796"/>
        <v>-2.0853081470825245E-4</v>
      </c>
      <c r="GY425" s="223">
        <f t="shared" ca="1" si="797"/>
        <v>-2.3508399380968071E-4</v>
      </c>
      <c r="GZ425" s="223">
        <f t="shared" ca="1" si="798"/>
        <v>2.085308147082499E-4</v>
      </c>
      <c r="HA425" s="223">
        <f t="shared" ca="1" si="799"/>
        <v>2.3508399380968296E-4</v>
      </c>
      <c r="HB425" s="223">
        <f t="shared" ca="1" si="800"/>
        <v>-2.0853081470824738E-4</v>
      </c>
      <c r="HC425" s="223">
        <f t="shared" ca="1" si="801"/>
        <v>-2.3508399380968521E-4</v>
      </c>
      <c r="HD425" s="223">
        <f t="shared" ca="1" si="802"/>
        <v>2.0853081470824483E-4</v>
      </c>
      <c r="HE425" s="223">
        <f t="shared" ca="1" si="803"/>
        <v>2.3508399380968746E-4</v>
      </c>
      <c r="HF425" s="223">
        <f t="shared" ca="1" si="804"/>
        <v>-2.0853081470825568E-4</v>
      </c>
      <c r="HG425" s="223">
        <f t="shared" ca="1" si="805"/>
        <v>-2.3508399380967786E-4</v>
      </c>
      <c r="HH425" s="223">
        <f t="shared" ca="1" si="806"/>
        <v>2.0853081470825313E-4</v>
      </c>
      <c r="HI425" s="223">
        <f t="shared" ca="1" si="807"/>
        <v>2.3508399380968011E-4</v>
      </c>
      <c r="HJ425" s="223">
        <f t="shared" ca="1" si="808"/>
        <v>-2.0853081470825061E-4</v>
      </c>
      <c r="HK425" s="223">
        <f t="shared" ca="1" si="809"/>
        <v>-2.3508399380968236E-4</v>
      </c>
      <c r="HL425" s="223">
        <f t="shared" ca="1" si="810"/>
        <v>2.0853081470824806E-4</v>
      </c>
      <c r="HM425" s="223">
        <f t="shared" ca="1" si="811"/>
        <v>2.3508399380968461E-4</v>
      </c>
      <c r="HN425" s="223">
        <f t="shared" ca="1" si="812"/>
        <v>-2.0853081470824554E-4</v>
      </c>
      <c r="HO425" s="223">
        <f t="shared" ca="1" si="813"/>
        <v>-2.3508399380968686E-4</v>
      </c>
      <c r="HP425" s="223">
        <f t="shared" ca="1" si="814"/>
        <v>2.0853081470824299E-4</v>
      </c>
      <c r="HQ425" s="223">
        <f t="shared" ca="1" si="815"/>
        <v>2.3508399380967724E-4</v>
      </c>
      <c r="HR425" s="223">
        <f t="shared" ca="1" si="816"/>
        <v>-2.0853081470825383E-4</v>
      </c>
      <c r="HS425" s="223">
        <f t="shared" ca="1" si="817"/>
        <v>-2.3508399380967949E-4</v>
      </c>
      <c r="HT425" s="223">
        <f t="shared" ca="1" si="818"/>
        <v>2.0853081470825129E-4</v>
      </c>
      <c r="HU425" s="223">
        <f t="shared" ca="1" si="819"/>
        <v>2.3508399380968174E-4</v>
      </c>
      <c r="HV425" s="223">
        <f t="shared" ca="1" si="820"/>
        <v>-2.0853081470824876E-4</v>
      </c>
      <c r="HW425" s="223">
        <f t="shared" ca="1" si="821"/>
        <v>-2.3508399380968399E-4</v>
      </c>
      <c r="HX425" s="223">
        <f t="shared" ca="1" si="822"/>
        <v>2.0853081470824622E-4</v>
      </c>
      <c r="HY425" s="223">
        <f t="shared" ca="1" si="823"/>
        <v>2.3508399380968624E-4</v>
      </c>
      <c r="HZ425" s="223">
        <f t="shared" ca="1" si="824"/>
        <v>-2.085308147082437E-4</v>
      </c>
      <c r="IA425" s="223">
        <f t="shared" ca="1" si="825"/>
        <v>-2.3508399380968849E-4</v>
      </c>
      <c r="IB425" s="223">
        <f t="shared" ca="1" si="826"/>
        <v>2.0853081470825451E-4</v>
      </c>
      <c r="IC425" s="223">
        <f t="shared" ca="1" si="827"/>
        <v>2.3508399380967889E-4</v>
      </c>
      <c r="ID425" s="223">
        <f t="shared" ca="1" si="828"/>
        <v>-2.0853081470825199E-4</v>
      </c>
      <c r="IE425" s="223">
        <f t="shared" ca="1" si="829"/>
        <v>2.3508399380967889E-4</v>
      </c>
      <c r="IF425" s="223">
        <f t="shared" ca="1" si="830"/>
        <v>2.0853081470824944E-4</v>
      </c>
      <c r="IG425" s="223">
        <f t="shared" ca="1" si="831"/>
        <v>2.3508399380968336E-4</v>
      </c>
      <c r="IH425" s="223">
        <f t="shared" ca="1" si="832"/>
        <v>-2.0853081470824692E-4</v>
      </c>
      <c r="II425" s="223">
        <f t="shared" ca="1" si="833"/>
        <v>-2.3508399380968561E-4</v>
      </c>
      <c r="IJ425" s="223">
        <f t="shared" ca="1" si="834"/>
        <v>2.0853081470824437E-4</v>
      </c>
      <c r="IK425" s="223">
        <f t="shared" ca="1" si="835"/>
        <v>2.3508399380968786E-4</v>
      </c>
      <c r="IL425" s="223">
        <f t="shared" ca="1" si="836"/>
        <v>-2.0853081470824185E-4</v>
      </c>
      <c r="IM425" s="223">
        <f t="shared" ca="1" si="837"/>
        <v>-2.3508399380967827E-4</v>
      </c>
      <c r="IN425" s="223">
        <f t="shared" ca="1" si="838"/>
        <v>2.0853081470825267E-4</v>
      </c>
      <c r="IO425" s="223">
        <f t="shared" ca="1" si="839"/>
        <v>2.3508399380968052E-4</v>
      </c>
      <c r="IP425" s="223">
        <f t="shared" ca="1" si="840"/>
        <v>-2.0853081470825015E-4</v>
      </c>
      <c r="IQ425" s="223">
        <f t="shared" ca="1" si="841"/>
        <v>-2.3508399380968277E-4</v>
      </c>
      <c r="IR425" s="223">
        <f t="shared" ca="1" si="842"/>
        <v>2.085308147082476E-4</v>
      </c>
      <c r="IS425" s="223">
        <f t="shared" ca="1" si="843"/>
        <v>2.3508399380968502E-4</v>
      </c>
      <c r="IT425" s="223">
        <f t="shared" ca="1" si="844"/>
        <v>-2.0853081470824508E-4</v>
      </c>
      <c r="IU425" s="223">
        <f t="shared" ca="1" si="845"/>
        <v>-2.3508399380968727E-4</v>
      </c>
      <c r="IV425" s="223">
        <f t="shared" ca="1" si="846"/>
        <v>2.0853081470824253E-4</v>
      </c>
      <c r="IW425" s="223">
        <f t="shared" ca="1" si="847"/>
        <v>2.3508399380967764E-4</v>
      </c>
      <c r="IX425" s="223">
        <f t="shared" ca="1" si="848"/>
        <v>-2.0853081470825337E-4</v>
      </c>
      <c r="IY425" s="223">
        <f t="shared" ca="1" si="849"/>
        <v>-2.3508399380967989E-4</v>
      </c>
      <c r="IZ425" s="223">
        <f t="shared" ca="1" si="850"/>
        <v>2.0853081470825082E-4</v>
      </c>
      <c r="JA425" s="223">
        <f t="shared" ca="1" si="851"/>
        <v>2.3508399380968214E-4</v>
      </c>
      <c r="JB425" s="223">
        <f t="shared" ca="1" si="852"/>
        <v>-2.085308147082483E-4</v>
      </c>
    </row>
    <row r="426" spans="2:262">
      <c r="B426" s="230">
        <v>65</v>
      </c>
      <c r="C426" s="229">
        <f t="shared" si="853"/>
        <v>1.2695312500000007E-3</v>
      </c>
      <c r="D426" s="226">
        <f t="shared" ref="D426:D489" ca="1" si="855">Vo_set2+E426</f>
        <v>49.963414752519846</v>
      </c>
      <c r="E426" s="225">
        <f ca="1">BS361</f>
        <v>-3.6585247480157457E-2</v>
      </c>
      <c r="F426" s="224">
        <v>65</v>
      </c>
      <c r="G426" s="223">
        <f t="shared" ref="G426:G489" ca="1" si="856">2*IMREAL(K165)*COS(2*PI()*B165*1/Nt_load2)-2*IMAGINARY(K165)*SIN(2*PI()*B165*1/Nt_load2)</f>
        <v>1.112436397379724E-4</v>
      </c>
      <c r="H426" s="223">
        <f t="shared" ref="H426:H489" ca="1" si="857">2*IMREAL(K165)*COS(2*PI()*B165*2/Nt_load2)-2*IMAGINARY(K165)*SIN(2*PI()*B165*2/Nt_load2)</f>
        <v>-1.391727083346686E-4</v>
      </c>
      <c r="I426" s="223">
        <f t="shared" ref="I426:I489" ca="1" si="858">2*IMREAL(K165)*COS(2*PI()*B165*3/Nt_load2)-2*IMAGINARY(K165)*SIN(2*PI()*B165*3/Nt_load2)</f>
        <v>-1.04412701259185E-4</v>
      </c>
      <c r="J426" s="223">
        <f t="shared" ref="J426:J489" ca="1" si="859">2*IMREAL(K165)*COS(2*PI()*B165*4/Nt_load2)-2*IMAGINARY(K165)*SIN(2*PI()*B165*4/Nt_load2)</f>
        <v>1.4429754025926101E-4</v>
      </c>
      <c r="K426" s="223">
        <f t="shared" ref="K426:K489" ca="1" si="860">2*IMREAL(K165)*COS(2*PI()*B165*5/Nt_load2)-2*IMAGINARY(K165)*SIN(2*PI()*B165*5/Nt_load2)</f>
        <v>9.733022343759173E-5</v>
      </c>
      <c r="L426" s="223">
        <f t="shared" ref="L426:L489" ca="1" si="861">2*IMREAL(K165)*COS(2*PI()*B165*6/Nt_load2)-2*IMAGINARY(K165)*SIN(2*PI()*B165*6/Nt_load2)</f>
        <v>-1.4907474677039711E-4</v>
      </c>
      <c r="M426" s="223">
        <f t="shared" ref="M426:M489" ca="1" si="862">2*IMREAL(K165)*COS(2*PI()*B165*7/Nt_load2)-2*IMAGINARY(K165)*SIN(2*PI()*B165*7/Nt_load2)</f>
        <v>-9.0013268582616712E-5</v>
      </c>
      <c r="N426" s="223">
        <f t="shared" ref="N426:N489" ca="1" si="863">2*IMREAL(K165)*COS(2*PI()*B165*8/Nt_load2)-2*IMAGINARY(K165)*SIN(2*PI()*B165*8/Nt_load2)</f>
        <v>1.5349281915915763E-4</v>
      </c>
      <c r="O426" s="223">
        <f t="shared" ref="O426:O489" ca="1" si="864">2*IMREAL(K165)*COS(2*PI()*B165*9/Nt_load2)-2*IMAGINARY(K165)*SIN(2*PI()*B165*9/Nt_load2)</f>
        <v>8.2479463879394621E-5</v>
      </c>
      <c r="P426" s="223">
        <f t="shared" ref="P426:P489" ca="1" si="865">2*IMREAL(K165)*COS(2*PI()*B165*10/Nt_load2)-2*IMAGINARY(K165)*SIN(2*PI()*B165*10/Nt_load2)</f>
        <v>-1.5754111390218063E-4</v>
      </c>
      <c r="Q426" s="223">
        <f t="shared" ref="Q426:Q489" ca="1" si="866">2*IMREAL(K165)*COS(2*PI()*B165*11/Nt_load2)-2*IMAGINARY(K165)*SIN(2*PI()*B165*11/Nt_load2)</f>
        <v>-7.4746958923339787E-5</v>
      </c>
      <c r="R426" s="223">
        <f t="shared" ref="R426:R489" ca="1" si="867">2*IMREAL(K165)*COS(2*PI()*B165*12/Nt_load2)-2*IMAGINARY(K165)*SIN(2*PI()*B165*12/Nt_load2)</f>
        <v>1.6120987830284145E-4</v>
      </c>
      <c r="S426" s="223">
        <f t="shared" ref="S426:S489" ca="1" si="868">2*IMREAL(K165)*COS(2*PI()*B165*13/Nt_load2)-2*IMAGINARY(K165)*SIN(2*PI()*B165*13/Nt_load2)</f>
        <v>6.6834381996177736E-5</v>
      </c>
      <c r="T426" s="223">
        <f t="shared" ref="T426:T489" ca="1" si="869">2*IMREAL(K165)*COS(2*PI()*B165*14/Nt_load2)-2*IMAGINARY(K165)*SIN(2*PI()*B165*14/Nt_load2)</f>
        <v>-1.6449027398635294E-4</v>
      </c>
      <c r="U426" s="223">
        <f t="shared" ref="U426:U489" ca="1" si="870">2*IMREAL(K165)*COS(2*PI()*B165*15/Nt_load2)-2*IMAGINARY(K165)*SIN(2*PI()*B165*15/Nt_load2)</f>
        <v>-5.8760795188786989E-5</v>
      </c>
      <c r="V426" s="223">
        <f t="shared" ref="V426:V489" ca="1" si="871">2*IMREAL(K165)*COS(2*PI()*B165*16/Nt_load2)-2*IMAGINARY(K165)*SIN(2*PI()*B165*16/Nt_load2)</f>
        <v>1.6737439819218514E-4</v>
      </c>
      <c r="W426" s="223">
        <f t="shared" ref="W426:W489" ca="1" si="872">2*IMREAL(K165)*COS(2*PI()*B165*17/Nt_load2)-2*IMAGINARY(K165)*SIN(2*PI()*B165*17/Nt_load2)</f>
        <v>5.0545648478948062E-5</v>
      </c>
      <c r="X426" s="223">
        <f t="shared" ref="X426:X489" ca="1" si="873">2*IMREAL(K165)*COS(2*PI()*B165*18/Nt_load2)-2*IMAGINARY(K165)*SIN(2*PI()*B165*18/Nt_load2)</f>
        <v>-1.6985530281250655E-4</v>
      </c>
      <c r="Y426" s="223">
        <f t="shared" ref="Y426:Y489" ca="1" si="874">2*IMREAL(K165)*COS(2*PI()*B165*19/Nt_load2)-2*IMAGINARY(K165)*SIN(2*PI()*B165*19/Nt_load2)</f>
        <v>-4.2208732874648053E-5</v>
      </c>
      <c r="Z426" s="223">
        <f t="shared" ref="Z426:Z489" ca="1" si="875">2*IMREAL(K165)*COS(2*PI()*B165*20/Nt_load2)-2*IMAGINARY(K165)*SIN(2*PI()*B165*20/Nt_load2)</f>
        <v>1.7192701113078504E-4</v>
      </c>
      <c r="AA426" s="223">
        <f t="shared" ref="AA426:AA489" ca="1" si="876">2*IMREAL(K165)*COS(2*PI()*B165*21/Nt_load2)-2*IMAGINARY(K165)*SIN(2*PI()*B165*21/Nt_load2)</f>
        <v>3.3770132735804021E-5</v>
      </c>
      <c r="AB426" s="223">
        <f t="shared" ref="AB426:AB489" ca="1" si="877">2*IMREAL(K165)*COS(2*PI()*B165*22/Nt_load2)-2*IMAGINARY(K165)*SIN(2*PI()*B165*22/Nt_load2)</f>
        <v>-1.735845322202219E-4</v>
      </c>
      <c r="AC426" s="223">
        <f t="shared" ref="AC426:AC489" ca="1" si="878">2*IMREAL(K165)*COS(2*PI()*B165*23/Nt_load2)-2*IMAGINARY(K165)*SIN(2*PI()*B165*23/Nt_load2)</f>
        <v>-2.5250177389285177E-5</v>
      </c>
      <c r="AD426" s="223">
        <f t="shared" ref="AD426:AD489" ca="1" si="879">2*IMREAL(K165)*COS(2*PI()*B165*24/Nt_load2)-2*IMAGINARY(K165)*SIN(2*PI()*B165*24/Nt_load2)</f>
        <v>1.7482387296733099E-4</v>
      </c>
      <c r="AE426" s="223">
        <f t="shared" ref="AE426:AE489" ca="1" si="880">2*IMREAL(K165)*COS(2*PI()*B165*25/Nt_load2)-2*IMAGINARY(K165)*SIN(2*PI()*B165*25/Nt_load2)</f>
        <v>1.6669392153782441E-5</v>
      </c>
      <c r="AF426" s="223">
        <f t="shared" ref="AF426:AF489" ca="1" si="881">2*IMREAL(K165)*COS(2*PI()*B165*26/Nt_load2)-2*IMAGINARY(K165)*SIN(2*PI()*B165*26/Nt_load2)</f>
        <v>-1.75642047691699E-4</v>
      </c>
      <c r="AG426" s="223">
        <f t="shared" ref="AG426:AG489" ca="1" si="882">2*IMREAL(K165)*COS(2*PI()*B165*27/Nt_load2)-2*IMAGINARY(K165)*SIN(2*PI()*B165*27/Nt_load2)</f>
        <v>-8.0484488925136838E-6</v>
      </c>
      <c r="AH426" s="223">
        <f t="shared" ref="AH426:AH489" ca="1" si="883">2*IMREAL(K165)*COS(2*PI()*B165*28/Nt_load2)-2*IMAGINARY(K165)*SIN(2*PI()*B165*28/Nt_load2)</f>
        <v>1.7603708533875129E-4</v>
      </c>
      <c r="AI426" s="223">
        <f t="shared" ref="AI426:AI489" ca="1" si="884">2*IMREAL(K165)*COS(2*PI()*B165*29/Nt_load2)-2*IMAGINARY(K165)*SIN(2*PI()*B165*29/Nt_load2)</f>
        <v>-5.9188378709798387E-7</v>
      </c>
      <c r="AJ426" s="223">
        <f t="shared" ref="AJ426:AJ489" ca="1" si="885">2*IMREAL(K165)*COS(2*PI()*B165*30/Nt_load2)-2*IMAGINARY(K165)*SIN(2*PI()*B165*30/Nt_load2)</f>
        <v>-1.7600803422819497E-4</v>
      </c>
      <c r="AK426" s="223">
        <f t="shared" ref="AK426:AK489" ca="1" si="886">2*IMREAL(K165)*COS(2*PI()*B165*31/Nt_load2)-2*IMAGINARY(K165)*SIN(2*PI()*B165*31/Nt_load2)</f>
        <v>9.2307905668236392E-6</v>
      </c>
      <c r="AL426" s="223">
        <f t="shared" ref="AL426:AL489" ca="1" si="887">2*IMREAL(K165)*COS(2*PI()*B165*32/Nt_load2)-2*IMAGINARY(K165)*SIN(2*PI()*B165*32/Nt_load2)</f>
        <v>1.7555496434669985E-4</v>
      </c>
      <c r="AM426" s="223">
        <f t="shared" ref="AM426:AM489" ca="1" si="888">2*IMREAL(K165)*COS(2*PI()*B165*33/Nt_load2)-2*IMAGINARY(K165)*SIN(2*PI()*B165*33/Nt_load2)</f>
        <v>-1.7847459563550823E-5</v>
      </c>
      <c r="AN426" s="223">
        <f t="shared" ref="AN426:AN489" ca="1" si="889">2*IMREAL(K165)*COS(2*PI()*B165*34/Nt_load2)-2*IMAGINARY(K165)*SIN(2*PI()*B165*34/Nt_load2)</f>
        <v>-1.7467896717929471E-4</v>
      </c>
      <c r="AO426" s="223">
        <f t="shared" ref="AO426:AO489" ca="1" si="890">2*IMREAL(K165)*COS(2*PI()*B165*35/Nt_load2)-2*IMAGINARY(K165)*SIN(2*PI()*B165*35/Nt_load2)</f>
        <v>2.642113246693782E-5</v>
      </c>
      <c r="AP426" s="223">
        <f t="shared" ref="AP426:AP489" ca="1" si="891">2*IMREAL(K165)*COS(2*PI()*B165*36/Nt_load2)-2*IMAGINARY(K165)*SIN(2*PI()*B165*36/Nt_load2)</f>
        <v>1.7338215307988414E-4</v>
      </c>
      <c r="AQ426" s="223">
        <f t="shared" ref="AQ426:AQ489" ca="1" si="892">2*IMREAL(K165)*COS(2*PI()*B165*37/Nt_load2)-2*IMAGINARY(K165)*SIN(2*PI()*B165*37/Nt_load2)</f>
        <v>-3.4931154547994067E-5</v>
      </c>
      <c r="AR426" s="223">
        <f t="shared" ref="AR426:AR489" ca="1" si="893">2*IMREAL(K165)*COS(2*PI()*B165*38/Nt_load2)-2*IMAGINARY(K165)*SIN(2*PI()*B165*38/Nt_load2)</f>
        <v>-1.7166764618722137E-4</v>
      </c>
      <c r="AS426" s="223">
        <f t="shared" ref="AS426:AS489" ca="1" si="894">2*IMREAL(K165)*COS(2*PI()*B165*39/Nt_load2)-2*IMAGINARY(K165)*SIN(2*PI()*B165*39/Nt_load2)</f>
        <v>4.3357024418136416E-5</v>
      </c>
      <c r="AT426" s="223">
        <f t="shared" ref="AT426:AT489" ca="1" si="895">2*IMREAL(K165)*COS(2*PI()*B165*40/Nt_load2)-2*IMAGINARY(K165)*SIN(2*PI()*B165*40/Nt_load2)</f>
        <v>1.6953957689858339E-4</v>
      </c>
      <c r="AU426" s="223">
        <f t="shared" ref="AU426:AU489" ca="1" si="896">2*IMREAL(K165)*COS(2*PI()*B165*41/Nt_load2)-2*IMAGINARY(K165)*SIN(2*PI()*B165*41/Nt_load2)</f>
        <v>-5.1678443418828662E-5</v>
      </c>
      <c r="AV426" s="223">
        <f t="shared" ref="AV426:AV489" ca="1" si="897">2*IMREAL(K165)*COS(2*PI()*B165*42/Nt_load2)-2*IMAGINARY(K165)*SIN(2*PI()*B165*42/Nt_load2)</f>
        <v>-1.6700307191928358E-4</v>
      </c>
      <c r="AW426" s="223">
        <f t="shared" ref="AW426:AW489" ca="1" si="898">2*IMREAL(K165)*COS(2*PI()*B165*43/Nt_load2)-2*IMAGINARY(K165)*SIN(2*PI()*B165*43/Nt_load2)</f>
        <v>5.987536452282671E-5</v>
      </c>
      <c r="AX426" s="223">
        <f t="shared" ref="AX426:AX489" ca="1" si="899">2*IMREAL(K165)*COS(2*PI()*B165*44/Nt_load2)-2*IMAGINARY(K165)*SIN(2*PI()*B165*44/Nt_load2)</f>
        <v>1.640642419119892E-4</v>
      </c>
      <c r="AY426" s="223">
        <f t="shared" ref="AY426:AY489" ca="1" si="900">2*IMREAL(K165)*COS(2*PI()*B165*45/Nt_load2)-2*IMAGINARY(K165)*SIN(2*PI()*B165*45/Nt_load2)</f>
        <v>-6.792804062922678E-5</v>
      </c>
      <c r="AZ426" s="223">
        <f t="shared" ref="AZ426:AZ489" ca="1" si="901">2*IMREAL(K165)*COS(2*PI()*B165*46/Nt_load2)-2*IMAGINARY(K165)*SIN(2*PI()*B165*46/Nt_load2)</f>
        <v>-1.607301667755975E-4</v>
      </c>
      <c r="BA426" s="223">
        <f t="shared" ref="BA426:BA489" ca="1" si="902">2*IMREAL(K165)*COS(2*PI()*B165*47/Nt_load2)-2*IMAGINARY(K165)*SIN(2*PI()*B165*47/Nt_load2)</f>
        <v>7.581707213595965E-5</v>
      </c>
      <c r="BB426" s="223">
        <f t="shared" ref="BB426:BB489" ca="1" si="903">2*IMREAL(K165)*COS(2*PI()*B165*48/Nt_load2)-2*IMAGINARY(K165)*SIN(2*PI()*B165*48/Nt_load2)</f>
        <v>1.5700887858914451E-4</v>
      </c>
      <c r="BC426" s="223">
        <f t="shared" ref="BC426:BC489" ca="1" si="904">2*IMREAL(K165)*COS(2*PI()*B165*49/Nt_load2)-2*IMAGINARY(K165)*SIN(2*PI()*B165*49/Nt_load2)</f>
        <v>-8.3523453675123571E-5</v>
      </c>
      <c r="BD426" s="223">
        <f t="shared" ref="BD426:BD489" ca="1" si="905">2*IMREAL(K165)*COS(2*PI()*B165*50/Nt_load2)-2*IMAGINARY(K165)*SIN(2*PI()*B165*50/Nt_load2)</f>
        <v>-1.5290934226181682E-4</v>
      </c>
      <c r="BE426" s="223">
        <f t="shared" ref="BE426:BE489" ca="1" si="906">2*IMREAL(K165)*COS(2*PI()*B165*51/Nt_load2)-2*IMAGINARY(K165)*SIN(2*PI()*B165*51/Nt_load2)</f>
        <v>9.1028619898595763E-5</v>
      </c>
      <c r="BF426" s="223">
        <f t="shared" ref="BF426:BF489" ca="1" si="907">2*IMREAL(K165)*COS(2*PI()*B165*52/Nt_load2)-2*IMAGINARY(K165)*SIN(2*PI()*B165*52/Nt_load2)</f>
        <v>1.4844143393570255E-4</v>
      </c>
      <c r="BG426" s="223">
        <f t="shared" ref="BG426:BG489" ca="1" si="908">2*IMREAL(K165)*COS(2*PI()*B165*53/Nt_load2)-2*IMAGINARY(K165)*SIN(2*PI()*B165*53/Nt_load2)</f>
        <v>-9.8314490203564651E-5</v>
      </c>
      <c r="BH426" s="223">
        <f t="shared" ref="BH426:BH489" ca="1" si="909">2*IMREAL(K165)*COS(2*PI()*B165*54/Nt_load2)-2*IMAGINARY(K165)*SIN(2*PI()*B165*54/Nt_load2)</f>
        <v>-1.4361591719330453E-4</v>
      </c>
      <c r="BI426" s="223">
        <f t="shared" ref="BI426:BI489" ca="1" si="910">2*IMREAL(K165)*COS(2*PI()*B165*55/Nt_load2)-2*IMAGINARY(K165)*SIN(2*PI()*B165*55/Nt_load2)</f>
        <v>1.0536351229030089E-4</v>
      </c>
      <c r="BJ426" s="223">
        <f t="shared" ref="BJ426:BJ489" ca="1" si="911">2*IMREAL(K165)*COS(2*PI()*B165*56/Nt_load2)-2*IMAGINARY(K165)*SIN(2*PI()*B165*56/Nt_load2)</f>
        <v>1.3844441712711921E-4</v>
      </c>
      <c r="BK426" s="223">
        <f t="shared" ref="BK426:BK489" ca="1" si="912">2*IMREAL(K165)*COS(2*PI()*B165*57/Nt_load2)-2*IMAGINARY(K165)*SIN(2*PI()*B165*57/Nt_load2)</f>
        <v>-1.1215870444717809E-4</v>
      </c>
      <c r="BL426" s="223">
        <f t="shared" ref="BL426:BL489" ca="1" si="913">2*IMREAL(K165)*COS(2*PI()*B165*58/Nt_load2)-2*IMAGINARY(K165)*SIN(2*PI()*B165*58/Nt_load2)</f>
        <v>-1.3293939233377432E-4</v>
      </c>
      <c r="BM426" s="223">
        <f t="shared" ref="BM426:BM489" ca="1" si="914">2*IMREAL(K165)*COS(2*PI()*B165*59/Nt_load2)-2*IMAGINARY(K165)*SIN(2*PI()*B165*59/Nt_load2)</f>
        <v>1.1868369646109786E-4</v>
      </c>
      <c r="BN426" s="223">
        <f t="shared" ref="BN426:BN489" ca="1" si="915">2*IMREAL(K165)*COS(2*PI()*B165*60/Nt_load2)-2*IMAGINARY(K165)*SIN(2*PI()*B165*60/Nt_load2)</f>
        <v>1.2711410490018349E-4</v>
      </c>
      <c r="BO426" s="223">
        <f t="shared" ref="BO426:BO489" ca="1" si="916">2*IMREAL(K165)*COS(2*PI()*B165*61/Nt_load2)-2*IMAGINARY(K165)*SIN(2*PI()*B165*61/Nt_load2)</f>
        <v>-1.2492276905477884E-4</v>
      </c>
      <c r="BP426" s="223">
        <f t="shared" ref="BP426:BP489" ca="1" si="917">2*IMREAL(K165)*COS(2*PI()*B165*62/Nt_load2)-2*IMAGINARY(K165)*SIN(2*PI()*B165*62/Nt_load2)</f>
        <v>-1.2098258845400571E-4</v>
      </c>
      <c r="BQ426" s="223">
        <f t="shared" ref="BQ426:BQ489" ca="1" si="918">2*IMREAL(K165)*COS(2*PI()*B165*63/Nt_load2)-2*IMAGINARY(K165)*SIN(2*PI()*B165*63/Nt_load2)</f>
        <v>1.3086089175586634E-4</v>
      </c>
      <c r="BR426" s="223">
        <f t="shared" ref="BR426:BR489" ca="1" si="919">2*IMREAL(K165)*COS(2*PI()*B165*64/Nt_load2)-2*IMAGINARY(K165)*SIN(2*PI()*B165*64/Nt_load2)</f>
        <v>1.1455961435542085E-4</v>
      </c>
      <c r="BS426" s="223">
        <f t="shared" ref="BS426:BS489" ca="1" si="920">2*IMREAL(K165)*COS(2*PI()*B165*65/Nt_load2)-2*IMAGINARY(K165)*SIN(2*PI()*B165*65/Nt_load2)</f>
        <v>-1.3648375910665185E-4</v>
      </c>
      <c r="BT426" s="223">
        <f t="shared" ref="BT426:BT489" ca="1" si="921">2*IMREAL(K165)*COS(2*PI()*B165*66/Nt_load2)-2*IMAGINARY(K165)*SIN(2*PI()*B165*66/Nt_load2)</f>
        <v>-1.078606561116167E-4</v>
      </c>
      <c r="BU426" s="223">
        <f t="shared" ref="BU426:BU489" ca="1" si="922">2*IMREAL(K165)*COS(2*PI()*B165*67/Nt_load2)-2*IMAGINARY(K165)*SIN(2*PI()*B165*67/Nt_load2)</f>
        <v>1.4177782512718559E-4</v>
      </c>
      <c r="BV426" s="223">
        <f t="shared" ref="BV426:BV489" ca="1" si="923">2*IMREAL(K165)*COS(2*PI()*B165*68/Nt_load2)-2*IMAGINARY(K165)*SIN(2*PI()*B165*68/Nt_load2)</f>
        <v>1.0090185209976E-4</v>
      </c>
      <c r="BW426" s="223">
        <f t="shared" ref="BW426:BW489" ca="1" si="924">2*IMREAL(K165)*COS(2*PI()*B165*69/Nt_load2)-2*IMAGINARY(K165)*SIN(2*PI()*B165*69/Nt_load2)</f>
        <v>-1.4673033594871565E-4</v>
      </c>
      <c r="BX426" s="223">
        <f t="shared" ref="BX426:BX489" ca="1" si="925">2*IMREAL(K165)*COS(2*PI()*B165*70/Nt_load2)-2*IMAGINARY(K165)*SIN(2*PI()*B165*70/Nt_load2)</f>
        <v>-9.3699966688238584E-5</v>
      </c>
      <c r="BY426" s="223">
        <f t="shared" ref="BY426:BY489" ca="1" si="926">2*IMREAL(K165)*COS(2*PI()*B165*71/Nt_load2)-2*IMAGINARY(K165)*SIN(2*PI()*B165*71/Nt_load2)</f>
        <v>1.5132936053888579E-4</v>
      </c>
      <c r="BZ426" s="223">
        <f t="shared" ref="BZ426:BZ489" ca="1" si="927">2*IMREAL(K165)*COS(2*PI()*B165*72/Nt_load2)-2*IMAGINARY(K165)*SIN(2*PI()*B165*72/Nt_load2)</f>
        <v>8.6272349849815299E-5</v>
      </c>
      <c r="CA426" s="223">
        <f t="shared" ref="CA426:CA489" ca="1" si="928">2*IMREAL(K165)*COS(2*PI()*B165*73/Nt_load2)-2*IMAGINARY(K165)*SIN(2*PI()*B165*73/Nt_load2)</f>
        <v>-1.5556381944463251E-4</v>
      </c>
      <c r="CB426" s="223">
        <f t="shared" ref="CB426:CB489" ca="1" si="929">2*IMREAL(K165)*COS(2*PI()*B165*74/Nt_load2)-2*IMAGINARY(K165)*SIN(2*PI()*B165*74/Nt_load2)</f>
        <v>-7.863689536404057E-5</v>
      </c>
      <c r="CC426" s="223">
        <f t="shared" ref="CC426:CC489" ca="1" si="930">2*IMREAL(K165)*COS(2*PI()*B165*75/Nt_load2)-2*IMAGINARY(K165)*SIN(2*PI()*B165*75/Nt_load2)</f>
        <v>1.5942351148355463E-4</v>
      </c>
      <c r="CD426" s="223">
        <f t="shared" ref="CD426:CD489" ca="1" si="931">2*IMREAL(K165)*COS(2*PI()*B165*76/Nt_load2)-2*IMAGINARY(K165)*SIN(2*PI()*B165*76/Nt_load2)</f>
        <v>7.0811997709555391E-5</v>
      </c>
      <c r="CE426" s="223">
        <f t="shared" ref="CE426:CE489" ca="1" si="932">2*IMREAL(K165)*COS(2*PI()*B165*77/Nt_load2)-2*IMAGINARY(K165)*SIN(2*PI()*B165*77/Nt_load2)</f>
        <v>-1.6289913831946248E-4</v>
      </c>
      <c r="CF426" s="223">
        <f t="shared" ref="CF426:CF489" ca="1" si="933">2*IMREAL(K165)*COS(2*PI()*B165*78/Nt_load2)-2*IMAGINARY(K165)*SIN(2*PI()*B165*78/Nt_load2)</f>
        <v>-6.2816507750187113E-5</v>
      </c>
      <c r="CG426" s="223">
        <f t="shared" ref="CG426:CG489" ca="1" si="934">2*IMREAL(K165)*COS(2*PI()*B165*79/Nt_load2)-2*IMAGINARY(K165)*SIN(2*PI()*B165*79/Nt_load2)</f>
        <v>1.6598232686288031E-4</v>
      </c>
      <c r="CH426" s="223">
        <f t="shared" ref="CH426:CH489" ca="1" si="935">2*IMREAL(K165)*COS(2*PI()*B165*80/Nt_load2)-2*IMAGINARY(K165)*SIN(2*PI()*B165*80/Nt_load2)</f>
        <v>5.4669687321574704E-5</v>
      </c>
      <c r="CI426" s="223">
        <f t="shared" ref="CI426:CI489" ca="1" si="936">2*IMREAL(K165)*COS(2*PI()*B165*81/Nt_load2)-2*IMAGINARY(K165)*SIN(2*PI()*B165*81/Nt_load2)</f>
        <v>-1.6866564944254989E-4</v>
      </c>
      <c r="CJ426" s="223">
        <f t="shared" ref="CJ426:CJ489" ca="1" si="937">2*IMREAL(K165)*COS(2*PI()*B165*82/Nt_load2)-2*IMAGINARY(K165)*SIN(2*PI()*B165*82/Nt_load2)</f>
        <v>-4.6391162827703181E-5</v>
      </c>
      <c r="CK426" s="223">
        <f t="shared" ref="CK426:CK489" ca="1" si="938">2*IMREAL(K165)*COS(2*PI()*B165*83/Nt_load2)-2*IMAGINARY(K165)*SIN(2*PI()*B165*83/Nt_load2)</f>
        <v>1.7094264169934632E-4</v>
      </c>
      <c r="CL426" s="223">
        <f t="shared" ref="CL426:CL489" ca="1" si="939">2*IMREAL(K165)*COS(2*PI()*B165*84/Nt_load2)-2*IMAGINARY(K165)*SIN(2*PI()*B165*84/Nt_load2)</f>
        <v>3.8000877959196177E-5</v>
      </c>
      <c r="CM426" s="223">
        <f t="shared" ref="CM426:CM489" ca="1" si="940">2*IMREAL(K165)*COS(2*PI()*B165*85/Nt_load2)-2*IMAGINARY(K165)*SIN(2*PI()*B165*85/Nt_load2)</f>
        <v>-1.7280781815948211E-4</v>
      </c>
      <c r="CN426" s="223">
        <f t="shared" ref="CN426:CN489" ca="1" si="941">2*IMREAL(K165)*COS(2*PI()*B165*86/Nt_load2)-2*IMAGINARY(K165)*SIN(2*PI()*B165*86/Nt_load2)</f>
        <v>-2.9519045647201676E-5</v>
      </c>
      <c r="CO426" s="223">
        <f t="shared" ref="CO426:CO489" ca="1" si="942">2*IMREAL(K165)*COS(2*PI()*B165*87/Nt_load2)-2*IMAGINARY(K165)*SIN(2*PI()*B165*87/Nt_load2)</f>
        <v>1.7425668544949531E-4</v>
      </c>
      <c r="CP426" s="223">
        <f t="shared" ref="CP426:CP489" ca="1" si="943">2*IMREAL(K165)*COS(2*PI()*B165*88/Nt_load2)-2*IMAGINARY(K165)*SIN(2*PI()*B165*88/Nt_load2)</f>
        <v>2.0966099368680048E-5</v>
      </c>
      <c r="CQ426" s="223">
        <f t="shared" ref="CQ426:CQ489" ca="1" si="944">2*IMREAL(K165)*COS(2*PI()*B165*89/Nt_load2)-2*IMAGINARY(K165)*SIN(2*PI()*B165*89/Nt_load2)</f>
        <v>-1.7528575312117676E-4</v>
      </c>
      <c r="CR426" s="223">
        <f t="shared" ref="CR426:CR489" ca="1" si="945">2*IMREAL(K165)*COS(2*PI()*B165*90/Nt_load2)-2*IMAGINARY(K165)*SIN(2*PI()*B165*90/Nt_load2)</f>
        <v>-1.2362643920365882E-5</v>
      </c>
      <c r="CS426" s="223">
        <f t="shared" ref="CS426:CS489" ca="1" si="946">2*IMREAL(K165)*COS(2*PI()*B165*91/Nt_load2)-2*IMAGINARY(K165)*SIN(2*PI()*B165*91/Nt_load2)</f>
        <v>1.7589254206037077E-4</v>
      </c>
      <c r="CT426" s="223">
        <f t="shared" ref="CT426:CT489" ca="1" si="947">2*IMREAL(K165)*COS(2*PI()*B165*92/Nt_load2)-2*IMAGINARY(K165)*SIN(2*PI()*B165*92/Nt_load2)</f>
        <v>3.7294057800028109E-6</v>
      </c>
      <c r="CU426" s="223">
        <f t="shared" ref="CU426:CU489" ca="1" si="948">2*IMREAL(K165)*COS(2*PI()*B165*93/Nt_load2)-2*IMAGINARY(K165)*SIN(2*PI()*B165*93/Nt_load2)</f>
        <v>-1.760755904593743E-4</v>
      </c>
      <c r="CV426" s="223">
        <f t="shared" ref="CV426:CV489" ca="1" si="949">2*IMREAL(K165)*COS(2*PI()*B165*94/Nt_load2)-2*IMAGINARY(K165)*SIN(2*PI()*B165*94/Nt_load2)</f>
        <v>4.9128168255366353E-6</v>
      </c>
      <c r="CW426" s="223">
        <f t="shared" ref="CW426:CW489" ca="1" si="950">2*IMREAL(K165)*COS(2*PI()*B165*95/Nt_load2)-2*IMAGINARY(K165)*SIN(2*PI()*B165*95/Nt_load2)</f>
        <v>1.7583445733856105E-4</v>
      </c>
      <c r="CX426" s="223">
        <f t="shared" ref="CX426:CX489" ca="1" si="951">2*IMREAL(K165)*COS(2*PI()*B165*96/Nt_load2)-2*IMAGINARY(K165)*SIN(2*PI()*B165*96/Nt_load2)</f>
        <v>-1.3543204025031423E-5</v>
      </c>
      <c r="CY426" s="223">
        <f t="shared" ref="CY426:CY489" ca="1" si="952">2*IMREAL(K165)*COS(2*PI()*B165*97/Nt_load2)-2*IMAGINARY(K165)*SIN(2*PI()*B165*97/Nt_load2)</f>
        <v>-1.7516972360873931E-4</v>
      </c>
      <c r="CZ426" s="223">
        <f t="shared" ref="CZ426:CZ489" ca="1" si="953">2*IMREAL(K165)*COS(2*PI()*B165*98/Nt_load2)-2*IMAGINARY(K165)*SIN(2*PI()*B165*98/Nt_load2)</f>
        <v>2.2140964459785366E-5</v>
      </c>
      <c r="DA426" s="223">
        <f t="shared" ref="DA426:DA489" ca="1" si="954">2*IMREAL(K165)*COS(2*PI()*B165*99/Nt_load2)-2*IMAGINARY(K165)*SIN(2*PI()*B165*99/Nt_load2)</f>
        <v>1.7408299067168877E-4</v>
      </c>
      <c r="DB426" s="223">
        <f t="shared" ref="DB426:DB489" ca="1" si="955">2*IMREAL(K165)*COS(2*PI()*B165*100/Nt_load2)-2*IMAGINARY(K165)*SIN(2*PI()*B165*100/Nt_load2)</f>
        <v>-3.0685385371836244E-5</v>
      </c>
      <c r="DC426" s="223">
        <f t="shared" ref="DC426:DC489" ca="1" si="956">2*IMREAL(K165)*COS(2*PI()*B165*101/Nt_load2)-2*IMAGINARY(K165)*SIN(2*PI()*B165*101/Nt_load2)</f>
        <v>-1.7257687656224108E-4</v>
      </c>
      <c r="DD426" s="223">
        <f t="shared" ref="DD426:DD489" ca="1" si="957">2*IMREAL(K165)*COS(2*PI()*B165*102/Nt_load2)-2*IMAGINARY(K165)*SIN(2*PI()*B165*102/Nt_load2)</f>
        <v>3.9155882502808962E-5</v>
      </c>
      <c r="DE426" s="223">
        <f t="shared" ref="DE426:DE489" ca="1" si="958">2*IMREAL(K165)*COS(2*PI()*B165*103/Nt_load2)-2*IMAGINARY(K165)*SIN(2*PI()*B165*103/Nt_load2)</f>
        <v>1.7065500964120596E-4</v>
      </c>
      <c r="DF426" s="223">
        <f t="shared" ref="DF426:DF489" ca="1" si="959">2*IMREAL(K165)*COS(2*PI()*B165*104/Nt_load2)-2*IMAGINARY(K165)*SIN(2*PI()*B165*104/Nt_load2)</f>
        <v>-4.7532049683177228E-5</v>
      </c>
      <c r="DG426" s="223">
        <f t="shared" ref="DG426:DG489" ca="1" si="960">2*IMREAL(K165)*COS(2*PI()*B165*105/Nt_load2)-2*IMAGINARY(K165)*SIN(2*PI()*B165*105/Nt_load2)</f>
        <v>-1.6832201985433179E-4</v>
      </c>
      <c r="DH426" s="223">
        <f t="shared" ref="DH426:DH489" ca="1" si="961">2*IMREAL(K165)*COS(2*PI()*B165*106/Nt_load2)-2*IMAGINARY(K165)*SIN(2*PI()*B165*106/Nt_load2)</f>
        <v>5.5793707992542914E-5</v>
      </c>
      <c r="DI426" s="223">
        <f t="shared" ref="DI426:DI489" ca="1" si="962">2*IMREAL(K165)*COS(2*PI()*B165*107/Nt_load2)-2*IMAGINARY(K165)*SIN(2*PI()*B165*107/Nt_load2)</f>
        <v>1.6558352757835924E-4</v>
      </c>
      <c r="DJ426" s="223">
        <f t="shared" ref="DJ426:DJ489" ca="1" si="963">2*IMREAL(K165)*COS(2*PI()*B165*108/Nt_load2)-2*IMAGINARY(K165)*SIN(2*PI()*B165*108/Nt_load2)</f>
        <v>-6.3920954372402963E-5</v>
      </c>
      <c r="DK426" s="223">
        <f t="shared" ref="DK426:DK489" ca="1" si="964">2*IMREAL(K165)*COS(2*PI()*B165*109/Nt_load2)-2*IMAGINARY(K165)*SIN(2*PI()*B165*109/Nt_load2)</f>
        <v>-1.6244613008104791E-4</v>
      </c>
      <c r="DL426" s="223">
        <f t="shared" ref="DL426:DL489" ca="1" si="965">2*IMREAL(K165)*COS(2*PI()*B165*110/Nt_load2)-2*IMAGINARY(K165)*SIN(2*PI()*B165*110/Nt_load2)</f>
        <v>7.1894209574365565E-5</v>
      </c>
      <c r="DM426" s="223">
        <f t="shared" ref="DM426:DM489" ca="1" si="966">2*IMREAL(K165)*COS(2*PI()*B165*111/Nt_load2)-2*IMAGINARY(K165)*SIN(2*PI()*B165*111/Nt_load2)</f>
        <v>1.5891738562777088E-4</v>
      </c>
      <c r="DN426" s="223">
        <f t="shared" ref="DN426:DN489" ca="1" si="967">2*IMREAL(K165)*COS(2*PI()*B165*112/Nt_load2)-2*IMAGINARY(K165)*SIN(2*PI()*B165*112/Nt_load2)</f>
        <v>-7.9694265328274515E-5</v>
      </c>
      <c r="DO426" s="223">
        <f t="shared" ref="DO426:DO489" ca="1" si="968">2*IMREAL(K165)*COS(2*PI()*B165*113/Nt_load2)-2*IMAGINARY(K165)*SIN(2*PI()*B165*113/Nt_load2)</f>
        <v>-1.5500579527299765E-4</v>
      </c>
      <c r="DP426" s="223">
        <f t="shared" ref="DP426:DP489" ca="1" si="969">2*IMREAL(K165)*COS(2*PI()*B165*114/Nt_load2)-2*IMAGINARY(K165)*SIN(2*PI()*B165*114/Nt_load2)</f>
        <v>8.7302330616618838E-5</v>
      </c>
      <c r="DQ426" s="223">
        <f t="shared" ref="DQ426:DQ489" ca="1" si="970">2*IMREAL(K165)*COS(2*PI()*B165*115/Nt_load2)-2*IMAGINARY(K165)*SIN(2*PI()*B165*115/Nt_load2)</f>
        <v>1.5072078238050768E-4</v>
      </c>
      <c r="DR426" s="223">
        <f t="shared" ref="DR426:DR489" ca="1" si="971">2*IMREAL(K165)*COS(2*PI()*B165*116/Nt_load2)-2*IMAGINARY(K165)*SIN(2*PI()*B165*116/Nt_load2)</f>
        <v>-9.4700076943722293E-5</v>
      </c>
      <c r="DS426" s="223">
        <f t="shared" ref="DS426:DS489" ca="1" si="972">2*IMREAL(K165)*COS(2*PI()*B165*117/Nt_load2)-2*IMAGINARY(K165)*SIN(2*PI()*B165*117/Nt_load2)</f>
        <v>-1.4607266992168179E-4</v>
      </c>
      <c r="DT426" s="223">
        <f t="shared" ref="DT426:DT489" ca="1" si="973">2*IMREAL(K165)*COS(2*PI()*B165*118/Nt_load2)-2*IMAGINARY(K165)*SIN(2*PI()*B165*118/Nt_load2)</f>
        <v>1.0186968249072126E-4</v>
      </c>
      <c r="DU426" s="223">
        <f t="shared" ref="DU426:DU489" ca="1" si="974">2*IMREAL(K165)*COS(2*PI()*B165*119/Nt_load2)-2*IMAGINARY(K165)*SIN(2*PI()*B165*119/Nt_load2)</f>
        <v>1.4107265560655684E-4</v>
      </c>
      <c r="DV426" s="223">
        <f t="shared" ref="DV426:DV489" ca="1" si="975">2*IMREAL(K165)*COS(2*PI()*B165*120/Nt_load2)-2*IMAGINARY(K165)*SIN(2*PI()*B165*120/Nt_load2)</f>
        <v>-1.0879387504986975E-4</v>
      </c>
      <c r="DW426" s="223">
        <f t="shared" ref="DW426:DW489" ca="1" si="976">2*IMREAL(K165)*COS(2*PI()*B165*121/Nt_load2)-2*IMAGINARY(K165)*SIN(2*PI()*B165*121/Nt_load2)</f>
        <v>-1.3573278490757332E-4</v>
      </c>
      <c r="DX426" s="223">
        <f t="shared" ref="DX426:DX489" ca="1" si="977">2*IMREAL(K165)*COS(2*PI()*B165*122/Nt_load2)-2*IMAGINARY(K165)*SIN(2*PI()*B165*122/Nt_load2)</f>
        <v>1.1545597363480518E-4</v>
      </c>
      <c r="DY426" s="223">
        <f t="shared" ref="DY426:DY489" ca="1" si="978">2*IMREAL(K165)*COS(2*PI()*B165*123/Nt_load2)-2*IMAGINARY(K165)*SIN(2*PI()*B165*123/Nt_load2)</f>
        <v>1.3006592204095971E-4</v>
      </c>
      <c r="DZ426" s="223">
        <f t="shared" ref="DZ426:DZ489" ca="1" si="979">2*IMREAL(K165)*COS(2*PI()*B165*124/Nt_load2)-2*IMAGINARY(K165)*SIN(2*PI()*B165*124/Nt_load2)</f>
        <v>-1.2183992866650911E-4</v>
      </c>
      <c r="EA426" s="223">
        <f t="shared" ref="EA426:EA489" ca="1" si="980">2*IMREAL(K165)*COS(2*PI()*B165*125/Nt_load2)-2*IMAGINARY(K165)*SIN(2*PI()*B165*125/Nt_load2)</f>
        <v>-1.240857189757202E-4</v>
      </c>
      <c r="EB426" s="223">
        <f t="shared" ref="EB426:EB489" ca="1" si="981">2*IMREAL(K165)*COS(2*PI()*B165*126/Nt_load2)-2*IMAGINARY(K165)*SIN(2*PI()*B165*126/Nt_load2)</f>
        <v>1.2793036063813438E-4</v>
      </c>
      <c r="EC426" s="223">
        <f t="shared" ref="EC426:EC489" ca="1" si="982">2*IMREAL(K165)*COS(2*PI()*B165*127/Nt_load2)-2*IMAGINARY(K165)*SIN(2*PI()*B165*127/Nt_load2)</f>
        <v>1.1780658254484293E-4</v>
      </c>
      <c r="ED426" s="223">
        <f t="shared" ref="ED426:ED489" ca="1" si="983">2*IMREAL(K165)*COS(2*PI()*B165*128/Nt_load2)-2*IMAGINARY(K165)*SIN(2*PI()*B165*128/Nt_load2)</f>
        <v>-1.3371259716560627E-4</v>
      </c>
      <c r="EE426" s="223">
        <f t="shared" ref="EE426:EE489" ca="1" si="984">2*IMREAL(K165)*COS(2*PI()*B165*129/Nt_load2)-2*IMAGINARY(K165)*SIN(2*PI()*B165*129/Nt_load2)</f>
        <v>-1.1124363973797336E-4</v>
      </c>
      <c r="EF426" s="223">
        <f t="shared" ref="EF426:EF489" ca="1" si="985">2*IMREAL(K165)*COS(2*PI()*B165*130/Nt_load2)-2*IMAGINARY(K165)*SIN(2*PI()*B165*130/Nt_load2)</f>
        <v>1.3917270833466603E-4</v>
      </c>
      <c r="EG426" s="223">
        <f t="shared" ref="EG426:EG489" ca="1" si="986">2*IMREAL(K165)*COS(2*PI()*B165*131/Nt_load2)-2*IMAGINARY(K165)*SIN(2*PI()*B165*131/Nt_load2)</f>
        <v>1.0441270125918678E-4</v>
      </c>
      <c r="EH426" s="223">
        <f t="shared" ref="EH426:EH489" ca="1" si="987">2*IMREAL(K165)*COS(2*PI()*B165*132/Nt_load2)-2*IMAGINARY(K165)*SIN(2*PI()*B165*132/Nt_load2)</f>
        <v>-1.4429754025925806E-4</v>
      </c>
      <c r="EI426" s="223">
        <f t="shared" ref="EI426:EI489" ca="1" si="988">2*IMREAL(K165)*COS(2*PI()*B165*133/Nt_load2)-2*IMAGINARY(K165)*SIN(2*PI()*B165*133/Nt_load2)</f>
        <v>-9.7330223437594319E-5</v>
      </c>
      <c r="EJ426" s="223">
        <f t="shared" ref="EJ426:EJ489" ca="1" si="989">2*IMREAL(K165)*COS(2*PI()*B165*134/Nt_load2)-2*IMAGINARY(K165)*SIN(2*PI()*B165*134/Nt_load2)</f>
        <v>1.4907474677039651E-4</v>
      </c>
      <c r="EK426" s="223">
        <f t="shared" ref="EK426:EK489" ca="1" si="990">2*IMREAL(K165)*COS(2*PI()*B165*135/Nt_load2)-2*IMAGINARY(K165)*SIN(2*PI()*B165*135/Nt_load2)</f>
        <v>9.0013268582620059E-5</v>
      </c>
      <c r="EL426" s="223">
        <f t="shared" ref="EL426:EL489" ca="1" si="991">2*IMREAL(K165)*COS(2*PI()*B165*136/Nt_load2)-2*IMAGINARY(K165)*SIN(2*PI()*B165*136/Nt_load2)</f>
        <v>-1.5349281915915663E-4</v>
      </c>
      <c r="EM426" s="223">
        <f t="shared" ref="EM426:EM489" ca="1" si="992">2*IMREAL(K165)*COS(2*PI()*B165*137/Nt_load2)-2*IMAGINARY(K165)*SIN(2*PI()*B165*137/Nt_load2)</f>
        <v>-8.2479463879399161E-5</v>
      </c>
      <c r="EN426" s="223">
        <f t="shared" ref="EN426:EN489" ca="1" si="993">2*IMREAL(K165)*COS(2*PI()*B165*138/Nt_load2)-2*IMAGINARY(K165)*SIN(2*PI()*B165*138/Nt_load2)</f>
        <v>1.575411139021793E-4</v>
      </c>
      <c r="EO426" s="223">
        <f t="shared" ref="EO426:EO489" ca="1" si="994">2*IMREAL(K165)*COS(2*PI()*B165*139/Nt_load2)-2*IMAGINARY(K165)*SIN(2*PI()*B165*139/Nt_load2)</f>
        <v>7.4746958923340492E-5</v>
      </c>
      <c r="EP426" s="223">
        <f t="shared" ref="EP426:EP489" ca="1" si="995">2*IMREAL(K165)*COS(2*PI()*B165*140/Nt_load2)-2*IMAGINARY(K165)*SIN(2*PI()*B165*140/Nt_load2)</f>
        <v>-1.6120987830283988E-4</v>
      </c>
      <c r="EQ426" s="223">
        <f t="shared" ref="EQ426:EQ489" ca="1" si="996">2*IMREAL(K165)*COS(2*PI()*B165*141/Nt_load2)-2*IMAGINARY(K165)*SIN(2*PI()*B165*141/Nt_load2)</f>
        <v>-6.6834381996179606E-5</v>
      </c>
      <c r="ER426" s="223">
        <f t="shared" ref="ER426:ER489" ca="1" si="997">2*IMREAL(K165)*COS(2*PI()*B165*142/Nt_load2)-2*IMAGINARY(K165)*SIN(2*PI()*B165*142/Nt_load2)</f>
        <v>1.6449027398635131E-4</v>
      </c>
      <c r="ES426" s="223">
        <f t="shared" ref="ES426:ES489" ca="1" si="998">2*IMREAL(K165)*COS(2*PI()*B165*143/Nt_load2)-2*IMAGINARY(K165)*SIN(2*PI()*B165*143/Nt_load2)</f>
        <v>5.876079518878949E-5</v>
      </c>
      <c r="ET426" s="223">
        <f t="shared" ref="ET426:ET489" ca="1" si="999">2*IMREAL(K165)*COS(2*PI()*B165*144/Nt_load2)-2*IMAGINARY(K165)*SIN(2*PI()*B165*144/Nt_load2)</f>
        <v>-1.673743981921849E-4</v>
      </c>
      <c r="EU426" s="223">
        <f t="shared" ref="EU426:EU489" ca="1" si="1000">2*IMREAL(K165)*COS(2*PI()*B165*145/Nt_load2)-2*IMAGINARY(K165)*SIN(2*PI()*B165*145/Nt_load2)</f>
        <v>-5.0545648478951803E-5</v>
      </c>
      <c r="EV426" s="223">
        <f t="shared" ref="EV426:EV489" ca="1" si="1001">2*IMREAL(K165)*COS(2*PI()*B165*146/Nt_load2)-2*IMAGINARY(K165)*SIN(2*PI()*B165*146/Nt_load2)</f>
        <v>1.6985530281250603E-4</v>
      </c>
      <c r="EW426" s="223">
        <f t="shared" ref="EW426:EW489" ca="1" si="1002">2*IMREAL(K165)*COS(2*PI()*B165*147/Nt_load2)-2*IMAGINARY(K165)*SIN(2*PI()*B165*147/Nt_load2)</f>
        <v>4.2208732874652451E-5</v>
      </c>
      <c r="EX426" s="223">
        <f t="shared" ref="EX426:EX489" ca="1" si="1003">2*IMREAL(K165)*COS(2*PI()*B165*148/Nt_load2)-2*IMAGINARY(K165)*SIN(2*PI()*B165*148/Nt_load2)</f>
        <v>-1.7192701113078447E-4</v>
      </c>
      <c r="EY426" s="223">
        <f t="shared" ref="EY426:EY489" ca="1" si="1004">2*IMREAL(K165)*COS(2*PI()*B165*149/Nt_load2)-2*IMAGINARY(K165)*SIN(2*PI()*B165*149/Nt_load2)</f>
        <v>-3.3770132735809699E-5</v>
      </c>
      <c r="EZ426" s="223">
        <f t="shared" ref="EZ426:EZ489" ca="1" si="1005">2*IMREAL(K165)*COS(2*PI()*B165*150/Nt_load2)-2*IMAGINARY(K165)*SIN(2*PI()*B165*150/Nt_load2)</f>
        <v>1.7358453222022136E-4</v>
      </c>
      <c r="FA426" s="223">
        <f t="shared" ref="FA426:FA489" ca="1" si="1006">2*IMREAL(K165)*COS(2*PI()*B165*151/Nt_load2)-2*IMAGINARY(K165)*SIN(2*PI()*B165*151/Nt_load2)</f>
        <v>2.5250177389287169E-5</v>
      </c>
      <c r="FB426" s="223">
        <f t="shared" ref="FB426:FB489" ca="1" si="1007">2*IMREAL(K165)*COS(2*PI()*B165*152/Nt_load2)-2*IMAGINARY(K165)*SIN(2*PI()*B165*152/Nt_load2)</f>
        <v>-1.7482387296733045E-4</v>
      </c>
      <c r="FC426" s="223">
        <f t="shared" ref="FC426:FC489" ca="1" si="1008">2*IMREAL(K165)*COS(2*PI()*B165*153/Nt_load2)-2*IMAGINARY(K165)*SIN(2*PI()*B165*153/Nt_load2)</f>
        <v>-1.6669392153784474E-5</v>
      </c>
      <c r="FD426" s="223">
        <f t="shared" ref="FD426:FD489" ca="1" si="1009">2*IMREAL(K165)*COS(2*PI()*B165*154/Nt_load2)-2*IMAGINARY(K165)*SIN(2*PI()*B165*154/Nt_load2)</f>
        <v>1.7564204769169862E-4</v>
      </c>
      <c r="FE426" s="223">
        <f t="shared" ref="FE426:FE489" ca="1" si="1010">2*IMREAL(K165)*COS(2*PI()*B165*155/Nt_load2)-2*IMAGINARY(K165)*SIN(2*PI()*B165*155/Nt_load2)</f>
        <v>8.0484488925169635E-6</v>
      </c>
      <c r="FF426" s="223">
        <f t="shared" ref="FF426:FF489" ca="1" si="1011">2*IMREAL(K165)*COS(2*PI()*B165*156/Nt_load2)-2*IMAGINARY(K165)*SIN(2*PI()*B165*156/Nt_load2)</f>
        <v>-1.7603708533875127E-4</v>
      </c>
      <c r="FG426" s="223">
        <f t="shared" ref="FG426:FG489" ca="1" si="1012">2*IMREAL(K165)*COS(2*PI()*B165*157/Nt_load2)-2*IMAGINARY(K165)*SIN(2*PI()*B165*157/Nt_load2)</f>
        <v>5.9188378709344378E-7</v>
      </c>
      <c r="FH426" s="223">
        <f t="shared" ref="FH426:FH489" ca="1" si="1013">2*IMREAL(K165)*COS(2*PI()*B165*158/Nt_load2)-2*IMAGINARY(K165)*SIN(2*PI()*B165*158/Nt_load2)</f>
        <v>1.7600803422819503E-4</v>
      </c>
      <c r="FI426" s="223">
        <f t="shared" ref="FI426:FI489" ca="1" si="1014">2*IMREAL(K165)*COS(2*PI()*B165*159/Nt_load2)-2*IMAGINARY(K165)*SIN(2*PI()*B165*159/Nt_load2)</f>
        <v>-9.2307905668178794E-6</v>
      </c>
      <c r="FJ426" s="223">
        <f t="shared" ref="FJ426:FJ489" ca="1" si="1015">2*IMREAL(K165)*COS(2*PI()*B165*160/Nt_load2)-2*IMAGINARY(K165)*SIN(2*PI()*B165*160/Nt_load2)</f>
        <v>-1.7555496434670012E-4</v>
      </c>
      <c r="FK426" s="223">
        <f t="shared" ref="FK426:FK489" ca="1" si="1016">2*IMREAL(K165)*COS(2*PI()*B165*161/Nt_load2)-2*IMAGINARY(K165)*SIN(2*PI()*B165*161/Nt_load2)</f>
        <v>1.7847459563545076E-5</v>
      </c>
      <c r="FL426" s="223">
        <f t="shared" ref="FL426:FL489" ca="1" si="1017">2*IMREAL(K165)*COS(2*PI()*B165*162/Nt_load2)-2*IMAGINARY(K165)*SIN(2*PI()*B165*162/Nt_load2)</f>
        <v>1.7467896717929531E-4</v>
      </c>
      <c r="FM426" s="223">
        <f t="shared" ref="FM426:FM489" ca="1" si="1018">2*IMREAL(K165)*COS(2*PI()*B165*163/Nt_load2)-2*IMAGINARY(K165)*SIN(2*PI()*B165*163/Nt_load2)</f>
        <v>-2.6421132466935814E-5</v>
      </c>
      <c r="FN426" s="223">
        <f t="shared" ref="FN426:FN489" ca="1" si="1019">2*IMREAL(K165)*COS(2*PI()*B165*164/Nt_load2)-2*IMAGINARY(K165)*SIN(2*PI()*B165*164/Nt_load2)</f>
        <v>-1.733821530798843E-4</v>
      </c>
      <c r="FO426" s="223">
        <f t="shared" ref="FO426:FO489" ca="1" si="1020">2*IMREAL(K165)*COS(2*PI()*B165*165/Nt_load2)-2*IMAGINARY(K165)*SIN(2*PI()*B165*165/Nt_load2)</f>
        <v>3.4931154547985962E-5</v>
      </c>
      <c r="FP426" s="223">
        <f t="shared" ref="FP426:FP489" ca="1" si="1021">2*IMREAL(K165)*COS(2*PI()*B165*166/Nt_load2)-2*IMAGINARY(K165)*SIN(2*PI()*B165*166/Nt_load2)</f>
        <v>1.7166764618722262E-4</v>
      </c>
      <c r="FQ426" s="223">
        <f t="shared" ref="FQ426:FQ489" ca="1" si="1022">2*IMREAL(K165)*COS(2*PI()*B165*167/Nt_load2)-2*IMAGINARY(K165)*SIN(2*PI()*B165*167/Nt_load2)</f>
        <v>-4.3357024418132052E-5</v>
      </c>
      <c r="FR426" s="223">
        <f t="shared" ref="FR426:FR489" ca="1" si="1023">2*IMREAL(K165)*COS(2*PI()*B165*168/Nt_load2)-2*IMAGINARY(K165)*SIN(2*PI()*B165*168/Nt_load2)</f>
        <v>-1.6953957689858393E-4</v>
      </c>
      <c r="FS426" s="223">
        <f t="shared" ref="FS426:FS489" ca="1" si="1024">2*IMREAL(K165)*COS(2*PI()*B165*169/Nt_load2)-2*IMAGINARY(K165)*SIN(2*PI()*B165*169/Nt_load2)</f>
        <v>5.1678443418827917E-5</v>
      </c>
      <c r="FT426" s="223">
        <f t="shared" ref="FT426:FT489" ca="1" si="1025">2*IMREAL(K165)*COS(2*PI()*B165*170/Nt_load2)-2*IMAGINARY(K165)*SIN(2*PI()*B165*170/Nt_load2)</f>
        <v>1.6700307191928621E-4</v>
      </c>
      <c r="FU426" s="223">
        <f t="shared" ref="FU426:FU489" ca="1" si="1026">2*IMREAL(K165)*COS(2*PI()*B165*171/Nt_load2)-2*IMAGINARY(K165)*SIN(2*PI()*B165*171/Nt_load2)</f>
        <v>-5.9875364522821269E-5</v>
      </c>
      <c r="FV426" s="223">
        <f t="shared" ref="FV426:FV489" ca="1" si="1027">2*IMREAL(K165)*COS(2*PI()*B165*172/Nt_load2)-2*IMAGINARY(K165)*SIN(2*PI()*B165*172/Nt_load2)</f>
        <v>-1.6406424191199039E-4</v>
      </c>
      <c r="FW426" s="223">
        <f t="shared" ref="FW426:FW489" ca="1" si="1028">2*IMREAL(K165)*COS(2*PI()*B165*173/Nt_load2)-2*IMAGINARY(K165)*SIN(2*PI()*B165*173/Nt_load2)</f>
        <v>6.7928040629226062E-5</v>
      </c>
      <c r="FX426" s="223">
        <f t="shared" ref="FX426:FX489" ca="1" si="1029">2*IMREAL(K165)*COS(2*PI()*B165*174/Nt_load2)-2*IMAGINARY(K165)*SIN(2*PI()*B165*174/Nt_load2)</f>
        <v>1.6073016677559782E-4</v>
      </c>
      <c r="FY426" s="223">
        <f t="shared" ref="FY426:FY489" ca="1" si="1030">2*IMREAL(K165)*COS(2*PI()*B165*175/Nt_load2)-2*IMAGINARY(K165)*SIN(2*PI()*B165*175/Nt_load2)</f>
        <v>-7.5817072135952196E-5</v>
      </c>
      <c r="FZ426" s="223">
        <f t="shared" ref="FZ426:FZ489" ca="1" si="1031">2*IMREAL(K165)*COS(2*PI()*B165*176/Nt_load2)-2*IMAGINARY(K165)*SIN(2*PI()*B165*176/Nt_load2)</f>
        <v>-1.5700887858914714E-4</v>
      </c>
      <c r="GA426" s="223">
        <f t="shared" ref="GA426:GA489" ca="1" si="1032">2*IMREAL(K165)*COS(2*PI()*B165*177/Nt_load2)-2*IMAGINARY(K165)*SIN(2*PI()*B165*177/Nt_load2)</f>
        <v>8.3523453675120657E-5</v>
      </c>
      <c r="GB426" s="223">
        <f t="shared" ref="GB426:GB489" ca="1" si="1033">2*IMREAL(K165)*COS(2*PI()*B165*178/Nt_load2)-2*IMAGINARY(K165)*SIN(2*PI()*B165*178/Nt_load2)</f>
        <v>1.529093422618172E-4</v>
      </c>
      <c r="GC426" s="223">
        <f t="shared" ref="GC426:GC489" ca="1" si="1034">2*IMREAL(K165)*COS(2*PI()*B165*179/Nt_load2)-2*IMAGINARY(K165)*SIN(2*PI()*B165*179/Nt_load2)</f>
        <v>-9.1028619898595071E-5</v>
      </c>
      <c r="GD426" s="223">
        <f t="shared" ref="GD426:GD489" ca="1" si="1035">2*IMREAL(K165)*COS(2*PI()*B165*180/Nt_load2)-2*IMAGINARY(K165)*SIN(2*PI()*B165*180/Nt_load2)</f>
        <v>-1.4844143393570703E-4</v>
      </c>
      <c r="GE426" s="223">
        <f t="shared" ref="GE426:GE489" ca="1" si="1036">2*IMREAL(K165)*COS(2*PI()*B165*181/Nt_load2)-2*IMAGINARY(K165)*SIN(2*PI()*B165*181/Nt_load2)</f>
        <v>9.8314490203559854E-5</v>
      </c>
      <c r="GF426" s="223">
        <f t="shared" ref="GF426:GF489" ca="1" si="1037">2*IMREAL(K165)*COS(2*PI()*B165*182/Nt_load2)-2*IMAGINARY(K165)*SIN(2*PI()*B165*182/Nt_load2)</f>
        <v>1.436159171933064E-4</v>
      </c>
      <c r="GG426" s="223">
        <f t="shared" ref="GG426:GG489" ca="1" si="1038">2*IMREAL(K165)*COS(2*PI()*B165*183/Nt_load2)-2*IMAGINARY(K165)*SIN(2*PI()*B165*183/Nt_load2)</f>
        <v>-1.053635122903003E-4</v>
      </c>
      <c r="GH426" s="223">
        <f t="shared" ref="GH426:GH489" ca="1" si="1039">2*IMREAL(K165)*COS(2*PI()*B165*184/Nt_load2)-2*IMAGINARY(K165)*SIN(2*PI()*B165*184/Nt_load2)</f>
        <v>-1.3844441712711816E-4</v>
      </c>
      <c r="GI426" s="223">
        <f t="shared" ref="GI426:GI489" ca="1" si="1040">2*IMREAL(K165)*COS(2*PI()*B165*185/Nt_load2)-2*IMAGINARY(K165)*SIN(2*PI()*B165*185/Nt_load2)</f>
        <v>1.1215870444717172E-4</v>
      </c>
      <c r="GJ426" s="223">
        <f t="shared" ref="GJ426:GJ489" ca="1" si="1041">2*IMREAL(K165)*COS(2*PI()*B165*186/Nt_load2)-2*IMAGINARY(K165)*SIN(2*PI()*B165*186/Nt_load2)</f>
        <v>1.3293939233377812E-4</v>
      </c>
      <c r="GK426" s="223">
        <f t="shared" ref="GK426:GK489" ca="1" si="1042">2*IMREAL(K165)*COS(2*PI()*B165*187/Nt_load2)-2*IMAGINARY(K165)*SIN(2*PI()*B165*187/Nt_load2)</f>
        <v>-1.1868369646109542E-4</v>
      </c>
      <c r="GL426" s="223">
        <f t="shared" ref="GL426:GL489" ca="1" si="1043">2*IMREAL(K165)*COS(2*PI()*B165*188/Nt_load2)-2*IMAGINARY(K165)*SIN(2*PI()*B165*188/Nt_load2)</f>
        <v>-1.2711410490018403E-4</v>
      </c>
      <c r="GM426" s="223">
        <f t="shared" ref="GM426:GM489" ca="1" si="1044">2*IMREAL(K165)*COS(2*PI()*B165*189/Nt_load2)-2*IMAGINARY(K165)*SIN(2*PI()*B165*189/Nt_load2)</f>
        <v>1.2492276905478006E-4</v>
      </c>
      <c r="GN426" s="223">
        <f t="shared" ref="GN426:GN489" ca="1" si="1045">2*IMREAL(K165)*COS(2*PI()*B165*190/Nt_load2)-2*IMAGINARY(K165)*SIN(2*PI()*B165*190/Nt_load2)</f>
        <v>1.2098258845401174E-4</v>
      </c>
      <c r="GO426" s="223">
        <f t="shared" ref="GO426:GO489" ca="1" si="1046">2*IMREAL(K165)*COS(2*PI()*B165*191/Nt_load2)-2*IMAGINARY(K165)*SIN(2*PI()*B165*191/Nt_load2)</f>
        <v>-1.3086089175586246E-4</v>
      </c>
      <c r="GP426" s="223">
        <f t="shared" ref="GP426:GP489" ca="1" si="1047">2*IMREAL(K165)*COS(2*PI()*B165*192/Nt_load2)-2*IMAGINARY(K165)*SIN(2*PI()*B165*192/Nt_load2)</f>
        <v>-1.1455961435542334E-4</v>
      </c>
      <c r="GQ426" s="223">
        <f t="shared" ref="GQ426:GQ489" ca="1" si="1048">2*IMREAL(K165)*COS(2*PI()*B165*193/Nt_load2)-2*IMAGINARY(K165)*SIN(2*PI()*B165*193/Nt_load2)</f>
        <v>1.3648375910665136E-4</v>
      </c>
      <c r="GR426" s="223">
        <f t="shared" ref="GR426:GR489" ca="1" si="1049">2*IMREAL(K165)*COS(2*PI()*B165*194/Nt_load2)-2*IMAGINARY(K165)*SIN(2*PI()*B165*194/Nt_load2)</f>
        <v>1.0786065611161534E-4</v>
      </c>
      <c r="GS426" s="223">
        <f t="shared" ref="GS426:GS489" ca="1" si="1050">2*IMREAL(K165)*COS(2*PI()*B165*195/Nt_load2)-2*IMAGINARY(K165)*SIN(2*PI()*B165*195/Nt_load2)</f>
        <v>-1.4177782512718071E-4</v>
      </c>
      <c r="GT426" s="223">
        <f t="shared" ref="GT426:GT489" ca="1" si="1051">2*IMREAL(K165)*COS(2*PI()*B165*196/Nt_load2)-2*IMAGINARY(K165)*SIN(2*PI()*B165*196/Nt_load2)</f>
        <v>-1.0090185209976473E-4</v>
      </c>
      <c r="GU426" s="223">
        <f t="shared" ref="GU426:GU489" ca="1" si="1052">2*IMREAL(K165)*COS(2*PI()*B165*197/Nt_load2)-2*IMAGINARY(K165)*SIN(2*PI()*B165*197/Nt_load2)</f>
        <v>1.4673033594871383E-4</v>
      </c>
      <c r="GV426" s="223">
        <f t="shared" ref="GV426:GV489" ca="1" si="1053">2*IMREAL(K165)*COS(2*PI()*B165*198/Nt_load2)-2*IMAGINARY(K165)*SIN(2*PI()*B165*198/Nt_load2)</f>
        <v>9.3699966688239234E-5</v>
      </c>
      <c r="GW426" s="223">
        <f t="shared" ref="GW426:GW489" ca="1" si="1054">2*IMREAL(K165)*COS(2*PI()*B165*199/Nt_load2)-2*IMAGINARY(K165)*SIN(2*PI()*B165*199/Nt_load2)</f>
        <v>-1.5132936053888668E-4</v>
      </c>
      <c r="GX426" s="223">
        <f t="shared" ref="GX426:GX489" ca="1" si="1055">2*IMREAL(K165)*COS(2*PI()*B165*200/Nt_load2)-2*IMAGINARY(K165)*SIN(2*PI()*B165*200/Nt_load2)</f>
        <v>-8.6272349849822509E-5</v>
      </c>
      <c r="GY426" s="223">
        <f t="shared" ref="GY426:GY489" ca="1" si="1056">2*IMREAL(K165)*COS(2*PI()*B165*201/Nt_load2)-2*IMAGINARY(K165)*SIN(2*PI()*B165*201/Nt_load2)</f>
        <v>1.555638194446298E-4</v>
      </c>
      <c r="GZ426" s="223">
        <f t="shared" ref="GZ426:GZ489" ca="1" si="1057">2*IMREAL(K165)*COS(2*PI()*B165*202/Nt_load2)-2*IMAGINARY(K165)*SIN(2*PI()*B165*202/Nt_load2)</f>
        <v>7.8636895364043525E-5</v>
      </c>
      <c r="HA426" s="223">
        <f t="shared" ref="HA426:HA489" ca="1" si="1058">2*IMREAL(K165)*COS(2*PI()*B165*203/Nt_load2)-2*IMAGINARY(K165)*SIN(2*PI()*B165*203/Nt_load2)</f>
        <v>-1.5942351148355425E-4</v>
      </c>
      <c r="HB426" s="223">
        <f t="shared" ref="HB426:HB489" ca="1" si="1059">2*IMREAL(K165)*COS(2*PI()*B165*204/Nt_load2)-2*IMAGINARY(K165)*SIN(2*PI()*B165*204/Nt_load2)</f>
        <v>-7.0811997709553805E-5</v>
      </c>
      <c r="HC426" s="223">
        <f t="shared" ref="HC426:HC489" ca="1" si="1060">2*IMREAL(K165)*COS(2*PI()*B165*205/Nt_load2)-2*IMAGINARY(K165)*SIN(2*PI()*B165*205/Nt_load2)</f>
        <v>1.6289913831946028E-4</v>
      </c>
      <c r="HD426" s="223">
        <f t="shared" ref="HD426:HD489" ca="1" si="1061">2*IMREAL(K165)*COS(2*PI()*B165*206/Nt_load2)-2*IMAGINARY(K165)*SIN(2*PI()*B165*206/Nt_load2)</f>
        <v>6.2816507750192521E-5</v>
      </c>
      <c r="HE426" s="223">
        <f t="shared" ref="HE426:HE489" ca="1" si="1062">2*IMREAL(K165)*COS(2*PI()*B165*207/Nt_load2)-2*IMAGINARY(K165)*SIN(2*PI()*B165*207/Nt_load2)</f>
        <v>-1.6598232686287922E-4</v>
      </c>
      <c r="HF426" s="223">
        <f t="shared" ref="HF426:HF489" ca="1" si="1063">2*IMREAL(K165)*COS(2*PI()*B165*208/Nt_load2)-2*IMAGINARY(K165)*SIN(2*PI()*B165*208/Nt_load2)</f>
        <v>-5.4669687321575436E-5</v>
      </c>
      <c r="HG426" s="223">
        <f t="shared" ref="HG426:HG489" ca="1" si="1064">2*IMREAL(K165)*COS(2*PI()*B165*209/Nt_load2)-2*IMAGINARY(K165)*SIN(2*PI()*B165*209/Nt_load2)</f>
        <v>1.6866564944255038E-4</v>
      </c>
      <c r="HH426" s="223">
        <f t="shared" ref="HH426:HH489" ca="1" si="1065">2*IMREAL(K165)*COS(2*PI()*B165*210/Nt_load2)-2*IMAGINARY(K165)*SIN(2*PI()*B165*210/Nt_load2)</f>
        <v>4.6391162827711177E-5</v>
      </c>
      <c r="HI426" s="223">
        <f t="shared" ref="HI426:HI489" ca="1" si="1066">2*IMREAL(K165)*COS(2*PI()*B165*211/Nt_load2)-2*IMAGINARY(K165)*SIN(2*PI()*B165*211/Nt_load2)</f>
        <v>-1.7094264169934556E-4</v>
      </c>
      <c r="HJ426" s="223">
        <f t="shared" ref="HJ426:HJ489" ca="1" si="1067">2*IMREAL(K165)*COS(2*PI()*B165*212/Nt_load2)-2*IMAGINARY(K165)*SIN(2*PI()*B165*212/Nt_load2)</f>
        <v>-3.8000877959199362E-5</v>
      </c>
      <c r="HK426" s="223">
        <f t="shared" ref="HK426:HK489" ca="1" si="1068">2*IMREAL(K165)*COS(2*PI()*B165*213/Nt_load2)-2*IMAGINARY(K165)*SIN(2*PI()*B165*213/Nt_load2)</f>
        <v>1.7280781815948244E-4</v>
      </c>
      <c r="HL426" s="223">
        <f t="shared" ref="HL426:HL489" ca="1" si="1069">2*IMREAL(K165)*COS(2*PI()*B165*214/Nt_load2)-2*IMAGINARY(K165)*SIN(2*PI()*B165*214/Nt_load2)</f>
        <v>2.9519045647199955E-5</v>
      </c>
      <c r="HM426" s="223">
        <f t="shared" ref="HM426:HM489" ca="1" si="1070">2*IMREAL(K165)*COS(2*PI()*B165*215/Nt_load2)-2*IMAGINARY(K165)*SIN(2*PI()*B165*215/Nt_load2)</f>
        <v>-1.7425668544949411E-4</v>
      </c>
      <c r="HN426" s="223">
        <f t="shared" ref="HN426:HN489" ca="1" si="1071">2*IMREAL(K165)*COS(2*PI()*B165*216/Nt_load2)-2*IMAGINARY(K165)*SIN(2*PI()*B165*216/Nt_load2)</f>
        <v>-2.0966099368683301E-5</v>
      </c>
      <c r="HO426" s="223">
        <f t="shared" ref="HO426:HO489" ca="1" si="1072">2*IMREAL(K165)*COS(2*PI()*B165*217/Nt_load2)-2*IMAGINARY(K165)*SIN(2*PI()*B165*217/Nt_load2)</f>
        <v>1.7528575312117649E-4</v>
      </c>
      <c r="HP426" s="223">
        <f t="shared" ref="HP426:HP489" ca="1" si="1073">2*IMREAL(K165)*COS(2*PI()*B165*218/Nt_load2)-2*IMAGINARY(K165)*SIN(2*PI()*B165*218/Nt_load2)</f>
        <v>1.2362643920364161E-5</v>
      </c>
      <c r="HQ426" s="223">
        <f t="shared" ref="HQ426:HQ489" ca="1" si="1074">2*IMREAL(K165)*COS(2*PI()*B165*219/Nt_load2)-2*IMAGINARY(K165)*SIN(2*PI()*B165*219/Nt_load2)</f>
        <v>-1.7589254206037085E-4</v>
      </c>
      <c r="HR426" s="223">
        <f t="shared" ref="HR426:HR489" ca="1" si="1075">2*IMREAL(K165)*COS(2*PI()*B165*220/Nt_load2)-2*IMAGINARY(K165)*SIN(2*PI()*B165*220/Nt_load2)</f>
        <v>-3.7294057800111051E-6</v>
      </c>
      <c r="HS426" s="223">
        <f t="shared" ref="HS426:HS489" ca="1" si="1076">2*IMREAL(K165)*COS(2*PI()*B165*221/Nt_load2)-2*IMAGINARY(K165)*SIN(2*PI()*B165*221/Nt_load2)</f>
        <v>1.760755904593743E-4</v>
      </c>
      <c r="HT426" s="223">
        <f t="shared" ref="HT426:HT489" ca="1" si="1077">2*IMREAL(K165)*COS(2*PI()*B165*222/Nt_load2)-2*IMAGINARY(K165)*SIN(2*PI()*B165*222/Nt_load2)</f>
        <v>-4.9128168255333556E-6</v>
      </c>
      <c r="HU426" s="223">
        <f t="shared" ref="HU426:HU489" ca="1" si="1078">2*IMREAL(K165)*COS(2*PI()*B165*223/Nt_load2)-2*IMAGINARY(K165)*SIN(2*PI()*B165*223/Nt_load2)</f>
        <v>-1.7583445733856097E-4</v>
      </c>
      <c r="HV426" s="223">
        <f t="shared" ref="HV426:HV489" ca="1" si="1079">2*IMREAL(K165)*COS(2*PI()*B165*224/Nt_load2)-2*IMAGINARY(K165)*SIN(2*PI()*B165*224/Nt_load2)</f>
        <v>1.354320402502317E-5</v>
      </c>
      <c r="HW426" s="223">
        <f t="shared" ref="HW426:HW489" ca="1" si="1080">2*IMREAL(K165)*COS(2*PI()*B165*225/Nt_load2)-2*IMAGINARY(K165)*SIN(2*PI()*B165*225/Nt_load2)</f>
        <v>1.7516972360874012E-4</v>
      </c>
      <c r="HX426" s="223">
        <f t="shared" ref="HX426:HX489" ca="1" si="1081">2*IMREAL(K165)*COS(2*PI()*B165*226/Nt_load2)-2*IMAGINARY(K165)*SIN(2*PI()*B165*226/Nt_load2)</f>
        <v>-2.2140964459782113E-5</v>
      </c>
      <c r="HY426" s="223">
        <f t="shared" ref="HY426:HY489" ca="1" si="1082">2*IMREAL(K165)*COS(2*PI()*B165*227/Nt_load2)-2*IMAGINARY(K165)*SIN(2*PI()*B165*227/Nt_load2)</f>
        <v>-1.7408299067168926E-4</v>
      </c>
      <c r="HZ426" s="223">
        <f t="shared" ref="HZ426:HZ489" ca="1" si="1083">2*IMREAL(K165)*COS(2*PI()*B165*228/Nt_load2)-2*IMAGINARY(K165)*SIN(2*PI()*B165*228/Nt_load2)</f>
        <v>3.0685385371837965E-5</v>
      </c>
      <c r="IA426" s="223">
        <f t="shared" ref="IA426:IA489" ca="1" si="1084">2*IMREAL(K165)*COS(2*PI()*B165*229/Nt_load2)-2*IMAGINARY(K165)*SIN(2*PI()*B165*229/Nt_load2)</f>
        <v>1.7257687656224274E-4</v>
      </c>
      <c r="IB426" s="223">
        <f t="shared" ref="IB426:IB489" ca="1" si="1085">2*IMREAL(K165)*COS(2*PI()*B165*230/Nt_load2)-2*IMAGINARY(K165)*SIN(2*PI()*B165*230/Nt_load2)</f>
        <v>-3.9155882502800871E-5</v>
      </c>
      <c r="IC426" s="223">
        <f t="shared" ref="IC426:IC489" ca="1" si="1086">2*IMREAL(K165)*COS(2*PI()*B165*231/Nt_load2)-2*IMAGINARY(K165)*SIN(2*PI()*B165*231/Nt_load2)</f>
        <v>-1.7065500964120675E-4</v>
      </c>
      <c r="ID426" s="223">
        <f t="shared" ref="ID426:ID489" ca="1" si="1087">2*IMREAL(K165)*COS(2*PI()*B165*232/Nt_load2)-2*IMAGINARY(K165)*SIN(2*PI()*B165*232/Nt_load2)</f>
        <v>4.7532049683174084E-5</v>
      </c>
      <c r="IE426" s="223">
        <f t="shared" ref="IE426:IE489" ca="1" si="1088">2*IMREAL(K165)*COS(2*PI()*B165*233/Nt_load2)-2*IMAGINARY(K165)*SIN(2*PI()*B165*223/Nt_load2)</f>
        <v>-7.4575776549785992E-6</v>
      </c>
      <c r="IF426" s="223">
        <f t="shared" ref="IF426:IF489" ca="1" si="1089">2*IMREAL(K165)*COS(2*PI()*B165*234/Nt_load2)-2*IMAGINARY(K165)*SIN(2*PI()*B165*234/Nt_load2)</f>
        <v>-5.5793707992535088E-5</v>
      </c>
      <c r="IG426" s="223">
        <f t="shared" ref="IG426:IG489" ca="1" si="1090">2*IMREAL(K165)*COS(2*PI()*B165*235/Nt_load2)-2*IMAGINARY(K165)*SIN(2*PI()*B165*235/Nt_load2)</f>
        <v>-1.6558352757836209E-4</v>
      </c>
      <c r="IH426" s="223">
        <f t="shared" ref="IH426:IH489" ca="1" si="1091">2*IMREAL(K165)*COS(2*PI()*B165*236/Nt_load2)-2*IMAGINARY(K165)*SIN(2*PI()*B165*236/Nt_load2)</f>
        <v>6.39209543723999E-5</v>
      </c>
      <c r="II426" s="223">
        <f t="shared" ref="II426:II489" ca="1" si="1092">2*IMREAL(K165)*COS(2*PI()*B165*237/Nt_load2)-2*IMAGINARY(K165)*SIN(2*PI()*B165*237/Nt_load2)</f>
        <v>1.6244613008104919E-4</v>
      </c>
      <c r="IJ426" s="223">
        <f t="shared" ref="IJ426:IJ489" ca="1" si="1093">2*IMREAL(K165)*COS(2*PI()*B165*238/Nt_load2)-2*IMAGINARY(K165)*SIN(2*PI()*B165*238/Nt_load2)</f>
        <v>-7.1894209574367138E-5</v>
      </c>
      <c r="IK426" s="223">
        <f t="shared" ref="IK426:IK489" ca="1" si="1094">2*IMREAL(K165)*COS(2*PI()*B165*239/Nt_load2)-2*IMAGINARY(K165)*SIN(2*PI()*B165*239/Nt_load2)</f>
        <v>-1.5891738562777446E-4</v>
      </c>
      <c r="IL426" s="223">
        <f t="shared" ref="IL426:IL489" ca="1" si="1095">2*IMREAL(K165)*COS(2*PI()*B165*240/Nt_load2)-2*IMAGINARY(K165)*SIN(2*PI()*B165*240/Nt_load2)</f>
        <v>7.9694265328271615E-5</v>
      </c>
      <c r="IM426" s="223">
        <f t="shared" ref="IM426:IM489" ca="1" si="1096">2*IMREAL(K165)*COS(2*PI()*B165*241/Nt_load2)-2*IMAGINARY(K165)*SIN(2*PI()*B165*241/Nt_load2)</f>
        <v>1.550057952729992E-4</v>
      </c>
      <c r="IN426" s="223">
        <f t="shared" ref="IN426:IN489" ca="1" si="1097">2*IMREAL(K165)*COS(2*PI()*B165*242/Nt_load2)-2*IMAGINARY(K165)*SIN(2*PI()*B165*242/Nt_load2)</f>
        <v>-8.7302330616616019E-5</v>
      </c>
      <c r="IO426" s="223">
        <f t="shared" ref="IO426:IO489" ca="1" si="1098">2*IMREAL(K165)*COS(2*PI()*B165*243/Nt_load2)-2*IMAGINARY(K165)*SIN(2*PI()*B165*243/Nt_load2)</f>
        <v>-1.5072078238050681E-4</v>
      </c>
      <c r="IP426" s="223">
        <f t="shared" ref="IP426:IP489" ca="1" si="1099">2*IMREAL(K165)*COS(2*PI()*B165*244/Nt_load2)-2*IMAGINARY(K165)*SIN(2*PI()*B165*244/Nt_load2)</f>
        <v>9.4700076943715286E-5</v>
      </c>
      <c r="IQ426" s="223">
        <f t="shared" ref="IQ426:IQ489" ca="1" si="1100">2*IMREAL(K165)*COS(2*PI()*B165*245/Nt_load2)-2*IMAGINARY(K165)*SIN(2*PI()*B165*245/Nt_load2)</f>
        <v>1.4607266992168363E-4</v>
      </c>
      <c r="IR426" s="223">
        <f t="shared" ref="IR426:IR489" ca="1" si="1101">2*IMREAL(K165)*COS(2*PI()*B165*246/Nt_load2)-2*IMAGINARY(K165)*SIN(2*PI()*B165*246/Nt_load2)</f>
        <v>-1.0186968249071857E-4</v>
      </c>
      <c r="IS426" s="223">
        <f t="shared" ref="IS426:IS489" ca="1" si="1102">2*IMREAL(K165)*COS(2*PI()*B165*247/Nt_load2)-2*IMAGINARY(K165)*SIN(2*PI()*B165*247/Nt_load2)</f>
        <v>-1.4107265560655882E-4</v>
      </c>
      <c r="IT426" s="223">
        <f t="shared" ref="IT426:IT489" ca="1" si="1103">2*IMREAL(K165)*COS(2*PI()*B165*248/Nt_load2)-2*IMAGINARY(K165)*SIN(2*PI()*B165*248/Nt_load2)</f>
        <v>1.087938750498711E-4</v>
      </c>
      <c r="IU426" s="223">
        <f t="shared" ref="IU426:IU489" ca="1" si="1104">2*IMREAL(K165)*COS(2*PI()*B165*249/Nt_load2)-2*IMAGINARY(K165)*SIN(2*PI()*B165*249/Nt_load2)</f>
        <v>1.3573278490757858E-4</v>
      </c>
      <c r="IV426" s="223">
        <f t="shared" ref="IV426:IV489" ca="1" si="1105">2*IMREAL(K165)*COS(2*PI()*B165*250/Nt_load2)-2*IMAGINARY(K165)*SIN(2*PI()*B165*250/Nt_load2)</f>
        <v>-1.1545597363480272E-4</v>
      </c>
      <c r="IW426" s="223">
        <f t="shared" ref="IW426:IW489" ca="1" si="1106">2*IMREAL(K165)*COS(2*PI()*B165*251/Nt_load2)-2*IMAGINARY(K165)*SIN(2*PI()*B165*251/Nt_load2)</f>
        <v>-1.300659220409619E-4</v>
      </c>
      <c r="IX426" s="223">
        <f t="shared" ref="IX426:IX489" ca="1" si="1107">2*IMREAL(K165)*COS(2*PI()*B165*252/Nt_load2)-2*IMAGINARY(K165)*SIN(2*PI()*B165*252/Nt_load2)</f>
        <v>1.2183992866650676E-4</v>
      </c>
      <c r="IY426" s="223">
        <f t="shared" ref="IY426:IY489" ca="1" si="1108">2*IMREAL(K165)*COS(2*PI()*B165*253/Nt_load2)-2*IMAGINARY(K165)*SIN(2*PI()*B165*253/Nt_load2)</f>
        <v>1.2408571897571898E-4</v>
      </c>
      <c r="IZ426" s="223">
        <f t="shared" ref="IZ426:IZ489" ca="1" si="1109">2*IMREAL(K165)*COS(2*PI()*B165*254/Nt_load2)-2*IMAGINARY(K165)*SIN(2*PI()*B165*254/Nt_load2)</f>
        <v>-1.2793036063812868E-4</v>
      </c>
      <c r="JA426" s="223">
        <f t="shared" ref="JA426:JA489" ca="1" si="1110">2*IMREAL(K165)*COS(2*PI()*B165*255/Nt_load2)-2*IMAGINARY(K165)*SIN(2*PI()*B165*255/Nt_load2)</f>
        <v>-1.1780658254484537E-4</v>
      </c>
      <c r="JB426" s="223">
        <f t="shared" ref="JB426:JB489" ca="1" si="1111">2*IMREAL(K165)*COS(2*PI()*B165*256/Nt_load2)-2*IMAGINARY(K165)*SIN(2*PI()*B165*256/Nt_load2)</f>
        <v>1.3371259716560415E-4</v>
      </c>
    </row>
    <row r="427" spans="2:262">
      <c r="B427" s="230">
        <v>66</v>
      </c>
      <c r="C427" s="229">
        <f t="shared" ref="C427:C490" si="1112">C426+Div_Nt_load2</f>
        <v>1.2890625000000007E-3</v>
      </c>
      <c r="D427" s="226">
        <f t="shared" ca="1" si="855"/>
        <v>49.929083269674663</v>
      </c>
      <c r="E427" s="225">
        <f ca="1">BT361</f>
        <v>-7.0916730325337254E-2</v>
      </c>
      <c r="F427" s="224">
        <v>66</v>
      </c>
      <c r="G427" s="223">
        <f t="shared" ca="1" si="856"/>
        <v>-1.5215342030031848E-4</v>
      </c>
      <c r="H427" s="223">
        <f t="shared" ca="1" si="857"/>
        <v>1.5585525647566478E-4</v>
      </c>
      <c r="I427" s="223">
        <f t="shared" ca="1" si="858"/>
        <v>1.3685851036639019E-4</v>
      </c>
      <c r="J427" s="223">
        <f t="shared" ca="1" si="859"/>
        <v>-1.6928591410685196E-4</v>
      </c>
      <c r="K427" s="223">
        <f t="shared" ca="1" si="860"/>
        <v>-1.2024557816316158E-4</v>
      </c>
      <c r="L427" s="223">
        <f t="shared" ca="1" si="861"/>
        <v>1.8108625584409624E-4</v>
      </c>
      <c r="M427" s="223">
        <f t="shared" ca="1" si="862"/>
        <v>1.0247461530930242E-4</v>
      </c>
      <c r="N427" s="223">
        <f t="shared" ca="1" si="863"/>
        <v>-1.9114263794574478E-4</v>
      </c>
      <c r="O427" s="223">
        <f t="shared" ca="1" si="864"/>
        <v>-8.3716765891691765E-5</v>
      </c>
      <c r="P427" s="223">
        <f t="shared" ca="1" si="865"/>
        <v>1.9935821195478132E-4</v>
      </c>
      <c r="Q427" s="223">
        <f t="shared" ca="1" si="866"/>
        <v>6.4152678254304342E-5</v>
      </c>
      <c r="R427" s="223">
        <f t="shared" ca="1" si="867"/>
        <v>-2.0565385740240895E-4</v>
      </c>
      <c r="S427" s="223">
        <f t="shared" ca="1" si="868"/>
        <v>-4.3970765255907119E-5</v>
      </c>
      <c r="T427" s="223">
        <f t="shared" ca="1" si="869"/>
        <v>2.0996894378141732E-4</v>
      </c>
      <c r="U427" s="223">
        <f t="shared" ca="1" si="870"/>
        <v>2.3365389751230155E-5</v>
      </c>
      <c r="V427" s="223">
        <f t="shared" ca="1" si="871"/>
        <v>-2.1226191445111042E-4</v>
      </c>
      <c r="W427" s="223">
        <f t="shared" ca="1" si="872"/>
        <v>-2.5349927704275383E-6</v>
      </c>
      <c r="X427" s="223">
        <f t="shared" ca="1" si="873"/>
        <v>2.125106868504738E-4</v>
      </c>
      <c r="Y427" s="223">
        <f t="shared" ca="1" si="874"/>
        <v>-1.8319817576522269E-5</v>
      </c>
      <c r="Z427" s="223">
        <f t="shared" ca="1" si="875"/>
        <v>-2.1071286516530875E-4</v>
      </c>
      <c r="AA427" s="223">
        <f t="shared" ca="1" si="876"/>
        <v>3.8998198065579964E-5</v>
      </c>
      <c r="AB427" s="223">
        <f t="shared" ca="1" si="877"/>
        <v>2.0688576340123271E-4</v>
      </c>
      <c r="AC427" s="223">
        <f t="shared" ca="1" si="878"/>
        <v>-5.930100458868175E-5</v>
      </c>
      <c r="AD427" s="223">
        <f t="shared" ca="1" si="879"/>
        <v>-2.0106623864034041E-4</v>
      </c>
      <c r="AE427" s="223">
        <f t="shared" ca="1" si="880"/>
        <v>7.9032710020367924E-5</v>
      </c>
      <c r="AF427" s="223">
        <f t="shared" ca="1" si="881"/>
        <v>1.9331033608735508E-4</v>
      </c>
      <c r="AG427" s="223">
        <f t="shared" ca="1" si="882"/>
        <v>-9.8003287250883958E-5</v>
      </c>
      <c r="AH427" s="223">
        <f t="shared" ca="1" si="883"/>
        <v>-1.8369274932366958E-4</v>
      </c>
      <c r="AI427" s="223">
        <f t="shared" ca="1" si="884"/>
        <v>1.1603003925112759E-4</v>
      </c>
      <c r="AJ427" s="223">
        <f t="shared" ca="1" si="885"/>
        <v>1.7230610096732592E-4</v>
      </c>
      <c r="AK427" s="223">
        <f t="shared" ca="1" si="886"/>
        <v>-1.3293935854491142E-4</v>
      </c>
      <c r="AL427" s="223">
        <f t="shared" ca="1" si="887"/>
        <v>-1.5926005066657084E-4</v>
      </c>
      <c r="AM427" s="223">
        <f t="shared" ca="1" si="888"/>
        <v>1.485683991438621E-4</v>
      </c>
      <c r="AN427" s="223">
        <f t="shared" ca="1" si="889"/>
        <v>1.4468023901749715E-4</v>
      </c>
      <c r="AO427" s="223">
        <f t="shared" ca="1" si="890"/>
        <v>-1.6276664484330915E-4</v>
      </c>
      <c r="AP427" s="223">
        <f t="shared" ca="1" si="891"/>
        <v>-1.2870707757642124E-4</v>
      </c>
      <c r="AQ427" s="223">
        <f t="shared" ca="1" si="892"/>
        <v>1.7539735877561622E-4</v>
      </c>
      <c r="AR427" s="223">
        <f t="shared" ca="1" si="893"/>
        <v>1.1149439661983885E-4</v>
      </c>
      <c r="AS427" s="223">
        <f t="shared" ca="1" si="894"/>
        <v>-1.8633890026096463E-4</v>
      </c>
      <c r="AT427" s="223">
        <f t="shared" ca="1" si="895"/>
        <v>-9.3207963674769097E-5</v>
      </c>
      <c r="AU427" s="223">
        <f t="shared" ca="1" si="896"/>
        <v>1.9548589627359605E-4</v>
      </c>
      <c r="AV427" s="223">
        <f t="shared" ca="1" si="897"/>
        <v>7.4023887086856695E-5</v>
      </c>
      <c r="AW427" s="223">
        <f t="shared" ca="1" si="898"/>
        <v>-2.0275025624165091E-4</v>
      </c>
      <c r="AX427" s="223">
        <f t="shared" ca="1" si="899"/>
        <v>-5.4126920000725033E-5</v>
      </c>
      <c r="AY427" s="223">
        <f t="shared" ca="1" si="900"/>
        <v>2.0806202040753448E-4</v>
      </c>
      <c r="AZ427" s="223">
        <f t="shared" ca="1" si="901"/>
        <v>3.3708681086202136E-5</v>
      </c>
      <c r="BA427" s="223">
        <f t="shared" ca="1" si="902"/>
        <v>-2.1137003357862356E-4</v>
      </c>
      <c r="BB427" s="223">
        <f t="shared" ca="1" si="903"/>
        <v>-1.2965809145779617E-5</v>
      </c>
      <c r="BC427" s="223">
        <f t="shared" ca="1" si="904"/>
        <v>2.1264243777973673E-4</v>
      </c>
      <c r="BD427" s="223">
        <f t="shared" ca="1" si="905"/>
        <v>-7.9019306245490254E-6</v>
      </c>
      <c r="BE427" s="223">
        <f t="shared" ca="1" si="906"/>
        <v>-2.1186697906285028E-4</v>
      </c>
      <c r="BF427" s="223">
        <f t="shared" ca="1" si="907"/>
        <v>2.8693570483328591E-5</v>
      </c>
      <c r="BG427" s="223">
        <f t="shared" ca="1" si="908"/>
        <v>2.0905112551931673E-4</v>
      </c>
      <c r="BH427" s="223">
        <f t="shared" ca="1" si="909"/>
        <v>-4.9208875572852537E-5</v>
      </c>
      <c r="BI427" s="223">
        <f t="shared" ca="1" si="910"/>
        <v>-2.0422199535806242E-4</v>
      </c>
      <c r="BJ427" s="223">
        <f t="shared" ca="1" si="911"/>
        <v>6.9250272290302193E-5</v>
      </c>
      <c r="BK427" s="223">
        <f t="shared" ca="1" si="912"/>
        <v>1.9742609574241134E-4</v>
      </c>
      <c r="BL427" s="223">
        <f t="shared" ca="1" si="913"/>
        <v>-8.8624751029546696E-5</v>
      </c>
      <c r="BM427" s="223">
        <f t="shared" ca="1" si="914"/>
        <v>-1.8872887490067877E-4</v>
      </c>
      <c r="BN427" s="223">
        <f t="shared" ca="1" si="915"/>
        <v>1.0714572496915963E-4</v>
      </c>
      <c r="BO427" s="223">
        <f t="shared" ca="1" si="916"/>
        <v>1.7821409182395515E-4</v>
      </c>
      <c r="BP427" s="223">
        <f t="shared" ca="1" si="917"/>
        <v>-1.2463482700550836E-4</v>
      </c>
      <c r="BQ427" s="223">
        <f t="shared" ca="1" si="918"/>
        <v>-1.659830096212345E-4</v>
      </c>
      <c r="BR427" s="223">
        <f t="shared" ca="1" si="919"/>
        <v>1.4092362752546713E-4</v>
      </c>
      <c r="BS427" s="223">
        <f t="shared" ca="1" si="920"/>
        <v>1.5215342030031859E-4</v>
      </c>
      <c r="BT427" s="223">
        <f t="shared" ca="1" si="921"/>
        <v>-1.5585525647566462E-4</v>
      </c>
      <c r="BU427" s="223">
        <f t="shared" ca="1" si="922"/>
        <v>-1.3685851036639041E-4</v>
      </c>
      <c r="BV427" s="223">
        <f t="shared" ca="1" si="923"/>
        <v>1.6928591410685179E-4</v>
      </c>
      <c r="BW427" s="223">
        <f t="shared" ca="1" si="924"/>
        <v>1.2024557816316196E-4</v>
      </c>
      <c r="BX427" s="223">
        <f t="shared" ca="1" si="925"/>
        <v>-1.8108625584409597E-4</v>
      </c>
      <c r="BY427" s="223">
        <f t="shared" ca="1" si="926"/>
        <v>-1.0247461530930287E-4</v>
      </c>
      <c r="BZ427" s="223">
        <f t="shared" ca="1" si="927"/>
        <v>1.9114263794574454E-4</v>
      </c>
      <c r="CA427" s="223">
        <f t="shared" ca="1" si="928"/>
        <v>8.3716765891692213E-5</v>
      </c>
      <c r="CB427" s="223">
        <f t="shared" ca="1" si="929"/>
        <v>-1.9935821195478099E-4</v>
      </c>
      <c r="CC427" s="223">
        <f t="shared" ca="1" si="930"/>
        <v>-6.4152678254305196E-5</v>
      </c>
      <c r="CD427" s="223">
        <f t="shared" ca="1" si="931"/>
        <v>2.0565385740240871E-4</v>
      </c>
      <c r="CE427" s="223">
        <f t="shared" ca="1" si="932"/>
        <v>4.3970765255907932E-5</v>
      </c>
      <c r="CF427" s="223">
        <f t="shared" ca="1" si="933"/>
        <v>-2.0996894378141721E-4</v>
      </c>
      <c r="CG427" s="223">
        <f t="shared" ca="1" si="934"/>
        <v>-2.3365389751231008E-5</v>
      </c>
      <c r="CH427" s="223">
        <f t="shared" ca="1" si="935"/>
        <v>2.1226191445111058E-4</v>
      </c>
      <c r="CI427" s="223">
        <f t="shared" ca="1" si="936"/>
        <v>2.534992770425397E-6</v>
      </c>
      <c r="CJ427" s="223">
        <f t="shared" ca="1" si="937"/>
        <v>-2.125106868504737E-4</v>
      </c>
      <c r="CK427" s="223">
        <f t="shared" ca="1" si="938"/>
        <v>1.8319817576524438E-5</v>
      </c>
      <c r="CL427" s="223">
        <f t="shared" ca="1" si="939"/>
        <v>2.1071286516530853E-4</v>
      </c>
      <c r="CM427" s="223">
        <f t="shared" ca="1" si="940"/>
        <v>-3.8998198065581346E-5</v>
      </c>
      <c r="CN427" s="223">
        <f t="shared" ca="1" si="941"/>
        <v>-2.0688576340123239E-4</v>
      </c>
      <c r="CO427" s="223">
        <f t="shared" ca="1" si="942"/>
        <v>5.9301004588683105E-5</v>
      </c>
      <c r="CP427" s="223">
        <f t="shared" ca="1" si="943"/>
        <v>2.0106623864033995E-4</v>
      </c>
      <c r="CQ427" s="223">
        <f t="shared" ca="1" si="944"/>
        <v>-7.9032710020369252E-5</v>
      </c>
      <c r="CR427" s="223">
        <f t="shared" ca="1" si="945"/>
        <v>-1.9331033608735448E-4</v>
      </c>
      <c r="CS427" s="223">
        <f t="shared" ca="1" si="946"/>
        <v>9.8003287250885232E-5</v>
      </c>
      <c r="CT427" s="223">
        <f t="shared" ca="1" si="947"/>
        <v>1.8369274932366887E-4</v>
      </c>
      <c r="CU427" s="223">
        <f t="shared" ca="1" si="948"/>
        <v>-1.1603003925112875E-4</v>
      </c>
      <c r="CV427" s="223">
        <f t="shared" ca="1" si="949"/>
        <v>-1.723061009673251E-4</v>
      </c>
      <c r="CW427" s="223">
        <f t="shared" ca="1" si="950"/>
        <v>1.3293935854491251E-4</v>
      </c>
      <c r="CX427" s="223">
        <f t="shared" ca="1" si="951"/>
        <v>1.5926005066656991E-4</v>
      </c>
      <c r="CY427" s="223">
        <f t="shared" ca="1" si="952"/>
        <v>-1.4856839914386313E-4</v>
      </c>
      <c r="CZ427" s="223">
        <f t="shared" ca="1" si="953"/>
        <v>-1.4468023901749612E-4</v>
      </c>
      <c r="DA427" s="223">
        <f t="shared" ca="1" si="954"/>
        <v>1.6276664484331008E-4</v>
      </c>
      <c r="DB427" s="223">
        <f t="shared" ca="1" si="955"/>
        <v>1.2870707757642013E-4</v>
      </c>
      <c r="DC427" s="223">
        <f t="shared" ca="1" si="956"/>
        <v>-1.7539735877561703E-4</v>
      </c>
      <c r="DD427" s="223">
        <f t="shared" ca="1" si="957"/>
        <v>-1.1149439661983763E-4</v>
      </c>
      <c r="DE427" s="223">
        <f t="shared" ca="1" si="958"/>
        <v>1.8633890026096531E-4</v>
      </c>
      <c r="DF427" s="223">
        <f t="shared" ca="1" si="959"/>
        <v>9.3207963674769205E-5</v>
      </c>
      <c r="DG427" s="223">
        <f t="shared" ca="1" si="960"/>
        <v>-1.9548589627359599E-4</v>
      </c>
      <c r="DH427" s="223">
        <f t="shared" ca="1" si="961"/>
        <v>-7.4023887086856804E-5</v>
      </c>
      <c r="DI427" s="223">
        <f t="shared" ca="1" si="962"/>
        <v>2.0275025624165091E-4</v>
      </c>
      <c r="DJ427" s="223">
        <f t="shared" ca="1" si="963"/>
        <v>5.4126920000725155E-5</v>
      </c>
      <c r="DK427" s="223">
        <f t="shared" ca="1" si="964"/>
        <v>-2.0806202040753446E-4</v>
      </c>
      <c r="DL427" s="223">
        <f t="shared" ca="1" si="965"/>
        <v>-3.3708681086202244E-5</v>
      </c>
      <c r="DM427" s="223">
        <f t="shared" ca="1" si="966"/>
        <v>2.1137003357862356E-4</v>
      </c>
      <c r="DN427" s="223">
        <f t="shared" ca="1" si="967"/>
        <v>1.2965809145779712E-5</v>
      </c>
      <c r="DO427" s="223">
        <f t="shared" ca="1" si="968"/>
        <v>-2.1264243777973673E-4</v>
      </c>
      <c r="DP427" s="223">
        <f t="shared" ca="1" si="969"/>
        <v>7.9019306245489034E-6</v>
      </c>
      <c r="DQ427" s="223">
        <f t="shared" ca="1" si="970"/>
        <v>2.1186697906285028E-4</v>
      </c>
      <c r="DR427" s="223">
        <f t="shared" ca="1" si="971"/>
        <v>-2.8693570483328483E-5</v>
      </c>
      <c r="DS427" s="223">
        <f t="shared" ca="1" si="972"/>
        <v>-2.0905112551931676E-4</v>
      </c>
      <c r="DT427" s="223">
        <f t="shared" ca="1" si="973"/>
        <v>4.9208875572852415E-5</v>
      </c>
      <c r="DU427" s="223">
        <f t="shared" ca="1" si="974"/>
        <v>2.0422199535806245E-4</v>
      </c>
      <c r="DV427" s="223">
        <f t="shared" ca="1" si="975"/>
        <v>-6.9250272290302084E-5</v>
      </c>
      <c r="DW427" s="223">
        <f t="shared" ca="1" si="976"/>
        <v>-1.9742609574241137E-4</v>
      </c>
      <c r="DX427" s="223">
        <f t="shared" ca="1" si="977"/>
        <v>8.8624751029546588E-5</v>
      </c>
      <c r="DY427" s="223">
        <f t="shared" ca="1" si="978"/>
        <v>1.887288749006788E-4</v>
      </c>
      <c r="DZ427" s="223">
        <f t="shared" ca="1" si="979"/>
        <v>-1.0714572496915954E-4</v>
      </c>
      <c r="EA427" s="223">
        <f t="shared" ca="1" si="980"/>
        <v>-1.7821409182395523E-4</v>
      </c>
      <c r="EB427" s="223">
        <f t="shared" ca="1" si="981"/>
        <v>1.2463482700550828E-4</v>
      </c>
      <c r="EC427" s="223">
        <f t="shared" ca="1" si="982"/>
        <v>1.6598300962123455E-4</v>
      </c>
      <c r="ED427" s="223">
        <f t="shared" ca="1" si="983"/>
        <v>-1.4092362752546705E-4</v>
      </c>
      <c r="EE427" s="223">
        <f t="shared" ca="1" si="984"/>
        <v>-1.5215342030031867E-4</v>
      </c>
      <c r="EF427" s="223">
        <f t="shared" ca="1" si="985"/>
        <v>1.5585525647566456E-4</v>
      </c>
      <c r="EG427" s="223">
        <f t="shared" ca="1" si="986"/>
        <v>1.3685851036639049E-4</v>
      </c>
      <c r="EH427" s="223">
        <f t="shared" ca="1" si="987"/>
        <v>-1.6928591410685174E-4</v>
      </c>
      <c r="EI427" s="223">
        <f t="shared" ca="1" si="988"/>
        <v>-1.2024557816316207E-4</v>
      </c>
      <c r="EJ427" s="223">
        <f t="shared" ca="1" si="989"/>
        <v>1.8108625584409592E-4</v>
      </c>
      <c r="EK427" s="223">
        <f t="shared" ca="1" si="990"/>
        <v>1.0247461530930296E-4</v>
      </c>
      <c r="EL427" s="223">
        <f t="shared" ca="1" si="991"/>
        <v>-1.9114263794574451E-4</v>
      </c>
      <c r="EM427" s="223">
        <f t="shared" ca="1" si="992"/>
        <v>-8.3716765891692308E-5</v>
      </c>
      <c r="EN427" s="223">
        <f t="shared" ca="1" si="993"/>
        <v>1.9935821195478099E-4</v>
      </c>
      <c r="EO427" s="223">
        <f t="shared" ca="1" si="994"/>
        <v>6.4152678254305277E-5</v>
      </c>
      <c r="EP427" s="223">
        <f t="shared" ca="1" si="995"/>
        <v>-2.0565385740240871E-4</v>
      </c>
      <c r="EQ427" s="223">
        <f t="shared" ca="1" si="996"/>
        <v>-4.397076525590804E-5</v>
      </c>
      <c r="ER427" s="223">
        <f t="shared" ca="1" si="997"/>
        <v>2.0996894378141719E-4</v>
      </c>
      <c r="ES427" s="223">
        <f t="shared" ca="1" si="998"/>
        <v>2.3365389751231117E-5</v>
      </c>
      <c r="ET427" s="223">
        <f t="shared" ca="1" si="999"/>
        <v>-2.1226191445111037E-4</v>
      </c>
      <c r="EU427" s="223">
        <f t="shared" ca="1" si="1000"/>
        <v>-2.5349927704285005E-6</v>
      </c>
      <c r="EV427" s="223">
        <f t="shared" ca="1" si="1001"/>
        <v>2.1251068685047383E-4</v>
      </c>
      <c r="EW427" s="223">
        <f t="shared" ca="1" si="1002"/>
        <v>-1.8319817576521321E-5</v>
      </c>
      <c r="EX427" s="223">
        <f t="shared" ca="1" si="1003"/>
        <v>-2.1071286516530897E-4</v>
      </c>
      <c r="EY427" s="223">
        <f t="shared" ca="1" si="1004"/>
        <v>3.8998198065578283E-5</v>
      </c>
      <c r="EZ427" s="223">
        <f t="shared" ca="1" si="1005"/>
        <v>2.0688576340123309E-4</v>
      </c>
      <c r="FA427" s="223">
        <f t="shared" ca="1" si="1006"/>
        <v>-5.9301004588680097E-5</v>
      </c>
      <c r="FB427" s="223">
        <f t="shared" ca="1" si="1007"/>
        <v>-2.0106623864034096E-4</v>
      </c>
      <c r="FC427" s="223">
        <f t="shared" ca="1" si="1008"/>
        <v>7.9032710020366338E-5</v>
      </c>
      <c r="FD427" s="223">
        <f t="shared" ca="1" si="1009"/>
        <v>1.9331033608735581E-4</v>
      </c>
      <c r="FE427" s="223">
        <f t="shared" ca="1" si="1010"/>
        <v>-9.800328725088244E-5</v>
      </c>
      <c r="FF427" s="223">
        <f t="shared" ca="1" si="1011"/>
        <v>-1.8369274932367044E-4</v>
      </c>
      <c r="FG427" s="223">
        <f t="shared" ca="1" si="1012"/>
        <v>1.1603003925112615E-4</v>
      </c>
      <c r="FH427" s="223">
        <f t="shared" ca="1" si="1013"/>
        <v>1.7230610096732692E-4</v>
      </c>
      <c r="FI427" s="223">
        <f t="shared" ca="1" si="1014"/>
        <v>-1.3293935854491007E-4</v>
      </c>
      <c r="FJ427" s="223">
        <f t="shared" ca="1" si="1015"/>
        <v>-1.5926005066656799E-4</v>
      </c>
      <c r="FK427" s="223">
        <f t="shared" ca="1" si="1016"/>
        <v>1.4856839914386091E-4</v>
      </c>
      <c r="FL427" s="223">
        <f t="shared" ca="1" si="1017"/>
        <v>1.4468023901749398E-4</v>
      </c>
      <c r="FM427" s="223">
        <f t="shared" ca="1" si="1018"/>
        <v>-1.6276664484330804E-4</v>
      </c>
      <c r="FN427" s="223">
        <f t="shared" ca="1" si="1019"/>
        <v>-1.2870707757641777E-4</v>
      </c>
      <c r="FO427" s="223">
        <f t="shared" ca="1" si="1020"/>
        <v>1.7539735877561524E-4</v>
      </c>
      <c r="FP427" s="223">
        <f t="shared" ca="1" si="1021"/>
        <v>1.1149439661983516E-4</v>
      </c>
      <c r="FQ427" s="223">
        <f t="shared" ca="1" si="1022"/>
        <v>-1.8633890026096379E-4</v>
      </c>
      <c r="FR427" s="223">
        <f t="shared" ca="1" si="1023"/>
        <v>-9.3207963674766549E-5</v>
      </c>
      <c r="FS427" s="223">
        <f t="shared" ca="1" si="1024"/>
        <v>1.954858962735948E-4</v>
      </c>
      <c r="FT427" s="223">
        <f t="shared" ca="1" si="1025"/>
        <v>7.402388708685408E-5</v>
      </c>
      <c r="FU427" s="223">
        <f t="shared" ca="1" si="1026"/>
        <v>-2.0275025624164996E-4</v>
      </c>
      <c r="FV427" s="223">
        <f t="shared" ca="1" si="1027"/>
        <v>-5.4126920000722322E-5</v>
      </c>
      <c r="FW427" s="223">
        <f t="shared" ca="1" si="1028"/>
        <v>2.080620204075338E-4</v>
      </c>
      <c r="FX427" s="223">
        <f t="shared" ca="1" si="1029"/>
        <v>3.3708681086199358E-5</v>
      </c>
      <c r="FY427" s="223">
        <f t="shared" ca="1" si="1030"/>
        <v>-2.1137003357862323E-4</v>
      </c>
      <c r="FZ427" s="223">
        <f t="shared" ca="1" si="1031"/>
        <v>-1.2965809145776811E-5</v>
      </c>
      <c r="GA427" s="223">
        <f t="shared" ca="1" si="1032"/>
        <v>2.126424377797367E-4</v>
      </c>
      <c r="GB427" s="223">
        <f t="shared" ca="1" si="1033"/>
        <v>-7.9019306245518443E-6</v>
      </c>
      <c r="GC427" s="223">
        <f t="shared" ca="1" si="1034"/>
        <v>-2.1186697906285055E-4</v>
      </c>
      <c r="GD427" s="223">
        <f t="shared" ca="1" si="1035"/>
        <v>2.8693570483331396E-5</v>
      </c>
      <c r="GE427" s="223">
        <f t="shared" ca="1" si="1036"/>
        <v>2.0905112551931735E-4</v>
      </c>
      <c r="GF427" s="223">
        <f t="shared" ca="1" si="1037"/>
        <v>-4.9208875572855261E-5</v>
      </c>
      <c r="GG427" s="223">
        <f t="shared" ca="1" si="1038"/>
        <v>-2.0422199535806331E-4</v>
      </c>
      <c r="GH427" s="223">
        <f t="shared" ca="1" si="1039"/>
        <v>6.9250272290304835E-5</v>
      </c>
      <c r="GI427" s="223">
        <f t="shared" ca="1" si="1040"/>
        <v>1.9742609574241254E-4</v>
      </c>
      <c r="GJ427" s="223">
        <f t="shared" ca="1" si="1041"/>
        <v>-8.8624751029549217E-5</v>
      </c>
      <c r="GK427" s="223">
        <f t="shared" ca="1" si="1042"/>
        <v>-1.8872887490068026E-4</v>
      </c>
      <c r="GL427" s="223">
        <f t="shared" ca="1" si="1043"/>
        <v>1.0714572496916207E-4</v>
      </c>
      <c r="GM427" s="223">
        <f t="shared" ca="1" si="1044"/>
        <v>1.7821409182395691E-4</v>
      </c>
      <c r="GN427" s="223">
        <f t="shared" ca="1" si="1045"/>
        <v>-1.2463482700551061E-4</v>
      </c>
      <c r="GO427" s="223">
        <f t="shared" ca="1" si="1046"/>
        <v>-1.6598300962123651E-4</v>
      </c>
      <c r="GP427" s="223">
        <f t="shared" ca="1" si="1047"/>
        <v>1.4092362752546924E-4</v>
      </c>
      <c r="GQ427" s="223">
        <f t="shared" ca="1" si="1048"/>
        <v>1.5215342030032084E-4</v>
      </c>
      <c r="GR427" s="223">
        <f t="shared" ca="1" si="1049"/>
        <v>-1.5585525647566654E-4</v>
      </c>
      <c r="GS427" s="223">
        <f t="shared" ca="1" si="1050"/>
        <v>-1.3685851036639287E-4</v>
      </c>
      <c r="GT427" s="223">
        <f t="shared" ca="1" si="1051"/>
        <v>1.6928591410685347E-4</v>
      </c>
      <c r="GU427" s="223">
        <f t="shared" ca="1" si="1052"/>
        <v>1.2024557816316464E-4</v>
      </c>
      <c r="GV427" s="223">
        <f t="shared" ca="1" si="1053"/>
        <v>-1.8108625584409743E-4</v>
      </c>
      <c r="GW427" s="223">
        <f t="shared" ca="1" si="1054"/>
        <v>-1.0247461530930569E-4</v>
      </c>
      <c r="GX427" s="223">
        <f t="shared" ca="1" si="1055"/>
        <v>1.9114263794574578E-4</v>
      </c>
      <c r="GY427" s="223">
        <f t="shared" ca="1" si="1056"/>
        <v>8.3716765891695181E-5</v>
      </c>
      <c r="GZ427" s="223">
        <f t="shared" ca="1" si="1057"/>
        <v>-1.99358211954782E-4</v>
      </c>
      <c r="HA427" s="223">
        <f t="shared" ca="1" si="1058"/>
        <v>-6.4152678254308245E-5</v>
      </c>
      <c r="HB427" s="223">
        <f t="shared" ca="1" si="1059"/>
        <v>2.0565385740240946E-4</v>
      </c>
      <c r="HC427" s="223">
        <f t="shared" ca="1" si="1060"/>
        <v>4.3970765255911117E-5</v>
      </c>
      <c r="HD427" s="223">
        <f t="shared" ca="1" si="1061"/>
        <v>-2.0996894378141765E-4</v>
      </c>
      <c r="HE427" s="223">
        <f t="shared" ca="1" si="1062"/>
        <v>-2.336538975123422E-5</v>
      </c>
      <c r="HF427" s="223">
        <f t="shared" ca="1" si="1063"/>
        <v>2.1226191445111053E-4</v>
      </c>
      <c r="HG427" s="223">
        <f t="shared" ca="1" si="1064"/>
        <v>2.5349927704316312E-6</v>
      </c>
      <c r="HH427" s="223">
        <f t="shared" ca="1" si="1065"/>
        <v>-2.1251068685047375E-4</v>
      </c>
      <c r="HI427" s="223">
        <f t="shared" ca="1" si="1066"/>
        <v>1.8319817576518203E-5</v>
      </c>
      <c r="HJ427" s="223">
        <f t="shared" ca="1" si="1067"/>
        <v>2.1071286516530856E-4</v>
      </c>
      <c r="HK427" s="223">
        <f t="shared" ca="1" si="1068"/>
        <v>-3.8998198065575207E-5</v>
      </c>
      <c r="HL427" s="223">
        <f t="shared" ca="1" si="1069"/>
        <v>-2.0688576340123239E-4</v>
      </c>
      <c r="HM427" s="223">
        <f t="shared" ca="1" si="1070"/>
        <v>5.9301004588677074E-5</v>
      </c>
      <c r="HN427" s="223">
        <f t="shared" ca="1" si="1071"/>
        <v>2.0106623864034004E-4</v>
      </c>
      <c r="HO427" s="223">
        <f t="shared" ca="1" si="1072"/>
        <v>-7.9032710020363425E-5</v>
      </c>
      <c r="HP427" s="223">
        <f t="shared" ca="1" si="1073"/>
        <v>-1.9331033608735457E-4</v>
      </c>
      <c r="HQ427" s="223">
        <f t="shared" ca="1" si="1074"/>
        <v>9.8003287250879648E-5</v>
      </c>
      <c r="HR427" s="223">
        <f t="shared" ca="1" si="1075"/>
        <v>1.8369274932366898E-4</v>
      </c>
      <c r="HS427" s="223">
        <f t="shared" ca="1" si="1076"/>
        <v>-1.1603003925112354E-4</v>
      </c>
      <c r="HT427" s="223">
        <f t="shared" ca="1" si="1077"/>
        <v>-1.7230610096732521E-4</v>
      </c>
      <c r="HU427" s="223">
        <f t="shared" ca="1" si="1078"/>
        <v>1.3293935854490765E-4</v>
      </c>
      <c r="HV427" s="223">
        <f t="shared" ca="1" si="1079"/>
        <v>1.5926005066657005E-4</v>
      </c>
      <c r="HW427" s="223">
        <f t="shared" ca="1" si="1080"/>
        <v>-1.4856839914385866E-4</v>
      </c>
      <c r="HX427" s="223">
        <f t="shared" ca="1" si="1081"/>
        <v>-1.4468023901749628E-4</v>
      </c>
      <c r="HY427" s="223">
        <f t="shared" ca="1" si="1082"/>
        <v>1.6276664484330604E-4</v>
      </c>
      <c r="HZ427" s="223">
        <f t="shared" ca="1" si="1083"/>
        <v>1.2870707757642026E-4</v>
      </c>
      <c r="IA427" s="223">
        <f t="shared" ca="1" si="1084"/>
        <v>-1.7539735877561348E-4</v>
      </c>
      <c r="IB427" s="223">
        <f t="shared" ca="1" si="1085"/>
        <v>-1.1149439661983782E-4</v>
      </c>
      <c r="IC427" s="223">
        <f t="shared" ca="1" si="1086"/>
        <v>1.863389002609623E-4</v>
      </c>
      <c r="ID427" s="223">
        <f t="shared" ca="1" si="1087"/>
        <v>9.3207963674769354E-5</v>
      </c>
      <c r="IE427" s="223">
        <f t="shared" ca="1" si="1088"/>
        <v>-1.3520797073061905E-4</v>
      </c>
      <c r="IF427" s="223">
        <f t="shared" ca="1" si="1089"/>
        <v>-7.4023887086857021E-5</v>
      </c>
      <c r="IG427" s="223">
        <f t="shared" ca="1" si="1090"/>
        <v>2.0275025624164902E-4</v>
      </c>
      <c r="IH427" s="223">
        <f t="shared" ca="1" si="1091"/>
        <v>5.4126920000725372E-5</v>
      </c>
      <c r="II427" s="223">
        <f t="shared" ca="1" si="1092"/>
        <v>-2.0806202040753315E-4</v>
      </c>
      <c r="IJ427" s="223">
        <f t="shared" ca="1" si="1093"/>
        <v>-3.3708681086202461E-5</v>
      </c>
      <c r="IK427" s="223">
        <f t="shared" ca="1" si="1094"/>
        <v>2.113700335786229E-4</v>
      </c>
      <c r="IL427" s="223">
        <f t="shared" ca="1" si="1095"/>
        <v>1.2965809145779942E-5</v>
      </c>
      <c r="IM427" s="223">
        <f t="shared" ca="1" si="1096"/>
        <v>-2.1264243777973664E-4</v>
      </c>
      <c r="IN427" s="223">
        <f t="shared" ca="1" si="1097"/>
        <v>7.9019306245487272E-6</v>
      </c>
      <c r="IO427" s="223">
        <f t="shared" ca="1" si="1098"/>
        <v>2.1186697906285085E-4</v>
      </c>
      <c r="IP427" s="223">
        <f t="shared" ca="1" si="1099"/>
        <v>-2.8693570483328293E-5</v>
      </c>
      <c r="IQ427" s="223">
        <f t="shared" ca="1" si="1100"/>
        <v>-2.090511255193179E-4</v>
      </c>
      <c r="IR427" s="223">
        <f t="shared" ca="1" si="1101"/>
        <v>4.9208875572852225E-5</v>
      </c>
      <c r="IS427" s="223">
        <f t="shared" ca="1" si="1102"/>
        <v>2.0422199535806418E-4</v>
      </c>
      <c r="IT427" s="223">
        <f t="shared" ca="1" si="1103"/>
        <v>-6.9250272290301922E-5</v>
      </c>
      <c r="IU427" s="223">
        <f t="shared" ca="1" si="1104"/>
        <v>-1.9742609574241368E-4</v>
      </c>
      <c r="IV427" s="223">
        <f t="shared" ca="1" si="1105"/>
        <v>8.8624751029546412E-5</v>
      </c>
      <c r="IW427" s="223">
        <f t="shared" ca="1" si="1106"/>
        <v>1.8872887490068167E-4</v>
      </c>
      <c r="IX427" s="223">
        <f t="shared" ca="1" si="1107"/>
        <v>-1.0714572496915936E-4</v>
      </c>
      <c r="IY427" s="223">
        <f t="shared" ca="1" si="1108"/>
        <v>-1.7821409182395862E-4</v>
      </c>
      <c r="IZ427" s="223">
        <f t="shared" ca="1" si="1109"/>
        <v>1.2463482700550811E-4</v>
      </c>
      <c r="JA427" s="223">
        <f t="shared" ca="1" si="1110"/>
        <v>1.6598300962123846E-4</v>
      </c>
      <c r="JB427" s="223">
        <f t="shared" ca="1" si="1111"/>
        <v>-1.4092362752546688E-4</v>
      </c>
    </row>
    <row r="428" spans="2:262">
      <c r="B428" s="230">
        <v>67</v>
      </c>
      <c r="C428" s="229">
        <f t="shared" si="1112"/>
        <v>1.3085937500000007E-3</v>
      </c>
      <c r="D428" s="226">
        <f t="shared" ca="1" si="855"/>
        <v>49.906403901927447</v>
      </c>
      <c r="E428" s="225">
        <f ca="1">BU361</f>
        <v>-9.3596098072551107E-2</v>
      </c>
      <c r="F428" s="224">
        <v>67</v>
      </c>
      <c r="G428" s="223">
        <f t="shared" ca="1" si="856"/>
        <v>-4.5220768298435314E-4</v>
      </c>
      <c r="H428" s="223">
        <f t="shared" ca="1" si="857"/>
        <v>5.2224224325159933E-4</v>
      </c>
      <c r="I428" s="223">
        <f t="shared" ca="1" si="858"/>
        <v>3.7537063754812256E-4</v>
      </c>
      <c r="J428" s="223">
        <f t="shared" ca="1" si="859"/>
        <v>-5.7747019753031227E-4</v>
      </c>
      <c r="K428" s="223">
        <f t="shared" ca="1" si="860"/>
        <v>-2.9040795140186063E-4</v>
      </c>
      <c r="L428" s="223">
        <f t="shared" ca="1" si="861"/>
        <v>6.2019766595181503E-4</v>
      </c>
      <c r="M428" s="223">
        <f t="shared" ca="1" si="862"/>
        <v>1.9915881011930582E-4</v>
      </c>
      <c r="N428" s="223">
        <f t="shared" ca="1" si="863"/>
        <v>-6.494997278587263E-4</v>
      </c>
      <c r="O428" s="223">
        <f t="shared" ca="1" si="864"/>
        <v>-1.0359848204324516E-4</v>
      </c>
      <c r="P428" s="223">
        <f t="shared" ca="1" si="865"/>
        <v>6.6474208210092498E-4</v>
      </c>
      <c r="Q428" s="223">
        <f t="shared" ca="1" si="866"/>
        <v>5.7955596910691607E-6</v>
      </c>
      <c r="R428" s="223">
        <f t="shared" ca="1" si="867"/>
        <v>-6.6559477773990344E-4</v>
      </c>
      <c r="S428" s="223">
        <f t="shared" ca="1" si="868"/>
        <v>9.2132819026239006E-5</v>
      </c>
      <c r="T428" s="223">
        <f t="shared" ca="1" si="869"/>
        <v>6.5203935649015888E-4</v>
      </c>
      <c r="U428" s="223">
        <f t="shared" ca="1" si="870"/>
        <v>-1.8806680044625268E-4</v>
      </c>
      <c r="V428" s="223">
        <f t="shared" ca="1" si="871"/>
        <v>-6.2436925228533016E-4</v>
      </c>
      <c r="W428" s="223">
        <f t="shared" ca="1" si="872"/>
        <v>2.7992970358509312E-4</v>
      </c>
      <c r="X428" s="223">
        <f t="shared" ca="1" si="873"/>
        <v>5.8318343931968645E-4</v>
      </c>
      <c r="Y428" s="223">
        <f t="shared" ca="1" si="874"/>
        <v>-3.6573297400930557E-4</v>
      </c>
      <c r="Z428" s="223">
        <f t="shared" ca="1" si="875"/>
        <v>-5.2937346606568114E-4</v>
      </c>
      <c r="AA428" s="223">
        <f t="shared" ca="1" si="876"/>
        <v>4.4361923003403644E-4</v>
      </c>
      <c r="AB428" s="223">
        <f t="shared" ca="1" si="877"/>
        <v>4.641041559419337E-4</v>
      </c>
      <c r="AC428" s="223">
        <f t="shared" ca="1" si="878"/>
        <v>-5.1190246942735577E-4</v>
      </c>
      <c r="AD428" s="223">
        <f t="shared" ca="1" si="879"/>
        <v>-3.8878839240390033E-4</v>
      </c>
      <c r="AE428" s="223">
        <f t="shared" ca="1" si="880"/>
        <v>5.6910456626697349E-4</v>
      </c>
      <c r="AF428" s="223">
        <f t="shared" ca="1" si="881"/>
        <v>3.0505653428388564E-4</v>
      </c>
      <c r="AG428" s="223">
        <f t="shared" ca="1" si="882"/>
        <v>-6.1398726790261695E-4</v>
      </c>
      <c r="AH428" s="223">
        <f t="shared" ca="1" si="883"/>
        <v>-2.1472112344587106E-4</v>
      </c>
      <c r="AI428" s="223">
        <f t="shared" ca="1" si="884"/>
        <v>6.4557899938646785E-4</v>
      </c>
      <c r="AJ428" s="223">
        <f t="shared" ca="1" si="885"/>
        <v>1.1973764872791706E-4</v>
      </c>
      <c r="AK428" s="223">
        <f t="shared" ca="1" si="886"/>
        <v>-6.6319589513670683E-4</v>
      </c>
      <c r="AL428" s="223">
        <f t="shared" ca="1" si="887"/>
        <v>-2.2162215514273307E-5</v>
      </c>
      <c r="AM428" s="223">
        <f t="shared" ca="1" si="888"/>
        <v>6.6645660256212547E-4</v>
      </c>
      <c r="AN428" s="223">
        <f t="shared" ca="1" si="889"/>
        <v>-7.5892962736924562E-5</v>
      </c>
      <c r="AO428" s="223">
        <f t="shared" ca="1" si="890"/>
        <v>-6.5529053719407004E-4</v>
      </c>
      <c r="AP428" s="223">
        <f t="shared" ca="1" si="891"/>
        <v>1.7230528753627442E-4</v>
      </c>
      <c r="AQ428" s="223">
        <f t="shared" ca="1" si="892"/>
        <v>6.299394106270283E-4</v>
      </c>
      <c r="AR428" s="223">
        <f t="shared" ca="1" si="893"/>
        <v>-2.6498772321029086E-4</v>
      </c>
      <c r="AS428" s="223">
        <f t="shared" ca="1" si="894"/>
        <v>-5.9095199819256023E-4</v>
      </c>
      <c r="AT428" s="223">
        <f t="shared" ca="1" si="895"/>
        <v>3.5193397492106366E-4</v>
      </c>
      <c r="AU428" s="223">
        <f t="shared" ca="1" si="896"/>
        <v>5.3917225963062991E-4</v>
      </c>
      <c r="AV428" s="223">
        <f t="shared" ca="1" si="897"/>
        <v>-4.3126191889061388E-4</v>
      </c>
      <c r="AW428" s="223">
        <f t="shared" ca="1" si="898"/>
        <v>-4.7572106990994152E-4</v>
      </c>
      <c r="AX428" s="223">
        <f t="shared" ca="1" si="899"/>
        <v>5.0125434469679327E-4</v>
      </c>
      <c r="AY428" s="223">
        <f t="shared" ca="1" si="900"/>
        <v>4.01971955669832E-4</v>
      </c>
      <c r="AZ428" s="223">
        <f t="shared" ca="1" si="901"/>
        <v>-5.6039612769310729E-4</v>
      </c>
      <c r="BA428" s="223">
        <f t="shared" ca="1" si="902"/>
        <v>-3.1952136251645557E-4</v>
      </c>
      <c r="BB428" s="223">
        <f t="shared" ca="1" si="903"/>
        <v>6.0740702688169708E-4</v>
      </c>
      <c r="BC428" s="223">
        <f t="shared" ca="1" si="904"/>
        <v>2.3015409679660569E-4</v>
      </c>
      <c r="BD428" s="223">
        <f t="shared" ca="1" si="905"/>
        <v>-6.4126939826473139E-4</v>
      </c>
      <c r="BE428" s="223">
        <f t="shared" ca="1" si="906"/>
        <v>-1.3580468993027893E-4</v>
      </c>
      <c r="BF428" s="223">
        <f t="shared" ca="1" si="907"/>
        <v>6.6125022376375031E-4</v>
      </c>
      <c r="BG428" s="223">
        <f t="shared" ca="1" si="908"/>
        <v>3.8515521647550493E-5</v>
      </c>
      <c r="BH428" s="223">
        <f t="shared" ca="1" si="909"/>
        <v>-6.6691697884738166E-4</v>
      </c>
      <c r="BI428" s="223">
        <f t="shared" ca="1" si="910"/>
        <v>5.9607391364685221E-5</v>
      </c>
      <c r="BJ428" s="223">
        <f t="shared" ca="1" si="911"/>
        <v>6.5814699538126772E-4</v>
      </c>
      <c r="BK428" s="223">
        <f t="shared" ca="1" si="912"/>
        <v>-1.5643998436398949E-4</v>
      </c>
      <c r="BL428" s="223">
        <f t="shared" ca="1" si="913"/>
        <v>-6.3513011702271555E-4</v>
      </c>
      <c r="BM428" s="223">
        <f t="shared" ca="1" si="914"/>
        <v>2.4988612413955595E-4</v>
      </c>
      <c r="BN428" s="223">
        <f t="shared" ca="1" si="915"/>
        <v>5.9836458967883689E-4</v>
      </c>
      <c r="BO428" s="223">
        <f t="shared" ca="1" si="916"/>
        <v>-3.3792298396599413E-4</v>
      </c>
      <c r="BP428" s="223">
        <f t="shared" ca="1" si="917"/>
        <v>-5.4864627598732909E-4</v>
      </c>
      <c r="BQ428" s="223">
        <f t="shared" ca="1" si="918"/>
        <v>4.1864483169316971E-4</v>
      </c>
      <c r="BR428" s="223">
        <f t="shared" ca="1" si="919"/>
        <v>4.8705142729379866E-4</v>
      </c>
      <c r="BS428" s="223">
        <f t="shared" ca="1" si="920"/>
        <v>-4.9030428309209881E-4</v>
      </c>
      <c r="BT428" s="223">
        <f t="shared" ca="1" si="921"/>
        <v>-4.1491338606036026E-4</v>
      </c>
      <c r="BU428" s="223">
        <f t="shared" ca="1" si="922"/>
        <v>5.5135012744647691E-4</v>
      </c>
      <c r="BV428" s="223">
        <f t="shared" ca="1" si="923"/>
        <v>3.3379372302792294E-4</v>
      </c>
      <c r="BW428" s="223">
        <f t="shared" ca="1" si="924"/>
        <v>-6.0046090658019333E-4</v>
      </c>
      <c r="BX428" s="223">
        <f t="shared" ca="1" si="925"/>
        <v>-2.4544843392545492E-4</v>
      </c>
      <c r="BY428" s="223">
        <f t="shared" ca="1" si="926"/>
        <v>6.3657352043609025E-4</v>
      </c>
      <c r="BZ428" s="223">
        <f t="shared" ca="1" si="927"/>
        <v>1.5178992746548201E-4</v>
      </c>
      <c r="CA428" s="223">
        <f t="shared" ca="1" si="928"/>
        <v>-6.5890623998173621E-4</v>
      </c>
      <c r="CB428" s="223">
        <f t="shared" ca="1" si="929"/>
        <v>-5.4845627470779851E-5</v>
      </c>
      <c r="CC428" s="223">
        <f t="shared" ca="1" si="930"/>
        <v>6.6697562928221227E-4</v>
      </c>
      <c r="CD428" s="223">
        <f t="shared" ca="1" si="931"/>
        <v>-4.3285914728742245E-5</v>
      </c>
      <c r="CE428" s="223">
        <f t="shared" ca="1" si="932"/>
        <v>-6.6060701042814718E-4</v>
      </c>
      <c r="CF428" s="223">
        <f t="shared" ca="1" si="933"/>
        <v>1.4048044759479126E-4</v>
      </c>
      <c r="CG428" s="223">
        <f t="shared" ca="1" si="934"/>
        <v>6.3993824478495169E-4</v>
      </c>
      <c r="CH428" s="223">
        <f t="shared" ca="1" si="935"/>
        <v>-2.3463400301147895E-4</v>
      </c>
      <c r="CI428" s="223">
        <f t="shared" ca="1" si="936"/>
        <v>-6.0541674871058431E-4</v>
      </c>
      <c r="CJ428" s="223">
        <f t="shared" ca="1" si="937"/>
        <v>3.2370844084112969E-4</v>
      </c>
      <c r="CK428" s="223">
        <f t="shared" ca="1" si="938"/>
        <v>5.5778980834257901E-4</v>
      </c>
      <c r="CL428" s="223">
        <f t="shared" ca="1" si="939"/>
        <v>-4.0577556850325943E-4</v>
      </c>
      <c r="CM428" s="223">
        <f t="shared" ca="1" si="940"/>
        <v>-4.9808840310987983E-4</v>
      </c>
      <c r="CN428" s="223">
        <f t="shared" ca="1" si="941"/>
        <v>4.7905888052092791E-4</v>
      </c>
      <c r="CO428" s="223">
        <f t="shared" ca="1" si="942"/>
        <v>4.2760488814174401E-4</v>
      </c>
      <c r="CP428" s="223">
        <f t="shared" ca="1" si="943"/>
        <v>-5.4197201449938178E-4</v>
      </c>
      <c r="CQ428" s="223">
        <f t="shared" ca="1" si="944"/>
        <v>-3.478650186819813E-4</v>
      </c>
      <c r="CR428" s="223">
        <f t="shared" ca="1" si="945"/>
        <v>5.9315309108124489E-4</v>
      </c>
      <c r="CS428" s="223">
        <f t="shared" ca="1" si="946"/>
        <v>2.605949220956068E-4</v>
      </c>
      <c r="CT428" s="223">
        <f t="shared" ca="1" si="947"/>
        <v>-6.3149419452175268E-4</v>
      </c>
      <c r="CU428" s="223">
        <f t="shared" ca="1" si="948"/>
        <v>-1.6768373242417091E-4</v>
      </c>
      <c r="CV428" s="223">
        <f t="shared" ca="1" si="949"/>
        <v>6.5616535571884978E-4</v>
      </c>
      <c r="CW428" s="223">
        <f t="shared" ca="1" si="950"/>
        <v>7.1142696338831002E-5</v>
      </c>
      <c r="CX428" s="223">
        <f t="shared" ca="1" si="951"/>
        <v>-6.6663251853778835E-4</v>
      </c>
      <c r="CY428" s="223">
        <f t="shared" ca="1" si="952"/>
        <v>2.6938364276331273E-5</v>
      </c>
      <c r="CZ428" s="223">
        <f t="shared" ca="1" si="953"/>
        <v>6.6266910051363242E-4</v>
      </c>
      <c r="DA428" s="223">
        <f t="shared" ca="1" si="954"/>
        <v>-1.2443629065687358E-4</v>
      </c>
      <c r="DB428" s="223">
        <f t="shared" ca="1" si="955"/>
        <v>-6.4436089767736687E-4</v>
      </c>
      <c r="DC428" s="223">
        <f t="shared" ca="1" si="956"/>
        <v>2.1924054713352712E-4</v>
      </c>
      <c r="DD428" s="223">
        <f t="shared" ca="1" si="957"/>
        <v>6.1210422733090663E-4</v>
      </c>
      <c r="DE428" s="223">
        <f t="shared" ca="1" si="958"/>
        <v>-3.0929890785574902E-4</v>
      </c>
      <c r="DF428" s="223">
        <f t="shared" ca="1" si="959"/>
        <v>-5.6659734897438255E-4</v>
      </c>
      <c r="DG428" s="223">
        <f t="shared" ca="1" si="960"/>
        <v>3.9266188128379343E-4</v>
      </c>
      <c r="DH428" s="223">
        <f t="shared" ca="1" si="961"/>
        <v>5.088253490966462E-4</v>
      </c>
      <c r="DI428" s="223">
        <f t="shared" ca="1" si="962"/>
        <v>-4.6752491079328311E-4</v>
      </c>
      <c r="DJ428" s="223">
        <f t="shared" ca="1" si="963"/>
        <v>-4.4003881702768039E-4</v>
      </c>
      <c r="DK428" s="223">
        <f t="shared" ca="1" si="964"/>
        <v>5.3226743787639671E-4</v>
      </c>
      <c r="DL428" s="223">
        <f t="shared" ca="1" si="965"/>
        <v>3.6172677345629666E-4</v>
      </c>
      <c r="DM428" s="223">
        <f t="shared" ca="1" si="966"/>
        <v>-5.85487982339656E-4</v>
      </c>
      <c r="DN428" s="223">
        <f t="shared" ca="1" si="967"/>
        <v>-2.7558443762897738E-4</v>
      </c>
      <c r="DO428" s="223">
        <f t="shared" ca="1" si="968"/>
        <v>6.2603448011772696E-4</v>
      </c>
      <c r="DP428" s="223">
        <f t="shared" ca="1" si="969"/>
        <v>1.8347653097256441E-4</v>
      </c>
      <c r="DQ428" s="223">
        <f t="shared" ca="1" si="970"/>
        <v>-6.5302922198128151E-4</v>
      </c>
      <c r="DR428" s="223">
        <f t="shared" ca="1" si="971"/>
        <v>-8.7396911506794903E-5</v>
      </c>
      <c r="DS428" s="223">
        <f t="shared" ca="1" si="972"/>
        <v>6.6588785329119182E-4</v>
      </c>
      <c r="DT428" s="223">
        <f t="shared" ca="1" si="973"/>
        <v>-1.0574587160580042E-5</v>
      </c>
      <c r="DU428" s="223">
        <f t="shared" ca="1" si="974"/>
        <v>-6.6433202351176372E-4</v>
      </c>
      <c r="DV428" s="223">
        <f t="shared" ca="1" si="975"/>
        <v>1.083171779504368E-4</v>
      </c>
      <c r="DW428" s="223">
        <f t="shared" ca="1" si="976"/>
        <v>6.4839541165922175E-4</v>
      </c>
      <c r="DX428" s="223">
        <f t="shared" ca="1" si="977"/>
        <v>-2.0371502894791425E-4</v>
      </c>
      <c r="DY428" s="223">
        <f t="shared" ca="1" si="978"/>
        <v>-6.184229972527283E-4</v>
      </c>
      <c r="DZ428" s="223">
        <f t="shared" ca="1" si="979"/>
        <v>2.9470306477369021E-4</v>
      </c>
      <c r="EA428" s="223">
        <f t="shared" ca="1" si="980"/>
        <v>5.7506359254960357E-4</v>
      </c>
      <c r="EB428" s="223">
        <f t="shared" ca="1" si="981"/>
        <v>-3.7931166922963071E-4</v>
      </c>
      <c r="EC428" s="223">
        <f t="shared" ca="1" si="982"/>
        <v>-5.1925579771932228E-4</v>
      </c>
      <c r="ED428" s="223">
        <f t="shared" ca="1" si="983"/>
        <v>4.5570932154127223E-4</v>
      </c>
      <c r="EE428" s="223">
        <f t="shared" ca="1" si="984"/>
        <v>4.5220768298436469E-4</v>
      </c>
      <c r="EF428" s="223">
        <f t="shared" ca="1" si="985"/>
        <v>-5.222422432515964E-4</v>
      </c>
      <c r="EG428" s="223">
        <f t="shared" ca="1" si="986"/>
        <v>-3.7537063754813297E-4</v>
      </c>
      <c r="EH428" s="223">
        <f t="shared" ca="1" si="987"/>
        <v>5.7747019753031173E-4</v>
      </c>
      <c r="EI428" s="223">
        <f t="shared" ca="1" si="988"/>
        <v>2.9040795140186865E-4</v>
      </c>
      <c r="EJ428" s="223">
        <f t="shared" ca="1" si="989"/>
        <v>-6.2019766595180863E-4</v>
      </c>
      <c r="EK428" s="223">
        <f t="shared" ca="1" si="990"/>
        <v>-1.9915881011931105E-4</v>
      </c>
      <c r="EL428" s="223">
        <f t="shared" ca="1" si="991"/>
        <v>6.4949972785872316E-4</v>
      </c>
      <c r="EM428" s="223">
        <f t="shared" ca="1" si="992"/>
        <v>1.0359848204324825E-4</v>
      </c>
      <c r="EN428" s="223">
        <f t="shared" ca="1" si="993"/>
        <v>-6.6474208210092411E-4</v>
      </c>
      <c r="EO428" s="223">
        <f t="shared" ca="1" si="994"/>
        <v>-5.7955596910674802E-6</v>
      </c>
      <c r="EP428" s="223">
        <f t="shared" ca="1" si="995"/>
        <v>6.6559477773990398E-4</v>
      </c>
      <c r="EQ428" s="223">
        <f t="shared" ca="1" si="996"/>
        <v>-9.2132819026224152E-5</v>
      </c>
      <c r="ER428" s="223">
        <f t="shared" ca="1" si="997"/>
        <v>-6.5203935649015953E-4</v>
      </c>
      <c r="ES428" s="223">
        <f t="shared" ca="1" si="998"/>
        <v>1.8806680044624054E-4</v>
      </c>
      <c r="ET428" s="223">
        <f t="shared" ca="1" si="999"/>
        <v>6.2436925228533037E-4</v>
      </c>
      <c r="EU428" s="223">
        <f t="shared" ca="1" si="1000"/>
        <v>-2.7992970358508597E-4</v>
      </c>
      <c r="EV428" s="223">
        <f t="shared" ca="1" si="1001"/>
        <v>-5.8318343931969491E-4</v>
      </c>
      <c r="EW428" s="223">
        <f t="shared" ca="1" si="1002"/>
        <v>3.6573297400930096E-4</v>
      </c>
      <c r="EX428" s="223">
        <f t="shared" ca="1" si="1003"/>
        <v>5.2937346606568884E-4</v>
      </c>
      <c r="EY428" s="223">
        <f t="shared" ca="1" si="1004"/>
        <v>-4.4361923003403411E-4</v>
      </c>
      <c r="EZ428" s="223">
        <f t="shared" ca="1" si="1005"/>
        <v>-4.6410415594193933E-4</v>
      </c>
      <c r="FA428" s="223">
        <f t="shared" ca="1" si="1006"/>
        <v>5.1190246942735686E-4</v>
      </c>
      <c r="FB428" s="223">
        <f t="shared" ca="1" si="1007"/>
        <v>3.8878839240390672E-4</v>
      </c>
      <c r="FC428" s="223">
        <f t="shared" ca="1" si="1008"/>
        <v>-5.6910456626696698E-4</v>
      </c>
      <c r="FD428" s="223">
        <f t="shared" ca="1" si="1009"/>
        <v>-3.050565342838884E-4</v>
      </c>
      <c r="FE428" s="223">
        <f t="shared" ca="1" si="1010"/>
        <v>6.1398726790261207E-4</v>
      </c>
      <c r="FF428" s="223">
        <f t="shared" ca="1" si="1011"/>
        <v>2.1472112344588743E-4</v>
      </c>
      <c r="FG428" s="223">
        <f t="shared" ca="1" si="1012"/>
        <v>-6.4557899938647056E-4</v>
      </c>
      <c r="FH428" s="223">
        <f t="shared" ca="1" si="1013"/>
        <v>-1.1973764872791543E-4</v>
      </c>
      <c r="FI428" s="223">
        <f t="shared" ca="1" si="1014"/>
        <v>6.6319589513670651E-4</v>
      </c>
      <c r="FJ428" s="223">
        <f t="shared" ca="1" si="1015"/>
        <v>2.2162215514285883E-5</v>
      </c>
      <c r="FK428" s="223">
        <f t="shared" ca="1" si="1016"/>
        <v>-6.6645660256212645E-4</v>
      </c>
      <c r="FL428" s="223">
        <f t="shared" ca="1" si="1017"/>
        <v>7.5892962736935567E-5</v>
      </c>
      <c r="FM428" s="223">
        <f t="shared" ca="1" si="1018"/>
        <v>6.5529053719406971E-4</v>
      </c>
      <c r="FN428" s="223">
        <f t="shared" ca="1" si="1019"/>
        <v>-1.7230528753626683E-4</v>
      </c>
      <c r="FO428" s="223">
        <f t="shared" ca="1" si="1020"/>
        <v>-6.2993941062703242E-4</v>
      </c>
      <c r="FP428" s="223">
        <f t="shared" ca="1" si="1021"/>
        <v>2.6498772321027059E-4</v>
      </c>
      <c r="FQ428" s="223">
        <f t="shared" ca="1" si="1022"/>
        <v>5.9095199819255502E-4</v>
      </c>
      <c r="FR428" s="223">
        <f t="shared" ca="1" si="1023"/>
        <v>-3.5193397492106496E-4</v>
      </c>
      <c r="FS428" s="223">
        <f t="shared" ca="1" si="1024"/>
        <v>-5.3917225963063446E-4</v>
      </c>
      <c r="FT428" s="223">
        <f t="shared" ca="1" si="1025"/>
        <v>4.312619188906006E-4</v>
      </c>
      <c r="FU428" s="223">
        <f t="shared" ca="1" si="1026"/>
        <v>4.7572106990996027E-4</v>
      </c>
      <c r="FV428" s="223">
        <f t="shared" ca="1" si="1027"/>
        <v>-5.0125434469680064E-4</v>
      </c>
      <c r="FW428" s="223">
        <f t="shared" ca="1" si="1028"/>
        <v>-4.0197195566983075E-4</v>
      </c>
      <c r="FX428" s="223">
        <f t="shared" ca="1" si="1029"/>
        <v>5.6039612769310306E-4</v>
      </c>
      <c r="FY428" s="223">
        <f t="shared" ca="1" si="1030"/>
        <v>3.1952136251647075E-4</v>
      </c>
      <c r="FZ428" s="223">
        <f t="shared" ca="1" si="1031"/>
        <v>-6.0740702688168613E-4</v>
      </c>
      <c r="GA428" s="223">
        <f t="shared" ca="1" si="1032"/>
        <v>-2.3015409679660414E-4</v>
      </c>
      <c r="GB428" s="223">
        <f t="shared" ca="1" si="1033"/>
        <v>6.4126939826473182E-4</v>
      </c>
      <c r="GC428" s="223">
        <f t="shared" ca="1" si="1034"/>
        <v>1.3580468993028662E-4</v>
      </c>
      <c r="GD428" s="223">
        <f t="shared" ca="1" si="1035"/>
        <v>-6.6125022376374804E-4</v>
      </c>
      <c r="GE428" s="223">
        <f t="shared" ca="1" si="1036"/>
        <v>-3.8515521647577164E-5</v>
      </c>
      <c r="GF428" s="223">
        <f t="shared" ca="1" si="1037"/>
        <v>6.6691697884738166E-4</v>
      </c>
      <c r="GG428" s="223">
        <f t="shared" ca="1" si="1038"/>
        <v>-5.9607391364677415E-5</v>
      </c>
      <c r="GH428" s="223">
        <f t="shared" ca="1" si="1039"/>
        <v>-6.5814699538126892E-4</v>
      </c>
      <c r="GI428" s="223">
        <f t="shared" ca="1" si="1040"/>
        <v>1.5643998436397257E-4</v>
      </c>
      <c r="GJ428" s="223">
        <f t="shared" ca="1" si="1041"/>
        <v>6.3513011702271218E-4</v>
      </c>
      <c r="GK428" s="223">
        <f t="shared" ca="1" si="1042"/>
        <v>-2.4988612413955741E-4</v>
      </c>
      <c r="GL428" s="223">
        <f t="shared" ca="1" si="1043"/>
        <v>-5.9836458967884036E-4</v>
      </c>
      <c r="GM428" s="223">
        <f t="shared" ca="1" si="1044"/>
        <v>3.3792298396597922E-4</v>
      </c>
      <c r="GN428" s="223">
        <f t="shared" ca="1" si="1045"/>
        <v>5.4864627598733896E-4</v>
      </c>
      <c r="GO428" s="223">
        <f t="shared" ca="1" si="1046"/>
        <v>-4.1864483169317833E-4</v>
      </c>
      <c r="GP428" s="223">
        <f t="shared" ca="1" si="1047"/>
        <v>-4.8705142729379758E-4</v>
      </c>
      <c r="GQ428" s="223">
        <f t="shared" ca="1" si="1048"/>
        <v>4.903042830920935E-4</v>
      </c>
      <c r="GR428" s="223">
        <f t="shared" ca="1" si="1049"/>
        <v>4.1491338606037387E-4</v>
      </c>
      <c r="GS428" s="223">
        <f t="shared" ca="1" si="1050"/>
        <v>-5.5135012744646716E-4</v>
      </c>
      <c r="GT428" s="223">
        <f t="shared" ca="1" si="1051"/>
        <v>-3.3379372302791335E-4</v>
      </c>
      <c r="GU428" s="223">
        <f t="shared" ca="1" si="1052"/>
        <v>6.0046090658019409E-4</v>
      </c>
      <c r="GV428" s="223">
        <f t="shared" ca="1" si="1053"/>
        <v>2.4544843392546224E-4</v>
      </c>
      <c r="GW428" s="223">
        <f t="shared" ca="1" si="1054"/>
        <v>-6.3657352043608505E-4</v>
      </c>
      <c r="GX428" s="223">
        <f t="shared" ca="1" si="1055"/>
        <v>-1.5178992746550814E-4</v>
      </c>
      <c r="GY428" s="223">
        <f t="shared" ca="1" si="1056"/>
        <v>6.5890623998173794E-4</v>
      </c>
      <c r="GZ428" s="223">
        <f t="shared" ca="1" si="1057"/>
        <v>5.4845627470778225E-5</v>
      </c>
      <c r="HA428" s="223">
        <f t="shared" ca="1" si="1058"/>
        <v>-6.6697562928221216E-4</v>
      </c>
      <c r="HB428" s="223">
        <f t="shared" ca="1" si="1059"/>
        <v>4.3285914728724952E-5</v>
      </c>
      <c r="HC428" s="223">
        <f t="shared" ca="1" si="1060"/>
        <v>6.6060701042815098E-4</v>
      </c>
      <c r="HD428" s="223">
        <f t="shared" ca="1" si="1061"/>
        <v>-1.4048044759480216E-4</v>
      </c>
      <c r="HE428" s="223">
        <f t="shared" ca="1" si="1062"/>
        <v>-6.3993824478495397E-4</v>
      </c>
      <c r="HF428" s="223">
        <f t="shared" ca="1" si="1063"/>
        <v>2.3463400301147161E-4</v>
      </c>
      <c r="HG428" s="223">
        <f t="shared" ca="1" si="1064"/>
        <v>6.0541674871059559E-4</v>
      </c>
      <c r="HH428" s="223">
        <f t="shared" ca="1" si="1065"/>
        <v>-3.2370844084110621E-4</v>
      </c>
      <c r="HI428" s="223">
        <f t="shared" ca="1" si="1066"/>
        <v>-5.5778980834257294E-4</v>
      </c>
      <c r="HJ428" s="223">
        <f t="shared" ca="1" si="1067"/>
        <v>4.0577556850325319E-4</v>
      </c>
      <c r="HK428" s="223">
        <f t="shared" ca="1" si="1068"/>
        <v>4.9808840310988504E-4</v>
      </c>
      <c r="HL428" s="223">
        <f t="shared" ca="1" si="1069"/>
        <v>-4.7905888052090926E-4</v>
      </c>
      <c r="HM428" s="223">
        <f t="shared" ca="1" si="1070"/>
        <v>-4.2760488814173544E-4</v>
      </c>
      <c r="HN428" s="223">
        <f t="shared" ca="1" si="1071"/>
        <v>5.4197201449938828E-4</v>
      </c>
      <c r="HO428" s="223">
        <f t="shared" ca="1" si="1072"/>
        <v>3.4786501868198802E-4</v>
      </c>
      <c r="HP428" s="223">
        <f t="shared" ca="1" si="1073"/>
        <v>-5.931530910812412E-4</v>
      </c>
      <c r="HQ428" s="223">
        <f t="shared" ca="1" si="1074"/>
        <v>-2.6059492209563146E-4</v>
      </c>
      <c r="HR428" s="223">
        <f t="shared" ca="1" si="1075"/>
        <v>6.3149419452175615E-4</v>
      </c>
      <c r="HS428" s="223">
        <f t="shared" ca="1" si="1076"/>
        <v>1.6768373242417856E-4</v>
      </c>
      <c r="HT428" s="223">
        <f t="shared" ca="1" si="1077"/>
        <v>-6.5616535571884848E-4</v>
      </c>
      <c r="HU428" s="223">
        <f t="shared" ca="1" si="1078"/>
        <v>-7.1142696338838862E-5</v>
      </c>
      <c r="HV428" s="223">
        <f t="shared" ca="1" si="1079"/>
        <v>6.6663251853778748E-4</v>
      </c>
      <c r="HW428" s="223">
        <f t="shared" ca="1" si="1080"/>
        <v>-2.6938364276342386E-5</v>
      </c>
      <c r="HX428" s="223">
        <f t="shared" ca="1" si="1081"/>
        <v>-6.6266910051363329E-4</v>
      </c>
      <c r="HY428" s="223">
        <f t="shared" ca="1" si="1082"/>
        <v>1.2443629065686588E-4</v>
      </c>
      <c r="HZ428" s="223">
        <f t="shared" ca="1" si="1083"/>
        <v>6.4436089767736882E-4</v>
      </c>
      <c r="IA428" s="223">
        <f t="shared" ca="1" si="1084"/>
        <v>-2.1924054713350186E-4</v>
      </c>
      <c r="IB428" s="223">
        <f t="shared" ca="1" si="1085"/>
        <v>-6.1210422733090218E-4</v>
      </c>
      <c r="IC428" s="223">
        <f t="shared" ca="1" si="1086"/>
        <v>3.0929890785574203E-4</v>
      </c>
      <c r="ID428" s="223">
        <f t="shared" ca="1" si="1087"/>
        <v>5.6659734897438678E-4</v>
      </c>
      <c r="IE428" s="223">
        <f t="shared" ca="1" si="1088"/>
        <v>-8.2108182480606132E-4</v>
      </c>
      <c r="IF428" s="223">
        <f t="shared" ca="1" si="1089"/>
        <v>-5.0882534909666354E-4</v>
      </c>
      <c r="IG428" s="223">
        <f t="shared" ca="1" si="1090"/>
        <v>4.6752491079329103E-4</v>
      </c>
      <c r="IH428" s="223">
        <f t="shared" ca="1" si="1091"/>
        <v>4.400388170276863E-4</v>
      </c>
      <c r="II428" s="223">
        <f t="shared" ca="1" si="1092"/>
        <v>-5.3226743787639194E-4</v>
      </c>
      <c r="IJ428" s="223">
        <f t="shared" ca="1" si="1093"/>
        <v>-3.6172677345631921E-4</v>
      </c>
      <c r="IK428" s="223">
        <f t="shared" ca="1" si="1094"/>
        <v>5.854879823396431E-4</v>
      </c>
      <c r="IL428" s="223">
        <f t="shared" ca="1" si="1095"/>
        <v>2.7558443762896724E-4</v>
      </c>
      <c r="IM428" s="223">
        <f t="shared" ca="1" si="1096"/>
        <v>-6.2603448011772425E-4</v>
      </c>
      <c r="IN428" s="223">
        <f t="shared" ca="1" si="1097"/>
        <v>-1.8347653097257192E-4</v>
      </c>
      <c r="IO428" s="223">
        <f t="shared" ca="1" si="1098"/>
        <v>6.5302922198127609E-4</v>
      </c>
      <c r="IP428" s="223">
        <f t="shared" ca="1" si="1099"/>
        <v>8.7396911506783899E-5</v>
      </c>
      <c r="IQ428" s="223">
        <f t="shared" ca="1" si="1100"/>
        <v>-6.6588785329119247E-4</v>
      </c>
      <c r="IR428" s="223">
        <f t="shared" ca="1" si="1101"/>
        <v>1.0574587160572181E-5</v>
      </c>
      <c r="IS428" s="223">
        <f t="shared" ca="1" si="1102"/>
        <v>6.6433202351176448E-4</v>
      </c>
      <c r="IT428" s="223">
        <f t="shared" ca="1" si="1103"/>
        <v>-1.083171779504104E-4</v>
      </c>
      <c r="IU428" s="223">
        <f t="shared" ca="1" si="1104"/>
        <v>-6.4839541165921915E-4</v>
      </c>
      <c r="IV428" s="223">
        <f t="shared" ca="1" si="1105"/>
        <v>2.0371502894790677E-4</v>
      </c>
      <c r="IW428" s="223">
        <f t="shared" ca="1" si="1106"/>
        <v>6.1842299725273122E-4</v>
      </c>
      <c r="IX428" s="223">
        <f t="shared" ca="1" si="1107"/>
        <v>-2.9470306477368316E-4</v>
      </c>
      <c r="IY428" s="223">
        <f t="shared" ca="1" si="1108"/>
        <v>-5.7506359254961713E-4</v>
      </c>
      <c r="IZ428" s="223">
        <f t="shared" ca="1" si="1109"/>
        <v>3.7931166922963987E-4</v>
      </c>
      <c r="JA428" s="223">
        <f t="shared" ca="1" si="1110"/>
        <v>5.1925579771932716E-4</v>
      </c>
      <c r="JB428" s="223">
        <f t="shared" ca="1" si="1111"/>
        <v>-4.5570932154126654E-4</v>
      </c>
    </row>
    <row r="429" spans="2:262">
      <c r="B429" s="230">
        <v>68</v>
      </c>
      <c r="C429" s="229">
        <f t="shared" si="1112"/>
        <v>1.3281250000000007E-3</v>
      </c>
      <c r="D429" s="226">
        <f t="shared" ca="1" si="855"/>
        <v>49.888980201142289</v>
      </c>
      <c r="E429" s="225">
        <f ca="1">BV361</f>
        <v>-0.11101979885770921</v>
      </c>
      <c r="F429" s="224">
        <v>68</v>
      </c>
      <c r="G429" s="223">
        <f t="shared" ca="1" si="856"/>
        <v>-2.096693128851384E-4</v>
      </c>
      <c r="H429" s="223">
        <f t="shared" ca="1" si="857"/>
        <v>2.3890431304036754E-4</v>
      </c>
      <c r="I429" s="223">
        <f t="shared" ca="1" si="858"/>
        <v>1.628358777319083E-4</v>
      </c>
      <c r="J429" s="223">
        <f t="shared" ca="1" si="859"/>
        <v>-2.7082572719703884E-4</v>
      </c>
      <c r="K429" s="223">
        <f t="shared" ca="1" si="860"/>
        <v>-1.097447511168536E-4</v>
      </c>
      <c r="L429" s="223">
        <f t="shared" ca="1" si="861"/>
        <v>2.923394605383456E-4</v>
      </c>
      <c r="M429" s="223">
        <f t="shared" ca="1" si="862"/>
        <v>5.2436195261943195E-5</v>
      </c>
      <c r="N429" s="223">
        <f t="shared" ca="1" si="863"/>
        <v>-3.0261875235702178E-4</v>
      </c>
      <c r="O429" s="223">
        <f t="shared" ca="1" si="864"/>
        <v>6.8874541703260934E-6</v>
      </c>
      <c r="P429" s="223">
        <f t="shared" ca="1" si="865"/>
        <v>3.012685752331693E-4</v>
      </c>
      <c r="Q429" s="223">
        <f t="shared" ca="1" si="866"/>
        <v>-6.594642260135904E-5</v>
      </c>
      <c r="R429" s="223">
        <f t="shared" ca="1" si="867"/>
        <v>-2.8834081571646925E-4</v>
      </c>
      <c r="S429" s="223">
        <f t="shared" ca="1" si="868"/>
        <v>1.2247110699500113E-4</v>
      </c>
      <c r="T429" s="223">
        <f t="shared" ca="1" si="869"/>
        <v>2.6433228035517792E-4</v>
      </c>
      <c r="U429" s="223">
        <f t="shared" ca="1" si="870"/>
        <v>-1.7428929542941343E-4</v>
      </c>
      <c r="V429" s="223">
        <f t="shared" ca="1" si="871"/>
        <v>-2.3016560369908787E-4</v>
      </c>
      <c r="W429" s="223">
        <f t="shared" ca="1" si="872"/>
        <v>2.1940964398303712E-4</v>
      </c>
      <c r="X429" s="223">
        <f t="shared" ca="1" si="873"/>
        <v>1.8715379197119955E-4</v>
      </c>
      <c r="Y429" s="223">
        <f t="shared" ca="1" si="874"/>
        <v>-2.5609820296473775E-4</v>
      </c>
      <c r="Z429" s="223">
        <f t="shared" ca="1" si="875"/>
        <v>-1.369497649749138E-4</v>
      </c>
      <c r="AA429" s="223">
        <f t="shared" ca="1" si="876"/>
        <v>2.8294505162803095E-4</v>
      </c>
      <c r="AB429" s="223">
        <f t="shared" ca="1" si="877"/>
        <v>8.1482835312954172E-5</v>
      </c>
      <c r="AC429" s="223">
        <f t="shared" ca="1" si="878"/>
        <v>-2.9891848063467118E-4</v>
      </c>
      <c r="AD429" s="223">
        <f t="shared" ca="1" si="879"/>
        <v>-2.2884565986018096E-5</v>
      </c>
      <c r="AE429" s="223">
        <f t="shared" ca="1" si="880"/>
        <v>3.0340464006593673E-4</v>
      </c>
      <c r="AF429" s="223">
        <f t="shared" ca="1" si="881"/>
        <v>-3.6593144377946088E-5</v>
      </c>
      <c r="AG429" s="223">
        <f t="shared" ca="1" si="882"/>
        <v>-2.9623112933075085E-4</v>
      </c>
      <c r="AH429" s="223">
        <f t="shared" ca="1" si="883"/>
        <v>9.4664600725139677E-5</v>
      </c>
      <c r="AI429" s="223">
        <f t="shared" ca="1" si="884"/>
        <v>2.7767362242371509E-4</v>
      </c>
      <c r="AJ429" s="223">
        <f t="shared" ca="1" si="885"/>
        <v>-1.4909814955498389E-4</v>
      </c>
      <c r="AK429" s="223">
        <f t="shared" ca="1" si="886"/>
        <v>-2.4844527392809719E-4</v>
      </c>
      <c r="AL429" s="223">
        <f t="shared" ca="1" si="887"/>
        <v>1.9780194011263753E-4</v>
      </c>
      <c r="AM429" s="223">
        <f t="shared" ca="1" si="888"/>
        <v>2.0966931288513853E-4</v>
      </c>
      <c r="AN429" s="223">
        <f t="shared" ca="1" si="889"/>
        <v>-2.3890431304036833E-4</v>
      </c>
      <c r="AO429" s="223">
        <f t="shared" ca="1" si="890"/>
        <v>-1.6283587773190792E-4</v>
      </c>
      <c r="AP429" s="223">
        <f t="shared" ca="1" si="891"/>
        <v>2.7082572719703879E-4</v>
      </c>
      <c r="AQ429" s="223">
        <f t="shared" ca="1" si="892"/>
        <v>1.0974475111685214E-4</v>
      </c>
      <c r="AR429" s="223">
        <f t="shared" ca="1" si="893"/>
        <v>-2.9233946053834571E-4</v>
      </c>
      <c r="AS429" s="223">
        <f t="shared" ca="1" si="894"/>
        <v>-5.2436195261941135E-5</v>
      </c>
      <c r="AT429" s="223">
        <f t="shared" ca="1" si="895"/>
        <v>3.0261875235702173E-4</v>
      </c>
      <c r="AU429" s="223">
        <f t="shared" ca="1" si="896"/>
        <v>-6.8874541703270421E-6</v>
      </c>
      <c r="AV429" s="223">
        <f t="shared" ca="1" si="897"/>
        <v>-3.0126857523316892E-4</v>
      </c>
      <c r="AW429" s="223">
        <f t="shared" ca="1" si="898"/>
        <v>6.5946422601358403E-5</v>
      </c>
      <c r="AX429" s="223">
        <f t="shared" ca="1" si="899"/>
        <v>2.8834081571646908E-4</v>
      </c>
      <c r="AY429" s="223">
        <f t="shared" ca="1" si="900"/>
        <v>-1.2247110699500349E-4</v>
      </c>
      <c r="AZ429" s="223">
        <f t="shared" ca="1" si="901"/>
        <v>-2.6433228035517824E-4</v>
      </c>
      <c r="BA429" s="223">
        <f t="shared" ca="1" si="902"/>
        <v>1.7428929542941465E-4</v>
      </c>
      <c r="BB429" s="223">
        <f t="shared" ca="1" si="903"/>
        <v>2.3016560369908617E-4</v>
      </c>
      <c r="BC429" s="223">
        <f t="shared" ca="1" si="904"/>
        <v>-2.1940964398303666E-4</v>
      </c>
      <c r="BD429" s="223">
        <f t="shared" ca="1" si="905"/>
        <v>-1.8715379197119833E-4</v>
      </c>
      <c r="BE429" s="223">
        <f t="shared" ca="1" si="906"/>
        <v>2.5609820296473688E-4</v>
      </c>
      <c r="BF429" s="223">
        <f t="shared" ca="1" si="907"/>
        <v>1.3694976497491342E-4</v>
      </c>
      <c r="BG429" s="223">
        <f t="shared" ca="1" si="908"/>
        <v>-2.8294505162803106E-4</v>
      </c>
      <c r="BH429" s="223">
        <f t="shared" ca="1" si="909"/>
        <v>-8.1482835312955839E-5</v>
      </c>
      <c r="BI429" s="223">
        <f t="shared" ca="1" si="910"/>
        <v>2.9891848063467124E-4</v>
      </c>
      <c r="BJ429" s="223">
        <f t="shared" ca="1" si="911"/>
        <v>2.2884565986017663E-5</v>
      </c>
      <c r="BK429" s="223">
        <f t="shared" ca="1" si="912"/>
        <v>-3.0340464006593673E-4</v>
      </c>
      <c r="BL429" s="223">
        <f t="shared" ca="1" si="913"/>
        <v>3.6593144377946522E-5</v>
      </c>
      <c r="BM429" s="223">
        <f t="shared" ca="1" si="914"/>
        <v>2.9623112933075026E-4</v>
      </c>
      <c r="BN429" s="223">
        <f t="shared" ca="1" si="915"/>
        <v>-9.466460072513805E-5</v>
      </c>
      <c r="BO429" s="223">
        <f t="shared" ca="1" si="916"/>
        <v>-2.7767362242371493E-4</v>
      </c>
      <c r="BP429" s="223">
        <f t="shared" ca="1" si="917"/>
        <v>1.4909814955498614E-4</v>
      </c>
      <c r="BQ429" s="223">
        <f t="shared" ca="1" si="918"/>
        <v>2.4844527392809817E-4</v>
      </c>
      <c r="BR429" s="223">
        <f t="shared" ca="1" si="919"/>
        <v>-1.9780194011263788E-4</v>
      </c>
      <c r="BS429" s="223">
        <f t="shared" ca="1" si="920"/>
        <v>-2.0966931288513666E-4</v>
      </c>
      <c r="BT429" s="223">
        <f t="shared" ca="1" si="921"/>
        <v>2.3890431304036724E-4</v>
      </c>
      <c r="BU429" s="223">
        <f t="shared" ca="1" si="922"/>
        <v>1.6283587773190751E-4</v>
      </c>
      <c r="BV429" s="223">
        <f t="shared" ca="1" si="923"/>
        <v>-2.7082572719703998E-4</v>
      </c>
      <c r="BW429" s="223">
        <f t="shared" ca="1" si="924"/>
        <v>-1.0974475111685376E-4</v>
      </c>
      <c r="BX429" s="223">
        <f t="shared" ca="1" si="925"/>
        <v>2.9233946053834582E-4</v>
      </c>
      <c r="BY429" s="223">
        <f t="shared" ca="1" si="926"/>
        <v>5.2436195261940728E-5</v>
      </c>
      <c r="BZ429" s="223">
        <f t="shared" ca="1" si="927"/>
        <v>-3.0261875235702178E-4</v>
      </c>
      <c r="CA429" s="223">
        <f t="shared" ca="1" si="928"/>
        <v>6.8874541703275029E-6</v>
      </c>
      <c r="CB429" s="223">
        <f t="shared" ca="1" si="929"/>
        <v>3.0126857523316887E-4</v>
      </c>
      <c r="CC429" s="223">
        <f t="shared" ca="1" si="930"/>
        <v>-6.5946422601358837E-5</v>
      </c>
      <c r="CD429" s="223">
        <f t="shared" ca="1" si="931"/>
        <v>-2.8834081571646897E-4</v>
      </c>
      <c r="CE429" s="223">
        <f t="shared" ca="1" si="932"/>
        <v>1.2247110699500392E-4</v>
      </c>
      <c r="CF429" s="223">
        <f t="shared" ca="1" si="933"/>
        <v>2.6433228035517591E-4</v>
      </c>
      <c r="CG429" s="223">
        <f t="shared" ca="1" si="934"/>
        <v>-1.7428929542941148E-4</v>
      </c>
      <c r="CH429" s="223">
        <f t="shared" ca="1" si="935"/>
        <v>-2.3016560369908869E-4</v>
      </c>
      <c r="CI429" s="223">
        <f t="shared" ca="1" si="936"/>
        <v>2.1940964398303698E-4</v>
      </c>
      <c r="CJ429" s="223">
        <f t="shared" ca="1" si="937"/>
        <v>1.87153791971198E-4</v>
      </c>
      <c r="CK429" s="223">
        <f t="shared" ca="1" si="938"/>
        <v>-2.5609820296473943E-4</v>
      </c>
      <c r="CL429" s="223">
        <f t="shared" ca="1" si="939"/>
        <v>-1.3694976497490919E-4</v>
      </c>
      <c r="CM429" s="223">
        <f t="shared" ca="1" si="940"/>
        <v>2.829450516280297E-4</v>
      </c>
      <c r="CN429" s="223">
        <f t="shared" ca="1" si="941"/>
        <v>8.1482835312955378E-5</v>
      </c>
      <c r="CO429" s="223">
        <f t="shared" ca="1" si="942"/>
        <v>-2.9891848063467129E-4</v>
      </c>
      <c r="CP429" s="223">
        <f t="shared" ca="1" si="943"/>
        <v>-2.2884565986017175E-5</v>
      </c>
      <c r="CQ429" s="223">
        <f t="shared" ca="1" si="944"/>
        <v>3.0340464006593662E-4</v>
      </c>
      <c r="CR429" s="223">
        <f t="shared" ca="1" si="945"/>
        <v>-3.6593144377951211E-5</v>
      </c>
      <c r="CS429" s="223">
        <f t="shared" ca="1" si="946"/>
        <v>-2.9623112933075112E-4</v>
      </c>
      <c r="CT429" s="223">
        <f t="shared" ca="1" si="947"/>
        <v>9.466460072513847E-5</v>
      </c>
      <c r="CU429" s="223">
        <f t="shared" ca="1" si="948"/>
        <v>2.7767362242371471E-4</v>
      </c>
      <c r="CV429" s="223">
        <f t="shared" ca="1" si="949"/>
        <v>-1.4909814955498657E-4</v>
      </c>
      <c r="CW429" s="223">
        <f t="shared" ca="1" si="950"/>
        <v>-2.484452739280954E-4</v>
      </c>
      <c r="CX429" s="223">
        <f t="shared" ca="1" si="951"/>
        <v>1.9780194011264149E-4</v>
      </c>
      <c r="CY429" s="223">
        <f t="shared" ca="1" si="952"/>
        <v>2.0966931288513946E-4</v>
      </c>
      <c r="CZ429" s="223">
        <f t="shared" ca="1" si="953"/>
        <v>-2.3890431304036754E-4</v>
      </c>
      <c r="DA429" s="223">
        <f t="shared" ca="1" si="954"/>
        <v>-1.6283587773190713E-4</v>
      </c>
      <c r="DB429" s="223">
        <f t="shared" ca="1" si="955"/>
        <v>2.7082572719704014E-4</v>
      </c>
      <c r="DC429" s="223">
        <f t="shared" ca="1" si="956"/>
        <v>1.0974475111684934E-4</v>
      </c>
      <c r="DD429" s="223">
        <f t="shared" ca="1" si="957"/>
        <v>-2.9233946053834479E-4</v>
      </c>
      <c r="DE429" s="223">
        <f t="shared" ca="1" si="958"/>
        <v>-5.2436195261944523E-5</v>
      </c>
      <c r="DF429" s="223">
        <f t="shared" ca="1" si="959"/>
        <v>3.0261875235702178E-4</v>
      </c>
      <c r="DG429" s="223">
        <f t="shared" ca="1" si="960"/>
        <v>-6.8874541703279365E-6</v>
      </c>
      <c r="DH429" s="223">
        <f t="shared" ca="1" si="961"/>
        <v>-3.0126857523316881E-4</v>
      </c>
      <c r="DI429" s="223">
        <f t="shared" ca="1" si="962"/>
        <v>6.5946422601363471E-5</v>
      </c>
      <c r="DJ429" s="223">
        <f t="shared" ca="1" si="963"/>
        <v>2.8834081571647017E-4</v>
      </c>
      <c r="DK429" s="223">
        <f t="shared" ca="1" si="964"/>
        <v>-1.2247110699500037E-4</v>
      </c>
      <c r="DL429" s="223">
        <f t="shared" ca="1" si="965"/>
        <v>-2.6433228035517781E-4</v>
      </c>
      <c r="DM429" s="223">
        <f t="shared" ca="1" si="966"/>
        <v>1.7428929542941539E-4</v>
      </c>
      <c r="DN429" s="223">
        <f t="shared" ca="1" si="967"/>
        <v>2.301656036990856E-4</v>
      </c>
      <c r="DO429" s="223">
        <f t="shared" ca="1" si="968"/>
        <v>-2.1940964398304023E-4</v>
      </c>
      <c r="DP429" s="223">
        <f t="shared" ca="1" si="969"/>
        <v>-1.8715379197120104E-4</v>
      </c>
      <c r="DQ429" s="223">
        <f t="shared" ca="1" si="970"/>
        <v>2.5609820296473732E-4</v>
      </c>
      <c r="DR429" s="223">
        <f t="shared" ca="1" si="971"/>
        <v>1.3694976497491263E-4</v>
      </c>
      <c r="DS429" s="223">
        <f t="shared" ca="1" si="972"/>
        <v>-2.8294505162803138E-4</v>
      </c>
      <c r="DT429" s="223">
        <f t="shared" ca="1" si="973"/>
        <v>-8.1482835312950811E-5</v>
      </c>
      <c r="DU429" s="223">
        <f t="shared" ca="1" si="974"/>
        <v>2.9891848063467216E-4</v>
      </c>
      <c r="DV429" s="223">
        <f t="shared" ca="1" si="975"/>
        <v>2.2884565986021051E-5</v>
      </c>
      <c r="DW429" s="223">
        <f t="shared" ca="1" si="976"/>
        <v>-3.0340464006593673E-4</v>
      </c>
      <c r="DX429" s="223">
        <f t="shared" ca="1" si="977"/>
        <v>3.6593144377947416E-5</v>
      </c>
      <c r="DY429" s="223">
        <f t="shared" ca="1" si="978"/>
        <v>2.9623112933075009E-4</v>
      </c>
      <c r="DZ429" s="223">
        <f t="shared" ca="1" si="979"/>
        <v>-9.4664600725142997E-5</v>
      </c>
      <c r="EA429" s="223">
        <f t="shared" ca="1" si="980"/>
        <v>-2.7767362242371281E-4</v>
      </c>
      <c r="EB429" s="223">
        <f t="shared" ca="1" si="981"/>
        <v>1.4909814955498319E-4</v>
      </c>
      <c r="EC429" s="223">
        <f t="shared" ca="1" si="982"/>
        <v>2.4844527392809762E-4</v>
      </c>
      <c r="ED429" s="223">
        <f t="shared" ca="1" si="983"/>
        <v>-1.9780194011263856E-4</v>
      </c>
      <c r="EE429" s="223">
        <f t="shared" ca="1" si="984"/>
        <v>-2.0966931288513601E-4</v>
      </c>
      <c r="EF429" s="223">
        <f t="shared" ca="1" si="985"/>
        <v>2.389043130403705E-4</v>
      </c>
      <c r="EG429" s="223">
        <f t="shared" ca="1" si="986"/>
        <v>1.6283587773191041E-4</v>
      </c>
      <c r="EH429" s="223">
        <f t="shared" ca="1" si="987"/>
        <v>-2.7082572719703841E-4</v>
      </c>
      <c r="EI429" s="223">
        <f t="shared" ca="1" si="988"/>
        <v>-1.0974475111685294E-4</v>
      </c>
      <c r="EJ429" s="223">
        <f t="shared" ca="1" si="989"/>
        <v>2.9233946053834603E-4</v>
      </c>
      <c r="EK429" s="223">
        <f t="shared" ca="1" si="990"/>
        <v>5.2436195261939861E-5</v>
      </c>
      <c r="EL429" s="223">
        <f t="shared" ca="1" si="991"/>
        <v>-3.0261875235702216E-4</v>
      </c>
      <c r="EM429" s="223">
        <f t="shared" ca="1" si="992"/>
        <v>6.8874541703240605E-6</v>
      </c>
      <c r="EN429" s="223">
        <f t="shared" ca="1" si="993"/>
        <v>3.012685752331693E-4</v>
      </c>
      <c r="EO429" s="223">
        <f t="shared" ca="1" si="994"/>
        <v>-6.5946422601359731E-5</v>
      </c>
      <c r="EP429" s="223">
        <f t="shared" ca="1" si="995"/>
        <v>-2.8834081571646865E-4</v>
      </c>
      <c r="EQ429" s="223">
        <f t="shared" ca="1" si="996"/>
        <v>1.2247110699500473E-4</v>
      </c>
      <c r="ER429" s="223">
        <f t="shared" ca="1" si="997"/>
        <v>2.6433228035517548E-4</v>
      </c>
      <c r="ES429" s="223">
        <f t="shared" ca="1" si="998"/>
        <v>-1.7428929542941221E-4</v>
      </c>
      <c r="ET429" s="223">
        <f t="shared" ca="1" si="999"/>
        <v>-2.3016560369908812E-4</v>
      </c>
      <c r="EU429" s="223">
        <f t="shared" ca="1" si="1000"/>
        <v>2.1940964398303758E-4</v>
      </c>
      <c r="EV429" s="223">
        <f t="shared" ca="1" si="1001"/>
        <v>1.8715379197119732E-4</v>
      </c>
      <c r="EW429" s="223">
        <f t="shared" ca="1" si="1002"/>
        <v>-2.5609820296473992E-4</v>
      </c>
      <c r="EX429" s="223">
        <f t="shared" ca="1" si="1003"/>
        <v>-1.3694976497490838E-4</v>
      </c>
      <c r="EY429" s="223">
        <f t="shared" ca="1" si="1004"/>
        <v>2.8294505162803003E-4</v>
      </c>
      <c r="EZ429" s="223">
        <f t="shared" ca="1" si="1005"/>
        <v>8.1482835312954551E-5</v>
      </c>
      <c r="FA429" s="223">
        <f t="shared" ca="1" si="1006"/>
        <v>-2.9891848063467151E-4</v>
      </c>
      <c r="FB429" s="223">
        <f t="shared" ca="1" si="1007"/>
        <v>-2.2884565986016307E-5</v>
      </c>
      <c r="FC429" s="223">
        <f t="shared" ca="1" si="1008"/>
        <v>3.0340464006593662E-4</v>
      </c>
      <c r="FD429" s="223">
        <f t="shared" ca="1" si="1009"/>
        <v>-3.6593144377952106E-5</v>
      </c>
      <c r="FE429" s="223">
        <f t="shared" ca="1" si="1010"/>
        <v>-2.9623112933074901E-4</v>
      </c>
      <c r="FF429" s="223">
        <f t="shared" ca="1" si="1011"/>
        <v>9.466460072514751E-5</v>
      </c>
      <c r="FG429" s="223">
        <f t="shared" ca="1" si="1012"/>
        <v>2.7767362242371086E-4</v>
      </c>
      <c r="FH429" s="223">
        <f t="shared" ca="1" si="1013"/>
        <v>-1.490981495549798E-4</v>
      </c>
      <c r="FI429" s="223">
        <f t="shared" ca="1" si="1014"/>
        <v>-2.4844527392809985E-4</v>
      </c>
      <c r="FJ429" s="223">
        <f t="shared" ca="1" si="1015"/>
        <v>1.9780194011263563E-4</v>
      </c>
      <c r="FK429" s="223">
        <f t="shared" ca="1" si="1016"/>
        <v>2.0966931288513881E-4</v>
      </c>
      <c r="FL429" s="223">
        <f t="shared" ca="1" si="1017"/>
        <v>-2.3890431304036808E-4</v>
      </c>
      <c r="FM429" s="223">
        <f t="shared" ca="1" si="1018"/>
        <v>-1.6283587773190643E-4</v>
      </c>
      <c r="FN429" s="223">
        <f t="shared" ca="1" si="1019"/>
        <v>2.7082572719704058E-4</v>
      </c>
      <c r="FO429" s="223">
        <f t="shared" ca="1" si="1020"/>
        <v>1.0974475111684847E-4</v>
      </c>
      <c r="FP429" s="223">
        <f t="shared" ca="1" si="1021"/>
        <v>-2.9233946053834733E-4</v>
      </c>
      <c r="FQ429" s="223">
        <f t="shared" ca="1" si="1022"/>
        <v>-5.2436195261935172E-5</v>
      </c>
      <c r="FR429" s="223">
        <f t="shared" ca="1" si="1023"/>
        <v>3.0261875235702254E-4</v>
      </c>
      <c r="FS429" s="223">
        <f t="shared" ca="1" si="1024"/>
        <v>-6.8874541703201845E-6</v>
      </c>
      <c r="FT429" s="223">
        <f t="shared" ca="1" si="1025"/>
        <v>-3.0126857523316973E-4</v>
      </c>
      <c r="FU429" s="223">
        <f t="shared" ca="1" si="1026"/>
        <v>6.5946422601355963E-5</v>
      </c>
      <c r="FV429" s="223">
        <f t="shared" ca="1" si="1027"/>
        <v>2.883408157164699E-4</v>
      </c>
      <c r="FW429" s="223">
        <f t="shared" ca="1" si="1028"/>
        <v>-1.2247110699500118E-4</v>
      </c>
      <c r="FX429" s="223">
        <f t="shared" ca="1" si="1029"/>
        <v>-2.6433228035517738E-4</v>
      </c>
      <c r="FY429" s="223">
        <f t="shared" ca="1" si="1030"/>
        <v>1.7428929542941614E-4</v>
      </c>
      <c r="FZ429" s="223">
        <f t="shared" ca="1" si="1031"/>
        <v>2.30165603699085E-4</v>
      </c>
      <c r="GA429" s="223">
        <f t="shared" ca="1" si="1032"/>
        <v>-2.1940964398304088E-4</v>
      </c>
      <c r="GB429" s="223">
        <f t="shared" ca="1" si="1033"/>
        <v>-1.8715379197119356E-4</v>
      </c>
      <c r="GC429" s="223">
        <f t="shared" ca="1" si="1034"/>
        <v>2.5609820296474247E-4</v>
      </c>
      <c r="GD429" s="223">
        <f t="shared" ca="1" si="1035"/>
        <v>1.3694976497490415E-4</v>
      </c>
      <c r="GE429" s="223">
        <f t="shared" ca="1" si="1036"/>
        <v>-2.8294505162802862E-4</v>
      </c>
      <c r="GF429" s="223">
        <f t="shared" ca="1" si="1037"/>
        <v>-8.1482835312958238E-5</v>
      </c>
      <c r="GG429" s="223">
        <f t="shared" ca="1" si="1038"/>
        <v>2.9891848063467075E-4</v>
      </c>
      <c r="GH429" s="223">
        <f t="shared" ca="1" si="1039"/>
        <v>2.2884565986020183E-5</v>
      </c>
      <c r="GI429" s="223">
        <f t="shared" ca="1" si="1040"/>
        <v>-3.0340464006593668E-4</v>
      </c>
      <c r="GJ429" s="223">
        <f t="shared" ca="1" si="1041"/>
        <v>3.6593144377948284E-5</v>
      </c>
      <c r="GK429" s="223">
        <f t="shared" ca="1" si="1042"/>
        <v>2.9623112933074988E-4</v>
      </c>
      <c r="GL429" s="223">
        <f t="shared" ca="1" si="1043"/>
        <v>-9.4664600725143878E-5</v>
      </c>
      <c r="GM429" s="223">
        <f t="shared" ca="1" si="1044"/>
        <v>-2.7767362242371243E-4</v>
      </c>
      <c r="GN429" s="223">
        <f t="shared" ca="1" si="1045"/>
        <v>1.4909814955499148E-4</v>
      </c>
      <c r="GO429" s="223">
        <f t="shared" ca="1" si="1046"/>
        <v>2.4844527392809215E-4</v>
      </c>
      <c r="GP429" s="223">
        <f t="shared" ca="1" si="1047"/>
        <v>-1.9780194011264577E-4</v>
      </c>
      <c r="GQ429" s="223">
        <f t="shared" ca="1" si="1048"/>
        <v>-2.0966931288514162E-4</v>
      </c>
      <c r="GR429" s="223">
        <f t="shared" ca="1" si="1049"/>
        <v>2.389043130403657E-4</v>
      </c>
      <c r="GS429" s="223">
        <f t="shared" ca="1" si="1050"/>
        <v>1.6283587773190968E-4</v>
      </c>
      <c r="GT429" s="223">
        <f t="shared" ca="1" si="1051"/>
        <v>-2.7082572719703884E-4</v>
      </c>
      <c r="GU429" s="223">
        <f t="shared" ca="1" si="1052"/>
        <v>-1.0974475111685209E-4</v>
      </c>
      <c r="GV429" s="223">
        <f t="shared" ca="1" si="1053"/>
        <v>2.9233946053834625E-4</v>
      </c>
      <c r="GW429" s="223">
        <f t="shared" ca="1" si="1054"/>
        <v>5.2436195261938967E-5</v>
      </c>
      <c r="GX429" s="223">
        <f t="shared" ca="1" si="1055"/>
        <v>-3.0261875235702222E-4</v>
      </c>
      <c r="GY429" s="223">
        <f t="shared" ca="1" si="1056"/>
        <v>6.8874541703335744E-6</v>
      </c>
      <c r="GZ429" s="223">
        <f t="shared" ca="1" si="1057"/>
        <v>3.0126857523316816E-4</v>
      </c>
      <c r="HA429" s="223">
        <f t="shared" ca="1" si="1058"/>
        <v>-6.5946422601368987E-5</v>
      </c>
      <c r="HB429" s="223">
        <f t="shared" ca="1" si="1059"/>
        <v>-2.8834081571647109E-4</v>
      </c>
      <c r="HC429" s="223">
        <f t="shared" ca="1" si="1060"/>
        <v>1.2247110699499763E-4</v>
      </c>
      <c r="HD429" s="223">
        <f t="shared" ca="1" si="1061"/>
        <v>2.6433228035517927E-4</v>
      </c>
      <c r="HE429" s="223">
        <f t="shared" ca="1" si="1062"/>
        <v>-1.7428929542941295E-4</v>
      </c>
      <c r="HF429" s="223">
        <f t="shared" ca="1" si="1063"/>
        <v>-2.3016560369908752E-4</v>
      </c>
      <c r="HG429" s="223">
        <f t="shared" ca="1" si="1064"/>
        <v>2.194096439830382E-4</v>
      </c>
      <c r="HH429" s="223">
        <f t="shared" ca="1" si="1065"/>
        <v>1.8715379197119662E-4</v>
      </c>
      <c r="HI429" s="223">
        <f t="shared" ca="1" si="1066"/>
        <v>-2.5609820296474035E-4</v>
      </c>
      <c r="HJ429" s="223">
        <f t="shared" ca="1" si="1067"/>
        <v>-1.3694976497490756E-4</v>
      </c>
      <c r="HK429" s="223">
        <f t="shared" ca="1" si="1068"/>
        <v>2.8294505162803344E-4</v>
      </c>
      <c r="HL429" s="223">
        <f t="shared" ca="1" si="1069"/>
        <v>8.1482835312945376E-5</v>
      </c>
      <c r="HM429" s="223">
        <f t="shared" ca="1" si="1070"/>
        <v>-2.9891848063467313E-4</v>
      </c>
      <c r="HN429" s="223">
        <f t="shared" ca="1" si="1071"/>
        <v>-2.2884565986024032E-5</v>
      </c>
      <c r="HO429" s="223">
        <f t="shared" ca="1" si="1072"/>
        <v>3.0340464006593679E-4</v>
      </c>
      <c r="HP429" s="223">
        <f t="shared" ca="1" si="1073"/>
        <v>-3.6593144377944435E-5</v>
      </c>
      <c r="HQ429" s="223">
        <f t="shared" ca="1" si="1074"/>
        <v>-2.9623112933075074E-4</v>
      </c>
      <c r="HR429" s="223">
        <f t="shared" ca="1" si="1075"/>
        <v>9.4664600725140191E-5</v>
      </c>
      <c r="HS429" s="223">
        <f t="shared" ca="1" si="1076"/>
        <v>2.7767362242371401E-4</v>
      </c>
      <c r="HT429" s="223">
        <f t="shared" ca="1" si="1077"/>
        <v>-1.4909814955498812E-4</v>
      </c>
      <c r="HU429" s="223">
        <f t="shared" ca="1" si="1078"/>
        <v>-2.4844527392809437E-4</v>
      </c>
      <c r="HV429" s="223">
        <f t="shared" ca="1" si="1079"/>
        <v>1.9780194011264284E-4</v>
      </c>
      <c r="HW429" s="223">
        <f t="shared" ca="1" si="1080"/>
        <v>2.0966931288513192E-4</v>
      </c>
      <c r="HX429" s="223">
        <f t="shared" ca="1" si="1081"/>
        <v>-2.3890431304037397E-4</v>
      </c>
      <c r="HY429" s="223">
        <f t="shared" ca="1" si="1082"/>
        <v>-1.6283587773191293E-4</v>
      </c>
      <c r="HZ429" s="223">
        <f t="shared" ca="1" si="1083"/>
        <v>2.7082572719703711E-4</v>
      </c>
      <c r="IA429" s="223">
        <f t="shared" ca="1" si="1084"/>
        <v>1.0974475111685568E-4</v>
      </c>
      <c r="IB429" s="223">
        <f t="shared" ca="1" si="1085"/>
        <v>-2.9233946053834527E-4</v>
      </c>
      <c r="IC429" s="223">
        <f t="shared" ca="1" si="1086"/>
        <v>-5.2436195261942761E-5</v>
      </c>
      <c r="ID429" s="223">
        <f t="shared" ca="1" si="1087"/>
        <v>3.0261875235702189E-4</v>
      </c>
      <c r="IE429" s="223">
        <f t="shared" ca="1" si="1088"/>
        <v>-3.8196026080911864E-4</v>
      </c>
      <c r="IF429" s="223">
        <f t="shared" ca="1" si="1089"/>
        <v>-3.012685752331686E-4</v>
      </c>
      <c r="IG429" s="223">
        <f t="shared" ca="1" si="1090"/>
        <v>6.5946422601365247E-5</v>
      </c>
      <c r="IH429" s="223">
        <f t="shared" ca="1" si="1091"/>
        <v>2.8834081571646691E-4</v>
      </c>
      <c r="II429" s="223">
        <f t="shared" ca="1" si="1092"/>
        <v>-1.2247110699500988E-4</v>
      </c>
      <c r="IJ429" s="223">
        <f t="shared" ca="1" si="1093"/>
        <v>-2.6433228035517271E-4</v>
      </c>
      <c r="IK429" s="223">
        <f t="shared" ca="1" si="1094"/>
        <v>1.7428929542940977E-4</v>
      </c>
      <c r="IL429" s="223">
        <f t="shared" ca="1" si="1095"/>
        <v>2.3016560369909004E-4</v>
      </c>
      <c r="IM429" s="223">
        <f t="shared" ca="1" si="1096"/>
        <v>-2.1940964398303554E-4</v>
      </c>
      <c r="IN429" s="223">
        <f t="shared" ca="1" si="1097"/>
        <v>-1.8715379197119966E-4</v>
      </c>
      <c r="IO429" s="223">
        <f t="shared" ca="1" si="1098"/>
        <v>2.5609820296473829E-4</v>
      </c>
      <c r="IP429" s="223">
        <f t="shared" ca="1" si="1099"/>
        <v>1.3694976497491103E-4</v>
      </c>
      <c r="IQ429" s="223">
        <f t="shared" ca="1" si="1100"/>
        <v>-2.8294505162803203E-4</v>
      </c>
      <c r="IR429" s="223">
        <f t="shared" ca="1" si="1101"/>
        <v>-8.1482835312949063E-5</v>
      </c>
      <c r="IS429" s="223">
        <f t="shared" ca="1" si="1102"/>
        <v>2.9891848063467248E-4</v>
      </c>
      <c r="IT429" s="223">
        <f t="shared" ca="1" si="1103"/>
        <v>2.288456598601067E-5</v>
      </c>
      <c r="IU429" s="223">
        <f t="shared" ca="1" si="1104"/>
        <v>-3.0340464006593652E-4</v>
      </c>
      <c r="IV429" s="223">
        <f t="shared" ca="1" si="1105"/>
        <v>3.6593144377957743E-5</v>
      </c>
      <c r="IW429" s="223">
        <f t="shared" ca="1" si="1106"/>
        <v>2.9623112933075156E-4</v>
      </c>
      <c r="IX429" s="223">
        <f t="shared" ca="1" si="1107"/>
        <v>-9.4664600725136505E-5</v>
      </c>
      <c r="IY429" s="223">
        <f t="shared" ca="1" si="1108"/>
        <v>-2.7767362242371558E-4</v>
      </c>
      <c r="IZ429" s="223">
        <f t="shared" ca="1" si="1109"/>
        <v>1.4909814955498473E-4</v>
      </c>
      <c r="JA429" s="223">
        <f t="shared" ca="1" si="1110"/>
        <v>2.4844527392809659E-4</v>
      </c>
      <c r="JB429" s="223">
        <f t="shared" ca="1" si="1111"/>
        <v>-1.9780194011263992E-4</v>
      </c>
    </row>
    <row r="430" spans="2:262">
      <c r="B430" s="230">
        <v>69</v>
      </c>
      <c r="C430" s="229">
        <f t="shared" si="1112"/>
        <v>1.3476562500000008E-3</v>
      </c>
      <c r="D430" s="226">
        <f t="shared" ca="1" si="855"/>
        <v>49.873106986082192</v>
      </c>
      <c r="E430" s="225">
        <f ca="1">BW361</f>
        <v>-0.12689301391780869</v>
      </c>
      <c r="F430" s="224">
        <v>69</v>
      </c>
      <c r="G430" s="223">
        <f t="shared" ca="1" si="856"/>
        <v>6.807212050437866E-5</v>
      </c>
      <c r="H430" s="223">
        <f t="shared" ca="1" si="857"/>
        <v>-1.1685631922937959E-4</v>
      </c>
      <c r="I430" s="223">
        <f t="shared" ca="1" si="858"/>
        <v>-3.9463198628051721E-5</v>
      </c>
      <c r="J430" s="223">
        <f t="shared" ca="1" si="859"/>
        <v>1.2651775280854075E-4</v>
      </c>
      <c r="K430" s="223">
        <f t="shared" ca="1" si="860"/>
        <v>8.4889515360896041E-6</v>
      </c>
      <c r="L430" s="223">
        <f t="shared" ca="1" si="861"/>
        <v>-1.285960293870731E-4</v>
      </c>
      <c r="M430" s="223">
        <f t="shared" ca="1" si="862"/>
        <v>2.2994102034330011E-5</v>
      </c>
      <c r="N430" s="223">
        <f t="shared" ca="1" si="863"/>
        <v>1.2296658227582905E-4</v>
      </c>
      <c r="O430" s="223">
        <f t="shared" ca="1" si="864"/>
        <v>-5.309894676097852E-5</v>
      </c>
      <c r="P430" s="223">
        <f t="shared" ca="1" si="865"/>
        <v>-1.0996682642507178E-4</v>
      </c>
      <c r="Q430" s="223">
        <f t="shared" ca="1" si="866"/>
        <v>8.0021173705394712E-5</v>
      </c>
      <c r="R430" s="223">
        <f t="shared" ca="1" si="867"/>
        <v>9.0375934618049783E-5</v>
      </c>
      <c r="S430" s="223">
        <f t="shared" ca="1" si="868"/>
        <v>-1.0214713206210581E-4</v>
      </c>
      <c r="T430" s="223">
        <f t="shared" ca="1" si="869"/>
        <v>-6.5368135807277955E-5</v>
      </c>
      <c r="U430" s="223">
        <f t="shared" ca="1" si="870"/>
        <v>1.1815064734347177E-4</v>
      </c>
      <c r="V430" s="223">
        <f t="shared" ca="1" si="871"/>
        <v>3.644233477420013E-5</v>
      </c>
      <c r="W430" s="223">
        <f t="shared" ca="1" si="872"/>
        <v>-1.2707250895456322E-4</v>
      </c>
      <c r="X430" s="223">
        <f t="shared" ca="1" si="873"/>
        <v>-5.3322715334269848E-6</v>
      </c>
      <c r="Y430" s="223">
        <f t="shared" ca="1" si="874"/>
        <v>1.2837796287206793E-4</v>
      </c>
      <c r="Z430" s="223">
        <f t="shared" ca="1" si="875"/>
        <v>-2.6097394698312612E-5</v>
      </c>
      <c r="AA430" s="223">
        <f t="shared" ca="1" si="876"/>
        <v>-1.2198876346014613E-4</v>
      </c>
      <c r="AB430" s="223">
        <f t="shared" ca="1" si="877"/>
        <v>5.5962848502060636E-5</v>
      </c>
      <c r="AC430" s="223">
        <f t="shared" ca="1" si="878"/>
        <v>1.0828786331772871E-4</v>
      </c>
      <c r="AD430" s="223">
        <f t="shared" ca="1" si="879"/>
        <v>-8.2474029431267235E-5</v>
      </c>
      <c r="AE430" s="223">
        <f t="shared" ca="1" si="880"/>
        <v>-8.8096460059566226E-5</v>
      </c>
      <c r="AF430" s="223">
        <f t="shared" ca="1" si="881"/>
        <v>1.0404192374837189E-4</v>
      </c>
      <c r="AG430" s="223">
        <f t="shared" ca="1" si="882"/>
        <v>6.2624775789439012E-5</v>
      </c>
      <c r="AH430" s="223">
        <f t="shared" ca="1" si="883"/>
        <v>-1.1937380592554144E-4</v>
      </c>
      <c r="AI430" s="223">
        <f t="shared" ca="1" si="884"/>
        <v>-3.3399519420547484E-5</v>
      </c>
      <c r="AJ430" s="223">
        <f t="shared" ca="1" si="885"/>
        <v>1.2755072137273857E-4</v>
      </c>
      <c r="AK430" s="223">
        <f t="shared" ca="1" si="886"/>
        <v>2.1723795697793131E-6</v>
      </c>
      <c r="AL430" s="223">
        <f t="shared" ca="1" si="887"/>
        <v>-1.2808256627258992E-4</v>
      </c>
      <c r="AM430" s="223">
        <f t="shared" ca="1" si="888"/>
        <v>2.918496726757296E-5</v>
      </c>
      <c r="AN430" s="223">
        <f t="shared" ca="1" si="889"/>
        <v>1.2093746317480864E-4</v>
      </c>
      <c r="AO430" s="223">
        <f t="shared" ca="1" si="890"/>
        <v>-5.8793040315790397E-5</v>
      </c>
      <c r="AP430" s="223">
        <f t="shared" ca="1" si="891"/>
        <v>-1.0654367165066729E-4</v>
      </c>
      <c r="AQ430" s="223">
        <f t="shared" ca="1" si="892"/>
        <v>8.487720588571403E-5</v>
      </c>
      <c r="AR430" s="223">
        <f t="shared" ca="1" si="893"/>
        <v>8.576391948768094E-5</v>
      </c>
      <c r="AS430" s="223">
        <f t="shared" ca="1" si="894"/>
        <v>-1.0587404447015007E-4</v>
      </c>
      <c r="AT430" s="223">
        <f t="shared" ca="1" si="895"/>
        <v>-5.9843692948354922E-5</v>
      </c>
      <c r="AU430" s="223">
        <f t="shared" ca="1" si="896"/>
        <v>1.205250581905957E-4</v>
      </c>
      <c r="AV430" s="223">
        <f t="shared" ca="1" si="897"/>
        <v>3.0336585445283454E-5</v>
      </c>
      <c r="AW430" s="223">
        <f t="shared" ca="1" si="898"/>
        <v>-1.2795210200578766E-4</v>
      </c>
      <c r="AX430" s="223">
        <f t="shared" ca="1" si="899"/>
        <v>9.888209540915839E-7</v>
      </c>
      <c r="AY430" s="223">
        <f t="shared" ca="1" si="900"/>
        <v>1.2771001752450491E-4</v>
      </c>
      <c r="AZ430" s="223">
        <f t="shared" ca="1" si="901"/>
        <v>-3.2254959903848424E-5</v>
      </c>
      <c r="BA430" s="223">
        <f t="shared" ca="1" si="902"/>
        <v>-1.1981331468379766E-4</v>
      </c>
      <c r="BB430" s="223">
        <f t="shared" ca="1" si="903"/>
        <v>6.1587817400446488E-5</v>
      </c>
      <c r="BC430" s="223">
        <f t="shared" ca="1" si="904"/>
        <v>1.0473530205972801E-4</v>
      </c>
      <c r="BD430" s="223">
        <f t="shared" ca="1" si="905"/>
        <v>-8.7229255485097042E-5</v>
      </c>
      <c r="BE430" s="223">
        <f t="shared" ca="1" si="906"/>
        <v>-8.3379717937616464E-5</v>
      </c>
      <c r="BF430" s="223">
        <f t="shared" ca="1" si="907"/>
        <v>1.0764239062642495E-4</v>
      </c>
      <c r="BG430" s="223">
        <f t="shared" ca="1" si="908"/>
        <v>5.7026562504339337E-5</v>
      </c>
      <c r="BH430" s="223">
        <f t="shared" ca="1" si="909"/>
        <v>-1.2160371066731815E-4</v>
      </c>
      <c r="BI430" s="223">
        <f t="shared" ca="1" si="910"/>
        <v>-2.7255377845306085E-5</v>
      </c>
      <c r="BJ430" s="223">
        <f t="shared" ca="1" si="911"/>
        <v>1.2827640907702576E-4</v>
      </c>
      <c r="BK430" s="223">
        <f t="shared" ca="1" si="912"/>
        <v>-4.1494258491932197E-6</v>
      </c>
      <c r="BL430" s="223">
        <f t="shared" ca="1" si="913"/>
        <v>-1.2726054103724831E-4</v>
      </c>
      <c r="BM430" s="223">
        <f t="shared" ca="1" si="914"/>
        <v>3.5305523358367536E-5</v>
      </c>
      <c r="BN430" s="223">
        <f t="shared" ca="1" si="915"/>
        <v>1.1861699513212958E-4</v>
      </c>
      <c r="BO430" s="223">
        <f t="shared" ca="1" si="916"/>
        <v>-6.4345496286819794E-5</v>
      </c>
      <c r="BP430" s="223">
        <f t="shared" ca="1" si="917"/>
        <v>-1.0286384383913318E-4</v>
      </c>
      <c r="BQ430" s="223">
        <f t="shared" ca="1" si="918"/>
        <v>8.9528761442689799E-5</v>
      </c>
      <c r="BR430" s="223">
        <f t="shared" ca="1" si="919"/>
        <v>8.0945291563234837E-5</v>
      </c>
      <c r="BS430" s="223">
        <f t="shared" ca="1" si="920"/>
        <v>-1.0934589703159471E-4</v>
      </c>
      <c r="BT430" s="223">
        <f t="shared" ca="1" si="921"/>
        <v>-5.4175081391431676E-5</v>
      </c>
      <c r="BU430" s="223">
        <f t="shared" ca="1" si="922"/>
        <v>1.2260911361579023E-4</v>
      </c>
      <c r="BV430" s="223">
        <f t="shared" ca="1" si="923"/>
        <v>2.4157752624858919E-5</v>
      </c>
      <c r="BW430" s="223">
        <f t="shared" ca="1" si="924"/>
        <v>-1.2852344723599972E-4</v>
      </c>
      <c r="BX430" s="223">
        <f t="shared" ca="1" si="925"/>
        <v>7.3075312853203333E-6</v>
      </c>
      <c r="BY430" s="223">
        <f t="shared" ca="1" si="926"/>
        <v>1.2673440755864903E-4</v>
      </c>
      <c r="BZ430" s="223">
        <f t="shared" ca="1" si="927"/>
        <v>-3.8334820085774147E-5</v>
      </c>
      <c r="CA430" s="223">
        <f t="shared" ca="1" si="928"/>
        <v>-1.1734922513796904E-4</v>
      </c>
      <c r="CB430" s="223">
        <f t="shared" ca="1" si="929"/>
        <v>6.7064415852261392E-5</v>
      </c>
      <c r="CC430" s="223">
        <f t="shared" ca="1" si="930"/>
        <v>1.009304242853365E-4</v>
      </c>
      <c r="CD430" s="223">
        <f t="shared" ca="1" si="931"/>
        <v>-9.1774338622084141E-5</v>
      </c>
      <c r="CE430" s="223">
        <f t="shared" ca="1" si="932"/>
        <v>-7.8462106771954934E-5</v>
      </c>
      <c r="CF430" s="223">
        <f t="shared" ca="1" si="933"/>
        <v>1.109835375570991E-4</v>
      </c>
      <c r="CG430" s="223">
        <f t="shared" ca="1" si="934"/>
        <v>5.12909672352289E-5</v>
      </c>
      <c r="CH430" s="223">
        <f t="shared" ca="1" si="935"/>
        <v>-1.2354066141887076E-4</v>
      </c>
      <c r="CI430" s="223">
        <f t="shared" ca="1" si="936"/>
        <v>-2.1045575677547095E-5</v>
      </c>
      <c r="CJ430" s="223">
        <f t="shared" ca="1" si="937"/>
        <v>1.2869306767615996E-4</v>
      </c>
      <c r="CK430" s="223">
        <f t="shared" ca="1" si="938"/>
        <v>-1.0461234937845525E-5</v>
      </c>
      <c r="CL430" s="223">
        <f t="shared" ca="1" si="939"/>
        <v>-1.2613193401184077E-4</v>
      </c>
      <c r="CM430" s="223">
        <f t="shared" ca="1" si="940"/>
        <v>4.1341025350992325E-5</v>
      </c>
      <c r="CN430" s="223">
        <f t="shared" ca="1" si="941"/>
        <v>1.1601076835855554E-4</v>
      </c>
      <c r="CO430" s="223">
        <f t="shared" ca="1" si="942"/>
        <v>-6.9742938321292082E-5</v>
      </c>
      <c r="CP430" s="223">
        <f t="shared" ca="1" si="943"/>
        <v>-9.8936208017980827E-5</v>
      </c>
      <c r="CQ430" s="223">
        <f t="shared" ca="1" si="944"/>
        <v>9.3964634371556123E-5</v>
      </c>
      <c r="CR430" s="223">
        <f t="shared" ca="1" si="945"/>
        <v>7.5931659341442747E-5</v>
      </c>
      <c r="CS430" s="223">
        <f t="shared" ca="1" si="946"/>
        <v>-1.1255432574952087E-4</v>
      </c>
      <c r="CT430" s="223">
        <f t="shared" ca="1" si="947"/>
        <v>-4.8375957318258096E-5</v>
      </c>
      <c r="CU430" s="223">
        <f t="shared" ca="1" si="948"/>
        <v>1.243977929469949E-4</v>
      </c>
      <c r="CV430" s="223">
        <f t="shared" ca="1" si="949"/>
        <v>1.7920721662391877E-5</v>
      </c>
      <c r="CW430" s="223">
        <f t="shared" ca="1" si="950"/>
        <v>-1.2878516822449585E-4</v>
      </c>
      <c r="CX430" s="223">
        <f t="shared" ca="1" si="951"/>
        <v>1.3608637133616776E-5</v>
      </c>
      <c r="CY430" s="223">
        <f t="shared" ca="1" si="952"/>
        <v>1.2545348330436092E-4</v>
      </c>
      <c r="CZ430" s="223">
        <f t="shared" ca="1" si="953"/>
        <v>-4.4322328328379574E-5</v>
      </c>
      <c r="DA430" s="223">
        <f t="shared" ca="1" si="954"/>
        <v>-1.1460243103020492E-4</v>
      </c>
      <c r="DB430" s="223">
        <f t="shared" ca="1" si="955"/>
        <v>7.2379450252136023E-5</v>
      </c>
      <c r="DC430" s="223">
        <f t="shared" ca="1" si="956"/>
        <v>9.6882396278379358E-5</v>
      </c>
      <c r="DD430" s="223">
        <f t="shared" ca="1" si="957"/>
        <v>-9.6098329338846654E-5</v>
      </c>
      <c r="DE430" s="223">
        <f t="shared" ca="1" si="958"/>
        <v>-7.3355473518610896E-5</v>
      </c>
      <c r="DF430" s="223">
        <f t="shared" ca="1" si="959"/>
        <v>1.1405731542478846E-4</v>
      </c>
      <c r="DG430" s="223">
        <f t="shared" ca="1" si="960"/>
        <v>4.5431807533492325E-5</v>
      </c>
      <c r="DH430" s="223">
        <f t="shared" ca="1" si="961"/>
        <v>-1.2517999189618081E-4</v>
      </c>
      <c r="DI430" s="223">
        <f t="shared" ca="1" si="962"/>
        <v>-1.4785072874606179E-5</v>
      </c>
      <c r="DJ430" s="223">
        <f t="shared" ca="1" si="963"/>
        <v>1.2879969340308094E-4</v>
      </c>
      <c r="DK430" s="223">
        <f t="shared" ca="1" si="964"/>
        <v>-1.6747841995242078E-5</v>
      </c>
      <c r="DL430" s="223">
        <f t="shared" ca="1" si="965"/>
        <v>-1.2469946410954637E-4</v>
      </c>
      <c r="DM430" s="223">
        <f t="shared" ca="1" si="966"/>
        <v>4.7276933192500419E-5</v>
      </c>
      <c r="DN430" s="223">
        <f t="shared" ca="1" si="967"/>
        <v>1.131250614826626E-4</v>
      </c>
      <c r="DO430" s="223">
        <f t="shared" ca="1" si="968"/>
        <v>-7.4972363508590063E-5</v>
      </c>
      <c r="DP430" s="223">
        <f t="shared" ca="1" si="969"/>
        <v>-9.4770226205925941E-5</v>
      </c>
      <c r="DQ430" s="223">
        <f t="shared" ca="1" si="970"/>
        <v>9.8174138265891479E-5</v>
      </c>
      <c r="DR430" s="223">
        <f t="shared" ca="1" si="971"/>
        <v>7.0735101101469284E-5</v>
      </c>
      <c r="DS430" s="223">
        <f t="shared" ca="1" si="972"/>
        <v>-1.1549160123812189E-4</v>
      </c>
      <c r="DT430" s="223">
        <f t="shared" ca="1" si="973"/>
        <v>-4.2460291326673096E-5</v>
      </c>
      <c r="DU430" s="223">
        <f t="shared" ca="1" si="974"/>
        <v>1.2588678709902991E-4</v>
      </c>
      <c r="DV430" s="223">
        <f t="shared" ca="1" si="975"/>
        <v>1.1640518111770321E-5</v>
      </c>
      <c r="DW430" s="223">
        <f t="shared" ca="1" si="976"/>
        <v>-1.2873663446249077E-4</v>
      </c>
      <c r="DX430" s="223">
        <f t="shared" ca="1" si="977"/>
        <v>1.9876958583087951E-5</v>
      </c>
      <c r="DY430" s="223">
        <f t="shared" ca="1" si="978"/>
        <v>1.238703306203656E-4</v>
      </c>
      <c r="DZ430" s="223">
        <f t="shared" ca="1" si="979"/>
        <v>-5.0203060199864496E-5</v>
      </c>
      <c r="EA430" s="223">
        <f t="shared" ca="1" si="980"/>
        <v>-1.1157954962810165E-4</v>
      </c>
      <c r="EB430" s="223">
        <f t="shared" ca="1" si="981"/>
        <v>7.7520116216666705E-5</v>
      </c>
      <c r="EC430" s="223">
        <f t="shared" ca="1" si="982"/>
        <v>9.2600970092893088E-5</v>
      </c>
      <c r="ED430" s="223">
        <f t="shared" ca="1" si="983"/>
        <v>-1.0019081076301241E-4</v>
      </c>
      <c r="EE430" s="223">
        <f t="shared" ca="1" si="984"/>
        <v>-6.807212050437992E-5</v>
      </c>
      <c r="EF430" s="223">
        <f t="shared" ca="1" si="985"/>
        <v>1.1685631922937862E-4</v>
      </c>
      <c r="EG430" s="223">
        <f t="shared" ca="1" si="986"/>
        <v>3.9463198628051227E-5</v>
      </c>
      <c r="EH430" s="223">
        <f t="shared" ca="1" si="987"/>
        <v>-1.2651775280854069E-4</v>
      </c>
      <c r="EI430" s="223">
        <f t="shared" ca="1" si="988"/>
        <v>-8.4889515360909255E-6</v>
      </c>
      <c r="EJ430" s="223">
        <f t="shared" ca="1" si="989"/>
        <v>1.2859602938707321E-4</v>
      </c>
      <c r="EK430" s="223">
        <f t="shared" ca="1" si="990"/>
        <v>-2.2994102034330743E-5</v>
      </c>
      <c r="EL430" s="223">
        <f t="shared" ca="1" si="991"/>
        <v>-1.229665822758291E-4</v>
      </c>
      <c r="EM430" s="223">
        <f t="shared" ca="1" si="992"/>
        <v>5.3098946760977524E-5</v>
      </c>
      <c r="EN430" s="223">
        <f t="shared" ca="1" si="993"/>
        <v>1.0996682642507282E-4</v>
      </c>
      <c r="EO430" s="223">
        <f t="shared" ca="1" si="994"/>
        <v>-8.0021173705395281E-5</v>
      </c>
      <c r="EP430" s="223">
        <f t="shared" ca="1" si="995"/>
        <v>-9.037593461804958E-5</v>
      </c>
      <c r="EQ430" s="223">
        <f t="shared" ca="1" si="996"/>
        <v>1.021471320621054E-4</v>
      </c>
      <c r="ER430" s="223">
        <f t="shared" ca="1" si="997"/>
        <v>6.5368135807279283E-5</v>
      </c>
      <c r="ES430" s="223">
        <f t="shared" ca="1" si="998"/>
        <v>-1.1815064734347223E-4</v>
      </c>
      <c r="ET430" s="223">
        <f t="shared" ca="1" si="999"/>
        <v>-3.6442334774199879E-5</v>
      </c>
      <c r="EU430" s="223">
        <f t="shared" ca="1" si="1000"/>
        <v>1.2707250895456311E-4</v>
      </c>
      <c r="EV430" s="223">
        <f t="shared" ca="1" si="1001"/>
        <v>5.3322715334285162E-6</v>
      </c>
      <c r="EW430" s="223">
        <f t="shared" ca="1" si="1002"/>
        <v>-1.2837796287206815E-4</v>
      </c>
      <c r="EX430" s="223">
        <f t="shared" ca="1" si="1003"/>
        <v>2.6097394698312897E-5</v>
      </c>
      <c r="EY430" s="223">
        <f t="shared" ca="1" si="1004"/>
        <v>1.2198876346014634E-4</v>
      </c>
      <c r="EZ430" s="223">
        <f t="shared" ca="1" si="1005"/>
        <v>-5.596284850205924E-5</v>
      </c>
      <c r="FA430" s="223">
        <f t="shared" ca="1" si="1006"/>
        <v>-1.0828786331773004E-4</v>
      </c>
      <c r="FB430" s="223">
        <f t="shared" ca="1" si="1007"/>
        <v>8.2474029431268156E-5</v>
      </c>
      <c r="FC430" s="223">
        <f t="shared" ca="1" si="1008"/>
        <v>8.8096460059568693E-5</v>
      </c>
      <c r="FD430" s="223">
        <f t="shared" ca="1" si="1009"/>
        <v>-1.0404192374837151E-4</v>
      </c>
      <c r="FE430" s="223">
        <f t="shared" ca="1" si="1010"/>
        <v>-6.2624775789437169E-5</v>
      </c>
      <c r="FF430" s="223">
        <f t="shared" ca="1" si="1011"/>
        <v>1.1937380592554052E-4</v>
      </c>
      <c r="FG430" s="223">
        <f t="shared" ca="1" si="1012"/>
        <v>3.3399519420547199E-5</v>
      </c>
      <c r="FH430" s="223">
        <f t="shared" ca="1" si="1013"/>
        <v>-1.2755072137273898E-4</v>
      </c>
      <c r="FI430" s="223">
        <f t="shared" ca="1" si="1014"/>
        <v>-2.1723795697808717E-6</v>
      </c>
      <c r="FJ430" s="223">
        <f t="shared" ca="1" si="1015"/>
        <v>1.2808256627258978E-4</v>
      </c>
      <c r="FK430" s="223">
        <f t="shared" ca="1" si="1016"/>
        <v>-2.918496726756966E-5</v>
      </c>
      <c r="FL430" s="223">
        <f t="shared" ca="1" si="1017"/>
        <v>-1.2093746317480886E-4</v>
      </c>
      <c r="FM430" s="223">
        <f t="shared" ca="1" si="1018"/>
        <v>5.8793040315792288E-5</v>
      </c>
      <c r="FN430" s="223">
        <f t="shared" ca="1" si="1019"/>
        <v>1.0654367165066868E-4</v>
      </c>
      <c r="FO430" s="223">
        <f t="shared" ca="1" si="1020"/>
        <v>-8.4877205885714233E-5</v>
      </c>
      <c r="FP430" s="223">
        <f t="shared" ca="1" si="1021"/>
        <v>-8.5763919487684152E-5</v>
      </c>
      <c r="FQ430" s="223">
        <f t="shared" ca="1" si="1022"/>
        <v>1.058740444701497E-4</v>
      </c>
      <c r="FR430" s="223">
        <f t="shared" ca="1" si="1023"/>
        <v>5.9843692948353852E-5</v>
      </c>
      <c r="FS430" s="223">
        <f t="shared" ca="1" si="1024"/>
        <v>-1.2052505819059483E-4</v>
      </c>
      <c r="FT430" s="223">
        <f t="shared" ca="1" si="1025"/>
        <v>-3.0336585445284078E-5</v>
      </c>
      <c r="FU430" s="223">
        <f t="shared" ca="1" si="1026"/>
        <v>1.2795210200578801E-4</v>
      </c>
      <c r="FV430" s="223">
        <f t="shared" ca="1" si="1027"/>
        <v>-9.8882095408910379E-7</v>
      </c>
      <c r="FW430" s="223">
        <f t="shared" ca="1" si="1028"/>
        <v>-1.2771001752450478E-4</v>
      </c>
      <c r="FX430" s="223">
        <f t="shared" ca="1" si="1029"/>
        <v>3.2254959903844263E-5</v>
      </c>
      <c r="FY430" s="223">
        <f t="shared" ca="1" si="1030"/>
        <v>1.1981331468379789E-4</v>
      </c>
      <c r="FZ430" s="223">
        <f t="shared" ca="1" si="1031"/>
        <v>-6.1587817400449158E-5</v>
      </c>
      <c r="GA430" s="223">
        <f t="shared" ca="1" si="1032"/>
        <v>-1.0473530205972946E-4</v>
      </c>
      <c r="GB430" s="223">
        <f t="shared" ca="1" si="1033"/>
        <v>8.7229255485097922E-5</v>
      </c>
      <c r="GC430" s="223">
        <f t="shared" ca="1" si="1034"/>
        <v>8.3379717937619743E-5</v>
      </c>
      <c r="GD430" s="223">
        <f t="shared" ca="1" si="1035"/>
        <v>-1.0764239062642458E-4</v>
      </c>
      <c r="GE430" s="223">
        <f t="shared" ca="1" si="1036"/>
        <v>-5.7026562504338267E-5</v>
      </c>
      <c r="GF430" s="223">
        <f t="shared" ca="1" si="1037"/>
        <v>1.2160371066731733E-4</v>
      </c>
      <c r="GG430" s="223">
        <f t="shared" ca="1" si="1038"/>
        <v>2.7255377845306701E-5</v>
      </c>
      <c r="GH430" s="223">
        <f t="shared" ca="1" si="1039"/>
        <v>-1.2827640907702603E-4</v>
      </c>
      <c r="GI430" s="223">
        <f t="shared" ca="1" si="1040"/>
        <v>4.1494258491907532E-6</v>
      </c>
      <c r="GJ430" s="223">
        <f t="shared" ca="1" si="1041"/>
        <v>1.2726054103724812E-4</v>
      </c>
      <c r="GK430" s="223">
        <f t="shared" ca="1" si="1042"/>
        <v>-3.530552335836341E-5</v>
      </c>
      <c r="GL430" s="223">
        <f t="shared" ca="1" si="1043"/>
        <v>-1.1861699513212982E-4</v>
      </c>
      <c r="GM430" s="223">
        <f t="shared" ca="1" si="1044"/>
        <v>6.4345496286820838E-5</v>
      </c>
      <c r="GN430" s="223">
        <f t="shared" ca="1" si="1045"/>
        <v>1.0286384383913466E-4</v>
      </c>
      <c r="GO430" s="223">
        <f t="shared" ca="1" si="1046"/>
        <v>-8.9528761442689351E-5</v>
      </c>
      <c r="GP430" s="223">
        <f t="shared" ca="1" si="1047"/>
        <v>-8.0945291563238171E-5</v>
      </c>
      <c r="GQ430" s="223">
        <f t="shared" ca="1" si="1048"/>
        <v>1.0934589703159438E-4</v>
      </c>
      <c r="GR430" s="223">
        <f t="shared" ca="1" si="1049"/>
        <v>5.4175081391430585E-5</v>
      </c>
      <c r="GS430" s="223">
        <f t="shared" ca="1" si="1050"/>
        <v>-1.2260911361578947E-4</v>
      </c>
      <c r="GT430" s="223">
        <f t="shared" ca="1" si="1051"/>
        <v>-2.4157752624859529E-5</v>
      </c>
      <c r="GU430" s="223">
        <f t="shared" ca="1" si="1052"/>
        <v>1.2852344723599993E-4</v>
      </c>
      <c r="GV430" s="223">
        <f t="shared" ca="1" si="1053"/>
        <v>-7.3075312853178667E-6</v>
      </c>
      <c r="GW430" s="223">
        <f t="shared" ca="1" si="1054"/>
        <v>-1.2673440755864881E-4</v>
      </c>
      <c r="GX430" s="223">
        <f t="shared" ca="1" si="1055"/>
        <v>3.8334820085770047E-5</v>
      </c>
      <c r="GY430" s="223">
        <f t="shared" ca="1" si="1056"/>
        <v>1.1734922513796929E-4</v>
      </c>
      <c r="GZ430" s="223">
        <f t="shared" ca="1" si="1057"/>
        <v>-6.7064415852262422E-5</v>
      </c>
      <c r="HA430" s="223">
        <f t="shared" ca="1" si="1058"/>
        <v>-1.0093042428533803E-4</v>
      </c>
      <c r="HB430" s="223">
        <f t="shared" ca="1" si="1059"/>
        <v>9.1774338622083694E-5</v>
      </c>
      <c r="HC430" s="223">
        <f t="shared" ca="1" si="1060"/>
        <v>7.8462106771952521E-5</v>
      </c>
      <c r="HD430" s="223">
        <f t="shared" ca="1" si="1061"/>
        <v>-1.1098353755709877E-4</v>
      </c>
      <c r="HE430" s="223">
        <f t="shared" ca="1" si="1062"/>
        <v>-5.1290967235229483E-5</v>
      </c>
      <c r="HF430" s="223">
        <f t="shared" ca="1" si="1063"/>
        <v>1.2354066141886954E-4</v>
      </c>
      <c r="HG430" s="223">
        <f t="shared" ca="1" si="1064"/>
        <v>2.1045575677547711E-5</v>
      </c>
      <c r="HH430" s="223">
        <f t="shared" ca="1" si="1065"/>
        <v>-1.286930676761601E-4</v>
      </c>
      <c r="HI430" s="223">
        <f t="shared" ca="1" si="1066"/>
        <v>1.0461234937844908E-5</v>
      </c>
      <c r="HJ430" s="223">
        <f t="shared" ca="1" si="1067"/>
        <v>1.2613193401184088E-4</v>
      </c>
      <c r="HK430" s="223">
        <f t="shared" ca="1" si="1068"/>
        <v>-4.1341025350988252E-5</v>
      </c>
      <c r="HL430" s="223">
        <f t="shared" ca="1" si="1069"/>
        <v>-1.1601076835855581E-4</v>
      </c>
      <c r="HM430" s="223">
        <f t="shared" ca="1" si="1070"/>
        <v>6.974293832129463E-5</v>
      </c>
      <c r="HN430" s="223">
        <f t="shared" ca="1" si="1071"/>
        <v>9.8936208017983578E-5</v>
      </c>
      <c r="HO430" s="223">
        <f t="shared" ca="1" si="1072"/>
        <v>-9.3964634371555689E-5</v>
      </c>
      <c r="HP430" s="223">
        <f t="shared" ca="1" si="1073"/>
        <v>-7.5931659341440294E-5</v>
      </c>
      <c r="HQ430" s="223">
        <f t="shared" ca="1" si="1074"/>
        <v>1.1255432574952056E-4</v>
      </c>
      <c r="HR430" s="223">
        <f t="shared" ca="1" si="1075"/>
        <v>4.8375957318258686E-5</v>
      </c>
      <c r="HS430" s="223">
        <f t="shared" ca="1" si="1076"/>
        <v>-1.2439779294699376E-4</v>
      </c>
      <c r="HT430" s="223">
        <f t="shared" ca="1" si="1077"/>
        <v>-1.7920721662392501E-5</v>
      </c>
      <c r="HU430" s="223">
        <f t="shared" ca="1" si="1078"/>
        <v>1.2878516822449591E-4</v>
      </c>
      <c r="HV430" s="223">
        <f t="shared" ca="1" si="1079"/>
        <v>-1.3608637133616139E-5</v>
      </c>
      <c r="HW430" s="223">
        <f t="shared" ca="1" si="1080"/>
        <v>-1.2545348330436103E-4</v>
      </c>
      <c r="HX430" s="223">
        <f t="shared" ca="1" si="1081"/>
        <v>4.4322328328375542E-5</v>
      </c>
      <c r="HY430" s="223">
        <f t="shared" ca="1" si="1082"/>
        <v>1.1460243103020521E-4</v>
      </c>
      <c r="HZ430" s="223">
        <f t="shared" ca="1" si="1083"/>
        <v>-7.2379450252138531E-5</v>
      </c>
      <c r="IA430" s="223">
        <f t="shared" ca="1" si="1084"/>
        <v>-9.6882396278382191E-5</v>
      </c>
      <c r="IB430" s="223">
        <f t="shared" ca="1" si="1085"/>
        <v>9.6098329338846248E-5</v>
      </c>
      <c r="IC430" s="223">
        <f t="shared" ca="1" si="1086"/>
        <v>7.3355473518608416E-5</v>
      </c>
      <c r="ID430" s="223">
        <f t="shared" ca="1" si="1087"/>
        <v>-1.1405731542478816E-4</v>
      </c>
      <c r="IE430" s="223">
        <f t="shared" ca="1" si="1088"/>
        <v>8.1228128370580254E-5</v>
      </c>
      <c r="IF430" s="223">
        <f t="shared" ca="1" si="1089"/>
        <v>1.2517999189617983E-4</v>
      </c>
      <c r="IG430" s="223">
        <f t="shared" ca="1" si="1090"/>
        <v>1.4785072874606809E-5</v>
      </c>
      <c r="IH430" s="223">
        <f t="shared" ca="1" si="1091"/>
        <v>-1.2879969340308091E-4</v>
      </c>
      <c r="II430" s="223">
        <f t="shared" ca="1" si="1092"/>
        <v>1.6747841995237822E-5</v>
      </c>
      <c r="IJ430" s="223">
        <f t="shared" ca="1" si="1093"/>
        <v>1.2469946410954656E-4</v>
      </c>
      <c r="IK430" s="223">
        <f t="shared" ca="1" si="1094"/>
        <v>-4.7276933192503245E-5</v>
      </c>
      <c r="IL430" s="223">
        <f t="shared" ca="1" si="1095"/>
        <v>-1.131250614826629E-4</v>
      </c>
      <c r="IM430" s="223">
        <f t="shared" ca="1" si="1096"/>
        <v>7.497236350859253E-5</v>
      </c>
      <c r="IN430" s="223">
        <f t="shared" ca="1" si="1097"/>
        <v>9.4770226205928841E-5</v>
      </c>
      <c r="IO430" s="223">
        <f t="shared" ca="1" si="1098"/>
        <v>-9.8174138265891072E-5</v>
      </c>
      <c r="IP430" s="223">
        <f t="shared" ca="1" si="1099"/>
        <v>-7.073510110146675E-5</v>
      </c>
      <c r="IQ430" s="223">
        <f t="shared" ca="1" si="1100"/>
        <v>1.1549160123812161E-4</v>
      </c>
      <c r="IR430" s="223">
        <f t="shared" ca="1" si="1101"/>
        <v>4.2460291326673692E-5</v>
      </c>
      <c r="IS430" s="223">
        <f t="shared" ca="1" si="1102"/>
        <v>-1.2588678709902899E-4</v>
      </c>
      <c r="IT430" s="223">
        <f t="shared" ca="1" si="1103"/>
        <v>-1.1640518111770938E-5</v>
      </c>
      <c r="IU430" s="223">
        <f t="shared" ca="1" si="1104"/>
        <v>1.2873663446249066E-4</v>
      </c>
      <c r="IV430" s="223">
        <f t="shared" ca="1" si="1105"/>
        <v>-1.9876958583083723E-5</v>
      </c>
      <c r="IW430" s="223">
        <f t="shared" ca="1" si="1106"/>
        <v>-1.2387033062036577E-4</v>
      </c>
      <c r="IX430" s="223">
        <f t="shared" ca="1" si="1107"/>
        <v>5.0203060199867288E-5</v>
      </c>
      <c r="IY430" s="223">
        <f t="shared" ca="1" si="1108"/>
        <v>1.1157954962810197E-4</v>
      </c>
      <c r="IZ430" s="223">
        <f t="shared" ca="1" si="1109"/>
        <v>-7.752011621666619E-5</v>
      </c>
      <c r="JA430" s="223">
        <f t="shared" ca="1" si="1110"/>
        <v>-9.260097009289607E-5</v>
      </c>
      <c r="JB430" s="223">
        <f t="shared" ca="1" si="1111"/>
        <v>1.00190810763012E-4</v>
      </c>
    </row>
    <row r="431" spans="2:262">
      <c r="B431" s="230">
        <v>70</v>
      </c>
      <c r="C431" s="229">
        <f t="shared" si="1112"/>
        <v>1.3671875000000008E-3</v>
      </c>
      <c r="D431" s="226">
        <f t="shared" ca="1" si="855"/>
        <v>49.861809216446488</v>
      </c>
      <c r="E431" s="225">
        <f ca="1">BX361</f>
        <v>-0.13819078355351372</v>
      </c>
      <c r="F431" s="224">
        <v>70</v>
      </c>
      <c r="G431" s="223">
        <f t="shared" ca="1" si="856"/>
        <v>-1.3459562839869074E-4</v>
      </c>
      <c r="H431" s="223">
        <f t="shared" ca="1" si="857"/>
        <v>1.7309595708492445E-4</v>
      </c>
      <c r="I431" s="223">
        <f t="shared" ca="1" si="858"/>
        <v>8.3798724579938882E-5</v>
      </c>
      <c r="J431" s="223">
        <f t="shared" ca="1" si="859"/>
        <v>-1.9768761031766169E-4</v>
      </c>
      <c r="K431" s="223">
        <f t="shared" ca="1" si="860"/>
        <v>-2.5785130868224756E-5</v>
      </c>
      <c r="L431" s="223">
        <f t="shared" ca="1" si="861"/>
        <v>2.0525453929003812E-4</v>
      </c>
      <c r="M431" s="223">
        <f t="shared" ca="1" si="862"/>
        <v>-3.444906100006334E-5</v>
      </c>
      <c r="N431" s="223">
        <f t="shared" ca="1" si="863"/>
        <v>-1.9514508515987617E-4</v>
      </c>
      <c r="O431" s="223">
        <f t="shared" ca="1" si="864"/>
        <v>9.1716522866344338E-5</v>
      </c>
      <c r="P431" s="223">
        <f t="shared" ca="1" si="865"/>
        <v>1.6822986732872679E-4</v>
      </c>
      <c r="Q431" s="223">
        <f t="shared" ca="1" si="866"/>
        <v>-1.4108541936775742E-4</v>
      </c>
      <c r="R431" s="223">
        <f t="shared" ca="1" si="867"/>
        <v>-1.268268062835969E-4</v>
      </c>
      <c r="S431" s="223">
        <f t="shared" ca="1" si="868"/>
        <v>1.7830413428705869E-4</v>
      </c>
      <c r="T431" s="223">
        <f t="shared" ca="1" si="869"/>
        <v>7.4501505841011802E-5</v>
      </c>
      <c r="U431" s="223">
        <f t="shared" ca="1" si="870"/>
        <v>-2.0016741688643971E-4</v>
      </c>
      <c r="V431" s="223">
        <f t="shared" ca="1" si="871"/>
        <v>-1.5760185740509045E-5</v>
      </c>
      <c r="W431" s="223">
        <f t="shared" ca="1" si="872"/>
        <v>2.0479241594885874E-4</v>
      </c>
      <c r="X431" s="223">
        <f t="shared" ca="1" si="873"/>
        <v>-4.4338390973562398E-5</v>
      </c>
      <c r="Y431" s="223">
        <f t="shared" ca="1" si="874"/>
        <v>-1.9178082966058224E-4</v>
      </c>
      <c r="Z431" s="223">
        <f t="shared" ca="1" si="875"/>
        <v>1.0061857522864256E-4</v>
      </c>
      <c r="AA431" s="223">
        <f t="shared" ca="1" si="876"/>
        <v>1.6225320709593971E-4</v>
      </c>
      <c r="AB431" s="223">
        <f t="shared" ca="1" si="877"/>
        <v>-1.4823355534682509E-4</v>
      </c>
      <c r="AC431" s="223">
        <f t="shared" ca="1" si="878"/>
        <v>-1.1875244728345018E-4</v>
      </c>
      <c r="AD431" s="223">
        <f t="shared" ca="1" si="879"/>
        <v>1.8308276121209777E-4</v>
      </c>
      <c r="AE431" s="223">
        <f t="shared" ca="1" si="880"/>
        <v>6.5024806448952898E-5</v>
      </c>
      <c r="AF431" s="223">
        <f t="shared" ca="1" si="881"/>
        <v>-2.0216500261534333E-4</v>
      </c>
      <c r="AG431" s="223">
        <f t="shared" ca="1" si="882"/>
        <v>-5.6972729449155941E-6</v>
      </c>
      <c r="AH431" s="223">
        <f t="shared" ca="1" si="883"/>
        <v>2.0383692973996144E-4</v>
      </c>
      <c r="AI431" s="223">
        <f t="shared" ca="1" si="884"/>
        <v>-5.412090587962178E-5</v>
      </c>
      <c r="AJ431" s="223">
        <f t="shared" ca="1" si="885"/>
        <v>-1.8795455734461954E-4</v>
      </c>
      <c r="AK431" s="223">
        <f t="shared" ca="1" si="886"/>
        <v>1.092782286300687E-4</v>
      </c>
      <c r="AL431" s="223">
        <f t="shared" ca="1" si="887"/>
        <v>1.5588566467555651E-4</v>
      </c>
      <c r="AM431" s="223">
        <f t="shared" ca="1" si="888"/>
        <v>-1.5502458370733726E-4</v>
      </c>
      <c r="AN431" s="223">
        <f t="shared" ca="1" si="889"/>
        <v>-1.1039200323631175E-4</v>
      </c>
      <c r="AO431" s="223">
        <f t="shared" ca="1" si="890"/>
        <v>1.8742032572922069E-4</v>
      </c>
      <c r="AP431" s="223">
        <f t="shared" ca="1" si="891"/>
        <v>5.5391456602658066E-5</v>
      </c>
      <c r="AQ431" s="223">
        <f t="shared" ca="1" si="892"/>
        <v>-2.0367555514538361E-4</v>
      </c>
      <c r="AR431" s="223">
        <f t="shared" ca="1" si="893"/>
        <v>4.3793650802257956E-6</v>
      </c>
      <c r="AS431" s="223">
        <f t="shared" ca="1" si="894"/>
        <v>2.0239038251331426E-4</v>
      </c>
      <c r="AT431" s="223">
        <f t="shared" ca="1" si="895"/>
        <v>-6.3773038782985654E-5</v>
      </c>
      <c r="AU431" s="223">
        <f t="shared" ca="1" si="896"/>
        <v>-1.8367548603713814E-4</v>
      </c>
      <c r="AV431" s="223">
        <f t="shared" ca="1" si="897"/>
        <v>1.1767462120708383E-4</v>
      </c>
      <c r="AW431" s="223">
        <f t="shared" ca="1" si="898"/>
        <v>1.4914258003499833E-4</v>
      </c>
      <c r="AX431" s="223">
        <f t="shared" ca="1" si="899"/>
        <v>-1.6144214426714676E-4</v>
      </c>
      <c r="AY431" s="223">
        <f t="shared" ca="1" si="900"/>
        <v>-1.0176561518417831E-4</v>
      </c>
      <c r="AZ431" s="223">
        <f t="shared" ca="1" si="901"/>
        <v>1.9130637826558024E-4</v>
      </c>
      <c r="BA431" s="223">
        <f t="shared" ca="1" si="902"/>
        <v>4.5624663885688877E-5</v>
      </c>
      <c r="BB431" s="223">
        <f t="shared" ca="1" si="903"/>
        <v>-2.0469543542320717E-4</v>
      </c>
      <c r="BC431" s="223">
        <f t="shared" ca="1" si="904"/>
        <v>1.4445452831300399E-5</v>
      </c>
      <c r="BD431" s="223">
        <f t="shared" ca="1" si="905"/>
        <v>2.0045625912788878E-4</v>
      </c>
      <c r="BE431" s="223">
        <f t="shared" ca="1" si="906"/>
        <v>-7.3271536850062869E-5</v>
      </c>
      <c r="BF431" s="223">
        <f t="shared" ca="1" si="907"/>
        <v>-1.7895392439572143E-4</v>
      </c>
      <c r="BG431" s="223">
        <f t="shared" ca="1" si="908"/>
        <v>1.2578752531453043E-4</v>
      </c>
      <c r="BH431" s="223">
        <f t="shared" ca="1" si="909"/>
        <v>1.4204019785578871E-4</v>
      </c>
      <c r="BI431" s="223">
        <f t="shared" ca="1" si="910"/>
        <v>-1.6747077656075593E-4</v>
      </c>
      <c r="BJ431" s="223">
        <f t="shared" ca="1" si="911"/>
        <v>-9.2894064851452301E-5</v>
      </c>
      <c r="BK431" s="223">
        <f t="shared" ca="1" si="912"/>
        <v>1.9473155698023834E-4</v>
      </c>
      <c r="BL431" s="223">
        <f t="shared" ca="1" si="913"/>
        <v>3.574795735717049E-5</v>
      </c>
      <c r="BM431" s="223">
        <f t="shared" ca="1" si="914"/>
        <v>-2.0522218646789345E-4</v>
      </c>
      <c r="BN431" s="223">
        <f t="shared" ca="1" si="915"/>
        <v>2.447674022123217E-5</v>
      </c>
      <c r="BO431" s="223">
        <f t="shared" ca="1" si="916"/>
        <v>1.9803921905632961E-4</v>
      </c>
      <c r="BP431" s="223">
        <f t="shared" ca="1" si="917"/>
        <v>-8.2593517367039672E-5</v>
      </c>
      <c r="BQ431" s="223">
        <f t="shared" ca="1" si="918"/>
        <v>-1.7380124707592297E-4</v>
      </c>
      <c r="BR431" s="223">
        <f t="shared" ca="1" si="919"/>
        <v>1.3359739625580839E-4</v>
      </c>
      <c r="BS431" s="223">
        <f t="shared" ca="1" si="920"/>
        <v>1.3459562839869256E-4</v>
      </c>
      <c r="BT431" s="223">
        <f t="shared" ca="1" si="921"/>
        <v>-1.7309595708492429E-4</v>
      </c>
      <c r="BU431" s="223">
        <f t="shared" ca="1" si="922"/>
        <v>-8.379872457994002E-5</v>
      </c>
      <c r="BV431" s="223">
        <f t="shared" ca="1" si="923"/>
        <v>1.976876103176612E-4</v>
      </c>
      <c r="BW431" s="223">
        <f t="shared" ca="1" si="924"/>
        <v>2.578513086822744E-5</v>
      </c>
      <c r="BX431" s="223">
        <f t="shared" ca="1" si="925"/>
        <v>-2.0525453929003812E-4</v>
      </c>
      <c r="BY431" s="223">
        <f t="shared" ca="1" si="926"/>
        <v>3.444906100006174E-5</v>
      </c>
      <c r="BZ431" s="223">
        <f t="shared" ca="1" si="927"/>
        <v>1.951450851598769E-4</v>
      </c>
      <c r="CA431" s="223">
        <f t="shared" ca="1" si="928"/>
        <v>-9.1716522866344203E-5</v>
      </c>
      <c r="CB431" s="223">
        <f t="shared" ca="1" si="929"/>
        <v>-1.682298673287273E-4</v>
      </c>
      <c r="CC431" s="223">
        <f t="shared" ca="1" si="930"/>
        <v>1.4108541936775626E-4</v>
      </c>
      <c r="CD431" s="223">
        <f t="shared" ca="1" si="931"/>
        <v>1.2682680628359704E-4</v>
      </c>
      <c r="CE431" s="223">
        <f t="shared" ca="1" si="932"/>
        <v>-1.7830413428705679E-4</v>
      </c>
      <c r="CF431" s="223">
        <f t="shared" ca="1" si="933"/>
        <v>-7.4501505841013306E-5</v>
      </c>
      <c r="CG431" s="223">
        <f t="shared" ca="1" si="934"/>
        <v>2.0016741688643982E-4</v>
      </c>
      <c r="CH431" s="223">
        <f t="shared" ca="1" si="935"/>
        <v>1.5760185740512107E-5</v>
      </c>
      <c r="CI431" s="223">
        <f t="shared" ca="1" si="936"/>
        <v>-2.047924159488588E-4</v>
      </c>
      <c r="CJ431" s="223">
        <f t="shared" ca="1" si="937"/>
        <v>4.4338390973563672E-5</v>
      </c>
      <c r="CK431" s="223">
        <f t="shared" ca="1" si="938"/>
        <v>1.9178082966058335E-4</v>
      </c>
      <c r="CL431" s="223">
        <f t="shared" ca="1" si="939"/>
        <v>-1.0061857522864242E-4</v>
      </c>
      <c r="CM431" s="223">
        <f t="shared" ca="1" si="940"/>
        <v>-1.6225320709594251E-4</v>
      </c>
      <c r="CN431" s="223">
        <f t="shared" ca="1" si="941"/>
        <v>1.4823355534682398E-4</v>
      </c>
      <c r="CO431" s="223">
        <f t="shared" ca="1" si="942"/>
        <v>1.1875244728345031E-4</v>
      </c>
      <c r="CP431" s="223">
        <f t="shared" ca="1" si="943"/>
        <v>-1.8308276121209571E-4</v>
      </c>
      <c r="CQ431" s="223">
        <f t="shared" ca="1" si="944"/>
        <v>-6.5024806448954416E-5</v>
      </c>
      <c r="CR431" s="223">
        <f t="shared" ca="1" si="945"/>
        <v>2.021650026153433E-4</v>
      </c>
      <c r="CS431" s="223">
        <f t="shared" ca="1" si="946"/>
        <v>5.697272944918657E-6</v>
      </c>
      <c r="CT431" s="223">
        <f t="shared" ca="1" si="947"/>
        <v>-2.0383692973996166E-4</v>
      </c>
      <c r="CU431" s="223">
        <f t="shared" ca="1" si="948"/>
        <v>5.4120905879623027E-5</v>
      </c>
      <c r="CV431" s="223">
        <f t="shared" ca="1" si="949"/>
        <v>1.8795455734462076E-4</v>
      </c>
      <c r="CW431" s="223">
        <f t="shared" ca="1" si="950"/>
        <v>-1.0927822863006855E-4</v>
      </c>
      <c r="CX431" s="223">
        <f t="shared" ca="1" si="951"/>
        <v>-1.5588566467555567E-4</v>
      </c>
      <c r="CY431" s="223">
        <f t="shared" ca="1" si="952"/>
        <v>1.5502458370733526E-4</v>
      </c>
      <c r="CZ431" s="223">
        <f t="shared" ca="1" si="953"/>
        <v>1.1039200323631188E-4</v>
      </c>
      <c r="DA431" s="223">
        <f t="shared" ca="1" si="954"/>
        <v>-1.8742032572921882E-4</v>
      </c>
      <c r="DB431" s="223">
        <f t="shared" ca="1" si="955"/>
        <v>-5.5391456602659625E-5</v>
      </c>
      <c r="DC431" s="223">
        <f t="shared" ca="1" si="956"/>
        <v>2.0367555514538361E-4</v>
      </c>
      <c r="DD431" s="223">
        <f t="shared" ca="1" si="957"/>
        <v>-4.3793650802212826E-6</v>
      </c>
      <c r="DE431" s="223">
        <f t="shared" ca="1" si="958"/>
        <v>-2.0239038251331453E-4</v>
      </c>
      <c r="DF431" s="223">
        <f t="shared" ca="1" si="959"/>
        <v>6.37730387829869E-5</v>
      </c>
      <c r="DG431" s="223">
        <f t="shared" ca="1" si="960"/>
        <v>1.8367548603714017E-4</v>
      </c>
      <c r="DH431" s="223">
        <f t="shared" ca="1" si="961"/>
        <v>-1.1767462120708253E-4</v>
      </c>
      <c r="DI431" s="223">
        <f t="shared" ca="1" si="962"/>
        <v>-1.4914258003499741E-4</v>
      </c>
      <c r="DJ431" s="223">
        <f t="shared" ca="1" si="963"/>
        <v>1.6144214426714579E-4</v>
      </c>
      <c r="DK431" s="223">
        <f t="shared" ca="1" si="964"/>
        <v>1.0176561518417969E-4</v>
      </c>
      <c r="DL431" s="223">
        <f t="shared" ca="1" si="965"/>
        <v>-1.9130637826557861E-4</v>
      </c>
      <c r="DM431" s="223">
        <f t="shared" ca="1" si="966"/>
        <v>-4.5624663885690422E-5</v>
      </c>
      <c r="DN431" s="223">
        <f t="shared" ca="1" si="967"/>
        <v>2.0469543542320703E-4</v>
      </c>
      <c r="DO431" s="223">
        <f t="shared" ca="1" si="968"/>
        <v>-1.4445452831295886E-5</v>
      </c>
      <c r="DP431" s="223">
        <f t="shared" ca="1" si="969"/>
        <v>-2.0045625912788913E-4</v>
      </c>
      <c r="DQ431" s="223">
        <f t="shared" ca="1" si="970"/>
        <v>7.3271536850064102E-5</v>
      </c>
      <c r="DR431" s="223">
        <f t="shared" ca="1" si="971"/>
        <v>1.7895392439572368E-4</v>
      </c>
      <c r="DS431" s="223">
        <f t="shared" ca="1" si="972"/>
        <v>-1.2578752531452916E-4</v>
      </c>
      <c r="DT431" s="223">
        <f t="shared" ca="1" si="973"/>
        <v>-1.4204019785578776E-4</v>
      </c>
      <c r="DU431" s="223">
        <f t="shared" ca="1" si="974"/>
        <v>1.6747077656075501E-4</v>
      </c>
      <c r="DV431" s="223">
        <f t="shared" ca="1" si="975"/>
        <v>9.2894064851453724E-5</v>
      </c>
      <c r="DW431" s="223">
        <f t="shared" ca="1" si="976"/>
        <v>-1.9473155698023875E-4</v>
      </c>
      <c r="DX431" s="223">
        <f t="shared" ca="1" si="977"/>
        <v>-3.5747957357172062E-5</v>
      </c>
      <c r="DY431" s="223">
        <f t="shared" ca="1" si="978"/>
        <v>2.0522218646789345E-4</v>
      </c>
      <c r="DZ431" s="223">
        <f t="shared" ca="1" si="979"/>
        <v>-2.447674022122767E-5</v>
      </c>
      <c r="EA431" s="223">
        <f t="shared" ca="1" si="980"/>
        <v>-1.9803921905633002E-4</v>
      </c>
      <c r="EB431" s="223">
        <f t="shared" ca="1" si="981"/>
        <v>8.2593517367040865E-5</v>
      </c>
      <c r="EC431" s="223">
        <f t="shared" ca="1" si="982"/>
        <v>1.7380124707592535E-4</v>
      </c>
      <c r="ED431" s="223">
        <f t="shared" ca="1" si="983"/>
        <v>-1.3359739625580717E-4</v>
      </c>
      <c r="EE431" s="223">
        <f t="shared" ca="1" si="984"/>
        <v>-1.3459562839869158E-4</v>
      </c>
      <c r="EF431" s="223">
        <f t="shared" ca="1" si="985"/>
        <v>1.7309595708492185E-4</v>
      </c>
      <c r="EG431" s="223">
        <f t="shared" ca="1" si="986"/>
        <v>8.3798724579941484E-5</v>
      </c>
      <c r="EH431" s="223">
        <f t="shared" ca="1" si="987"/>
        <v>-1.9768761031766153E-4</v>
      </c>
      <c r="EI431" s="223">
        <f t="shared" ca="1" si="988"/>
        <v>-2.5785130868229039E-5</v>
      </c>
      <c r="EJ431" s="223">
        <f t="shared" ca="1" si="989"/>
        <v>2.0525453929003815E-4</v>
      </c>
      <c r="EK431" s="223">
        <f t="shared" ca="1" si="990"/>
        <v>-3.4449061000057282E-5</v>
      </c>
      <c r="EL431" s="223">
        <f t="shared" ca="1" si="991"/>
        <v>-1.9514508515987736E-4</v>
      </c>
      <c r="EM431" s="223">
        <f t="shared" ca="1" si="992"/>
        <v>9.1716522866342739E-5</v>
      </c>
      <c r="EN431" s="223">
        <f t="shared" ca="1" si="993"/>
        <v>1.6822986732872988E-4</v>
      </c>
      <c r="EO431" s="223">
        <f t="shared" ca="1" si="994"/>
        <v>-1.4108541936775509E-4</v>
      </c>
      <c r="EP431" s="223">
        <f t="shared" ca="1" si="995"/>
        <v>-1.2682680628359831E-4</v>
      </c>
      <c r="EQ431" s="223">
        <f t="shared" ca="1" si="996"/>
        <v>1.7830413428705598E-4</v>
      </c>
      <c r="ER431" s="223">
        <f t="shared" ca="1" si="997"/>
        <v>7.4501505841014824E-5</v>
      </c>
      <c r="ES431" s="223">
        <f t="shared" ca="1" si="998"/>
        <v>-2.001674168864395E-4</v>
      </c>
      <c r="ET431" s="223">
        <f t="shared" ca="1" si="999"/>
        <v>-1.576018574051372E-5</v>
      </c>
      <c r="EU431" s="223">
        <f t="shared" ca="1" si="1000"/>
        <v>2.0479241594885891E-4</v>
      </c>
      <c r="EV431" s="223">
        <f t="shared" ca="1" si="1001"/>
        <v>-4.4338390973562087E-5</v>
      </c>
      <c r="EW431" s="223">
        <f t="shared" ca="1" si="1002"/>
        <v>-1.9178082966058392E-4</v>
      </c>
      <c r="EX431" s="223">
        <f t="shared" ca="1" si="1003"/>
        <v>1.0061857522864102E-4</v>
      </c>
      <c r="EY431" s="223">
        <f t="shared" ca="1" si="1004"/>
        <v>1.6225320709594348E-4</v>
      </c>
      <c r="EZ431" s="223">
        <f t="shared" ca="1" si="1005"/>
        <v>-1.4823355534682289E-4</v>
      </c>
      <c r="FA431" s="223">
        <f t="shared" ca="1" si="1006"/>
        <v>-1.1875244728345638E-4</v>
      </c>
      <c r="FB431" s="223">
        <f t="shared" ca="1" si="1007"/>
        <v>1.8308276121209763E-4</v>
      </c>
      <c r="FC431" s="223">
        <f t="shared" ca="1" si="1008"/>
        <v>6.5024806448955947E-5</v>
      </c>
      <c r="FD431" s="223">
        <f t="shared" ca="1" si="1009"/>
        <v>-2.02165002615342E-4</v>
      </c>
      <c r="FE431" s="223">
        <f t="shared" ca="1" si="1010"/>
        <v>-5.6972729449144286E-6</v>
      </c>
      <c r="FF431" s="223">
        <f t="shared" ca="1" si="1011"/>
        <v>2.038369297399618E-4</v>
      </c>
      <c r="FG431" s="223">
        <f t="shared" ca="1" si="1012"/>
        <v>-5.4120905879615858E-5</v>
      </c>
      <c r="FH431" s="223">
        <f t="shared" ca="1" si="1013"/>
        <v>-1.8795455734461907E-4</v>
      </c>
      <c r="FI431" s="223">
        <f t="shared" ca="1" si="1014"/>
        <v>1.0927822863006718E-4</v>
      </c>
      <c r="FJ431" s="223">
        <f t="shared" ca="1" si="1015"/>
        <v>1.5588566467556052E-4</v>
      </c>
      <c r="FK431" s="223">
        <f t="shared" ca="1" si="1016"/>
        <v>-1.5502458370733802E-4</v>
      </c>
      <c r="FL431" s="223">
        <f t="shared" ca="1" si="1017"/>
        <v>-1.1039200323631323E-4</v>
      </c>
      <c r="FM431" s="223">
        <f t="shared" ca="1" si="1018"/>
        <v>1.8742032572921817E-4</v>
      </c>
      <c r="FN431" s="223">
        <f t="shared" ca="1" si="1019"/>
        <v>5.5391456602655532E-5</v>
      </c>
      <c r="FO431" s="223">
        <f t="shared" ca="1" si="1020"/>
        <v>-2.0367555514538339E-4</v>
      </c>
      <c r="FP431" s="223">
        <f t="shared" ca="1" si="1021"/>
        <v>4.3793650802196699E-6</v>
      </c>
      <c r="FQ431" s="223">
        <f t="shared" ca="1" si="1022"/>
        <v>2.023903825133158E-4</v>
      </c>
      <c r="FR431" s="223">
        <f t="shared" ca="1" si="1023"/>
        <v>-6.3773038782985369E-5</v>
      </c>
      <c r="FS431" s="223">
        <f t="shared" ca="1" si="1024"/>
        <v>-1.8367548603714088E-4</v>
      </c>
      <c r="FT431" s="223">
        <f t="shared" ca="1" si="1025"/>
        <v>1.1767462120707642E-4</v>
      </c>
      <c r="FU431" s="223">
        <f t="shared" ca="1" si="1026"/>
        <v>1.4914258003499852E-4</v>
      </c>
      <c r="FV431" s="223">
        <f t="shared" ca="1" si="1027"/>
        <v>-1.6144214426714478E-4</v>
      </c>
      <c r="FW431" s="223">
        <f t="shared" ca="1" si="1028"/>
        <v>-1.0176561518418617E-4</v>
      </c>
      <c r="FX431" s="223">
        <f t="shared" ca="1" si="1029"/>
        <v>1.9130637826558013E-4</v>
      </c>
      <c r="FY431" s="223">
        <f t="shared" ca="1" si="1030"/>
        <v>4.5624663885692008E-5</v>
      </c>
      <c r="FZ431" s="223">
        <f t="shared" ca="1" si="1031"/>
        <v>-2.0469543542320646E-4</v>
      </c>
      <c r="GA431" s="223">
        <f t="shared" ca="1" si="1032"/>
        <v>1.4445452831300101E-5</v>
      </c>
      <c r="GB431" s="223">
        <f t="shared" ca="1" si="1033"/>
        <v>2.0045625912788945E-4</v>
      </c>
      <c r="GC431" s="223">
        <f t="shared" ca="1" si="1034"/>
        <v>-7.3271536850057163E-5</v>
      </c>
      <c r="GD431" s="223">
        <f t="shared" ca="1" si="1035"/>
        <v>-1.7895392439572157E-4</v>
      </c>
      <c r="GE431" s="223">
        <f t="shared" ca="1" si="1036"/>
        <v>1.2578752531452789E-4</v>
      </c>
      <c r="GF431" s="223">
        <f t="shared" ca="1" si="1037"/>
        <v>1.4204019785579313E-4</v>
      </c>
      <c r="GG431" s="223">
        <f t="shared" ca="1" si="1038"/>
        <v>-1.6747077656075748E-4</v>
      </c>
      <c r="GH431" s="223">
        <f t="shared" ca="1" si="1039"/>
        <v>-9.2894064851455147E-5</v>
      </c>
      <c r="GI431" s="223">
        <f t="shared" ca="1" si="1040"/>
        <v>1.9473155698023639E-4</v>
      </c>
      <c r="GJ431" s="223">
        <f t="shared" ca="1" si="1041"/>
        <v>3.5747957357167928E-5</v>
      </c>
      <c r="GK431" s="223">
        <f t="shared" ca="1" si="1042"/>
        <v>-2.0522218646789339E-4</v>
      </c>
      <c r="GL431" s="223">
        <f t="shared" ca="1" si="1043"/>
        <v>2.4476740221226071E-5</v>
      </c>
      <c r="GM431" s="223">
        <f t="shared" ca="1" si="1044"/>
        <v>1.9803921905632894E-4</v>
      </c>
      <c r="GN431" s="223">
        <f t="shared" ca="1" si="1045"/>
        <v>-8.2593517367039401E-5</v>
      </c>
      <c r="GO431" s="223">
        <f t="shared" ca="1" si="1046"/>
        <v>-1.7380124707592622E-4</v>
      </c>
      <c r="GP431" s="223">
        <f t="shared" ca="1" si="1047"/>
        <v>1.3359739625581037E-4</v>
      </c>
      <c r="GQ431" s="223">
        <f t="shared" ca="1" si="1048"/>
        <v>1.345956283986928E-4</v>
      </c>
      <c r="GR431" s="223">
        <f t="shared" ca="1" si="1049"/>
        <v>-1.7309595708492098E-4</v>
      </c>
      <c r="GS431" s="223">
        <f t="shared" ca="1" si="1050"/>
        <v>-8.3798724579948287E-5</v>
      </c>
      <c r="GT431" s="223">
        <f t="shared" ca="1" si="1051"/>
        <v>1.9768761031766109E-4</v>
      </c>
      <c r="GU431" s="223">
        <f t="shared" ca="1" si="1052"/>
        <v>2.5785130868230638E-5</v>
      </c>
      <c r="GV431" s="223">
        <f t="shared" ca="1" si="1053"/>
        <v>-2.0525453929003831E-4</v>
      </c>
      <c r="GW431" s="223">
        <f t="shared" ca="1" si="1054"/>
        <v>3.4449061000061456E-5</v>
      </c>
      <c r="GX431" s="223">
        <f t="shared" ca="1" si="1055"/>
        <v>1.9514508515987788E-4</v>
      </c>
      <c r="GY431" s="223">
        <f t="shared" ca="1" si="1056"/>
        <v>-9.1716522866336085E-5</v>
      </c>
      <c r="GZ431" s="223">
        <f t="shared" ca="1" si="1057"/>
        <v>-1.6822986732872747E-4</v>
      </c>
      <c r="HA431" s="223">
        <f t="shared" ca="1" si="1058"/>
        <v>1.410854193677539E-4</v>
      </c>
      <c r="HB431" s="223">
        <f t="shared" ca="1" si="1059"/>
        <v>1.2682680628360414E-4</v>
      </c>
      <c r="HC431" s="223">
        <f t="shared" ca="1" si="1060"/>
        <v>-1.783041342870581E-4</v>
      </c>
      <c r="HD431" s="223">
        <f t="shared" ca="1" si="1061"/>
        <v>-7.4501505841016315E-5</v>
      </c>
      <c r="HE431" s="223">
        <f t="shared" ca="1" si="1062"/>
        <v>2.0016741688643782E-4</v>
      </c>
      <c r="HF431" s="223">
        <f t="shared" ca="1" si="1063"/>
        <v>1.5760185740509492E-5</v>
      </c>
      <c r="HG431" s="223">
        <f t="shared" ca="1" si="1064"/>
        <v>-2.0479241594885904E-4</v>
      </c>
      <c r="HH431" s="223">
        <f t="shared" ca="1" si="1065"/>
        <v>4.4338390973554823E-5</v>
      </c>
      <c r="HI431" s="223">
        <f t="shared" ca="1" si="1066"/>
        <v>1.9178082966058241E-4</v>
      </c>
      <c r="HJ431" s="223">
        <f t="shared" ca="1" si="1067"/>
        <v>-1.0061857522863961E-4</v>
      </c>
      <c r="HK431" s="223">
        <f t="shared" ca="1" si="1068"/>
        <v>-1.6225320709594449E-4</v>
      </c>
      <c r="HL431" s="223">
        <f t="shared" ca="1" si="1069"/>
        <v>1.4823355534682579E-4</v>
      </c>
      <c r="HM431" s="223">
        <f t="shared" ca="1" si="1070"/>
        <v>1.1875244728345294E-4</v>
      </c>
      <c r="HN431" s="223">
        <f t="shared" ca="1" si="1071"/>
        <v>-1.8308276121209427E-4</v>
      </c>
      <c r="HO431" s="223">
        <f t="shared" ca="1" si="1072"/>
        <v>-6.5024806448951936E-5</v>
      </c>
      <c r="HP431" s="223">
        <f t="shared" ca="1" si="1073"/>
        <v>2.0216500261534276E-4</v>
      </c>
      <c r="HQ431" s="223">
        <f t="shared" ca="1" si="1074"/>
        <v>5.6972729449218689E-6</v>
      </c>
      <c r="HR431" s="223">
        <f t="shared" ca="1" si="1075"/>
        <v>-2.0383692973996272E-4</v>
      </c>
      <c r="HS431" s="223">
        <f t="shared" ca="1" si="1076"/>
        <v>5.4120905879619923E-5</v>
      </c>
      <c r="HT431" s="223">
        <f t="shared" ca="1" si="1077"/>
        <v>1.8795455734462206E-4</v>
      </c>
      <c r="HU431" s="223">
        <f t="shared" ca="1" si="1078"/>
        <v>-1.0927822863006088E-4</v>
      </c>
      <c r="HV431" s="223">
        <f t="shared" ca="1" si="1079"/>
        <v>-1.5588566467555776E-4</v>
      </c>
      <c r="HW431" s="223">
        <f t="shared" ca="1" si="1080"/>
        <v>1.5502458370733314E-4</v>
      </c>
      <c r="HX431" s="223">
        <f t="shared" ca="1" si="1081"/>
        <v>1.1039200323631952E-4</v>
      </c>
      <c r="HY431" s="223">
        <f t="shared" ca="1" si="1082"/>
        <v>-1.874203257292199E-4</v>
      </c>
      <c r="HZ431" s="223">
        <f t="shared" ca="1" si="1083"/>
        <v>-5.5391456602662715E-5</v>
      </c>
      <c r="IA431" s="223">
        <f t="shared" ca="1" si="1084"/>
        <v>2.0367555514538244E-4</v>
      </c>
      <c r="IB431" s="223">
        <f t="shared" ca="1" si="1085"/>
        <v>-4.3793650802238982E-6</v>
      </c>
      <c r="IC431" s="223">
        <f t="shared" ca="1" si="1086"/>
        <v>-2.023903825133151E-4</v>
      </c>
      <c r="ID431" s="223">
        <f t="shared" ca="1" si="1087"/>
        <v>6.3773038782978308E-5</v>
      </c>
      <c r="IE431" s="223">
        <f t="shared" ca="1" si="1088"/>
        <v>5.5334696915486985E-5</v>
      </c>
      <c r="IF431" s="223">
        <f t="shared" ca="1" si="1089"/>
        <v>-1.1767462120707987E-4</v>
      </c>
      <c r="IG431" s="223">
        <f t="shared" ca="1" si="1090"/>
        <v>-1.4914258003500365E-4</v>
      </c>
      <c r="IH431" s="223">
        <f t="shared" ca="1" si="1091"/>
        <v>1.6144214426714739E-4</v>
      </c>
      <c r="II431" s="223">
        <f t="shared" ca="1" si="1092"/>
        <v>1.017656151841825E-4</v>
      </c>
      <c r="IJ431" s="223">
        <f t="shared" ca="1" si="1093"/>
        <v>-1.9130637826557742E-4</v>
      </c>
      <c r="IK431" s="223">
        <f t="shared" ca="1" si="1094"/>
        <v>-4.5624663885687901E-5</v>
      </c>
      <c r="IL431" s="223">
        <f t="shared" ca="1" si="1095"/>
        <v>2.0469543542320681E-4</v>
      </c>
      <c r="IM431" s="223">
        <f t="shared" ca="1" si="1096"/>
        <v>-1.4445452831292674E-5</v>
      </c>
      <c r="IN431" s="223">
        <f t="shared" ca="1" si="1097"/>
        <v>-2.0045625912788853E-4</v>
      </c>
      <c r="IO431" s="223">
        <f t="shared" ca="1" si="1098"/>
        <v>7.3271536850061093E-5</v>
      </c>
      <c r="IP431" s="223">
        <f t="shared" ca="1" si="1099"/>
        <v>1.7895392439572525E-4</v>
      </c>
      <c r="IQ431" s="223">
        <f t="shared" ca="1" si="1100"/>
        <v>-1.2578752531452203E-4</v>
      </c>
      <c r="IR431" s="223">
        <f t="shared" ca="1" si="1101"/>
        <v>-1.4204019785579009E-4</v>
      </c>
      <c r="IS431" s="223">
        <f t="shared" ca="1" si="1102"/>
        <v>1.6747077656075317E-4</v>
      </c>
      <c r="IT431" s="223">
        <f t="shared" ca="1" si="1103"/>
        <v>9.2894064851461802E-5</v>
      </c>
      <c r="IU431" s="223">
        <f t="shared" ca="1" si="1104"/>
        <v>-1.9473155698023772E-4</v>
      </c>
      <c r="IV431" s="223">
        <f t="shared" ca="1" si="1105"/>
        <v>-3.5747957357175247E-5</v>
      </c>
      <c r="IW431" s="223">
        <f t="shared" ca="1" si="1106"/>
        <v>2.0522218646789318E-4</v>
      </c>
      <c r="IX431" s="223">
        <f t="shared" ca="1" si="1107"/>
        <v>-2.4476740221230273E-5</v>
      </c>
      <c r="IY431" s="223">
        <f t="shared" ca="1" si="1108"/>
        <v>-1.9803921905633086E-4</v>
      </c>
      <c r="IZ431" s="223">
        <f t="shared" ca="1" si="1109"/>
        <v>8.2593517367032571E-5</v>
      </c>
      <c r="JA431" s="223">
        <f t="shared" ca="1" si="1110"/>
        <v>1.7380124707592394E-4</v>
      </c>
      <c r="JB431" s="223">
        <f t="shared" ca="1" si="1111"/>
        <v>-1.3359739625580473E-4</v>
      </c>
    </row>
    <row r="432" spans="2:262">
      <c r="B432" s="230">
        <v>71</v>
      </c>
      <c r="C432" s="229">
        <f t="shared" si="1112"/>
        <v>1.3867187500000008E-3</v>
      </c>
      <c r="D432" s="226">
        <f t="shared" ca="1" si="855"/>
        <v>49.851857707232433</v>
      </c>
      <c r="E432" s="225">
        <f ca="1">BY361</f>
        <v>-0.14814229276756466</v>
      </c>
      <c r="F432" s="224">
        <v>71</v>
      </c>
      <c r="G432" s="223">
        <f t="shared" ca="1" si="856"/>
        <v>-3.7078855307851673E-4</v>
      </c>
      <c r="H432" s="223">
        <f t="shared" ca="1" si="857"/>
        <v>5.3420233359628894E-4</v>
      </c>
      <c r="I432" s="223">
        <f t="shared" ca="1" si="858"/>
        <v>1.8813207321495274E-4</v>
      </c>
      <c r="J432" s="223">
        <f t="shared" ca="1" si="859"/>
        <v>-5.9852916274272814E-4</v>
      </c>
      <c r="K432" s="223">
        <f t="shared" ca="1" si="860"/>
        <v>1.6519279066283966E-5</v>
      </c>
      <c r="L432" s="223">
        <f t="shared" ca="1" si="861"/>
        <v>5.9288082844246714E-4</v>
      </c>
      <c r="M432" s="223">
        <f t="shared" ca="1" si="862"/>
        <v>-2.1923933154687687E-4</v>
      </c>
      <c r="N432" s="223">
        <f t="shared" ca="1" si="863"/>
        <v>-5.1791768801886704E-4</v>
      </c>
      <c r="O432" s="223">
        <f t="shared" ca="1" si="864"/>
        <v>3.9632770387902503E-4</v>
      </c>
      <c r="P432" s="223">
        <f t="shared" ca="1" si="865"/>
        <v>3.8240382237248474E-4</v>
      </c>
      <c r="Q432" s="223">
        <f t="shared" ca="1" si="866"/>
        <v>-5.2708066336294235E-4</v>
      </c>
      <c r="R432" s="223">
        <f t="shared" ca="1" si="867"/>
        <v>-2.0218241089736246E-4</v>
      </c>
      <c r="S432" s="223">
        <f t="shared" ca="1" si="868"/>
        <v>5.9621163704519082E-4</v>
      </c>
      <c r="T432" s="223">
        <f t="shared" ca="1" si="869"/>
        <v>-1.6765242428717583E-6</v>
      </c>
      <c r="U432" s="223">
        <f t="shared" ca="1" si="870"/>
        <v>-5.9563839354296287E-4</v>
      </c>
      <c r="V432" s="223">
        <f t="shared" ca="1" si="871"/>
        <v>2.0533945379938524E-4</v>
      </c>
      <c r="W432" s="223">
        <f t="shared" ca="1" si="872"/>
        <v>5.254279518258605E-4</v>
      </c>
      <c r="X432" s="223">
        <f t="shared" ca="1" si="873"/>
        <v>-3.8499576390259668E-4</v>
      </c>
      <c r="Y432" s="223">
        <f t="shared" ca="1" si="874"/>
        <v>-3.9378874590285479E-4</v>
      </c>
      <c r="Z432" s="223">
        <f t="shared" ca="1" si="875"/>
        <v>5.1964149944680026E-4</v>
      </c>
      <c r="AA432" s="223">
        <f t="shared" ca="1" si="876"/>
        <v>2.1611096145553234E-4</v>
      </c>
      <c r="AB432" s="223">
        <f t="shared" ca="1" si="877"/>
        <v>-5.9353497575128679E-4</v>
      </c>
      <c r="AC432" s="223">
        <f t="shared" ca="1" si="878"/>
        <v>-1.3167240456055042E-5</v>
      </c>
      <c r="AD432" s="223">
        <f t="shared" ca="1" si="879"/>
        <v>5.980371683475432E-4</v>
      </c>
      <c r="AE432" s="223">
        <f t="shared" ca="1" si="880"/>
        <v>-1.913158872430596E-4</v>
      </c>
      <c r="AF432" s="223">
        <f t="shared" ca="1" si="881"/>
        <v>-5.3262171748168913E-4</v>
      </c>
      <c r="AG432" s="223">
        <f t="shared" ca="1" si="882"/>
        <v>3.7343191687391227E-4</v>
      </c>
      <c r="AH432" s="223">
        <f t="shared" ca="1" si="883"/>
        <v>4.049364658174025E-4</v>
      </c>
      <c r="AI432" s="223">
        <f t="shared" ca="1" si="884"/>
        <v>-5.1188932292203966E-4</v>
      </c>
      <c r="AJ432" s="223">
        <f t="shared" ca="1" si="885"/>
        <v>-2.2990933485143278E-4</v>
      </c>
      <c r="AK432" s="223">
        <f t="shared" ca="1" si="886"/>
        <v>5.9050079118169231E-4</v>
      </c>
      <c r="AL432" s="223">
        <f t="shared" ca="1" si="887"/>
        <v>2.8003073701685891E-5</v>
      </c>
      <c r="AM432" s="223">
        <f t="shared" ca="1" si="888"/>
        <v>-6.0007570792396038E-4</v>
      </c>
      <c r="AN432" s="223">
        <f t="shared" ca="1" si="889"/>
        <v>1.7717707915002249E-4</v>
      </c>
      <c r="AO432" s="223">
        <f t="shared" ca="1" si="890"/>
        <v>5.3949465173091658E-4</v>
      </c>
      <c r="AP432" s="223">
        <f t="shared" ca="1" si="891"/>
        <v>-3.616431284220218E-4</v>
      </c>
      <c r="AQ432" s="223">
        <f t="shared" ca="1" si="892"/>
        <v>-4.1584026714649162E-4</v>
      </c>
      <c r="AR432" s="223">
        <f t="shared" ca="1" si="893"/>
        <v>5.038288034099255E-4</v>
      </c>
      <c r="AS432" s="223">
        <f t="shared" ca="1" si="894"/>
        <v>2.4356921946088643E-4</v>
      </c>
      <c r="AT432" s="223">
        <f t="shared" ca="1" si="895"/>
        <v>-5.8711091101573568E-4</v>
      </c>
      <c r="AU432" s="223">
        <f t="shared" ca="1" si="896"/>
        <v>-4.2822038942825612E-5</v>
      </c>
      <c r="AV432" s="223">
        <f t="shared" ca="1" si="897"/>
        <v>6.0175278433219988E-4</v>
      </c>
      <c r="AW432" s="223">
        <f t="shared" ca="1" si="898"/>
        <v>-1.6293154620958733E-4</v>
      </c>
      <c r="AX432" s="223">
        <f t="shared" ca="1" si="899"/>
        <v>-5.4604261457494568E-4</v>
      </c>
      <c r="AY432" s="223">
        <f t="shared" ca="1" si="900"/>
        <v>3.4963649967227747E-4</v>
      </c>
      <c r="AZ432" s="223">
        <f t="shared" ca="1" si="901"/>
        <v>4.2649358184792077E-4</v>
      </c>
      <c r="BA432" s="223">
        <f t="shared" ca="1" si="902"/>
        <v>-4.9546479626600944E-4</v>
      </c>
      <c r="BB432" s="223">
        <f t="shared" ca="1" si="903"/>
        <v>-2.5708238708017266E-4</v>
      </c>
      <c r="BC432" s="223">
        <f t="shared" ca="1" si="904"/>
        <v>5.8336737719047503E-4</v>
      </c>
      <c r="BD432" s="223">
        <f t="shared" ca="1" si="905"/>
        <v>5.7615209788921054E-5</v>
      </c>
      <c r="BE432" s="223">
        <f t="shared" ca="1" si="906"/>
        <v>-6.0306738736414412E-4</v>
      </c>
      <c r="BF432" s="223">
        <f t="shared" ca="1" si="907"/>
        <v>1.4858786939811428E-4</v>
      </c>
      <c r="BG432" s="223">
        <f t="shared" ca="1" si="908"/>
        <v>5.5226166176580336E-4</v>
      </c>
      <c r="BH432" s="223">
        <f t="shared" ca="1" si="909"/>
        <v>-3.3741926296888136E-4</v>
      </c>
      <c r="BI432" s="223">
        <f t="shared" ca="1" si="910"/>
        <v>-4.3688999276326703E-4</v>
      </c>
      <c r="BJ432" s="223">
        <f t="shared" ca="1" si="911"/>
        <v>4.8680233965544498E-4</v>
      </c>
      <c r="BK432" s="223">
        <f t="shared" ca="1" si="912"/>
        <v>2.704406978824113E-4</v>
      </c>
      <c r="BL432" s="223">
        <f t="shared" ca="1" si="913"/>
        <v>-5.7927244467070621E-4</v>
      </c>
      <c r="BM432" s="223">
        <f t="shared" ca="1" si="914"/>
        <v>-7.2373675387011054E-5</v>
      </c>
      <c r="BN432" s="223">
        <f t="shared" ca="1" si="915"/>
        <v>6.0401872515208216E-4</v>
      </c>
      <c r="BO432" s="223">
        <f t="shared" ca="1" si="916"/>
        <v>-1.3415468881017412E-4</v>
      </c>
      <c r="BP432" s="223">
        <f t="shared" ca="1" si="917"/>
        <v>-5.5814804718200696E-4</v>
      </c>
      <c r="BQ432" s="223">
        <f t="shared" ca="1" si="918"/>
        <v>3.2499877751839169E-4</v>
      </c>
      <c r="BR432" s="223">
        <f t="shared" ca="1" si="919"/>
        <v>4.4702323748334165E-4</v>
      </c>
      <c r="BS432" s="223">
        <f t="shared" ca="1" si="920"/>
        <v>-4.7784665151818389E-4</v>
      </c>
      <c r="BT432" s="223">
        <f t="shared" ca="1" si="921"/>
        <v>-2.8363610532067474E-4</v>
      </c>
      <c r="BU432" s="223">
        <f t="shared" ca="1" si="922"/>
        <v>5.7482858009065964E-4</v>
      </c>
      <c r="BV432" s="223">
        <f t="shared" ca="1" si="923"/>
        <v>8.7088545789273941E-5</v>
      </c>
      <c r="BW432" s="223">
        <f t="shared" ca="1" si="924"/>
        <v>-6.0460622464570367E-4</v>
      </c>
      <c r="BX432" s="223">
        <f t="shared" ca="1" si="925"/>
        <v>1.1964069845406166E-4</v>
      </c>
      <c r="BY432" s="223">
        <f t="shared" ca="1" si="926"/>
        <v>5.6369822508508789E-4</v>
      </c>
      <c r="BZ432" s="223">
        <f t="shared" ca="1" si="927"/>
        <v>-3.1238252495681201E-4</v>
      </c>
      <c r="CA432" s="223">
        <f t="shared" ca="1" si="928"/>
        <v>-4.5688721212043185E-4</v>
      </c>
      <c r="CB432" s="223">
        <f t="shared" ca="1" si="929"/>
        <v>4.6860312642588549E-4</v>
      </c>
      <c r="CC432" s="223">
        <f t="shared" ca="1" si="930"/>
        <v>2.9666066097492998E-4</v>
      </c>
      <c r="CD432" s="223">
        <f t="shared" ca="1" si="931"/>
        <v>-5.7003846026819143E-4</v>
      </c>
      <c r="CE432" s="223">
        <f t="shared" ca="1" si="932"/>
        <v>-1.0175095730800387E-4</v>
      </c>
      <c r="CF432" s="223">
        <f t="shared" ca="1" si="933"/>
        <v>6.0482953195728126E-4</v>
      </c>
      <c r="CG432" s="223">
        <f t="shared" ca="1" si="934"/>
        <v>-1.0505464101484587E-4</v>
      </c>
      <c r="CH432" s="223">
        <f t="shared" ca="1" si="935"/>
        <v>-5.6890885225541481E-4</v>
      </c>
      <c r="CI432" s="223">
        <f t="shared" ca="1" si="936"/>
        <v>2.9957810484292584E-4</v>
      </c>
      <c r="CJ432" s="223">
        <f t="shared" ca="1" si="937"/>
        <v>4.6647597498505937E-4</v>
      </c>
      <c r="CK432" s="223">
        <f t="shared" ca="1" si="938"/>
        <v>-4.5907733233243318E-4</v>
      </c>
      <c r="CL432" s="223">
        <f t="shared" ca="1" si="939"/>
        <v>-3.0950651933986324E-4</v>
      </c>
      <c r="CM432" s="223">
        <f t="shared" ca="1" si="940"/>
        <v>5.6490497059237164E-4</v>
      </c>
      <c r="CN432" s="223">
        <f t="shared" ca="1" si="941"/>
        <v>1.163520778547564E-4</v>
      </c>
      <c r="CO432" s="223">
        <f t="shared" ca="1" si="942"/>
        <v>-6.046885125748409E-4</v>
      </c>
      <c r="CP432" s="223">
        <f t="shared" ca="1" si="943"/>
        <v>9.0405302588145674E-5</v>
      </c>
      <c r="CQ432" s="223">
        <f t="shared" ca="1" si="944"/>
        <v>5.737767900060093E-4</v>
      </c>
      <c r="CR432" s="223">
        <f t="shared" ca="1" si="945"/>
        <v>-2.8659323008064407E-4</v>
      </c>
      <c r="CS432" s="223">
        <f t="shared" ca="1" si="946"/>
        <v>-4.7578375016500517E-4</v>
      </c>
      <c r="CT432" s="223">
        <f t="shared" ca="1" si="947"/>
        <v>4.4927500721997978E-4</v>
      </c>
      <c r="CU432" s="223">
        <f t="shared" ca="1" si="948"/>
        <v>3.2216594255075513E-4</v>
      </c>
      <c r="CV432" s="223">
        <f t="shared" ca="1" si="949"/>
        <v>-5.5943120328541844E-4</v>
      </c>
      <c r="CW432" s="223">
        <f t="shared" ca="1" si="950"/>
        <v>-1.3088311226051053E-4</v>
      </c>
      <c r="CX432" s="223">
        <f t="shared" ca="1" si="951"/>
        <v>6.0418325144318485E-4</v>
      </c>
      <c r="CY432" s="223">
        <f t="shared" ca="1" si="952"/>
        <v>-7.570150738762146E-5</v>
      </c>
      <c r="CZ432" s="223">
        <f t="shared" ca="1" si="953"/>
        <v>-5.7829910607320567E-4</v>
      </c>
      <c r="DA432" s="223">
        <f t="shared" ca="1" si="954"/>
        <v>2.7343572227295779E-4</v>
      </c>
      <c r="DB432" s="223">
        <f t="shared" ca="1" si="955"/>
        <v>4.8480493100456248E-4</v>
      </c>
      <c r="DC432" s="223">
        <f t="shared" ca="1" si="956"/>
        <v>-4.3920205564266314E-4</v>
      </c>
      <c r="DD432" s="223">
        <f t="shared" ca="1" si="957"/>
        <v>-3.3463130504440039E-4</v>
      </c>
      <c r="DE432" s="223">
        <f t="shared" ca="1" si="958"/>
        <v>5.5362045554009252E-4</v>
      </c>
      <c r="DF432" s="223">
        <f t="shared" ca="1" si="959"/>
        <v>1.4533530757345685E-4</v>
      </c>
      <c r="DG432" s="223">
        <f t="shared" ca="1" si="960"/>
        <v>-6.0331405291272713E-4</v>
      </c>
      <c r="DH432" s="223">
        <f t="shared" ca="1" si="961"/>
        <v>6.0952112429725599E-5</v>
      </c>
      <c r="DI432" s="223">
        <f t="shared" ca="1" si="962"/>
        <v>5.8247307638289504E-4</v>
      </c>
      <c r="DJ432" s="223">
        <f t="shared" ca="1" si="963"/>
        <v>-2.6011350701060973E-4</v>
      </c>
      <c r="DK432" s="223">
        <f t="shared" ca="1" si="964"/>
        <v>-4.9353408348169639E-4</v>
      </c>
      <c r="DL432" s="223">
        <f t="shared" ca="1" si="965"/>
        <v>4.2886454516983819E-4</v>
      </c>
      <c r="DM432" s="223">
        <f t="shared" ca="1" si="966"/>
        <v>3.4689509815257158E-4</v>
      </c>
      <c r="DN432" s="223">
        <f t="shared" ca="1" si="967"/>
        <v>-5.4747622753354461E-4</v>
      </c>
      <c r="DO432" s="223">
        <f t="shared" ca="1" si="968"/>
        <v>-1.5969995833157487E-4</v>
      </c>
      <c r="DP432" s="223">
        <f t="shared" ca="1" si="969"/>
        <v>6.0208144055615902E-4</v>
      </c>
      <c r="DQ432" s="223">
        <f t="shared" ca="1" si="970"/>
        <v>-4.6166002198431315E-5</v>
      </c>
      <c r="DR432" s="223">
        <f t="shared" ca="1" si="971"/>
        <v>-5.8629618669144706E-4</v>
      </c>
      <c r="DS432" s="223">
        <f t="shared" ca="1" si="972"/>
        <v>2.4663460909789346E-4</v>
      </c>
      <c r="DT432" s="223">
        <f t="shared" ca="1" si="973"/>
        <v>5.0196594948137899E-4</v>
      </c>
      <c r="DU432" s="223">
        <f t="shared" ca="1" si="974"/>
        <v>-4.1826870273129331E-4</v>
      </c>
      <c r="DV432" s="223">
        <f t="shared" ca="1" si="975"/>
        <v>-3.5894993462484487E-4</v>
      </c>
      <c r="DW432" s="223">
        <f t="shared" ca="1" si="976"/>
        <v>5.410022203189925E-4</v>
      </c>
      <c r="DX432" s="223">
        <f t="shared" ca="1" si="977"/>
        <v>1.7396841180634341E-4</v>
      </c>
      <c r="DY432" s="223">
        <f t="shared" ca="1" si="978"/>
        <v>-6.0048615685307665E-4</v>
      </c>
      <c r="DZ432" s="223">
        <f t="shared" ca="1" si="979"/>
        <v>3.1352083293687764E-5</v>
      </c>
      <c r="EA432" s="223">
        <f t="shared" ca="1" si="980"/>
        <v>5.8976613410015853E-4</v>
      </c>
      <c r="EB432" s="223">
        <f t="shared" ca="1" si="981"/>
        <v>-2.3300714771893433E-4</v>
      </c>
      <c r="EC432" s="223">
        <f t="shared" ca="1" si="982"/>
        <v>-5.1009544996280011E-4</v>
      </c>
      <c r="ED432" s="223">
        <f t="shared" ca="1" si="983"/>
        <v>4.0742091086628488E-4</v>
      </c>
      <c r="EE432" s="223">
        <f t="shared" ca="1" si="984"/>
        <v>3.7078855307851662E-4</v>
      </c>
      <c r="EF432" s="223">
        <f t="shared" ca="1" si="985"/>
        <v>-5.3420233359628851E-4</v>
      </c>
      <c r="EG432" s="223">
        <f t="shared" ca="1" si="986"/>
        <v>-1.8813207321495418E-4</v>
      </c>
      <c r="EH432" s="223">
        <f t="shared" ca="1" si="987"/>
        <v>5.985291627427277E-4</v>
      </c>
      <c r="EI432" s="223">
        <f t="shared" ca="1" si="988"/>
        <v>-1.6519279066280876E-5</v>
      </c>
      <c r="EJ432" s="223">
        <f t="shared" ca="1" si="989"/>
        <v>-5.9288082844246789E-4</v>
      </c>
      <c r="EK432" s="223">
        <f t="shared" ca="1" si="990"/>
        <v>2.1923933154687194E-4</v>
      </c>
      <c r="EL432" s="223">
        <f t="shared" ca="1" si="991"/>
        <v>5.179176880188704E-4</v>
      </c>
      <c r="EM432" s="223">
        <f t="shared" ca="1" si="992"/>
        <v>-3.9632770387901944E-4</v>
      </c>
      <c r="EN432" s="223">
        <f t="shared" ca="1" si="993"/>
        <v>-3.8240382237247721E-4</v>
      </c>
      <c r="EO432" s="223">
        <f t="shared" ca="1" si="994"/>
        <v>5.2708066336294615E-4</v>
      </c>
      <c r="EP432" s="223">
        <f t="shared" ca="1" si="995"/>
        <v>2.0218241089735525E-4</v>
      </c>
      <c r="EQ432" s="223">
        <f t="shared" ca="1" si="996"/>
        <v>-5.9621163704519191E-4</v>
      </c>
      <c r="ER432" s="223">
        <f t="shared" ca="1" si="997"/>
        <v>1.6765242428772335E-6</v>
      </c>
      <c r="ES432" s="223">
        <f t="shared" ca="1" si="998"/>
        <v>5.9563839354296244E-4</v>
      </c>
      <c r="ET432" s="223">
        <f t="shared" ca="1" si="999"/>
        <v>-2.0533945379938841E-4</v>
      </c>
      <c r="EU432" s="223">
        <f t="shared" ca="1" si="1000"/>
        <v>-5.2542795182585888E-4</v>
      </c>
      <c r="EV432" s="223">
        <f t="shared" ca="1" si="1001"/>
        <v>3.849957639025976E-4</v>
      </c>
      <c r="EW432" s="223">
        <f t="shared" ca="1" si="1002"/>
        <v>3.9378874590285386E-4</v>
      </c>
      <c r="EX432" s="223">
        <f t="shared" ca="1" si="1003"/>
        <v>-5.1964149944680091E-4</v>
      </c>
      <c r="EY432" s="223">
        <f t="shared" ca="1" si="1004"/>
        <v>-2.1611096145553527E-4</v>
      </c>
      <c r="EZ432" s="223">
        <f t="shared" ca="1" si="1005"/>
        <v>5.9353497575128614E-4</v>
      </c>
      <c r="FA432" s="223">
        <f t="shared" ca="1" si="1006"/>
        <v>1.3167240456058132E-5</v>
      </c>
      <c r="FB432" s="223">
        <f t="shared" ca="1" si="1007"/>
        <v>-5.9803716834754364E-4</v>
      </c>
      <c r="FC432" s="223">
        <f t="shared" ca="1" si="1008"/>
        <v>1.9131588724305665E-4</v>
      </c>
      <c r="FD432" s="223">
        <f t="shared" ca="1" si="1009"/>
        <v>5.326217174816926E-4</v>
      </c>
      <c r="FE432" s="223">
        <f t="shared" ca="1" si="1010"/>
        <v>-3.7343191687390647E-4</v>
      </c>
      <c r="FF432" s="223">
        <f t="shared" ca="1" si="1011"/>
        <v>-4.0493646581740803E-4</v>
      </c>
      <c r="FG432" s="223">
        <f t="shared" ca="1" si="1012"/>
        <v>5.1188932292203565E-4</v>
      </c>
      <c r="FH432" s="223">
        <f t="shared" ca="1" si="1013"/>
        <v>2.2990933485144365E-4</v>
      </c>
      <c r="FI432" s="223">
        <f t="shared" ca="1" si="1014"/>
        <v>-5.905007911816897E-4</v>
      </c>
      <c r="FJ432" s="223">
        <f t="shared" ca="1" si="1015"/>
        <v>-2.8003073701697654E-5</v>
      </c>
      <c r="FK432" s="223">
        <f t="shared" ca="1" si="1016"/>
        <v>6.000757079239619E-4</v>
      </c>
      <c r="FL432" s="223">
        <f t="shared" ca="1" si="1017"/>
        <v>-1.7717707915001129E-4</v>
      </c>
      <c r="FM432" s="223">
        <f t="shared" ca="1" si="1018"/>
        <v>-5.3949465173092385E-4</v>
      </c>
      <c r="FN432" s="223">
        <f t="shared" ca="1" si="1019"/>
        <v>3.6164312842200901E-4</v>
      </c>
      <c r="FO432" s="223">
        <f t="shared" ca="1" si="1020"/>
        <v>4.1584026714647823E-4</v>
      </c>
      <c r="FP432" s="223">
        <f t="shared" ca="1" si="1021"/>
        <v>-5.0382880340993559E-4</v>
      </c>
      <c r="FQ432" s="223">
        <f t="shared" ca="1" si="1022"/>
        <v>-2.4356921946086963E-4</v>
      </c>
      <c r="FR432" s="223">
        <f t="shared" ca="1" si="1023"/>
        <v>5.8711091101574012E-4</v>
      </c>
      <c r="FS432" s="223">
        <f t="shared" ca="1" si="1024"/>
        <v>4.2822038942807289E-5</v>
      </c>
      <c r="FT432" s="223">
        <f t="shared" ca="1" si="1025"/>
        <v>-6.017527843321989E-4</v>
      </c>
      <c r="FU432" s="223">
        <f t="shared" ca="1" si="1026"/>
        <v>1.6293154620959673E-4</v>
      </c>
      <c r="FV432" s="223">
        <f t="shared" ca="1" si="1027"/>
        <v>5.4604261457494145E-4</v>
      </c>
      <c r="FW432" s="223">
        <f t="shared" ca="1" si="1028"/>
        <v>-3.4963649967228544E-4</v>
      </c>
      <c r="FX432" s="223">
        <f t="shared" ca="1" si="1029"/>
        <v>-4.2649358184791388E-4</v>
      </c>
      <c r="FY432" s="223">
        <f t="shared" ca="1" si="1030"/>
        <v>4.9546479626601508E-4</v>
      </c>
      <c r="FZ432" s="223">
        <f t="shared" ca="1" si="1031"/>
        <v>2.5708238708016377E-4</v>
      </c>
      <c r="GA432" s="223">
        <f t="shared" ca="1" si="1032"/>
        <v>-5.8336737719047764E-4</v>
      </c>
      <c r="GB432" s="223">
        <f t="shared" ca="1" si="1033"/>
        <v>-5.7615209788911296E-5</v>
      </c>
      <c r="GC432" s="223">
        <f t="shared" ca="1" si="1034"/>
        <v>6.0306738736414401E-4</v>
      </c>
      <c r="GD432" s="223">
        <f t="shared" ca="1" si="1035"/>
        <v>-1.4858786939811545E-4</v>
      </c>
      <c r="GE432" s="223">
        <f t="shared" ca="1" si="1036"/>
        <v>-5.5226166176580293E-4</v>
      </c>
      <c r="GF432" s="223">
        <f t="shared" ca="1" si="1037"/>
        <v>3.3741926296888234E-4</v>
      </c>
      <c r="GG432" s="223">
        <f t="shared" ca="1" si="1038"/>
        <v>4.3688999276326616E-4</v>
      </c>
      <c r="GH432" s="223">
        <f t="shared" ca="1" si="1039"/>
        <v>-4.8680233965544569E-4</v>
      </c>
      <c r="GI432" s="223">
        <f t="shared" ca="1" si="1040"/>
        <v>-2.7044069788241022E-4</v>
      </c>
      <c r="GJ432" s="223">
        <f t="shared" ca="1" si="1041"/>
        <v>5.7927244467070654E-4</v>
      </c>
      <c r="GK432" s="223">
        <f t="shared" ca="1" si="1042"/>
        <v>7.2373675387009861E-5</v>
      </c>
      <c r="GL432" s="223">
        <f t="shared" ca="1" si="1043"/>
        <v>-6.0401872515208259E-4</v>
      </c>
      <c r="GM432" s="223">
        <f t="shared" ca="1" si="1044"/>
        <v>1.3415468881016691E-4</v>
      </c>
      <c r="GN432" s="223">
        <f t="shared" ca="1" si="1045"/>
        <v>5.5814804718200988E-4</v>
      </c>
      <c r="GO432" s="223">
        <f t="shared" ca="1" si="1046"/>
        <v>-3.2499877751838546E-4</v>
      </c>
      <c r="GP432" s="223">
        <f t="shared" ca="1" si="1047"/>
        <v>-4.4702323748334663E-4</v>
      </c>
      <c r="GQ432" s="223">
        <f t="shared" ca="1" si="1048"/>
        <v>4.7784665151817939E-4</v>
      </c>
      <c r="GR432" s="223">
        <f t="shared" ca="1" si="1049"/>
        <v>2.8363610532068119E-4</v>
      </c>
      <c r="GS432" s="223">
        <f t="shared" ca="1" si="1050"/>
        <v>-5.7482858009065725E-4</v>
      </c>
      <c r="GT432" s="223">
        <f t="shared" ca="1" si="1051"/>
        <v>-8.708854578928126E-5</v>
      </c>
      <c r="GU432" s="223">
        <f t="shared" ca="1" si="1052"/>
        <v>6.0460622464570399E-4</v>
      </c>
      <c r="GV432" s="223">
        <f t="shared" ca="1" si="1053"/>
        <v>-1.19640698454046E-4</v>
      </c>
      <c r="GW432" s="223">
        <f t="shared" ca="1" si="1054"/>
        <v>-5.6369822508509375E-4</v>
      </c>
      <c r="GX432" s="223">
        <f t="shared" ca="1" si="1055"/>
        <v>3.1238252495679835E-4</v>
      </c>
      <c r="GY432" s="223">
        <f t="shared" ca="1" si="1056"/>
        <v>4.5688721212044226E-4</v>
      </c>
      <c r="GZ432" s="223">
        <f t="shared" ca="1" si="1057"/>
        <v>-4.6860312642589715E-4</v>
      </c>
      <c r="HA432" s="223">
        <f t="shared" ca="1" si="1058"/>
        <v>-2.9666066097491404E-4</v>
      </c>
      <c r="HB432" s="223">
        <f t="shared" ca="1" si="1059"/>
        <v>5.7003846026819761E-4</v>
      </c>
      <c r="HC432" s="223">
        <f t="shared" ca="1" si="1060"/>
        <v>1.0175095730798576E-4</v>
      </c>
      <c r="HD432" s="223">
        <f t="shared" ca="1" si="1061"/>
        <v>-6.0482953195728126E-4</v>
      </c>
      <c r="HE432" s="223">
        <f t="shared" ca="1" si="1062"/>
        <v>1.0505464101486401E-4</v>
      </c>
      <c r="HF432" s="223">
        <f t="shared" ca="1" si="1063"/>
        <v>5.6890885225540852E-4</v>
      </c>
      <c r="HG432" s="223">
        <f t="shared" ca="1" si="1064"/>
        <v>-2.9957810484294178E-4</v>
      </c>
      <c r="HH432" s="223">
        <f t="shared" ca="1" si="1065"/>
        <v>-4.6647597498504772E-4</v>
      </c>
      <c r="HI432" s="223">
        <f t="shared" ca="1" si="1066"/>
        <v>4.5907733233243399E-4</v>
      </c>
      <c r="HJ432" s="223">
        <f t="shared" ca="1" si="1067"/>
        <v>3.0950651933986221E-4</v>
      </c>
      <c r="HK432" s="223">
        <f t="shared" ca="1" si="1068"/>
        <v>-5.6490497059237207E-4</v>
      </c>
      <c r="HL432" s="223">
        <f t="shared" ca="1" si="1069"/>
        <v>-1.1635207785475524E-4</v>
      </c>
      <c r="HM432" s="223">
        <f t="shared" ca="1" si="1070"/>
        <v>6.046885125748409E-4</v>
      </c>
      <c r="HN432" s="223">
        <f t="shared" ca="1" si="1071"/>
        <v>-9.0405302588146867E-5</v>
      </c>
      <c r="HO432" s="223">
        <f t="shared" ca="1" si="1072"/>
        <v>-5.7377679000600898E-4</v>
      </c>
      <c r="HP432" s="223">
        <f t="shared" ca="1" si="1073"/>
        <v>2.865932300806451E-4</v>
      </c>
      <c r="HQ432" s="223">
        <f t="shared" ca="1" si="1074"/>
        <v>4.7578375016500441E-4</v>
      </c>
      <c r="HR432" s="223">
        <f t="shared" ca="1" si="1075"/>
        <v>-4.4927500721998054E-4</v>
      </c>
      <c r="HS432" s="223">
        <f t="shared" ca="1" si="1076"/>
        <v>-3.221659425507541E-4</v>
      </c>
      <c r="HT432" s="223">
        <f t="shared" ca="1" si="1077"/>
        <v>5.5943120328541876E-4</v>
      </c>
      <c r="HU432" s="223">
        <f t="shared" ca="1" si="1078"/>
        <v>1.3088311226050936E-4</v>
      </c>
      <c r="HV432" s="223">
        <f t="shared" ca="1" si="1079"/>
        <v>-6.0418325144318496E-4</v>
      </c>
      <c r="HW432" s="223">
        <f t="shared" ca="1" si="1080"/>
        <v>7.5701507387622598E-5</v>
      </c>
      <c r="HX432" s="223">
        <f t="shared" ca="1" si="1081"/>
        <v>5.7829910607320545E-4</v>
      </c>
      <c r="HY432" s="223">
        <f t="shared" ca="1" si="1082"/>
        <v>-2.7343572227295882E-4</v>
      </c>
      <c r="HZ432" s="223">
        <f t="shared" ca="1" si="1083"/>
        <v>-4.8480493100456183E-4</v>
      </c>
      <c r="IA432" s="223">
        <f t="shared" ca="1" si="1084"/>
        <v>4.3920205564265213E-4</v>
      </c>
      <c r="IB432" s="223">
        <f t="shared" ca="1" si="1085"/>
        <v>3.3463130504441367E-4</v>
      </c>
      <c r="IC432" s="223">
        <f t="shared" ca="1" si="1086"/>
        <v>-5.5362045554008602E-4</v>
      </c>
      <c r="ID432" s="223">
        <f t="shared" ca="1" si="1087"/>
        <v>-1.4533530757347238E-4</v>
      </c>
      <c r="IE432" s="223">
        <f t="shared" ca="1" si="1088"/>
        <v>6.605528163205755E-4</v>
      </c>
      <c r="IF432" s="223">
        <f t="shared" ca="1" si="1089"/>
        <v>-6.0952112429709607E-5</v>
      </c>
      <c r="IG432" s="223">
        <f t="shared" ca="1" si="1090"/>
        <v>-5.8247307638289937E-4</v>
      </c>
      <c r="IH432" s="223">
        <f t="shared" ca="1" si="1091"/>
        <v>2.601135070105952E-4</v>
      </c>
      <c r="II432" s="223">
        <f t="shared" ca="1" si="1092"/>
        <v>4.9353408348170571E-4</v>
      </c>
      <c r="IJ432" s="223">
        <f t="shared" ca="1" si="1093"/>
        <v>-4.288645451698512E-4</v>
      </c>
      <c r="IK432" s="223">
        <f t="shared" ca="1" si="1094"/>
        <v>-3.4689509815255651E-4</v>
      </c>
      <c r="IL432" s="223">
        <f t="shared" ca="1" si="1095"/>
        <v>5.4747622753355241E-4</v>
      </c>
      <c r="IM432" s="223">
        <f t="shared" ca="1" si="1096"/>
        <v>1.5969995833155711E-4</v>
      </c>
      <c r="IN432" s="223">
        <f t="shared" ca="1" si="1097"/>
        <v>-6.0208144055616075E-4</v>
      </c>
      <c r="IO432" s="223">
        <f t="shared" ca="1" si="1098"/>
        <v>4.6166002198449584E-5</v>
      </c>
      <c r="IP432" s="223">
        <f t="shared" ca="1" si="1099"/>
        <v>5.8629618669144262E-4</v>
      </c>
      <c r="IQ432" s="223">
        <f t="shared" ca="1" si="1100"/>
        <v>-2.4663460909791026E-4</v>
      </c>
      <c r="IR432" s="223">
        <f t="shared" ca="1" si="1101"/>
        <v>-5.0196594948136869E-4</v>
      </c>
      <c r="IS432" s="223">
        <f t="shared" ca="1" si="1102"/>
        <v>4.1826870273129423E-4</v>
      </c>
      <c r="IT432" s="223">
        <f t="shared" ca="1" si="1103"/>
        <v>3.5894993462484394E-4</v>
      </c>
      <c r="IU432" s="223">
        <f t="shared" ca="1" si="1104"/>
        <v>-5.4100222031899304E-4</v>
      </c>
      <c r="IV432" s="223">
        <f t="shared" ca="1" si="1105"/>
        <v>-1.7396841180634229E-4</v>
      </c>
      <c r="IW432" s="223">
        <f t="shared" ca="1" si="1106"/>
        <v>6.0048615685307687E-4</v>
      </c>
      <c r="IX432" s="223">
        <f t="shared" ca="1" si="1107"/>
        <v>-3.1352083293688902E-5</v>
      </c>
      <c r="IY432" s="223">
        <f t="shared" ca="1" si="1108"/>
        <v>-5.897661341001582E-4</v>
      </c>
      <c r="IZ432" s="223">
        <f t="shared" ca="1" si="1109"/>
        <v>2.3300714771893545E-4</v>
      </c>
      <c r="JA432" s="223">
        <f t="shared" ca="1" si="1110"/>
        <v>5.1009544996279957E-4</v>
      </c>
      <c r="JB432" s="223">
        <f t="shared" ca="1" si="1111"/>
        <v>-4.0742091086628574E-4</v>
      </c>
    </row>
    <row r="433" spans="2:262">
      <c r="B433" s="230">
        <v>72</v>
      </c>
      <c r="C433" s="229">
        <f t="shared" si="1112"/>
        <v>1.4062500000000008E-3</v>
      </c>
      <c r="D433" s="226">
        <f t="shared" ca="1" si="855"/>
        <v>49.846538613805023</v>
      </c>
      <c r="E433" s="225">
        <f ca="1">BZ361</f>
        <v>-0.15346138619497934</v>
      </c>
      <c r="F433" s="224">
        <v>72</v>
      </c>
      <c r="G433" s="223">
        <f t="shared" ca="1" si="856"/>
        <v>-1.8405975006186671E-4</v>
      </c>
      <c r="H433" s="223">
        <f t="shared" ca="1" si="857"/>
        <v>2.5936415774742492E-4</v>
      </c>
      <c r="I433" s="223">
        <f t="shared" ca="1" si="858"/>
        <v>8.2860875953092805E-5</v>
      </c>
      <c r="J433" s="223">
        <f t="shared" ca="1" si="859"/>
        <v>-2.9169486769187956E-4</v>
      </c>
      <c r="K433" s="223">
        <f t="shared" ca="1" si="860"/>
        <v>3.0952815383828705E-5</v>
      </c>
      <c r="L433" s="223">
        <f t="shared" ca="1" si="861"/>
        <v>2.796176782508058E-4</v>
      </c>
      <c r="M433" s="223">
        <f t="shared" ca="1" si="862"/>
        <v>-1.4005422116653246E-4</v>
      </c>
      <c r="N433" s="223">
        <f t="shared" ca="1" si="863"/>
        <v>-2.2497123203661212E-4</v>
      </c>
      <c r="O433" s="223">
        <f t="shared" ca="1" si="864"/>
        <v>2.2783364137130764E-4</v>
      </c>
      <c r="P433" s="223">
        <f t="shared" ca="1" si="865"/>
        <v>1.3607495511414099E-4</v>
      </c>
      <c r="Q433" s="223">
        <f t="shared" ca="1" si="866"/>
        <v>-2.8092745499440385E-4</v>
      </c>
      <c r="R433" s="223">
        <f t="shared" ca="1" si="867"/>
        <v>-2.6462499798082171E-5</v>
      </c>
      <c r="S433" s="223">
        <f t="shared" ca="1" si="868"/>
        <v>2.9125261020832276E-4</v>
      </c>
      <c r="T433" s="223">
        <f t="shared" ca="1" si="869"/>
        <v>-8.7178631229077564E-5</v>
      </c>
      <c r="U433" s="223">
        <f t="shared" ca="1" si="870"/>
        <v>-2.5723719572951105E-4</v>
      </c>
      <c r="V433" s="223">
        <f t="shared" ca="1" si="871"/>
        <v>1.8754760592786936E-4</v>
      </c>
      <c r="W433" s="223">
        <f t="shared" ca="1" si="872"/>
        <v>1.8405975006186671E-4</v>
      </c>
      <c r="X433" s="223">
        <f t="shared" ca="1" si="873"/>
        <v>-2.593641577474246E-4</v>
      </c>
      <c r="Y433" s="223">
        <f t="shared" ca="1" si="874"/>
        <v>-8.2860875953093117E-5</v>
      </c>
      <c r="Z433" s="223">
        <f t="shared" ca="1" si="875"/>
        <v>2.916948676918795E-4</v>
      </c>
      <c r="AA433" s="223">
        <f t="shared" ca="1" si="876"/>
        <v>-3.0952815383828895E-5</v>
      </c>
      <c r="AB433" s="223">
        <f t="shared" ca="1" si="877"/>
        <v>-2.7961767825080558E-4</v>
      </c>
      <c r="AC433" s="223">
        <f t="shared" ca="1" si="878"/>
        <v>1.4005422116653127E-4</v>
      </c>
      <c r="AD433" s="223">
        <f t="shared" ca="1" si="879"/>
        <v>2.2497123203661266E-4</v>
      </c>
      <c r="AE433" s="223">
        <f t="shared" ca="1" si="880"/>
        <v>-2.2783364137130745E-4</v>
      </c>
      <c r="AF433" s="223">
        <f t="shared" ca="1" si="881"/>
        <v>-1.3607495511414129E-4</v>
      </c>
      <c r="AG433" s="223">
        <f t="shared" ca="1" si="882"/>
        <v>2.8092745499440374E-4</v>
      </c>
      <c r="AH433" s="223">
        <f t="shared" ca="1" si="883"/>
        <v>2.6462499798081467E-5</v>
      </c>
      <c r="AI433" s="223">
        <f t="shared" ca="1" si="884"/>
        <v>-2.9125261020832293E-4</v>
      </c>
      <c r="AJ433" s="223">
        <f t="shared" ca="1" si="885"/>
        <v>8.7178631229076277E-5</v>
      </c>
      <c r="AK433" s="223">
        <f t="shared" ca="1" si="886"/>
        <v>2.5723719572951116E-4</v>
      </c>
      <c r="AL433" s="223">
        <f t="shared" ca="1" si="887"/>
        <v>-1.8754760592786912E-4</v>
      </c>
      <c r="AM433" s="223">
        <f t="shared" ca="1" si="888"/>
        <v>-1.8405975006186698E-4</v>
      </c>
      <c r="AN433" s="223">
        <f t="shared" ca="1" si="889"/>
        <v>2.5936415774742492E-4</v>
      </c>
      <c r="AO433" s="223">
        <f t="shared" ca="1" si="890"/>
        <v>8.2860875953092412E-5</v>
      </c>
      <c r="AP433" s="223">
        <f t="shared" ca="1" si="891"/>
        <v>-2.916948676918794E-4</v>
      </c>
      <c r="AQ433" s="223">
        <f t="shared" ca="1" si="892"/>
        <v>3.0952815383827539E-5</v>
      </c>
      <c r="AR433" s="223">
        <f t="shared" ca="1" si="893"/>
        <v>2.7961767825080601E-4</v>
      </c>
      <c r="AS433" s="223">
        <f t="shared" ca="1" si="894"/>
        <v>-1.4005422116653189E-4</v>
      </c>
      <c r="AT433" s="223">
        <f t="shared" ca="1" si="895"/>
        <v>-2.249712320366122E-4</v>
      </c>
      <c r="AU433" s="223">
        <f t="shared" ca="1" si="896"/>
        <v>2.2783364137130794E-4</v>
      </c>
      <c r="AV433" s="223">
        <f t="shared" ca="1" si="897"/>
        <v>1.3607495511414063E-4</v>
      </c>
      <c r="AW433" s="223">
        <f t="shared" ca="1" si="898"/>
        <v>-2.8092745499440396E-4</v>
      </c>
      <c r="AX433" s="223">
        <f t="shared" ca="1" si="899"/>
        <v>-2.6462499798080735E-5</v>
      </c>
      <c r="AY433" s="223">
        <f t="shared" ca="1" si="900"/>
        <v>2.9125261020832309E-4</v>
      </c>
      <c r="AZ433" s="223">
        <f t="shared" ca="1" si="901"/>
        <v>-8.7178631229074976E-5</v>
      </c>
      <c r="BA433" s="223">
        <f t="shared" ca="1" si="902"/>
        <v>-2.5723719572951181E-4</v>
      </c>
      <c r="BB433" s="223">
        <f t="shared" ca="1" si="903"/>
        <v>1.8754760592786806E-4</v>
      </c>
      <c r="BC433" s="223">
        <f t="shared" ca="1" si="904"/>
        <v>1.8405975006186801E-4</v>
      </c>
      <c r="BD433" s="223">
        <f t="shared" ca="1" si="905"/>
        <v>-2.5936415774742427E-4</v>
      </c>
      <c r="BE433" s="223">
        <f t="shared" ca="1" si="906"/>
        <v>-8.2860875953093767E-5</v>
      </c>
      <c r="BF433" s="223">
        <f t="shared" ca="1" si="907"/>
        <v>2.916948676918795E-4</v>
      </c>
      <c r="BG433" s="223">
        <f t="shared" ca="1" si="908"/>
        <v>-3.0952815383828271E-5</v>
      </c>
      <c r="BH433" s="223">
        <f t="shared" ca="1" si="909"/>
        <v>-2.796176782508058E-4</v>
      </c>
      <c r="BI433" s="223">
        <f t="shared" ca="1" si="910"/>
        <v>1.4005422116653254E-4</v>
      </c>
      <c r="BJ433" s="223">
        <f t="shared" ca="1" si="911"/>
        <v>2.2497123203661174E-4</v>
      </c>
      <c r="BK433" s="223">
        <f t="shared" ca="1" si="912"/>
        <v>-2.2783364137130837E-4</v>
      </c>
      <c r="BL433" s="223">
        <f t="shared" ca="1" si="913"/>
        <v>-1.360749551141437E-4</v>
      </c>
      <c r="BM433" s="223">
        <f t="shared" ca="1" si="914"/>
        <v>2.8092745499440298E-4</v>
      </c>
      <c r="BN433" s="223">
        <f t="shared" ca="1" si="915"/>
        <v>2.6462499798084177E-5</v>
      </c>
      <c r="BO433" s="223">
        <f t="shared" ca="1" si="916"/>
        <v>-2.9125261020832298E-4</v>
      </c>
      <c r="BP433" s="223">
        <f t="shared" ca="1" si="917"/>
        <v>8.7178631229075653E-5</v>
      </c>
      <c r="BQ433" s="223">
        <f t="shared" ca="1" si="918"/>
        <v>2.5723719572951149E-4</v>
      </c>
      <c r="BR433" s="223">
        <f t="shared" ca="1" si="919"/>
        <v>-1.875476059278686E-4</v>
      </c>
      <c r="BS433" s="223">
        <f t="shared" ca="1" si="920"/>
        <v>-1.840597500618675E-4</v>
      </c>
      <c r="BT433" s="223">
        <f t="shared" ca="1" si="921"/>
        <v>2.593641577474246E-4</v>
      </c>
      <c r="BU433" s="223">
        <f t="shared" ca="1" si="922"/>
        <v>8.2860875953093036E-5</v>
      </c>
      <c r="BV433" s="223">
        <f t="shared" ca="1" si="923"/>
        <v>-2.9169486769187956E-4</v>
      </c>
      <c r="BW433" s="223">
        <f t="shared" ca="1" si="924"/>
        <v>3.0952815383828976E-5</v>
      </c>
      <c r="BX433" s="223">
        <f t="shared" ca="1" si="925"/>
        <v>2.7961767825080552E-4</v>
      </c>
      <c r="BY433" s="223">
        <f t="shared" ca="1" si="926"/>
        <v>-1.4005422116652948E-4</v>
      </c>
      <c r="BZ433" s="223">
        <f t="shared" ca="1" si="927"/>
        <v>-2.2497123203661393E-4</v>
      </c>
      <c r="CA433" s="223">
        <f t="shared" ca="1" si="928"/>
        <v>2.278336413713088E-4</v>
      </c>
      <c r="CB433" s="223">
        <f t="shared" ca="1" si="929"/>
        <v>1.3607495511414307E-4</v>
      </c>
      <c r="CC433" s="223">
        <f t="shared" ca="1" si="930"/>
        <v>-2.8092745499440439E-4</v>
      </c>
      <c r="CD433" s="223">
        <f t="shared" ca="1" si="931"/>
        <v>-2.6462499798083472E-5</v>
      </c>
      <c r="CE433" s="223">
        <f t="shared" ca="1" si="932"/>
        <v>2.9125261020832336E-4</v>
      </c>
      <c r="CF433" s="223">
        <f t="shared" ca="1" si="933"/>
        <v>-8.7178631229076344E-5</v>
      </c>
      <c r="CG433" s="223">
        <f t="shared" ca="1" si="934"/>
        <v>-2.5723719572951317E-4</v>
      </c>
      <c r="CH433" s="223">
        <f t="shared" ca="1" si="935"/>
        <v>1.8754760592786917E-4</v>
      </c>
      <c r="CI433" s="223">
        <f t="shared" ca="1" si="936"/>
        <v>1.8405975006187018E-4</v>
      </c>
      <c r="CJ433" s="223">
        <f t="shared" ca="1" si="937"/>
        <v>-2.5936415774742492E-4</v>
      </c>
      <c r="CK433" s="223">
        <f t="shared" ca="1" si="938"/>
        <v>-8.2860875953096342E-5</v>
      </c>
      <c r="CL433" s="223">
        <f t="shared" ca="1" si="939"/>
        <v>2.9169486769187961E-4</v>
      </c>
      <c r="CM433" s="223">
        <f t="shared" ca="1" si="940"/>
        <v>-3.0952815383825533E-5</v>
      </c>
      <c r="CN433" s="223">
        <f t="shared" ca="1" si="941"/>
        <v>-2.7961767825080536E-4</v>
      </c>
      <c r="CO433" s="223">
        <f t="shared" ca="1" si="942"/>
        <v>1.4005422116653013E-4</v>
      </c>
      <c r="CP433" s="223">
        <f t="shared" ca="1" si="943"/>
        <v>2.2497123203661082E-4</v>
      </c>
      <c r="CQ433" s="223">
        <f t="shared" ca="1" si="944"/>
        <v>-2.2783364137130664E-4</v>
      </c>
      <c r="CR433" s="223">
        <f t="shared" ca="1" si="945"/>
        <v>-1.3607495511414611E-4</v>
      </c>
      <c r="CS433" s="223">
        <f t="shared" ca="1" si="946"/>
        <v>2.8092745499440342E-4</v>
      </c>
      <c r="CT433" s="223">
        <f t="shared" ca="1" si="947"/>
        <v>2.6462499798086888E-5</v>
      </c>
      <c r="CU433" s="223">
        <f t="shared" ca="1" si="948"/>
        <v>-2.9125261020832287E-4</v>
      </c>
      <c r="CV433" s="223">
        <f t="shared" ca="1" si="949"/>
        <v>8.7178631229073065E-5</v>
      </c>
      <c r="CW433" s="223">
        <f t="shared" ca="1" si="950"/>
        <v>2.5723719572951078E-4</v>
      </c>
      <c r="CX433" s="223">
        <f t="shared" ca="1" si="951"/>
        <v>-1.8754760592786651E-4</v>
      </c>
      <c r="CY433" s="223">
        <f t="shared" ca="1" si="952"/>
        <v>-1.8405975006186638E-4</v>
      </c>
      <c r="CZ433" s="223">
        <f t="shared" ca="1" si="953"/>
        <v>2.5936415774742335E-4</v>
      </c>
      <c r="DA433" s="223">
        <f t="shared" ca="1" si="954"/>
        <v>8.2860875953091667E-5</v>
      </c>
      <c r="DB433" s="223">
        <f t="shared" ca="1" si="955"/>
        <v>-2.9169486769187929E-4</v>
      </c>
      <c r="DC433" s="223">
        <f t="shared" ca="1" si="956"/>
        <v>3.0952815383830385E-5</v>
      </c>
      <c r="DD433" s="223">
        <f t="shared" ca="1" si="957"/>
        <v>2.7961767825080634E-4</v>
      </c>
      <c r="DE433" s="223">
        <f t="shared" ca="1" si="958"/>
        <v>-1.4005422116652709E-4</v>
      </c>
      <c r="DF433" s="223">
        <f t="shared" ca="1" si="959"/>
        <v>-2.2497123203661301E-4</v>
      </c>
      <c r="DG433" s="223">
        <f t="shared" ca="1" si="960"/>
        <v>2.2783364137130449E-4</v>
      </c>
      <c r="DH433" s="223">
        <f t="shared" ca="1" si="961"/>
        <v>1.360749551141418E-4</v>
      </c>
      <c r="DI433" s="223">
        <f t="shared" ca="1" si="962"/>
        <v>-2.8092745499440244E-4</v>
      </c>
      <c r="DJ433" s="223">
        <f t="shared" ca="1" si="963"/>
        <v>-2.6462499798082009E-5</v>
      </c>
      <c r="DK433" s="223">
        <f t="shared" ca="1" si="964"/>
        <v>2.912526102083232E-4</v>
      </c>
      <c r="DL433" s="223">
        <f t="shared" ca="1" si="965"/>
        <v>-8.7178631229077713E-5</v>
      </c>
      <c r="DM433" s="223">
        <f t="shared" ca="1" si="966"/>
        <v>-2.5723719572951246E-4</v>
      </c>
      <c r="DN433" s="223">
        <f t="shared" ca="1" si="967"/>
        <v>1.8754760592787026E-4</v>
      </c>
      <c r="DO433" s="223">
        <f t="shared" ca="1" si="968"/>
        <v>1.8405975006186904E-4</v>
      </c>
      <c r="DP433" s="223">
        <f t="shared" ca="1" si="969"/>
        <v>-2.5936415774742557E-4</v>
      </c>
      <c r="DQ433" s="223">
        <f t="shared" ca="1" si="970"/>
        <v>-8.2860875953094987E-5</v>
      </c>
      <c r="DR433" s="223">
        <f t="shared" ca="1" si="971"/>
        <v>2.9169486769187896E-4</v>
      </c>
      <c r="DS433" s="223">
        <f t="shared" ca="1" si="972"/>
        <v>-3.095281538382697E-5</v>
      </c>
      <c r="DT433" s="223">
        <f t="shared" ca="1" si="973"/>
        <v>-2.7961767825080742E-4</v>
      </c>
      <c r="DU433" s="223">
        <f t="shared" ca="1" si="974"/>
        <v>1.4005422116653138E-4</v>
      </c>
      <c r="DV433" s="223">
        <f t="shared" ca="1" si="975"/>
        <v>2.2497123203661523E-4</v>
      </c>
      <c r="DW433" s="223">
        <f t="shared" ca="1" si="976"/>
        <v>-2.2783364137130756E-4</v>
      </c>
      <c r="DX433" s="223">
        <f t="shared" ca="1" si="977"/>
        <v>-1.3607495511414484E-4</v>
      </c>
      <c r="DY433" s="223">
        <f t="shared" ca="1" si="978"/>
        <v>2.8092745499440385E-4</v>
      </c>
      <c r="DZ433" s="223">
        <f t="shared" ca="1" si="979"/>
        <v>2.6462499798085451E-5</v>
      </c>
      <c r="EA433" s="223">
        <f t="shared" ca="1" si="980"/>
        <v>-2.9125261020832266E-4</v>
      </c>
      <c r="EB433" s="223">
        <f t="shared" ca="1" si="981"/>
        <v>8.7178631229074433E-5</v>
      </c>
      <c r="EC433" s="223">
        <f t="shared" ca="1" si="982"/>
        <v>2.5723719572951013E-4</v>
      </c>
      <c r="ED433" s="223">
        <f t="shared" ca="1" si="983"/>
        <v>-1.8754760592786763E-4</v>
      </c>
      <c r="EE433" s="223">
        <f t="shared" ca="1" si="984"/>
        <v>-1.8405975006187172E-4</v>
      </c>
      <c r="EF433" s="223">
        <f t="shared" ca="1" si="985"/>
        <v>2.59364157747424E-4</v>
      </c>
      <c r="EG433" s="223">
        <f t="shared" ca="1" si="986"/>
        <v>8.2860875953098294E-5</v>
      </c>
      <c r="EH433" s="223">
        <f t="shared" ca="1" si="987"/>
        <v>-2.916948676918794E-4</v>
      </c>
      <c r="EI433" s="223">
        <f t="shared" ca="1" si="988"/>
        <v>3.0952815383823555E-5</v>
      </c>
      <c r="EJ433" s="223">
        <f t="shared" ca="1" si="989"/>
        <v>2.796176782508059E-4</v>
      </c>
      <c r="EK433" s="223">
        <f t="shared" ca="1" si="990"/>
        <v>-1.4005422116652837E-4</v>
      </c>
      <c r="EL433" s="223">
        <f t="shared" ca="1" si="991"/>
        <v>-2.2497123203661209E-4</v>
      </c>
      <c r="EM433" s="223">
        <f t="shared" ca="1" si="992"/>
        <v>2.2783364137130539E-4</v>
      </c>
      <c r="EN433" s="223">
        <f t="shared" ca="1" si="993"/>
        <v>1.3607495511414053E-4</v>
      </c>
      <c r="EO433" s="223">
        <f t="shared" ca="1" si="994"/>
        <v>-2.8092745499440287E-4</v>
      </c>
      <c r="EP433" s="223">
        <f t="shared" ca="1" si="995"/>
        <v>-2.6462499798080626E-5</v>
      </c>
      <c r="EQ433" s="223">
        <f t="shared" ca="1" si="996"/>
        <v>2.9125261020832309E-4</v>
      </c>
      <c r="ER433" s="223">
        <f t="shared" ca="1" si="997"/>
        <v>-8.7178631229071127E-5</v>
      </c>
      <c r="ES433" s="223">
        <f t="shared" ca="1" si="998"/>
        <v>-2.5723719572951176E-4</v>
      </c>
      <c r="ET433" s="223">
        <f t="shared" ca="1" si="999"/>
        <v>1.8754760592786497E-4</v>
      </c>
      <c r="EU433" s="223">
        <f t="shared" ca="1" si="1000"/>
        <v>1.8405975006186793E-4</v>
      </c>
      <c r="EV433" s="223">
        <f t="shared" ca="1" si="1001"/>
        <v>-2.5936415774742628E-4</v>
      </c>
      <c r="EW433" s="223">
        <f t="shared" ca="1" si="1002"/>
        <v>-8.2860875953101587E-5</v>
      </c>
      <c r="EX433" s="223">
        <f t="shared" ca="1" si="1003"/>
        <v>2.9169486769187912E-4</v>
      </c>
      <c r="EY433" s="223">
        <f t="shared" ca="1" si="1004"/>
        <v>-3.095281538382838E-5</v>
      </c>
      <c r="EZ433" s="223">
        <f t="shared" ca="1" si="1005"/>
        <v>-2.7961767825080449E-4</v>
      </c>
      <c r="FA433" s="223">
        <f t="shared" ca="1" si="1006"/>
        <v>1.4005422116652533E-4</v>
      </c>
      <c r="FB433" s="223">
        <f t="shared" ca="1" si="1007"/>
        <v>2.2497123203661431E-4</v>
      </c>
      <c r="FC433" s="223">
        <f t="shared" ca="1" si="1008"/>
        <v>-2.2783364137130848E-4</v>
      </c>
      <c r="FD433" s="223">
        <f t="shared" ca="1" si="1009"/>
        <v>-1.3607495511415093E-4</v>
      </c>
      <c r="FE433" s="223">
        <f t="shared" ca="1" si="1010"/>
        <v>2.809274549944019E-4</v>
      </c>
      <c r="FF433" s="223">
        <f t="shared" ca="1" si="1011"/>
        <v>2.6462499798084042E-5</v>
      </c>
      <c r="FG433" s="223">
        <f t="shared" ca="1" si="1012"/>
        <v>-2.9125261020832255E-4</v>
      </c>
      <c r="FH433" s="223">
        <f t="shared" ca="1" si="1013"/>
        <v>8.7178631229067833E-5</v>
      </c>
      <c r="FI433" s="223">
        <f t="shared" ca="1" si="1014"/>
        <v>2.5723719572951344E-4</v>
      </c>
      <c r="FJ433" s="223">
        <f t="shared" ca="1" si="1015"/>
        <v>-1.8754760592786871E-4</v>
      </c>
      <c r="FK433" s="223">
        <f t="shared" ca="1" si="1016"/>
        <v>-1.8405975006186413E-4</v>
      </c>
      <c r="FL433" s="223">
        <f t="shared" ca="1" si="1017"/>
        <v>2.593641577474208E-4</v>
      </c>
      <c r="FM433" s="223">
        <f t="shared" ca="1" si="1018"/>
        <v>8.2860875953096898E-5</v>
      </c>
      <c r="FN433" s="223">
        <f t="shared" ca="1" si="1019"/>
        <v>-2.9169486769187956E-4</v>
      </c>
      <c r="FO433" s="223">
        <f t="shared" ca="1" si="1020"/>
        <v>3.0952815383833286E-5</v>
      </c>
      <c r="FP433" s="223">
        <f t="shared" ca="1" si="1021"/>
        <v>2.7961767825080796E-4</v>
      </c>
      <c r="FQ433" s="223">
        <f t="shared" ca="1" si="1022"/>
        <v>-1.4005422116652961E-4</v>
      </c>
      <c r="FR433" s="223">
        <f t="shared" ca="1" si="1023"/>
        <v>-2.2497123203661117E-4</v>
      </c>
      <c r="FS433" s="223">
        <f t="shared" ca="1" si="1024"/>
        <v>2.2783364137130105E-4</v>
      </c>
      <c r="FT433" s="223">
        <f t="shared" ca="1" si="1025"/>
        <v>1.3607495511414663E-4</v>
      </c>
      <c r="FU433" s="223">
        <f t="shared" ca="1" si="1026"/>
        <v>-2.809274549944032E-4</v>
      </c>
      <c r="FV433" s="223">
        <f t="shared" ca="1" si="1027"/>
        <v>-2.646249979807919E-5</v>
      </c>
      <c r="FW433" s="223">
        <f t="shared" ca="1" si="1028"/>
        <v>2.9125261020832379E-4</v>
      </c>
      <c r="FX433" s="223">
        <f t="shared" ca="1" si="1029"/>
        <v>-8.7178631229072523E-5</v>
      </c>
      <c r="FY433" s="223">
        <f t="shared" ca="1" si="1030"/>
        <v>-2.5723719572951111E-4</v>
      </c>
      <c r="FZ433" s="223">
        <f t="shared" ca="1" si="1031"/>
        <v>1.8754760592787248E-4</v>
      </c>
      <c r="GA433" s="223">
        <f t="shared" ca="1" si="1032"/>
        <v>1.840597500618733E-4</v>
      </c>
      <c r="GB433" s="223">
        <f t="shared" ca="1" si="1033"/>
        <v>-2.5936415774742308E-4</v>
      </c>
      <c r="GC433" s="223">
        <f t="shared" ca="1" si="1034"/>
        <v>-8.2860875953092236E-5</v>
      </c>
      <c r="GD433" s="223">
        <f t="shared" ca="1" si="1035"/>
        <v>2.9169486769187853E-4</v>
      </c>
      <c r="GE433" s="223">
        <f t="shared" ca="1" si="1036"/>
        <v>-3.0952815383821549E-5</v>
      </c>
      <c r="GF433" s="223">
        <f t="shared" ca="1" si="1037"/>
        <v>-2.7961767825080655E-4</v>
      </c>
      <c r="GG433" s="223">
        <f t="shared" ca="1" si="1038"/>
        <v>1.400542211665339E-4</v>
      </c>
      <c r="GH433" s="223">
        <f t="shared" ca="1" si="1039"/>
        <v>2.2497123203661873E-4</v>
      </c>
      <c r="GI433" s="223">
        <f t="shared" ca="1" si="1040"/>
        <v>-2.2783364137130411E-4</v>
      </c>
      <c r="GJ433" s="223">
        <f t="shared" ca="1" si="1041"/>
        <v>-1.3607495511414226E-4</v>
      </c>
      <c r="GK433" s="223">
        <f t="shared" ca="1" si="1042"/>
        <v>2.8092745499440461E-4</v>
      </c>
      <c r="GL433" s="223">
        <f t="shared" ca="1" si="1043"/>
        <v>2.6462499798090899E-5</v>
      </c>
      <c r="GM433" s="223">
        <f t="shared" ca="1" si="1044"/>
        <v>-2.9125261020832325E-4</v>
      </c>
      <c r="GN433" s="223">
        <f t="shared" ca="1" si="1045"/>
        <v>8.7178631229077158E-5</v>
      </c>
      <c r="GO433" s="223">
        <f t="shared" ca="1" si="1046"/>
        <v>2.5723719572950878E-4</v>
      </c>
      <c r="GP433" s="223">
        <f t="shared" ca="1" si="1047"/>
        <v>-1.8754760592786342E-4</v>
      </c>
      <c r="GQ433" s="223">
        <f t="shared" ca="1" si="1048"/>
        <v>-1.8405975006186953E-4</v>
      </c>
      <c r="GR433" s="223">
        <f t="shared" ca="1" si="1049"/>
        <v>2.5936415774742536E-4</v>
      </c>
      <c r="GS433" s="223">
        <f t="shared" ca="1" si="1050"/>
        <v>8.2860875953103512E-5</v>
      </c>
      <c r="GT433" s="223">
        <f t="shared" ca="1" si="1051"/>
        <v>-2.9169486769187896E-4</v>
      </c>
      <c r="GU433" s="223">
        <f t="shared" ca="1" si="1052"/>
        <v>3.0952815383826401E-5</v>
      </c>
      <c r="GV433" s="223">
        <f t="shared" ca="1" si="1053"/>
        <v>2.7961767825080509E-4</v>
      </c>
      <c r="GW433" s="223">
        <f t="shared" ca="1" si="1054"/>
        <v>-1.4005422116652357E-4</v>
      </c>
      <c r="GX433" s="223">
        <f t="shared" ca="1" si="1055"/>
        <v>-2.2497123203661559E-4</v>
      </c>
      <c r="GY433" s="223">
        <f t="shared" ca="1" si="1056"/>
        <v>2.2783364137130718E-4</v>
      </c>
      <c r="GZ433" s="223">
        <f t="shared" ca="1" si="1057"/>
        <v>1.3607495511413798E-4</v>
      </c>
      <c r="HA433" s="223">
        <f t="shared" ca="1" si="1058"/>
        <v>-2.809274549944013E-4</v>
      </c>
      <c r="HB433" s="223">
        <f t="shared" ca="1" si="1059"/>
        <v>-2.6462499798086047E-5</v>
      </c>
      <c r="HC433" s="223">
        <f t="shared" ca="1" si="1060"/>
        <v>2.9125261020832276E-4</v>
      </c>
      <c r="HD433" s="223">
        <f t="shared" ca="1" si="1061"/>
        <v>-8.7178631229065923E-5</v>
      </c>
      <c r="HE433" s="223">
        <f t="shared" ca="1" si="1062"/>
        <v>-2.5723719572951436E-4</v>
      </c>
      <c r="HF433" s="223">
        <f t="shared" ca="1" si="1063"/>
        <v>1.8754760592786719E-4</v>
      </c>
      <c r="HG433" s="223">
        <f t="shared" ca="1" si="1064"/>
        <v>1.8405975006186571E-4</v>
      </c>
      <c r="HH433" s="223">
        <f t="shared" ca="1" si="1065"/>
        <v>-2.5936415774741988E-4</v>
      </c>
      <c r="HI433" s="223">
        <f t="shared" ca="1" si="1066"/>
        <v>-8.2860875953098795E-5</v>
      </c>
      <c r="HJ433" s="223">
        <f t="shared" ca="1" si="1067"/>
        <v>2.916948676918794E-4</v>
      </c>
      <c r="HK433" s="223">
        <f t="shared" ca="1" si="1068"/>
        <v>-3.0952815383831253E-5</v>
      </c>
      <c r="HL433" s="223">
        <f t="shared" ca="1" si="1069"/>
        <v>-2.7961767825080861E-4</v>
      </c>
      <c r="HM433" s="223">
        <f t="shared" ca="1" si="1070"/>
        <v>1.4005422116652785E-4</v>
      </c>
      <c r="HN433" s="223">
        <f t="shared" ca="1" si="1071"/>
        <v>2.2497123203661247E-4</v>
      </c>
      <c r="HO433" s="223">
        <f t="shared" ca="1" si="1072"/>
        <v>-2.2783364137131027E-4</v>
      </c>
      <c r="HP433" s="223">
        <f t="shared" ca="1" si="1073"/>
        <v>-1.3607495511414839E-4</v>
      </c>
      <c r="HQ433" s="223">
        <f t="shared" ca="1" si="1074"/>
        <v>2.8092745499440266E-4</v>
      </c>
      <c r="HR433" s="223">
        <f t="shared" ca="1" si="1075"/>
        <v>2.6462499798081223E-5</v>
      </c>
      <c r="HS433" s="223">
        <f t="shared" ca="1" si="1076"/>
        <v>-2.9125261020832401E-4</v>
      </c>
      <c r="HT433" s="223">
        <f t="shared" ca="1" si="1077"/>
        <v>8.7178631229070571E-5</v>
      </c>
      <c r="HU433" s="223">
        <f t="shared" ca="1" si="1078"/>
        <v>2.5723719572951208E-4</v>
      </c>
      <c r="HV433" s="223">
        <f t="shared" ca="1" si="1079"/>
        <v>-1.8754760592787093E-4</v>
      </c>
      <c r="HW433" s="223">
        <f t="shared" ca="1" si="1080"/>
        <v>-1.8405975006187484E-4</v>
      </c>
      <c r="HX433" s="223">
        <f t="shared" ca="1" si="1081"/>
        <v>2.5936415774742216E-4</v>
      </c>
      <c r="HY433" s="223">
        <f t="shared" ca="1" si="1082"/>
        <v>8.2860875953094161E-5</v>
      </c>
      <c r="HZ433" s="223">
        <f t="shared" ca="1" si="1083"/>
        <v>-2.9169486769187983E-4</v>
      </c>
      <c r="IA433" s="223">
        <f t="shared" ca="1" si="1084"/>
        <v>3.0952815383819543E-5</v>
      </c>
      <c r="IB433" s="223">
        <f t="shared" ca="1" si="1085"/>
        <v>2.7961767825080715E-4</v>
      </c>
      <c r="IC433" s="223">
        <f t="shared" ca="1" si="1086"/>
        <v>-1.4005422116653211E-4</v>
      </c>
      <c r="ID433" s="223">
        <f t="shared" ca="1" si="1087"/>
        <v>-2.2497123203662001E-4</v>
      </c>
      <c r="IE433" s="223">
        <f t="shared" ca="1" si="1088"/>
        <v>4.045924041646095E-4</v>
      </c>
      <c r="IF433" s="223">
        <f t="shared" ca="1" si="1089"/>
        <v>1.3607495511414405E-4</v>
      </c>
      <c r="IG433" s="223">
        <f t="shared" ca="1" si="1090"/>
        <v>-2.8092745499440407E-4</v>
      </c>
      <c r="IH433" s="223">
        <f t="shared" ca="1" si="1091"/>
        <v>-2.6462499798092905E-5</v>
      </c>
      <c r="II433" s="223">
        <f t="shared" ca="1" si="1092"/>
        <v>2.9125261020832352E-4</v>
      </c>
      <c r="IJ433" s="223">
        <f t="shared" ca="1" si="1093"/>
        <v>-8.7178631229075274E-5</v>
      </c>
      <c r="IK433" s="223">
        <f t="shared" ca="1" si="1094"/>
        <v>-2.572371957295097E-4</v>
      </c>
      <c r="IL433" s="223">
        <f t="shared" ca="1" si="1095"/>
        <v>1.8754760592786188E-4</v>
      </c>
      <c r="IM433" s="223">
        <f t="shared" ca="1" si="1096"/>
        <v>1.8405975006187107E-4</v>
      </c>
      <c r="IN433" s="223">
        <f t="shared" ca="1" si="1097"/>
        <v>-2.5936415774742438E-4</v>
      </c>
      <c r="IO433" s="223">
        <f t="shared" ca="1" si="1098"/>
        <v>-8.2860875953089485E-5</v>
      </c>
      <c r="IP433" s="223">
        <f t="shared" ca="1" si="1099"/>
        <v>2.9169486769187875E-4</v>
      </c>
      <c r="IQ433" s="223">
        <f t="shared" ca="1" si="1100"/>
        <v>-3.0952815383824422E-5</v>
      </c>
      <c r="IR433" s="223">
        <f t="shared" ca="1" si="1101"/>
        <v>-2.7961767825080569E-4</v>
      </c>
      <c r="IS433" s="223">
        <f t="shared" ca="1" si="1102"/>
        <v>1.4005422116652181E-4</v>
      </c>
      <c r="IT433" s="223">
        <f t="shared" ca="1" si="1103"/>
        <v>2.2497123203661689E-4</v>
      </c>
      <c r="IU433" s="223">
        <f t="shared" ca="1" si="1104"/>
        <v>-2.2783364137130593E-4</v>
      </c>
      <c r="IV433" s="223">
        <f t="shared" ca="1" si="1105"/>
        <v>-1.3607495511413977E-4</v>
      </c>
      <c r="IW433" s="223">
        <f t="shared" ca="1" si="1106"/>
        <v>2.8092745499440071E-4</v>
      </c>
      <c r="IX433" s="223">
        <f t="shared" ca="1" si="1107"/>
        <v>2.6462499798088026E-5</v>
      </c>
      <c r="IY433" s="223">
        <f t="shared" ca="1" si="1108"/>
        <v>-2.9125261020832298E-4</v>
      </c>
      <c r="IZ433" s="223">
        <f t="shared" ca="1" si="1109"/>
        <v>8.7178631229079895E-5</v>
      </c>
      <c r="JA433" s="223">
        <f t="shared" ca="1" si="1110"/>
        <v>2.5723719572951534E-4</v>
      </c>
      <c r="JB433" s="223">
        <f t="shared" ca="1" si="1111"/>
        <v>-1.8754760592786565E-4</v>
      </c>
    </row>
    <row r="434" spans="2:262">
      <c r="B434" s="230">
        <v>73</v>
      </c>
      <c r="C434" s="229">
        <f t="shared" si="1112"/>
        <v>1.4257812500000008E-3</v>
      </c>
      <c r="D434" s="226">
        <f t="shared" ca="1" si="855"/>
        <v>49.842098416169961</v>
      </c>
      <c r="E434" s="225">
        <f ca="1">CA361</f>
        <v>-0.15790158383004158</v>
      </c>
      <c r="F434" s="224">
        <v>73</v>
      </c>
      <c r="G434" s="223">
        <f t="shared" ca="1" si="856"/>
        <v>3.4381046902506816E-5</v>
      </c>
      <c r="H434" s="223">
        <f t="shared" ca="1" si="857"/>
        <v>-8.71941069829629E-5</v>
      </c>
      <c r="I434" s="223">
        <f t="shared" ca="1" si="858"/>
        <v>3.8276270461690327E-6</v>
      </c>
      <c r="J434" s="223">
        <f t="shared" ca="1" si="859"/>
        <v>8.5516831317615657E-5</v>
      </c>
      <c r="K434" s="223">
        <f t="shared" ca="1" si="860"/>
        <v>-4.1301314638119842E-5</v>
      </c>
      <c r="L434" s="223">
        <f t="shared" ca="1" si="861"/>
        <v>-6.7418492802973393E-5</v>
      </c>
      <c r="M434" s="223">
        <f t="shared" ca="1" si="862"/>
        <v>7.0844265403396798E-5</v>
      </c>
      <c r="N434" s="223">
        <f t="shared" ca="1" si="863"/>
        <v>3.6374359987200057E-5</v>
      </c>
      <c r="O434" s="223">
        <f t="shared" ca="1" si="864"/>
        <v>-8.6783600169612683E-5</v>
      </c>
      <c r="P434" s="223">
        <f t="shared" ca="1" si="865"/>
        <v>1.6544288576799605E-6</v>
      </c>
      <c r="Q434" s="223">
        <f t="shared" ca="1" si="866"/>
        <v>8.6058625340674691E-5</v>
      </c>
      <c r="R434" s="223">
        <f t="shared" ca="1" si="867"/>
        <v>-3.9365531934354474E-5</v>
      </c>
      <c r="S434" s="223">
        <f t="shared" ca="1" si="868"/>
        <v>-6.8808551608170838E-5</v>
      </c>
      <c r="T434" s="223">
        <f t="shared" ca="1" si="869"/>
        <v>6.9517609915850903E-5</v>
      </c>
      <c r="U434" s="223">
        <f t="shared" ca="1" si="870"/>
        <v>3.834576251756195E-5</v>
      </c>
      <c r="V434" s="223">
        <f t="shared" ca="1" si="871"/>
        <v>-8.6320818160568171E-5</v>
      </c>
      <c r="W434" s="223">
        <f t="shared" ca="1" si="872"/>
        <v>-5.1976589688967136E-7</v>
      </c>
      <c r="X434" s="223">
        <f t="shared" ca="1" si="873"/>
        <v>8.6548580865767797E-5</v>
      </c>
      <c r="Y434" s="223">
        <f t="shared" ca="1" si="874"/>
        <v>-3.7406036906124025E-5</v>
      </c>
      <c r="Z434" s="223">
        <f t="shared" ca="1" si="875"/>
        <v>-7.015716271479708E-5</v>
      </c>
      <c r="AA434" s="223">
        <f t="shared" ca="1" si="876"/>
        <v>6.8149079619522646E-5</v>
      </c>
      <c r="AB434" s="223">
        <f t="shared" ca="1" si="877"/>
        <v>4.029406699442382E-5</v>
      </c>
      <c r="AC434" s="223">
        <f t="shared" ca="1" si="878"/>
        <v>-8.5806039718407042E-5</v>
      </c>
      <c r="AD434" s="223">
        <f t="shared" ca="1" si="879"/>
        <v>-2.6936475639186214E-6</v>
      </c>
      <c r="AE434" s="223">
        <f t="shared" ca="1" si="880"/>
        <v>8.6986402762007106E-5</v>
      </c>
      <c r="AF434" s="223">
        <f t="shared" ca="1" si="881"/>
        <v>-3.5424009879962854E-5</v>
      </c>
      <c r="AG434" s="223">
        <f t="shared" ca="1" si="882"/>
        <v>-7.1463513769948829E-5</v>
      </c>
      <c r="AH434" s="223">
        <f t="shared" ca="1" si="883"/>
        <v>6.673949886588961E-5</v>
      </c>
      <c r="AI434" s="223">
        <f t="shared" ca="1" si="884"/>
        <v>4.2218099832019897E-5</v>
      </c>
      <c r="AJ434" s="223">
        <f t="shared" ca="1" si="885"/>
        <v>-8.5239574926413933E-5</v>
      </c>
      <c r="AK434" s="223">
        <f t="shared" ca="1" si="886"/>
        <v>-4.8659066783764157E-6</v>
      </c>
      <c r="AL434" s="223">
        <f t="shared" ca="1" si="887"/>
        <v>8.7371827301853801E-5</v>
      </c>
      <c r="AM434" s="223">
        <f t="shared" ca="1" si="888"/>
        <v>-3.3420644754839032E-5</v>
      </c>
      <c r="AN434" s="223">
        <f t="shared" ca="1" si="889"/>
        <v>-7.2726817876598838E-5</v>
      </c>
      <c r="AO434" s="223">
        <f t="shared" ca="1" si="890"/>
        <v>6.5289716733690347E-5</v>
      </c>
      <c r="AP434" s="223">
        <f t="shared" ca="1" si="891"/>
        <v>4.411670206491469E-5</v>
      </c>
      <c r="AQ434" s="223">
        <f t="shared" ca="1" si="892"/>
        <v>-8.462176500179813E-5</v>
      </c>
      <c r="AR434" s="223">
        <f t="shared" ca="1" si="893"/>
        <v>-7.0352347525997542E-6</v>
      </c>
      <c r="AS434" s="223">
        <f t="shared" ca="1" si="894"/>
        <v>8.77046223199768E-5</v>
      </c>
      <c r="AT434" s="223">
        <f t="shared" ca="1" si="895"/>
        <v>-3.139714828299329E-5</v>
      </c>
      <c r="AU434" s="223">
        <f t="shared" ca="1" si="896"/>
        <v>-7.3946314067590836E-5</v>
      </c>
      <c r="AV434" s="223">
        <f t="shared" ca="1" si="897"/>
        <v>6.3800606517470896E-5</v>
      </c>
      <c r="AW434" s="223">
        <f t="shared" ca="1" si="898"/>
        <v>4.5988730046113698E-5</v>
      </c>
      <c r="AX434" s="223">
        <f t="shared" ca="1" si="899"/>
        <v>-8.3952982090156837E-5</v>
      </c>
      <c r="AY434" s="223">
        <f t="shared" ca="1" si="900"/>
        <v>-9.200325064472498E-6</v>
      </c>
      <c r="AZ434" s="223">
        <f t="shared" ca="1" si="901"/>
        <v>8.7984587353101421E-5</v>
      </c>
      <c r="BA434" s="223">
        <f t="shared" ca="1" si="902"/>
        <v>-2.9354739343038046E-5</v>
      </c>
      <c r="BB434" s="223">
        <f t="shared" ca="1" si="903"/>
        <v>-7.5121267764019292E-5</v>
      </c>
      <c r="BC434" s="223">
        <f t="shared" ca="1" si="904"/>
        <v>6.2273065201543212E-5</v>
      </c>
      <c r="BD434" s="223">
        <f t="shared" ca="1" si="905"/>
        <v>4.7833056135963385E-5</v>
      </c>
      <c r="BE434" s="223">
        <f t="shared" ca="1" si="906"/>
        <v>-8.3233629041308606E-5</v>
      </c>
      <c r="BF434" s="223">
        <f t="shared" ca="1" si="907"/>
        <v>-1.1359873444548714E-5</v>
      </c>
      <c r="BG434" s="223">
        <f t="shared" ca="1" si="908"/>
        <v>8.8211553760760133E-5</v>
      </c>
      <c r="BH434" s="223">
        <f t="shared" ca="1" si="909"/>
        <v>-2.7294648205745786E-5</v>
      </c>
      <c r="BI434" s="223">
        <f t="shared" ca="1" si="910"/>
        <v>-7.6250971217711814E-5</v>
      </c>
      <c r="BJ434" s="223">
        <f t="shared" ca="1" si="911"/>
        <v>6.0708012919678011E-5</v>
      </c>
      <c r="BK434" s="223">
        <f t="shared" ca="1" si="912"/>
        <v>4.9648569381389926E-5</v>
      </c>
      <c r="BL434" s="223">
        <f t="shared" ca="1" si="913"/>
        <v>-8.2464139166632213E-5</v>
      </c>
      <c r="BM434" s="223">
        <f t="shared" ca="1" si="914"/>
        <v>-1.3512579061634955E-5</v>
      </c>
      <c r="BN434" s="223">
        <f t="shared" ca="1" si="915"/>
        <v>8.8385384826875784E-5</v>
      </c>
      <c r="BO434" s="223">
        <f t="shared" ca="1" si="916"/>
        <v>-2.5218115792987003E-5</v>
      </c>
      <c r="BP434" s="223">
        <f t="shared" ca="1" si="917"/>
        <v>-7.7334743937549613E-5</v>
      </c>
      <c r="BQ434" s="223">
        <f t="shared" ca="1" si="918"/>
        <v>5.9106392400848793E-5</v>
      </c>
      <c r="BR434" s="223">
        <f t="shared" ca="1" si="919"/>
        <v>5.1434176185100705E-5</v>
      </c>
      <c r="BS434" s="223">
        <f t="shared" ca="1" si="920"/>
        <v>-8.1644975978054172E-5</v>
      </c>
      <c r="BT434" s="223">
        <f t="shared" ca="1" si="921"/>
        <v>-1.5657145206362352E-5</v>
      </c>
      <c r="BU434" s="223">
        <f t="shared" ca="1" si="922"/>
        <v>8.8505975842114153E-5</v>
      </c>
      <c r="BV434" s="223">
        <f t="shared" ca="1" si="923"/>
        <v>-2.3126392930240613E-5</v>
      </c>
      <c r="BW434" s="223">
        <f t="shared" ca="1" si="924"/>
        <v>-7.8371933099372412E-5</v>
      </c>
      <c r="BX434" s="223">
        <f t="shared" ca="1" si="925"/>
        <v>5.7469168401367668E-5</v>
      </c>
      <c r="BY434" s="223">
        <f t="shared" ca="1" si="926"/>
        <v>5.3188800964325294E-5</v>
      </c>
      <c r="BZ434" s="223">
        <f t="shared" ca="1" si="927"/>
        <v>-8.0776632908848689E-5</v>
      </c>
      <c r="CA434" s="223">
        <f t="shared" ca="1" si="928"/>
        <v>-1.7792280072275791E-5</v>
      </c>
      <c r="CB434" s="223">
        <f t="shared" ca="1" si="929"/>
        <v>8.8573254166956789E-5</v>
      </c>
      <c r="CC434" s="223">
        <f t="shared" ca="1" si="930"/>
        <v>-2.1020739593144579E-5</v>
      </c>
      <c r="CD434" s="223">
        <f t="shared" ca="1" si="931"/>
        <v>-7.9361913939211462E-5</v>
      </c>
      <c r="CE434" s="223">
        <f t="shared" ca="1" si="932"/>
        <v>5.5797327123753142E-5</v>
      </c>
      <c r="CF434" s="223">
        <f t="shared" ca="1" si="933"/>
        <v>5.4911386798705346E-5</v>
      </c>
      <c r="CG434" s="223">
        <f t="shared" ca="1" si="934"/>
        <v>-7.9859633016413344E-5</v>
      </c>
      <c r="CH434" s="223">
        <f t="shared" ca="1" si="935"/>
        <v>-1.9916697533969896E-5</v>
      </c>
      <c r="CI434" s="223">
        <f t="shared" ca="1" si="936"/>
        <v>8.8587179275456538E-5</v>
      </c>
      <c r="CJ434" s="223">
        <f t="shared" ca="1" si="937"/>
        <v>-1.8902424148533701E-5</v>
      </c>
      <c r="CK434" s="223">
        <f t="shared" ca="1" si="938"/>
        <v>-8.0304090129626617E-5</v>
      </c>
      <c r="CL434" s="223">
        <f t="shared" ca="1" si="939"/>
        <v>5.4091875622674744E-5</v>
      </c>
      <c r="CM434" s="223">
        <f t="shared" ca="1" si="940"/>
        <v>5.6600896066947862E-5</v>
      </c>
      <c r="CN434" s="223">
        <f t="shared" ca="1" si="941"/>
        <v>-7.8894528667191886E-5</v>
      </c>
      <c r="CO434" s="223">
        <f t="shared" ca="1" si="942"/>
        <v>-2.2029117921802824E-5</v>
      </c>
      <c r="CP434" s="223">
        <f t="shared" ca="1" si="943"/>
        <v>8.8547742779648733E-5</v>
      </c>
      <c r="CQ434" s="223">
        <f t="shared" ca="1" si="944"/>
        <v>-1.677272259042291E-5</v>
      </c>
      <c r="CR434" s="223">
        <f t="shared" ca="1" si="945"/>
        <v>-8.1197894138911012E-5</v>
      </c>
      <c r="CS434" s="223">
        <f t="shared" ca="1" si="946"/>
        <v>5.2353841198346743E-5</v>
      </c>
      <c r="CT434" s="223">
        <f t="shared" ca="1" si="947"/>
        <v>5.8256311071843454E-5</v>
      </c>
      <c r="CU434" s="223">
        <f t="shared" ca="1" si="948"/>
        <v>-7.7881901203957727E-5</v>
      </c>
      <c r="CV434" s="223">
        <f t="shared" ca="1" si="949"/>
        <v>-2.4128268792719006E-5</v>
      </c>
      <c r="CW434" s="223">
        <f t="shared" ca="1" si="950"/>
        <v>8.8454968434603822E-5</v>
      </c>
      <c r="CX434" s="223">
        <f t="shared" ca="1" si="951"/>
        <v>-1.4632917771396144E-5</v>
      </c>
      <c r="CY434" s="223">
        <f t="shared" ca="1" si="952"/>
        <v>-8.2042787572950945E-5</v>
      </c>
      <c r="CZ434" s="223">
        <f t="shared" ca="1" si="953"/>
        <v>5.0584270777717077E-5</v>
      </c>
      <c r="DA434" s="223">
        <f t="shared" ca="1" si="954"/>
        <v>5.9876634653293143E-5</v>
      </c>
      <c r="DB434" s="223">
        <f t="shared" ca="1" si="955"/>
        <v>-7.6822360595630155E-5</v>
      </c>
      <c r="DC434" s="223">
        <f t="shared" ca="1" si="956"/>
        <v>-2.6212885696730962E-5</v>
      </c>
      <c r="DD434" s="223">
        <f t="shared" ca="1" si="957"/>
        <v>8.8308912124118201E-5</v>
      </c>
      <c r="DE434" s="223">
        <f t="shared" ca="1" si="958"/>
        <v>-1.2484298629863918E-5</v>
      </c>
      <c r="DF434" s="223">
        <f t="shared" ca="1" si="959"/>
        <v>-8.2838261499534329E-5</v>
      </c>
      <c r="DG434" s="223">
        <f t="shared" ca="1" si="960"/>
        <v>4.8784230283838601E-5</v>
      </c>
      <c r="DH434" s="223">
        <f t="shared" ca="1" si="961"/>
        <v>6.1460890788959249E-5</v>
      </c>
      <c r="DI434" s="223">
        <f t="shared" ca="1" si="962"/>
        <v>-7.5716545069852851E-5</v>
      </c>
      <c r="DJ434" s="223">
        <f t="shared" ca="1" si="963"/>
        <v>-2.8281712938562142E-5</v>
      </c>
      <c r="DK434" s="223">
        <f t="shared" ca="1" si="964"/>
        <v>8.810966182705218E-5</v>
      </c>
      <c r="DL434" s="223">
        <f t="shared" ca="1" si="965"/>
        <v>-1.0328159413655053E-5</v>
      </c>
      <c r="DM434" s="223">
        <f t="shared" ca="1" si="966"/>
        <v>-8.3583836754912499E-5</v>
      </c>
      <c r="DN434" s="223">
        <f t="shared" ca="1" si="967"/>
        <v>4.6954803993797019E-5</v>
      </c>
      <c r="DO434" s="223">
        <f t="shared" ca="1" si="968"/>
        <v>6.3008125182184826E-5</v>
      </c>
      <c r="DP434" s="223">
        <f t="shared" ca="1" si="969"/>
        <v>-7.4565120728549447E-5</v>
      </c>
      <c r="DQ434" s="223">
        <f t="shared" ca="1" si="970"/>
        <v>-3.0333504334040492E-5</v>
      </c>
      <c r="DR434" s="223">
        <f t="shared" ca="1" si="971"/>
        <v>8.7857337564333768E-5</v>
      </c>
      <c r="DS434" s="223">
        <f t="shared" ca="1" si="972"/>
        <v>-8.1657989004101753E-6</v>
      </c>
      <c r="DT434" s="223">
        <f t="shared" ca="1" si="973"/>
        <v>-8.4279064232430448E-5</v>
      </c>
      <c r="DU434" s="223">
        <f t="shared" ca="1" si="974"/>
        <v>4.5097093885582765E-5</v>
      </c>
      <c r="DV434" s="223">
        <f t="shared" ca="1" si="975"/>
        <v>6.4517405836826187E-5</v>
      </c>
      <c r="DW434" s="223">
        <f t="shared" ca="1" si="976"/>
        <v>-7.3368781146688599E-5</v>
      </c>
      <c r="DX434" s="223">
        <f t="shared" ca="1" si="977"/>
        <v>-3.2367023960750786E-5</v>
      </c>
      <c r="DY434" s="223">
        <f t="shared" ca="1" si="978"/>
        <v>8.7552091326664064E-5</v>
      </c>
      <c r="DZ434" s="223">
        <f t="shared" ca="1" si="979"/>
        <v>-5.9985196152490683E-6</v>
      </c>
      <c r="EA434" s="223">
        <f t="shared" ca="1" si="980"/>
        <v>-8.4923525153051972E-5</v>
      </c>
      <c r="EB434" s="223">
        <f t="shared" ca="1" si="981"/>
        <v>4.3212218974300774E-5</v>
      </c>
      <c r="EC434" s="223">
        <f t="shared" ca="1" si="982"/>
        <v>6.5987823618652626E-5</v>
      </c>
      <c r="ED434" s="223">
        <f t="shared" ca="1" si="983"/>
        <v>-7.2128246954500399E-5</v>
      </c>
      <c r="EE434" s="223">
        <f t="shared" ca="1" si="984"/>
        <v>-3.4381046902508104E-5</v>
      </c>
      <c r="EF434" s="223">
        <f t="shared" ca="1" si="985"/>
        <v>8.719410698296271E-5</v>
      </c>
      <c r="EG434" s="223">
        <f t="shared" ca="1" si="986"/>
        <v>-3.827627046168328E-6</v>
      </c>
      <c r="EH434" s="223">
        <f t="shared" ca="1" si="987"/>
        <v>-8.5516831317616416E-5</v>
      </c>
      <c r="EI434" s="223">
        <f t="shared" ca="1" si="988"/>
        <v>4.1301314638117613E-5</v>
      </c>
      <c r="EJ434" s="223">
        <f t="shared" ca="1" si="989"/>
        <v>6.741849280297483E-5</v>
      </c>
      <c r="EK434" s="223">
        <f t="shared" ca="1" si="990"/>
        <v>-7.0844265403395673E-5</v>
      </c>
      <c r="EL434" s="223">
        <f t="shared" ca="1" si="991"/>
        <v>-3.6374359987201501E-5</v>
      </c>
      <c r="EM434" s="223">
        <f t="shared" ca="1" si="992"/>
        <v>8.6783600169612466E-5</v>
      </c>
      <c r="EN434" s="223">
        <f t="shared" ca="1" si="993"/>
        <v>-1.6544288576791677E-6</v>
      </c>
      <c r="EO434" s="223">
        <f t="shared" ca="1" si="994"/>
        <v>-8.6058625340674813E-5</v>
      </c>
      <c r="EP434" s="223">
        <f t="shared" ca="1" si="995"/>
        <v>3.9365531934352069E-5</v>
      </c>
      <c r="EQ434" s="223">
        <f t="shared" ca="1" si="996"/>
        <v>6.8808551608172343E-5</v>
      </c>
      <c r="ER434" s="223">
        <f t="shared" ca="1" si="997"/>
        <v>-6.9517609915849629E-5</v>
      </c>
      <c r="ES434" s="223">
        <f t="shared" ca="1" si="998"/>
        <v>-3.8345762517563515E-5</v>
      </c>
      <c r="ET434" s="223">
        <f t="shared" ca="1" si="999"/>
        <v>8.632081816056729E-5</v>
      </c>
      <c r="EU434" s="223">
        <f t="shared" ca="1" si="1000"/>
        <v>5.1976589689077589E-7</v>
      </c>
      <c r="EV434" s="223">
        <f t="shared" ca="1" si="1001"/>
        <v>-8.654858086576842E-5</v>
      </c>
      <c r="EW434" s="223">
        <f t="shared" ca="1" si="1002"/>
        <v>3.7406036906123598E-5</v>
      </c>
      <c r="EX434" s="223">
        <f t="shared" ca="1" si="1003"/>
        <v>7.015716271479853E-5</v>
      </c>
      <c r="EY434" s="223">
        <f t="shared" ca="1" si="1004"/>
        <v>-6.8149079619522741E-5</v>
      </c>
      <c r="EZ434" s="223">
        <f t="shared" ca="1" si="1005"/>
        <v>-4.0294066994425365E-5</v>
      </c>
      <c r="FA434" s="223">
        <f t="shared" ca="1" si="1006"/>
        <v>8.5806039718405971E-5</v>
      </c>
      <c r="FB434" s="223">
        <f t="shared" ca="1" si="1007"/>
        <v>2.6936475639197327E-6</v>
      </c>
      <c r="FC434" s="223">
        <f t="shared" ca="1" si="1008"/>
        <v>-8.6986402762007797E-5</v>
      </c>
      <c r="FD434" s="223">
        <f t="shared" ca="1" si="1009"/>
        <v>3.5424009879962413E-5</v>
      </c>
      <c r="FE434" s="223">
        <f t="shared" ca="1" si="1010"/>
        <v>7.1463513769950604E-5</v>
      </c>
      <c r="FF434" s="223">
        <f t="shared" ca="1" si="1011"/>
        <v>-6.6739498865889705E-5</v>
      </c>
      <c r="FG434" s="223">
        <f t="shared" ca="1" si="1012"/>
        <v>-4.221809983202197E-5</v>
      </c>
      <c r="FH434" s="223">
        <f t="shared" ca="1" si="1013"/>
        <v>8.5239574926414136E-5</v>
      </c>
      <c r="FI434" s="223">
        <f t="shared" ca="1" si="1014"/>
        <v>4.8659066783781504E-6</v>
      </c>
      <c r="FJ434" s="223">
        <f t="shared" ca="1" si="1015"/>
        <v>-8.7371827301854397E-5</v>
      </c>
      <c r="FK434" s="223">
        <f t="shared" ca="1" si="1016"/>
        <v>3.3420644754838592E-5</v>
      </c>
      <c r="FL434" s="223">
        <f t="shared" ca="1" si="1017"/>
        <v>7.2726817876600546E-5</v>
      </c>
      <c r="FM434" s="223">
        <f t="shared" ca="1" si="1018"/>
        <v>-6.5289716733690442E-5</v>
      </c>
      <c r="FN434" s="223">
        <f t="shared" ca="1" si="1019"/>
        <v>-4.4116702064916201E-5</v>
      </c>
      <c r="FO434" s="223">
        <f t="shared" ca="1" si="1020"/>
        <v>8.462176500179836E-5</v>
      </c>
      <c r="FP434" s="223">
        <f t="shared" ca="1" si="1021"/>
        <v>7.035234752601489E-6</v>
      </c>
      <c r="FQ434" s="223">
        <f t="shared" ca="1" si="1022"/>
        <v>-8.7704622319977396E-5</v>
      </c>
      <c r="FR434" s="223">
        <f t="shared" ca="1" si="1023"/>
        <v>3.1397148282992843E-5</v>
      </c>
      <c r="FS434" s="223">
        <f t="shared" ca="1" si="1024"/>
        <v>7.3946314067592476E-5</v>
      </c>
      <c r="FT434" s="223">
        <f t="shared" ca="1" si="1025"/>
        <v>-6.3800606517470557E-5</v>
      </c>
      <c r="FU434" s="223">
        <f t="shared" ca="1" si="1026"/>
        <v>-4.5988730046116259E-5</v>
      </c>
      <c r="FV434" s="223">
        <f t="shared" ca="1" si="1027"/>
        <v>8.3952982090157094E-5</v>
      </c>
      <c r="FW434" s="223">
        <f t="shared" ca="1" si="1028"/>
        <v>9.2003250644742259E-6</v>
      </c>
      <c r="FX434" s="223">
        <f t="shared" ca="1" si="1029"/>
        <v>-8.7984587353101909E-5</v>
      </c>
      <c r="FY434" s="223">
        <f t="shared" ca="1" si="1030"/>
        <v>2.9354739343036416E-5</v>
      </c>
      <c r="FZ434" s="223">
        <f t="shared" ca="1" si="1031"/>
        <v>7.5121267764020877E-5</v>
      </c>
      <c r="GA434" s="223">
        <f t="shared" ca="1" si="1032"/>
        <v>-6.2273065201542887E-5</v>
      </c>
      <c r="GB434" s="223">
        <f t="shared" ca="1" si="1033"/>
        <v>-4.7833056135965906E-5</v>
      </c>
      <c r="GC434" s="223">
        <f t="shared" ca="1" si="1034"/>
        <v>8.323362904130889E-5</v>
      </c>
      <c r="GD434" s="223">
        <f t="shared" ca="1" si="1035"/>
        <v>1.1359873444550435E-5</v>
      </c>
      <c r="GE434" s="223">
        <f t="shared" ca="1" si="1036"/>
        <v>-8.8211553760760526E-5</v>
      </c>
      <c r="GF434" s="223">
        <f t="shared" ca="1" si="1037"/>
        <v>2.7294648205744126E-5</v>
      </c>
      <c r="GG434" s="223">
        <f t="shared" ca="1" si="1038"/>
        <v>7.6250971217713332E-5</v>
      </c>
      <c r="GH434" s="223">
        <f t="shared" ca="1" si="1039"/>
        <v>-6.0708012919677673E-5</v>
      </c>
      <c r="GI434" s="223">
        <f t="shared" ca="1" si="1040"/>
        <v>-4.9648569381392413E-5</v>
      </c>
      <c r="GJ434" s="223">
        <f t="shared" ca="1" si="1041"/>
        <v>8.2464139166632037E-5</v>
      </c>
      <c r="GK434" s="223">
        <f t="shared" ca="1" si="1042"/>
        <v>1.3512579061636676E-5</v>
      </c>
      <c r="GL434" s="223">
        <f t="shared" ca="1" si="1043"/>
        <v>-8.838538482687573E-5</v>
      </c>
      <c r="GM434" s="223">
        <f t="shared" ca="1" si="1044"/>
        <v>2.5218115792985343E-5</v>
      </c>
      <c r="GN434" s="223">
        <f t="shared" ca="1" si="1045"/>
        <v>7.73347439375517E-5</v>
      </c>
      <c r="GO434" s="223">
        <f t="shared" ca="1" si="1046"/>
        <v>-5.9106392400848441E-5</v>
      </c>
      <c r="GP434" s="223">
        <f t="shared" ca="1" si="1047"/>
        <v>-5.1434176185103144E-5</v>
      </c>
      <c r="GQ434" s="223">
        <f t="shared" ca="1" si="1048"/>
        <v>8.1644975978053982E-5</v>
      </c>
      <c r="GR434" s="223">
        <f t="shared" ca="1" si="1049"/>
        <v>1.5657145206364059E-5</v>
      </c>
      <c r="GS434" s="223">
        <f t="shared" ca="1" si="1050"/>
        <v>-8.8505975842114113E-5</v>
      </c>
      <c r="GT434" s="223">
        <f t="shared" ca="1" si="1051"/>
        <v>2.3126392930238932E-5</v>
      </c>
      <c r="GU434" s="223">
        <f t="shared" ca="1" si="1052"/>
        <v>7.8371933099374391E-5</v>
      </c>
      <c r="GV434" s="223">
        <f t="shared" ca="1" si="1053"/>
        <v>-5.7469168401367302E-5</v>
      </c>
      <c r="GW434" s="223">
        <f t="shared" ca="1" si="1054"/>
        <v>-5.3188800964327686E-5</v>
      </c>
      <c r="GX434" s="223">
        <f t="shared" ca="1" si="1055"/>
        <v>8.0776632908849015E-5</v>
      </c>
      <c r="GY434" s="223">
        <f t="shared" ca="1" si="1056"/>
        <v>1.7792280072277492E-5</v>
      </c>
      <c r="GZ434" s="223">
        <f t="shared" ca="1" si="1057"/>
        <v>-8.8573254166956762E-5</v>
      </c>
      <c r="HA434" s="223">
        <f t="shared" ca="1" si="1058"/>
        <v>2.1020739593142885E-5</v>
      </c>
      <c r="HB434" s="223">
        <f t="shared" ca="1" si="1059"/>
        <v>7.936191393921336E-5</v>
      </c>
      <c r="HC434" s="223">
        <f t="shared" ca="1" si="1060"/>
        <v>-5.5797327123751787E-5</v>
      </c>
      <c r="HD434" s="223">
        <f t="shared" ca="1" si="1061"/>
        <v>-5.491138679870868E-5</v>
      </c>
      <c r="HE434" s="223">
        <f t="shared" ca="1" si="1062"/>
        <v>7.9859633016412599E-5</v>
      </c>
      <c r="HF434" s="223">
        <f t="shared" ca="1" si="1063"/>
        <v>1.991669753397159E-5</v>
      </c>
      <c r="HG434" s="223">
        <f t="shared" ca="1" si="1064"/>
        <v>-8.8587179275456551E-5</v>
      </c>
      <c r="HH434" s="223">
        <f t="shared" ca="1" si="1065"/>
        <v>1.8902424148532001E-5</v>
      </c>
      <c r="HI434" s="223">
        <f t="shared" ca="1" si="1066"/>
        <v>8.0304090129628406E-5</v>
      </c>
      <c r="HJ434" s="223">
        <f t="shared" ca="1" si="1067"/>
        <v>-5.4091875622673375E-5</v>
      </c>
      <c r="HK434" s="223">
        <f t="shared" ca="1" si="1068"/>
        <v>-5.6600896066951129E-5</v>
      </c>
      <c r="HL434" s="223">
        <f t="shared" ca="1" si="1069"/>
        <v>7.8894528667191086E-5</v>
      </c>
      <c r="HM434" s="223">
        <f t="shared" ca="1" si="1070"/>
        <v>2.2029117921804502E-5</v>
      </c>
      <c r="HN434" s="223">
        <f t="shared" ca="1" si="1071"/>
        <v>-8.854774277964876E-5</v>
      </c>
      <c r="HO434" s="223">
        <f t="shared" ca="1" si="1072"/>
        <v>1.6772722590421202E-5</v>
      </c>
      <c r="HP434" s="223">
        <f t="shared" ca="1" si="1073"/>
        <v>8.11978941389107E-5</v>
      </c>
      <c r="HQ434" s="223">
        <f t="shared" ca="1" si="1074"/>
        <v>-5.2353841198345347E-5</v>
      </c>
      <c r="HR434" s="223">
        <f t="shared" ca="1" si="1075"/>
        <v>-5.8256311071846659E-5</v>
      </c>
      <c r="HS434" s="223">
        <f t="shared" ca="1" si="1076"/>
        <v>7.7881901203956901E-5</v>
      </c>
      <c r="HT434" s="223">
        <f t="shared" ca="1" si="1077"/>
        <v>2.4128268792723092E-5</v>
      </c>
      <c r="HU434" s="223">
        <f t="shared" ca="1" si="1078"/>
        <v>-8.8454968434603876E-5</v>
      </c>
      <c r="HV434" s="223">
        <f t="shared" ca="1" si="1079"/>
        <v>1.463291777139443E-5</v>
      </c>
      <c r="HW434" s="223">
        <f t="shared" ca="1" si="1080"/>
        <v>8.2042787572950647E-5</v>
      </c>
      <c r="HX434" s="223">
        <f t="shared" ca="1" si="1081"/>
        <v>-5.0584270777715648E-5</v>
      </c>
      <c r="HY434" s="223">
        <f t="shared" ca="1" si="1082"/>
        <v>-5.9876634653296273E-5</v>
      </c>
      <c r="HZ434" s="223">
        <f t="shared" ca="1" si="1083"/>
        <v>7.6822360595629288E-5</v>
      </c>
      <c r="IA434" s="223">
        <f t="shared" ca="1" si="1084"/>
        <v>2.6212885696735028E-5</v>
      </c>
      <c r="IB434" s="223">
        <f t="shared" ca="1" si="1085"/>
        <v>-8.8308912124118269E-5</v>
      </c>
      <c r="IC434" s="223">
        <f t="shared" ca="1" si="1086"/>
        <v>1.2484298629862203E-5</v>
      </c>
      <c r="ID434" s="223">
        <f t="shared" ca="1" si="1087"/>
        <v>8.2838261499534058E-5</v>
      </c>
      <c r="IE434" s="223">
        <f t="shared" ca="1" si="1088"/>
        <v>-9.4812296841003925E-5</v>
      </c>
      <c r="IF434" s="223">
        <f t="shared" ca="1" si="1089"/>
        <v>-6.1460890788962326E-5</v>
      </c>
      <c r="IG434" s="223">
        <f t="shared" ca="1" si="1090"/>
        <v>7.5716545069851957E-5</v>
      </c>
      <c r="IH434" s="223">
        <f t="shared" ca="1" si="1091"/>
        <v>2.8281712938566184E-5</v>
      </c>
      <c r="II434" s="223">
        <f t="shared" ca="1" si="1092"/>
        <v>-8.8109661827052004E-5</v>
      </c>
      <c r="IJ434" s="223">
        <f t="shared" ca="1" si="1093"/>
        <v>1.0328159413653332E-5</v>
      </c>
      <c r="IK434" s="223">
        <f t="shared" ca="1" si="1094"/>
        <v>8.3583836754912242E-5</v>
      </c>
      <c r="IL434" s="223">
        <f t="shared" ca="1" si="1095"/>
        <v>-4.6954803993795542E-5</v>
      </c>
      <c r="IM434" s="223">
        <f t="shared" ca="1" si="1096"/>
        <v>-6.3008125182187807E-5</v>
      </c>
      <c r="IN434" s="223">
        <f t="shared" ca="1" si="1097"/>
        <v>7.4565120728548512E-5</v>
      </c>
      <c r="IO434" s="223">
        <f t="shared" ca="1" si="1098"/>
        <v>3.033350433404449E-5</v>
      </c>
      <c r="IP434" s="223">
        <f t="shared" ca="1" si="1099"/>
        <v>-8.7857337564333551E-5</v>
      </c>
      <c r="IQ434" s="223">
        <f t="shared" ca="1" si="1100"/>
        <v>8.1657989004084338E-6</v>
      </c>
      <c r="IR434" s="223">
        <f t="shared" ca="1" si="1101"/>
        <v>8.4279064232430204E-5</v>
      </c>
      <c r="IS434" s="223">
        <f t="shared" ca="1" si="1102"/>
        <v>-4.5097093885581261E-5</v>
      </c>
      <c r="IT434" s="223">
        <f t="shared" ca="1" si="1103"/>
        <v>-6.4517405836825645E-5</v>
      </c>
      <c r="IU434" s="223">
        <f t="shared" ca="1" si="1104"/>
        <v>7.3368781146687624E-5</v>
      </c>
      <c r="IV434" s="223">
        <f t="shared" ca="1" si="1105"/>
        <v>3.2367023960754757E-5</v>
      </c>
      <c r="IW434" s="223">
        <f t="shared" ca="1" si="1106"/>
        <v>-8.7552091326663793E-5</v>
      </c>
      <c r="IX434" s="223">
        <f t="shared" ca="1" si="1107"/>
        <v>5.9985196152448196E-6</v>
      </c>
      <c r="IY434" s="223">
        <f t="shared" ca="1" si="1108"/>
        <v>8.4923525153051755E-5</v>
      </c>
      <c r="IZ434" s="223">
        <f t="shared" ca="1" si="1109"/>
        <v>-4.3212218974299257E-5</v>
      </c>
      <c r="JA434" s="223">
        <f t="shared" ca="1" si="1110"/>
        <v>-6.5987823618652097E-5</v>
      </c>
      <c r="JB434" s="223">
        <f t="shared" ca="1" si="1111"/>
        <v>7.2128246954499383E-5</v>
      </c>
    </row>
    <row r="435" spans="2:262">
      <c r="B435" s="230">
        <v>74</v>
      </c>
      <c r="C435" s="229">
        <f t="shared" si="1112"/>
        <v>1.4453125000000009E-3</v>
      </c>
      <c r="D435" s="226">
        <f t="shared" ca="1" si="855"/>
        <v>49.841117556077478</v>
      </c>
      <c r="E435" s="225">
        <f ca="1">CB361</f>
        <v>-0.15888244392251891</v>
      </c>
      <c r="F435" s="224">
        <v>74</v>
      </c>
      <c r="G435" s="223">
        <f t="shared" ca="1" si="856"/>
        <v>-1.1696692152206775E-4</v>
      </c>
      <c r="H435" s="223">
        <f t="shared" ca="1" si="857"/>
        <v>1.8347722955817895E-4</v>
      </c>
      <c r="I435" s="223">
        <f t="shared" ca="1" si="858"/>
        <v>2.7804261029670244E-5</v>
      </c>
      <c r="J435" s="223">
        <f t="shared" ca="1" si="859"/>
        <v>-1.9698899825231213E-4</v>
      </c>
      <c r="K435" s="223">
        <f t="shared" ca="1" si="860"/>
        <v>6.7924583438950658E-5</v>
      </c>
      <c r="L435" s="223">
        <f t="shared" ca="1" si="861"/>
        <v>1.6398034324461105E-4</v>
      </c>
      <c r="M435" s="223">
        <f t="shared" ca="1" si="862"/>
        <v>-1.4761253004330006E-4</v>
      </c>
      <c r="N435" s="223">
        <f t="shared" ca="1" si="863"/>
        <v>-9.2246505032817132E-5</v>
      </c>
      <c r="O435" s="223">
        <f t="shared" ca="1" si="864"/>
        <v>1.9244067481994238E-4</v>
      </c>
      <c r="P435" s="223">
        <f t="shared" ca="1" si="865"/>
        <v>-1.272034544092722E-6</v>
      </c>
      <c r="Q435" s="223">
        <f t="shared" ca="1" si="866"/>
        <v>-1.9182251645520854E-4</v>
      </c>
      <c r="R435" s="223">
        <f t="shared" ca="1" si="867"/>
        <v>9.4490173659659838E-5</v>
      </c>
      <c r="S435" s="223">
        <f t="shared" ca="1" si="868"/>
        <v>1.4590403766537912E-4</v>
      </c>
      <c r="T435" s="223">
        <f t="shared" ca="1" si="869"/>
        <v>-1.6539375230075279E-4</v>
      </c>
      <c r="U435" s="223">
        <f t="shared" ca="1" si="870"/>
        <v>-6.5529230287553392E-5</v>
      </c>
      <c r="V435" s="223">
        <f t="shared" ca="1" si="871"/>
        <v>1.9723836062913693E-4</v>
      </c>
      <c r="W435" s="223">
        <f t="shared" ca="1" si="872"/>
        <v>-3.0320794411431353E-5</v>
      </c>
      <c r="X435" s="223">
        <f t="shared" ca="1" si="873"/>
        <v>-1.8250365646733807E-4</v>
      </c>
      <c r="Y435" s="223">
        <f t="shared" ca="1" si="874"/>
        <v>1.1901033697430557E-4</v>
      </c>
      <c r="Z435" s="223">
        <f t="shared" ca="1" si="875"/>
        <v>1.2466935029060863E-4</v>
      </c>
      <c r="AA435" s="223">
        <f t="shared" ca="1" si="876"/>
        <v>-1.7959469929837617E-4</v>
      </c>
      <c r="AB435" s="223">
        <f t="shared" ca="1" si="877"/>
        <v>-3.7393445600223792E-5</v>
      </c>
      <c r="AC435" s="223">
        <f t="shared" ca="1" si="878"/>
        <v>1.977664315766667E-4</v>
      </c>
      <c r="AD435" s="223">
        <f t="shared" ca="1" si="879"/>
        <v>-5.8713200646425857E-5</v>
      </c>
      <c r="AE435" s="223">
        <f t="shared" ca="1" si="880"/>
        <v>-1.6923414346513684E-4</v>
      </c>
      <c r="AF435" s="223">
        <f t="shared" ca="1" si="881"/>
        <v>1.4095428589629299E-4</v>
      </c>
      <c r="AG435" s="223">
        <f t="shared" ca="1" si="882"/>
        <v>1.0073594797470233E-4</v>
      </c>
      <c r="AH435" s="223">
        <f t="shared" ca="1" si="883"/>
        <v>-1.8990796341953123E-4</v>
      </c>
      <c r="AI435" s="223">
        <f t="shared" ca="1" si="884"/>
        <v>-8.4482057412211631E-6</v>
      </c>
      <c r="AJ435" s="223">
        <f t="shared" ca="1" si="885"/>
        <v>1.9401345652125462E-4</v>
      </c>
      <c r="AK435" s="223">
        <f t="shared" ca="1" si="886"/>
        <v>-8.5834643397155532E-5</v>
      </c>
      <c r="AL435" s="223">
        <f t="shared" ca="1" si="887"/>
        <v>-1.5230122233210805E-4</v>
      </c>
      <c r="AM435" s="223">
        <f t="shared" ca="1" si="888"/>
        <v>1.5984700020064046E-4</v>
      </c>
      <c r="AN435" s="223">
        <f t="shared" ca="1" si="889"/>
        <v>7.462191660061098E-5</v>
      </c>
      <c r="AO435" s="223">
        <f t="shared" ca="1" si="890"/>
        <v>-1.9611029364132598E-4</v>
      </c>
      <c r="AP435" s="223">
        <f t="shared" ca="1" si="891"/>
        <v>2.0679912259091262E-5</v>
      </c>
      <c r="AQ435" s="223">
        <f t="shared" ca="1" si="892"/>
        <v>1.860606760391301E-4</v>
      </c>
      <c r="AR435" s="223">
        <f t="shared" ca="1" si="893"/>
        <v>-1.1109802533291263E-4</v>
      </c>
      <c r="AS435" s="223">
        <f t="shared" ca="1" si="894"/>
        <v>-1.3207143967455275E-4</v>
      </c>
      <c r="AT435" s="223">
        <f t="shared" ca="1" si="895"/>
        <v>1.752795096773247E-4</v>
      </c>
      <c r="AU435" s="223">
        <f t="shared" ca="1" si="896"/>
        <v>4.6892546085048272E-5</v>
      </c>
      <c r="AV435" s="223">
        <f t="shared" ca="1" si="897"/>
        <v>-1.9806742824505949E-4</v>
      </c>
      <c r="AW435" s="223">
        <f t="shared" ca="1" si="898"/>
        <v>4.9360372610874123E-5</v>
      </c>
      <c r="AX435" s="223">
        <f t="shared" ca="1" si="899"/>
        <v>1.7408024381089428E-4</v>
      </c>
      <c r="AY435" s="223">
        <f t="shared" ca="1" si="900"/>
        <v>-1.339564705284244E-4</v>
      </c>
      <c r="AZ435" s="223">
        <f t="shared" ca="1" si="901"/>
        <v>-1.0898270919448833E-4</v>
      </c>
      <c r="BA435" s="223">
        <f t="shared" ca="1" si="902"/>
        <v>1.8691774710126853E-4</v>
      </c>
      <c r="BB435" s="223">
        <f t="shared" ca="1" si="903"/>
        <v>1.8148093558930422E-5</v>
      </c>
      <c r="BC435" s="223">
        <f t="shared" ca="1" si="904"/>
        <v>-1.9573700117696909E-4</v>
      </c>
      <c r="BD435" s="223">
        <f t="shared" ca="1" si="905"/>
        <v>7.6972329960480008E-5</v>
      </c>
      <c r="BE435" s="223">
        <f t="shared" ca="1" si="906"/>
        <v>1.5833150001422699E-4</v>
      </c>
      <c r="BF435" s="223">
        <f t="shared" ca="1" si="907"/>
        <v>-1.5391516267610113E-4</v>
      </c>
      <c r="BG435" s="223">
        <f t="shared" ca="1" si="908"/>
        <v>-8.3534832180468446E-5</v>
      </c>
      <c r="BH435" s="223">
        <f t="shared" ca="1" si="909"/>
        <v>1.9450977977889997E-4</v>
      </c>
      <c r="BI435" s="223">
        <f t="shared" ca="1" si="910"/>
        <v>-1.0989210386774042E-5</v>
      </c>
      <c r="BJ435" s="223">
        <f t="shared" ca="1" si="911"/>
        <v>-1.8916945914535348E-4</v>
      </c>
      <c r="BK435" s="223">
        <f t="shared" ca="1" si="912"/>
        <v>1.0291806881745616E-4</v>
      </c>
      <c r="BL435" s="223">
        <f t="shared" ca="1" si="913"/>
        <v>1.3915535739222911E-4</v>
      </c>
      <c r="BM435" s="223">
        <f t="shared" ca="1" si="914"/>
        <v>-1.7054205636479004E-4</v>
      </c>
      <c r="BN435" s="223">
        <f t="shared" ca="1" si="915"/>
        <v>-5.6278678319050566E-5</v>
      </c>
      <c r="BO435" s="223">
        <f t="shared" ca="1" si="916"/>
        <v>1.9789126313015222E-4</v>
      </c>
      <c r="BP435" s="223">
        <f t="shared" ca="1" si="917"/>
        <v>-3.9888631114246158E-5</v>
      </c>
      <c r="BQ435" s="223">
        <f t="shared" ca="1" si="918"/>
        <v>-1.7850696960168403E-4</v>
      </c>
      <c r="BR435" s="223">
        <f t="shared" ca="1" si="919"/>
        <v>1.2663594228985283E-4</v>
      </c>
      <c r="BS435" s="223">
        <f t="shared" ca="1" si="920"/>
        <v>1.1696692152206692E-4</v>
      </c>
      <c r="BT435" s="223">
        <f t="shared" ca="1" si="921"/>
        <v>-1.8347722955817873E-4</v>
      </c>
      <c r="BU435" s="223">
        <f t="shared" ca="1" si="922"/>
        <v>-2.7804261029669566E-5</v>
      </c>
      <c r="BV435" s="223">
        <f t="shared" ca="1" si="923"/>
        <v>1.9698899825231218E-4</v>
      </c>
      <c r="BW435" s="223">
        <f t="shared" ca="1" si="924"/>
        <v>-6.7924583438951132E-5</v>
      </c>
      <c r="BX435" s="223">
        <f t="shared" ca="1" si="925"/>
        <v>-1.6398034324461176E-4</v>
      </c>
      <c r="BY435" s="223">
        <f t="shared" ca="1" si="926"/>
        <v>1.4761253004329992E-4</v>
      </c>
      <c r="BZ435" s="223">
        <f t="shared" ca="1" si="927"/>
        <v>9.2246505032818541E-5</v>
      </c>
      <c r="CA435" s="223">
        <f t="shared" ca="1" si="928"/>
        <v>-1.9244067481994297E-4</v>
      </c>
      <c r="CB435" s="223">
        <f t="shared" ca="1" si="929"/>
        <v>1.2720345440939552E-6</v>
      </c>
      <c r="CC435" s="223">
        <f t="shared" ca="1" si="930"/>
        <v>1.9182251645520878E-4</v>
      </c>
      <c r="CD435" s="223">
        <f t="shared" ca="1" si="931"/>
        <v>-9.4490173659657806E-5</v>
      </c>
      <c r="CE435" s="223">
        <f t="shared" ca="1" si="932"/>
        <v>-1.4590403766537785E-4</v>
      </c>
      <c r="CF435" s="223">
        <f t="shared" ca="1" si="933"/>
        <v>1.6539375230075271E-4</v>
      </c>
      <c r="CG435" s="223">
        <f t="shared" ca="1" si="934"/>
        <v>6.5529230287554897E-5</v>
      </c>
      <c r="CH435" s="223">
        <f t="shared" ca="1" si="935"/>
        <v>-1.9723836062913666E-4</v>
      </c>
      <c r="CI435" s="223">
        <f t="shared" ca="1" si="936"/>
        <v>3.0320794411432559E-5</v>
      </c>
      <c r="CJ435" s="223">
        <f t="shared" ca="1" si="937"/>
        <v>1.8250365646733816E-4</v>
      </c>
      <c r="CK435" s="223">
        <f t="shared" ca="1" si="938"/>
        <v>-1.190103369743043E-4</v>
      </c>
      <c r="CL435" s="223">
        <f t="shared" ca="1" si="939"/>
        <v>-1.2466935029060657E-4</v>
      </c>
      <c r="CM435" s="223">
        <f t="shared" ca="1" si="940"/>
        <v>1.7959469929837608E-4</v>
      </c>
      <c r="CN435" s="223">
        <f t="shared" ca="1" si="941"/>
        <v>3.7393445600225378E-5</v>
      </c>
      <c r="CO435" s="223">
        <f t="shared" ca="1" si="942"/>
        <v>-1.9776643157666684E-4</v>
      </c>
      <c r="CP435" s="223">
        <f t="shared" ca="1" si="943"/>
        <v>5.8713200646427003E-5</v>
      </c>
      <c r="CQ435" s="223">
        <f t="shared" ca="1" si="944"/>
        <v>1.6923414346513692E-4</v>
      </c>
      <c r="CR435" s="223">
        <f t="shared" ca="1" si="945"/>
        <v>-1.4095428589629188E-4</v>
      </c>
      <c r="CS435" s="223">
        <f t="shared" ca="1" si="946"/>
        <v>-1.0073594797470008E-4</v>
      </c>
      <c r="CT435" s="223">
        <f t="shared" ca="1" si="947"/>
        <v>1.8990796341953115E-4</v>
      </c>
      <c r="CU435" s="223">
        <f t="shared" ca="1" si="948"/>
        <v>8.4482057412227623E-6</v>
      </c>
      <c r="CV435" s="223">
        <f t="shared" ca="1" si="949"/>
        <v>-1.9401345652125525E-4</v>
      </c>
      <c r="CW435" s="223">
        <f t="shared" ca="1" si="950"/>
        <v>8.5834643397156629E-5</v>
      </c>
      <c r="CX435" s="223">
        <f t="shared" ca="1" si="951"/>
        <v>1.5230122233210819E-4</v>
      </c>
      <c r="CY435" s="223">
        <f t="shared" ca="1" si="952"/>
        <v>-1.5984700020063954E-4</v>
      </c>
      <c r="CZ435" s="223">
        <f t="shared" ca="1" si="953"/>
        <v>-7.462191660060854E-5</v>
      </c>
      <c r="DA435" s="223">
        <f t="shared" ca="1" si="954"/>
        <v>1.9611029364132614E-4</v>
      </c>
      <c r="DB435" s="223">
        <f t="shared" ca="1" si="955"/>
        <v>-2.0679912259091073E-5</v>
      </c>
      <c r="DC435" s="223">
        <f t="shared" ca="1" si="956"/>
        <v>-1.8606067603913113E-4</v>
      </c>
      <c r="DD435" s="223">
        <f t="shared" ca="1" si="957"/>
        <v>1.110980253329148E-4</v>
      </c>
      <c r="DE435" s="223">
        <f t="shared" ca="1" si="958"/>
        <v>1.3207143967455294E-4</v>
      </c>
      <c r="DF435" s="223">
        <f t="shared" ca="1" si="959"/>
        <v>-1.7527950967732462E-4</v>
      </c>
      <c r="DG435" s="223">
        <f t="shared" ca="1" si="960"/>
        <v>-4.6892546085045711E-5</v>
      </c>
      <c r="DH435" s="223">
        <f t="shared" ca="1" si="961"/>
        <v>1.9806742824505952E-4</v>
      </c>
      <c r="DI435" s="223">
        <f t="shared" ca="1" si="962"/>
        <v>-4.9360372610873933E-5</v>
      </c>
      <c r="DJ435" s="223">
        <f t="shared" ca="1" si="963"/>
        <v>-1.7408024381089569E-4</v>
      </c>
      <c r="DK435" s="223">
        <f t="shared" ca="1" si="964"/>
        <v>1.3395647052842635E-4</v>
      </c>
      <c r="DL435" s="223">
        <f t="shared" ca="1" si="965"/>
        <v>1.089827091944885E-4</v>
      </c>
      <c r="DM435" s="223">
        <f t="shared" ca="1" si="966"/>
        <v>-1.8691774710126848E-4</v>
      </c>
      <c r="DN435" s="223">
        <f t="shared" ca="1" si="967"/>
        <v>-1.814809355892782E-5</v>
      </c>
      <c r="DO435" s="223">
        <f t="shared" ca="1" si="968"/>
        <v>1.9573700117696914E-4</v>
      </c>
      <c r="DP435" s="223">
        <f t="shared" ca="1" si="969"/>
        <v>-7.6972329960479832E-5</v>
      </c>
      <c r="DQ435" s="223">
        <f t="shared" ca="1" si="970"/>
        <v>-1.5833150001422878E-4</v>
      </c>
      <c r="DR435" s="223">
        <f t="shared" ca="1" si="971"/>
        <v>1.5391516267610281E-4</v>
      </c>
      <c r="DS435" s="223">
        <f t="shared" ca="1" si="972"/>
        <v>8.3534832180468649E-5</v>
      </c>
      <c r="DT435" s="223">
        <f t="shared" ca="1" si="973"/>
        <v>-1.9450977977889992E-4</v>
      </c>
      <c r="DU435" s="223">
        <f t="shared" ca="1" si="974"/>
        <v>1.0989210386771046E-5</v>
      </c>
      <c r="DV435" s="223">
        <f t="shared" ca="1" si="975"/>
        <v>1.8916945914535354E-4</v>
      </c>
      <c r="DW435" s="223">
        <f t="shared" ca="1" si="976"/>
        <v>-1.0291806881745599E-4</v>
      </c>
      <c r="DX435" s="223">
        <f t="shared" ca="1" si="977"/>
        <v>-1.3915535739223123E-4</v>
      </c>
      <c r="DY435" s="223">
        <f t="shared" ca="1" si="978"/>
        <v>1.7054205636479134E-4</v>
      </c>
      <c r="DZ435" s="223">
        <f t="shared" ca="1" si="979"/>
        <v>5.6278678319050742E-5</v>
      </c>
      <c r="EA435" s="223">
        <f t="shared" ca="1" si="980"/>
        <v>-1.9789126313015222E-4</v>
      </c>
      <c r="EB435" s="223">
        <f t="shared" ca="1" si="981"/>
        <v>3.9888631114243231E-5</v>
      </c>
      <c r="EC435" s="223">
        <f t="shared" ca="1" si="982"/>
        <v>1.7850696960168289E-4</v>
      </c>
      <c r="ED435" s="223">
        <f t="shared" ca="1" si="983"/>
        <v>-1.266359422898527E-4</v>
      </c>
      <c r="EE435" s="223">
        <f t="shared" ca="1" si="984"/>
        <v>-1.1696692152206936E-4</v>
      </c>
      <c r="EF435" s="223">
        <f t="shared" ca="1" si="985"/>
        <v>1.8347722955817971E-4</v>
      </c>
      <c r="EG435" s="223">
        <f t="shared" ca="1" si="986"/>
        <v>2.7804261029669742E-5</v>
      </c>
      <c r="EH435" s="223">
        <f t="shared" ca="1" si="987"/>
        <v>-1.9698899825231221E-4</v>
      </c>
      <c r="EI435" s="223">
        <f t="shared" ca="1" si="988"/>
        <v>6.7924583438948327E-5</v>
      </c>
      <c r="EJ435" s="223">
        <f t="shared" ca="1" si="989"/>
        <v>1.6398034324461029E-4</v>
      </c>
      <c r="EK435" s="223">
        <f t="shared" ca="1" si="990"/>
        <v>-1.4761253004329979E-4</v>
      </c>
      <c r="EL435" s="223">
        <f t="shared" ca="1" si="991"/>
        <v>-9.2246505032818744E-5</v>
      </c>
      <c r="EM435" s="223">
        <f t="shared" ca="1" si="992"/>
        <v>1.9244067481994295E-4</v>
      </c>
      <c r="EN435" s="223">
        <f t="shared" ca="1" si="993"/>
        <v>-1.2720345440937384E-6</v>
      </c>
      <c r="EO435" s="223">
        <f t="shared" ca="1" si="994"/>
        <v>-1.9182251645520883E-4</v>
      </c>
      <c r="EP435" s="223">
        <f t="shared" ca="1" si="995"/>
        <v>9.4490173659657657E-5</v>
      </c>
      <c r="EQ435" s="223">
        <f t="shared" ca="1" si="996"/>
        <v>1.4590403766537796E-4</v>
      </c>
      <c r="ER435" s="223">
        <f t="shared" ca="1" si="997"/>
        <v>-1.6539375230075257E-4</v>
      </c>
      <c r="ES435" s="223">
        <f t="shared" ca="1" si="998"/>
        <v>-6.5529230287555046E-5</v>
      </c>
      <c r="ET435" s="223">
        <f t="shared" ca="1" si="999"/>
        <v>1.9723836062913666E-4</v>
      </c>
      <c r="EU435" s="223">
        <f t="shared" ca="1" si="1000"/>
        <v>-3.0320794411426786E-5</v>
      </c>
      <c r="EV435" s="223">
        <f t="shared" ca="1" si="1001"/>
        <v>-1.8250365646733604E-4</v>
      </c>
      <c r="EW435" s="223">
        <f t="shared" ca="1" si="1002"/>
        <v>1.1901033697430866E-4</v>
      </c>
      <c r="EX435" s="223">
        <f t="shared" ca="1" si="1003"/>
        <v>1.2466935029060674E-4</v>
      </c>
      <c r="EY435" s="223">
        <f t="shared" ca="1" si="1004"/>
        <v>-1.79594699298376E-4</v>
      </c>
      <c r="EZ435" s="223">
        <f t="shared" ca="1" si="1005"/>
        <v>-3.7393445600225554E-5</v>
      </c>
      <c r="FA435" s="223">
        <f t="shared" ca="1" si="1006"/>
        <v>1.9776643157666686E-4</v>
      </c>
      <c r="FB435" s="223">
        <f t="shared" ca="1" si="1007"/>
        <v>-5.871320064642146E-5</v>
      </c>
      <c r="FC435" s="223">
        <f t="shared" ca="1" si="1008"/>
        <v>-1.692341434651341E-4</v>
      </c>
      <c r="FD435" s="223">
        <f t="shared" ca="1" si="1009"/>
        <v>1.4095428589629567E-4</v>
      </c>
      <c r="FE435" s="223">
        <f t="shared" ca="1" si="1010"/>
        <v>1.0073594797470025E-4</v>
      </c>
      <c r="FF435" s="223">
        <f t="shared" ca="1" si="1011"/>
        <v>-1.8990796341953112E-4</v>
      </c>
      <c r="FG435" s="223">
        <f t="shared" ca="1" si="1012"/>
        <v>-8.448205741222952E-6</v>
      </c>
      <c r="FH435" s="223">
        <f t="shared" ca="1" si="1013"/>
        <v>1.9401345652125525E-4</v>
      </c>
      <c r="FI435" s="223">
        <f t="shared" ca="1" si="1014"/>
        <v>-8.5834643397151358E-5</v>
      </c>
      <c r="FJ435" s="223">
        <f t="shared" ca="1" si="1015"/>
        <v>-1.523012223321119E-4</v>
      </c>
      <c r="FK435" s="223">
        <f t="shared" ca="1" si="1016"/>
        <v>1.5984700020064274E-4</v>
      </c>
      <c r="FL435" s="223">
        <f t="shared" ca="1" si="1017"/>
        <v>7.462191660060873E-5</v>
      </c>
      <c r="FM435" s="223">
        <f t="shared" ca="1" si="1018"/>
        <v>-1.9611029364132612E-4</v>
      </c>
      <c r="FN435" s="223">
        <f t="shared" ca="1" si="1019"/>
        <v>2.0679912259090883E-5</v>
      </c>
      <c r="FO435" s="223">
        <f t="shared" ca="1" si="1020"/>
        <v>1.8606067603913119E-4</v>
      </c>
      <c r="FP435" s="223">
        <f t="shared" ca="1" si="1021"/>
        <v>-1.1109802533291E-4</v>
      </c>
      <c r="FQ435" s="223">
        <f t="shared" ca="1" si="1022"/>
        <v>-1.3207143967455722E-4</v>
      </c>
      <c r="FR435" s="223">
        <f t="shared" ca="1" si="1023"/>
        <v>1.7527950967732717E-4</v>
      </c>
      <c r="FS435" s="223">
        <f t="shared" ca="1" si="1024"/>
        <v>4.6892546085045914E-5</v>
      </c>
      <c r="FT435" s="223">
        <f t="shared" ca="1" si="1025"/>
        <v>-1.9806742824505949E-4</v>
      </c>
      <c r="FU435" s="223">
        <f t="shared" ca="1" si="1026"/>
        <v>4.9360372610873771E-5</v>
      </c>
      <c r="FV435" s="223">
        <f t="shared" ca="1" si="1027"/>
        <v>1.740802438108958E-4</v>
      </c>
      <c r="FW435" s="223">
        <f t="shared" ca="1" si="1028"/>
        <v>-1.3395647052842207E-4</v>
      </c>
      <c r="FX435" s="223">
        <f t="shared" ca="1" si="1029"/>
        <v>-1.0898270919449337E-4</v>
      </c>
      <c r="FY435" s="223">
        <f t="shared" ca="1" si="1030"/>
        <v>1.8691774710127027E-4</v>
      </c>
      <c r="FZ435" s="223">
        <f t="shared" ca="1" si="1031"/>
        <v>1.8148093558927996E-5</v>
      </c>
      <c r="GA435" s="223">
        <f t="shared" ca="1" si="1032"/>
        <v>-1.9573700117696919E-4</v>
      </c>
      <c r="GB435" s="223">
        <f t="shared" ca="1" si="1033"/>
        <v>7.6972329960479642E-5</v>
      </c>
      <c r="GC435" s="223">
        <f t="shared" ca="1" si="1034"/>
        <v>1.5833150001422891E-4</v>
      </c>
      <c r="GD435" s="223">
        <f t="shared" ca="1" si="1035"/>
        <v>-1.5391516267609912E-4</v>
      </c>
      <c r="GE435" s="223">
        <f t="shared" ca="1" si="1036"/>
        <v>-8.3534832180473908E-5</v>
      </c>
      <c r="GF435" s="223">
        <f t="shared" ca="1" si="1037"/>
        <v>1.9450977977890095E-4</v>
      </c>
      <c r="GG435" s="223">
        <f t="shared" ca="1" si="1038"/>
        <v>-1.0989210386776467E-5</v>
      </c>
      <c r="GH435" s="223">
        <f t="shared" ca="1" si="1039"/>
        <v>-1.8916945914535359E-4</v>
      </c>
      <c r="GI435" s="223">
        <f t="shared" ca="1" si="1040"/>
        <v>1.0291806881745584E-4</v>
      </c>
      <c r="GJ435" s="223">
        <f t="shared" ca="1" si="1041"/>
        <v>1.3915535739223139E-4</v>
      </c>
      <c r="GK435" s="223">
        <f t="shared" ca="1" si="1042"/>
        <v>-1.7054205636478839E-4</v>
      </c>
      <c r="GL435" s="223">
        <f t="shared" ca="1" si="1043"/>
        <v>-5.6278678319056325E-5</v>
      </c>
      <c r="GM435" s="223">
        <f t="shared" ca="1" si="1044"/>
        <v>1.9789126313015244E-4</v>
      </c>
      <c r="GN435" s="223">
        <f t="shared" ca="1" si="1045"/>
        <v>-3.9888631114248544E-5</v>
      </c>
      <c r="GO435" s="223">
        <f t="shared" ca="1" si="1046"/>
        <v>-1.7850696960168298E-4</v>
      </c>
      <c r="GP435" s="223">
        <f t="shared" ca="1" si="1047"/>
        <v>1.2663594228985253E-4</v>
      </c>
      <c r="GQ435" s="223">
        <f t="shared" ca="1" si="1048"/>
        <v>1.1696692152206951E-4</v>
      </c>
      <c r="GR435" s="223">
        <f t="shared" ca="1" si="1049"/>
        <v>-1.8347722955817751E-4</v>
      </c>
      <c r="GS435" s="223">
        <f t="shared" ca="1" si="1050"/>
        <v>-2.7804261029675515E-5</v>
      </c>
      <c r="GT435" s="223">
        <f t="shared" ca="1" si="1051"/>
        <v>1.9698899825231164E-4</v>
      </c>
      <c r="GU435" s="223">
        <f t="shared" ca="1" si="1052"/>
        <v>-6.7924583438953422E-5</v>
      </c>
      <c r="GV435" s="223">
        <f t="shared" ca="1" si="1053"/>
        <v>-1.639803432446104E-4</v>
      </c>
      <c r="GW435" s="223">
        <f t="shared" ca="1" si="1054"/>
        <v>1.4761253004329965E-4</v>
      </c>
      <c r="GX435" s="223">
        <f t="shared" ca="1" si="1055"/>
        <v>9.224650503281888E-5</v>
      </c>
      <c r="GY435" s="223">
        <f t="shared" ca="1" si="1056"/>
        <v>-1.9244067481994157E-4</v>
      </c>
      <c r="GZ435" s="223">
        <f t="shared" ca="1" si="1057"/>
        <v>1.2720345440879379E-6</v>
      </c>
      <c r="HA435" s="223">
        <f t="shared" ca="1" si="1058"/>
        <v>1.9182251645520748E-4</v>
      </c>
      <c r="HB435" s="223">
        <f t="shared" ca="1" si="1059"/>
        <v>-9.4490173659662441E-5</v>
      </c>
      <c r="HC435" s="223">
        <f t="shared" ca="1" si="1060"/>
        <v>-1.4590403766537809E-4</v>
      </c>
      <c r="HD435" s="223">
        <f t="shared" ca="1" si="1061"/>
        <v>1.6539375230075249E-4</v>
      </c>
      <c r="HE435" s="223">
        <f t="shared" ca="1" si="1062"/>
        <v>6.5529230287555276E-5</v>
      </c>
      <c r="HF435" s="223">
        <f t="shared" ca="1" si="1063"/>
        <v>-1.9723836062913666E-4</v>
      </c>
      <c r="HG435" s="223">
        <f t="shared" ca="1" si="1064"/>
        <v>3.0320794411426596E-5</v>
      </c>
      <c r="HH435" s="223">
        <f t="shared" ca="1" si="1065"/>
        <v>1.825036564673361E-4</v>
      </c>
      <c r="HI435" s="223">
        <f t="shared" ca="1" si="1066"/>
        <v>-1.190103369743085E-4</v>
      </c>
      <c r="HJ435" s="223">
        <f t="shared" ca="1" si="1067"/>
        <v>-1.2466935029060687E-4</v>
      </c>
      <c r="HK435" s="223">
        <f t="shared" ca="1" si="1068"/>
        <v>1.7959469929837592E-4</v>
      </c>
      <c r="HL435" s="223">
        <f t="shared" ca="1" si="1069"/>
        <v>3.7393445600225758E-5</v>
      </c>
      <c r="HM435" s="223">
        <f t="shared" ca="1" si="1070"/>
        <v>-1.9776643157666686E-4</v>
      </c>
      <c r="HN435" s="223">
        <f t="shared" ca="1" si="1071"/>
        <v>5.8713200646421263E-5</v>
      </c>
      <c r="HO435" s="223">
        <f t="shared" ca="1" si="1072"/>
        <v>1.6923414346513421E-4</v>
      </c>
      <c r="HP435" s="223">
        <f t="shared" ca="1" si="1073"/>
        <v>-1.4095428589629554E-4</v>
      </c>
      <c r="HQ435" s="223">
        <f t="shared" ca="1" si="1074"/>
        <v>-1.0073594797470044E-4</v>
      </c>
      <c r="HR435" s="223">
        <f t="shared" ca="1" si="1075"/>
        <v>1.8990796341953107E-4</v>
      </c>
      <c r="HS435" s="223">
        <f t="shared" ca="1" si="1076"/>
        <v>8.4482057412231418E-6</v>
      </c>
      <c r="HT435" s="223">
        <f t="shared" ca="1" si="1077"/>
        <v>-1.940134565212553E-4</v>
      </c>
      <c r="HU435" s="223">
        <f t="shared" ca="1" si="1078"/>
        <v>8.5834643397151195E-5</v>
      </c>
      <c r="HV435" s="223">
        <f t="shared" ca="1" si="1079"/>
        <v>1.5230122233210483E-4</v>
      </c>
      <c r="HW435" s="223">
        <f t="shared" ca="1" si="1080"/>
        <v>-1.5984700020064263E-4</v>
      </c>
      <c r="HX435" s="223">
        <f t="shared" ca="1" si="1081"/>
        <v>-7.462191660060892E-5</v>
      </c>
      <c r="HY435" s="223">
        <f t="shared" ca="1" si="1082"/>
        <v>1.9611029364132609E-4</v>
      </c>
      <c r="HZ435" s="223">
        <f t="shared" ca="1" si="1083"/>
        <v>-2.0679912259090707E-5</v>
      </c>
      <c r="IA435" s="223">
        <f t="shared" ca="1" si="1084"/>
        <v>-1.8606067603913127E-4</v>
      </c>
      <c r="IB435" s="223">
        <f t="shared" ca="1" si="1085"/>
        <v>1.1109802533290983E-4</v>
      </c>
      <c r="IC435" s="223">
        <f t="shared" ca="1" si="1086"/>
        <v>1.3207143967455741E-4</v>
      </c>
      <c r="ID435" s="223">
        <f t="shared" ca="1" si="1087"/>
        <v>-1.7527950967732706E-4</v>
      </c>
      <c r="IE435" s="223">
        <f t="shared" ca="1" si="1088"/>
        <v>3.8430764344064227E-5</v>
      </c>
      <c r="IF435" s="223">
        <f t="shared" ca="1" si="1089"/>
        <v>1.9806742824505954E-4</v>
      </c>
      <c r="IG435" s="223">
        <f t="shared" ca="1" si="1090"/>
        <v>-4.9360372610873581E-5</v>
      </c>
      <c r="IH435" s="223">
        <f t="shared" ca="1" si="1091"/>
        <v>-1.7408024381089588E-4</v>
      </c>
      <c r="II435" s="223">
        <f t="shared" ca="1" si="1092"/>
        <v>1.3395647052842191E-4</v>
      </c>
      <c r="IJ435" s="223">
        <f t="shared" ca="1" si="1093"/>
        <v>1.0898270919449354E-4</v>
      </c>
      <c r="IK435" s="223">
        <f t="shared" ca="1" si="1094"/>
        <v>-1.8691774710127021E-4</v>
      </c>
      <c r="IL435" s="223">
        <f t="shared" ca="1" si="1095"/>
        <v>-1.8148093558928186E-5</v>
      </c>
      <c r="IM435" s="223">
        <f t="shared" ca="1" si="1096"/>
        <v>1.9573700117696919E-4</v>
      </c>
      <c r="IN435" s="223">
        <f t="shared" ca="1" si="1097"/>
        <v>-7.6972329960479466E-5</v>
      </c>
      <c r="IO435" s="223">
        <f t="shared" ca="1" si="1098"/>
        <v>-1.5833150001422902E-4</v>
      </c>
      <c r="IP435" s="223">
        <f t="shared" ca="1" si="1099"/>
        <v>1.5391516267609898E-4</v>
      </c>
      <c r="IQ435" s="223">
        <f t="shared" ca="1" si="1100"/>
        <v>8.3534832180474098E-5</v>
      </c>
      <c r="IR435" s="223">
        <f t="shared" ca="1" si="1101"/>
        <v>-1.9450977977890095E-4</v>
      </c>
      <c r="IS435" s="223">
        <f t="shared" ca="1" si="1102"/>
        <v>1.0989210386776278E-5</v>
      </c>
      <c r="IT435" s="223">
        <f t="shared" ca="1" si="1103"/>
        <v>1.8916945914535367E-4</v>
      </c>
      <c r="IU435" s="223">
        <f t="shared" ca="1" si="1104"/>
        <v>-1.0291806881745566E-4</v>
      </c>
      <c r="IV435" s="223">
        <f t="shared" ca="1" si="1105"/>
        <v>-1.3915535739223152E-4</v>
      </c>
      <c r="IW435" s="223">
        <f t="shared" ca="1" si="1106"/>
        <v>1.7054205636478831E-4</v>
      </c>
      <c r="IX435" s="223">
        <f t="shared" ca="1" si="1107"/>
        <v>5.6278678319056529E-5</v>
      </c>
      <c r="IY435" s="223">
        <f t="shared" ca="1" si="1108"/>
        <v>-1.9789126313015241E-4</v>
      </c>
      <c r="IZ435" s="223">
        <f t="shared" ca="1" si="1109"/>
        <v>3.9888631114248354E-5</v>
      </c>
      <c r="JA435" s="223">
        <f t="shared" ca="1" si="1110"/>
        <v>1.7850696960168306E-4</v>
      </c>
      <c r="JB435" s="223">
        <f t="shared" ca="1" si="1111"/>
        <v>-1.266359422898524E-4</v>
      </c>
    </row>
    <row r="436" spans="2:262">
      <c r="B436" s="230">
        <v>75</v>
      </c>
      <c r="C436" s="229">
        <f t="shared" si="1112"/>
        <v>1.4648437500000009E-3</v>
      </c>
      <c r="D436" s="226">
        <f t="shared" ca="1" si="855"/>
        <v>49.83954075303825</v>
      </c>
      <c r="E436" s="225">
        <f ca="1">CC361</f>
        <v>-0.16045924696174887</v>
      </c>
      <c r="F436" s="224">
        <v>75</v>
      </c>
      <c r="G436" s="223">
        <f t="shared" ca="1" si="856"/>
        <v>-2.9806638649033343E-4</v>
      </c>
      <c r="H436" s="223">
        <f t="shared" ca="1" si="857"/>
        <v>5.2402939751741121E-4</v>
      </c>
      <c r="I436" s="223">
        <f t="shared" ca="1" si="858"/>
        <v>1.8535735270776743E-5</v>
      </c>
      <c r="J436" s="223">
        <f t="shared" ca="1" si="859"/>
        <v>-5.3391683164919835E-4</v>
      </c>
      <c r="K436" s="223">
        <f t="shared" ca="1" si="860"/>
        <v>2.6626912559206081E-4</v>
      </c>
      <c r="L436" s="223">
        <f t="shared" ca="1" si="861"/>
        <v>3.9188208621502126E-4</v>
      </c>
      <c r="M436" s="223">
        <f t="shared" ca="1" si="862"/>
        <v>-4.7530902923090913E-4</v>
      </c>
      <c r="N436" s="223">
        <f t="shared" ca="1" si="863"/>
        <v>-1.3834012253723574E-4</v>
      </c>
      <c r="O436" s="223">
        <f t="shared" ca="1" si="864"/>
        <v>5.4910318033355202E-4</v>
      </c>
      <c r="P436" s="223">
        <f t="shared" ca="1" si="865"/>
        <v>-1.5456552419276031E-4</v>
      </c>
      <c r="Q436" s="223">
        <f t="shared" ca="1" si="866"/>
        <v>-4.6665398599754417E-4</v>
      </c>
      <c r="R436" s="223">
        <f t="shared" ca="1" si="867"/>
        <v>4.0349066697687515E-4</v>
      </c>
      <c r="S436" s="223">
        <f t="shared" ca="1" si="868"/>
        <v>2.5142176918796619E-4</v>
      </c>
      <c r="T436" s="223">
        <f t="shared" ca="1" si="869"/>
        <v>-5.3760545367555548E-4</v>
      </c>
      <c r="U436" s="223">
        <f t="shared" ca="1" si="870"/>
        <v>3.5350696778734068E-5</v>
      </c>
      <c r="V436" s="223">
        <f t="shared" ca="1" si="871"/>
        <v>5.1874849004252455E-4</v>
      </c>
      <c r="W436" s="223">
        <f t="shared" ca="1" si="872"/>
        <v>-3.1206437720909889E-4</v>
      </c>
      <c r="X436" s="223">
        <f t="shared" ca="1" si="873"/>
        <v>-3.5228538893227233E-4</v>
      </c>
      <c r="Y436" s="223">
        <f t="shared" ca="1" si="874"/>
        <v>4.9998239220958528E-4</v>
      </c>
      <c r="Z436" s="223">
        <f t="shared" ca="1" si="875"/>
        <v>8.5582023902044415E-5</v>
      </c>
      <c r="AA436" s="223">
        <f t="shared" ca="1" si="876"/>
        <v>-5.4563402737997939E-4</v>
      </c>
      <c r="AB436" s="223">
        <f t="shared" ca="1" si="877"/>
        <v>2.0547308812725074E-4</v>
      </c>
      <c r="AC436" s="223">
        <f t="shared" ca="1" si="878"/>
        <v>4.3602943953737546E-4</v>
      </c>
      <c r="AD436" s="223">
        <f t="shared" ca="1" si="879"/>
        <v>-4.3806231644574794E-4</v>
      </c>
      <c r="AE436" s="223">
        <f t="shared" ca="1" si="880"/>
        <v>-2.0235582280720012E-4</v>
      </c>
      <c r="AF436" s="223">
        <f t="shared" ca="1" si="881"/>
        <v>5.460040754297692E-4</v>
      </c>
      <c r="AG436" s="223">
        <f t="shared" ca="1" si="882"/>
        <v>-8.8896682293610103E-5</v>
      </c>
      <c r="AH436" s="223">
        <f t="shared" ca="1" si="883"/>
        <v>-4.9858431689997105E-4</v>
      </c>
      <c r="AI436" s="223">
        <f t="shared" ca="1" si="884"/>
        <v>3.5485427828187138E-4</v>
      </c>
      <c r="AJ436" s="223">
        <f t="shared" ca="1" si="885"/>
        <v>3.0929599077532735E-4</v>
      </c>
      <c r="AK436" s="223">
        <f t="shared" ca="1" si="886"/>
        <v>-5.1984065143310595E-4</v>
      </c>
      <c r="AL436" s="223">
        <f t="shared" ca="1" si="887"/>
        <v>-3.1999723592783297E-5</v>
      </c>
      <c r="AM436" s="223">
        <f t="shared" ca="1" si="888"/>
        <v>5.3691012046883763E-4</v>
      </c>
      <c r="AN436" s="223">
        <f t="shared" ca="1" si="889"/>
        <v>-2.5440183390006566E-4</v>
      </c>
      <c r="AO436" s="223">
        <f t="shared" ca="1" si="890"/>
        <v>-4.0120569121652436E-4</v>
      </c>
      <c r="AP436" s="223">
        <f t="shared" ca="1" si="891"/>
        <v>4.6841518633802917E-4</v>
      </c>
      <c r="AQ436" s="223">
        <f t="shared" ca="1" si="892"/>
        <v>1.5134107923385576E-4</v>
      </c>
      <c r="AR436" s="223">
        <f t="shared" ca="1" si="893"/>
        <v>-5.4914437946140511E-4</v>
      </c>
      <c r="AS436" s="223">
        <f t="shared" ca="1" si="894"/>
        <v>1.4158654416213264E-4</v>
      </c>
      <c r="AT436" s="223">
        <f t="shared" ca="1" si="895"/>
        <v>4.7361850423175886E-4</v>
      </c>
      <c r="AU436" s="223">
        <f t="shared" ca="1" si="896"/>
        <v>-3.9422673867170618E-4</v>
      </c>
      <c r="AV436" s="223">
        <f t="shared" ca="1" si="897"/>
        <v>-2.6332790314882238E-4</v>
      </c>
      <c r="AW436" s="223">
        <f t="shared" ca="1" si="898"/>
        <v>5.3469256100951957E-4</v>
      </c>
      <c r="AX436" s="223">
        <f t="shared" ca="1" si="899"/>
        <v>-2.1890751547500714E-5</v>
      </c>
      <c r="AY436" s="223">
        <f t="shared" ca="1" si="900"/>
        <v>-5.2301547559265385E-4</v>
      </c>
      <c r="AZ436" s="223">
        <f t="shared" ca="1" si="901"/>
        <v>3.0088055094222728E-4</v>
      </c>
      <c r="BA436" s="223">
        <f t="shared" ca="1" si="902"/>
        <v>3.62518112767915E-4</v>
      </c>
      <c r="BB436" s="223">
        <f t="shared" ca="1" si="903"/>
        <v>-4.9425696192408356E-4</v>
      </c>
      <c r="BC436" s="223">
        <f t="shared" ca="1" si="904"/>
        <v>-9.8868838336043789E-5</v>
      </c>
      <c r="BD436" s="223">
        <f t="shared" ca="1" si="905"/>
        <v>5.469961229259742E-4</v>
      </c>
      <c r="BE436" s="223">
        <f t="shared" ca="1" si="906"/>
        <v>-1.9291285021128825E-4</v>
      </c>
      <c r="BF436" s="223">
        <f t="shared" ca="1" si="907"/>
        <v>-4.4409148646158214E-4</v>
      </c>
      <c r="BG436" s="223">
        <f t="shared" ca="1" si="908"/>
        <v>4.2980258006188109E-4</v>
      </c>
      <c r="BH436" s="223">
        <f t="shared" ca="1" si="909"/>
        <v>2.1482382386532644E-4</v>
      </c>
      <c r="BI436" s="223">
        <f t="shared" ca="1" si="910"/>
        <v>-5.443950889307261E-4</v>
      </c>
      <c r="BJ436" s="223">
        <f t="shared" ca="1" si="911"/>
        <v>7.5570406783688016E-5</v>
      </c>
      <c r="BK436" s="223">
        <f t="shared" ca="1" si="912"/>
        <v>5.0408390577717246E-4</v>
      </c>
      <c r="BL436" s="223">
        <f t="shared" ca="1" si="913"/>
        <v>-3.4446162380078192E-4</v>
      </c>
      <c r="BM436" s="223">
        <f t="shared" ca="1" si="914"/>
        <v>-3.2033928672079776E-4</v>
      </c>
      <c r="BN436" s="223">
        <f t="shared" ca="1" si="915"/>
        <v>5.1533877277847061E-4</v>
      </c>
      <c r="BO436" s="223">
        <f t="shared" ca="1" si="916"/>
        <v>4.5444436477843351E-5</v>
      </c>
      <c r="BP436" s="223">
        <f t="shared" ca="1" si="917"/>
        <v>-5.3957999470826985E-4</v>
      </c>
      <c r="BQ436" s="223">
        <f t="shared" ca="1" si="918"/>
        <v>2.4238130005602545E-4</v>
      </c>
      <c r="BR436" s="223">
        <f t="shared" ca="1" si="919"/>
        <v>4.1028762491168431E-4</v>
      </c>
      <c r="BS436" s="223">
        <f t="shared" ca="1" si="920"/>
        <v>-4.6123918765206544E-4</v>
      </c>
      <c r="BT436" s="223">
        <f t="shared" ca="1" si="921"/>
        <v>-1.6425087372335279E-4</v>
      </c>
      <c r="BU436" s="223">
        <f t="shared" ca="1" si="922"/>
        <v>5.4885479454890138E-4</v>
      </c>
      <c r="BV436" s="223">
        <f t="shared" ca="1" si="923"/>
        <v>-1.2852227769156175E-4</v>
      </c>
      <c r="BW436" s="223">
        <f t="shared" ca="1" si="924"/>
        <v>-4.8029773238876094E-4</v>
      </c>
      <c r="BX436" s="223">
        <f t="shared" ca="1" si="925"/>
        <v>3.8472534292025121E-4</v>
      </c>
      <c r="BY436" s="223">
        <f t="shared" ca="1" si="926"/>
        <v>2.7507541822728609E-4</v>
      </c>
      <c r="BZ436" s="223">
        <f t="shared" ca="1" si="927"/>
        <v>-5.3145758953817668E-4</v>
      </c>
      <c r="CA436" s="223">
        <f t="shared" ca="1" si="928"/>
        <v>8.4176201460869188E-6</v>
      </c>
      <c r="CB436" s="223">
        <f t="shared" ca="1" si="929"/>
        <v>5.2696741617709434E-4</v>
      </c>
      <c r="CC436" s="223">
        <f t="shared" ca="1" si="930"/>
        <v>-2.895154854821263E-4</v>
      </c>
      <c r="CD436" s="223">
        <f t="shared" ca="1" si="931"/>
        <v>-3.7253246924785733E-4</v>
      </c>
      <c r="CE436" s="223">
        <f t="shared" ca="1" si="932"/>
        <v>4.8823380972617692E-4</v>
      </c>
      <c r="CF436" s="223">
        <f t="shared" ca="1" si="933"/>
        <v>1.1209609787876201E-4</v>
      </c>
      <c r="CG436" s="223">
        <f t="shared" ca="1" si="934"/>
        <v>-5.4802872846102121E-4</v>
      </c>
      <c r="CH436" s="223">
        <f t="shared" ca="1" si="935"/>
        <v>1.8023640880783466E-4</v>
      </c>
      <c r="CI436" s="223">
        <f t="shared" ca="1" si="936"/>
        <v>4.5188602927999697E-4</v>
      </c>
      <c r="CJ436" s="223">
        <f t="shared" ca="1" si="937"/>
        <v>-4.2128394667513357E-4</v>
      </c>
      <c r="CK436" s="223">
        <f t="shared" ca="1" si="938"/>
        <v>-2.2716242308473285E-4</v>
      </c>
      <c r="CL436" s="223">
        <f t="shared" ca="1" si="939"/>
        <v>5.4245817918635456E-4</v>
      </c>
      <c r="CM436" s="223">
        <f t="shared" ca="1" si="940"/>
        <v>-6.2198610486471152E-5</v>
      </c>
      <c r="CN436" s="223">
        <f t="shared" ca="1" si="941"/>
        <v>-5.0927985335844344E-4</v>
      </c>
      <c r="CO436" s="223">
        <f t="shared" ca="1" si="942"/>
        <v>3.3386147851776444E-4</v>
      </c>
      <c r="CP436" s="223">
        <f t="shared" ca="1" si="943"/>
        <v>3.3118962225821123E-4</v>
      </c>
      <c r="CQ436" s="223">
        <f t="shared" ca="1" si="944"/>
        <v>-5.1052647331687265E-4</v>
      </c>
      <c r="CR436" s="223">
        <f t="shared" ca="1" si="945"/>
        <v>-5.8861775333646086E-5</v>
      </c>
      <c r="CS436" s="223">
        <f t="shared" ca="1" si="946"/>
        <v>5.4192484613508306E-4</v>
      </c>
      <c r="CT436" s="223">
        <f t="shared" ca="1" si="947"/>
        <v>-2.3021476478004503E-4</v>
      </c>
      <c r="CU436" s="223">
        <f t="shared" ca="1" si="948"/>
        <v>-4.1912241668323985E-4</v>
      </c>
      <c r="CV436" s="223">
        <f t="shared" ca="1" si="949"/>
        <v>4.5378535572631262E-4</v>
      </c>
      <c r="CW436" s="223">
        <f t="shared" ca="1" si="950"/>
        <v>1.7706172962826189E-4</v>
      </c>
      <c r="CX436" s="223">
        <f t="shared" ca="1" si="951"/>
        <v>-5.4823460003116417E-4</v>
      </c>
      <c r="CY436" s="223">
        <f t="shared" ca="1" si="952"/>
        <v>1.1538059420666697E-4</v>
      </c>
      <c r="CZ436" s="223">
        <f t="shared" ca="1" si="953"/>
        <v>4.8668764715126451E-4</v>
      </c>
      <c r="DA436" s="223">
        <f t="shared" ca="1" si="954"/>
        <v>-3.7499220300802818E-4</v>
      </c>
      <c r="DB436" s="223">
        <f t="shared" ca="1" si="955"/>
        <v>-2.8665723815954206E-4</v>
      </c>
      <c r="DC436" s="223">
        <f t="shared" ca="1" si="956"/>
        <v>5.2790248788736898E-4</v>
      </c>
      <c r="DD436" s="223">
        <f t="shared" ca="1" si="957"/>
        <v>5.0605817149477323E-6</v>
      </c>
      <c r="DE436" s="223">
        <f t="shared" ca="1" si="958"/>
        <v>-5.3060193129461067E-4</v>
      </c>
      <c r="DF436" s="223">
        <f t="shared" ca="1" si="959"/>
        <v>2.7797602671924561E-4</v>
      </c>
      <c r="DG436" s="223">
        <f t="shared" ca="1" si="960"/>
        <v>3.823224260982051E-4</v>
      </c>
      <c r="DH436" s="223">
        <f t="shared" ca="1" si="961"/>
        <v>-4.8191656373752924E-4</v>
      </c>
      <c r="DI436" s="223">
        <f t="shared" ca="1" si="962"/>
        <v>-1.2525583492366881E-4</v>
      </c>
      <c r="DJ436" s="223">
        <f t="shared" ca="1" si="963"/>
        <v>5.4873122198215683E-4</v>
      </c>
      <c r="DK436" s="223">
        <f t="shared" ca="1" si="964"/>
        <v>-1.6745139973118849E-4</v>
      </c>
      <c r="DL436" s="223">
        <f t="shared" ca="1" si="965"/>
        <v>-4.5940837285148039E-4</v>
      </c>
      <c r="DM436" s="223">
        <f t="shared" ca="1" si="966"/>
        <v>4.1251154759173515E-4</v>
      </c>
      <c r="DN436" s="223">
        <f t="shared" ca="1" si="967"/>
        <v>2.3936418815462311E-4</v>
      </c>
      <c r="DO436" s="223">
        <f t="shared" ca="1" si="968"/>
        <v>-5.4019451291865907E-4</v>
      </c>
      <c r="DP436" s="223">
        <f t="shared" ca="1" si="969"/>
        <v>4.8789348072060903E-5</v>
      </c>
      <c r="DQ436" s="223">
        <f t="shared" ca="1" si="970"/>
        <v>5.1416902979925148E-4</v>
      </c>
      <c r="DR436" s="223">
        <f t="shared" ca="1" si="971"/>
        <v>-3.2306022756397273E-4</v>
      </c>
      <c r="DS436" s="223">
        <f t="shared" ca="1" si="972"/>
        <v>-3.4184046155114756E-4</v>
      </c>
      <c r="DT436" s="223">
        <f t="shared" ca="1" si="973"/>
        <v>5.0540665179756299E-4</v>
      </c>
      <c r="DU436" s="223">
        <f t="shared" ca="1" si="974"/>
        <v>7.224365805697132E-5</v>
      </c>
      <c r="DV436" s="223">
        <f t="shared" ca="1" si="975"/>
        <v>-5.439432622984633E-4</v>
      </c>
      <c r="DW436" s="223">
        <f t="shared" ca="1" si="976"/>
        <v>2.1790955673805262E-4</v>
      </c>
      <c r="DX436" s="223">
        <f t="shared" ca="1" si="977"/>
        <v>4.2770474478298197E-4</v>
      </c>
      <c r="DY436" s="223">
        <f t="shared" ca="1" si="978"/>
        <v>-4.4605818047039334E-4</v>
      </c>
      <c r="DZ436" s="223">
        <f t="shared" ca="1" si="979"/>
        <v>-1.897659301680001E-4</v>
      </c>
      <c r="EA436" s="223">
        <f t="shared" ca="1" si="980"/>
        <v>5.4728416949018012E-4</v>
      </c>
      <c r="EB436" s="223">
        <f t="shared" ca="1" si="981"/>
        <v>-1.0216940976618034E-4</v>
      </c>
      <c r="EC436" s="223">
        <f t="shared" ca="1" si="982"/>
        <v>-4.9278439947354378E-4</v>
      </c>
      <c r="ED436" s="223">
        <f t="shared" ca="1" si="983"/>
        <v>3.650331818145748E-4</v>
      </c>
      <c r="EE436" s="223">
        <f t="shared" ca="1" si="984"/>
        <v>2.9806638649033522E-4</v>
      </c>
      <c r="EF436" s="223">
        <f t="shared" ca="1" si="985"/>
        <v>-5.2402939751740741E-4</v>
      </c>
      <c r="EG436" s="223">
        <f t="shared" ca="1" si="986"/>
        <v>-1.8535735270784712E-5</v>
      </c>
      <c r="EH436" s="223">
        <f t="shared" ca="1" si="987"/>
        <v>5.3391683164919911E-4</v>
      </c>
      <c r="EI436" s="223">
        <f t="shared" ca="1" si="988"/>
        <v>-2.6626912559204872E-4</v>
      </c>
      <c r="EJ436" s="223">
        <f t="shared" ca="1" si="989"/>
        <v>-3.9188208621502755E-4</v>
      </c>
      <c r="EK436" s="223">
        <f t="shared" ca="1" si="990"/>
        <v>4.7530902923090707E-4</v>
      </c>
      <c r="EL436" s="223">
        <f t="shared" ca="1" si="991"/>
        <v>1.3834012253723498E-4</v>
      </c>
      <c r="EM436" s="223">
        <f t="shared" ca="1" si="992"/>
        <v>-5.4910318033355213E-4</v>
      </c>
      <c r="EN436" s="223">
        <f t="shared" ca="1" si="993"/>
        <v>1.5456552419275548E-4</v>
      </c>
      <c r="EO436" s="223">
        <f t="shared" ca="1" si="994"/>
        <v>4.6665398599754368E-4</v>
      </c>
      <c r="EP436" s="223">
        <f t="shared" ca="1" si="995"/>
        <v>-4.0349066697686778E-4</v>
      </c>
      <c r="EQ436" s="223">
        <f t="shared" ca="1" si="996"/>
        <v>-2.5142176918797248E-4</v>
      </c>
      <c r="ER436" s="223">
        <f t="shared" ca="1" si="997"/>
        <v>5.3760545367555516E-4</v>
      </c>
      <c r="ES436" s="223">
        <f t="shared" ca="1" si="998"/>
        <v>-3.5350696778738784E-5</v>
      </c>
      <c r="ET436" s="223">
        <f t="shared" ca="1" si="999"/>
        <v>-5.1874849004252173E-4</v>
      </c>
      <c r="EU436" s="223">
        <f t="shared" ca="1" si="1000"/>
        <v>3.1206437720908355E-4</v>
      </c>
      <c r="EV436" s="223">
        <f t="shared" ca="1" si="1001"/>
        <v>3.5228538893228366E-4</v>
      </c>
      <c r="EW436" s="223">
        <f t="shared" ca="1" si="1002"/>
        <v>-4.9998239220958246E-4</v>
      </c>
      <c r="EX436" s="223">
        <f t="shared" ca="1" si="1003"/>
        <v>-8.5582023902047477E-5</v>
      </c>
      <c r="EY436" s="223">
        <f t="shared" ca="1" si="1004"/>
        <v>5.4563402737997928E-4</v>
      </c>
      <c r="EZ436" s="223">
        <f t="shared" ca="1" si="1005"/>
        <v>-2.0547308812725876E-4</v>
      </c>
      <c r="FA436" s="223">
        <f t="shared" ca="1" si="1006"/>
        <v>-4.3602943953738684E-4</v>
      </c>
      <c r="FB436" s="223">
        <f t="shared" ca="1" si="1007"/>
        <v>4.3806231644573905E-4</v>
      </c>
      <c r="FC436" s="223">
        <f t="shared" ca="1" si="1008"/>
        <v>2.0235582280721026E-4</v>
      </c>
      <c r="FD436" s="223">
        <f t="shared" ca="1" si="1009"/>
        <v>-5.4600407542976844E-4</v>
      </c>
      <c r="FE436" s="223">
        <f t="shared" ca="1" si="1010"/>
        <v>8.8896682293610862E-5</v>
      </c>
      <c r="FF436" s="223">
        <f t="shared" ca="1" si="1011"/>
        <v>4.9858431689996899E-4</v>
      </c>
      <c r="FG436" s="223">
        <f t="shared" ca="1" si="1012"/>
        <v>-3.5485427828185409E-4</v>
      </c>
      <c r="FH436" s="223">
        <f t="shared" ca="1" si="1013"/>
        <v>-3.0929599077533955E-4</v>
      </c>
      <c r="FI436" s="223">
        <f t="shared" ca="1" si="1014"/>
        <v>5.1984065143310249E-4</v>
      </c>
      <c r="FJ436" s="223">
        <f t="shared" ca="1" si="1015"/>
        <v>3.199972359279029E-5</v>
      </c>
      <c r="FK436" s="223">
        <f t="shared" ca="1" si="1016"/>
        <v>-5.3691012046883828E-4</v>
      </c>
      <c r="FL436" s="223">
        <f t="shared" ca="1" si="1017"/>
        <v>2.5440183390006631E-4</v>
      </c>
      <c r="FM436" s="223">
        <f t="shared" ca="1" si="1018"/>
        <v>4.012056912165185E-4</v>
      </c>
      <c r="FN436" s="223">
        <f t="shared" ca="1" si="1019"/>
        <v>-4.6841518633801736E-4</v>
      </c>
      <c r="FO436" s="223">
        <f t="shared" ca="1" si="1020"/>
        <v>-1.5134107923386999E-4</v>
      </c>
      <c r="FP436" s="223">
        <f t="shared" ca="1" si="1021"/>
        <v>5.4914437946140501E-4</v>
      </c>
      <c r="FQ436" s="223">
        <f t="shared" ca="1" si="1022"/>
        <v>-1.4158654416212586E-4</v>
      </c>
      <c r="FR436" s="223">
        <f t="shared" ca="1" si="1023"/>
        <v>-4.7361850423175848E-4</v>
      </c>
      <c r="FS436" s="223">
        <f t="shared" ca="1" si="1024"/>
        <v>3.9422673867171219E-4</v>
      </c>
      <c r="FT436" s="223">
        <f t="shared" ca="1" si="1025"/>
        <v>2.6332790314884222E-4</v>
      </c>
      <c r="FU436" s="223">
        <f t="shared" ca="1" si="1026"/>
        <v>-5.3469256100951621E-4</v>
      </c>
      <c r="FV436" s="223">
        <f t="shared" ca="1" si="1027"/>
        <v>2.1890751547493721E-5</v>
      </c>
      <c r="FW436" s="223">
        <f t="shared" ca="1" si="1028"/>
        <v>5.2301547559265591E-4</v>
      </c>
      <c r="FX436" s="223">
        <f t="shared" ca="1" si="1029"/>
        <v>-3.0088055094222799E-4</v>
      </c>
      <c r="FY436" s="223">
        <f t="shared" ca="1" si="1030"/>
        <v>-3.6251811276791441E-4</v>
      </c>
      <c r="FZ436" s="223">
        <f t="shared" ca="1" si="1031"/>
        <v>4.942569619240737E-4</v>
      </c>
      <c r="GA436" s="223">
        <f t="shared" ca="1" si="1032"/>
        <v>9.8868838336058345E-5</v>
      </c>
      <c r="GB436" s="223">
        <f t="shared" ca="1" si="1033"/>
        <v>-5.469961229259755E-4</v>
      </c>
      <c r="GC436" s="223">
        <f t="shared" ca="1" si="1034"/>
        <v>1.9291285021128175E-4</v>
      </c>
      <c r="GD436" s="223">
        <f t="shared" ca="1" si="1035"/>
        <v>4.4409148646158626E-4</v>
      </c>
      <c r="GE436" s="223">
        <f t="shared" ca="1" si="1036"/>
        <v>-4.2980258006188157E-4</v>
      </c>
      <c r="GF436" s="223">
        <f t="shared" ca="1" si="1037"/>
        <v>-2.1482382386531855E-4</v>
      </c>
      <c r="GG436" s="223">
        <f t="shared" ca="1" si="1038"/>
        <v>5.4439508893072306E-4</v>
      </c>
      <c r="GH436" s="223">
        <f t="shared" ca="1" si="1039"/>
        <v>-7.5570406783673325E-5</v>
      </c>
      <c r="GI436" s="223">
        <f t="shared" ca="1" si="1040"/>
        <v>-5.0408390577717527E-4</v>
      </c>
      <c r="GJ436" s="223">
        <f t="shared" ca="1" si="1041"/>
        <v>3.444616238007764E-4</v>
      </c>
      <c r="GK436" s="223">
        <f t="shared" ca="1" si="1042"/>
        <v>3.2033928672079711E-4</v>
      </c>
      <c r="GL436" s="223">
        <f t="shared" ca="1" si="1043"/>
        <v>-5.1533877277847365E-4</v>
      </c>
      <c r="GM436" s="223">
        <f t="shared" ca="1" si="1044"/>
        <v>-4.5444436477865902E-5</v>
      </c>
      <c r="GN436" s="223">
        <f t="shared" ca="1" si="1045"/>
        <v>5.3957999470827256E-4</v>
      </c>
      <c r="GO436" s="223">
        <f t="shared" ca="1" si="1046"/>
        <v>-2.4238130005601214E-4</v>
      </c>
      <c r="GP436" s="223">
        <f t="shared" ca="1" si="1047"/>
        <v>-4.1028762491168898E-4</v>
      </c>
      <c r="GQ436" s="223">
        <f t="shared" ca="1" si="1048"/>
        <v>4.6123918765206588E-4</v>
      </c>
      <c r="GR436" s="223">
        <f t="shared" ca="1" si="1049"/>
        <v>1.6425087372335198E-4</v>
      </c>
      <c r="GS436" s="223">
        <f t="shared" ca="1" si="1050"/>
        <v>-5.488547945489017E-4</v>
      </c>
      <c r="GT436" s="223">
        <f t="shared" ca="1" si="1051"/>
        <v>1.2852227769153977E-4</v>
      </c>
      <c r="GU436" s="223">
        <f t="shared" ca="1" si="1052"/>
        <v>4.8029773238876815E-4</v>
      </c>
      <c r="GV436" s="223">
        <f t="shared" ca="1" si="1053"/>
        <v>-3.8472534292024622E-4</v>
      </c>
      <c r="GW436" s="223">
        <f t="shared" ca="1" si="1054"/>
        <v>-2.750754182272921E-4</v>
      </c>
      <c r="GX436" s="223">
        <f t="shared" ca="1" si="1055"/>
        <v>5.3145758953817494E-4</v>
      </c>
      <c r="GY436" s="223">
        <f t="shared" ca="1" si="1056"/>
        <v>-8.4176201460955382E-6</v>
      </c>
      <c r="GZ436" s="223">
        <f t="shared" ca="1" si="1057"/>
        <v>-5.2696741617710074E-4</v>
      </c>
      <c r="HA436" s="223">
        <f t="shared" ca="1" si="1058"/>
        <v>2.8951548548210705E-4</v>
      </c>
      <c r="HB436" s="223">
        <f t="shared" ca="1" si="1059"/>
        <v>3.7253246924786243E-4</v>
      </c>
      <c r="HC436" s="223">
        <f t="shared" ca="1" si="1060"/>
        <v>-4.8823380972617372E-4</v>
      </c>
      <c r="HD436" s="223">
        <f t="shared" ca="1" si="1061"/>
        <v>-1.1209609787876887E-4</v>
      </c>
      <c r="HE436" s="223">
        <f t="shared" ca="1" si="1062"/>
        <v>5.4802872846102077E-4</v>
      </c>
      <c r="HF436" s="223">
        <f t="shared" ca="1" si="1063"/>
        <v>-1.8023640880784276E-4</v>
      </c>
      <c r="HG436" s="223">
        <f t="shared" ca="1" si="1064"/>
        <v>-4.5188602928000982E-4</v>
      </c>
      <c r="HH436" s="223">
        <f t="shared" ca="1" si="1065"/>
        <v>4.2128394667512907E-4</v>
      </c>
      <c r="HI436" s="223">
        <f t="shared" ca="1" si="1066"/>
        <v>2.2716242308473922E-4</v>
      </c>
      <c r="HJ436" s="223">
        <f t="shared" ca="1" si="1067"/>
        <v>-5.4245817918635358E-4</v>
      </c>
      <c r="HK436" s="223">
        <f t="shared" ca="1" si="1068"/>
        <v>6.2198610486479745E-5</v>
      </c>
      <c r="HL436" s="223">
        <f t="shared" ca="1" si="1069"/>
        <v>5.0927985335844019E-4</v>
      </c>
      <c r="HM436" s="223">
        <f t="shared" ca="1" si="1070"/>
        <v>-3.3386147851774655E-4</v>
      </c>
      <c r="HN436" s="223">
        <f t="shared" ca="1" si="1071"/>
        <v>-3.3118962225821681E-4</v>
      </c>
      <c r="HO436" s="223">
        <f t="shared" ca="1" si="1072"/>
        <v>5.1052647331687015E-4</v>
      </c>
      <c r="HP436" s="223">
        <f t="shared" ca="1" si="1073"/>
        <v>5.8861775333653025E-5</v>
      </c>
      <c r="HQ436" s="223">
        <f t="shared" ca="1" si="1074"/>
        <v>-5.4192484613508414E-4</v>
      </c>
      <c r="HR436" s="223">
        <f t="shared" ca="1" si="1075"/>
        <v>2.3021476478005283E-4</v>
      </c>
      <c r="HS436" s="223">
        <f t="shared" ca="1" si="1076"/>
        <v>4.1912241668325449E-4</v>
      </c>
      <c r="HT436" s="223">
        <f t="shared" ca="1" si="1077"/>
        <v>-4.5378535572629988E-4</v>
      </c>
      <c r="HU436" s="223">
        <f t="shared" ca="1" si="1078"/>
        <v>-1.7706172962826856E-4</v>
      </c>
      <c r="HV436" s="223">
        <f t="shared" ca="1" si="1079"/>
        <v>5.4823460003116374E-4</v>
      </c>
      <c r="HW436" s="223">
        <f t="shared" ca="1" si="1080"/>
        <v>-1.1538059420666014E-4</v>
      </c>
      <c r="HX436" s="223">
        <f t="shared" ca="1" si="1081"/>
        <v>-4.8668764715126061E-4</v>
      </c>
      <c r="HY436" s="223">
        <f t="shared" ca="1" si="1082"/>
        <v>3.7499220300803453E-4</v>
      </c>
      <c r="HZ436" s="223">
        <f t="shared" ca="1" si="1083"/>
        <v>2.866572381595613E-4</v>
      </c>
      <c r="IA436" s="223">
        <f t="shared" ca="1" si="1084"/>
        <v>-5.2790248788736702E-4</v>
      </c>
      <c r="IB436" s="223">
        <f t="shared" ca="1" si="1085"/>
        <v>-5.0605817149547796E-6</v>
      </c>
      <c r="IC436" s="223">
        <f t="shared" ca="1" si="1086"/>
        <v>5.306019312946124E-4</v>
      </c>
      <c r="ID436" s="223">
        <f t="shared" ca="1" si="1087"/>
        <v>-2.779760267192396E-4</v>
      </c>
      <c r="IE436" s="223">
        <f t="shared" ca="1" si="1088"/>
        <v>-3.3013241832896366E-4</v>
      </c>
      <c r="IF436" s="223">
        <f t="shared" ca="1" si="1089"/>
        <v>4.8191656373751846E-4</v>
      </c>
      <c r="IG436" s="223">
        <f t="shared" ca="1" si="1090"/>
        <v>1.2525583492369079E-4</v>
      </c>
      <c r="IH436" s="223">
        <f t="shared" ca="1" si="1091"/>
        <v>-5.4873122198215705E-4</v>
      </c>
      <c r="II436" s="223">
        <f t="shared" ca="1" si="1092"/>
        <v>1.6745139973118185E-4</v>
      </c>
      <c r="IJ436" s="223">
        <f t="shared" ca="1" si="1093"/>
        <v>4.5940837285148424E-4</v>
      </c>
      <c r="IK436" s="223">
        <f t="shared" ca="1" si="1094"/>
        <v>-4.1251154759174084E-4</v>
      </c>
      <c r="IL436" s="223">
        <f t="shared" ca="1" si="1095"/>
        <v>-2.3936418815464339E-4</v>
      </c>
      <c r="IM436" s="223">
        <f t="shared" ca="1" si="1096"/>
        <v>5.4019451291865506E-4</v>
      </c>
      <c r="IN436" s="223">
        <f t="shared" ca="1" si="1097"/>
        <v>-4.878934807205391E-5</v>
      </c>
      <c r="IO436" s="223">
        <f t="shared" ca="1" si="1098"/>
        <v>-5.1416902979925386E-4</v>
      </c>
      <c r="IP436" s="223">
        <f t="shared" ca="1" si="1099"/>
        <v>3.2306022756396703E-4</v>
      </c>
      <c r="IQ436" s="223">
        <f t="shared" ca="1" si="1100"/>
        <v>3.4184046155114083E-4</v>
      </c>
      <c r="IR436" s="223">
        <f t="shared" ca="1" si="1101"/>
        <v>-5.0540665179756635E-4</v>
      </c>
      <c r="IS436" s="223">
        <f t="shared" ca="1" si="1102"/>
        <v>-7.2243658056993709E-5</v>
      </c>
      <c r="IT436" s="223">
        <f t="shared" ca="1" si="1103"/>
        <v>5.4394326229846427E-4</v>
      </c>
      <c r="IU436" s="223">
        <f t="shared" ca="1" si="1104"/>
        <v>-2.1790955673804617E-4</v>
      </c>
      <c r="IV436" s="223">
        <f t="shared" ca="1" si="1105"/>
        <v>-4.2770474478298637E-4</v>
      </c>
      <c r="IW436" s="223">
        <f t="shared" ca="1" si="1106"/>
        <v>4.4605818047038933E-4</v>
      </c>
      <c r="IX436" s="223">
        <f t="shared" ca="1" si="1107"/>
        <v>1.8976593016799208E-4</v>
      </c>
      <c r="IY436" s="223">
        <f t="shared" ca="1" si="1108"/>
        <v>-5.4728416949017828E-4</v>
      </c>
      <c r="IZ436" s="223">
        <f t="shared" ca="1" si="1109"/>
        <v>1.0216940976615814E-4</v>
      </c>
      <c r="JA436" s="223">
        <f t="shared" ca="1" si="1110"/>
        <v>4.9278439947354682E-4</v>
      </c>
      <c r="JB436" s="223">
        <f t="shared" ca="1" si="1111"/>
        <v>-3.6503318181456954E-4</v>
      </c>
    </row>
    <row r="437" spans="2:262">
      <c r="B437" s="230">
        <v>76</v>
      </c>
      <c r="C437" s="229">
        <f t="shared" si="1112"/>
        <v>1.4843750000000009E-3</v>
      </c>
      <c r="D437" s="226">
        <f t="shared" ca="1" si="855"/>
        <v>49.839446513418771</v>
      </c>
      <c r="E437" s="225">
        <f ca="1">CD361</f>
        <v>-0.16055348658123111</v>
      </c>
      <c r="F437" s="224">
        <v>76</v>
      </c>
      <c r="G437" s="223">
        <f t="shared" ca="1" si="856"/>
        <v>-1.5839803975732769E-4</v>
      </c>
      <c r="H437" s="223">
        <f t="shared" ca="1" si="857"/>
        <v>2.6982882760669808E-4</v>
      </c>
      <c r="I437" s="223">
        <f t="shared" ca="1" si="858"/>
        <v>1.7436914858071583E-6</v>
      </c>
      <c r="J437" s="223">
        <f t="shared" ca="1" si="859"/>
        <v>-2.7084116144707583E-4</v>
      </c>
      <c r="K437" s="223">
        <f t="shared" ca="1" si="860"/>
        <v>1.5549838678996926E-4</v>
      </c>
      <c r="L437" s="223">
        <f t="shared" ca="1" si="861"/>
        <v>1.8056356340124445E-4</v>
      </c>
      <c r="M437" s="223">
        <f t="shared" ca="1" si="862"/>
        <v>-2.6032805824166067E-4</v>
      </c>
      <c r="N437" s="223">
        <f t="shared" ca="1" si="863"/>
        <v>-2.942507066732179E-5</v>
      </c>
      <c r="O437" s="223">
        <f t="shared" ca="1" si="864"/>
        <v>2.7741135252536722E-4</v>
      </c>
      <c r="P437" s="223">
        <f t="shared" ca="1" si="865"/>
        <v>-1.3163145920177882E-4</v>
      </c>
      <c r="Q437" s="223">
        <f t="shared" ca="1" si="866"/>
        <v>-2.0099016122352318E-4</v>
      </c>
      <c r="R437" s="223">
        <f t="shared" ca="1" si="867"/>
        <v>2.4832018736596379E-4</v>
      </c>
      <c r="S437" s="223">
        <f t="shared" ca="1" si="868"/>
        <v>5.6823070332929999E-5</v>
      </c>
      <c r="T437" s="223">
        <f t="shared" ca="1" si="869"/>
        <v>-2.8130992063036831E-4</v>
      </c>
      <c r="U437" s="223">
        <f t="shared" ca="1" si="870"/>
        <v>1.0649684870439919E-4</v>
      </c>
      <c r="V437" s="223">
        <f t="shared" ca="1" si="871"/>
        <v>2.1948111392082053E-4</v>
      </c>
      <c r="W437" s="223">
        <f t="shared" ca="1" si="872"/>
        <v>-2.3392085734031E-4</v>
      </c>
      <c r="X437" s="223">
        <f t="shared" ca="1" si="873"/>
        <v>-8.3673832768582171E-5</v>
      </c>
      <c r="Y437" s="223">
        <f t="shared" ca="1" si="874"/>
        <v>2.8249932042005363E-4</v>
      </c>
      <c r="Z437" s="223">
        <f t="shared" ca="1" si="875"/>
        <v>-8.0336615336898634E-5</v>
      </c>
      <c r="AA437" s="223">
        <f t="shared" ca="1" si="876"/>
        <v>-2.3585834351047902E-4</v>
      </c>
      <c r="AB437" s="223">
        <f t="shared" ca="1" si="877"/>
        <v>2.1726874158432038E-4</v>
      </c>
      <c r="AC437" s="223">
        <f t="shared" ca="1" si="878"/>
        <v>1.0971877045390309E-4</v>
      </c>
      <c r="AD437" s="223">
        <f t="shared" ca="1" si="879"/>
        <v>-2.8096809732425644E-4</v>
      </c>
      <c r="AE437" s="223">
        <f t="shared" ca="1" si="880"/>
        <v>5.3402696447239697E-5</v>
      </c>
      <c r="AF437" s="223">
        <f t="shared" ca="1" si="881"/>
        <v>2.4996412831884582E-4</v>
      </c>
      <c r="AG437" s="223">
        <f t="shared" ca="1" si="882"/>
        <v>-1.9852420907569867E-4</v>
      </c>
      <c r="AH437" s="223">
        <f t="shared" ca="1" si="883"/>
        <v>-1.3470705640137372E-4</v>
      </c>
      <c r="AI437" s="223">
        <f t="shared" ca="1" si="884"/>
        <v>2.7673099785844116E-4</v>
      </c>
      <c r="AJ437" s="223">
        <f t="shared" ca="1" si="885"/>
        <v>-2.5954480397912384E-5</v>
      </c>
      <c r="AK437" s="223">
        <f t="shared" ca="1" si="886"/>
        <v>-2.6166262192721005E-4</v>
      </c>
      <c r="AL437" s="223">
        <f t="shared" ca="1" si="887"/>
        <v>1.7786777990930609E-4</v>
      </c>
      <c r="AM437" s="223">
        <f t="shared" ca="1" si="888"/>
        <v>1.5839803975732967E-4</v>
      </c>
      <c r="AN437" s="223">
        <f t="shared" ca="1" si="889"/>
        <v>-2.698288276066977E-4</v>
      </c>
      <c r="AO437" s="223">
        <f t="shared" ca="1" si="890"/>
        <v>-1.743691485807077E-6</v>
      </c>
      <c r="AP437" s="223">
        <f t="shared" ca="1" si="891"/>
        <v>2.7084116144707605E-4</v>
      </c>
      <c r="AQ437" s="223">
        <f t="shared" ca="1" si="892"/>
        <v>-1.5549838678996785E-4</v>
      </c>
      <c r="AR437" s="223">
        <f t="shared" ca="1" si="893"/>
        <v>-1.8056356340124613E-4</v>
      </c>
      <c r="AS437" s="223">
        <f t="shared" ca="1" si="894"/>
        <v>2.6032805824165964E-4</v>
      </c>
      <c r="AT437" s="223">
        <f t="shared" ca="1" si="895"/>
        <v>2.9425070667321411E-5</v>
      </c>
      <c r="AU437" s="223">
        <f t="shared" ca="1" si="896"/>
        <v>-2.7741135252536738E-4</v>
      </c>
      <c r="AV437" s="223">
        <f t="shared" ca="1" si="897"/>
        <v>1.3163145920177733E-4</v>
      </c>
      <c r="AW437" s="223">
        <f t="shared" ca="1" si="898"/>
        <v>2.0099016122352432E-4</v>
      </c>
      <c r="AX437" s="223">
        <f t="shared" ca="1" si="899"/>
        <v>-2.4832018736596249E-4</v>
      </c>
      <c r="AY437" s="223">
        <f t="shared" ca="1" si="900"/>
        <v>-5.6823070332933591E-5</v>
      </c>
      <c r="AZ437" s="223">
        <f t="shared" ca="1" si="901"/>
        <v>2.8130992063036826E-4</v>
      </c>
      <c r="BA437" s="223">
        <f t="shared" ca="1" si="902"/>
        <v>-1.0649684870439855E-4</v>
      </c>
      <c r="BB437" s="223">
        <f t="shared" ca="1" si="903"/>
        <v>-2.1948111392082158E-4</v>
      </c>
      <c r="BC437" s="223">
        <f t="shared" ca="1" si="904"/>
        <v>2.3392085734030854E-4</v>
      </c>
      <c r="BD437" s="223">
        <f t="shared" ca="1" si="905"/>
        <v>8.3673832768585668E-5</v>
      </c>
      <c r="BE437" s="223">
        <f t="shared" ca="1" si="906"/>
        <v>-2.8249932042005357E-4</v>
      </c>
      <c r="BF437" s="223">
        <f t="shared" ca="1" si="907"/>
        <v>8.0336615336897035E-5</v>
      </c>
      <c r="BG437" s="223">
        <f t="shared" ca="1" si="908"/>
        <v>2.3585834351047994E-4</v>
      </c>
      <c r="BH437" s="223">
        <f t="shared" ca="1" si="909"/>
        <v>-2.1726874158431935E-4</v>
      </c>
      <c r="BI437" s="223">
        <f t="shared" ca="1" si="910"/>
        <v>-1.0971877045390648E-4</v>
      </c>
      <c r="BJ437" s="223">
        <f t="shared" ca="1" si="911"/>
        <v>2.8096809732425611E-4</v>
      </c>
      <c r="BK437" s="223">
        <f t="shared" ca="1" si="912"/>
        <v>-5.3402696447240035E-5</v>
      </c>
      <c r="BL437" s="223">
        <f t="shared" ca="1" si="913"/>
        <v>-2.4996412831884663E-4</v>
      </c>
      <c r="BM437" s="223">
        <f t="shared" ca="1" si="914"/>
        <v>1.9852420907569751E-4</v>
      </c>
      <c r="BN437" s="223">
        <f t="shared" ca="1" si="915"/>
        <v>1.3470705640137518E-4</v>
      </c>
      <c r="BO437" s="223">
        <f t="shared" ca="1" si="916"/>
        <v>-2.7673099785844045E-4</v>
      </c>
      <c r="BP437" s="223">
        <f t="shared" ca="1" si="917"/>
        <v>2.5954480397912723E-5</v>
      </c>
      <c r="BQ437" s="223">
        <f t="shared" ca="1" si="918"/>
        <v>2.616626219272107E-4</v>
      </c>
      <c r="BR437" s="223">
        <f t="shared" ca="1" si="919"/>
        <v>-1.7786777990930482E-4</v>
      </c>
      <c r="BS437" s="223">
        <f t="shared" ca="1" si="920"/>
        <v>-1.5839803975733105E-4</v>
      </c>
      <c r="BT437" s="223">
        <f t="shared" ca="1" si="921"/>
        <v>2.6982882760669661E-4</v>
      </c>
      <c r="BU437" s="223">
        <f t="shared" ca="1" si="922"/>
        <v>1.7436914858087304E-6</v>
      </c>
      <c r="BV437" s="223">
        <f t="shared" ca="1" si="923"/>
        <v>-2.7084116144707648E-4</v>
      </c>
      <c r="BW437" s="223">
        <f t="shared" ca="1" si="924"/>
        <v>1.5549838678996313E-4</v>
      </c>
      <c r="BX437" s="223">
        <f t="shared" ca="1" si="925"/>
        <v>1.8056356340124429E-4</v>
      </c>
      <c r="BY437" s="223">
        <f t="shared" ca="1" si="926"/>
        <v>-2.6032805824166056E-4</v>
      </c>
      <c r="BZ437" s="223">
        <f t="shared" ca="1" si="927"/>
        <v>-2.9425070667323092E-5</v>
      </c>
      <c r="CA437" s="223">
        <f t="shared" ca="1" si="928"/>
        <v>2.7741135252536765E-4</v>
      </c>
      <c r="CB437" s="223">
        <f t="shared" ca="1" si="929"/>
        <v>-1.3163145920177586E-4</v>
      </c>
      <c r="CC437" s="223">
        <f t="shared" ca="1" si="930"/>
        <v>-2.0099016122352554E-4</v>
      </c>
      <c r="CD437" s="223">
        <f t="shared" ca="1" si="931"/>
        <v>2.4832018736596167E-4</v>
      </c>
      <c r="CE437" s="223">
        <f t="shared" ca="1" si="932"/>
        <v>5.682307033293523E-5</v>
      </c>
      <c r="CF437" s="223">
        <f t="shared" ca="1" si="933"/>
        <v>-2.813099206303688E-4</v>
      </c>
      <c r="CG437" s="223">
        <f t="shared" ca="1" si="934"/>
        <v>1.0649684870439331E-4</v>
      </c>
      <c r="CH437" s="223">
        <f t="shared" ca="1" si="935"/>
        <v>2.1948111392082009E-4</v>
      </c>
      <c r="CI437" s="223">
        <f t="shared" ca="1" si="936"/>
        <v>-2.3392085734030984E-4</v>
      </c>
      <c r="CJ437" s="223">
        <f t="shared" ca="1" si="937"/>
        <v>-8.3673832768583404E-5</v>
      </c>
      <c r="CK437" s="223">
        <f t="shared" ca="1" si="938"/>
        <v>2.8249932042005357E-4</v>
      </c>
      <c r="CL437" s="223">
        <f t="shared" ca="1" si="939"/>
        <v>-8.0336615336895436E-5</v>
      </c>
      <c r="CM437" s="223">
        <f t="shared" ca="1" si="940"/>
        <v>-2.3585834351048083E-4</v>
      </c>
      <c r="CN437" s="223">
        <f t="shared" ca="1" si="941"/>
        <v>2.1726874158431827E-4</v>
      </c>
      <c r="CO437" s="223">
        <f t="shared" ca="1" si="942"/>
        <v>1.0971877045390801E-4</v>
      </c>
      <c r="CP437" s="223">
        <f t="shared" ca="1" si="943"/>
        <v>-2.809680973242559E-4</v>
      </c>
      <c r="CQ437" s="223">
        <f t="shared" ca="1" si="944"/>
        <v>5.3402696447234479E-5</v>
      </c>
      <c r="CR437" s="223">
        <f t="shared" ca="1" si="945"/>
        <v>2.4996412831884923E-4</v>
      </c>
      <c r="CS437" s="223">
        <f t="shared" ca="1" si="946"/>
        <v>-1.9852420907569919E-4</v>
      </c>
      <c r="CT437" s="223">
        <f t="shared" ca="1" si="947"/>
        <v>-1.3470705640137312E-4</v>
      </c>
      <c r="CU437" s="223">
        <f t="shared" ca="1" si="948"/>
        <v>2.7673099785844094E-4</v>
      </c>
      <c r="CV437" s="223">
        <f t="shared" ca="1" si="949"/>
        <v>-2.5954480397911056E-5</v>
      </c>
      <c r="CW437" s="223">
        <f t="shared" ca="1" si="950"/>
        <v>-2.616626219272113E-4</v>
      </c>
      <c r="CX437" s="223">
        <f t="shared" ca="1" si="951"/>
        <v>1.7786777990930352E-4</v>
      </c>
      <c r="CY437" s="223">
        <f t="shared" ca="1" si="952"/>
        <v>1.5839803975733243E-4</v>
      </c>
      <c r="CZ437" s="223">
        <f t="shared" ca="1" si="953"/>
        <v>-2.6982882760669613E-4</v>
      </c>
      <c r="DA437" s="223">
        <f t="shared" ca="1" si="954"/>
        <v>-1.7436914858143953E-6</v>
      </c>
      <c r="DB437" s="223">
        <f t="shared" ca="1" si="955"/>
        <v>2.7084116144707811E-4</v>
      </c>
      <c r="DC437" s="223">
        <f t="shared" ca="1" si="956"/>
        <v>-1.5549838678996172E-4</v>
      </c>
      <c r="DD437" s="223">
        <f t="shared" ca="1" si="957"/>
        <v>-1.8056356340124556E-4</v>
      </c>
      <c r="DE437" s="223">
        <f t="shared" ca="1" si="958"/>
        <v>2.6032805824165991E-4</v>
      </c>
      <c r="DF437" s="223">
        <f t="shared" ca="1" si="959"/>
        <v>2.9425070667324745E-5</v>
      </c>
      <c r="DG437" s="223">
        <f t="shared" ca="1" si="960"/>
        <v>-2.7741135252536798E-4</v>
      </c>
      <c r="DH437" s="223">
        <f t="shared" ca="1" si="961"/>
        <v>1.316314592017744E-4</v>
      </c>
      <c r="DI437" s="223">
        <f t="shared" ca="1" si="962"/>
        <v>2.0099016122352667E-4</v>
      </c>
      <c r="DJ437" s="223">
        <f t="shared" ca="1" si="963"/>
        <v>-2.4832018736596086E-4</v>
      </c>
      <c r="DK437" s="223">
        <f t="shared" ca="1" si="964"/>
        <v>-5.6823070332936884E-5</v>
      </c>
      <c r="DL437" s="223">
        <f t="shared" ca="1" si="965"/>
        <v>2.8130992063036891E-4</v>
      </c>
      <c r="DM437" s="223">
        <f t="shared" ca="1" si="966"/>
        <v>-1.0649684870439178E-4</v>
      </c>
      <c r="DN437" s="223">
        <f t="shared" ca="1" si="967"/>
        <v>-2.1948111392082619E-4</v>
      </c>
      <c r="DO437" s="223">
        <f t="shared" ca="1" si="968"/>
        <v>2.3392085734030892E-4</v>
      </c>
      <c r="DP437" s="223">
        <f t="shared" ca="1" si="969"/>
        <v>8.3673832768584977E-5</v>
      </c>
      <c r="DQ437" s="223">
        <f t="shared" ca="1" si="970"/>
        <v>-2.8249932042005352E-4</v>
      </c>
      <c r="DR437" s="223">
        <f t="shared" ca="1" si="971"/>
        <v>8.0336615336893877E-5</v>
      </c>
      <c r="DS437" s="223">
        <f t="shared" ca="1" si="972"/>
        <v>2.3585834351048176E-4</v>
      </c>
      <c r="DT437" s="223">
        <f t="shared" ca="1" si="973"/>
        <v>-2.1726874158431718E-4</v>
      </c>
      <c r="DU437" s="223">
        <f t="shared" ca="1" si="974"/>
        <v>-1.0971877045390954E-4</v>
      </c>
      <c r="DV437" s="223">
        <f t="shared" ca="1" si="975"/>
        <v>2.8096809732425573E-4</v>
      </c>
      <c r="DW437" s="223">
        <f t="shared" ca="1" si="976"/>
        <v>-5.3402696447232839E-5</v>
      </c>
      <c r="DX437" s="223">
        <f t="shared" ca="1" si="977"/>
        <v>-2.4996412831884999E-4</v>
      </c>
      <c r="DY437" s="223">
        <f t="shared" ca="1" si="978"/>
        <v>1.9852420907569797E-4</v>
      </c>
      <c r="DZ437" s="223">
        <f t="shared" ca="1" si="979"/>
        <v>1.3470705640137459E-4</v>
      </c>
      <c r="EA437" s="223">
        <f t="shared" ca="1" si="980"/>
        <v>-2.7673099785844061E-4</v>
      </c>
      <c r="EB437" s="223">
        <f t="shared" ca="1" si="981"/>
        <v>2.5954480397909403E-5</v>
      </c>
      <c r="EC437" s="223">
        <f t="shared" ca="1" si="982"/>
        <v>2.6166262192721195E-4</v>
      </c>
      <c r="ED437" s="223">
        <f t="shared" ca="1" si="983"/>
        <v>-1.7786777990930224E-4</v>
      </c>
      <c r="EE437" s="223">
        <f t="shared" ca="1" si="984"/>
        <v>-1.5839803975733379E-4</v>
      </c>
      <c r="EF437" s="223">
        <f t="shared" ca="1" si="985"/>
        <v>2.6982882760669564E-4</v>
      </c>
      <c r="EG437" s="223">
        <f t="shared" ca="1" si="986"/>
        <v>1.7436914858160488E-6</v>
      </c>
      <c r="EH437" s="223">
        <f t="shared" ca="1" si="987"/>
        <v>-2.708411614470786E-4</v>
      </c>
      <c r="EI437" s="223">
        <f t="shared" ca="1" si="988"/>
        <v>1.5549838678996037E-4</v>
      </c>
      <c r="EJ437" s="223">
        <f t="shared" ca="1" si="989"/>
        <v>1.8056356340124687E-4</v>
      </c>
      <c r="EK437" s="223">
        <f t="shared" ca="1" si="990"/>
        <v>-2.6032805824165926E-4</v>
      </c>
      <c r="EL437" s="223">
        <f t="shared" ca="1" si="991"/>
        <v>-2.9425070667326371E-5</v>
      </c>
      <c r="EM437" s="223">
        <f t="shared" ca="1" si="992"/>
        <v>2.774113525253683E-4</v>
      </c>
      <c r="EN437" s="223">
        <f t="shared" ca="1" si="993"/>
        <v>-1.3163145920176583E-4</v>
      </c>
      <c r="EO437" s="223">
        <f t="shared" ca="1" si="994"/>
        <v>-2.0099016122352784E-4</v>
      </c>
      <c r="EP437" s="223">
        <f t="shared" ca="1" si="995"/>
        <v>2.483201873659639E-4</v>
      </c>
      <c r="EQ437" s="223">
        <f t="shared" ca="1" si="996"/>
        <v>5.6823070332938483E-5</v>
      </c>
      <c r="ER437" s="223">
        <f t="shared" ca="1" si="997"/>
        <v>-2.8130992063036837E-4</v>
      </c>
      <c r="ES437" s="223">
        <f t="shared" ca="1" si="998"/>
        <v>1.064968487043902E-4</v>
      </c>
      <c r="ET437" s="223">
        <f t="shared" ca="1" si="999"/>
        <v>2.1948111392082218E-4</v>
      </c>
      <c r="EU437" s="223">
        <f t="shared" ca="1" si="1000"/>
        <v>-2.3392085734030344E-4</v>
      </c>
      <c r="EV437" s="223">
        <f t="shared" ca="1" si="1001"/>
        <v>-8.3673832768586589E-5</v>
      </c>
      <c r="EW437" s="223">
        <f t="shared" ca="1" si="1002"/>
        <v>2.8249932042005352E-4</v>
      </c>
      <c r="EX437" s="223">
        <f t="shared" ca="1" si="1003"/>
        <v>-8.0336615336892278E-5</v>
      </c>
      <c r="EY437" s="223">
        <f t="shared" ca="1" si="1004"/>
        <v>-2.3585834351048709E-4</v>
      </c>
      <c r="EZ437" s="223">
        <f t="shared" ca="1" si="1005"/>
        <v>2.1726874158431615E-4</v>
      </c>
      <c r="FA437" s="223">
        <f t="shared" ca="1" si="1006"/>
        <v>1.0971877045390367E-4</v>
      </c>
      <c r="FB437" s="223">
        <f t="shared" ca="1" si="1007"/>
        <v>-2.8096809732425557E-4</v>
      </c>
      <c r="FC437" s="223">
        <f t="shared" ca="1" si="1008"/>
        <v>5.3402696447239114E-5</v>
      </c>
      <c r="FD437" s="223">
        <f t="shared" ca="1" si="1009"/>
        <v>2.4996412831885081E-4</v>
      </c>
      <c r="FE437" s="223">
        <f t="shared" ca="1" si="1010"/>
        <v>-1.985242090756968E-4</v>
      </c>
      <c r="FF437" s="223">
        <f t="shared" ca="1" si="1011"/>
        <v>-1.347070564013831E-4</v>
      </c>
      <c r="FG437" s="223">
        <f t="shared" ca="1" si="1012"/>
        <v>2.7673099785844029E-4</v>
      </c>
      <c r="FH437" s="223">
        <f t="shared" ca="1" si="1013"/>
        <v>-2.5954480397899753E-5</v>
      </c>
      <c r="FI437" s="223">
        <f t="shared" ca="1" si="1014"/>
        <v>-2.6166262192721255E-4</v>
      </c>
      <c r="FJ437" s="223">
        <f t="shared" ca="1" si="1015"/>
        <v>1.7786777990930718E-4</v>
      </c>
      <c r="FK437" s="223">
        <f t="shared" ca="1" si="1016"/>
        <v>1.583980397573352E-4</v>
      </c>
      <c r="FL437" s="223">
        <f t="shared" ca="1" si="1017"/>
        <v>-2.6982882760669753E-4</v>
      </c>
      <c r="FM437" s="223">
        <f t="shared" ca="1" si="1018"/>
        <v>-1.7436914858177293E-6</v>
      </c>
      <c r="FN437" s="223">
        <f t="shared" ca="1" si="1019"/>
        <v>2.7084116144707681E-4</v>
      </c>
      <c r="FO437" s="223">
        <f t="shared" ca="1" si="1020"/>
        <v>-1.5549838678995896E-4</v>
      </c>
      <c r="FP437" s="223">
        <f t="shared" ca="1" si="1021"/>
        <v>-1.8056356340124814E-4</v>
      </c>
      <c r="FQ437" s="223">
        <f t="shared" ca="1" si="1022"/>
        <v>2.6032805824165552E-4</v>
      </c>
      <c r="FR437" s="223">
        <f t="shared" ca="1" si="1023"/>
        <v>2.9425070667328052E-5</v>
      </c>
      <c r="FS437" s="223">
        <f t="shared" ca="1" si="1024"/>
        <v>-2.7741135252537009E-4</v>
      </c>
      <c r="FT437" s="223">
        <f t="shared" ca="1" si="1025"/>
        <v>1.3163145920177144E-4</v>
      </c>
      <c r="FU437" s="223">
        <f t="shared" ca="1" si="1026"/>
        <v>2.0099016122352337E-4</v>
      </c>
      <c r="FV437" s="223">
        <f t="shared" ca="1" si="1027"/>
        <v>-2.4832018736595929E-4</v>
      </c>
      <c r="FW437" s="223">
        <f t="shared" ca="1" si="1028"/>
        <v>-5.6823070332932235E-5</v>
      </c>
      <c r="FX437" s="223">
        <f t="shared" ca="1" si="1029"/>
        <v>2.8130992063036929E-4</v>
      </c>
      <c r="FY437" s="223">
        <f t="shared" ca="1" si="1030"/>
        <v>-1.0649684870439611E-4</v>
      </c>
      <c r="FZ437" s="223">
        <f t="shared" ca="1" si="1031"/>
        <v>-2.1948111392082828E-4</v>
      </c>
      <c r="GA437" s="223">
        <f t="shared" ca="1" si="1032"/>
        <v>2.3392085734030702E-4</v>
      </c>
      <c r="GB437" s="223">
        <f t="shared" ca="1" si="1033"/>
        <v>8.3673832768595832E-5</v>
      </c>
      <c r="GC437" s="223">
        <f t="shared" ca="1" si="1034"/>
        <v>-2.8249932042005352E-4</v>
      </c>
      <c r="GD437" s="223">
        <f t="shared" ca="1" si="1035"/>
        <v>8.0336615336882967E-5</v>
      </c>
      <c r="GE437" s="223">
        <f t="shared" ca="1" si="1036"/>
        <v>2.358583435104836E-4</v>
      </c>
      <c r="GF437" s="223">
        <f t="shared" ca="1" si="1037"/>
        <v>-2.1726874158432019E-4</v>
      </c>
      <c r="GG437" s="223">
        <f t="shared" ca="1" si="1038"/>
        <v>-1.0971877045391258E-4</v>
      </c>
      <c r="GH437" s="223">
        <f t="shared" ca="1" si="1039"/>
        <v>2.8096809732425622E-4</v>
      </c>
      <c r="GI437" s="223">
        <f t="shared" ca="1" si="1040"/>
        <v>-5.3402696447229573E-5</v>
      </c>
      <c r="GJ437" s="223">
        <f t="shared" ca="1" si="1041"/>
        <v>-2.4996412831884782E-4</v>
      </c>
      <c r="GK437" s="223">
        <f t="shared" ca="1" si="1042"/>
        <v>1.9852420907568989E-4</v>
      </c>
      <c r="GL437" s="223">
        <f t="shared" ca="1" si="1043"/>
        <v>1.3470705640137749E-4</v>
      </c>
      <c r="GM437" s="223">
        <f t="shared" ca="1" si="1044"/>
        <v>-2.7673099785843834E-4</v>
      </c>
      <c r="GN437" s="223">
        <f t="shared" ca="1" si="1045"/>
        <v>2.5954480397906096E-5</v>
      </c>
      <c r="GO437" s="223">
        <f t="shared" ca="1" si="1046"/>
        <v>2.6166262192721618E-4</v>
      </c>
      <c r="GP437" s="223">
        <f t="shared" ca="1" si="1047"/>
        <v>-1.7786777990929964E-4</v>
      </c>
      <c r="GQ437" s="223">
        <f t="shared" ca="1" si="1048"/>
        <v>-1.5839803975732994E-4</v>
      </c>
      <c r="GR437" s="223">
        <f t="shared" ca="1" si="1049"/>
        <v>2.6982882760669466E-4</v>
      </c>
      <c r="GS437" s="223">
        <f t="shared" ca="1" si="1050"/>
        <v>1.7436914858113325E-6</v>
      </c>
      <c r="GT437" s="223">
        <f t="shared" ca="1" si="1051"/>
        <v>-2.7084116144707952E-4</v>
      </c>
      <c r="GU437" s="223">
        <f t="shared" ca="1" si="1052"/>
        <v>1.554983867899643E-4</v>
      </c>
      <c r="GV437" s="223">
        <f t="shared" ca="1" si="1053"/>
        <v>1.8056356340125559E-4</v>
      </c>
      <c r="GW437" s="223">
        <f t="shared" ca="1" si="1054"/>
        <v>-2.6032805824165796E-4</v>
      </c>
      <c r="GX437" s="223">
        <f t="shared" ca="1" si="1055"/>
        <v>-2.9425070667337647E-5</v>
      </c>
      <c r="GY437" s="223">
        <f t="shared" ca="1" si="1056"/>
        <v>2.774113525253689E-4</v>
      </c>
      <c r="GZ437" s="223">
        <f t="shared" ca="1" si="1057"/>
        <v>-1.3163145920176288E-4</v>
      </c>
      <c r="HA437" s="223">
        <f t="shared" ca="1" si="1058"/>
        <v>-2.0099016122353017E-4</v>
      </c>
      <c r="HB437" s="223">
        <f t="shared" ca="1" si="1059"/>
        <v>2.4832018736596238E-4</v>
      </c>
      <c r="HC437" s="223">
        <f t="shared" ca="1" si="1060"/>
        <v>5.6823070332941709E-5</v>
      </c>
      <c r="HD437" s="223">
        <f t="shared" ca="1" si="1061"/>
        <v>-2.8130992063036869E-4</v>
      </c>
      <c r="HE437" s="223">
        <f t="shared" ca="1" si="1062"/>
        <v>1.0649684870438716E-4</v>
      </c>
      <c r="HF437" s="223">
        <f t="shared" ca="1" si="1063"/>
        <v>2.1948111392082429E-4</v>
      </c>
      <c r="HG437" s="223">
        <f t="shared" ca="1" si="1064"/>
        <v>-2.3392085734030163E-4</v>
      </c>
      <c r="HH437" s="223">
        <f t="shared" ca="1" si="1065"/>
        <v>-8.3673832768589761E-5</v>
      </c>
      <c r="HI437" s="223">
        <f t="shared" ca="1" si="1066"/>
        <v>2.8249932042005352E-4</v>
      </c>
      <c r="HJ437" s="223">
        <f t="shared" ca="1" si="1067"/>
        <v>-8.0336615336889079E-5</v>
      </c>
      <c r="HK437" s="223">
        <f t="shared" ca="1" si="1068"/>
        <v>-2.3585834351048894E-4</v>
      </c>
      <c r="HL437" s="223">
        <f t="shared" ca="1" si="1069"/>
        <v>2.1726874158431401E-4</v>
      </c>
      <c r="HM437" s="223">
        <f t="shared" ca="1" si="1070"/>
        <v>1.0971877045390674E-4</v>
      </c>
      <c r="HN437" s="223">
        <f t="shared" ca="1" si="1071"/>
        <v>-2.8096809732425525E-4</v>
      </c>
      <c r="HO437" s="223">
        <f t="shared" ca="1" si="1072"/>
        <v>5.3402696447235834E-5</v>
      </c>
      <c r="HP437" s="223">
        <f t="shared" ca="1" si="1073"/>
        <v>2.4996412831885238E-4</v>
      </c>
      <c r="HQ437" s="223">
        <f t="shared" ca="1" si="1074"/>
        <v>-1.9852420907569442E-4</v>
      </c>
      <c r="HR437" s="223">
        <f t="shared" ca="1" si="1075"/>
        <v>-1.34707056401386E-4</v>
      </c>
      <c r="HS437" s="223">
        <f t="shared" ca="1" si="1076"/>
        <v>2.7673099785843958E-4</v>
      </c>
      <c r="HT437" s="223">
        <f t="shared" ca="1" si="1077"/>
        <v>-2.5954480397896447E-5</v>
      </c>
      <c r="HU437" s="223">
        <f t="shared" ca="1" si="1078"/>
        <v>-2.6166262192721379E-4</v>
      </c>
      <c r="HV437" s="223">
        <f t="shared" ca="1" si="1079"/>
        <v>1.7786777990929213E-4</v>
      </c>
      <c r="HW437" s="223">
        <f t="shared" ca="1" si="1080"/>
        <v>1.5839803975733794E-4</v>
      </c>
      <c r="HX437" s="223">
        <f t="shared" ca="1" si="1081"/>
        <v>-2.6982882760669656E-4</v>
      </c>
      <c r="HY437" s="223">
        <f t="shared" ca="1" si="1082"/>
        <v>-1.743691485821009E-6</v>
      </c>
      <c r="HZ437" s="223">
        <f t="shared" ca="1" si="1083"/>
        <v>2.7084116144707773E-4</v>
      </c>
      <c r="IA437" s="223">
        <f t="shared" ca="1" si="1084"/>
        <v>-1.5549838678995619E-4</v>
      </c>
      <c r="IB437" s="223">
        <f t="shared" ca="1" si="1085"/>
        <v>-1.8056356340125069E-4</v>
      </c>
      <c r="IC437" s="223">
        <f t="shared" ca="1" si="1086"/>
        <v>2.6032805824165422E-4</v>
      </c>
      <c r="ID437" s="223">
        <f t="shared" ca="1" si="1087"/>
        <v>2.9425070667331359E-5</v>
      </c>
      <c r="IE437" s="223">
        <f t="shared" ca="1" si="1088"/>
        <v>-2.9387662187800893E-4</v>
      </c>
      <c r="IF437" s="223">
        <f t="shared" ca="1" si="1089"/>
        <v>1.3163145920176852E-4</v>
      </c>
      <c r="IG437" s="223">
        <f t="shared" ca="1" si="1090"/>
        <v>2.009901612235257E-4</v>
      </c>
      <c r="IH437" s="223">
        <f t="shared" ca="1" si="1091"/>
        <v>-2.4832018736595772E-4</v>
      </c>
      <c r="II437" s="223">
        <f t="shared" ca="1" si="1092"/>
        <v>-5.6823070332935515E-5</v>
      </c>
      <c r="IJ437" s="223">
        <f t="shared" ca="1" si="1093"/>
        <v>2.8130992063036956E-4</v>
      </c>
      <c r="IK437" s="223">
        <f t="shared" ca="1" si="1094"/>
        <v>-1.0649684870439305E-4</v>
      </c>
      <c r="IL437" s="223">
        <f t="shared" ca="1" si="1095"/>
        <v>-2.1948111392083039E-4</v>
      </c>
      <c r="IM437" s="223">
        <f t="shared" ca="1" si="1096"/>
        <v>2.3392085734030518E-4</v>
      </c>
      <c r="IN437" s="223">
        <f t="shared" ca="1" si="1097"/>
        <v>8.3673832768599003E-5</v>
      </c>
      <c r="IO437" s="223">
        <f t="shared" ca="1" si="1098"/>
        <v>-2.8249932042005352E-4</v>
      </c>
      <c r="IP437" s="223">
        <f t="shared" ca="1" si="1099"/>
        <v>8.0336615336879782E-5</v>
      </c>
      <c r="IQ437" s="223">
        <f t="shared" ca="1" si="1100"/>
        <v>2.3585834351048544E-4</v>
      </c>
      <c r="IR437" s="223">
        <f t="shared" ca="1" si="1101"/>
        <v>-2.172687415843181E-4</v>
      </c>
      <c r="IS437" s="223">
        <f t="shared" ca="1" si="1102"/>
        <v>-1.0971877045391564E-4</v>
      </c>
      <c r="IT437" s="223">
        <f t="shared" ca="1" si="1103"/>
        <v>2.809680973242559E-4</v>
      </c>
      <c r="IU437" s="223">
        <f t="shared" ca="1" si="1104"/>
        <v>-5.340269644722632E-5</v>
      </c>
      <c r="IV437" s="223">
        <f t="shared" ca="1" si="1105"/>
        <v>-2.4996412831884934E-4</v>
      </c>
      <c r="IW437" s="223">
        <f t="shared" ca="1" si="1106"/>
        <v>1.9852420907568756E-4</v>
      </c>
      <c r="IX437" s="223">
        <f t="shared" ca="1" si="1107"/>
        <v>1.3470705640138039E-4</v>
      </c>
      <c r="IY437" s="223">
        <f t="shared" ca="1" si="1108"/>
        <v>-2.7673099785843763E-4</v>
      </c>
      <c r="IZ437" s="223">
        <f t="shared" ca="1" si="1109"/>
        <v>2.5954480397902789E-5</v>
      </c>
      <c r="JA437" s="223">
        <f t="shared" ca="1" si="1110"/>
        <v>2.6166262192721742E-4</v>
      </c>
      <c r="JB437" s="223">
        <f t="shared" ca="1" si="1111"/>
        <v>-1.7786777990929707E-4</v>
      </c>
    </row>
    <row r="438" spans="2:262">
      <c r="B438" s="230">
        <v>77</v>
      </c>
      <c r="C438" s="229">
        <f t="shared" si="1112"/>
        <v>1.5039062500000009E-3</v>
      </c>
      <c r="D438" s="226">
        <f t="shared" ca="1" si="855"/>
        <v>49.837846078418515</v>
      </c>
      <c r="E438" s="225">
        <f ca="1">CE361</f>
        <v>-0.16215392158148625</v>
      </c>
      <c r="F438" s="224">
        <v>77</v>
      </c>
      <c r="G438" s="223">
        <f t="shared" ca="1" si="856"/>
        <v>8.9356648542067248E-6</v>
      </c>
      <c r="H438" s="223">
        <f t="shared" ca="1" si="857"/>
        <v>-5.4189103571767942E-5</v>
      </c>
      <c r="I438" s="223">
        <f t="shared" ca="1" si="858"/>
        <v>2.5060599783889188E-5</v>
      </c>
      <c r="J438" s="223">
        <f t="shared" ca="1" si="859"/>
        <v>3.8466998460467064E-5</v>
      </c>
      <c r="K438" s="223">
        <f t="shared" ca="1" si="860"/>
        <v>-4.9193389833890769E-5</v>
      </c>
      <c r="L438" s="223">
        <f t="shared" ca="1" si="861"/>
        <v>-7.6048621820350664E-6</v>
      </c>
      <c r="M438" s="223">
        <f t="shared" ca="1" si="862"/>
        <v>5.3964402643399701E-5</v>
      </c>
      <c r="N438" s="223">
        <f t="shared" ca="1" si="863"/>
        <v>-2.6250433299501223E-5</v>
      </c>
      <c r="O438" s="223">
        <f t="shared" ca="1" si="864"/>
        <v>-3.7495839436174535E-5</v>
      </c>
      <c r="P438" s="223">
        <f t="shared" ca="1" si="865"/>
        <v>4.9773953643614529E-5</v>
      </c>
      <c r="Q438" s="223">
        <f t="shared" ca="1" si="866"/>
        <v>6.2694786252490537E-6</v>
      </c>
      <c r="R438" s="223">
        <f t="shared" ca="1" si="867"/>
        <v>-5.3707195576738065E-5</v>
      </c>
      <c r="S438" s="223">
        <f t="shared" ca="1" si="868"/>
        <v>2.7424454535660602E-5</v>
      </c>
      <c r="T438" s="223">
        <f t="shared" ca="1" si="869"/>
        <v>3.6502094320265503E-5</v>
      </c>
      <c r="U438" s="223">
        <f t="shared" ca="1" si="870"/>
        <v>-5.032453548483133E-5</v>
      </c>
      <c r="V438" s="223">
        <f t="shared" ca="1" si="871"/>
        <v>-4.9303185689701996E-6</v>
      </c>
      <c r="W438" s="223">
        <f t="shared" ca="1" si="872"/>
        <v>5.3417637303702372E-5</v>
      </c>
      <c r="X438" s="223">
        <f t="shared" ca="1" si="873"/>
        <v>-2.8581956305874183E-5</v>
      </c>
      <c r="Y438" s="223">
        <f t="shared" ca="1" si="874"/>
        <v>-3.5486361707639018E-5</v>
      </c>
      <c r="Z438" s="223">
        <f t="shared" ca="1" si="875"/>
        <v>5.0844803707627736E-5</v>
      </c>
      <c r="AA438" s="223">
        <f t="shared" ca="1" si="876"/>
        <v>3.5881886731416854E-6</v>
      </c>
      <c r="AB438" s="223">
        <f t="shared" ca="1" si="877"/>
        <v>-5.3095902243369086E-5</v>
      </c>
      <c r="AC438" s="223">
        <f t="shared" ca="1" si="878"/>
        <v>2.9722241374357125E-5</v>
      </c>
      <c r="AD438" s="223">
        <f t="shared" ca="1" si="879"/>
        <v>3.4449253437640525E-5</v>
      </c>
      <c r="AE438" s="223">
        <f t="shared" ca="1" si="880"/>
        <v>-5.1334444921880263E-5</v>
      </c>
      <c r="AF438" s="223">
        <f t="shared" ca="1" si="881"/>
        <v>-2.2438973866276796E-6</v>
      </c>
      <c r="AG438" s="223">
        <f t="shared" ca="1" si="882"/>
        <v>5.2742184196908043E-5</v>
      </c>
      <c r="AH438" s="223">
        <f t="shared" ca="1" si="883"/>
        <v>-3.0844622876022351E-5</v>
      </c>
      <c r="AI438" s="223">
        <f t="shared" ca="1" si="884"/>
        <v>-3.3391394225511759E-5</v>
      </c>
      <c r="AJ438" s="223">
        <f t="shared" ca="1" si="885"/>
        <v>5.1793164186030382E-5</v>
      </c>
      <c r="AK438" s="223">
        <f t="shared" ca="1" si="886"/>
        <v>8.9825446023269765E-7</v>
      </c>
      <c r="AL438" s="223">
        <f t="shared" ca="1" si="887"/>
        <v>-5.23566962308441E-5</v>
      </c>
      <c r="AM438" s="223">
        <f t="shared" ca="1" si="888"/>
        <v>3.1948424730221791E-5</v>
      </c>
      <c r="AN438" s="223">
        <f t="shared" ca="1" si="889"/>
        <v>3.2313421286085885E-5</v>
      </c>
      <c r="AO438" s="223">
        <f t="shared" ca="1" si="890"/>
        <v>-5.2220685184746104E-5</v>
      </c>
      <c r="AP438" s="223">
        <f t="shared" ca="1" si="891"/>
        <v>4.4792954106161984E-7</v>
      </c>
      <c r="AQ438" s="223">
        <f t="shared" ca="1" si="892"/>
        <v>5.1939670548713532E-5</v>
      </c>
      <c r="AR438" s="223">
        <f t="shared" ca="1" si="893"/>
        <v>-3.3032982047992607E-5</v>
      </c>
      <c r="AS438" s="223">
        <f t="shared" ca="1" si="894"/>
        <v>-3.1215983949954234E-5</v>
      </c>
      <c r="AT438" s="223">
        <f t="shared" ca="1" si="895"/>
        <v>5.2616750395363603E-5</v>
      </c>
      <c r="AU438" s="223">
        <f t="shared" ca="1" si="896"/>
        <v>-1.7938437263491776E-6</v>
      </c>
      <c r="AV438" s="223">
        <f t="shared" ca="1" si="897"/>
        <v>-5.1491358351193919E-5</v>
      </c>
      <c r="AW438" s="223">
        <f t="shared" ca="1" si="898"/>
        <v>3.4097641532560157E-5</v>
      </c>
      <c r="AX438" s="223">
        <f t="shared" ca="1" si="899"/>
        <v>3.0099743272331948E-5</v>
      </c>
      <c r="AY438" s="223">
        <f t="shared" ca="1" si="900"/>
        <v>-5.2981121243009962E-5</v>
      </c>
      <c r="AZ438" s="223">
        <f t="shared" ca="1" si="901"/>
        <v>3.138677367252115E-6</v>
      </c>
      <c r="BA438" s="223">
        <f t="shared" ca="1" si="902"/>
        <v>5.1012029684789449E-5</v>
      </c>
      <c r="BB438" s="223">
        <f t="shared" ca="1" si="903"/>
        <v>-3.5141761872861438E-5</v>
      </c>
      <c r="BC438" s="223">
        <f t="shared" ca="1" si="904"/>
        <v>-2.8965371634864309E-5</v>
      </c>
      <c r="BD438" s="223">
        <f t="shared" ca="1" si="905"/>
        <v>5.3313578244311262E-5</v>
      </c>
      <c r="BE438" s="223">
        <f t="shared" ca="1" si="906"/>
        <v>-4.4816203862717329E-6</v>
      </c>
      <c r="BF438" s="223">
        <f t="shared" ca="1" si="907"/>
        <v>-5.0501973279165523E-5</v>
      </c>
      <c r="BG438" s="223">
        <f t="shared" ca="1" si="908"/>
        <v>3.6164714129845612E-5</v>
      </c>
      <c r="BH438" s="223">
        <f t="shared" ca="1" si="909"/>
        <v>2.7813552340608834E-5</v>
      </c>
      <c r="BI438" s="223">
        <f t="shared" ca="1" si="910"/>
        <v>-5.3613921139601285E-5</v>
      </c>
      <c r="BJ438" s="223">
        <f t="shared" ca="1" si="911"/>
        <v>5.8218638447492327E-6</v>
      </c>
      <c r="BK438" s="223">
        <f t="shared" ca="1" si="912"/>
        <v>4.9961496373228644E-5</v>
      </c>
      <c r="BL438" s="223">
        <f t="shared" ca="1" si="913"/>
        <v>-3.7165882115323739E-5</v>
      </c>
      <c r="BM438" s="223">
        <f t="shared" ca="1" si="914"/>
        <v>-2.6644979202439088E-5</v>
      </c>
      <c r="BN438" s="223">
        <f t="shared" ca="1" si="915"/>
        <v>5.3881969013550445E-5</v>
      </c>
      <c r="BO438" s="223">
        <f t="shared" ca="1" si="916"/>
        <v>-7.1586004301401793E-6</v>
      </c>
      <c r="BP438" s="223">
        <f t="shared" ca="1" si="917"/>
        <v>-4.9390924530057207E-5</v>
      </c>
      <c r="BQ438" s="223">
        <f t="shared" ca="1" si="918"/>
        <v>3.8144662763137441E-5</v>
      </c>
      <c r="BR438" s="223">
        <f t="shared" ca="1" si="919"/>
        <v>2.5460356125117741E-5</v>
      </c>
      <c r="BS438" s="223">
        <f t="shared" ca="1" si="920"/>
        <v>-5.4117560404142454E-5</v>
      </c>
      <c r="BT438" s="223">
        <f t="shared" ca="1" si="921"/>
        <v>8.4910249423093133E-6</v>
      </c>
      <c r="BU438" s="223">
        <f t="shared" ca="1" si="922"/>
        <v>4.8790601440794492E-5</v>
      </c>
      <c r="BV438" s="223">
        <f t="shared" ca="1" si="923"/>
        <v>-3.9100466492423989E-5</v>
      </c>
      <c r="BW438" s="223">
        <f t="shared" ca="1" si="924"/>
        <v>-2.4260396681290661E-5</v>
      </c>
      <c r="BX438" s="223">
        <f t="shared" ca="1" si="925"/>
        <v>5.4320553399933024E-5</v>
      </c>
      <c r="BY438" s="223">
        <f t="shared" ca="1" si="926"/>
        <v>-9.8183347785530713E-6</v>
      </c>
      <c r="BZ438" s="223">
        <f t="shared" ca="1" si="927"/>
        <v>-4.8160888717621568E-5</v>
      </c>
      <c r="CA438" s="223">
        <f t="shared" ca="1" si="928"/>
        <v>4.0032717562755016E-5</v>
      </c>
      <c r="CB438" s="223">
        <f t="shared" ca="1" si="929"/>
        <v>2.3045823681656725E-5</v>
      </c>
      <c r="CC438" s="223">
        <f t="shared" ca="1" si="930"/>
        <v>-5.4490825725531592E-5</v>
      </c>
      <c r="CD438" s="223">
        <f t="shared" ca="1" si="931"/>
        <v>1.1139730417058176E-5</v>
      </c>
      <c r="CE438" s="223">
        <f t="shared" ca="1" si="932"/>
        <v>4.7502165675937521E-5</v>
      </c>
      <c r="CF438" s="223">
        <f t="shared" ca="1" si="933"/>
        <v>-4.094085442094705E-5</v>
      </c>
      <c r="CG438" s="223">
        <f t="shared" ca="1" si="934"/>
        <v>-2.1817368739577227E-5</v>
      </c>
      <c r="CH438" s="223">
        <f t="shared" ca="1" si="935"/>
        <v>5.4628274815256495E-5</v>
      </c>
      <c r="CI438" s="223">
        <f t="shared" ca="1" si="936"/>
        <v>-1.2454415898499874E-5</v>
      </c>
      <c r="CJ438" s="223">
        <f t="shared" ca="1" si="937"/>
        <v>-4.6814829105869893E-5</v>
      </c>
      <c r="CK438" s="223">
        <f t="shared" ca="1" si="938"/>
        <v>4.1824330039312006E-5</v>
      </c>
      <c r="CL438" s="223">
        <f t="shared" ca="1" si="939"/>
        <v>2.0575771830371543E-5</v>
      </c>
      <c r="CM438" s="223">
        <f t="shared" ca="1" si="940"/>
        <v>-5.4732817874915305E-5</v>
      </c>
      <c r="CN438" s="223">
        <f t="shared" ca="1" si="941"/>
        <v>1.3761599305506445E-5</v>
      </c>
      <c r="CO438" s="223">
        <f t="shared" ca="1" si="942"/>
        <v>4.6099293033268915E-5</v>
      </c>
      <c r="CP438" s="223">
        <f t="shared" ca="1" si="943"/>
        <v>-4.2682612245174726E-5</v>
      </c>
      <c r="CQ438" s="223">
        <f t="shared" ca="1" si="944"/>
        <v>-1.9321780845594354E-5</v>
      </c>
      <c r="CR438" s="223">
        <f t="shared" ca="1" si="945"/>
        <v>5.480439193167826E-5</v>
      </c>
      <c r="CS438" s="223">
        <f t="shared" ca="1" si="946"/>
        <v>-1.5060493239669202E-5</v>
      </c>
      <c r="CT438" s="223">
        <f t="shared" ca="1" si="947"/>
        <v>-4.5355988470307452E-5</v>
      </c>
      <c r="CU438" s="223">
        <f t="shared" ca="1" si="948"/>
        <v>4.3515184041425646E-5</v>
      </c>
      <c r="CV438" s="223">
        <f t="shared" ca="1" si="949"/>
        <v>1.8056151142522239E-5</v>
      </c>
      <c r="CW438" s="223">
        <f t="shared" ca="1" si="950"/>
        <v>-5.4842953872009728E-5</v>
      </c>
      <c r="CX438" s="223">
        <f t="shared" ca="1" si="951"/>
        <v>1.6350315295854008E-5</v>
      </c>
      <c r="CY438" s="223">
        <f t="shared" ca="1" si="952"/>
        <v>4.4585363155861998E-5</v>
      </c>
      <c r="CZ438" s="223">
        <f t="shared" ca="1" si="953"/>
        <v>-4.4321543917948501E-5</v>
      </c>
      <c r="DA438" s="223">
        <f t="shared" ca="1" si="954"/>
        <v>-1.6779645089166326E-5</v>
      </c>
      <c r="DB438" s="223">
        <f t="shared" ca="1" si="955"/>
        <v>5.4848480467638847E-5</v>
      </c>
      <c r="DC438" s="223">
        <f t="shared" ca="1" si="956"/>
        <v>-1.7630288533480764E-5</v>
      </c>
      <c r="DD438" s="223">
        <f t="shared" ca="1" si="957"/>
        <v>-4.3787881285804654E-5</v>
      </c>
      <c r="DE438" s="223">
        <f t="shared" ca="1" si="958"/>
        <v>4.5101206153703552E-5</v>
      </c>
      <c r="DF438" s="223">
        <f t="shared" ca="1" si="959"/>
        <v>1.5493031605038555E-5</v>
      </c>
      <c r="DG438" s="223">
        <f t="shared" ca="1" si="960"/>
        <v>-5.482096838955105E-5</v>
      </c>
      <c r="DH438" s="223">
        <f t="shared" ca="1" si="961"/>
        <v>1.8899641944535377E-5</v>
      </c>
      <c r="DI438" s="223">
        <f t="shared" ca="1" si="962"/>
        <v>4.2964023233396032E-5</v>
      </c>
      <c r="DJ438" s="223">
        <f t="shared" ca="1" si="963"/>
        <v>-4.5853701109315206E-5</v>
      </c>
      <c r="DK438" s="223">
        <f t="shared" ca="1" si="964"/>
        <v>-1.4197085697995171E-5</v>
      </c>
      <c r="DL438" s="223">
        <f t="shared" ca="1" si="965"/>
        <v>5.4760434209993391E-5</v>
      </c>
      <c r="DM438" s="223">
        <f t="shared" ca="1" si="966"/>
        <v>-2.0157610917984275E-5</v>
      </c>
      <c r="DN438" s="223">
        <f t="shared" ca="1" si="967"/>
        <v>-4.2114285259918941E-5</v>
      </c>
      <c r="DO438" s="223">
        <f t="shared" ca="1" si="968"/>
        <v>4.6578575509958076E-5</v>
      </c>
      <c r="DP438" s="223">
        <f t="shared" ca="1" si="969"/>
        <v>1.2892587997389041E-5</v>
      </c>
      <c r="DQ438" s="223">
        <f t="shared" ca="1" si="970"/>
        <v>-5.4666914392492261E-5</v>
      </c>
      <c r="DR438" s="223">
        <f t="shared" ca="1" si="971"/>
        <v>2.1403437700359249E-5</v>
      </c>
      <c r="DS438" s="223">
        <f t="shared" ca="1" si="972"/>
        <v>4.1239179215756841E-5</v>
      </c>
      <c r="DT438" s="223">
        <f t="shared" ca="1" si="973"/>
        <v>-4.7275392718399701E-5</v>
      </c>
      <c r="DU438" s="223">
        <f t="shared" ca="1" si="974"/>
        <v>-1.1580324283859711E-5</v>
      </c>
      <c r="DV438" s="223">
        <f t="shared" ca="1" si="975"/>
        <v>5.4540465269888538E-5</v>
      </c>
      <c r="DW438" s="223">
        <f t="shared" ca="1" si="976"/>
        <v>-2.2636371852188179E-5</v>
      </c>
      <c r="DX438" s="223">
        <f t="shared" ca="1" si="977"/>
        <v>-4.0339232232066376E-5</v>
      </c>
      <c r="DY438" s="223">
        <f t="shared" ca="1" si="978"/>
        <v>4.7943732998007775E-5</v>
      </c>
      <c r="DZ438" s="223">
        <f t="shared" ca="1" si="979"/>
        <v>1.0261085015996478E-5</v>
      </c>
      <c r="EA438" s="223">
        <f t="shared" ca="1" si="980"/>
        <v>-5.4381163010405779E-5</v>
      </c>
      <c r="EB438" s="223">
        <f t="shared" ca="1" si="981"/>
        <v>2.3855670700043238E-5</v>
      </c>
      <c r="EC438" s="223">
        <f t="shared" ca="1" si="982"/>
        <v>3.9414986403261418E-5</v>
      </c>
      <c r="ED438" s="223">
        <f t="shared" ca="1" si="983"/>
        <v>-4.8583193765590248E-5</v>
      </c>
      <c r="EE438" s="223">
        <f t="shared" ca="1" si="984"/>
        <v>-8.9356648542062826E-6</v>
      </c>
      <c r="EF438" s="223">
        <f t="shared" ca="1" si="985"/>
        <v>5.4189103571767989E-5</v>
      </c>
      <c r="EG438" s="223">
        <f t="shared" ca="1" si="986"/>
        <v>-2.5060599783889554E-5</v>
      </c>
      <c r="EH438" s="223">
        <f t="shared" ca="1" si="987"/>
        <v>-3.8466998460467321E-5</v>
      </c>
      <c r="EI438" s="223">
        <f t="shared" ca="1" si="988"/>
        <v>4.9193389833890918E-5</v>
      </c>
      <c r="EJ438" s="223">
        <f t="shared" ca="1" si="989"/>
        <v>7.6048621820354865E-6</v>
      </c>
      <c r="EK438" s="223">
        <f t="shared" ca="1" si="990"/>
        <v>-5.3964402643399647E-5</v>
      </c>
      <c r="EL438" s="223">
        <f t="shared" ca="1" si="991"/>
        <v>2.6250433299502216E-5</v>
      </c>
      <c r="EM438" s="223">
        <f t="shared" ca="1" si="992"/>
        <v>3.7495839436174339E-5</v>
      </c>
      <c r="EN438" s="223">
        <f t="shared" ca="1" si="993"/>
        <v>-4.9773953643614305E-5</v>
      </c>
      <c r="EO438" s="223">
        <f t="shared" ca="1" si="994"/>
        <v>-6.2694786252503479E-6</v>
      </c>
      <c r="EP438" s="223">
        <f t="shared" ca="1" si="995"/>
        <v>5.3707195576737855E-5</v>
      </c>
      <c r="EQ438" s="223">
        <f t="shared" ca="1" si="996"/>
        <v>-2.7424454535660826E-5</v>
      </c>
      <c r="ER438" s="223">
        <f t="shared" ca="1" si="997"/>
        <v>-3.6502094320265882E-5</v>
      </c>
      <c r="ES438" s="223">
        <f t="shared" ca="1" si="998"/>
        <v>5.0324535484830815E-5</v>
      </c>
      <c r="ET438" s="223">
        <f t="shared" ca="1" si="999"/>
        <v>4.9303185689691595E-6</v>
      </c>
      <c r="EU438" s="223">
        <f t="shared" ca="1" si="1000"/>
        <v>-5.3417637303702358E-5</v>
      </c>
      <c r="EV438" s="223">
        <f t="shared" ca="1" si="1001"/>
        <v>2.8581956305873577E-5</v>
      </c>
      <c r="EW438" s="223">
        <f t="shared" ca="1" si="1002"/>
        <v>3.548636170764015E-5</v>
      </c>
      <c r="EX438" s="223">
        <f t="shared" ca="1" si="1003"/>
        <v>-5.0844803707628054E-5</v>
      </c>
      <c r="EY438" s="223">
        <f t="shared" ca="1" si="1004"/>
        <v>-3.5881886731416177E-6</v>
      </c>
      <c r="EZ438" s="223">
        <f t="shared" ca="1" si="1005"/>
        <v>5.3095902243369255E-5</v>
      </c>
      <c r="FA438" s="223">
        <f t="shared" ca="1" si="1006"/>
        <v>-2.9722241374355871E-5</v>
      </c>
      <c r="FB438" s="223">
        <f t="shared" ca="1" si="1007"/>
        <v>-3.4449253437639868E-5</v>
      </c>
      <c r="FC438" s="223">
        <f t="shared" ca="1" si="1008"/>
        <v>5.1334444921880283E-5</v>
      </c>
      <c r="FD438" s="223">
        <f t="shared" ca="1" si="1009"/>
        <v>2.2438973866283912E-6</v>
      </c>
      <c r="FE438" s="223">
        <f t="shared" ca="1" si="1010"/>
        <v>-5.2742184196908463E-5</v>
      </c>
      <c r="FF438" s="223">
        <f t="shared" ca="1" si="1011"/>
        <v>3.0844622876023049E-5</v>
      </c>
      <c r="FG438" s="223">
        <f t="shared" ca="1" si="1012"/>
        <v>3.3391394225511711E-5</v>
      </c>
      <c r="FH438" s="223">
        <f t="shared" ca="1" si="1013"/>
        <v>-5.1793164186030145E-5</v>
      </c>
      <c r="FI438" s="223">
        <f t="shared" ca="1" si="1014"/>
        <v>-8.9825446023419182E-7</v>
      </c>
      <c r="FJ438" s="223">
        <f t="shared" ca="1" si="1015"/>
        <v>5.235669623084385E-5</v>
      </c>
      <c r="FK438" s="223">
        <f t="shared" ca="1" si="1016"/>
        <v>-3.1948424730221845E-5</v>
      </c>
      <c r="FL438" s="223">
        <f t="shared" ca="1" si="1017"/>
        <v>-3.2313421286086779E-5</v>
      </c>
      <c r="FM438" s="223">
        <f t="shared" ca="1" si="1018"/>
        <v>5.2220685184745535E-5</v>
      </c>
      <c r="FN438" s="223">
        <f t="shared" ca="1" si="1019"/>
        <v>-4.4792954106207385E-7</v>
      </c>
      <c r="FO438" s="223">
        <f t="shared" ca="1" si="1020"/>
        <v>-5.193967054871364E-5</v>
      </c>
      <c r="FP438" s="223">
        <f t="shared" ca="1" si="1021"/>
        <v>3.3032982047991733E-5</v>
      </c>
      <c r="FQ438" s="223">
        <f t="shared" ca="1" si="1022"/>
        <v>3.1215983949955779E-5</v>
      </c>
      <c r="FR438" s="223">
        <f t="shared" ca="1" si="1023"/>
        <v>-5.2616750395363738E-5</v>
      </c>
      <c r="FS438" s="223">
        <f t="shared" ca="1" si="1024"/>
        <v>1.7938437263488523E-6</v>
      </c>
      <c r="FT438" s="223">
        <f t="shared" ca="1" si="1025"/>
        <v>5.1491358351194298E-5</v>
      </c>
      <c r="FU438" s="223">
        <f t="shared" ca="1" si="1026"/>
        <v>-3.409764153255868E-5</v>
      </c>
      <c r="FV438" s="223">
        <f t="shared" ca="1" si="1027"/>
        <v>-3.0099743272331565E-5</v>
      </c>
      <c r="FW438" s="223">
        <f t="shared" ca="1" si="1028"/>
        <v>5.2981121243009881E-5</v>
      </c>
      <c r="FX438" s="223">
        <f t="shared" ca="1" si="1029"/>
        <v>-3.1386773672510172E-6</v>
      </c>
      <c r="FY438" s="223">
        <f t="shared" ca="1" si="1030"/>
        <v>-5.1012029684790147E-5</v>
      </c>
      <c r="FZ438" s="223">
        <f t="shared" ca="1" si="1031"/>
        <v>3.514176187286179E-5</v>
      </c>
      <c r="GA438" s="223">
        <f t="shared" ca="1" si="1032"/>
        <v>2.8965371634864583E-5</v>
      </c>
      <c r="GB438" s="223">
        <f t="shared" ca="1" si="1033"/>
        <v>-5.3313578244311004E-5</v>
      </c>
      <c r="GC438" s="223">
        <f t="shared" ca="1" si="1034"/>
        <v>4.4816203862698592E-6</v>
      </c>
      <c r="GD438" s="223">
        <f t="shared" ca="1" si="1035"/>
        <v>5.0501973279165347E-5</v>
      </c>
      <c r="GE438" s="223">
        <f t="shared" ca="1" si="1036"/>
        <v>-3.6164714129845375E-5</v>
      </c>
      <c r="GF438" s="223">
        <f t="shared" ca="1" si="1037"/>
        <v>-2.7813552340609786E-5</v>
      </c>
      <c r="GG438" s="223">
        <f t="shared" ca="1" si="1038"/>
        <v>5.3613921139600892E-5</v>
      </c>
      <c r="GH438" s="223">
        <f t="shared" ca="1" si="1039"/>
        <v>-5.8218638447496934E-6</v>
      </c>
      <c r="GI438" s="223">
        <f t="shared" ca="1" si="1040"/>
        <v>-4.996149637322878E-5</v>
      </c>
      <c r="GJ438" s="223">
        <f t="shared" ca="1" si="1041"/>
        <v>3.7165882115322926E-5</v>
      </c>
      <c r="GK438" s="223">
        <f t="shared" ca="1" si="1042"/>
        <v>2.6644979202440735E-5</v>
      </c>
      <c r="GL438" s="223">
        <f t="shared" ca="1" si="1043"/>
        <v>-5.3881969013550534E-5</v>
      </c>
      <c r="GM438" s="223">
        <f t="shared" ca="1" si="1044"/>
        <v>7.1586004301398608E-6</v>
      </c>
      <c r="GN438" s="223">
        <f t="shared" ca="1" si="1045"/>
        <v>4.9390924530057688E-5</v>
      </c>
      <c r="GO438" s="223">
        <f t="shared" ca="1" si="1046"/>
        <v>-3.8144662763136086E-5</v>
      </c>
      <c r="GP438" s="223">
        <f t="shared" ca="1" si="1047"/>
        <v>-2.5460356125117338E-5</v>
      </c>
      <c r="GQ438" s="223">
        <f t="shared" ca="1" si="1048"/>
        <v>5.41175604041424E-5</v>
      </c>
      <c r="GR438" s="223">
        <f t="shared" ca="1" si="1049"/>
        <v>-8.4910249423082189E-6</v>
      </c>
      <c r="GS438" s="223">
        <f t="shared" ca="1" si="1050"/>
        <v>-4.8790601440793922E-5</v>
      </c>
      <c r="GT438" s="223">
        <f t="shared" ca="1" si="1051"/>
        <v>3.9100466492423766E-5</v>
      </c>
      <c r="GU438" s="223">
        <f t="shared" ca="1" si="1052"/>
        <v>2.4260396681290952E-5</v>
      </c>
      <c r="GV438" s="223">
        <f t="shared" ca="1" si="1053"/>
        <v>-5.4320553399932767E-5</v>
      </c>
      <c r="GW438" s="223">
        <f t="shared" ca="1" si="1054"/>
        <v>9.8183347785542876E-6</v>
      </c>
      <c r="GX438" s="223">
        <f t="shared" ca="1" si="1055"/>
        <v>4.8160888717621724E-5</v>
      </c>
      <c r="GY438" s="223">
        <f t="shared" ca="1" si="1056"/>
        <v>-4.0032717562754799E-5</v>
      </c>
      <c r="GZ438" s="223">
        <f t="shared" ca="1" si="1057"/>
        <v>-2.3045823681658433E-5</v>
      </c>
      <c r="HA438" s="223">
        <f t="shared" ca="1" si="1058"/>
        <v>5.4490825725531734E-5</v>
      </c>
      <c r="HB438" s="223">
        <f t="shared" ca="1" si="1059"/>
        <v>-1.1139730417057868E-5</v>
      </c>
      <c r="HC438" s="223">
        <f t="shared" ca="1" si="1060"/>
        <v>-4.7502165675937677E-5</v>
      </c>
      <c r="HD438" s="223">
        <f t="shared" ca="1" si="1061"/>
        <v>4.094085442094579E-5</v>
      </c>
      <c r="HE438" s="223">
        <f t="shared" ca="1" si="1062"/>
        <v>2.1817368739576096E-5</v>
      </c>
      <c r="HF438" s="223">
        <f t="shared" ca="1" si="1063"/>
        <v>-5.4628274815256468E-5</v>
      </c>
      <c r="HG438" s="223">
        <f t="shared" ca="1" si="1064"/>
        <v>1.2454415898499558E-5</v>
      </c>
      <c r="HH438" s="223">
        <f t="shared" ca="1" si="1065"/>
        <v>4.6814829105870876E-5</v>
      </c>
      <c r="HI438" s="223">
        <f t="shared" ca="1" si="1066"/>
        <v>-4.1824330039312806E-5</v>
      </c>
      <c r="HJ438" s="223">
        <f t="shared" ca="1" si="1067"/>
        <v>-2.0575771830371844E-5</v>
      </c>
      <c r="HK438" s="223">
        <f t="shared" ca="1" si="1068"/>
        <v>5.4732817874915285E-5</v>
      </c>
      <c r="HL438" s="223">
        <f t="shared" ca="1" si="1069"/>
        <v>-1.3761599305504626E-5</v>
      </c>
      <c r="HM438" s="223">
        <f t="shared" ca="1" si="1070"/>
        <v>-4.6099293033268244E-5</v>
      </c>
      <c r="HN438" s="223">
        <f t="shared" ca="1" si="1071"/>
        <v>4.2682612245174523E-5</v>
      </c>
      <c r="HO438" s="223">
        <f t="shared" ca="1" si="1072"/>
        <v>1.9321780845594655E-5</v>
      </c>
      <c r="HP438" s="223">
        <f t="shared" ca="1" si="1073"/>
        <v>-5.4804391931678185E-5</v>
      </c>
      <c r="HQ438" s="223">
        <f t="shared" ca="1" si="1074"/>
        <v>1.5060493239670395E-5</v>
      </c>
      <c r="HR438" s="223">
        <f t="shared" ca="1" si="1075"/>
        <v>4.5355988470307629E-5</v>
      </c>
      <c r="HS438" s="223">
        <f t="shared" ca="1" si="1076"/>
        <v>-4.3515184041425457E-5</v>
      </c>
      <c r="HT438" s="223">
        <f t="shared" ca="1" si="1077"/>
        <v>-1.8056151142524018E-5</v>
      </c>
      <c r="HU438" s="223">
        <f t="shared" ca="1" si="1078"/>
        <v>5.4842953872009741E-5</v>
      </c>
      <c r="HV438" s="223">
        <f t="shared" ca="1" si="1079"/>
        <v>-1.6350315295853697E-5</v>
      </c>
      <c r="HW438" s="223">
        <f t="shared" ca="1" si="1080"/>
        <v>-4.4585363155862181E-5</v>
      </c>
      <c r="HX438" s="223">
        <f t="shared" ca="1" si="1081"/>
        <v>4.4321543917947396E-5</v>
      </c>
      <c r="HY438" s="223">
        <f t="shared" ca="1" si="1082"/>
        <v>1.6779645089165147E-5</v>
      </c>
      <c r="HZ438" s="223">
        <f t="shared" ca="1" si="1083"/>
        <v>-5.4848480467638847E-5</v>
      </c>
      <c r="IA438" s="223">
        <f t="shared" ca="1" si="1084"/>
        <v>1.7630288533480459E-5</v>
      </c>
      <c r="IB438" s="223">
        <f t="shared" ca="1" si="1085"/>
        <v>4.3787881285805785E-5</v>
      </c>
      <c r="IC438" s="223">
        <f t="shared" ca="1" si="1086"/>
        <v>-4.5101206153704249E-5</v>
      </c>
      <c r="ID438" s="223">
        <f t="shared" ca="1" si="1087"/>
        <v>-1.5493031605038867E-5</v>
      </c>
      <c r="IE438" s="223">
        <f t="shared" ca="1" si="1088"/>
        <v>5.3718869452848723E-5</v>
      </c>
      <c r="IF438" s="223">
        <f t="shared" ca="1" si="1089"/>
        <v>-1.8899641944533615E-5</v>
      </c>
      <c r="IG438" s="223">
        <f t="shared" ca="1" si="1090"/>
        <v>-4.296402323339526E-5</v>
      </c>
      <c r="IH438" s="223">
        <f t="shared" ca="1" si="1091"/>
        <v>4.585370110931503E-5</v>
      </c>
      <c r="II438" s="223">
        <f t="shared" ca="1" si="1092"/>
        <v>1.4197085697995485E-5</v>
      </c>
      <c r="IJ438" s="223">
        <f t="shared" ca="1" si="1093"/>
        <v>-5.4760434209993506E-5</v>
      </c>
      <c r="IK438" s="223">
        <f t="shared" ca="1" si="1094"/>
        <v>2.0157610917985427E-5</v>
      </c>
      <c r="IL438" s="223">
        <f t="shared" ca="1" si="1095"/>
        <v>4.2114285259919144E-5</v>
      </c>
      <c r="IM438" s="223">
        <f t="shared" ca="1" si="1096"/>
        <v>-4.6578575509957914E-5</v>
      </c>
      <c r="IN438" s="223">
        <f t="shared" ca="1" si="1097"/>
        <v>-1.2892587997390867E-5</v>
      </c>
      <c r="IO438" s="223">
        <f t="shared" ca="1" si="1098"/>
        <v>5.4666914392492152E-5</v>
      </c>
      <c r="IP438" s="223">
        <f t="shared" ca="1" si="1099"/>
        <v>-2.1403437700358954E-5</v>
      </c>
      <c r="IQ438" s="223">
        <f t="shared" ca="1" si="1100"/>
        <v>-4.1239179215757051E-5</v>
      </c>
      <c r="IR438" s="223">
        <f t="shared" ca="1" si="1101"/>
        <v>4.7275392718398752E-5</v>
      </c>
      <c r="IS438" s="223">
        <f t="shared" ca="1" si="1102"/>
        <v>1.1580324283858502E-5</v>
      </c>
      <c r="IT438" s="223">
        <f t="shared" ca="1" si="1103"/>
        <v>-5.4540465269888571E-5</v>
      </c>
      <c r="IU438" s="223">
        <f t="shared" ca="1" si="1104"/>
        <v>2.2636371852187895E-5</v>
      </c>
      <c r="IV438" s="223">
        <f t="shared" ca="1" si="1105"/>
        <v>4.033923223206765E-5</v>
      </c>
      <c r="IW438" s="223">
        <f t="shared" ca="1" si="1106"/>
        <v>-4.7943732998008378E-5</v>
      </c>
      <c r="IX438" s="223">
        <f t="shared" ca="1" si="1107"/>
        <v>-1.0261085015996793E-5</v>
      </c>
      <c r="IY438" s="223">
        <f t="shared" ca="1" si="1108"/>
        <v>5.4381163010405812E-5</v>
      </c>
      <c r="IZ438" s="223">
        <f t="shared" ca="1" si="1109"/>
        <v>-2.385567070004154E-5</v>
      </c>
      <c r="JA438" s="223">
        <f t="shared" ca="1" si="1110"/>
        <v>-3.9414986403260558E-5</v>
      </c>
      <c r="JB438" s="223">
        <f t="shared" ca="1" si="1111"/>
        <v>4.8583193765590099E-5</v>
      </c>
    </row>
    <row r="439" spans="2:262">
      <c r="B439" s="230">
        <v>78</v>
      </c>
      <c r="C439" s="229">
        <f t="shared" si="1112"/>
        <v>1.5234375000000009E-3</v>
      </c>
      <c r="D439" s="226">
        <f t="shared" ca="1" si="855"/>
        <v>49.836956510837936</v>
      </c>
      <c r="E439" s="225">
        <f ca="1">CF361</f>
        <v>-0.16304348916206357</v>
      </c>
      <c r="F439" s="224">
        <v>78</v>
      </c>
      <c r="G439" s="223">
        <f t="shared" ca="1" si="856"/>
        <v>-9.9369774393479155E-5</v>
      </c>
      <c r="H439" s="223">
        <f t="shared" ca="1" si="857"/>
        <v>1.8705488950020293E-4</v>
      </c>
      <c r="I439" s="223">
        <f t="shared" ca="1" si="858"/>
        <v>-2.6664014206563403E-5</v>
      </c>
      <c r="J439" s="223">
        <f t="shared" ca="1" si="859"/>
        <v>-1.6908921782640853E-4</v>
      </c>
      <c r="K439" s="223">
        <f t="shared" ca="1" si="860"/>
        <v>1.4059289781405117E-4</v>
      </c>
      <c r="L439" s="223">
        <f t="shared" ca="1" si="861"/>
        <v>7.4360576361282309E-5</v>
      </c>
      <c r="M439" s="223">
        <f t="shared" ca="1" si="862"/>
        <v>-1.9069554515107798E-4</v>
      </c>
      <c r="N439" s="223">
        <f t="shared" ca="1" si="863"/>
        <v>5.412621213570984E-5</v>
      </c>
      <c r="O439" s="223">
        <f t="shared" ca="1" si="864"/>
        <v>1.5422640180892696E-4</v>
      </c>
      <c r="P439" s="223">
        <f t="shared" ca="1" si="865"/>
        <v>-1.5804083192494785E-4</v>
      </c>
      <c r="Q439" s="223">
        <f t="shared" ca="1" si="866"/>
        <v>-4.7741696414566994E-5</v>
      </c>
      <c r="R439" s="223">
        <f t="shared" ca="1" si="867"/>
        <v>1.9020821813654635E-4</v>
      </c>
      <c r="S439" s="223">
        <f t="shared" ca="1" si="868"/>
        <v>-8.0416741029466261E-5</v>
      </c>
      <c r="T439" s="223">
        <f t="shared" ca="1" si="869"/>
        <v>-1.3602504994515252E-4</v>
      </c>
      <c r="U439" s="223">
        <f t="shared" ca="1" si="870"/>
        <v>1.7206765929684992E-4</v>
      </c>
      <c r="V439" s="223">
        <f t="shared" ca="1" si="871"/>
        <v>2.0089352917035971E-5</v>
      </c>
      <c r="W439" s="223">
        <f t="shared" ca="1" si="872"/>
        <v>-1.8560345761477952E-4</v>
      </c>
      <c r="X439" s="223">
        <f t="shared" ca="1" si="873"/>
        <v>1.0496649033282856E-4</v>
      </c>
      <c r="Y439" s="223">
        <f t="shared" ca="1" si="874"/>
        <v>1.1487916653613514E-4</v>
      </c>
      <c r="Z439" s="223">
        <f t="shared" ca="1" si="875"/>
        <v>-1.823697414771859E-4</v>
      </c>
      <c r="AA439" s="223">
        <f t="shared" ca="1" si="876"/>
        <v>7.9978644027181301E-6</v>
      </c>
      <c r="AB439" s="223">
        <f t="shared" ca="1" si="877"/>
        <v>1.7698094274502129E-4</v>
      </c>
      <c r="AC439" s="223">
        <f t="shared" ca="1" si="878"/>
        <v>-1.2724403211189178E-4</v>
      </c>
      <c r="AD439" s="223">
        <f t="shared" ca="1" si="879"/>
        <v>-9.1246496098600419E-5</v>
      </c>
      <c r="AE439" s="223">
        <f t="shared" ca="1" si="880"/>
        <v>1.887240694983145E-4</v>
      </c>
      <c r="AF439" s="223">
        <f t="shared" ca="1" si="881"/>
        <v>-3.5911952111139864E-5</v>
      </c>
      <c r="AG439" s="223">
        <f t="shared" ca="1" si="882"/>
        <v>-1.6452732493481368E-4</v>
      </c>
      <c r="AH439" s="223">
        <f t="shared" ca="1" si="883"/>
        <v>1.4676712486374674E-4</v>
      </c>
      <c r="AI439" s="223">
        <f t="shared" ca="1" si="884"/>
        <v>6.563861457852312E-5</v>
      </c>
      <c r="AJ439" s="223">
        <f t="shared" ca="1" si="885"/>
        <v>-1.9099309134820123E-4</v>
      </c>
      <c r="AK439" s="223">
        <f t="shared" ca="1" si="886"/>
        <v>6.3048654507921232E-5</v>
      </c>
      <c r="AL439" s="223">
        <f t="shared" ca="1" si="887"/>
        <v>1.4851218740070029E-4</v>
      </c>
      <c r="AM439" s="223">
        <f t="shared" ca="1" si="888"/>
        <v>-1.6311315258868154E-4</v>
      </c>
      <c r="AN439" s="223">
        <f t="shared" ca="1" si="889"/>
        <v>-3.8609855276813438E-5</v>
      </c>
      <c r="AO439" s="223">
        <f t="shared" ca="1" si="890"/>
        <v>1.8912768955608203E-4</v>
      </c>
      <c r="AP439" s="223">
        <f t="shared" ca="1" si="891"/>
        <v>-8.8820543937102967E-5</v>
      </c>
      <c r="AQ439" s="223">
        <f t="shared" ca="1" si="892"/>
        <v>-1.2928220950570593E-4</v>
      </c>
      <c r="AR439" s="223">
        <f t="shared" ca="1" si="893"/>
        <v>1.7592827315030159E-4</v>
      </c>
      <c r="AS439" s="223">
        <f t="shared" ca="1" si="894"/>
        <v>1.0745309207404086E-5</v>
      </c>
      <c r="AT439" s="223">
        <f t="shared" ca="1" si="895"/>
        <v>-1.8316824443737447E-4</v>
      </c>
      <c r="AU439" s="223">
        <f t="shared" ca="1" si="896"/>
        <v>1.1266973682183154E-4</v>
      </c>
      <c r="AV439" s="223">
        <f t="shared" ca="1" si="897"/>
        <v>1.0725366219808032E-4</v>
      </c>
      <c r="AW439" s="223">
        <f t="shared" ca="1" si="898"/>
        <v>-1.8493507788921196E-4</v>
      </c>
      <c r="AX439" s="223">
        <f t="shared" ca="1" si="899"/>
        <v>1.7351840356268612E-5</v>
      </c>
      <c r="AY439" s="223">
        <f t="shared" ca="1" si="900"/>
        <v>1.7324375998179411E-4</v>
      </c>
      <c r="AZ439" s="223">
        <f t="shared" ca="1" si="901"/>
        <v>-1.3407997015903652E-4</v>
      </c>
      <c r="BA439" s="223">
        <f t="shared" ca="1" si="902"/>
        <v>-8.2903397002371409E-5</v>
      </c>
      <c r="BB439" s="223">
        <f t="shared" ca="1" si="903"/>
        <v>1.8993859668272874E-4</v>
      </c>
      <c r="BC439" s="223">
        <f t="shared" ca="1" si="904"/>
        <v>-4.5073374977566393E-5</v>
      </c>
      <c r="BD439" s="223">
        <f t="shared" ca="1" si="905"/>
        <v>-1.5956907130656024E-4</v>
      </c>
      <c r="BE439" s="223">
        <f t="shared" ca="1" si="906"/>
        <v>1.52587777054364E-4</v>
      </c>
      <c r="BF439" s="223">
        <f t="shared" ca="1" si="907"/>
        <v>5.6758523623980643E-5</v>
      </c>
      <c r="BG439" s="223">
        <f t="shared" ca="1" si="908"/>
        <v>-1.9083051845924766E-4</v>
      </c>
      <c r="BH439" s="223">
        <f t="shared" ca="1" si="909"/>
        <v>7.1819207149014736E-5</v>
      </c>
      <c r="BI439" s="223">
        <f t="shared" ca="1" si="910"/>
        <v>1.4244019412489321E-4</v>
      </c>
      <c r="BJ439" s="223">
        <f t="shared" ca="1" si="911"/>
        <v>-1.6779251938080336E-4</v>
      </c>
      <c r="BK439" s="223">
        <f t="shared" ca="1" si="912"/>
        <v>-2.9384999615874127E-5</v>
      </c>
      <c r="BL439" s="223">
        <f t="shared" ca="1" si="913"/>
        <v>1.8759153580584804E-4</v>
      </c>
      <c r="BM439" s="223">
        <f t="shared" ca="1" si="914"/>
        <v>-9.7010370374633762E-5</v>
      </c>
      <c r="BN439" s="223">
        <f t="shared" ca="1" si="915"/>
        <v>-1.2222791689977695E-4</v>
      </c>
      <c r="BO439" s="223">
        <f t="shared" ca="1" si="916"/>
        <v>1.7936506038423891E-4</v>
      </c>
      <c r="BP439" s="223">
        <f t="shared" ca="1" si="917"/>
        <v>1.3753791067129745E-6</v>
      </c>
      <c r="BQ439" s="223">
        <f t="shared" ca="1" si="918"/>
        <v>-1.8029176291547652E-4</v>
      </c>
      <c r="BR439" s="223">
        <f t="shared" ca="1" si="919"/>
        <v>1.2010155204612737E-4</v>
      </c>
      <c r="BS439" s="223">
        <f t="shared" ca="1" si="920"/>
        <v>9.9369774393480117E-5</v>
      </c>
      <c r="BT439" s="223">
        <f t="shared" ca="1" si="921"/>
        <v>-1.870548895002028E-4</v>
      </c>
      <c r="BU439" s="223">
        <f t="shared" ca="1" si="922"/>
        <v>2.6664014206560476E-5</v>
      </c>
      <c r="BV439" s="223">
        <f t="shared" ca="1" si="923"/>
        <v>1.6908921782640967E-4</v>
      </c>
      <c r="BW439" s="223">
        <f t="shared" ca="1" si="924"/>
        <v>-1.4059289781404984E-4</v>
      </c>
      <c r="BX439" s="223">
        <f t="shared" ca="1" si="925"/>
        <v>-7.4360576361283799E-5</v>
      </c>
      <c r="BY439" s="223">
        <f t="shared" ca="1" si="926"/>
        <v>1.9069554515107793E-4</v>
      </c>
      <c r="BZ439" s="223">
        <f t="shared" ca="1" si="927"/>
        <v>-5.4126212135709277E-5</v>
      </c>
      <c r="CA439" s="223">
        <f t="shared" ca="1" si="928"/>
        <v>-1.542264018089271E-4</v>
      </c>
      <c r="CB439" s="223">
        <f t="shared" ca="1" si="929"/>
        <v>1.5804083192494809E-4</v>
      </c>
      <c r="CC439" s="223">
        <f t="shared" ca="1" si="930"/>
        <v>4.7741696414565897E-5</v>
      </c>
      <c r="CD439" s="223">
        <f t="shared" ca="1" si="931"/>
        <v>-1.9020821813654678E-4</v>
      </c>
      <c r="CE439" s="223">
        <f t="shared" ca="1" si="932"/>
        <v>8.0416741029462954E-5</v>
      </c>
      <c r="CF439" s="223">
        <f t="shared" ca="1" si="933"/>
        <v>1.3602504994515458E-4</v>
      </c>
      <c r="CG439" s="223">
        <f t="shared" ca="1" si="934"/>
        <v>-1.7206765929684865E-4</v>
      </c>
      <c r="CH439" s="223">
        <f t="shared" ca="1" si="935"/>
        <v>-2.0089352917038235E-5</v>
      </c>
      <c r="CI439" s="223">
        <f t="shared" ca="1" si="936"/>
        <v>1.856034576147799E-4</v>
      </c>
      <c r="CJ439" s="223">
        <f t="shared" ca="1" si="937"/>
        <v>-1.0496649033282722E-4</v>
      </c>
      <c r="CK439" s="223">
        <f t="shared" ca="1" si="938"/>
        <v>-1.1487916653613533E-4</v>
      </c>
      <c r="CL439" s="223">
        <f t="shared" ca="1" si="939"/>
        <v>1.8236974147718585E-4</v>
      </c>
      <c r="CM439" s="223">
        <f t="shared" ca="1" si="940"/>
        <v>-7.9978644027178998E-6</v>
      </c>
      <c r="CN439" s="223">
        <f t="shared" ca="1" si="941"/>
        <v>-1.7698094274502086E-4</v>
      </c>
      <c r="CO439" s="223">
        <f t="shared" ca="1" si="942"/>
        <v>1.2724403211189259E-4</v>
      </c>
      <c r="CP439" s="223">
        <f t="shared" ca="1" si="943"/>
        <v>9.1246496098604214E-5</v>
      </c>
      <c r="CQ439" s="223">
        <f t="shared" ca="1" si="944"/>
        <v>-1.8872406949831404E-4</v>
      </c>
      <c r="CR439" s="223">
        <f t="shared" ca="1" si="945"/>
        <v>3.5911952111136963E-5</v>
      </c>
      <c r="CS439" s="223">
        <f t="shared" ca="1" si="946"/>
        <v>1.6452732493481517E-4</v>
      </c>
      <c r="CT439" s="223">
        <f t="shared" ca="1" si="947"/>
        <v>-1.4676712486374574E-4</v>
      </c>
      <c r="CU439" s="223">
        <f t="shared" ca="1" si="948"/>
        <v>-6.5638614578524638E-5</v>
      </c>
      <c r="CV439" s="223">
        <f t="shared" ca="1" si="949"/>
        <v>1.909930913482012E-4</v>
      </c>
      <c r="CW439" s="223">
        <f t="shared" ca="1" si="950"/>
        <v>-6.3048654507921002E-5</v>
      </c>
      <c r="CX439" s="223">
        <f t="shared" ca="1" si="951"/>
        <v>-1.4851218740070046E-4</v>
      </c>
      <c r="CY439" s="223">
        <f t="shared" ca="1" si="952"/>
        <v>1.6311315258868143E-4</v>
      </c>
      <c r="CZ439" s="223">
        <f t="shared" ca="1" si="953"/>
        <v>3.8609855276812327E-5</v>
      </c>
      <c r="DA439" s="223">
        <f t="shared" ca="1" si="954"/>
        <v>-1.8912768955608262E-4</v>
      </c>
      <c r="DB439" s="223">
        <f t="shared" ca="1" si="955"/>
        <v>8.8820543937099145E-5</v>
      </c>
      <c r="DC439" s="223">
        <f t="shared" ca="1" si="956"/>
        <v>1.292822095057091E-4</v>
      </c>
      <c r="DD439" s="223">
        <f t="shared" ca="1" si="957"/>
        <v>-1.7592827315030093E-4</v>
      </c>
      <c r="DE439" s="223">
        <f t="shared" ca="1" si="958"/>
        <v>-1.0745309207405685E-5</v>
      </c>
      <c r="DF439" s="223">
        <f t="shared" ca="1" si="959"/>
        <v>1.8316824443737496E-4</v>
      </c>
      <c r="DG439" s="223">
        <f t="shared" ca="1" si="960"/>
        <v>-1.1266973682183025E-4</v>
      </c>
      <c r="DH439" s="223">
        <f t="shared" ca="1" si="961"/>
        <v>-1.0725366219808163E-4</v>
      </c>
      <c r="DI439" s="223">
        <f t="shared" ca="1" si="962"/>
        <v>1.8493507788921155E-4</v>
      </c>
      <c r="DJ439" s="223">
        <f t="shared" ca="1" si="963"/>
        <v>-1.7351840356269723E-5</v>
      </c>
      <c r="DK439" s="223">
        <f t="shared" ca="1" si="964"/>
        <v>-1.7324375998179365E-4</v>
      </c>
      <c r="DL439" s="223">
        <f t="shared" ca="1" si="965"/>
        <v>1.3407997015903731E-4</v>
      </c>
      <c r="DM439" s="223">
        <f t="shared" ca="1" si="966"/>
        <v>8.2903397002375299E-5</v>
      </c>
      <c r="DN439" s="223">
        <f t="shared" ca="1" si="967"/>
        <v>-1.8993859668272827E-4</v>
      </c>
      <c r="DO439" s="223">
        <f t="shared" ca="1" si="968"/>
        <v>4.5073374977562205E-5</v>
      </c>
      <c r="DP439" s="223">
        <f t="shared" ca="1" si="969"/>
        <v>1.5956907130656108E-4</v>
      </c>
      <c r="DQ439" s="223">
        <f t="shared" ca="1" si="970"/>
        <v>-1.5258777705436306E-4</v>
      </c>
      <c r="DR439" s="223">
        <f t="shared" ca="1" si="971"/>
        <v>-5.6758523623982174E-5</v>
      </c>
      <c r="DS439" s="223">
        <f t="shared" ca="1" si="972"/>
        <v>1.9083051845924772E-4</v>
      </c>
      <c r="DT439" s="223">
        <f t="shared" ca="1" si="973"/>
        <v>-7.1819207149013286E-5</v>
      </c>
      <c r="DU439" s="223">
        <f t="shared" ca="1" si="974"/>
        <v>-1.4244019412489427E-4</v>
      </c>
      <c r="DV439" s="223">
        <f t="shared" ca="1" si="975"/>
        <v>1.6779251938080388E-4</v>
      </c>
      <c r="DW439" s="223">
        <f t="shared" ca="1" si="976"/>
        <v>2.9384999615873029E-5</v>
      </c>
      <c r="DX439" s="223">
        <f t="shared" ca="1" si="977"/>
        <v>-1.8759153580584782E-4</v>
      </c>
      <c r="DY439" s="223">
        <f t="shared" ca="1" si="978"/>
        <v>9.7010370374630048E-5</v>
      </c>
      <c r="DZ439" s="223">
        <f t="shared" ca="1" si="979"/>
        <v>1.2222791689978026E-4</v>
      </c>
      <c r="EA439" s="223">
        <f t="shared" ca="1" si="980"/>
        <v>-1.7936506038423745E-4</v>
      </c>
      <c r="EB439" s="223">
        <f t="shared" ca="1" si="981"/>
        <v>-1.3753791067145602E-6</v>
      </c>
      <c r="EC439" s="223">
        <f t="shared" ca="1" si="982"/>
        <v>1.8029176291547703E-4</v>
      </c>
      <c r="ED439" s="223">
        <f t="shared" ca="1" si="983"/>
        <v>-1.2010155204612612E-4</v>
      </c>
      <c r="EE439" s="223">
        <f t="shared" ca="1" si="984"/>
        <v>-9.9369774393481472E-5</v>
      </c>
      <c r="EF439" s="223">
        <f t="shared" ca="1" si="985"/>
        <v>1.8705488950020247E-4</v>
      </c>
      <c r="EG439" s="223">
        <f t="shared" ca="1" si="986"/>
        <v>-2.6664014206561601E-5</v>
      </c>
      <c r="EH439" s="223">
        <f t="shared" ca="1" si="987"/>
        <v>-1.6908921782640915E-4</v>
      </c>
      <c r="EI439" s="223">
        <f t="shared" ca="1" si="988"/>
        <v>1.405928978140506E-4</v>
      </c>
      <c r="EJ439" s="223">
        <f t="shared" ca="1" si="989"/>
        <v>7.4360576361287757E-5</v>
      </c>
      <c r="EK439" s="223">
        <f t="shared" ca="1" si="990"/>
        <v>-1.9069554515107768E-4</v>
      </c>
      <c r="EL439" s="223">
        <f t="shared" ca="1" si="991"/>
        <v>5.4126212135705157E-5</v>
      </c>
      <c r="EM439" s="223">
        <f t="shared" ca="1" si="992"/>
        <v>1.5422640180892962E-4</v>
      </c>
      <c r="EN439" s="223">
        <f t="shared" ca="1" si="993"/>
        <v>-1.5804083192494568E-4</v>
      </c>
      <c r="EO439" s="223">
        <f t="shared" ca="1" si="994"/>
        <v>-4.7741696414570057E-5</v>
      </c>
      <c r="EP439" s="223">
        <f t="shared" ca="1" si="995"/>
        <v>1.9020821813654665E-4</v>
      </c>
      <c r="EQ439" s="223">
        <f t="shared" ca="1" si="996"/>
        <v>-8.0416741029463984E-5</v>
      </c>
      <c r="ER439" s="223">
        <f t="shared" ca="1" si="997"/>
        <v>-1.3602504994515382E-4</v>
      </c>
      <c r="ES439" s="223">
        <f t="shared" ca="1" si="998"/>
        <v>1.7206765929684913E-4</v>
      </c>
      <c r="ET439" s="223">
        <f t="shared" ca="1" si="999"/>
        <v>2.008935291703711E-5</v>
      </c>
      <c r="EU439" s="223">
        <f t="shared" ca="1" si="1000"/>
        <v>-1.8560345761477963E-4</v>
      </c>
      <c r="EV439" s="223">
        <f t="shared" ca="1" si="1001"/>
        <v>1.0496649033282817E-4</v>
      </c>
      <c r="EW439" s="223">
        <f t="shared" ca="1" si="1002"/>
        <v>1.1487916653613443E-4</v>
      </c>
      <c r="EX439" s="223">
        <f t="shared" ca="1" si="1003"/>
        <v>-1.823697414771862E-4</v>
      </c>
      <c r="EY439" s="223">
        <f t="shared" ca="1" si="1004"/>
        <v>7.9978644027189975E-6</v>
      </c>
      <c r="EZ439" s="223">
        <f t="shared" ca="1" si="1005"/>
        <v>1.7698094274502043E-4</v>
      </c>
      <c r="FA439" s="223">
        <f t="shared" ca="1" si="1006"/>
        <v>-1.2724403211189343E-4</v>
      </c>
      <c r="FB439" s="223">
        <f t="shared" ca="1" si="1007"/>
        <v>-9.1246496098607954E-5</v>
      </c>
      <c r="FC439" s="223">
        <f t="shared" ca="1" si="1008"/>
        <v>1.8872406949831339E-4</v>
      </c>
      <c r="FD439" s="223">
        <f t="shared" ca="1" si="1009"/>
        <v>-3.5911952111132721E-5</v>
      </c>
      <c r="FE439" s="223">
        <f t="shared" ca="1" si="1010"/>
        <v>-1.6452732493481737E-4</v>
      </c>
      <c r="FF439" s="223">
        <f t="shared" ca="1" si="1011"/>
        <v>1.46767124863743E-4</v>
      </c>
      <c r="FG439" s="223">
        <f t="shared" ca="1" si="1012"/>
        <v>6.5638614578528663E-5</v>
      </c>
      <c r="FH439" s="223">
        <f t="shared" ca="1" si="1013"/>
        <v>-1.909930913482012E-4</v>
      </c>
      <c r="FI439" s="223">
        <f t="shared" ca="1" si="1014"/>
        <v>6.304865450791695E-5</v>
      </c>
      <c r="FJ439" s="223">
        <f t="shared" ca="1" si="1015"/>
        <v>1.4851218740070317E-4</v>
      </c>
      <c r="FK439" s="223">
        <f t="shared" ca="1" si="1016"/>
        <v>-1.6311315258867918E-4</v>
      </c>
      <c r="FL439" s="223">
        <f t="shared" ca="1" si="1017"/>
        <v>-3.8609855276816555E-5</v>
      </c>
      <c r="FM439" s="223">
        <f t="shared" ca="1" si="1018"/>
        <v>1.8912768955608246E-4</v>
      </c>
      <c r="FN439" s="223">
        <f t="shared" ca="1" si="1019"/>
        <v>-8.8820543937100148E-5</v>
      </c>
      <c r="FO439" s="223">
        <f t="shared" ca="1" si="1020"/>
        <v>-1.2928220950570829E-4</v>
      </c>
      <c r="FP439" s="223">
        <f t="shared" ca="1" si="1021"/>
        <v>1.7592827315030137E-4</v>
      </c>
      <c r="FQ439" s="223">
        <f t="shared" ca="1" si="1022"/>
        <v>1.074530920740456E-5</v>
      </c>
      <c r="FR439" s="223">
        <f t="shared" ca="1" si="1023"/>
        <v>-1.8316824443737463E-4</v>
      </c>
      <c r="FS439" s="223">
        <f t="shared" ca="1" si="1024"/>
        <v>1.1266973682183117E-4</v>
      </c>
      <c r="FT439" s="223">
        <f t="shared" ca="1" si="1025"/>
        <v>1.0725366219808071E-4</v>
      </c>
      <c r="FU439" s="223">
        <f t="shared" ca="1" si="1026"/>
        <v>-1.8493507788921182E-4</v>
      </c>
      <c r="FV439" s="223">
        <f t="shared" ca="1" si="1027"/>
        <v>1.7351840356270848E-5</v>
      </c>
      <c r="FW439" s="223">
        <f t="shared" ca="1" si="1028"/>
        <v>1.7324375998179319E-4</v>
      </c>
      <c r="FX439" s="223">
        <f t="shared" ca="1" si="1029"/>
        <v>-1.3407997015903812E-4</v>
      </c>
      <c r="FY439" s="223">
        <f t="shared" ca="1" si="1030"/>
        <v>-8.2903397002379188E-5</v>
      </c>
      <c r="FZ439" s="223">
        <f t="shared" ca="1" si="1031"/>
        <v>1.8993859668272781E-4</v>
      </c>
      <c r="GA439" s="223">
        <f t="shared" ca="1" si="1032"/>
        <v>-4.5073374977558017E-5</v>
      </c>
      <c r="GB439" s="223">
        <f t="shared" ca="1" si="1033"/>
        <v>-1.5956907130656347E-4</v>
      </c>
      <c r="GC439" s="223">
        <f t="shared" ca="1" si="1034"/>
        <v>1.5258777705436045E-4</v>
      </c>
      <c r="GD439" s="223">
        <f t="shared" ca="1" si="1035"/>
        <v>5.6758523623986294E-5</v>
      </c>
      <c r="GE439" s="223">
        <f t="shared" ca="1" si="1036"/>
        <v>-1.9083051845924788E-4</v>
      </c>
      <c r="GF439" s="223">
        <f t="shared" ca="1" si="1037"/>
        <v>7.1819207149009302E-5</v>
      </c>
      <c r="GG439" s="223">
        <f t="shared" ca="1" si="1038"/>
        <v>1.4244019412489717E-4</v>
      </c>
      <c r="GH439" s="223">
        <f t="shared" ca="1" si="1039"/>
        <v>-1.6779251938080184E-4</v>
      </c>
      <c r="GI439" s="223">
        <f t="shared" ca="1" si="1040"/>
        <v>-2.9384999615877285E-5</v>
      </c>
      <c r="GJ439" s="223">
        <f t="shared" ca="1" si="1041"/>
        <v>1.8759153580584864E-4</v>
      </c>
      <c r="GK439" s="223">
        <f t="shared" ca="1" si="1042"/>
        <v>-9.7010370374631024E-5</v>
      </c>
      <c r="GL439" s="223">
        <f t="shared" ca="1" si="1043"/>
        <v>-1.2222791689977939E-4</v>
      </c>
      <c r="GM439" s="223">
        <f t="shared" ca="1" si="1044"/>
        <v>1.7936506038423783E-4</v>
      </c>
      <c r="GN439" s="223">
        <f t="shared" ca="1" si="1045"/>
        <v>1.3753791067134353E-6</v>
      </c>
      <c r="GO439" s="223">
        <f t="shared" ca="1" si="1046"/>
        <v>-1.8029176291547668E-4</v>
      </c>
      <c r="GP439" s="223">
        <f t="shared" ca="1" si="1047"/>
        <v>1.20101552046127E-4</v>
      </c>
      <c r="GQ439" s="223">
        <f t="shared" ca="1" si="1048"/>
        <v>9.9369774393480537E-5</v>
      </c>
      <c r="GR439" s="223">
        <f t="shared" ca="1" si="1049"/>
        <v>-1.8705488950020269E-4</v>
      </c>
      <c r="GS439" s="223">
        <f t="shared" ca="1" si="1050"/>
        <v>2.6664014206562712E-5</v>
      </c>
      <c r="GT439" s="223">
        <f t="shared" ca="1" si="1051"/>
        <v>1.6908921782640861E-4</v>
      </c>
      <c r="GU439" s="223">
        <f t="shared" ca="1" si="1052"/>
        <v>-1.4059289781405139E-4</v>
      </c>
      <c r="GV439" s="223">
        <f t="shared" ca="1" si="1053"/>
        <v>-7.4360576361291714E-5</v>
      </c>
      <c r="GW439" s="223">
        <f t="shared" ca="1" si="1054"/>
        <v>1.9069554515107744E-4</v>
      </c>
      <c r="GX439" s="223">
        <f t="shared" ca="1" si="1055"/>
        <v>-5.4126212135701037E-5</v>
      </c>
      <c r="GY439" s="223">
        <f t="shared" ca="1" si="1056"/>
        <v>-1.5422640180893217E-4</v>
      </c>
      <c r="GZ439" s="223">
        <f t="shared" ca="1" si="1057"/>
        <v>1.5804083192494327E-4</v>
      </c>
      <c r="HA439" s="223">
        <f t="shared" ca="1" si="1058"/>
        <v>4.7741696414574231E-5</v>
      </c>
      <c r="HB439" s="223">
        <f t="shared" ca="1" si="1059"/>
        <v>-1.9020821813654705E-4</v>
      </c>
      <c r="HC439" s="223">
        <f t="shared" ca="1" si="1060"/>
        <v>8.0416741029460081E-5</v>
      </c>
      <c r="HD439" s="223">
        <f t="shared" ca="1" si="1061"/>
        <v>1.3602504994515683E-4</v>
      </c>
      <c r="HE439" s="223">
        <f t="shared" ca="1" si="1062"/>
        <v>-1.7206765929684729E-4</v>
      </c>
      <c r="HF439" s="223">
        <f t="shared" ca="1" si="1063"/>
        <v>-2.0089352917041406E-5</v>
      </c>
      <c r="HG439" s="223">
        <f t="shared" ca="1" si="1064"/>
        <v>1.8560345761478063E-4</v>
      </c>
      <c r="HH439" s="223">
        <f t="shared" ca="1" si="1065"/>
        <v>-1.0496649033282458E-4</v>
      </c>
      <c r="HI439" s="223">
        <f t="shared" ca="1" si="1066"/>
        <v>-1.1487916653613788E-4</v>
      </c>
      <c r="HJ439" s="223">
        <f t="shared" ca="1" si="1067"/>
        <v>1.8236974147718492E-4</v>
      </c>
      <c r="HK439" s="223">
        <f t="shared" ca="1" si="1068"/>
        <v>-7.9978644027147014E-6</v>
      </c>
      <c r="HL439" s="223">
        <f t="shared" ca="1" si="1069"/>
        <v>-1.7698094274502205E-4</v>
      </c>
      <c r="HM439" s="223">
        <f t="shared" ca="1" si="1070"/>
        <v>1.2724403211189023E-4</v>
      </c>
      <c r="HN439" s="223">
        <f t="shared" ca="1" si="1071"/>
        <v>9.1246496098602235E-5</v>
      </c>
      <c r="HO439" s="223">
        <f t="shared" ca="1" si="1072"/>
        <v>-1.8872406949831436E-4</v>
      </c>
      <c r="HP439" s="223">
        <f t="shared" ca="1" si="1073"/>
        <v>3.5911952111139172E-5</v>
      </c>
      <c r="HQ439" s="223">
        <f t="shared" ca="1" si="1074"/>
        <v>1.6452732493481403E-4</v>
      </c>
      <c r="HR439" s="223">
        <f t="shared" ca="1" si="1075"/>
        <v>-1.4676712486374718E-4</v>
      </c>
      <c r="HS439" s="223">
        <f t="shared" ca="1" si="1076"/>
        <v>-6.5638614578522511E-5</v>
      </c>
      <c r="HT439" s="223">
        <f t="shared" ca="1" si="1077"/>
        <v>1.9099309134820117E-4</v>
      </c>
      <c r="HU439" s="223">
        <f t="shared" ca="1" si="1078"/>
        <v>-6.3048654507912884E-5</v>
      </c>
      <c r="HV439" s="223">
        <f t="shared" ca="1" si="1079"/>
        <v>-1.4851218740070588E-4</v>
      </c>
      <c r="HW439" s="223">
        <f t="shared" ca="1" si="1080"/>
        <v>1.6311315258867693E-4</v>
      </c>
      <c r="HX439" s="223">
        <f t="shared" ca="1" si="1081"/>
        <v>3.860985527682077E-5</v>
      </c>
      <c r="HY439" s="223">
        <f t="shared" ca="1" si="1082"/>
        <v>-1.8912768955608308E-4</v>
      </c>
      <c r="HZ439" s="223">
        <f t="shared" ca="1" si="1083"/>
        <v>8.8820543937096326E-5</v>
      </c>
      <c r="IA439" s="223">
        <f t="shared" ca="1" si="1084"/>
        <v>1.2928220950571146E-4</v>
      </c>
      <c r="IB439" s="223">
        <f t="shared" ca="1" si="1085"/>
        <v>-1.7592827315029972E-4</v>
      </c>
      <c r="IC439" s="223">
        <f t="shared" ca="1" si="1086"/>
        <v>-1.0745309207408856E-5</v>
      </c>
      <c r="ID439" s="223">
        <f t="shared" ca="1" si="1087"/>
        <v>1.8316824443737585E-4</v>
      </c>
      <c r="IE439" s="223">
        <f t="shared" ca="1" si="1088"/>
        <v>-6.9924635426475045E-5</v>
      </c>
      <c r="IF439" s="223">
        <f t="shared" ca="1" si="1089"/>
        <v>-1.0725366219808427E-4</v>
      </c>
      <c r="IG439" s="223">
        <f t="shared" ca="1" si="1090"/>
        <v>1.8493507788921076E-4</v>
      </c>
      <c r="IH439" s="223">
        <f t="shared" ca="1" si="1091"/>
        <v>-1.7351840356266538E-5</v>
      </c>
      <c r="II439" s="223">
        <f t="shared" ca="1" si="1092"/>
        <v>-1.7324375998179498E-4</v>
      </c>
      <c r="IJ439" s="223">
        <f t="shared" ca="1" si="1093"/>
        <v>1.3407997015903506E-4</v>
      </c>
      <c r="IK439" s="223">
        <f t="shared" ca="1" si="1094"/>
        <v>8.2903397002373293E-5</v>
      </c>
      <c r="IL439" s="223">
        <f t="shared" ca="1" si="1095"/>
        <v>-1.8993859668272852E-4</v>
      </c>
      <c r="IM439" s="223">
        <f t="shared" ca="1" si="1096"/>
        <v>4.5073374977564387E-5</v>
      </c>
      <c r="IN439" s="223">
        <f t="shared" ca="1" si="1097"/>
        <v>1.5956907130655986E-4</v>
      </c>
      <c r="IO439" s="223">
        <f t="shared" ca="1" si="1098"/>
        <v>-1.5258777705436438E-4</v>
      </c>
      <c r="IP439" s="223">
        <f t="shared" ca="1" si="1099"/>
        <v>-5.6758523623980019E-5</v>
      </c>
      <c r="IQ439" s="223">
        <f t="shared" ca="1" si="1100"/>
        <v>1.908305184592481E-4</v>
      </c>
      <c r="IR439" s="223">
        <f t="shared" ca="1" si="1101"/>
        <v>-7.181920714900529E-5</v>
      </c>
      <c r="IS439" s="223">
        <f t="shared" ca="1" si="1102"/>
        <v>-1.4244019412490005E-4</v>
      </c>
      <c r="IT439" s="223">
        <f t="shared" ca="1" si="1103"/>
        <v>1.6779251938079978E-4</v>
      </c>
      <c r="IU439" s="223">
        <f t="shared" ca="1" si="1104"/>
        <v>2.9384999615881527E-5</v>
      </c>
      <c r="IV439" s="223">
        <f t="shared" ca="1" si="1105"/>
        <v>-1.8759153580584942E-4</v>
      </c>
      <c r="IW439" s="223">
        <f t="shared" ca="1" si="1106"/>
        <v>9.7010370374627324E-5</v>
      </c>
      <c r="IX439" s="223">
        <f t="shared" ca="1" si="1107"/>
        <v>1.2222791689978272E-4</v>
      </c>
      <c r="IY439" s="223">
        <f t="shared" ca="1" si="1108"/>
        <v>-1.7936506038423636E-4</v>
      </c>
      <c r="IZ439" s="223">
        <f t="shared" ca="1" si="1109"/>
        <v>-1.375379106717745E-6</v>
      </c>
      <c r="JA439" s="223">
        <f t="shared" ca="1" si="1110"/>
        <v>1.8029176291547809E-4</v>
      </c>
      <c r="JB439" s="223">
        <f t="shared" ca="1" si="1111"/>
        <v>-1.2010155204612365E-4</v>
      </c>
    </row>
    <row r="440" spans="2:262">
      <c r="B440" s="230">
        <v>79</v>
      </c>
      <c r="C440" s="229">
        <f t="shared" si="1112"/>
        <v>1.5429687500000009E-3</v>
      </c>
      <c r="D440" s="226">
        <f t="shared" ca="1" si="855"/>
        <v>49.835559237941183</v>
      </c>
      <c r="E440" s="225">
        <f ca="1">CG361</f>
        <v>-0.16444076205881336</v>
      </c>
      <c r="F440" s="224">
        <v>79</v>
      </c>
      <c r="G440" s="223">
        <f t="shared" ca="1" si="856"/>
        <v>-2.3317797873566163E-4</v>
      </c>
      <c r="H440" s="223">
        <f t="shared" ca="1" si="857"/>
        <v>4.9566356875314324E-4</v>
      </c>
      <c r="I440" s="223">
        <f t="shared" ca="1" si="858"/>
        <v>-1.2359573763528879E-4</v>
      </c>
      <c r="J440" s="223">
        <f t="shared" ca="1" si="859"/>
        <v>-4.0670058372950133E-4</v>
      </c>
      <c r="K440" s="223">
        <f t="shared" ca="1" si="860"/>
        <v>4.1633478051554816E-4</v>
      </c>
      <c r="L440" s="223">
        <f t="shared" ca="1" si="861"/>
        <v>1.0702694164064179E-4</v>
      </c>
      <c r="M440" s="223">
        <f t="shared" ca="1" si="862"/>
        <v>-4.9337171065952216E-4</v>
      </c>
      <c r="N440" s="223">
        <f t="shared" ca="1" si="863"/>
        <v>2.4809711802563453E-4</v>
      </c>
      <c r="O440" s="223">
        <f t="shared" ca="1" si="864"/>
        <v>3.1479386794739972E-4</v>
      </c>
      <c r="P440" s="223">
        <f t="shared" ca="1" si="865"/>
        <v>-4.7468261923747405E-4</v>
      </c>
      <c r="Q440" s="223">
        <f t="shared" ca="1" si="866"/>
        <v>2.6877969238589284E-5</v>
      </c>
      <c r="R440" s="223">
        <f t="shared" ca="1" si="867"/>
        <v>4.5533612379525723E-4</v>
      </c>
      <c r="S440" s="223">
        <f t="shared" ca="1" si="868"/>
        <v>-3.546243910565772E-4</v>
      </c>
      <c r="T440" s="223">
        <f t="shared" ca="1" si="869"/>
        <v>-2.0008100744424759E-4</v>
      </c>
      <c r="U440" s="223">
        <f t="shared" ca="1" si="870"/>
        <v>4.9864071402478706E-4</v>
      </c>
      <c r="V440" s="223">
        <f t="shared" ca="1" si="871"/>
        <v>-1.5883562853931865E-4</v>
      </c>
      <c r="W440" s="223">
        <f t="shared" ca="1" si="872"/>
        <v>-3.8431240535235595E-4</v>
      </c>
      <c r="X440" s="223">
        <f t="shared" ca="1" si="873"/>
        <v>4.3545988286958952E-4</v>
      </c>
      <c r="Y440" s="223">
        <f t="shared" ca="1" si="874"/>
        <v>7.0872704442610345E-5</v>
      </c>
      <c r="Z440" s="223">
        <f t="shared" ca="1" si="875"/>
        <v>-4.8647335197900255E-4</v>
      </c>
      <c r="AA440" s="223">
        <f t="shared" ca="1" si="876"/>
        <v>2.7928598512495307E-4</v>
      </c>
      <c r="AB440" s="223">
        <f t="shared" ca="1" si="877"/>
        <v>2.8544607233849264E-4</v>
      </c>
      <c r="AC440" s="223">
        <f t="shared" ca="1" si="878"/>
        <v>-4.8474723439101322E-4</v>
      </c>
      <c r="AD440" s="223">
        <f t="shared" ca="1" si="879"/>
        <v>6.3470174924285249E-5</v>
      </c>
      <c r="AE440" s="223">
        <f t="shared" ca="1" si="880"/>
        <v>4.3906203254449888E-4</v>
      </c>
      <c r="AF440" s="223">
        <f t="shared" ca="1" si="881"/>
        <v>-3.7950266741174061E-4</v>
      </c>
      <c r="AG440" s="223">
        <f t="shared" ca="1" si="882"/>
        <v>-1.6589977983795279E-4</v>
      </c>
      <c r="AH440" s="223">
        <f t="shared" ca="1" si="883"/>
        <v>4.9891568206359284E-4</v>
      </c>
      <c r="AI440" s="223">
        <f t="shared" ca="1" si="884"/>
        <v>-1.9321477541035903E-4</v>
      </c>
      <c r="AJ440" s="223">
        <f t="shared" ca="1" si="885"/>
        <v>-3.5984160475277223E-4</v>
      </c>
      <c r="AK440" s="223">
        <f t="shared" ca="1" si="886"/>
        <v>4.5222519038897455E-4</v>
      </c>
      <c r="AL440" s="223">
        <f t="shared" ca="1" si="887"/>
        <v>3.433440191860773E-5</v>
      </c>
      <c r="AM440" s="223">
        <f t="shared" ca="1" si="888"/>
        <v>-4.7693875205478292E-4</v>
      </c>
      <c r="AN440" s="223">
        <f t="shared" ca="1" si="889"/>
        <v>3.0896137727280584E-4</v>
      </c>
      <c r="AO440" s="223">
        <f t="shared" ca="1" si="890"/>
        <v>2.5455141973178773E-4</v>
      </c>
      <c r="AP440" s="223">
        <f t="shared" ca="1" si="891"/>
        <v>-4.9218496228161789E-4</v>
      </c>
      <c r="AQ440" s="223">
        <f t="shared" ca="1" si="892"/>
        <v>9.9718430232839043E-5</v>
      </c>
      <c r="AR440" s="223">
        <f t="shared" ca="1" si="893"/>
        <v>4.204086260978972E-4</v>
      </c>
      <c r="AS440" s="223">
        <f t="shared" ca="1" si="894"/>
        <v>-4.0232438593109667E-4</v>
      </c>
      <c r="AT440" s="223">
        <f t="shared" ca="1" si="895"/>
        <v>-1.3081952695072295E-4</v>
      </c>
      <c r="AU440" s="223">
        <f t="shared" ca="1" si="896"/>
        <v>4.9648698279393432E-4</v>
      </c>
      <c r="AV440" s="223">
        <f t="shared" ca="1" si="897"/>
        <v>-2.2654687467281957E-4</v>
      </c>
      <c r="AW440" s="223">
        <f t="shared" ca="1" si="898"/>
        <v>-3.3342079131941393E-4</v>
      </c>
      <c r="AX440" s="223">
        <f t="shared" ca="1" si="899"/>
        <v>4.6653985041966663E-4</v>
      </c>
      <c r="AY440" s="223">
        <f t="shared" ca="1" si="900"/>
        <v>-2.3899617042179365E-6</v>
      </c>
      <c r="AZ440" s="223">
        <f t="shared" ca="1" si="901"/>
        <v>-4.6481957970995565E-4</v>
      </c>
      <c r="BA440" s="223">
        <f t="shared" ca="1" si="902"/>
        <v>3.3696248094799975E-4</v>
      </c>
      <c r="BB440" s="223">
        <f t="shared" ca="1" si="903"/>
        <v>2.2227733092655135E-4</v>
      </c>
      <c r="BC440" s="223">
        <f t="shared" ca="1" si="904"/>
        <v>-4.9695549721742282E-4</v>
      </c>
      <c r="BD440" s="223">
        <f t="shared" ca="1" si="905"/>
        <v>1.3542630272810201E-4</v>
      </c>
      <c r="BE440" s="223">
        <f t="shared" ca="1" si="906"/>
        <v>3.9947698888116853E-4</v>
      </c>
      <c r="BF440" s="223">
        <f t="shared" ca="1" si="907"/>
        <v>-4.229658737446493E-4</v>
      </c>
      <c r="BG440" s="223">
        <f t="shared" ca="1" si="908"/>
        <v>-9.503035171239726E-5</v>
      </c>
      <c r="BH440" s="223">
        <f t="shared" ca="1" si="909"/>
        <v>4.9136777754758333E-4</v>
      </c>
      <c r="BI440" s="223">
        <f t="shared" ca="1" si="910"/>
        <v>-2.5865129679280717E-4</v>
      </c>
      <c r="BJ440" s="223">
        <f t="shared" ca="1" si="911"/>
        <v>-3.0519314172944219E-4</v>
      </c>
      <c r="BK440" s="223">
        <f t="shared" ca="1" si="912"/>
        <v>4.7832629057869874E-4</v>
      </c>
      <c r="BL440" s="223">
        <f t="shared" ca="1" si="913"/>
        <v>-3.9101373917488867E-5</v>
      </c>
      <c r="BM440" s="223">
        <f t="shared" ca="1" si="914"/>
        <v>-4.5018150978949259E-4</v>
      </c>
      <c r="BN440" s="223">
        <f t="shared" ca="1" si="915"/>
        <v>3.6313755574361923E-4</v>
      </c>
      <c r="BO440" s="223">
        <f t="shared" ca="1" si="916"/>
        <v>1.8879870200634011E-4</v>
      </c>
      <c r="BP440" s="223">
        <f t="shared" ca="1" si="917"/>
        <v>-4.9903298725628112E-4</v>
      </c>
      <c r="BQ440" s="223">
        <f t="shared" ca="1" si="918"/>
        <v>1.7040028835518497E-4</v>
      </c>
      <c r="BR440" s="223">
        <f t="shared" ca="1" si="919"/>
        <v>3.7638055124995584E-4</v>
      </c>
      <c r="BS440" s="223">
        <f t="shared" ca="1" si="920"/>
        <v>-4.4131527284151209E-4</v>
      </c>
      <c r="BT440" s="223">
        <f t="shared" ca="1" si="921"/>
        <v>-5.8726198764470371E-5</v>
      </c>
      <c r="BU440" s="223">
        <f t="shared" ca="1" si="922"/>
        <v>4.8358580774130941E-4</v>
      </c>
      <c r="BV440" s="223">
        <f t="shared" ca="1" si="923"/>
        <v>-2.8935406512524886E-4</v>
      </c>
      <c r="BW440" s="223">
        <f t="shared" ca="1" si="924"/>
        <v>-2.7531162406170496E-4</v>
      </c>
      <c r="BX440" s="223">
        <f t="shared" ca="1" si="925"/>
        <v>4.8752063912564409E-4</v>
      </c>
      <c r="BY440" s="223">
        <f t="shared" ca="1" si="926"/>
        <v>-7.5600892397655468E-5</v>
      </c>
      <c r="BZ440" s="223">
        <f t="shared" ca="1" si="927"/>
        <v>-4.3310386726257458E-4</v>
      </c>
      <c r="CA440" s="223">
        <f t="shared" ca="1" si="928"/>
        <v>3.8734475666147975E-4</v>
      </c>
      <c r="CB440" s="223">
        <f t="shared" ca="1" si="929"/>
        <v>1.5429695656194256E-4</v>
      </c>
      <c r="CC440" s="223">
        <f t="shared" ca="1" si="930"/>
        <v>-4.9840617429967198E-4</v>
      </c>
      <c r="CD440" s="223">
        <f t="shared" ca="1" si="931"/>
        <v>2.0445086005575053E-4</v>
      </c>
      <c r="CE440" s="223">
        <f t="shared" ca="1" si="932"/>
        <v>3.5124447480092738E-4</v>
      </c>
      <c r="CF440" s="223">
        <f t="shared" ca="1" si="933"/>
        <v>-4.57273146238135E-4</v>
      </c>
      <c r="CG440" s="223">
        <f t="shared" ca="1" si="934"/>
        <v>-2.2103803457240045E-5</v>
      </c>
      <c r="CH440" s="223">
        <f t="shared" ca="1" si="935"/>
        <v>4.7318324454374589E-4</v>
      </c>
      <c r="CI440" s="223">
        <f t="shared" ca="1" si="936"/>
        <v>-3.1848879870839393E-4</v>
      </c>
      <c r="CJ440" s="223">
        <f t="shared" ca="1" si="937"/>
        <v>-2.4393816884946308E-4</v>
      </c>
      <c r="CK440" s="223">
        <f t="shared" ca="1" si="938"/>
        <v>4.940730710891009E-4</v>
      </c>
      <c r="CL440" s="223">
        <f t="shared" ca="1" si="939"/>
        <v>-1.1169072309167371E-4</v>
      </c>
      <c r="CM440" s="223">
        <f t="shared" ca="1" si="940"/>
        <v>-4.1367919735371054E-4</v>
      </c>
      <c r="CN440" s="223">
        <f t="shared" ca="1" si="941"/>
        <v>4.0945290278242296E-4</v>
      </c>
      <c r="CO440" s="223">
        <f t="shared" ca="1" si="942"/>
        <v>1.1895906254122976E-4</v>
      </c>
      <c r="CP440" s="223">
        <f t="shared" ca="1" si="943"/>
        <v>-4.9507845510131669E-4</v>
      </c>
      <c r="CQ440" s="223">
        <f t="shared" ca="1" si="944"/>
        <v>2.3739349483150939E-4</v>
      </c>
      <c r="CR440" s="223">
        <f t="shared" ca="1" si="945"/>
        <v>3.2420497411020084E-4</v>
      </c>
      <c r="CS440" s="223">
        <f t="shared" ca="1" si="946"/>
        <v>-4.7075301683594743E-4</v>
      </c>
      <c r="CT440" s="223">
        <f t="shared" ca="1" si="947"/>
        <v>1.4638374276049367E-5</v>
      </c>
      <c r="CU440" s="223">
        <f t="shared" ca="1" si="948"/>
        <v>4.6021646034615903E-4</v>
      </c>
      <c r="CV440" s="223">
        <f t="shared" ca="1" si="949"/>
        <v>-3.4589761389662316E-4</v>
      </c>
      <c r="CW440" s="223">
        <f t="shared" ca="1" si="950"/>
        <v>-2.1124279156478415E-4</v>
      </c>
      <c r="CX440" s="223">
        <f t="shared" ca="1" si="951"/>
        <v>4.9794807827254221E-4</v>
      </c>
      <c r="CY440" s="223">
        <f t="shared" ca="1" si="952"/>
        <v>-1.4717529208006745E-4</v>
      </c>
      <c r="CZ440" s="223">
        <f t="shared" ca="1" si="953"/>
        <v>-3.9201276403213792E-4</v>
      </c>
      <c r="DA440" s="223">
        <f t="shared" ca="1" si="954"/>
        <v>4.2934218814711658E-4</v>
      </c>
      <c r="DB440" s="223">
        <f t="shared" ca="1" si="955"/>
        <v>8.2976519053694814E-5</v>
      </c>
      <c r="DC440" s="223">
        <f t="shared" ca="1" si="956"/>
        <v>-4.8906786285987365E-4</v>
      </c>
      <c r="DD440" s="223">
        <f t="shared" ca="1" si="957"/>
        <v>2.6904967369038228E-4</v>
      </c>
      <c r="DE440" s="223">
        <f t="shared" ca="1" si="958"/>
        <v>2.9540857857481337E-4</v>
      </c>
      <c r="DF440" s="223">
        <f t="shared" ca="1" si="959"/>
        <v>-4.8168183604825187E-4</v>
      </c>
      <c r="DG440" s="223">
        <f t="shared" ca="1" si="960"/>
        <v>5.1301225390829741E-5</v>
      </c>
      <c r="DH440" s="223">
        <f t="shared" ca="1" si="961"/>
        <v>4.4475572327560165E-4</v>
      </c>
      <c r="DI440" s="223">
        <f t="shared" ca="1" si="962"/>
        <v>-3.7143197994567162E-4</v>
      </c>
      <c r="DJ440" s="223">
        <f t="shared" ca="1" si="963"/>
        <v>-1.7740267128998712E-4</v>
      </c>
      <c r="DK440" s="223">
        <f t="shared" ca="1" si="964"/>
        <v>4.9912466167629718E-4</v>
      </c>
      <c r="DL440" s="223">
        <f t="shared" ca="1" si="965"/>
        <v>-1.8186230540902666E-4</v>
      </c>
      <c r="DM440" s="223">
        <f t="shared" ca="1" si="966"/>
        <v>-3.6822197957726279E-4</v>
      </c>
      <c r="DN440" s="223">
        <f t="shared" ca="1" si="967"/>
        <v>4.4690483099491581E-4</v>
      </c>
      <c r="DO440" s="223">
        <f t="shared" ca="1" si="968"/>
        <v>4.6544318620105106E-5</v>
      </c>
      <c r="DP440" s="223">
        <f t="shared" ca="1" si="969"/>
        <v>-4.8040696949547273E-4</v>
      </c>
      <c r="DQ440" s="223">
        <f t="shared" ca="1" si="970"/>
        <v>2.9924784905637012E-4</v>
      </c>
      <c r="DR440" s="223">
        <f t="shared" ca="1" si="971"/>
        <v>2.650113383571562E-4</v>
      </c>
      <c r="DS440" s="223">
        <f t="shared" ca="1" si="972"/>
        <v>-4.9000037965683525E-4</v>
      </c>
      <c r="DT440" s="223">
        <f t="shared" ca="1" si="973"/>
        <v>8.7686070720358755E-5</v>
      </c>
      <c r="DU440" s="223">
        <f t="shared" ca="1" si="974"/>
        <v>4.2688481640581327E-4</v>
      </c>
      <c r="DV440" s="223">
        <f t="shared" ca="1" si="975"/>
        <v>-3.9495352391355509E-4</v>
      </c>
      <c r="DW440" s="223">
        <f t="shared" ca="1" si="976"/>
        <v>-1.4260119056882405E-4</v>
      </c>
      <c r="DX440" s="223">
        <f t="shared" ca="1" si="977"/>
        <v>4.9759644529296081E-4</v>
      </c>
      <c r="DY440" s="223">
        <f t="shared" ca="1" si="978"/>
        <v>-2.1556379114794799E-4</v>
      </c>
      <c r="DZ440" s="223">
        <f t="shared" ca="1" si="979"/>
        <v>-3.4243576831133164E-4</v>
      </c>
      <c r="EA440" s="223">
        <f t="shared" ca="1" si="980"/>
        <v>4.6204565784254168E-4</v>
      </c>
      <c r="EB440" s="223">
        <f t="shared" ca="1" si="981"/>
        <v>9.8598904911912852E-6</v>
      </c>
      <c r="EC440" s="223">
        <f t="shared" ca="1" si="982"/>
        <v>-4.6914270913965328E-4</v>
      </c>
      <c r="ED440" s="223">
        <f t="shared" ca="1" si="983"/>
        <v>3.2782437440069236E-4</v>
      </c>
      <c r="EE440" s="223">
        <f t="shared" ca="1" si="984"/>
        <v>2.3317797873566532E-4</v>
      </c>
      <c r="EF440" s="223">
        <f t="shared" ca="1" si="985"/>
        <v>-4.9566356875314389E-4</v>
      </c>
      <c r="EG440" s="223">
        <f t="shared" ca="1" si="986"/>
        <v>1.2359573763528927E-4</v>
      </c>
      <c r="EH440" s="223">
        <f t="shared" ca="1" si="987"/>
        <v>4.0670058372950356E-4</v>
      </c>
      <c r="EI440" s="223">
        <f t="shared" ca="1" si="988"/>
        <v>-4.1633478051554361E-4</v>
      </c>
      <c r="EJ440" s="223">
        <f t="shared" ca="1" si="989"/>
        <v>-1.0702694164064128E-4</v>
      </c>
      <c r="EK440" s="223">
        <f t="shared" ca="1" si="990"/>
        <v>4.9337171065952075E-4</v>
      </c>
      <c r="EL440" s="223">
        <f t="shared" ca="1" si="991"/>
        <v>-2.4809711802562727E-4</v>
      </c>
      <c r="EM440" s="223">
        <f t="shared" ca="1" si="992"/>
        <v>-3.1479386794739934E-4</v>
      </c>
      <c r="EN440" s="223">
        <f t="shared" ca="1" si="993"/>
        <v>4.7468261923747757E-4</v>
      </c>
      <c r="EO440" s="223">
        <f t="shared" ca="1" si="994"/>
        <v>-2.6877969238580908E-5</v>
      </c>
      <c r="EP440" s="223">
        <f t="shared" ca="1" si="995"/>
        <v>-4.5533612379525706E-4</v>
      </c>
      <c r="EQ440" s="223">
        <f t="shared" ca="1" si="996"/>
        <v>3.5462439105658501E-4</v>
      </c>
      <c r="ER440" s="223">
        <f t="shared" ca="1" si="997"/>
        <v>2.0008100744425527E-4</v>
      </c>
      <c r="ES440" s="223">
        <f t="shared" ca="1" si="998"/>
        <v>-4.9864071402478706E-4</v>
      </c>
      <c r="ET440" s="223">
        <f t="shared" ca="1" si="999"/>
        <v>1.5883562853932917E-4</v>
      </c>
      <c r="EU440" s="223">
        <f t="shared" ca="1" si="1000"/>
        <v>3.8431240535236017E-4</v>
      </c>
      <c r="EV440" s="223">
        <f t="shared" ca="1" si="1001"/>
        <v>-4.3545988286958963E-4</v>
      </c>
      <c r="EW440" s="223">
        <f t="shared" ca="1" si="1002"/>
        <v>-7.0872704442599341E-5</v>
      </c>
      <c r="EX440" s="223">
        <f t="shared" ca="1" si="1003"/>
        <v>4.8647335197900406E-4</v>
      </c>
      <c r="EY440" s="223">
        <f t="shared" ca="1" si="1004"/>
        <v>-2.792859851249535E-4</v>
      </c>
      <c r="EZ440" s="223">
        <f t="shared" ca="1" si="1005"/>
        <v>-2.8544607233848347E-4</v>
      </c>
      <c r="FA440" s="223">
        <f t="shared" ca="1" si="1006"/>
        <v>4.8474723439101164E-4</v>
      </c>
      <c r="FB440" s="223">
        <f t="shared" ca="1" si="1007"/>
        <v>-6.3470174924285764E-5</v>
      </c>
      <c r="FC440" s="223">
        <f t="shared" ca="1" si="1008"/>
        <v>-4.3906203254449362E-4</v>
      </c>
      <c r="FD440" s="223">
        <f t="shared" ca="1" si="1009"/>
        <v>3.7950266741173627E-4</v>
      </c>
      <c r="FE440" s="223">
        <f t="shared" ca="1" si="1010"/>
        <v>1.6589977983794897E-4</v>
      </c>
      <c r="FF440" s="223">
        <f t="shared" ca="1" si="1011"/>
        <v>-4.9891568206359251E-4</v>
      </c>
      <c r="FG440" s="223">
        <f t="shared" ca="1" si="1012"/>
        <v>1.9321477541035293E-4</v>
      </c>
      <c r="FH440" s="223">
        <f t="shared" ca="1" si="1013"/>
        <v>3.5984160475276941E-4</v>
      </c>
      <c r="FI440" s="223">
        <f t="shared" ca="1" si="1014"/>
        <v>-4.5222519038897921E-4</v>
      </c>
      <c r="FJ440" s="223">
        <f t="shared" ca="1" si="1015"/>
        <v>-3.4334401918614262E-5</v>
      </c>
      <c r="FK440" s="223">
        <f t="shared" ca="1" si="1016"/>
        <v>4.7693875205478172E-4</v>
      </c>
      <c r="FL440" s="223">
        <f t="shared" ca="1" si="1017"/>
        <v>-3.0896137727281733E-4</v>
      </c>
      <c r="FM440" s="223">
        <f t="shared" ca="1" si="1018"/>
        <v>-2.5455141973179337E-4</v>
      </c>
      <c r="FN440" s="223">
        <f t="shared" ca="1" si="1019"/>
        <v>4.92184962281618E-4</v>
      </c>
      <c r="FO440" s="223">
        <f t="shared" ca="1" si="1020"/>
        <v>-9.9718430232853463E-5</v>
      </c>
      <c r="FP440" s="223">
        <f t="shared" ca="1" si="1021"/>
        <v>-4.2040862609790078E-4</v>
      </c>
      <c r="FQ440" s="223">
        <f t="shared" ca="1" si="1022"/>
        <v>4.02324385931097E-4</v>
      </c>
      <c r="FR440" s="223">
        <f t="shared" ca="1" si="1023"/>
        <v>1.3081952695070883E-4</v>
      </c>
      <c r="FS440" s="223">
        <f t="shared" ca="1" si="1024"/>
        <v>-4.9648698279393497E-4</v>
      </c>
      <c r="FT440" s="223">
        <f t="shared" ca="1" si="1025"/>
        <v>2.2654687467282006E-4</v>
      </c>
      <c r="FU440" s="223">
        <f t="shared" ca="1" si="1026"/>
        <v>3.3342079131940303E-4</v>
      </c>
      <c r="FV440" s="223">
        <f t="shared" ca="1" si="1027"/>
        <v>-4.6653985041966424E-4</v>
      </c>
      <c r="FW440" s="223">
        <f t="shared" ca="1" si="1028"/>
        <v>2.3899617042184244E-6</v>
      </c>
      <c r="FX440" s="223">
        <f t="shared" ca="1" si="1029"/>
        <v>4.6481957970995034E-4</v>
      </c>
      <c r="FY440" s="223">
        <f t="shared" ca="1" si="1030"/>
        <v>-3.3696248094799487E-4</v>
      </c>
      <c r="FZ440" s="223">
        <f t="shared" ca="1" si="1031"/>
        <v>-2.2227733092655089E-4</v>
      </c>
      <c r="GA440" s="223">
        <f t="shared" ca="1" si="1032"/>
        <v>4.9695549721742423E-4</v>
      </c>
      <c r="GB440" s="223">
        <f t="shared" ca="1" si="1033"/>
        <v>-1.3542630272809567E-4</v>
      </c>
      <c r="GC440" s="223">
        <f t="shared" ca="1" si="1034"/>
        <v>-3.9947698888116397E-4</v>
      </c>
      <c r="GD440" s="223">
        <f t="shared" ca="1" si="1035"/>
        <v>4.2296587374465706E-4</v>
      </c>
      <c r="GE440" s="223">
        <f t="shared" ca="1" si="1036"/>
        <v>9.5030351712403738E-5</v>
      </c>
      <c r="GF440" s="223">
        <f t="shared" ca="1" si="1037"/>
        <v>-4.9136777754758203E-4</v>
      </c>
      <c r="GG440" s="223">
        <f t="shared" ca="1" si="1038"/>
        <v>2.5865129679281969E-4</v>
      </c>
      <c r="GH440" s="223">
        <f t="shared" ca="1" si="1039"/>
        <v>3.0519314172944734E-4</v>
      </c>
      <c r="GI440" s="223">
        <f t="shared" ca="1" si="1040"/>
        <v>-4.7832629057870086E-4</v>
      </c>
      <c r="GJ440" s="223">
        <f t="shared" ca="1" si="1041"/>
        <v>3.9101373917503504E-5</v>
      </c>
      <c r="GK440" s="223">
        <f t="shared" ca="1" si="1042"/>
        <v>4.5018150978949547E-4</v>
      </c>
      <c r="GL440" s="223">
        <f t="shared" ca="1" si="1043"/>
        <v>-3.6313755574362444E-4</v>
      </c>
      <c r="GM440" s="223">
        <f t="shared" ca="1" si="1044"/>
        <v>-1.887987020063265E-4</v>
      </c>
      <c r="GN440" s="223">
        <f t="shared" ca="1" si="1045"/>
        <v>4.9903298725628101E-4</v>
      </c>
      <c r="GO440" s="223">
        <f t="shared" ca="1" si="1046"/>
        <v>-1.7040028835519212E-4</v>
      </c>
      <c r="GP440" s="223">
        <f t="shared" ca="1" si="1047"/>
        <v>-3.7638055124994619E-4</v>
      </c>
      <c r="GQ440" s="223">
        <f t="shared" ca="1" si="1048"/>
        <v>4.41315272841509E-4</v>
      </c>
      <c r="GR440" s="223">
        <f t="shared" ca="1" si="1049"/>
        <v>5.8726198764462835E-5</v>
      </c>
      <c r="GS440" s="223">
        <f t="shared" ca="1" si="1050"/>
        <v>-4.8358580774131277E-4</v>
      </c>
      <c r="GT440" s="223">
        <f t="shared" ca="1" si="1051"/>
        <v>2.8935406512524924E-4</v>
      </c>
      <c r="GU440" s="223">
        <f t="shared" ca="1" si="1052"/>
        <v>2.7531162406170458E-4</v>
      </c>
      <c r="GV440" s="223">
        <f t="shared" ca="1" si="1053"/>
        <v>-4.8752063912564121E-4</v>
      </c>
      <c r="GW440" s="223">
        <f t="shared" ca="1" si="1054"/>
        <v>7.5600892397655902E-5</v>
      </c>
      <c r="GX440" s="223">
        <f t="shared" ca="1" si="1055"/>
        <v>4.3310386726257431E-4</v>
      </c>
      <c r="GY440" s="223">
        <f t="shared" ca="1" si="1056"/>
        <v>-3.8734475666147119E-4</v>
      </c>
      <c r="GZ440" s="223">
        <f t="shared" ca="1" si="1057"/>
        <v>-1.5429695656194204E-4</v>
      </c>
      <c r="HA440" s="223">
        <f t="shared" ca="1" si="1058"/>
        <v>4.9840617429967188E-4</v>
      </c>
      <c r="HB440" s="223">
        <f t="shared" ca="1" si="1059"/>
        <v>-2.0445086005573798E-4</v>
      </c>
      <c r="HC440" s="223">
        <f t="shared" ca="1" si="1060"/>
        <v>-3.5124447480092705E-4</v>
      </c>
      <c r="HD440" s="223">
        <f t="shared" ca="1" si="1061"/>
        <v>4.5727314623813522E-4</v>
      </c>
      <c r="HE440" s="223">
        <f t="shared" ca="1" si="1062"/>
        <v>2.2103803457253733E-5</v>
      </c>
      <c r="HF440" s="223">
        <f t="shared" ca="1" si="1063"/>
        <v>-4.7318324454374567E-4</v>
      </c>
      <c r="HG440" s="223">
        <f t="shared" ca="1" si="1064"/>
        <v>3.1848879870839431E-4</v>
      </c>
      <c r="HH440" s="223">
        <f t="shared" ca="1" si="1065"/>
        <v>2.4393816884947503E-4</v>
      </c>
      <c r="HI440" s="223">
        <f t="shared" ca="1" si="1066"/>
        <v>-4.9407307108910101E-4</v>
      </c>
      <c r="HJ440" s="223">
        <f t="shared" ca="1" si="1067"/>
        <v>1.1169072309167419E-4</v>
      </c>
      <c r="HK440" s="223">
        <f t="shared" ca="1" si="1068"/>
        <v>4.1367919735371819E-4</v>
      </c>
      <c r="HL440" s="223">
        <f t="shared" ca="1" si="1069"/>
        <v>-4.0945290278242324E-4</v>
      </c>
      <c r="HM440" s="223">
        <f t="shared" ca="1" si="1070"/>
        <v>-1.1895906254122927E-4</v>
      </c>
      <c r="HN440" s="223">
        <f t="shared" ca="1" si="1071"/>
        <v>4.9507845510131843E-4</v>
      </c>
      <c r="HO440" s="223">
        <f t="shared" ca="1" si="1072"/>
        <v>-2.3739349483150977E-4</v>
      </c>
      <c r="HP440" s="223">
        <f t="shared" ca="1" si="1073"/>
        <v>-3.2420497411020052E-4</v>
      </c>
      <c r="HQ440" s="223">
        <f t="shared" ca="1" si="1074"/>
        <v>4.7075301683594287E-4</v>
      </c>
      <c r="HR440" s="223">
        <f t="shared" ca="1" si="1075"/>
        <v>-1.4638374276049882E-5</v>
      </c>
      <c r="HS440" s="223">
        <f t="shared" ca="1" si="1076"/>
        <v>-4.6021646034615882E-4</v>
      </c>
      <c r="HT440" s="223">
        <f t="shared" ca="1" si="1077"/>
        <v>3.458976138966133E-4</v>
      </c>
      <c r="HU440" s="223">
        <f t="shared" ca="1" si="1078"/>
        <v>2.1124279156478371E-4</v>
      </c>
      <c r="HV440" s="223">
        <f t="shared" ca="1" si="1079"/>
        <v>-4.9794807827254221E-4</v>
      </c>
      <c r="HW440" s="223">
        <f t="shared" ca="1" si="1080"/>
        <v>1.4717529208005438E-4</v>
      </c>
      <c r="HX440" s="223">
        <f t="shared" ca="1" si="1081"/>
        <v>3.9201276403213759E-4</v>
      </c>
      <c r="HY440" s="223">
        <f t="shared" ca="1" si="1082"/>
        <v>-4.2934218814712406E-4</v>
      </c>
      <c r="HZ440" s="223">
        <f t="shared" ca="1" si="1083"/>
        <v>-8.2976519053708339E-5</v>
      </c>
      <c r="IA440" s="223">
        <f t="shared" ca="1" si="1084"/>
        <v>4.8906786285987354E-4</v>
      </c>
      <c r="IB440" s="223">
        <f t="shared" ca="1" si="1085"/>
        <v>-2.6904967369039464E-4</v>
      </c>
      <c r="IC440" s="223">
        <f t="shared" ca="1" si="1086"/>
        <v>-2.9540857857482438E-4</v>
      </c>
      <c r="ID440" s="223">
        <f t="shared" ca="1" si="1087"/>
        <v>4.8168183604825198E-4</v>
      </c>
      <c r="IE440" s="223">
        <f t="shared" ca="1" si="1088"/>
        <v>7.6066541918855073E-5</v>
      </c>
      <c r="IF440" s="223">
        <f t="shared" ca="1" si="1089"/>
        <v>-4.4475572327560783E-4</v>
      </c>
      <c r="IG440" s="223">
        <f t="shared" ca="1" si="1090"/>
        <v>3.7143197994567189E-4</v>
      </c>
      <c r="IH440" s="223">
        <f t="shared" ca="1" si="1091"/>
        <v>1.7740267128997343E-4</v>
      </c>
      <c r="II440" s="223">
        <f t="shared" ca="1" si="1092"/>
        <v>-4.9912466167629729E-4</v>
      </c>
      <c r="IJ440" s="223">
        <f t="shared" ca="1" si="1093"/>
        <v>1.8186230540902712E-4</v>
      </c>
      <c r="IK440" s="223">
        <f t="shared" ca="1" si="1094"/>
        <v>3.6822197957725287E-4</v>
      </c>
      <c r="IL440" s="223">
        <f t="shared" ca="1" si="1095"/>
        <v>-4.4690483099490974E-4</v>
      </c>
      <c r="IM440" s="223">
        <f t="shared" ca="1" si="1096"/>
        <v>-4.6544318620104618E-5</v>
      </c>
      <c r="IN440" s="223">
        <f t="shared" ca="1" si="1097"/>
        <v>4.8040696949546878E-4</v>
      </c>
      <c r="IO440" s="223">
        <f t="shared" ca="1" si="1098"/>
        <v>-2.9924784905635912E-4</v>
      </c>
      <c r="IP440" s="223">
        <f t="shared" ca="1" si="1099"/>
        <v>-2.6501133835715577E-4</v>
      </c>
      <c r="IQ440" s="223">
        <f t="shared" ca="1" si="1100"/>
        <v>4.9000037965683807E-4</v>
      </c>
      <c r="IR440" s="223">
        <f t="shared" ca="1" si="1101"/>
        <v>-8.7686070720345284E-5</v>
      </c>
      <c r="IS440" s="223">
        <f t="shared" ca="1" si="1102"/>
        <v>-4.26884816405813E-4</v>
      </c>
      <c r="IT440" s="223">
        <f t="shared" ca="1" si="1103"/>
        <v>3.9495352391356409E-4</v>
      </c>
      <c r="IU440" s="223">
        <f t="shared" ca="1" si="1104"/>
        <v>1.4260119056883723E-4</v>
      </c>
      <c r="IV440" s="223">
        <f t="shared" ca="1" si="1105"/>
        <v>-4.9759644529296081E-4</v>
      </c>
      <c r="IW440" s="223">
        <f t="shared" ca="1" si="1106"/>
        <v>2.1556379114796121E-4</v>
      </c>
      <c r="IX440" s="223">
        <f t="shared" ca="1" si="1107"/>
        <v>3.4243576831134156E-4</v>
      </c>
      <c r="IY440" s="223">
        <f t="shared" ca="1" si="1108"/>
        <v>-4.620456578425419E-4</v>
      </c>
      <c r="IZ440" s="223">
        <f t="shared" ca="1" si="1109"/>
        <v>-9.8598904911766756E-6</v>
      </c>
      <c r="JA440" s="223">
        <f t="shared" ca="1" si="1110"/>
        <v>4.6914270913965794E-4</v>
      </c>
      <c r="JB440" s="223">
        <f t="shared" ca="1" si="1111"/>
        <v>-3.2782437440069274E-4</v>
      </c>
    </row>
    <row r="441" spans="2:262">
      <c r="B441" s="230">
        <v>80</v>
      </c>
      <c r="C441" s="229">
        <f t="shared" si="1112"/>
        <v>1.562500000000001E-3</v>
      </c>
      <c r="D441" s="226">
        <f t="shared" ca="1" si="855"/>
        <v>49.835373210166949</v>
      </c>
      <c r="E441" s="225">
        <f ca="1">CH361</f>
        <v>-0.16462678983305409</v>
      </c>
      <c r="F441" s="224">
        <v>80</v>
      </c>
      <c r="G441" s="223">
        <f t="shared" ca="1" si="856"/>
        <v>-1.3284417905999287E-4</v>
      </c>
      <c r="H441" s="223">
        <f t="shared" ca="1" si="857"/>
        <v>2.7051455578695191E-4</v>
      </c>
      <c r="I441" s="223">
        <f t="shared" ca="1" si="858"/>
        <v>-7.4198698366543587E-5</v>
      </c>
      <c r="J441" s="223">
        <f t="shared" ca="1" si="859"/>
        <v>-2.1372533065109006E-4</v>
      </c>
      <c r="K441" s="223">
        <f t="shared" ca="1" si="860"/>
        <v>2.3777698460038948E-4</v>
      </c>
      <c r="L441" s="223">
        <f t="shared" ca="1" si="861"/>
        <v>3.1738705442494106E-5</v>
      </c>
      <c r="M441" s="223">
        <f t="shared" ca="1" si="862"/>
        <v>-2.6206873807550562E-4</v>
      </c>
      <c r="N441" s="223">
        <f t="shared" ca="1" si="863"/>
        <v>1.6884002296215045E-4</v>
      </c>
      <c r="O441" s="223">
        <f t="shared" ca="1" si="864"/>
        <v>1.3284417905999292E-4</v>
      </c>
      <c r="P441" s="223">
        <f t="shared" ca="1" si="865"/>
        <v>-2.7051455578695191E-4</v>
      </c>
      <c r="Q441" s="223">
        <f t="shared" ca="1" si="866"/>
        <v>7.4198698366543872E-5</v>
      </c>
      <c r="R441" s="223">
        <f t="shared" ca="1" si="867"/>
        <v>2.1372533065109047E-4</v>
      </c>
      <c r="S441" s="223">
        <f t="shared" ca="1" si="868"/>
        <v>-2.3777698460038916E-4</v>
      </c>
      <c r="T441" s="223">
        <f t="shared" ca="1" si="869"/>
        <v>-3.1738705442494269E-5</v>
      </c>
      <c r="U441" s="223">
        <f t="shared" ca="1" si="870"/>
        <v>2.6206873807550573E-4</v>
      </c>
      <c r="V441" s="223">
        <f t="shared" ca="1" si="871"/>
        <v>-1.6884002296215032E-4</v>
      </c>
      <c r="W441" s="223">
        <f t="shared" ca="1" si="872"/>
        <v>-1.3284417905999309E-4</v>
      </c>
      <c r="X441" s="223">
        <f t="shared" ca="1" si="873"/>
        <v>2.7051455578695185E-4</v>
      </c>
      <c r="Y441" s="223">
        <f t="shared" ca="1" si="874"/>
        <v>-7.4198698366543722E-5</v>
      </c>
      <c r="Z441" s="223">
        <f t="shared" ca="1" si="875"/>
        <v>-2.1372533065108995E-4</v>
      </c>
      <c r="AA441" s="223">
        <f t="shared" ca="1" si="876"/>
        <v>2.3777698460038954E-4</v>
      </c>
      <c r="AB441" s="223">
        <f t="shared" ca="1" si="877"/>
        <v>3.1738705442493483E-5</v>
      </c>
      <c r="AC441" s="223">
        <f t="shared" ca="1" si="878"/>
        <v>-2.6206873807550546E-4</v>
      </c>
      <c r="AD441" s="223">
        <f t="shared" ca="1" si="879"/>
        <v>1.6884002296214942E-4</v>
      </c>
      <c r="AE441" s="223">
        <f t="shared" ca="1" si="880"/>
        <v>1.3284417905999406E-4</v>
      </c>
      <c r="AF441" s="223">
        <f t="shared" ca="1" si="881"/>
        <v>-2.7051455578695175E-4</v>
      </c>
      <c r="AG441" s="223">
        <f t="shared" ca="1" si="882"/>
        <v>7.4198698366542638E-5</v>
      </c>
      <c r="AH441" s="223">
        <f t="shared" ca="1" si="883"/>
        <v>2.1372533065109066E-4</v>
      </c>
      <c r="AI441" s="223">
        <f t="shared" ca="1" si="884"/>
        <v>-2.3777698460038897E-4</v>
      </c>
      <c r="AJ441" s="223">
        <f t="shared" ca="1" si="885"/>
        <v>-3.1738705442494608E-5</v>
      </c>
      <c r="AK441" s="223">
        <f t="shared" ca="1" si="886"/>
        <v>2.6206873807550578E-4</v>
      </c>
      <c r="AL441" s="223">
        <f t="shared" ca="1" si="887"/>
        <v>-1.6884002296215007E-4</v>
      </c>
      <c r="AM441" s="223">
        <f t="shared" ca="1" si="888"/>
        <v>-1.3284417905999504E-4</v>
      </c>
      <c r="AN441" s="223">
        <f t="shared" ca="1" si="889"/>
        <v>2.7051455578695185E-4</v>
      </c>
      <c r="AO441" s="223">
        <f t="shared" ca="1" si="890"/>
        <v>-7.419869836654154E-5</v>
      </c>
      <c r="AP441" s="223">
        <f t="shared" ca="1" si="891"/>
        <v>-2.1372533065109017E-4</v>
      </c>
      <c r="AQ441" s="223">
        <f t="shared" ca="1" si="892"/>
        <v>2.3777698460038845E-4</v>
      </c>
      <c r="AR441" s="223">
        <f t="shared" ca="1" si="893"/>
        <v>3.1738705442493822E-5</v>
      </c>
      <c r="AS441" s="223">
        <f t="shared" ca="1" si="894"/>
        <v>-2.6206873807550611E-4</v>
      </c>
      <c r="AT441" s="223">
        <f t="shared" ca="1" si="895"/>
        <v>1.688400229621507E-4</v>
      </c>
      <c r="AU441" s="223">
        <f t="shared" ca="1" si="896"/>
        <v>1.3284417905999433E-4</v>
      </c>
      <c r="AV441" s="223">
        <f t="shared" ca="1" si="897"/>
        <v>-2.7051455578695196E-4</v>
      </c>
      <c r="AW441" s="223">
        <f t="shared" ca="1" si="898"/>
        <v>7.4198698366542299E-5</v>
      </c>
      <c r="AX441" s="223">
        <f t="shared" ca="1" si="899"/>
        <v>2.1372533065108968E-4</v>
      </c>
      <c r="AY441" s="223">
        <f t="shared" ca="1" si="900"/>
        <v>-2.3777698460038883E-4</v>
      </c>
      <c r="AZ441" s="223">
        <f t="shared" ca="1" si="901"/>
        <v>-3.1738705442492995E-5</v>
      </c>
      <c r="BA441" s="223">
        <f t="shared" ca="1" si="902"/>
        <v>2.6206873807550589E-4</v>
      </c>
      <c r="BB441" s="223">
        <f t="shared" ca="1" si="903"/>
        <v>-1.6884002296214829E-4</v>
      </c>
      <c r="BC441" s="223">
        <f t="shared" ca="1" si="904"/>
        <v>-1.3284417905999368E-4</v>
      </c>
      <c r="BD441" s="223">
        <f t="shared" ca="1" si="905"/>
        <v>2.7051455578695164E-4</v>
      </c>
      <c r="BE441" s="223">
        <f t="shared" ca="1" si="906"/>
        <v>-7.4198698366543072E-5</v>
      </c>
      <c r="BF441" s="223">
        <f t="shared" ca="1" si="907"/>
        <v>-2.1372533065109158E-4</v>
      </c>
      <c r="BG441" s="223">
        <f t="shared" ca="1" si="908"/>
        <v>2.3777698460038921E-4</v>
      </c>
      <c r="BH441" s="223">
        <f t="shared" ca="1" si="909"/>
        <v>3.1738705442496058E-5</v>
      </c>
      <c r="BI441" s="223">
        <f t="shared" ca="1" si="910"/>
        <v>-2.6206873807550567E-4</v>
      </c>
      <c r="BJ441" s="223">
        <f t="shared" ca="1" si="911"/>
        <v>1.6884002296214891E-4</v>
      </c>
      <c r="BK441" s="223">
        <f t="shared" ca="1" si="912"/>
        <v>1.3284417905999292E-4</v>
      </c>
      <c r="BL441" s="223">
        <f t="shared" ca="1" si="913"/>
        <v>-2.7051455578695169E-4</v>
      </c>
      <c r="BM441" s="223">
        <f t="shared" ca="1" si="914"/>
        <v>7.4198698366543844E-5</v>
      </c>
      <c r="BN441" s="223">
        <f t="shared" ca="1" si="915"/>
        <v>2.1372533065109109E-4</v>
      </c>
      <c r="BO441" s="223">
        <f t="shared" ca="1" si="916"/>
        <v>-2.3777698460038959E-4</v>
      </c>
      <c r="BP441" s="223">
        <f t="shared" ca="1" si="917"/>
        <v>-3.1738705442495245E-5</v>
      </c>
      <c r="BQ441" s="223">
        <f t="shared" ca="1" si="918"/>
        <v>2.620687380755054E-4</v>
      </c>
      <c r="BR441" s="223">
        <f t="shared" ca="1" si="919"/>
        <v>-1.6884002296214953E-4</v>
      </c>
      <c r="BS441" s="223">
        <f t="shared" ca="1" si="920"/>
        <v>-1.3284417905999564E-4</v>
      </c>
      <c r="BT441" s="223">
        <f t="shared" ca="1" si="921"/>
        <v>2.7051455578695131E-4</v>
      </c>
      <c r="BU441" s="223">
        <f t="shared" ca="1" si="922"/>
        <v>-7.4198698366540931E-5</v>
      </c>
      <c r="BV441" s="223">
        <f t="shared" ca="1" si="923"/>
        <v>-2.1372533065109058E-4</v>
      </c>
      <c r="BW441" s="223">
        <f t="shared" ca="1" si="924"/>
        <v>2.3777698460038997E-4</v>
      </c>
      <c r="BX441" s="223">
        <f t="shared" ca="1" si="925"/>
        <v>3.1738705442498294E-5</v>
      </c>
      <c r="BY441" s="223">
        <f t="shared" ca="1" si="926"/>
        <v>-2.6206873807550627E-4</v>
      </c>
      <c r="BZ441" s="223">
        <f t="shared" ca="1" si="927"/>
        <v>1.6884002296215018E-4</v>
      </c>
      <c r="CA441" s="223">
        <f t="shared" ca="1" si="928"/>
        <v>1.3284417905999152E-4</v>
      </c>
      <c r="CB441" s="223">
        <f t="shared" ca="1" si="929"/>
        <v>-2.7051455578695142E-4</v>
      </c>
      <c r="CC441" s="223">
        <f t="shared" ca="1" si="930"/>
        <v>7.4198698366541662E-5</v>
      </c>
      <c r="CD441" s="223">
        <f t="shared" ca="1" si="931"/>
        <v>2.1372533065109009E-4</v>
      </c>
      <c r="CE441" s="223">
        <f t="shared" ca="1" si="932"/>
        <v>-2.3777698460039038E-4</v>
      </c>
      <c r="CF441" s="223">
        <f t="shared" ca="1" si="933"/>
        <v>-3.1738705442497535E-5</v>
      </c>
      <c r="CG441" s="223">
        <f t="shared" ca="1" si="934"/>
        <v>2.6206873807550605E-4</v>
      </c>
      <c r="CH441" s="223">
        <f t="shared" ca="1" si="935"/>
        <v>-1.6884002296215081E-4</v>
      </c>
      <c r="CI441" s="223">
        <f t="shared" ca="1" si="936"/>
        <v>-1.3284417905999759E-4</v>
      </c>
      <c r="CJ441" s="223">
        <f t="shared" ca="1" si="937"/>
        <v>2.7051455578695153E-4</v>
      </c>
      <c r="CK441" s="223">
        <f t="shared" ca="1" si="938"/>
        <v>-7.4198698366542435E-5</v>
      </c>
      <c r="CL441" s="223">
        <f t="shared" ca="1" si="939"/>
        <v>-2.137253306510896E-4</v>
      </c>
      <c r="CM441" s="223">
        <f t="shared" ca="1" si="940"/>
        <v>2.3777698460038699E-4</v>
      </c>
      <c r="CN441" s="223">
        <f t="shared" ca="1" si="941"/>
        <v>3.1738705442496736E-5</v>
      </c>
      <c r="CO441" s="223">
        <f t="shared" ca="1" si="942"/>
        <v>-2.6206873807550584E-4</v>
      </c>
      <c r="CP441" s="223">
        <f t="shared" ca="1" si="943"/>
        <v>1.6884002296215143E-4</v>
      </c>
      <c r="CQ441" s="223">
        <f t="shared" ca="1" si="944"/>
        <v>1.3284417905999694E-4</v>
      </c>
      <c r="CR441" s="223">
        <f t="shared" ca="1" si="945"/>
        <v>-2.7051455578695158E-4</v>
      </c>
      <c r="CS441" s="223">
        <f t="shared" ca="1" si="946"/>
        <v>7.4198698366543207E-5</v>
      </c>
      <c r="CT441" s="223">
        <f t="shared" ca="1" si="947"/>
        <v>2.1372533065108909E-4</v>
      </c>
      <c r="CU441" s="223">
        <f t="shared" ca="1" si="948"/>
        <v>-2.3777698460038737E-4</v>
      </c>
      <c r="CV441" s="223">
        <f t="shared" ca="1" si="949"/>
        <v>-3.1738705442495922E-5</v>
      </c>
      <c r="CW441" s="223">
        <f t="shared" ca="1" si="950"/>
        <v>2.6206873807550562E-4</v>
      </c>
      <c r="CX441" s="223">
        <f t="shared" ca="1" si="951"/>
        <v>-1.6884002296214598E-4</v>
      </c>
      <c r="CY441" s="223">
        <f t="shared" ca="1" si="952"/>
        <v>-1.3284417905999623E-4</v>
      </c>
      <c r="CZ441" s="223">
        <f t="shared" ca="1" si="953"/>
        <v>2.7051455578695169E-4</v>
      </c>
      <c r="DA441" s="223">
        <f t="shared" ca="1" si="954"/>
        <v>-7.4198698366543966E-5</v>
      </c>
      <c r="DB441" s="223">
        <f t="shared" ca="1" si="955"/>
        <v>-2.137253306510934E-4</v>
      </c>
      <c r="DC441" s="223">
        <f t="shared" ca="1" si="956"/>
        <v>2.377769846003878E-4</v>
      </c>
      <c r="DD441" s="223">
        <f t="shared" ca="1" si="957"/>
        <v>3.1738705442495136E-5</v>
      </c>
      <c r="DE441" s="223">
        <f t="shared" ca="1" si="958"/>
        <v>-2.620687380755054E-4</v>
      </c>
      <c r="DF441" s="223">
        <f t="shared" ca="1" si="959"/>
        <v>1.688400229621466E-4</v>
      </c>
      <c r="DG441" s="223">
        <f t="shared" ca="1" si="960"/>
        <v>1.3284417905999553E-4</v>
      </c>
      <c r="DH441" s="223">
        <f t="shared" ca="1" si="961"/>
        <v>-2.705145557869518E-4</v>
      </c>
      <c r="DI441" s="223">
        <f t="shared" ca="1" si="962"/>
        <v>7.4198698366544739E-5</v>
      </c>
      <c r="DJ441" s="223">
        <f t="shared" ca="1" si="963"/>
        <v>2.1372533065109291E-4</v>
      </c>
      <c r="DK441" s="223">
        <f t="shared" ca="1" si="964"/>
        <v>-2.3777698460038818E-4</v>
      </c>
      <c r="DL441" s="223">
        <f t="shared" ca="1" si="965"/>
        <v>-3.1738705442494337E-5</v>
      </c>
      <c r="DM441" s="223">
        <f t="shared" ca="1" si="966"/>
        <v>2.6206873807550519E-4</v>
      </c>
      <c r="DN441" s="223">
        <f t="shared" ca="1" si="967"/>
        <v>-1.6884002296214723E-4</v>
      </c>
      <c r="DO441" s="223">
        <f t="shared" ca="1" si="968"/>
        <v>-1.3284417905999482E-4</v>
      </c>
      <c r="DP441" s="223">
        <f t="shared" ca="1" si="969"/>
        <v>2.7051455578695185E-4</v>
      </c>
      <c r="DQ441" s="223">
        <f t="shared" ca="1" si="970"/>
        <v>-7.4198698366538057E-5</v>
      </c>
      <c r="DR441" s="223">
        <f t="shared" ca="1" si="971"/>
        <v>-2.1372533065109242E-4</v>
      </c>
      <c r="DS441" s="223">
        <f t="shared" ca="1" si="972"/>
        <v>2.3777698460038856E-4</v>
      </c>
      <c r="DT441" s="223">
        <f t="shared" ca="1" si="973"/>
        <v>3.1738705442493537E-5</v>
      </c>
      <c r="DU441" s="223">
        <f t="shared" ca="1" si="974"/>
        <v>-2.6206873807550708E-4</v>
      </c>
      <c r="DV441" s="223">
        <f t="shared" ca="1" si="975"/>
        <v>1.6884002296214788E-4</v>
      </c>
      <c r="DW441" s="223">
        <f t="shared" ca="1" si="976"/>
        <v>1.3284417905999412E-4</v>
      </c>
      <c r="DX441" s="223">
        <f t="shared" ca="1" si="977"/>
        <v>-2.7051455578695196E-4</v>
      </c>
      <c r="DY441" s="223">
        <f t="shared" ca="1" si="978"/>
        <v>7.4198698366538857E-5</v>
      </c>
      <c r="DZ441" s="223">
        <f t="shared" ca="1" si="979"/>
        <v>2.1372533065109191E-4</v>
      </c>
      <c r="EA441" s="223">
        <f t="shared" ca="1" si="980"/>
        <v>-2.3777698460038894E-4</v>
      </c>
      <c r="EB441" s="223">
        <f t="shared" ca="1" si="981"/>
        <v>-3.1738705442492751E-5</v>
      </c>
      <c r="EC441" s="223">
        <f t="shared" ca="1" si="982"/>
        <v>2.6206873807550687E-4</v>
      </c>
      <c r="ED441" s="223">
        <f t="shared" ca="1" si="983"/>
        <v>-1.688400229621485E-4</v>
      </c>
      <c r="EE441" s="223">
        <f t="shared" ca="1" si="984"/>
        <v>-1.3284417905999341E-4</v>
      </c>
      <c r="EF441" s="223">
        <f t="shared" ca="1" si="985"/>
        <v>2.7051455578695115E-4</v>
      </c>
      <c r="EG441" s="223">
        <f t="shared" ca="1" si="986"/>
        <v>-7.419869836653963E-5</v>
      </c>
      <c r="EH441" s="223">
        <f t="shared" ca="1" si="987"/>
        <v>-2.1372533065109622E-4</v>
      </c>
      <c r="EI441" s="223">
        <f t="shared" ca="1" si="988"/>
        <v>2.3777698460038935E-4</v>
      </c>
      <c r="EJ441" s="223">
        <f t="shared" ca="1" si="989"/>
        <v>3.1738705442499636E-5</v>
      </c>
      <c r="EK441" s="223">
        <f t="shared" ca="1" si="990"/>
        <v>-2.6206873807550453E-4</v>
      </c>
      <c r="EL441" s="223">
        <f t="shared" ca="1" si="991"/>
        <v>1.6884002296214913E-4</v>
      </c>
      <c r="EM441" s="223">
        <f t="shared" ca="1" si="992"/>
        <v>1.3284417905999948E-4</v>
      </c>
      <c r="EN441" s="223">
        <f t="shared" ca="1" si="993"/>
        <v>-2.7051455578695212E-4</v>
      </c>
      <c r="EO441" s="223">
        <f t="shared" ca="1" si="994"/>
        <v>7.4198698366540402E-5</v>
      </c>
      <c r="EP441" s="223">
        <f t="shared" ca="1" si="995"/>
        <v>2.1372533065109573E-4</v>
      </c>
      <c r="EQ441" s="223">
        <f t="shared" ca="1" si="996"/>
        <v>-2.3777698460038973E-4</v>
      </c>
      <c r="ER441" s="223">
        <f t="shared" ca="1" si="997"/>
        <v>-3.1738705442498863E-5</v>
      </c>
      <c r="ES441" s="223">
        <f t="shared" ca="1" si="998"/>
        <v>2.6206873807550432E-4</v>
      </c>
      <c r="ET441" s="223">
        <f t="shared" ca="1" si="999"/>
        <v>-1.6884002296214975E-4</v>
      </c>
      <c r="EU441" s="223">
        <f t="shared" ca="1" si="1000"/>
        <v>-1.3284417905999878E-4</v>
      </c>
      <c r="EV441" s="223">
        <f t="shared" ca="1" si="1001"/>
        <v>2.7051455578695223E-4</v>
      </c>
      <c r="EW441" s="223">
        <f t="shared" ca="1" si="1002"/>
        <v>-7.4198698366541175E-5</v>
      </c>
      <c r="EX441" s="223">
        <f t="shared" ca="1" si="1003"/>
        <v>-2.1372533065109521E-4</v>
      </c>
      <c r="EY441" s="223">
        <f t="shared" ca="1" si="1004"/>
        <v>2.3777698460039013E-4</v>
      </c>
      <c r="EZ441" s="223">
        <f t="shared" ca="1" si="1005"/>
        <v>3.173870544249805E-5</v>
      </c>
      <c r="FA441" s="223">
        <f t="shared" ca="1" si="1006"/>
        <v>-2.6206873807550833E-4</v>
      </c>
      <c r="FB441" s="223">
        <f t="shared" ca="1" si="1007"/>
        <v>1.6884002296215037E-4</v>
      </c>
      <c r="FC441" s="223">
        <f t="shared" ca="1" si="1008"/>
        <v>1.3284417905999807E-4</v>
      </c>
      <c r="FD441" s="223">
        <f t="shared" ca="1" si="1009"/>
        <v>-2.705145557869524E-4</v>
      </c>
      <c r="FE441" s="223">
        <f t="shared" ca="1" si="1010"/>
        <v>7.4198698366541906E-5</v>
      </c>
      <c r="FF441" s="223">
        <f t="shared" ca="1" si="1011"/>
        <v>2.1372533065109472E-4</v>
      </c>
      <c r="FG441" s="223">
        <f t="shared" ca="1" si="1012"/>
        <v>-2.3777698460039051E-4</v>
      </c>
      <c r="FH441" s="223">
        <f t="shared" ca="1" si="1013"/>
        <v>-3.1738705442497264E-5</v>
      </c>
      <c r="FI441" s="223">
        <f t="shared" ca="1" si="1014"/>
        <v>2.6206873807550811E-4</v>
      </c>
      <c r="FJ441" s="223">
        <f t="shared" ca="1" si="1015"/>
        <v>-1.68840022962151E-4</v>
      </c>
      <c r="FK441" s="223">
        <f t="shared" ca="1" si="1016"/>
        <v>-1.328441790599974E-4</v>
      </c>
      <c r="FL441" s="223">
        <f t="shared" ca="1" si="1017"/>
        <v>2.7051455578695066E-4</v>
      </c>
      <c r="FM441" s="223">
        <f t="shared" ca="1" si="1018"/>
        <v>-7.4198698366542679E-5</v>
      </c>
      <c r="FN441" s="223">
        <f t="shared" ca="1" si="1019"/>
        <v>-2.1372533065109424E-4</v>
      </c>
      <c r="FO441" s="223">
        <f t="shared" ca="1" si="1020"/>
        <v>2.3777698460039092E-4</v>
      </c>
      <c r="FP441" s="223">
        <f t="shared" ca="1" si="1021"/>
        <v>3.1738705442496465E-5</v>
      </c>
      <c r="FQ441" s="223">
        <f t="shared" ca="1" si="1022"/>
        <v>-2.620687380755079E-4</v>
      </c>
      <c r="FR441" s="223">
        <f t="shared" ca="1" si="1023"/>
        <v>1.6884002296215165E-4</v>
      </c>
      <c r="FS441" s="223">
        <f t="shared" ca="1" si="1024"/>
        <v>1.3284417905999667E-4</v>
      </c>
      <c r="FT441" s="223">
        <f t="shared" ca="1" si="1025"/>
        <v>-2.7051455578695072E-4</v>
      </c>
      <c r="FU441" s="223">
        <f t="shared" ca="1" si="1026"/>
        <v>7.4198698366543451E-5</v>
      </c>
      <c r="FV441" s="223">
        <f t="shared" ca="1" si="1027"/>
        <v>2.1372533065109372E-4</v>
      </c>
      <c r="FW441" s="223">
        <f t="shared" ca="1" si="1028"/>
        <v>-2.3777698460039127E-4</v>
      </c>
      <c r="FX441" s="223">
        <f t="shared" ca="1" si="1029"/>
        <v>-3.1738705442495679E-5</v>
      </c>
      <c r="FY441" s="223">
        <f t="shared" ca="1" si="1030"/>
        <v>2.6206873807550768E-4</v>
      </c>
      <c r="FZ441" s="223">
        <f t="shared" ca="1" si="1031"/>
        <v>-1.6884002296215227E-4</v>
      </c>
      <c r="GA441" s="223">
        <f t="shared" ca="1" si="1032"/>
        <v>-1.3284417905999596E-4</v>
      </c>
      <c r="GB441" s="223">
        <f t="shared" ca="1" si="1033"/>
        <v>2.7051455578695082E-4</v>
      </c>
      <c r="GC441" s="223">
        <f t="shared" ca="1" si="1034"/>
        <v>-7.4198698366544224E-5</v>
      </c>
      <c r="GD441" s="223">
        <f t="shared" ca="1" si="1035"/>
        <v>-2.1372533065109323E-4</v>
      </c>
      <c r="GE441" s="223">
        <f t="shared" ca="1" si="1036"/>
        <v>2.3777698460038414E-4</v>
      </c>
      <c r="GF441" s="223">
        <f t="shared" ca="1" si="1037"/>
        <v>3.1738705442494879E-5</v>
      </c>
      <c r="GG441" s="223">
        <f t="shared" ca="1" si="1038"/>
        <v>-2.6206873807550746E-4</v>
      </c>
      <c r="GH441" s="223">
        <f t="shared" ca="1" si="1039"/>
        <v>1.6884002296215289E-4</v>
      </c>
      <c r="GI441" s="223">
        <f t="shared" ca="1" si="1040"/>
        <v>1.3284417905999528E-4</v>
      </c>
      <c r="GJ441" s="223">
        <f t="shared" ca="1" si="1041"/>
        <v>-2.7051455578695093E-4</v>
      </c>
      <c r="GK441" s="223">
        <f t="shared" ca="1" si="1042"/>
        <v>7.4198698366545023E-5</v>
      </c>
      <c r="GL441" s="223">
        <f t="shared" ca="1" si="1043"/>
        <v>2.1372533065109275E-4</v>
      </c>
      <c r="GM441" s="223">
        <f t="shared" ca="1" si="1044"/>
        <v>-2.3777698460038455E-4</v>
      </c>
      <c r="GN441" s="223">
        <f t="shared" ca="1" si="1045"/>
        <v>-3.1738705442494066E-5</v>
      </c>
      <c r="GO441" s="223">
        <f t="shared" ca="1" si="1046"/>
        <v>2.6206873807550725E-4</v>
      </c>
      <c r="GP441" s="223">
        <f t="shared" ca="1" si="1047"/>
        <v>-1.6884002296214137E-4</v>
      </c>
      <c r="GQ441" s="223">
        <f t="shared" ca="1" si="1048"/>
        <v>-1.3284417905999458E-4</v>
      </c>
      <c r="GR441" s="223">
        <f t="shared" ca="1" si="1049"/>
        <v>2.7051455578695099E-4</v>
      </c>
      <c r="GS441" s="223">
        <f t="shared" ca="1" si="1050"/>
        <v>-7.4198698366545796E-5</v>
      </c>
      <c r="GT441" s="223">
        <f t="shared" ca="1" si="1051"/>
        <v>-2.1372533065109223E-4</v>
      </c>
      <c r="GU441" s="223">
        <f t="shared" ca="1" si="1052"/>
        <v>2.3777698460038493E-4</v>
      </c>
      <c r="GV441" s="223">
        <f t="shared" ca="1" si="1053"/>
        <v>3.1738705442493293E-5</v>
      </c>
      <c r="GW441" s="223">
        <f t="shared" ca="1" si="1054"/>
        <v>-2.6206873807550703E-4</v>
      </c>
      <c r="GX441" s="223">
        <f t="shared" ca="1" si="1055"/>
        <v>1.68840022962142E-4</v>
      </c>
      <c r="GY441" s="223">
        <f t="shared" ca="1" si="1056"/>
        <v>1.328441790599939E-4</v>
      </c>
      <c r="GZ441" s="223">
        <f t="shared" ca="1" si="1057"/>
        <v>-2.7051455578695109E-4</v>
      </c>
      <c r="HA441" s="223">
        <f t="shared" ca="1" si="1058"/>
        <v>7.4198698366546568E-5</v>
      </c>
      <c r="HB441" s="223">
        <f t="shared" ca="1" si="1059"/>
        <v>2.1372533065109174E-4</v>
      </c>
      <c r="HC441" s="223">
        <f t="shared" ca="1" si="1060"/>
        <v>-2.3777698460038531E-4</v>
      </c>
      <c r="HD441" s="223">
        <f t="shared" ca="1" si="1061"/>
        <v>-3.1738705442492507E-5</v>
      </c>
      <c r="HE441" s="223">
        <f t="shared" ca="1" si="1062"/>
        <v>2.6206873807550681E-4</v>
      </c>
      <c r="HF441" s="223">
        <f t="shared" ca="1" si="1063"/>
        <v>-1.6884002296214262E-4</v>
      </c>
      <c r="HG441" s="223">
        <f t="shared" ca="1" si="1064"/>
        <v>-1.328441790599932E-4</v>
      </c>
      <c r="HH441" s="223">
        <f t="shared" ca="1" si="1065"/>
        <v>2.705145557869512E-4</v>
      </c>
      <c r="HI441" s="223">
        <f t="shared" ca="1" si="1066"/>
        <v>-7.419869836653242E-5</v>
      </c>
      <c r="HJ441" s="223">
        <f t="shared" ca="1" si="1067"/>
        <v>-2.1372533065109126E-4</v>
      </c>
      <c r="HK441" s="223">
        <f t="shared" ca="1" si="1068"/>
        <v>2.3777698460038571E-4</v>
      </c>
      <c r="HL441" s="223">
        <f t="shared" ca="1" si="1069"/>
        <v>3.1738705442491694E-5</v>
      </c>
      <c r="HM441" s="223">
        <f t="shared" ca="1" si="1070"/>
        <v>-2.6206873807550659E-4</v>
      </c>
      <c r="HN441" s="223">
        <f t="shared" ca="1" si="1071"/>
        <v>1.6884002296214327E-4</v>
      </c>
      <c r="HO441" s="223">
        <f t="shared" ca="1" si="1072"/>
        <v>1.3284417905999249E-4</v>
      </c>
      <c r="HP441" s="223">
        <f t="shared" ca="1" si="1073"/>
        <v>-2.7051455578695126E-4</v>
      </c>
      <c r="HQ441" s="223">
        <f t="shared" ca="1" si="1074"/>
        <v>7.4198698366533192E-5</v>
      </c>
      <c r="HR441" s="223">
        <f t="shared" ca="1" si="1075"/>
        <v>2.1372533065109074E-4</v>
      </c>
      <c r="HS441" s="223">
        <f t="shared" ca="1" si="1076"/>
        <v>-2.3777698460038612E-4</v>
      </c>
      <c r="HT441" s="223">
        <f t="shared" ca="1" si="1077"/>
        <v>-3.1738705442490867E-5</v>
      </c>
      <c r="HU441" s="223">
        <f t="shared" ca="1" si="1078"/>
        <v>2.6206873807550638E-4</v>
      </c>
      <c r="HV441" s="223">
        <f t="shared" ca="1" si="1079"/>
        <v>-1.6884002296214389E-4</v>
      </c>
      <c r="HW441" s="223">
        <f t="shared" ca="1" si="1080"/>
        <v>-1.3284417905999179E-4</v>
      </c>
      <c r="HX441" s="223">
        <f t="shared" ca="1" si="1081"/>
        <v>2.7051455578695137E-4</v>
      </c>
      <c r="HY441" s="223">
        <f t="shared" ca="1" si="1082"/>
        <v>-7.4198698366533951E-5</v>
      </c>
      <c r="HZ441" s="223">
        <f t="shared" ca="1" si="1083"/>
        <v>-2.1372533065109025E-4</v>
      </c>
      <c r="IA441" s="223">
        <f t="shared" ca="1" si="1084"/>
        <v>2.3777698460038647E-4</v>
      </c>
      <c r="IB441" s="223">
        <f t="shared" ca="1" si="1085"/>
        <v>3.1738705442505477E-5</v>
      </c>
      <c r="IC441" s="223">
        <f t="shared" ca="1" si="1086"/>
        <v>-2.6206873807550611E-4</v>
      </c>
      <c r="ID441" s="223">
        <f t="shared" ca="1" si="1087"/>
        <v>1.6884002296214452E-4</v>
      </c>
      <c r="IE441" s="223">
        <f t="shared" ca="1" si="1088"/>
        <v>1.3284417905999086E-4</v>
      </c>
      <c r="IF441" s="223">
        <f t="shared" ca="1" si="1089"/>
        <v>-2.7051455578695147E-4</v>
      </c>
      <c r="IG441" s="223">
        <f t="shared" ca="1" si="1090"/>
        <v>7.4198698366534724E-5</v>
      </c>
      <c r="IH441" s="223">
        <f t="shared" ca="1" si="1091"/>
        <v>2.1372533065108976E-4</v>
      </c>
      <c r="II441" s="223">
        <f t="shared" ca="1" si="1092"/>
        <v>-2.3777698460038685E-4</v>
      </c>
      <c r="IJ441" s="223">
        <f t="shared" ca="1" si="1093"/>
        <v>-3.1738705442504691E-5</v>
      </c>
      <c r="IK441" s="223">
        <f t="shared" ca="1" si="1094"/>
        <v>2.6206873807550594E-4</v>
      </c>
      <c r="IL441" s="223">
        <f t="shared" ca="1" si="1095"/>
        <v>-1.6884002296214514E-4</v>
      </c>
      <c r="IM441" s="223">
        <f t="shared" ca="1" si="1096"/>
        <v>-1.328441790600039E-4</v>
      </c>
      <c r="IN441" s="223">
        <f t="shared" ca="1" si="1097"/>
        <v>2.7051455578695153E-4</v>
      </c>
      <c r="IO441" s="223">
        <f t="shared" ca="1" si="1098"/>
        <v>-7.4198698366535496E-5</v>
      </c>
      <c r="IP441" s="223">
        <f t="shared" ca="1" si="1099"/>
        <v>-2.1372533065108928E-4</v>
      </c>
      <c r="IQ441" s="223">
        <f t="shared" ca="1" si="1100"/>
        <v>2.3777698460038726E-4</v>
      </c>
      <c r="IR441" s="223">
        <f t="shared" ca="1" si="1101"/>
        <v>3.1738705442503878E-5</v>
      </c>
      <c r="IS441" s="223">
        <f t="shared" ca="1" si="1102"/>
        <v>-2.6206873807550573E-4</v>
      </c>
      <c r="IT441" s="223">
        <f t="shared" ca="1" si="1103"/>
        <v>1.6884002296214576E-4</v>
      </c>
      <c r="IU441" s="223">
        <f t="shared" ca="1" si="1104"/>
        <v>1.328441790600032E-4</v>
      </c>
      <c r="IV441" s="223">
        <f t="shared" ca="1" si="1105"/>
        <v>-2.7051455578695164E-4</v>
      </c>
      <c r="IW441" s="223">
        <f t="shared" ca="1" si="1106"/>
        <v>7.4198698366536269E-5</v>
      </c>
      <c r="IX441" s="223">
        <f t="shared" ca="1" si="1107"/>
        <v>2.1372533065108876E-4</v>
      </c>
      <c r="IY441" s="223">
        <f t="shared" ca="1" si="1108"/>
        <v>-2.3777698460038764E-4</v>
      </c>
      <c r="IZ441" s="223">
        <f t="shared" ca="1" si="1109"/>
        <v>-3.1738705442503078E-5</v>
      </c>
      <c r="JA441" s="223">
        <f t="shared" ca="1" si="1110"/>
        <v>2.6206873807550546E-4</v>
      </c>
      <c r="JB441" s="223">
        <f t="shared" ca="1" si="1111"/>
        <v>-1.6884002296214639E-4</v>
      </c>
    </row>
    <row r="442" spans="2:262">
      <c r="B442" s="230">
        <v>81</v>
      </c>
      <c r="C442" s="229">
        <f t="shared" si="1112"/>
        <v>1.582031250000001E-3</v>
      </c>
      <c r="D442" s="226">
        <f t="shared" ca="1" si="855"/>
        <v>49.836172156817746</v>
      </c>
      <c r="E442" s="225">
        <f ca="1">CI361</f>
        <v>-0.16382784318225715</v>
      </c>
      <c r="F442" s="224">
        <v>81</v>
      </c>
      <c r="G442" s="223">
        <f t="shared" ca="1" si="856"/>
        <v>-9.2965739293079217E-6</v>
      </c>
      <c r="H442" s="223">
        <f t="shared" ca="1" si="857"/>
        <v>-2.1226145158502256E-5</v>
      </c>
      <c r="I442" s="223">
        <f t="shared" ca="1" si="858"/>
        <v>2.6499995839892134E-5</v>
      </c>
      <c r="J442" s="223">
        <f t="shared" ca="1" si="859"/>
        <v>-2.5164111206704213E-7</v>
      </c>
      <c r="K442" s="223">
        <f t="shared" ca="1" si="860"/>
        <v>-2.6296045090068686E-5</v>
      </c>
      <c r="L442" s="223">
        <f t="shared" ca="1" si="861"/>
        <v>2.1564128842934838E-5</v>
      </c>
      <c r="M442" s="223">
        <f t="shared" ca="1" si="862"/>
        <v>8.8186932747010552E-6</v>
      </c>
      <c r="N442" s="223">
        <f t="shared" ca="1" si="863"/>
        <v>-2.8711526543828477E-5</v>
      </c>
      <c r="O442" s="223">
        <f t="shared" ca="1" si="864"/>
        <v>1.4451500212719306E-5</v>
      </c>
      <c r="P442" s="223">
        <f t="shared" ca="1" si="865"/>
        <v>1.6998836672736968E-5</v>
      </c>
      <c r="Q442" s="223">
        <f t="shared" ca="1" si="866"/>
        <v>-2.8228762032351565E-5</v>
      </c>
      <c r="R442" s="223">
        <f t="shared" ca="1" si="867"/>
        <v>5.8800845647117357E-6</v>
      </c>
      <c r="S442" s="223">
        <f t="shared" ca="1" si="868"/>
        <v>2.3463055641423108E-5</v>
      </c>
      <c r="T442" s="223">
        <f t="shared" ca="1" si="869"/>
        <v>-2.4896483562116693E-5</v>
      </c>
      <c r="U442" s="223">
        <f t="shared" ca="1" si="870"/>
        <v>-3.2848882157915381E-6</v>
      </c>
      <c r="V442" s="223">
        <f t="shared" ca="1" si="871"/>
        <v>2.7558828395970428E-5</v>
      </c>
      <c r="W442" s="223">
        <f t="shared" ca="1" si="872"/>
        <v>-1.9051063447450674E-5</v>
      </c>
      <c r="X442" s="223">
        <f t="shared" ca="1" si="873"/>
        <v>-1.2118272426695823E-5</v>
      </c>
      <c r="Y442" s="223">
        <f t="shared" ca="1" si="874"/>
        <v>2.8872712730779893E-5</v>
      </c>
      <c r="Z442" s="223">
        <f t="shared" ca="1" si="875"/>
        <v>-1.1282559665123827E-5</v>
      </c>
      <c r="AA442" s="223">
        <f t="shared" ca="1" si="876"/>
        <v>-1.9728394122710869E-5</v>
      </c>
      <c r="AB442" s="223">
        <f t="shared" ca="1" si="877"/>
        <v>2.7272080380115215E-5</v>
      </c>
      <c r="AC442" s="223">
        <f t="shared" ca="1" si="878"/>
        <v>-2.3751532550643119E-6</v>
      </c>
      <c r="AD442" s="223">
        <f t="shared" ca="1" si="879"/>
        <v>-2.534705992802422E-5</v>
      </c>
      <c r="AE442" s="223">
        <f t="shared" ca="1" si="880"/>
        <v>2.2918504997855836E-5</v>
      </c>
      <c r="AF442" s="223">
        <f t="shared" ca="1" si="881"/>
        <v>6.7720097673021359E-6</v>
      </c>
      <c r="AG442" s="223">
        <f t="shared" ca="1" si="882"/>
        <v>-2.8407101270968199E-5</v>
      </c>
      <c r="AH442" s="223">
        <f t="shared" ca="1" si="883"/>
        <v>1.625145232493776E-5</v>
      </c>
      <c r="AI442" s="223">
        <f t="shared" ca="1" si="884"/>
        <v>1.5235581481673837E-5</v>
      </c>
      <c r="AJ442" s="223">
        <f t="shared" ca="1" si="885"/>
        <v>-2.8599626443464859E-5</v>
      </c>
      <c r="AK442" s="223">
        <f t="shared" ca="1" si="886"/>
        <v>7.9439189183292329E-6</v>
      </c>
      <c r="AL442" s="223">
        <f t="shared" ca="1" si="887"/>
        <v>2.2161218161839119E-5</v>
      </c>
      <c r="AM442" s="223">
        <f t="shared" ca="1" si="888"/>
        <v>-2.5905201254039123E-5</v>
      </c>
      <c r="AN442" s="223">
        <f t="shared" ca="1" si="889"/>
        <v>-1.1655025703378542E-6</v>
      </c>
      <c r="AO442" s="223">
        <f t="shared" ca="1" si="890"/>
        <v>2.6849820840199105E-5</v>
      </c>
      <c r="AP442" s="223">
        <f t="shared" ca="1" si="891"/>
        <v>-2.0595810785823634E-5</v>
      </c>
      <c r="AQ442" s="223">
        <f t="shared" ca="1" si="892"/>
        <v>-1.0157273988508637E-5</v>
      </c>
      <c r="AR442" s="223">
        <f t="shared" ca="1" si="893"/>
        <v>2.8828104901447421E-5</v>
      </c>
      <c r="AS442" s="223">
        <f t="shared" ca="1" si="894"/>
        <v>-1.3207404232564013E-5</v>
      </c>
      <c r="AT442" s="223">
        <f t="shared" ca="1" si="895"/>
        <v>-1.812373320984891E-5</v>
      </c>
      <c r="AU442" s="223">
        <f t="shared" ca="1" si="896"/>
        <v>2.7896375153834073E-5</v>
      </c>
      <c r="AV442" s="223">
        <f t="shared" ca="1" si="897"/>
        <v>-4.485794236782939E-6</v>
      </c>
      <c r="AW442" s="223">
        <f t="shared" ca="1" si="898"/>
        <v>-2.426071685209425E-5</v>
      </c>
      <c r="AX442" s="223">
        <f t="shared" ca="1" si="899"/>
        <v>2.4148683788474105E-5</v>
      </c>
      <c r="AY442" s="223">
        <f t="shared" ca="1" si="900"/>
        <v>4.6886281522295425E-6</v>
      </c>
      <c r="AZ442" s="223">
        <f t="shared" ca="1" si="901"/>
        <v>-2.7948735455054869E-5</v>
      </c>
      <c r="BA442" s="223">
        <f t="shared" ca="1" si="902"/>
        <v>1.7963336408938813E-5</v>
      </c>
      <c r="BB442" s="223">
        <f t="shared" ca="1" si="903"/>
        <v>1.3389763354510562E-5</v>
      </c>
      <c r="BC442" s="223">
        <f t="shared" ca="1" si="904"/>
        <v>-2.8815507000934475E-5</v>
      </c>
      <c r="BD442" s="223">
        <f t="shared" ca="1" si="905"/>
        <v>9.9647044870465609E-6</v>
      </c>
      <c r="BE442" s="223">
        <f t="shared" ca="1" si="906"/>
        <v>2.0739287120930214E-5</v>
      </c>
      <c r="BF442" s="223">
        <f t="shared" ca="1" si="907"/>
        <v>-2.6773536415871604E-5</v>
      </c>
      <c r="BG442" s="223">
        <f t="shared" ca="1" si="908"/>
        <v>9.6019903452637954E-7</v>
      </c>
      <c r="BH442" s="223">
        <f t="shared" ca="1" si="909"/>
        <v>2.5995311778956027E-5</v>
      </c>
      <c r="BI442" s="223">
        <f t="shared" ca="1" si="910"/>
        <v>-2.2028947641073244E-5</v>
      </c>
      <c r="BJ442" s="223">
        <f t="shared" ca="1" si="911"/>
        <v>-8.1412324025245138E-6</v>
      </c>
      <c r="BK442" s="223">
        <f t="shared" ca="1" si="912"/>
        <v>2.862727507391152E-5</v>
      </c>
      <c r="BL442" s="223">
        <f t="shared" ca="1" si="913"/>
        <v>-1.5060676732143662E-5</v>
      </c>
      <c r="BM442" s="223">
        <f t="shared" ca="1" si="914"/>
        <v>-1.6420858216434745E-5</v>
      </c>
      <c r="BN442" s="223">
        <f t="shared" ca="1" si="915"/>
        <v>2.836949705357919E-5</v>
      </c>
      <c r="BO442" s="223">
        <f t="shared" ca="1" si="916"/>
        <v>-6.5721263108712768E-6</v>
      </c>
      <c r="BP442" s="223">
        <f t="shared" ca="1" si="917"/>
        <v>-2.3042902849530754E-5</v>
      </c>
      <c r="BQ442" s="223">
        <f t="shared" ca="1" si="918"/>
        <v>2.5247998769337635E-5</v>
      </c>
      <c r="BR442" s="223">
        <f t="shared" ca="1" si="919"/>
        <v>2.579838454965196E-6</v>
      </c>
      <c r="BS442" s="223">
        <f t="shared" ca="1" si="920"/>
        <v>-2.7338913020159014E-5</v>
      </c>
      <c r="BT442" s="223">
        <f t="shared" ca="1" si="921"/>
        <v>1.9577875616549325E-5</v>
      </c>
      <c r="BU442" s="223">
        <f t="shared" ca="1" si="922"/>
        <v>1.1471384939605764E-5</v>
      </c>
      <c r="BV442" s="223">
        <f t="shared" ca="1" si="923"/>
        <v>-2.8875233829315011E-5</v>
      </c>
      <c r="BW442" s="223">
        <f t="shared" ca="1" si="924"/>
        <v>1.1931490458780673E-5</v>
      </c>
      <c r="BX442" s="223">
        <f t="shared" ca="1" si="925"/>
        <v>1.9204968086206543E-5</v>
      </c>
      <c r="BY442" s="223">
        <f t="shared" ca="1" si="926"/>
        <v>-2.7496783464137E-5</v>
      </c>
      <c r="BZ442" s="223">
        <f t="shared" ca="1" si="927"/>
        <v>3.0806972376283562E-6</v>
      </c>
      <c r="CA442" s="223">
        <f t="shared" ca="1" si="928"/>
        <v>2.4999931870880905E-5</v>
      </c>
      <c r="CB442" s="223">
        <f t="shared" ca="1" si="929"/>
        <v>-2.3342707720410173E-5</v>
      </c>
      <c r="CC442" s="223">
        <f t="shared" ca="1" si="930"/>
        <v>-6.0810727727734012E-6</v>
      </c>
      <c r="CD442" s="223">
        <f t="shared" ca="1" si="931"/>
        <v>2.827131156240793E-5</v>
      </c>
      <c r="CE442" s="223">
        <f t="shared" ca="1" si="932"/>
        <v>-1.683233411961569E-5</v>
      </c>
      <c r="CF442" s="223">
        <f t="shared" ca="1" si="933"/>
        <v>-1.4628997169599886E-5</v>
      </c>
      <c r="CG442" s="223">
        <f t="shared" ca="1" si="934"/>
        <v>2.8688882190783448E-5</v>
      </c>
      <c r="CH442" s="223">
        <f t="shared" ca="1" si="935"/>
        <v>-8.6228434630547713E-6</v>
      </c>
      <c r="CI442" s="223">
        <f t="shared" ca="1" si="936"/>
        <v>-2.1700217359928209E-5</v>
      </c>
      <c r="CJ442" s="223">
        <f t="shared" ca="1" si="937"/>
        <v>2.6210492657317351E-5</v>
      </c>
      <c r="CK442" s="223">
        <f t="shared" ca="1" si="938"/>
        <v>4.5706838958902399E-7</v>
      </c>
      <c r="CL442" s="223">
        <f t="shared" ca="1" si="939"/>
        <v>-2.6580938646891749E-5</v>
      </c>
      <c r="CM442" s="223">
        <f t="shared" ca="1" si="940"/>
        <v>2.1086320619915635E-5</v>
      </c>
      <c r="CN442" s="223">
        <f t="shared" ca="1" si="941"/>
        <v>9.4908420958016614E-6</v>
      </c>
      <c r="CO442" s="223">
        <f t="shared" ca="1" si="942"/>
        <v>-2.8778483263748637E-5</v>
      </c>
      <c r="CP442" s="223">
        <f t="shared" ca="1" si="943"/>
        <v>1.3833618649942333E-5</v>
      </c>
      <c r="CQ442" s="223">
        <f t="shared" ca="1" si="944"/>
        <v>1.7566575665454959E-5</v>
      </c>
      <c r="CR442" s="223">
        <f t="shared" ca="1" si="945"/>
        <v>-2.8071023060417013E-5</v>
      </c>
      <c r="CS442" s="223">
        <f t="shared" ca="1" si="946"/>
        <v>5.1845008754803532E-6</v>
      </c>
      <c r="CT442" s="223">
        <f t="shared" ca="1" si="947"/>
        <v>2.3869075165937695E-5</v>
      </c>
      <c r="CU442" s="223">
        <f t="shared" ca="1" si="948"/>
        <v>-2.4529971644137099E-5</v>
      </c>
      <c r="CV442" s="223">
        <f t="shared" ca="1" si="949"/>
        <v>-3.9879592827873629E-6</v>
      </c>
      <c r="CW442" s="223">
        <f t="shared" ca="1" si="950"/>
        <v>2.7762143364047362E-5</v>
      </c>
      <c r="CX442" s="223">
        <f t="shared" ca="1" si="951"/>
        <v>-1.8512775630095983E-5</v>
      </c>
      <c r="CY442" s="223">
        <f t="shared" ca="1" si="952"/>
        <v>-1.2757860319607977E-5</v>
      </c>
      <c r="CZ442" s="223">
        <f t="shared" ca="1" si="953"/>
        <v>2.8852799789716E-5</v>
      </c>
      <c r="DA442" s="223">
        <f t="shared" ca="1" si="954"/>
        <v>-1.0626832679406618E-5</v>
      </c>
      <c r="DB442" s="223">
        <f t="shared" ca="1" si="955"/>
        <v>-2.0239936512288268E-5</v>
      </c>
      <c r="DC442" s="223">
        <f t="shared" ca="1" si="956"/>
        <v>2.7030949614641004E-5</v>
      </c>
      <c r="DD442" s="223">
        <f t="shared" ca="1" si="957"/>
        <v>-1.6681785689911143E-6</v>
      </c>
      <c r="DE442" s="223">
        <f t="shared" ca="1" si="958"/>
        <v>-2.5678919864055173E-5</v>
      </c>
      <c r="DF442" s="223">
        <f t="shared" ca="1" si="959"/>
        <v>2.2480497024868543E-5</v>
      </c>
      <c r="DG442" s="223">
        <f t="shared" ca="1" si="960"/>
        <v>7.4588675563689806E-6</v>
      </c>
      <c r="DH442" s="223">
        <f t="shared" ca="1" si="961"/>
        <v>-2.8525779603932794E-5</v>
      </c>
      <c r="DI442" s="223">
        <f t="shared" ca="1" si="962"/>
        <v>1.5660781263059731E-5</v>
      </c>
      <c r="DJ442" s="223">
        <f t="shared" ca="1" si="963"/>
        <v>1.583298844915881E-5</v>
      </c>
      <c r="DK442" s="223">
        <f t="shared" ca="1" si="964"/>
        <v>-2.8493143350585498E-5</v>
      </c>
      <c r="DL442" s="223">
        <f t="shared" ca="1" si="965"/>
        <v>7.2602092538885867E-6</v>
      </c>
      <c r="DM442" s="223">
        <f t="shared" ca="1" si="966"/>
        <v>2.2608869874591047E-5</v>
      </c>
      <c r="DN442" s="223">
        <f t="shared" ca="1" si="967"/>
        <v>-2.5584305526183422E-5</v>
      </c>
      <c r="DO442" s="223">
        <f t="shared" ca="1" si="968"/>
        <v>-1.8732346959198544E-6</v>
      </c>
      <c r="DP442" s="223">
        <f t="shared" ca="1" si="969"/>
        <v>2.7102529705412006E-5</v>
      </c>
      <c r="DQ442" s="223">
        <f t="shared" ca="1" si="970"/>
        <v>-2.0092894805440803E-5</v>
      </c>
      <c r="DR442" s="223">
        <f t="shared" ca="1" si="971"/>
        <v>-1.0817587519170424E-5</v>
      </c>
      <c r="DS442" s="223">
        <f t="shared" ca="1" si="972"/>
        <v>2.8860361566705925E-5</v>
      </c>
      <c r="DT442" s="223">
        <f t="shared" ca="1" si="973"/>
        <v>-1.2573234168732127E-5</v>
      </c>
      <c r="DU442" s="223">
        <f t="shared" ca="1" si="974"/>
        <v>-1.8669973695047103E-5</v>
      </c>
      <c r="DV442" s="223">
        <f t="shared" ca="1" si="975"/>
        <v>2.7704923513970959E-5</v>
      </c>
      <c r="DW442" s="223">
        <f t="shared" ca="1" si="976"/>
        <v>-3.784385523371348E-6</v>
      </c>
      <c r="DX442" s="223">
        <f t="shared" ca="1" si="977"/>
        <v>-2.4637744789586051E-5</v>
      </c>
      <c r="DY442" s="223">
        <f t="shared" ca="1" si="978"/>
        <v>2.3752849668674051E-5</v>
      </c>
      <c r="DZ442" s="223">
        <f t="shared" ca="1" si="979"/>
        <v>5.3864727673933121E-6</v>
      </c>
      <c r="EA442" s="223">
        <f t="shared" ca="1" si="980"/>
        <v>-2.8118492272894944E-5</v>
      </c>
      <c r="EB442" s="223">
        <f t="shared" ca="1" si="981"/>
        <v>1.7403076745621484E-5</v>
      </c>
      <c r="EC442" s="223">
        <f t="shared" ca="1" si="982"/>
        <v>1.401360089664441E-5</v>
      </c>
      <c r="ED442" s="223">
        <f t="shared" ca="1" si="983"/>
        <v>-2.8760856828216745E-5</v>
      </c>
      <c r="EE442" s="223">
        <f t="shared" ca="1" si="984"/>
        <v>9.2965739293072492E-6</v>
      </c>
      <c r="EF442" s="223">
        <f t="shared" ca="1" si="985"/>
        <v>2.1226145158502812E-5</v>
      </c>
      <c r="EG442" s="223">
        <f t="shared" ca="1" si="986"/>
        <v>-2.6499995839891758E-5</v>
      </c>
      <c r="EH442" s="223">
        <f t="shared" ca="1" si="987"/>
        <v>2.5164111206598588E-7</v>
      </c>
      <c r="EI442" s="223">
        <f t="shared" ca="1" si="988"/>
        <v>2.6296045090069164E-5</v>
      </c>
      <c r="EJ442" s="223">
        <f t="shared" ca="1" si="989"/>
        <v>-2.1564128842933964E-5</v>
      </c>
      <c r="EK442" s="223">
        <f t="shared" ca="1" si="990"/>
        <v>-8.8186932747024037E-6</v>
      </c>
      <c r="EL442" s="223">
        <f t="shared" ca="1" si="991"/>
        <v>2.8711526543828463E-5</v>
      </c>
      <c r="EM442" s="223">
        <f t="shared" ca="1" si="992"/>
        <v>-1.4451500212719325E-5</v>
      </c>
      <c r="EN442" s="223">
        <f t="shared" ca="1" si="993"/>
        <v>-1.6998836672737035E-5</v>
      </c>
      <c r="EO442" s="223">
        <f t="shared" ca="1" si="994"/>
        <v>2.8228762032351525E-5</v>
      </c>
      <c r="EP442" s="223">
        <f t="shared" ca="1" si="995"/>
        <v>-5.8800845647113545E-6</v>
      </c>
      <c r="EQ442" s="223">
        <f t="shared" ca="1" si="996"/>
        <v>-2.3463055641423393E-5</v>
      </c>
      <c r="ER442" s="223">
        <f t="shared" ca="1" si="997"/>
        <v>2.4896483562116388E-5</v>
      </c>
      <c r="ES442" s="223">
        <f t="shared" ca="1" si="998"/>
        <v>3.2848882157922306E-6</v>
      </c>
      <c r="ET442" s="223">
        <f t="shared" ca="1" si="999"/>
        <v>-2.7558828395970662E-5</v>
      </c>
      <c r="EU442" s="223">
        <f t="shared" ca="1" si="1000"/>
        <v>1.9051063447449918E-5</v>
      </c>
      <c r="EV442" s="223">
        <f t="shared" ca="1" si="1001"/>
        <v>1.2118272426696736E-5</v>
      </c>
      <c r="EW442" s="223">
        <f t="shared" ca="1" si="1002"/>
        <v>-2.8872712730779869E-5</v>
      </c>
      <c r="EX442" s="223">
        <f t="shared" ca="1" si="1003"/>
        <v>1.1282559665122714E-5</v>
      </c>
      <c r="EY442" s="223">
        <f t="shared" ca="1" si="1004"/>
        <v>1.9728394122711902E-5</v>
      </c>
      <c r="EZ442" s="223">
        <f t="shared" ca="1" si="1005"/>
        <v>-2.7272080380115286E-5</v>
      </c>
      <c r="FA442" s="223">
        <f t="shared" ca="1" si="1006"/>
        <v>2.3751532550643327E-6</v>
      </c>
      <c r="FB442" s="223">
        <f t="shared" ca="1" si="1007"/>
        <v>2.5347059928024304E-5</v>
      </c>
      <c r="FC442" s="223">
        <f t="shared" ca="1" si="1008"/>
        <v>-2.2918504997855724E-5</v>
      </c>
      <c r="FD442" s="223">
        <f t="shared" ca="1" si="1009"/>
        <v>-6.7720097673025154E-6</v>
      </c>
      <c r="FE442" s="223">
        <f t="shared" ca="1" si="1010"/>
        <v>2.8407101270968266E-5</v>
      </c>
      <c r="FF442" s="223">
        <f t="shared" ca="1" si="1011"/>
        <v>-1.6251452324937269E-5</v>
      </c>
      <c r="FG442" s="223">
        <f t="shared" ca="1" si="1012"/>
        <v>-1.523558148167434E-5</v>
      </c>
      <c r="FH442" s="223">
        <f t="shared" ca="1" si="1013"/>
        <v>2.8599626443464751E-5</v>
      </c>
      <c r="FI442" s="223">
        <f t="shared" ca="1" si="1014"/>
        <v>-7.9439189183284638E-6</v>
      </c>
      <c r="FJ442" s="223">
        <f t="shared" ca="1" si="1015"/>
        <v>-2.2161218161839763E-5</v>
      </c>
      <c r="FK442" s="223">
        <f t="shared" ca="1" si="1016"/>
        <v>2.5905201254038676E-5</v>
      </c>
      <c r="FL442" s="223">
        <f t="shared" ca="1" si="1017"/>
        <v>1.1655025703392679E-6</v>
      </c>
      <c r="FM442" s="223">
        <f t="shared" ca="1" si="1018"/>
        <v>-2.6849820840199627E-5</v>
      </c>
      <c r="FN442" s="223">
        <f t="shared" ca="1" si="1019"/>
        <v>2.0595810785823793E-5</v>
      </c>
      <c r="FO442" s="223">
        <f t="shared" ca="1" si="1020"/>
        <v>1.0157273988508423E-5</v>
      </c>
      <c r="FP442" s="223">
        <f t="shared" ca="1" si="1021"/>
        <v>-2.8828104901447432E-5</v>
      </c>
      <c r="FQ442" s="223">
        <f t="shared" ca="1" si="1022"/>
        <v>1.3207404232563852E-5</v>
      </c>
      <c r="FR442" s="223">
        <f t="shared" ca="1" si="1023"/>
        <v>1.8123733209849056E-5</v>
      </c>
      <c r="FS442" s="223">
        <f t="shared" ca="1" si="1024"/>
        <v>-2.789637515383392E-5</v>
      </c>
      <c r="FT442" s="223">
        <f t="shared" ca="1" si="1025"/>
        <v>4.485794236782352E-6</v>
      </c>
      <c r="FU442" s="223">
        <f t="shared" ca="1" si="1026"/>
        <v>2.4260716852094572E-5</v>
      </c>
      <c r="FV442" s="223">
        <f t="shared" ca="1" si="1027"/>
        <v>-2.414868378847378E-5</v>
      </c>
      <c r="FW442" s="223">
        <f t="shared" ca="1" si="1028"/>
        <v>-4.6886281522305344E-6</v>
      </c>
      <c r="FX442" s="223">
        <f t="shared" ca="1" si="1029"/>
        <v>2.7948735455055123E-5</v>
      </c>
      <c r="FY442" s="223">
        <f t="shared" ca="1" si="1030"/>
        <v>-1.7963336408938023E-5</v>
      </c>
      <c r="FZ442" s="223">
        <f t="shared" ca="1" si="1031"/>
        <v>-1.3389763354511817E-5</v>
      </c>
      <c r="GA442" s="223">
        <f t="shared" ca="1" si="1032"/>
        <v>2.8815507000934384E-5</v>
      </c>
      <c r="GB442" s="223">
        <f t="shared" ca="1" si="1033"/>
        <v>-9.9647044870467744E-6</v>
      </c>
      <c r="GC442" s="223">
        <f t="shared" ca="1" si="1034"/>
        <v>-2.0739287120930058E-5</v>
      </c>
      <c r="GD442" s="223">
        <f t="shared" ca="1" si="1035"/>
        <v>2.6773536415871536E-5</v>
      </c>
      <c r="GE442" s="223">
        <f t="shared" ca="1" si="1036"/>
        <v>-9.6019903452619574E-7</v>
      </c>
      <c r="GF442" s="223">
        <f t="shared" ca="1" si="1037"/>
        <v>-2.5995311778956111E-5</v>
      </c>
      <c r="GG442" s="223">
        <f t="shared" ca="1" si="1038"/>
        <v>2.2028947641073126E-5</v>
      </c>
      <c r="GH442" s="223">
        <f t="shared" ca="1" si="1039"/>
        <v>8.1412324025250847E-6</v>
      </c>
      <c r="GI442" s="223">
        <f t="shared" ca="1" si="1040"/>
        <v>-2.8627275073911595E-5</v>
      </c>
      <c r="GJ442" s="223">
        <f t="shared" ca="1" si="1041"/>
        <v>1.5060676732143152E-5</v>
      </c>
      <c r="GK442" s="223">
        <f t="shared" ca="1" si="1042"/>
        <v>1.6420858216435572E-5</v>
      </c>
      <c r="GL442" s="223">
        <f t="shared" ca="1" si="1043"/>
        <v>-2.8369497053579E-5</v>
      </c>
      <c r="GM442" s="223">
        <f t="shared" ca="1" si="1044"/>
        <v>6.5721263108702976E-6</v>
      </c>
      <c r="GN442" s="223">
        <f t="shared" ca="1" si="1045"/>
        <v>2.3042902849531357E-5</v>
      </c>
      <c r="GO442" s="223">
        <f t="shared" ca="1" si="1046"/>
        <v>-2.5247998769336947E-5</v>
      </c>
      <c r="GP442" s="223">
        <f t="shared" ca="1" si="1047"/>
        <v>-2.5798384549649702E-6</v>
      </c>
      <c r="GQ442" s="223">
        <f t="shared" ca="1" si="1048"/>
        <v>2.7338913020158943E-5</v>
      </c>
      <c r="GR442" s="223">
        <f t="shared" ca="1" si="1049"/>
        <v>-1.9577875616549495E-5</v>
      </c>
      <c r="GS442" s="223">
        <f t="shared" ca="1" si="1050"/>
        <v>-1.1471384939605555E-5</v>
      </c>
      <c r="GT442" s="223">
        <f t="shared" ca="1" si="1051"/>
        <v>2.8875233829315018E-5</v>
      </c>
      <c r="GU442" s="223">
        <f t="shared" ca="1" si="1052"/>
        <v>-1.1931490458780134E-5</v>
      </c>
      <c r="GV442" s="223">
        <f t="shared" ca="1" si="1053"/>
        <v>-1.9204968086206991E-5</v>
      </c>
      <c r="GW442" s="223">
        <f t="shared" ca="1" si="1054"/>
        <v>2.7496783464136817E-5</v>
      </c>
      <c r="GX442" s="223">
        <f t="shared" ca="1" si="1055"/>
        <v>-3.0806972376277654E-6</v>
      </c>
      <c r="GY442" s="223">
        <f t="shared" ca="1" si="1056"/>
        <v>-2.4999931870881206E-5</v>
      </c>
      <c r="GZ442" s="223">
        <f t="shared" ca="1" si="1057"/>
        <v>2.3342707720409824E-5</v>
      </c>
      <c r="HA442" s="223">
        <f t="shared" ca="1" si="1058"/>
        <v>6.0810727727747853E-6</v>
      </c>
      <c r="HB442" s="223">
        <f t="shared" ca="1" si="1059"/>
        <v>-2.8271311562408222E-5</v>
      </c>
      <c r="HC442" s="223">
        <f t="shared" ca="1" si="1060"/>
        <v>1.6832334119614541E-5</v>
      </c>
      <c r="HD442" s="223">
        <f t="shared" ca="1" si="1061"/>
        <v>1.4628997169601106E-5</v>
      </c>
      <c r="HE442" s="223">
        <f t="shared" ca="1" si="1062"/>
        <v>-2.8688882190783475E-5</v>
      </c>
      <c r="HF442" s="223">
        <f t="shared" ca="1" si="1063"/>
        <v>8.6228434630549882E-6</v>
      </c>
      <c r="HG442" s="223">
        <f t="shared" ca="1" si="1064"/>
        <v>2.1700217359928059E-5</v>
      </c>
      <c r="HH442" s="223">
        <f t="shared" ca="1" si="1065"/>
        <v>-2.6210492657317104E-5</v>
      </c>
      <c r="HI442" s="223">
        <f t="shared" ca="1" si="1066"/>
        <v>-4.5706838958961776E-7</v>
      </c>
      <c r="HJ442" s="223">
        <f t="shared" ca="1" si="1067"/>
        <v>2.6580938646891983E-5</v>
      </c>
      <c r="HK442" s="223">
        <f t="shared" ca="1" si="1068"/>
        <v>-2.1086320619915228E-5</v>
      </c>
      <c r="HL442" s="223">
        <f t="shared" ca="1" si="1069"/>
        <v>-9.4908420958022221E-6</v>
      </c>
      <c r="HM442" s="223">
        <f t="shared" ca="1" si="1070"/>
        <v>2.8778483263748688E-5</v>
      </c>
      <c r="HN442" s="223">
        <f t="shared" ca="1" si="1071"/>
        <v>-1.3833618649941809E-5</v>
      </c>
      <c r="HO442" s="223">
        <f t="shared" ca="1" si="1072"/>
        <v>-1.7566575665456084E-5</v>
      </c>
      <c r="HP442" s="223">
        <f t="shared" ca="1" si="1073"/>
        <v>2.8071023060416684E-5</v>
      </c>
      <c r="HQ442" s="223">
        <f t="shared" ca="1" si="1074"/>
        <v>-5.1845008754789615E-6</v>
      </c>
      <c r="HR442" s="223">
        <f t="shared" ca="1" si="1075"/>
        <v>-2.3869075165938494E-5</v>
      </c>
      <c r="HS442" s="223">
        <f t="shared" ca="1" si="1076"/>
        <v>2.4529971644137217E-5</v>
      </c>
      <c r="HT442" s="223">
        <f t="shared" ca="1" si="1077"/>
        <v>3.9879592827871385E-6</v>
      </c>
      <c r="HU442" s="223">
        <f t="shared" ca="1" si="1078"/>
        <v>-2.7762143364047304E-5</v>
      </c>
      <c r="HV442" s="223">
        <f t="shared" ca="1" si="1079"/>
        <v>1.8512775630095529E-5</v>
      </c>
      <c r="HW442" s="223">
        <f t="shared" ca="1" si="1080"/>
        <v>1.275786031960851E-5</v>
      </c>
      <c r="HX442" s="223">
        <f t="shared" ca="1" si="1081"/>
        <v>-2.8852799789715976E-5</v>
      </c>
      <c r="HY442" s="223">
        <f t="shared" ca="1" si="1082"/>
        <v>1.0626832679406064E-5</v>
      </c>
      <c r="HZ442" s="223">
        <f t="shared" ca="1" si="1083"/>
        <v>2.0239936512288695E-5</v>
      </c>
      <c r="IA442" s="223">
        <f t="shared" ca="1" si="1084"/>
        <v>-2.7030949614640798E-5</v>
      </c>
      <c r="IB442" s="223">
        <f t="shared" ca="1" si="1085"/>
        <v>1.6681785689905213E-6</v>
      </c>
      <c r="IC442" s="223">
        <f t="shared" ca="1" si="1086"/>
        <v>2.5678919864055444E-5</v>
      </c>
      <c r="ID442" s="223">
        <f t="shared" ca="1" si="1087"/>
        <v>-2.2480497024867652E-5</v>
      </c>
      <c r="IE442" s="223">
        <f t="shared" ca="1" si="1088"/>
        <v>-5.8454814607221467E-6</v>
      </c>
      <c r="IF442" s="223">
        <f t="shared" ca="1" si="1089"/>
        <v>2.8525779603933014E-5</v>
      </c>
      <c r="IG442" s="223">
        <f t="shared" ca="1" si="1090"/>
        <v>-1.5660781263059921E-5</v>
      </c>
      <c r="IH442" s="223">
        <f t="shared" ca="1" si="1091"/>
        <v>-1.583298844915862E-5</v>
      </c>
      <c r="II442" s="223">
        <f t="shared" ca="1" si="1092"/>
        <v>2.8493143350585532E-5</v>
      </c>
      <c r="IJ442" s="223">
        <f t="shared" ca="1" si="1093"/>
        <v>-7.2602092538888052E-6</v>
      </c>
      <c r="IK442" s="223">
        <f t="shared" ca="1" si="1094"/>
        <v>-2.2608869874591416E-5</v>
      </c>
      <c r="IL442" s="223">
        <f t="shared" ca="1" si="1095"/>
        <v>2.5584305526183147E-5</v>
      </c>
      <c r="IM442" s="223">
        <f t="shared" ca="1" si="1096"/>
        <v>1.8732346959204473E-6</v>
      </c>
      <c r="IN442" s="223">
        <f t="shared" ca="1" si="1097"/>
        <v>-2.7102529705412213E-5</v>
      </c>
      <c r="IO442" s="223">
        <f t="shared" ca="1" si="1098"/>
        <v>2.0092894805440379E-5</v>
      </c>
      <c r="IP442" s="223">
        <f t="shared" ca="1" si="1099"/>
        <v>1.0817587519170977E-5</v>
      </c>
      <c r="IQ442" s="223">
        <f t="shared" ca="1" si="1100"/>
        <v>-2.8860361566705946E-5</v>
      </c>
      <c r="IR442" s="223">
        <f t="shared" ca="1" si="1101"/>
        <v>1.2573234168730857E-5</v>
      </c>
      <c r="IS442" s="223">
        <f t="shared" ca="1" si="1102"/>
        <v>1.8669973695048188E-5</v>
      </c>
      <c r="IT442" s="223">
        <f t="shared" ca="1" si="1103"/>
        <v>-2.7704923513970555E-5</v>
      </c>
      <c r="IU442" s="223">
        <f t="shared" ca="1" si="1104"/>
        <v>3.7843855233715724E-6</v>
      </c>
      <c r="IV442" s="223">
        <f t="shared" ca="1" si="1105"/>
        <v>2.4637744789585936E-5</v>
      </c>
      <c r="IW442" s="223">
        <f t="shared" ca="1" si="1106"/>
        <v>-2.375284966867418E-5</v>
      </c>
      <c r="IX442" s="223">
        <f t="shared" ca="1" si="1107"/>
        <v>-5.3864727673930894E-6</v>
      </c>
      <c r="IY442" s="223">
        <f t="shared" ca="1" si="1108"/>
        <v>2.8118492272895079E-5</v>
      </c>
      <c r="IZ442" s="223">
        <f t="shared" ca="1" si="1109"/>
        <v>-1.7403076745621007E-5</v>
      </c>
      <c r="JA442" s="223">
        <f t="shared" ca="1" si="1110"/>
        <v>-1.4013600896644932E-5</v>
      </c>
      <c r="JB442" s="223">
        <f t="shared" ca="1" si="1111"/>
        <v>2.8760856828216694E-5</v>
      </c>
    </row>
    <row r="443" spans="2:262">
      <c r="B443" s="230">
        <v>82</v>
      </c>
      <c r="C443" s="229">
        <f t="shared" si="1112"/>
        <v>1.601562500000001E-3</v>
      </c>
      <c r="D443" s="226">
        <f t="shared" ca="1" si="855"/>
        <v>49.837891331437795</v>
      </c>
      <c r="E443" s="225">
        <f ca="1">CJ361</f>
        <v>-0.16210866856220746</v>
      </c>
      <c r="F443" s="224">
        <v>82</v>
      </c>
      <c r="G443" s="223">
        <f t="shared" ca="1" si="856"/>
        <v>-8.191546130014941E-5</v>
      </c>
      <c r="H443" s="223">
        <f t="shared" ca="1" si="857"/>
        <v>1.8408498119600882E-4</v>
      </c>
      <c r="I443" s="223">
        <f t="shared" ca="1" si="858"/>
        <v>-7.5497481368593002E-5</v>
      </c>
      <c r="J443" s="223">
        <f t="shared" ca="1" si="859"/>
        <v>-1.1952631579540929E-4</v>
      </c>
      <c r="K443" s="223">
        <f t="shared" ca="1" si="860"/>
        <v>1.7770565160316027E-4</v>
      </c>
      <c r="L443" s="223">
        <f t="shared" ca="1" si="861"/>
        <v>-3.2431597153147163E-5</v>
      </c>
      <c r="M443" s="223">
        <f t="shared" ca="1" si="862"/>
        <v>-1.4997306250134597E-4</v>
      </c>
      <c r="N443" s="223">
        <f t="shared" ca="1" si="863"/>
        <v>1.6067509065272425E-4</v>
      </c>
      <c r="O443" s="223">
        <f t="shared" ca="1" si="864"/>
        <v>1.2578155709457129E-5</v>
      </c>
      <c r="P443" s="223">
        <f t="shared" ca="1" si="865"/>
        <v>-1.714307997317991E-4</v>
      </c>
      <c r="Q443" s="223">
        <f t="shared" ca="1" si="866"/>
        <v>1.3401406748285774E-4</v>
      </c>
      <c r="R443" s="223">
        <f t="shared" ca="1" si="867"/>
        <v>5.6834005444588768E-5</v>
      </c>
      <c r="S443" s="223">
        <f t="shared" ca="1" si="868"/>
        <v>-1.8261340449861411E-4</v>
      </c>
      <c r="T443" s="223">
        <f t="shared" ca="1" si="869"/>
        <v>9.9320576999465058E-5</v>
      </c>
      <c r="U443" s="223">
        <f t="shared" ca="1" si="870"/>
        <v>9.7683367341502221E-5</v>
      </c>
      <c r="V443" s="223">
        <f t="shared" ca="1" si="871"/>
        <v>-1.8285061950002644E-4</v>
      </c>
      <c r="W443" s="223">
        <f t="shared" ca="1" si="872"/>
        <v>5.8674060066734763E-5</v>
      </c>
      <c r="X443" s="223">
        <f t="shared" ca="1" si="873"/>
        <v>1.3267783303249307E-4</v>
      </c>
      <c r="Y443" s="223">
        <f t="shared" ca="1" si="874"/>
        <v>-1.7212822666340472E-4</v>
      </c>
      <c r="Z443" s="223">
        <f t="shared" ca="1" si="875"/>
        <v>1.4510767033628922E-5</v>
      </c>
      <c r="AA443" s="223">
        <f t="shared" ca="1" si="876"/>
        <v>1.5971992195378822E-4</v>
      </c>
      <c r="AB443" s="223">
        <f t="shared" ca="1" si="877"/>
        <v>-1.5108889934088704E-4</v>
      </c>
      <c r="AC443" s="223">
        <f t="shared" ca="1" si="878"/>
        <v>-3.0522265005845762E-5</v>
      </c>
      <c r="AD443" s="223">
        <f t="shared" ca="1" si="879"/>
        <v>1.7718879907344337E-4</v>
      </c>
      <c r="AE443" s="223">
        <f t="shared" ca="1" si="880"/>
        <v>-1.2099368207944586E-4</v>
      </c>
      <c r="AF443" s="223">
        <f t="shared" ca="1" si="881"/>
        <v>-7.3725868981540726E-5</v>
      </c>
      <c r="AG443" s="223">
        <f t="shared" ca="1" si="882"/>
        <v>1.8403742368070842E-4</v>
      </c>
      <c r="AH443" s="223">
        <f t="shared" ca="1" si="883"/>
        <v>-8.3646406771406128E-5</v>
      </c>
      <c r="AI443" s="223">
        <f t="shared" ca="1" si="884"/>
        <v>-1.125105291561968E-4</v>
      </c>
      <c r="AJ443" s="223">
        <f t="shared" ca="1" si="885"/>
        <v>1.7985530638194247E-4</v>
      </c>
      <c r="AK443" s="223">
        <f t="shared" ca="1" si="886"/>
        <v>-4.1285575491930594E-5</v>
      </c>
      <c r="AL443" s="223">
        <f t="shared" ca="1" si="887"/>
        <v>-1.445515902083919E-4</v>
      </c>
      <c r="AM443" s="223">
        <f t="shared" ca="1" si="888"/>
        <v>1.6489311280601989E-4</v>
      </c>
      <c r="AN443" s="223">
        <f t="shared" ca="1" si="889"/>
        <v>3.5498097048166261E-6</v>
      </c>
      <c r="AO443" s="223">
        <f t="shared" ca="1" si="890"/>
        <v>-1.6792859124602506E-4</v>
      </c>
      <c r="AP443" s="223">
        <f t="shared" ca="1" si="891"/>
        <v>1.4004763933480271E-4</v>
      </c>
      <c r="AQ443" s="223">
        <f t="shared" ca="1" si="892"/>
        <v>4.8172428205061428E-5</v>
      </c>
      <c r="AR443" s="223">
        <f t="shared" ca="1" si="893"/>
        <v>-1.8124037341875929E-4</v>
      </c>
      <c r="AS443" s="223">
        <f t="shared" ca="1" si="894"/>
        <v>1.0680806137573426E-4</v>
      </c>
      <c r="AT443" s="223">
        <f t="shared" ca="1" si="895"/>
        <v>8.9907712097540851E-5</v>
      </c>
      <c r="AU443" s="223">
        <f t="shared" ca="1" si="896"/>
        <v>-1.8368906186766801E-4</v>
      </c>
      <c r="AV443" s="223">
        <f t="shared" ca="1" si="897"/>
        <v>6.7166675920361931E-5</v>
      </c>
      <c r="AW443" s="223">
        <f t="shared" ca="1" si="898"/>
        <v>1.2625415307060452E-4</v>
      </c>
      <c r="AX443" s="223">
        <f t="shared" ca="1" si="899"/>
        <v>-1.7512788834448846E-4</v>
      </c>
      <c r="AY443" s="223">
        <f t="shared" ca="1" si="900"/>
        <v>2.3499488256146519E-5</v>
      </c>
      <c r="AZ443" s="223">
        <f t="shared" ca="1" si="901"/>
        <v>1.5503323655064746E-4</v>
      </c>
      <c r="BA443" s="223">
        <f t="shared" ca="1" si="902"/>
        <v>-1.5606998813256828E-4</v>
      </c>
      <c r="BB443" s="223">
        <f t="shared" ca="1" si="903"/>
        <v>-2.1576199835281404E-5</v>
      </c>
      <c r="BC443" s="223">
        <f t="shared" ca="1" si="904"/>
        <v>1.7452001640545572E-4</v>
      </c>
      <c r="BD443" s="223">
        <f t="shared" ca="1" si="905"/>
        <v>-1.2765764400409868E-4</v>
      </c>
      <c r="BE443" s="223">
        <f t="shared" ca="1" si="906"/>
        <v>-6.5358664586931894E-5</v>
      </c>
      <c r="BF443" s="223">
        <f t="shared" ca="1" si="907"/>
        <v>1.8354650389198676E-4</v>
      </c>
      <c r="BG443" s="223">
        <f t="shared" ca="1" si="908"/>
        <v>-9.159382065374765E-5</v>
      </c>
      <c r="BH443" s="223">
        <f t="shared" ca="1" si="909"/>
        <v>-1.0522369479748785E-4</v>
      </c>
      <c r="BI443" s="223">
        <f t="shared" ca="1" si="910"/>
        <v>1.8157167397418619E-4</v>
      </c>
      <c r="BJ443" s="223">
        <f t="shared" ca="1" si="911"/>
        <v>-5.0040093263163409E-5</v>
      </c>
      <c r="BK443" s="223">
        <f t="shared" ca="1" si="912"/>
        <v>-1.3878188047340259E-4</v>
      </c>
      <c r="BL443" s="223">
        <f t="shared" ca="1" si="913"/>
        <v>1.6871389300763482E-4</v>
      </c>
      <c r="BM443" s="223">
        <f t="shared" ca="1" si="914"/>
        <v>-5.4870881023313625E-6</v>
      </c>
      <c r="BN443" s="223">
        <f t="shared" ca="1" si="915"/>
        <v>-1.6402182807513091E-4</v>
      </c>
      <c r="BO443" s="223">
        <f t="shared" ca="1" si="916"/>
        <v>1.4574382415686742E-4</v>
      </c>
      <c r="BP443" s="223">
        <f t="shared" ca="1" si="917"/>
        <v>3.9394799366579219E-5</v>
      </c>
      <c r="BQ443" s="223">
        <f t="shared" ca="1" si="918"/>
        <v>-1.7943071840455729E-4</v>
      </c>
      <c r="BR443" s="223">
        <f t="shared" ca="1" si="919"/>
        <v>1.1403823577686653E-4</v>
      </c>
      <c r="BS443" s="223">
        <f t="shared" ca="1" si="920"/>
        <v>8.1915461300149884E-5</v>
      </c>
      <c r="BT443" s="223">
        <f t="shared" ca="1" si="921"/>
        <v>-1.8408498119600877E-4</v>
      </c>
      <c r="BU443" s="223">
        <f t="shared" ca="1" si="922"/>
        <v>7.5497481368592162E-5</v>
      </c>
      <c r="BV443" s="223">
        <f t="shared" ca="1" si="923"/>
        <v>1.1952631579541223E-4</v>
      </c>
      <c r="BW443" s="223">
        <f t="shared" ca="1" si="924"/>
        <v>-1.7770565160315986E-4</v>
      </c>
      <c r="BX443" s="223">
        <f t="shared" ca="1" si="925"/>
        <v>3.2431597153143016E-5</v>
      </c>
      <c r="BY443" s="223">
        <f t="shared" ca="1" si="926"/>
        <v>1.4997306250134706E-4</v>
      </c>
      <c r="BZ443" s="223">
        <f t="shared" ca="1" si="927"/>
        <v>-1.6067509065272186E-4</v>
      </c>
      <c r="CA443" s="223">
        <f t="shared" ca="1" si="928"/>
        <v>-1.2578155709459351E-5</v>
      </c>
      <c r="CB443" s="223">
        <f t="shared" ca="1" si="929"/>
        <v>1.7143079973180113E-4</v>
      </c>
      <c r="CC443" s="223">
        <f t="shared" ca="1" si="930"/>
        <v>-1.3401406748285576E-4</v>
      </c>
      <c r="CD443" s="223">
        <f t="shared" ca="1" si="931"/>
        <v>-5.6834005444589012E-5</v>
      </c>
      <c r="CE443" s="223">
        <f t="shared" ca="1" si="932"/>
        <v>1.8261340449861454E-4</v>
      </c>
      <c r="CF443" s="223">
        <f t="shared" ca="1" si="933"/>
        <v>-9.9320576999464258E-5</v>
      </c>
      <c r="CG443" s="223">
        <f t="shared" ca="1" si="934"/>
        <v>-9.7683367341505785E-5</v>
      </c>
      <c r="CH443" s="223">
        <f t="shared" ca="1" si="935"/>
        <v>1.8285061950002623E-4</v>
      </c>
      <c r="CI443" s="223">
        <f t="shared" ca="1" si="936"/>
        <v>-5.8674060066730792E-5</v>
      </c>
      <c r="CJ443" s="223">
        <f t="shared" ca="1" si="937"/>
        <v>-1.3267783303249413E-4</v>
      </c>
      <c r="CK443" s="223">
        <f t="shared" ca="1" si="938"/>
        <v>1.7212822666340277E-4</v>
      </c>
      <c r="CL443" s="223">
        <f t="shared" ca="1" si="939"/>
        <v>-1.4510767033626049E-5</v>
      </c>
      <c r="CM443" s="223">
        <f t="shared" ca="1" si="940"/>
        <v>-1.5971992195379099E-4</v>
      </c>
      <c r="CN443" s="223">
        <f t="shared" ca="1" si="941"/>
        <v>1.5108889934088539E-4</v>
      </c>
      <c r="CO443" s="223">
        <f t="shared" ca="1" si="942"/>
        <v>3.0522265005846033E-5</v>
      </c>
      <c r="CP443" s="223">
        <f t="shared" ca="1" si="943"/>
        <v>-1.7718879907344416E-4</v>
      </c>
      <c r="CQ443" s="223">
        <f t="shared" ca="1" si="944"/>
        <v>1.2099368207944467E-4</v>
      </c>
      <c r="CR443" s="223">
        <f t="shared" ca="1" si="945"/>
        <v>7.3725868981544589E-5</v>
      </c>
      <c r="CS443" s="223">
        <f t="shared" ca="1" si="946"/>
        <v>-1.8403742368070845E-4</v>
      </c>
      <c r="CT443" s="223">
        <f t="shared" ca="1" si="947"/>
        <v>8.3646406771402401E-5</v>
      </c>
      <c r="CU443" s="223">
        <f t="shared" ca="1" si="948"/>
        <v>1.1251052915619802E-4</v>
      </c>
      <c r="CV443" s="223">
        <f t="shared" ca="1" si="949"/>
        <v>-1.7985530638194128E-4</v>
      </c>
      <c r="CW443" s="223">
        <f t="shared" ca="1" si="950"/>
        <v>4.1285575491927762E-5</v>
      </c>
      <c r="CX443" s="223">
        <f t="shared" ca="1" si="951"/>
        <v>1.4455159020839532E-4</v>
      </c>
      <c r="CY443" s="223">
        <f t="shared" ca="1" si="952"/>
        <v>-1.6489311280601859E-4</v>
      </c>
      <c r="CZ443" s="223">
        <f t="shared" ca="1" si="953"/>
        <v>-3.5498097048168971E-6</v>
      </c>
      <c r="DA443" s="223">
        <f t="shared" ca="1" si="954"/>
        <v>1.6792859124602625E-4</v>
      </c>
      <c r="DB443" s="223">
        <f t="shared" ca="1" si="955"/>
        <v>-1.4004763933480252E-4</v>
      </c>
      <c r="DC443" s="223">
        <f t="shared" ca="1" si="956"/>
        <v>-4.8172428205064206E-5</v>
      </c>
      <c r="DD443" s="223">
        <f t="shared" ca="1" si="957"/>
        <v>1.8124037341875977E-4</v>
      </c>
      <c r="DE443" s="223">
        <f t="shared" ca="1" si="958"/>
        <v>-1.0680806137572979E-4</v>
      </c>
      <c r="DF443" s="223">
        <f t="shared" ca="1" si="959"/>
        <v>-8.9907712097543372E-5</v>
      </c>
      <c r="DG443" s="223">
        <f t="shared" ca="1" si="960"/>
        <v>1.8368906186766757E-4</v>
      </c>
      <c r="DH443" s="223">
        <f t="shared" ca="1" si="961"/>
        <v>-6.7166675920359221E-5</v>
      </c>
      <c r="DI443" s="223">
        <f t="shared" ca="1" si="962"/>
        <v>-1.2625415307060471E-4</v>
      </c>
      <c r="DJ443" s="223">
        <f t="shared" ca="1" si="963"/>
        <v>1.7512788834448756E-4</v>
      </c>
      <c r="DK443" s="223">
        <f t="shared" ca="1" si="964"/>
        <v>-2.3499488256146261E-5</v>
      </c>
      <c r="DL443" s="223">
        <f t="shared" ca="1" si="965"/>
        <v>-1.5503323655064903E-4</v>
      </c>
      <c r="DM443" s="223">
        <f t="shared" ca="1" si="966"/>
        <v>1.5606998813256815E-4</v>
      </c>
      <c r="DN443" s="223">
        <f t="shared" ca="1" si="967"/>
        <v>2.1576199835284264E-5</v>
      </c>
      <c r="DO443" s="223">
        <f t="shared" ca="1" si="968"/>
        <v>-1.7452001640545667E-4</v>
      </c>
      <c r="DP443" s="223">
        <f t="shared" ca="1" si="969"/>
        <v>1.2765764400409472E-4</v>
      </c>
      <c r="DQ443" s="223">
        <f t="shared" ca="1" si="970"/>
        <v>6.5358664586934591E-5</v>
      </c>
      <c r="DR443" s="223">
        <f t="shared" ca="1" si="971"/>
        <v>-1.835465038919872E-4</v>
      </c>
      <c r="DS443" s="223">
        <f t="shared" ca="1" si="972"/>
        <v>9.1593820653745143E-5</v>
      </c>
      <c r="DT443" s="223">
        <f t="shared" ca="1" si="973"/>
        <v>1.0522369479748809E-4</v>
      </c>
      <c r="DU443" s="223">
        <f t="shared" ca="1" si="974"/>
        <v>-1.8157167397418571E-4</v>
      </c>
      <c r="DV443" s="223">
        <f t="shared" ca="1" si="975"/>
        <v>5.0040093263163152E-5</v>
      </c>
      <c r="DW443" s="223">
        <f t="shared" ca="1" si="976"/>
        <v>1.3878188047340448E-4</v>
      </c>
      <c r="DX443" s="223">
        <f t="shared" ca="1" si="977"/>
        <v>-1.6871389300763469E-4</v>
      </c>
      <c r="DY443" s="223">
        <f t="shared" ca="1" si="978"/>
        <v>5.487088102325833E-6</v>
      </c>
      <c r="DZ443" s="223">
        <f t="shared" ca="1" si="979"/>
        <v>1.6402182807513223E-4</v>
      </c>
      <c r="EA443" s="223">
        <f t="shared" ca="1" si="980"/>
        <v>-1.4574382415686406E-4</v>
      </c>
      <c r="EB443" s="223">
        <f t="shared" ca="1" si="981"/>
        <v>-3.9394799366582051E-5</v>
      </c>
      <c r="EC443" s="223">
        <f t="shared" ca="1" si="982"/>
        <v>1.7943071840455853E-4</v>
      </c>
      <c r="ED443" s="223">
        <f t="shared" ca="1" si="983"/>
        <v>-1.1403823577686425E-4</v>
      </c>
      <c r="EE443" s="223">
        <f t="shared" ca="1" si="984"/>
        <v>-8.1915461300152459E-5</v>
      </c>
      <c r="EF443" s="223">
        <f t="shared" ca="1" si="985"/>
        <v>1.8408498119600882E-4</v>
      </c>
      <c r="EG443" s="223">
        <f t="shared" ca="1" si="986"/>
        <v>-7.5497481368584749E-5</v>
      </c>
      <c r="EH443" s="223">
        <f t="shared" ca="1" si="987"/>
        <v>-1.1952631579541443E-4</v>
      </c>
      <c r="EI443" s="223">
        <f t="shared" ca="1" si="988"/>
        <v>1.777056516031591E-4</v>
      </c>
      <c r="EJ443" s="223">
        <f t="shared" ca="1" si="989"/>
        <v>-3.2431597153145347E-5</v>
      </c>
      <c r="EK443" s="223">
        <f t="shared" ca="1" si="990"/>
        <v>-1.499730625013518E-4</v>
      </c>
      <c r="EL443" s="223">
        <f t="shared" ca="1" si="991"/>
        <v>1.6067509065272045E-4</v>
      </c>
      <c r="EM443" s="223">
        <f t="shared" ca="1" si="992"/>
        <v>1.2578155709462238E-5</v>
      </c>
      <c r="EN443" s="223">
        <f t="shared" ca="1" si="993"/>
        <v>-1.7143079973180026E-4</v>
      </c>
      <c r="EO443" s="223">
        <f t="shared" ca="1" si="994"/>
        <v>1.3401406748285736E-4</v>
      </c>
      <c r="EP443" s="223">
        <f t="shared" ca="1" si="995"/>
        <v>5.6834005444596737E-5</v>
      </c>
      <c r="EQ443" s="223">
        <f t="shared" ca="1" si="996"/>
        <v>-1.8261340449861492E-4</v>
      </c>
      <c r="ER443" s="223">
        <f t="shared" ca="1" si="997"/>
        <v>9.9320576999461846E-5</v>
      </c>
      <c r="ES443" s="223">
        <f t="shared" ca="1" si="998"/>
        <v>9.7683367341503779E-5</v>
      </c>
      <c r="ET443" s="223">
        <f t="shared" ca="1" si="999"/>
        <v>-1.8285061950002528E-4</v>
      </c>
      <c r="EU443" s="223">
        <f t="shared" ca="1" si="1000"/>
        <v>5.8674060066728048E-5</v>
      </c>
      <c r="EV443" s="223">
        <f t="shared" ca="1" si="1001"/>
        <v>1.3267783303249614E-4</v>
      </c>
      <c r="EW443" s="223">
        <f t="shared" ca="1" si="1002"/>
        <v>-1.7212822666340361E-4</v>
      </c>
      <c r="EX443" s="223">
        <f t="shared" ca="1" si="1003"/>
        <v>1.4510767033617931E-5</v>
      </c>
      <c r="EY443" s="223">
        <f t="shared" ca="1" si="1004"/>
        <v>1.597199219537924E-4</v>
      </c>
      <c r="EZ443" s="223">
        <f t="shared" ca="1" si="1005"/>
        <v>-1.5108889934088376E-4</v>
      </c>
      <c r="FA443" s="223">
        <f t="shared" ca="1" si="1006"/>
        <v>-3.0522265005848866E-5</v>
      </c>
      <c r="FB443" s="223">
        <f t="shared" ca="1" si="1007"/>
        <v>1.7718879907344353E-4</v>
      </c>
      <c r="FC443" s="223">
        <f t="shared" ca="1" si="1008"/>
        <v>-1.2099368207943854E-4</v>
      </c>
      <c r="FD443" s="223">
        <f t="shared" ca="1" si="1009"/>
        <v>-7.3725868981547218E-5</v>
      </c>
      <c r="FE443" s="223">
        <f t="shared" ca="1" si="1010"/>
        <v>1.8403742368070853E-4</v>
      </c>
      <c r="FF443" s="223">
        <f t="shared" ca="1" si="1011"/>
        <v>-8.3646406771404475E-5</v>
      </c>
      <c r="FG443" s="223">
        <f t="shared" ca="1" si="1012"/>
        <v>-1.1251052915620447E-4</v>
      </c>
      <c r="FH443" s="223">
        <f t="shared" ca="1" si="1013"/>
        <v>1.7985530638194068E-4</v>
      </c>
      <c r="FI443" s="223">
        <f t="shared" ca="1" si="1014"/>
        <v>-4.1285575491924957E-5</v>
      </c>
      <c r="FJ443" s="223">
        <f t="shared" ca="1" si="1015"/>
        <v>-1.4455159020839386E-4</v>
      </c>
      <c r="FK443" s="223">
        <f t="shared" ca="1" si="1016"/>
        <v>1.6489311280601967E-4</v>
      </c>
      <c r="FL443" s="223">
        <f t="shared" ca="1" si="1017"/>
        <v>3.5498097048250151E-6</v>
      </c>
      <c r="FM443" s="223">
        <f t="shared" ca="1" si="1018"/>
        <v>-1.6792859124602742E-4</v>
      </c>
      <c r="FN443" s="223">
        <f t="shared" ca="1" si="1019"/>
        <v>1.4004763933480065E-4</v>
      </c>
      <c r="FO443" s="223">
        <f t="shared" ca="1" si="1020"/>
        <v>4.8172428205061943E-5</v>
      </c>
      <c r="FP443" s="223">
        <f t="shared" ca="1" si="1021"/>
        <v>-1.8124037341876121E-4</v>
      </c>
      <c r="FQ443" s="223">
        <f t="shared" ca="1" si="1022"/>
        <v>1.0680806137572743E-4</v>
      </c>
      <c r="FR443" s="223">
        <f t="shared" ca="1" si="1023"/>
        <v>8.9907712097545892E-5</v>
      </c>
      <c r="FS443" s="223">
        <f t="shared" ca="1" si="1024"/>
        <v>-1.8368906186766776E-4</v>
      </c>
      <c r="FT443" s="223">
        <f t="shared" ca="1" si="1025"/>
        <v>6.7166675920351659E-5</v>
      </c>
      <c r="FU443" s="223">
        <f t="shared" ca="1" si="1026"/>
        <v>1.2625415307061064E-4</v>
      </c>
      <c r="FV443" s="223">
        <f t="shared" ca="1" si="1027"/>
        <v>-1.751278883444867E-4</v>
      </c>
      <c r="FW443" s="223">
        <f t="shared" ca="1" si="1028"/>
        <v>2.3499488256143402E-5</v>
      </c>
      <c r="FX443" s="223">
        <f t="shared" ca="1" si="1029"/>
        <v>1.5503323655064773E-4</v>
      </c>
      <c r="FY443" s="223">
        <f t="shared" ca="1" si="1030"/>
        <v>-1.5606998813256384E-4</v>
      </c>
      <c r="FZ443" s="223">
        <f t="shared" ca="1" si="1031"/>
        <v>-2.1576199835287124E-5</v>
      </c>
      <c r="GA443" s="223">
        <f t="shared" ca="1" si="1032"/>
        <v>1.7452001640545759E-4</v>
      </c>
      <c r="GB443" s="223">
        <f t="shared" ca="1" si="1033"/>
        <v>-1.276576440040964E-4</v>
      </c>
      <c r="GC443" s="223">
        <f t="shared" ca="1" si="1034"/>
        <v>-6.535866458694218E-5</v>
      </c>
      <c r="GD443" s="223">
        <f t="shared" ca="1" si="1035"/>
        <v>1.8354650389198742E-4</v>
      </c>
      <c r="GE443" s="223">
        <f t="shared" ca="1" si="1036"/>
        <v>-9.1593820653742663E-5</v>
      </c>
      <c r="GF443" s="223">
        <f t="shared" ca="1" si="1037"/>
        <v>-1.0522369479749045E-4</v>
      </c>
      <c r="GG443" s="223">
        <f t="shared" ca="1" si="1038"/>
        <v>1.8157167397418609E-4</v>
      </c>
      <c r="GH443" s="223">
        <f t="shared" ca="1" si="1039"/>
        <v>-5.0040093263155339E-5</v>
      </c>
      <c r="GI443" s="223">
        <f t="shared" ca="1" si="1040"/>
        <v>-1.3878188047340638E-4</v>
      </c>
      <c r="GJ443" s="223">
        <f t="shared" ca="1" si="1041"/>
        <v>1.6871389300763352E-4</v>
      </c>
      <c r="GK443" s="223">
        <f t="shared" ca="1" si="1042"/>
        <v>-5.4870881023282047E-6</v>
      </c>
      <c r="GL443" s="223">
        <f t="shared" ca="1" si="1043"/>
        <v>-1.6402182807513592E-4</v>
      </c>
      <c r="GM443" s="223">
        <f t="shared" ca="1" si="1044"/>
        <v>1.4574382415686229E-4</v>
      </c>
      <c r="GN443" s="223">
        <f t="shared" ca="1" si="1045"/>
        <v>3.9394799366584857E-5</v>
      </c>
      <c r="GO443" s="223">
        <f t="shared" ca="1" si="1046"/>
        <v>-1.7943071840455802E-4</v>
      </c>
      <c r="GP443" s="223">
        <f t="shared" ca="1" si="1047"/>
        <v>1.1403823577685788E-4</v>
      </c>
      <c r="GQ443" s="223">
        <f t="shared" ca="1" si="1048"/>
        <v>8.1915461300159737E-5</v>
      </c>
      <c r="GR443" s="223">
        <f t="shared" ca="1" si="1049"/>
        <v>-1.8408498119600866E-4</v>
      </c>
      <c r="GS443" s="223">
        <f t="shared" ca="1" si="1050"/>
        <v>7.549748136858689E-5</v>
      </c>
      <c r="GT443" s="223">
        <f t="shared" ca="1" si="1051"/>
        <v>1.1952631579541264E-4</v>
      </c>
      <c r="GU443" s="223">
        <f t="shared" ca="1" si="1052"/>
        <v>-1.7770565160315699E-4</v>
      </c>
      <c r="GV443" s="223">
        <f t="shared" ca="1" si="1053"/>
        <v>3.2431597153137351E-5</v>
      </c>
      <c r="GW443" s="223">
        <f t="shared" ca="1" si="1054"/>
        <v>1.4997306250135042E-4</v>
      </c>
      <c r="GX443" s="223">
        <f t="shared" ca="1" si="1055"/>
        <v>-1.6067509065272159E-4</v>
      </c>
      <c r="GY443" s="223">
        <f t="shared" ca="1" si="1056"/>
        <v>-1.2578155709470329E-5</v>
      </c>
      <c r="GZ443" s="223">
        <f t="shared" ca="1" si="1057"/>
        <v>1.7143079973180322E-4</v>
      </c>
      <c r="HA443" s="223">
        <f t="shared" ca="1" si="1058"/>
        <v>-1.3401406748285181E-4</v>
      </c>
      <c r="HB443" s="223">
        <f t="shared" ca="1" si="1059"/>
        <v>-5.6834005444594514E-5</v>
      </c>
      <c r="HC443" s="223">
        <f t="shared" ca="1" si="1060"/>
        <v>1.8261340449861462E-4</v>
      </c>
      <c r="HD443" s="223">
        <f t="shared" ca="1" si="1061"/>
        <v>-9.9320576999455002E-5</v>
      </c>
      <c r="HE443" s="223">
        <f t="shared" ca="1" si="1062"/>
        <v>-9.7683367341510664E-5</v>
      </c>
      <c r="HF443" s="223">
        <f t="shared" ca="1" si="1063"/>
        <v>1.8285061950002555E-4</v>
      </c>
      <c r="HG443" s="223">
        <f t="shared" ca="1" si="1064"/>
        <v>-5.8674060066730277E-5</v>
      </c>
      <c r="HH443" s="223">
        <f t="shared" ca="1" si="1065"/>
        <v>-1.3267783303250177E-4</v>
      </c>
      <c r="HI443" s="223">
        <f t="shared" ca="1" si="1066"/>
        <v>1.7212822666340071E-4</v>
      </c>
      <c r="HJ443" s="223">
        <f t="shared" ca="1" si="1067"/>
        <v>-1.4510767033620289E-5</v>
      </c>
      <c r="HK443" s="223">
        <f t="shared" ca="1" si="1068"/>
        <v>-1.5971992195379123E-4</v>
      </c>
      <c r="HL443" s="223">
        <f t="shared" ca="1" si="1069"/>
        <v>1.5108889934088509E-4</v>
      </c>
      <c r="HM443" s="223">
        <f t="shared" ca="1" si="1070"/>
        <v>3.0522265005856889E-5</v>
      </c>
      <c r="HN443" s="223">
        <f t="shared" ca="1" si="1071"/>
        <v>-1.7718879907344573E-4</v>
      </c>
      <c r="HO443" s="223">
        <f t="shared" ca="1" si="1072"/>
        <v>1.2099368207944032E-4</v>
      </c>
      <c r="HP443" s="223">
        <f t="shared" ca="1" si="1073"/>
        <v>7.3725868981545077E-5</v>
      </c>
      <c r="HQ443" s="223">
        <f t="shared" ca="1" si="1074"/>
        <v>-1.840374236807088E-4</v>
      </c>
      <c r="HR443" s="223">
        <f t="shared" ca="1" si="1075"/>
        <v>8.3646406771397251E-5</v>
      </c>
      <c r="HS443" s="223">
        <f t="shared" ca="1" si="1076"/>
        <v>1.125105291562026E-4</v>
      </c>
      <c r="HT443" s="223">
        <f t="shared" ca="1" si="1077"/>
        <v>-1.798553063819412E-4</v>
      </c>
      <c r="HU443" s="223">
        <f t="shared" ca="1" si="1078"/>
        <v>4.1285575491917042E-5</v>
      </c>
      <c r="HV443" s="223">
        <f t="shared" ca="1" si="1079"/>
        <v>1.445515902083989E-4</v>
      </c>
      <c r="HW443" s="223">
        <f t="shared" ca="1" si="1080"/>
        <v>-1.6489311280601602E-4</v>
      </c>
      <c r="HX443" s="223">
        <f t="shared" ca="1" si="1081"/>
        <v>-3.5498097048226705E-6</v>
      </c>
      <c r="HY443" s="223">
        <f t="shared" ca="1" si="1082"/>
        <v>1.6792859124602647E-4</v>
      </c>
      <c r="HZ443" s="223">
        <f t="shared" ca="1" si="1083"/>
        <v>-1.4004763933479536E-4</v>
      </c>
      <c r="IA443" s="223">
        <f t="shared" ca="1" si="1084"/>
        <v>-4.817242820506979E-5</v>
      </c>
      <c r="IB443" s="223">
        <f t="shared" ca="1" si="1085"/>
        <v>1.812403734187608E-4</v>
      </c>
      <c r="IC443" s="223">
        <f t="shared" ca="1" si="1086"/>
        <v>-1.0680806137572934E-4</v>
      </c>
      <c r="ID443" s="223">
        <f t="shared" ca="1" si="1087"/>
        <v>-8.990771209755298E-5</v>
      </c>
      <c r="IE443" s="223">
        <f t="shared" ca="1" si="1088"/>
        <v>1.4779629773862564E-5</v>
      </c>
      <c r="IF443" s="223">
        <f t="shared" ca="1" si="1089"/>
        <v>-6.7166675920353854E-5</v>
      </c>
      <c r="IG443" s="223">
        <f t="shared" ca="1" si="1090"/>
        <v>-1.2625415307060894E-4</v>
      </c>
      <c r="IH443" s="223">
        <f t="shared" ca="1" si="1091"/>
        <v>1.751278883444874E-4</v>
      </c>
      <c r="II443" s="223">
        <f t="shared" ca="1" si="1092"/>
        <v>-2.3499488256135338E-5</v>
      </c>
      <c r="IJ443" s="223">
        <f t="shared" ca="1" si="1093"/>
        <v>-1.5503323655065212E-4</v>
      </c>
      <c r="IK443" s="223">
        <f t="shared" ca="1" si="1094"/>
        <v>1.5606998813256506E-4</v>
      </c>
      <c r="IL443" s="223">
        <f t="shared" ca="1" si="1095"/>
        <v>2.1576199835284806E-5</v>
      </c>
      <c r="IM443" s="223">
        <f t="shared" ca="1" si="1096"/>
        <v>-1.7452001640546016E-4</v>
      </c>
      <c r="IN443" s="223">
        <f t="shared" ca="1" si="1097"/>
        <v>1.2765764400409055E-4</v>
      </c>
      <c r="IO443" s="223">
        <f t="shared" ca="1" si="1098"/>
        <v>6.5358664586939985E-5</v>
      </c>
      <c r="IP443" s="223">
        <f t="shared" ca="1" si="1099"/>
        <v>-1.8354650389198723E-4</v>
      </c>
      <c r="IQ443" s="223">
        <f t="shared" ca="1" si="1100"/>
        <v>9.1593820653735602E-5</v>
      </c>
      <c r="IR443" s="223">
        <f t="shared" ca="1" si="1101"/>
        <v>1.052236947974971E-4</v>
      </c>
      <c r="IS443" s="223">
        <f t="shared" ca="1" si="1102"/>
        <v>-1.8157167397418473E-4</v>
      </c>
      <c r="IT443" s="223">
        <f t="shared" ca="1" si="1103"/>
        <v>5.0040093263157582E-5</v>
      </c>
      <c r="IU443" s="223">
        <f t="shared" ca="1" si="1104"/>
        <v>1.3878188047340486E-4</v>
      </c>
      <c r="IV443" s="223">
        <f t="shared" ca="1" si="1105"/>
        <v>-1.6871389300763027E-4</v>
      </c>
      <c r="IW443" s="223">
        <f t="shared" ca="1" si="1106"/>
        <v>5.4870881023200867E-6</v>
      </c>
      <c r="IX443" s="223">
        <f t="shared" ca="1" si="1107"/>
        <v>1.6402182807513484E-4</v>
      </c>
      <c r="IY443" s="223">
        <f t="shared" ca="1" si="1108"/>
        <v>-1.4574382415686373E-4</v>
      </c>
      <c r="IZ443" s="223">
        <f t="shared" ca="1" si="1109"/>
        <v>-3.9394799366592825E-5</v>
      </c>
      <c r="JA443" s="223">
        <f t="shared" ca="1" si="1110"/>
        <v>1.7943071840455983E-4</v>
      </c>
      <c r="JB443" s="223">
        <f t="shared" ca="1" si="1111"/>
        <v>-1.1403823577685973E-4</v>
      </c>
    </row>
    <row r="444" spans="2:262">
      <c r="B444" s="230">
        <v>83</v>
      </c>
      <c r="C444" s="229">
        <f t="shared" si="1112"/>
        <v>1.621093750000001E-3</v>
      </c>
      <c r="D444" s="226">
        <f t="shared" ca="1" si="855"/>
        <v>49.840637673991644</v>
      </c>
      <c r="E444" s="225">
        <f ca="1">CK361</f>
        <v>-0.15936232600835551</v>
      </c>
      <c r="F444" s="224">
        <v>83</v>
      </c>
      <c r="G444" s="223">
        <f t="shared" ca="1" si="856"/>
        <v>-1.7544887268013199E-4</v>
      </c>
      <c r="H444" s="223">
        <f t="shared" ca="1" si="857"/>
        <v>4.5292506296308989E-4</v>
      </c>
      <c r="I444" s="223">
        <f t="shared" ca="1" si="858"/>
        <v>-2.3183160690533062E-4</v>
      </c>
      <c r="J444" s="223">
        <f t="shared" ca="1" si="859"/>
        <v>-2.4445682888975023E-4</v>
      </c>
      <c r="K444" s="223">
        <f t="shared" ca="1" si="860"/>
        <v>4.5165272666586922E-4</v>
      </c>
      <c r="L444" s="223">
        <f t="shared" ca="1" si="861"/>
        <v>-1.6167953706698992E-4</v>
      </c>
      <c r="M444" s="223">
        <f t="shared" ca="1" si="862"/>
        <v>-3.062668233886083E-4</v>
      </c>
      <c r="N444" s="223">
        <f t="shared" ca="1" si="863"/>
        <v>4.3708160445267912E-4</v>
      </c>
      <c r="O444" s="223">
        <f t="shared" ca="1" si="864"/>
        <v>-8.6766859302468268E-5</v>
      </c>
      <c r="P444" s="223">
        <f t="shared" ca="1" si="865"/>
        <v>-3.5905887849080516E-4</v>
      </c>
      <c r="Q444" s="223">
        <f t="shared" ca="1" si="866"/>
        <v>4.0964073886755369E-4</v>
      </c>
      <c r="R444" s="223">
        <f t="shared" ca="1" si="867"/>
        <v>-9.2993560750672657E-6</v>
      </c>
      <c r="S444" s="223">
        <f t="shared" ca="1" si="868"/>
        <v>-4.0127854716786844E-4</v>
      </c>
      <c r="T444" s="223">
        <f t="shared" ca="1" si="869"/>
        <v>3.7013811838309521E-4</v>
      </c>
      <c r="U444" s="223">
        <f t="shared" ca="1" si="870"/>
        <v>6.8441964043713298E-5</v>
      </c>
      <c r="V444" s="223">
        <f t="shared" ca="1" si="871"/>
        <v>-4.3168268329882872E-4</v>
      </c>
      <c r="W444" s="223">
        <f t="shared" ca="1" si="872"/>
        <v>3.1973688640999715E-4</v>
      </c>
      <c r="X444" s="223">
        <f t="shared" ca="1" si="873"/>
        <v>1.4416803002198272E-4</v>
      </c>
      <c r="Y444" s="223">
        <f t="shared" ca="1" si="874"/>
        <v>-4.4937604575373525E-4</v>
      </c>
      <c r="Z444" s="223">
        <f t="shared" ca="1" si="875"/>
        <v>2.5992109287055053E-4</v>
      </c>
      <c r="AA444" s="223">
        <f t="shared" ca="1" si="876"/>
        <v>2.1564910941212416E-4</v>
      </c>
      <c r="AB444" s="223">
        <f t="shared" ca="1" si="877"/>
        <v>-4.5383765851378204E-4</v>
      </c>
      <c r="AC444" s="223">
        <f t="shared" ca="1" si="878"/>
        <v>1.9245199677130631E-4</v>
      </c>
      <c r="AD444" s="223">
        <f t="shared" ca="1" si="879"/>
        <v>2.8078046218771947E-4</v>
      </c>
      <c r="AE444" s="223">
        <f t="shared" ca="1" si="880"/>
        <v>-4.4493615066181792E-4</v>
      </c>
      <c r="AF444" s="223">
        <f t="shared" ca="1" si="881"/>
        <v>1.1931620643320596E-4</v>
      </c>
      <c r="AG444" s="223">
        <f t="shared" ca="1" si="882"/>
        <v>3.3764431421426318E-4</v>
      </c>
      <c r="AH444" s="223">
        <f t="shared" ca="1" si="883"/>
        <v>-4.2293362456159072E-4</v>
      </c>
      <c r="AI444" s="223">
        <f t="shared" ca="1" si="884"/>
        <v>4.2667184375293356E-5</v>
      </c>
      <c r="AJ444" s="223">
        <f t="shared" ca="1" si="885"/>
        <v>3.8456632556240286E-4</v>
      </c>
      <c r="AK444" s="223">
        <f t="shared" ca="1" si="886"/>
        <v>-3.8847793832829053E-4</v>
      </c>
      <c r="AL444" s="223">
        <f t="shared" ca="1" si="887"/>
        <v>-3.5238160775876164E-5</v>
      </c>
      <c r="AM444" s="223">
        <f t="shared" ca="1" si="888"/>
        <v>4.201648909703396E-4</v>
      </c>
      <c r="AN444" s="223">
        <f t="shared" ca="1" si="889"/>
        <v>-3.42583629830839E-4</v>
      </c>
      <c r="AO444" s="223">
        <f t="shared" ca="1" si="890"/>
        <v>-1.1210592831804883E-4</v>
      </c>
      <c r="AP444" s="223">
        <f t="shared" ca="1" si="891"/>
        <v>4.4339182081732308E-4</v>
      </c>
      <c r="AQ444" s="223">
        <f t="shared" ca="1" si="892"/>
        <v>-2.8660204391325937E-4</v>
      </c>
      <c r="AR444" s="223">
        <f t="shared" ca="1" si="893"/>
        <v>-1.8567276872618558E-4</v>
      </c>
      <c r="AS444" s="223">
        <f t="shared" ca="1" si="894"/>
        <v>4.5356320476852487E-4</v>
      </c>
      <c r="AT444" s="223">
        <f t="shared" ca="1" si="895"/>
        <v>-2.2218154243057735E-4</v>
      </c>
      <c r="AU444" s="223">
        <f t="shared" ca="1" si="896"/>
        <v>-2.5377252733468328E-4</v>
      </c>
      <c r="AV444" s="223">
        <f t="shared" ca="1" si="897"/>
        <v>4.5037954932008605E-4</v>
      </c>
      <c r="AW444" s="223">
        <f t="shared" ca="1" si="898"/>
        <v>-1.5121896870341027E-4</v>
      </c>
      <c r="AX444" s="223">
        <f t="shared" ca="1" si="899"/>
        <v>-3.1440002614460845E-4</v>
      </c>
      <c r="AY444" s="223">
        <f t="shared" ca="1" si="900"/>
        <v>4.3393459630005189E-4</v>
      </c>
      <c r="AZ444" s="223">
        <f t="shared" ca="1" si="901"/>
        <v>-7.5803795506594807E-5</v>
      </c>
      <c r="BA444" s="223">
        <f t="shared" ca="1" si="902"/>
        <v>-3.6577010571887974E-4</v>
      </c>
      <c r="BB444" s="223">
        <f t="shared" ca="1" si="903"/>
        <v>4.0471256266693854E-4</v>
      </c>
      <c r="BC444" s="223">
        <f t="shared" ca="1" si="904"/>
        <v>1.8433988616679939E-6</v>
      </c>
      <c r="BD444" s="223">
        <f t="shared" ca="1" si="905"/>
        <v>-4.0637018869349521E-4</v>
      </c>
      <c r="BE444" s="223">
        <f t="shared" ca="1" si="906"/>
        <v>3.6357388287928429E-4</v>
      </c>
      <c r="BF444" s="223">
        <f t="shared" ca="1" si="907"/>
        <v>7.9436314875408113E-5</v>
      </c>
      <c r="BG444" s="223">
        <f t="shared" ca="1" si="908"/>
        <v>-4.3500481718727294E-4</v>
      </c>
      <c r="BH444" s="223">
        <f t="shared" ca="1" si="909"/>
        <v>3.1172987364805034E-4</v>
      </c>
      <c r="BI444" s="223">
        <f t="shared" ca="1" si="910"/>
        <v>1.5469025121934754E-4</v>
      </c>
      <c r="BJ444" s="223">
        <f t="shared" ca="1" si="911"/>
        <v>-4.5083085271872331E-4</v>
      </c>
      <c r="BK444" s="223">
        <f t="shared" ca="1" si="912"/>
        <v>2.5070706706101784E-4</v>
      </c>
      <c r="BL444" s="223">
        <f t="shared" ca="1" si="913"/>
        <v>2.2538937716850115E-4</v>
      </c>
      <c r="BM444" s="223">
        <f t="shared" ca="1" si="914"/>
        <v>-4.5338230217852515E-4</v>
      </c>
      <c r="BN444" s="223">
        <f t="shared" ca="1" si="915"/>
        <v>1.8230226228020628E-4</v>
      </c>
      <c r="BO444" s="223">
        <f t="shared" ca="1" si="916"/>
        <v>2.8945197709283202E-4</v>
      </c>
      <c r="BP444" s="223">
        <f t="shared" ca="1" si="917"/>
        <v>-4.4258403886393268E-4</v>
      </c>
      <c r="BQ444" s="223">
        <f t="shared" ca="1" si="918"/>
        <v>1.085296193022065E-4</v>
      </c>
      <c r="BR444" s="223">
        <f t="shared" ca="1" si="919"/>
        <v>3.4499174598118584E-4</v>
      </c>
      <c r="BS444" s="223">
        <f t="shared" ca="1" si="920"/>
        <v>-4.1875401456313761E-4</v>
      </c>
      <c r="BT444" s="223">
        <f t="shared" ca="1" si="921"/>
        <v>3.156135259068849E-5</v>
      </c>
      <c r="BU444" s="223">
        <f t="shared" ca="1" si="922"/>
        <v>3.9037333115514292E-4</v>
      </c>
      <c r="BV444" s="223">
        <f t="shared" ca="1" si="923"/>
        <v>-3.8259389755541294E-4</v>
      </c>
      <c r="BW444" s="223">
        <f t="shared" ca="1" si="924"/>
        <v>-4.6336229159887096E-5</v>
      </c>
      <c r="BX444" s="223">
        <f t="shared" ca="1" si="925"/>
        <v>4.242604847629278E-4</v>
      </c>
      <c r="BY444" s="223">
        <f t="shared" ca="1" si="926"/>
        <v>-3.351684121884495E-4</v>
      </c>
      <c r="BZ444" s="223">
        <f t="shared" ca="1" si="927"/>
        <v>-1.2286945383838309E-4</v>
      </c>
      <c r="CA444" s="223">
        <f t="shared" ca="1" si="928"/>
        <v>4.4565540921687121E-4</v>
      </c>
      <c r="CB444" s="223">
        <f t="shared" ca="1" si="929"/>
        <v>-2.7787398837314829E-4</v>
      </c>
      <c r="CC444" s="223">
        <f t="shared" ca="1" si="930"/>
        <v>-1.9578482243911096E-4</v>
      </c>
      <c r="CD444" s="223">
        <f t="shared" ca="1" si="931"/>
        <v>4.539281370592281E-4</v>
      </c>
      <c r="CE444" s="223">
        <f t="shared" ca="1" si="932"/>
        <v>-2.1239764410256595E-4</v>
      </c>
      <c r="CF444" s="223">
        <f t="shared" ca="1" si="933"/>
        <v>-2.6293536269830656E-4</v>
      </c>
      <c r="CG444" s="223">
        <f t="shared" ca="1" si="934"/>
        <v>4.4883508017457013E-4</v>
      </c>
      <c r="CH444" s="223">
        <f t="shared" ca="1" si="935"/>
        <v>-1.4066731168753516E-4</v>
      </c>
      <c r="CI444" s="223">
        <f t="shared" ca="1" si="936"/>
        <v>-3.2234384608103564E-4</v>
      </c>
      <c r="CJ444" s="223">
        <f t="shared" ca="1" si="937"/>
        <v>4.3052620217247205E-4</v>
      </c>
      <c r="CK444" s="223">
        <f t="shared" ca="1" si="938"/>
        <v>-6.4795070338791356E-5</v>
      </c>
      <c r="CL444" s="223">
        <f t="shared" ca="1" si="939"/>
        <v>-3.7226100671229644E-4</v>
      </c>
      <c r="CM444" s="223">
        <f t="shared" ca="1" si="940"/>
        <v>3.9954060275174808E-4</v>
      </c>
      <c r="CN444" s="223">
        <f t="shared" ca="1" si="941"/>
        <v>1.2985043403862859E-5</v>
      </c>
      <c r="CO444" s="223">
        <f t="shared" ca="1" si="942"/>
        <v>-4.1121704801261522E-4</v>
      </c>
      <c r="CP444" s="223">
        <f t="shared" ca="1" si="943"/>
        <v>3.5679064406332617E-4</v>
      </c>
      <c r="CQ444" s="223">
        <f t="shared" ca="1" si="944"/>
        <v>9.0382816241343494E-5</v>
      </c>
      <c r="CR444" s="223">
        <f t="shared" ca="1" si="945"/>
        <v>-4.3806492043972319E-4</v>
      </c>
      <c r="CS444" s="223">
        <f t="shared" ca="1" si="946"/>
        <v>3.0353508646654401E-4</v>
      </c>
      <c r="CT444" s="223">
        <f t="shared" ca="1" si="947"/>
        <v>1.6511929279362491E-4</v>
      </c>
      <c r="CU444" s="223">
        <f t="shared" ca="1" si="948"/>
        <v>-4.5201409603568433E-4</v>
      </c>
      <c r="CV444" s="223">
        <f t="shared" ca="1" si="949"/>
        <v>2.4134202468883406E-4</v>
      </c>
      <c r="CW444" s="223">
        <f t="shared" ca="1" si="950"/>
        <v>2.3499387879192076E-4</v>
      </c>
      <c r="CX444" s="223">
        <f t="shared" ca="1" si="951"/>
        <v>-4.5265384529749239E-4</v>
      </c>
      <c r="CY444" s="223">
        <f t="shared" ca="1" si="952"/>
        <v>1.7204271572303234E-4</v>
      </c>
      <c r="CZ444" s="223">
        <f t="shared" ca="1" si="953"/>
        <v>2.979491369502479E-4</v>
      </c>
      <c r="DA444" s="223">
        <f t="shared" ca="1" si="954"/>
        <v>-4.3996533099031979E-4</v>
      </c>
      <c r="DB444" s="223">
        <f t="shared" ca="1" si="955"/>
        <v>9.7677657986726445E-5</v>
      </c>
      <c r="DC444" s="223">
        <f t="shared" ca="1" si="956"/>
        <v>3.5213136762039966E-4</v>
      </c>
      <c r="DD444" s="223">
        <f t="shared" ca="1" si="957"/>
        <v>-4.1432216280453299E-4</v>
      </c>
      <c r="DE444" s="223">
        <f t="shared" ca="1" si="958"/>
        <v>2.0436509427437983E-5</v>
      </c>
      <c r="DF444" s="223">
        <f t="shared" ca="1" si="959"/>
        <v>3.9594519045019438E-4</v>
      </c>
      <c r="DG444" s="223">
        <f t="shared" ca="1" si="960"/>
        <v>-3.764793965247554E-4</v>
      </c>
      <c r="DH444" s="223">
        <f t="shared" ca="1" si="961"/>
        <v>-5.7406386332075433E-5</v>
      </c>
      <c r="DI444" s="223">
        <f t="shared" ca="1" si="962"/>
        <v>4.2810051990361641E-4</v>
      </c>
      <c r="DJ444" s="223">
        <f t="shared" ca="1" si="963"/>
        <v>-3.2755130162731208E-4</v>
      </c>
      <c r="DK444" s="223">
        <f t="shared" ca="1" si="964"/>
        <v>-1.3355896739411003E-4</v>
      </c>
      <c r="DL444" s="223">
        <f t="shared" ca="1" si="965"/>
        <v>4.4765055146203647E-4</v>
      </c>
      <c r="DM444" s="223">
        <f t="shared" ca="1" si="966"/>
        <v>-2.6897855193281896E-4</v>
      </c>
      <c r="DN444" s="223">
        <f t="shared" ca="1" si="967"/>
        <v>-2.0577894269587668E-4</v>
      </c>
      <c r="DO444" s="223">
        <f t="shared" ca="1" si="968"/>
        <v>4.5401964001363335E-4</v>
      </c>
      <c r="DP444" s="223">
        <f t="shared" ca="1" si="969"/>
        <v>-2.0248580537579521E-4</v>
      </c>
      <c r="DQ444" s="223">
        <f t="shared" ca="1" si="970"/>
        <v>-2.7193981563124268E-4</v>
      </c>
      <c r="DR444" s="223">
        <f t="shared" ca="1" si="971"/>
        <v>4.4702024955977883E-4</v>
      </c>
      <c r="DS444" s="223">
        <f t="shared" ca="1" si="972"/>
        <v>-1.3003092194297059E-4</v>
      </c>
      <c r="DT444" s="223">
        <f t="shared" ca="1" si="973"/>
        <v>-3.3009349813779187E-4</v>
      </c>
      <c r="DU444" s="223">
        <f t="shared" ca="1" si="974"/>
        <v>4.268584751591172E-4</v>
      </c>
      <c r="DV444" s="223">
        <f t="shared" ca="1" si="975"/>
        <v>-5.3747315043465964E-5</v>
      </c>
      <c r="DW444" s="223">
        <f t="shared" ca="1" si="976"/>
        <v>-3.7852767159500154E-4</v>
      </c>
      <c r="DX444" s="223">
        <f t="shared" ca="1" si="977"/>
        <v>3.9412797451724845E-4</v>
      </c>
      <c r="DY444" s="223">
        <f t="shared" ca="1" si="978"/>
        <v>2.4118866241446875E-5</v>
      </c>
      <c r="DZ444" s="223">
        <f t="shared" ca="1" si="979"/>
        <v>-4.1581620555840553E-4</v>
      </c>
      <c r="EA444" s="223">
        <f t="shared" ca="1" si="980"/>
        <v>3.4979248790464982E-4</v>
      </c>
      <c r="EB444" s="223">
        <f t="shared" ca="1" si="981"/>
        <v>1.0127487437839995E-4</v>
      </c>
      <c r="EC444" s="223">
        <f t="shared" ca="1" si="982"/>
        <v>-4.4086114976439817E-4</v>
      </c>
      <c r="ED444" s="223">
        <f t="shared" ca="1" si="983"/>
        <v>2.9515746109886308E-4</v>
      </c>
      <c r="EE444" s="223">
        <f t="shared" ca="1" si="984"/>
        <v>1.7544887268013733E-4</v>
      </c>
      <c r="EF444" s="223">
        <f t="shared" ca="1" si="985"/>
        <v>-4.5292506296308935E-4</v>
      </c>
      <c r="EG444" s="223">
        <f t="shared" ca="1" si="986"/>
        <v>2.3183160690532631E-4</v>
      </c>
      <c r="EH444" s="223">
        <f t="shared" ca="1" si="987"/>
        <v>2.4445682888974329E-4</v>
      </c>
      <c r="EI444" s="223">
        <f t="shared" ca="1" si="988"/>
        <v>-4.5165272666586873E-4</v>
      </c>
      <c r="EJ444" s="223">
        <f t="shared" ca="1" si="989"/>
        <v>1.6167953706699843E-4</v>
      </c>
      <c r="EK444" s="223">
        <f t="shared" ca="1" si="990"/>
        <v>3.0626682338861052E-4</v>
      </c>
      <c r="EL444" s="223">
        <f t="shared" ca="1" si="991"/>
        <v>-4.3708160445268189E-4</v>
      </c>
      <c r="EM444" s="223">
        <f t="shared" ca="1" si="992"/>
        <v>8.6766859302465368E-5</v>
      </c>
      <c r="EN444" s="223">
        <f t="shared" ca="1" si="993"/>
        <v>3.5905887849079908E-4</v>
      </c>
      <c r="EO444" s="223">
        <f t="shared" ca="1" si="994"/>
        <v>-4.0964073886755304E-4</v>
      </c>
      <c r="EP444" s="223">
        <f t="shared" ca="1" si="995"/>
        <v>9.2993560750787312E-6</v>
      </c>
      <c r="EQ444" s="223">
        <f t="shared" ca="1" si="996"/>
        <v>4.0127854716786909E-4</v>
      </c>
      <c r="ER444" s="223">
        <f t="shared" ca="1" si="997"/>
        <v>-3.701381183831028E-4</v>
      </c>
      <c r="ES444" s="223">
        <f t="shared" ca="1" si="998"/>
        <v>-6.8441964043713108E-5</v>
      </c>
      <c r="ET444" s="223">
        <f t="shared" ca="1" si="999"/>
        <v>4.3168268329882471E-4</v>
      </c>
      <c r="EU444" s="223">
        <f t="shared" ca="1" si="1000"/>
        <v>-3.1973688640999731E-4</v>
      </c>
      <c r="EV444" s="223">
        <f t="shared" ca="1" si="1001"/>
        <v>-1.4416803002197023E-4</v>
      </c>
      <c r="EW444" s="223">
        <f t="shared" ca="1" si="1002"/>
        <v>4.4937604575373514E-4</v>
      </c>
      <c r="EX444" s="223">
        <f t="shared" ca="1" si="1003"/>
        <v>-2.5992109287056126E-4</v>
      </c>
      <c r="EY444" s="223">
        <f t="shared" ca="1" si="1004"/>
        <v>-2.1564910941212112E-4</v>
      </c>
      <c r="EZ444" s="223">
        <f t="shared" ca="1" si="1005"/>
        <v>4.5383765851378247E-4</v>
      </c>
      <c r="FA444" s="223">
        <f t="shared" ca="1" si="1006"/>
        <v>-1.9245199677130943E-4</v>
      </c>
      <c r="FB444" s="223">
        <f t="shared" ca="1" si="1007"/>
        <v>-2.8078046218770662E-4</v>
      </c>
      <c r="FC444" s="223">
        <f t="shared" ca="1" si="1008"/>
        <v>4.4493615066181858E-4</v>
      </c>
      <c r="FD444" s="223">
        <f t="shared" ca="1" si="1009"/>
        <v>-1.1931620643322173E-4</v>
      </c>
      <c r="FE444" s="223">
        <f t="shared" ca="1" si="1010"/>
        <v>-3.376443142142609E-4</v>
      </c>
      <c r="FF444" s="223">
        <f t="shared" ca="1" si="1011"/>
        <v>4.2293362456159787E-4</v>
      </c>
      <c r="FG444" s="223">
        <f t="shared" ca="1" si="1012"/>
        <v>-4.2667184375300051E-5</v>
      </c>
      <c r="FH444" s="223">
        <f t="shared" ca="1" si="1013"/>
        <v>-3.8456632556239245E-4</v>
      </c>
      <c r="FI444" s="223">
        <f t="shared" ca="1" si="1014"/>
        <v>3.88477938328294E-4</v>
      </c>
      <c r="FJ444" s="223">
        <f t="shared" ca="1" si="1015"/>
        <v>3.5238160775856621E-5</v>
      </c>
      <c r="FK444" s="223">
        <f t="shared" ca="1" si="1016"/>
        <v>-4.2016489097033711E-4</v>
      </c>
      <c r="FL444" s="223">
        <f t="shared" ca="1" si="1017"/>
        <v>3.4258362983083493E-4</v>
      </c>
      <c r="FM444" s="223">
        <f t="shared" ca="1" si="1018"/>
        <v>1.121059283180424E-4</v>
      </c>
      <c r="FN444" s="223">
        <f t="shared" ca="1" si="1019"/>
        <v>-4.4339182081732439E-4</v>
      </c>
      <c r="FO444" s="223">
        <f t="shared" ca="1" si="1020"/>
        <v>2.8660204391326458E-4</v>
      </c>
      <c r="FP444" s="223">
        <f t="shared" ca="1" si="1021"/>
        <v>1.8567276872619124E-4</v>
      </c>
      <c r="FQ444" s="223">
        <f t="shared" ca="1" si="1022"/>
        <v>-4.5356320476852455E-4</v>
      </c>
      <c r="FR444" s="223">
        <f t="shared" ca="1" si="1023"/>
        <v>2.2218154243057193E-4</v>
      </c>
      <c r="FS444" s="223">
        <f t="shared" ca="1" si="1024"/>
        <v>2.5377252733467233E-4</v>
      </c>
      <c r="FT444" s="223">
        <f t="shared" ca="1" si="1025"/>
        <v>-4.5037954932008605E-4</v>
      </c>
      <c r="FU444" s="223">
        <f t="shared" ca="1" si="1026"/>
        <v>1.5121896870342265E-4</v>
      </c>
      <c r="FV444" s="223">
        <f t="shared" ca="1" si="1027"/>
        <v>3.1440002614460834E-4</v>
      </c>
      <c r="FW444" s="223">
        <f t="shared" ca="1" si="1028"/>
        <v>-4.3393459630005574E-4</v>
      </c>
      <c r="FX444" s="223">
        <f t="shared" ca="1" si="1029"/>
        <v>7.580379550659497E-5</v>
      </c>
      <c r="FY444" s="223">
        <f t="shared" ca="1" si="1030"/>
        <v>3.6577010571887199E-4</v>
      </c>
      <c r="FZ444" s="223">
        <f t="shared" ca="1" si="1031"/>
        <v>-4.0471256266693865E-4</v>
      </c>
      <c r="GA444" s="223">
        <f t="shared" ca="1" si="1032"/>
        <v>-1.8433988616548479E-6</v>
      </c>
      <c r="GB444" s="223">
        <f t="shared" ca="1" si="1033"/>
        <v>4.063701886934951E-4</v>
      </c>
      <c r="GC444" s="223">
        <f t="shared" ca="1" si="1034"/>
        <v>-3.6357388287929215E-4</v>
      </c>
      <c r="GD444" s="223">
        <f t="shared" ca="1" si="1035"/>
        <v>-7.9436314875407869E-5</v>
      </c>
      <c r="GE444" s="223">
        <f t="shared" ca="1" si="1036"/>
        <v>4.3500481718726914E-4</v>
      </c>
      <c r="GF444" s="223">
        <f t="shared" ca="1" si="1037"/>
        <v>-3.1172987364805051E-4</v>
      </c>
      <c r="GG444" s="223">
        <f t="shared" ca="1" si="1038"/>
        <v>-1.5469025121933515E-4</v>
      </c>
      <c r="GH444" s="223">
        <f t="shared" ca="1" si="1039"/>
        <v>4.508308527187225E-4</v>
      </c>
      <c r="GI444" s="223">
        <f t="shared" ca="1" si="1040"/>
        <v>-2.5070706706103416E-4</v>
      </c>
      <c r="GJ444" s="223">
        <f t="shared" ca="1" si="1041"/>
        <v>-2.2538937716849532E-4</v>
      </c>
      <c r="GK444" s="223">
        <f t="shared" ca="1" si="1042"/>
        <v>4.5338230217852613E-4</v>
      </c>
      <c r="GL444" s="223">
        <f t="shared" ca="1" si="1043"/>
        <v>-1.8230226228021243E-4</v>
      </c>
      <c r="GM444" s="223">
        <f t="shared" ca="1" si="1044"/>
        <v>-2.8945197709281695E-4</v>
      </c>
      <c r="GN444" s="223">
        <f t="shared" ca="1" si="1045"/>
        <v>4.4258403886393414E-4</v>
      </c>
      <c r="GO444" s="223">
        <f t="shared" ca="1" si="1046"/>
        <v>-1.0852961930222547E-4</v>
      </c>
      <c r="GP444" s="223">
        <f t="shared" ca="1" si="1047"/>
        <v>-3.4499174598118151E-4</v>
      </c>
      <c r="GQ444" s="223">
        <f t="shared" ca="1" si="1048"/>
        <v>4.1875401456313523E-4</v>
      </c>
      <c r="GR444" s="223">
        <f t="shared" ca="1" si="1049"/>
        <v>-3.1561352590695157E-5</v>
      </c>
      <c r="GS444" s="223">
        <f t="shared" ca="1" si="1050"/>
        <v>-3.9037333115514612E-4</v>
      </c>
      <c r="GT444" s="223">
        <f t="shared" ca="1" si="1051"/>
        <v>3.8259389755541657E-4</v>
      </c>
      <c r="GU444" s="223">
        <f t="shared" ca="1" si="1052"/>
        <v>4.6336229159893303E-5</v>
      </c>
      <c r="GV444" s="223">
        <f t="shared" ca="1" si="1053"/>
        <v>-4.2426048476292547E-4</v>
      </c>
      <c r="GW444" s="223">
        <f t="shared" ca="1" si="1054"/>
        <v>3.3516841218844532E-4</v>
      </c>
      <c r="GX444" s="223">
        <f t="shared" ca="1" si="1055"/>
        <v>1.2286945383837672E-4</v>
      </c>
      <c r="GY444" s="223">
        <f t="shared" ca="1" si="1056"/>
        <v>-4.456554092168724E-4</v>
      </c>
      <c r="GZ444" s="223">
        <f t="shared" ca="1" si="1057"/>
        <v>2.7787398837315354E-4</v>
      </c>
      <c r="HA444" s="223">
        <f t="shared" ca="1" si="1058"/>
        <v>1.9578482243911663E-4</v>
      </c>
      <c r="HB444" s="223">
        <f t="shared" ca="1" si="1059"/>
        <v>-4.5392813705922793E-4</v>
      </c>
      <c r="HC444" s="223">
        <f t="shared" ca="1" si="1060"/>
        <v>2.1239764410256042E-4</v>
      </c>
      <c r="HD444" s="223">
        <f t="shared" ca="1" si="1061"/>
        <v>2.6293536269830108E-4</v>
      </c>
      <c r="HE444" s="223">
        <f t="shared" ca="1" si="1062"/>
        <v>-4.4883508017456921E-4</v>
      </c>
      <c r="HF444" s="223">
        <f t="shared" ca="1" si="1063"/>
        <v>1.4066731168754145E-4</v>
      </c>
      <c r="HG444" s="223">
        <f t="shared" ca="1" si="1064"/>
        <v>3.2234384608103097E-4</v>
      </c>
      <c r="HH444" s="223">
        <f t="shared" ca="1" si="1065"/>
        <v>-4.3052620217247828E-4</v>
      </c>
      <c r="HI444" s="223">
        <f t="shared" ca="1" si="1066"/>
        <v>6.479507033879797E-5</v>
      </c>
      <c r="HJ444" s="223">
        <f t="shared" ca="1" si="1067"/>
        <v>3.7226100671228522E-4</v>
      </c>
      <c r="HK444" s="223">
        <f t="shared" ca="1" si="1068"/>
        <v>-3.9954060275175127E-4</v>
      </c>
      <c r="HL444" s="223">
        <f t="shared" ca="1" si="1069"/>
        <v>-1.2985043403843262E-5</v>
      </c>
      <c r="HM444" s="223">
        <f t="shared" ca="1" si="1070"/>
        <v>4.1121704801261235E-4</v>
      </c>
      <c r="HN444" s="223">
        <f t="shared" ca="1" si="1071"/>
        <v>-3.5679064406333826E-4</v>
      </c>
      <c r="HO444" s="223">
        <f t="shared" ca="1" si="1072"/>
        <v>-9.0382816241336934E-5</v>
      </c>
      <c r="HP444" s="223">
        <f t="shared" ca="1" si="1073"/>
        <v>4.3806492043971799E-4</v>
      </c>
      <c r="HQ444" s="223">
        <f t="shared" ca="1" si="1074"/>
        <v>-3.03535086466549E-4</v>
      </c>
      <c r="HR444" s="223">
        <f t="shared" ca="1" si="1075"/>
        <v>-1.6511929279360664E-4</v>
      </c>
      <c r="HS444" s="223">
        <f t="shared" ca="1" si="1076"/>
        <v>4.5201409603568368E-4</v>
      </c>
      <c r="HT444" s="223">
        <f t="shared" ca="1" si="1077"/>
        <v>-2.4134202468885065E-4</v>
      </c>
      <c r="HU444" s="223">
        <f t="shared" ca="1" si="1078"/>
        <v>-2.3499387879191502E-4</v>
      </c>
      <c r="HV444" s="223">
        <f t="shared" ca="1" si="1079"/>
        <v>4.5265384529749185E-4</v>
      </c>
      <c r="HW444" s="223">
        <f t="shared" ca="1" si="1080"/>
        <v>-1.7204271572303847E-4</v>
      </c>
      <c r="HX444" s="223">
        <f t="shared" ca="1" si="1081"/>
        <v>-2.9794913695025267E-4</v>
      </c>
      <c r="HY444" s="223">
        <f t="shared" ca="1" si="1082"/>
        <v>4.3996533099032142E-4</v>
      </c>
      <c r="HZ444" s="223">
        <f t="shared" ca="1" si="1083"/>
        <v>-9.7677657986720319E-5</v>
      </c>
      <c r="IA444" s="223">
        <f t="shared" ca="1" si="1084"/>
        <v>-3.5213136762039549E-4</v>
      </c>
      <c r="IB444" s="223">
        <f t="shared" ca="1" si="1085"/>
        <v>4.1432216280453044E-4</v>
      </c>
      <c r="IC444" s="223">
        <f t="shared" ca="1" si="1086"/>
        <v>-2.0436509427444678E-5</v>
      </c>
      <c r="ID444" s="223">
        <f t="shared" ca="1" si="1087"/>
        <v>-3.9594519045019742E-4</v>
      </c>
      <c r="IE444" s="223">
        <f t="shared" ca="1" si="1088"/>
        <v>-4.3113688233104627E-5</v>
      </c>
      <c r="IF444" s="223">
        <f t="shared" ca="1" si="1089"/>
        <v>5.7406386332081613E-5</v>
      </c>
      <c r="IG444" s="223">
        <f t="shared" ca="1" si="1090"/>
        <v>-4.2810051990361419E-4</v>
      </c>
      <c r="IH444" s="223">
        <f t="shared" ca="1" si="1091"/>
        <v>3.2755130162730775E-4</v>
      </c>
      <c r="II444" s="223">
        <f t="shared" ca="1" si="1092"/>
        <v>1.3355896739410366E-4</v>
      </c>
      <c r="IJ444" s="223">
        <f t="shared" ca="1" si="1093"/>
        <v>-4.4765055146203745E-4</v>
      </c>
      <c r="IK444" s="223">
        <f t="shared" ca="1" si="1094"/>
        <v>2.6897855193282433E-4</v>
      </c>
      <c r="IL444" s="223">
        <f t="shared" ca="1" si="1095"/>
        <v>2.0577894269587071E-4</v>
      </c>
      <c r="IM444" s="223">
        <f t="shared" ca="1" si="1096"/>
        <v>-4.540196400136334E-4</v>
      </c>
      <c r="IN444" s="223">
        <f t="shared" ca="1" si="1097"/>
        <v>2.0248580537580115E-4</v>
      </c>
      <c r="IO444" s="223">
        <f t="shared" ca="1" si="1098"/>
        <v>2.7193981563122696E-4</v>
      </c>
      <c r="IP444" s="223">
        <f t="shared" ca="1" si="1099"/>
        <v>-4.4702024955977997E-4</v>
      </c>
      <c r="IQ444" s="223">
        <f t="shared" ca="1" si="1100"/>
        <v>1.3003092194298935E-4</v>
      </c>
      <c r="IR444" s="223">
        <f t="shared" ca="1" si="1101"/>
        <v>3.3009349813778726E-4</v>
      </c>
      <c r="IS444" s="223">
        <f t="shared" ca="1" si="1102"/>
        <v>-4.2685847515912386E-4</v>
      </c>
      <c r="IT444" s="223">
        <f t="shared" ca="1" si="1103"/>
        <v>5.3747315043472632E-5</v>
      </c>
      <c r="IU444" s="223">
        <f t="shared" ca="1" si="1104"/>
        <v>3.785276715949907E-4</v>
      </c>
      <c r="IV444" s="223">
        <f t="shared" ca="1" si="1105"/>
        <v>-3.9412797451725181E-4</v>
      </c>
      <c r="IW444" s="223">
        <f t="shared" ca="1" si="1106"/>
        <v>-2.4118866241427305E-5</v>
      </c>
      <c r="IX444" s="223">
        <f t="shared" ca="1" si="1107"/>
        <v>4.1581620555840288E-4</v>
      </c>
      <c r="IY444" s="223">
        <f t="shared" ca="1" si="1108"/>
        <v>-3.497924879046458E-4</v>
      </c>
      <c r="IZ444" s="223">
        <f t="shared" ca="1" si="1109"/>
        <v>-1.0127487437836831E-4</v>
      </c>
      <c r="JA444" s="223">
        <f t="shared" ca="1" si="1110"/>
        <v>4.408611497643966E-4</v>
      </c>
      <c r="JB444" s="223">
        <f t="shared" ca="1" si="1111"/>
        <v>-2.9515746109886812E-4</v>
      </c>
    </row>
    <row r="445" spans="2:262">
      <c r="B445" s="230">
        <v>84</v>
      </c>
      <c r="C445" s="229">
        <f t="shared" si="1112"/>
        <v>1.640625000000001E-3</v>
      </c>
      <c r="D445" s="226">
        <f t="shared" ca="1" si="855"/>
        <v>49.842562464161233</v>
      </c>
      <c r="E445" s="225">
        <f ca="1">CL361</f>
        <v>-0.15743753583876349</v>
      </c>
      <c r="F445" s="224">
        <v>84</v>
      </c>
      <c r="G445" s="223">
        <f t="shared" ca="1" si="856"/>
        <v>-1.0756652559907898E-4</v>
      </c>
      <c r="H445" s="223">
        <f t="shared" ca="1" si="857"/>
        <v>2.6192578966172889E-4</v>
      </c>
      <c r="I445" s="223">
        <f t="shared" ca="1" si="858"/>
        <v>-1.3937539947514436E-4</v>
      </c>
      <c r="J445" s="223">
        <f t="shared" ca="1" si="859"/>
        <v>-1.3052357264892314E-4</v>
      </c>
      <c r="K445" s="223">
        <f t="shared" ca="1" si="860"/>
        <v>2.6243217192629118E-4</v>
      </c>
      <c r="L445" s="223">
        <f t="shared" ca="1" si="861"/>
        <v>-1.1689576631950256E-4</v>
      </c>
      <c r="M445" s="223">
        <f t="shared" ca="1" si="862"/>
        <v>-1.522236063427154E-4</v>
      </c>
      <c r="N445" s="223">
        <f t="shared" ca="1" si="863"/>
        <v>2.6041118891518514E-4</v>
      </c>
      <c r="O445" s="223">
        <f t="shared" ca="1" si="864"/>
        <v>-9.3290363032477963E-5</v>
      </c>
      <c r="P445" s="223">
        <f t="shared" ca="1" si="865"/>
        <v>-1.7245764349353953E-4</v>
      </c>
      <c r="Q445" s="223">
        <f t="shared" ca="1" si="866"/>
        <v>2.5588230379958952E-4</v>
      </c>
      <c r="R445" s="223">
        <f t="shared" ca="1" si="867"/>
        <v>-6.8786522551750651E-5</v>
      </c>
      <c r="S445" s="223">
        <f t="shared" ca="1" si="868"/>
        <v>-1.9103081926258319E-4</v>
      </c>
      <c r="T445" s="223">
        <f t="shared" ca="1" si="869"/>
        <v>2.4888913221890799E-4</v>
      </c>
      <c r="U445" s="223">
        <f t="shared" ca="1" si="870"/>
        <v>-4.3620230256311812E-5</v>
      </c>
      <c r="V445" s="223">
        <f t="shared" ca="1" si="871"/>
        <v>-2.0776426381405991E-4</v>
      </c>
      <c r="W445" s="223">
        <f t="shared" ca="1" si="872"/>
        <v>2.3949902223831932E-4</v>
      </c>
      <c r="X445" s="223">
        <f t="shared" ca="1" si="873"/>
        <v>-1.8033851298261276E-5</v>
      </c>
      <c r="Y445" s="223">
        <f t="shared" ca="1" si="874"/>
        <v>-2.2249682492950812E-4</v>
      </c>
      <c r="Z445" s="223">
        <f t="shared" ca="1" si="875"/>
        <v>2.2780240575009166E-4</v>
      </c>
      <c r="AA445" s="223">
        <f t="shared" ca="1" si="876"/>
        <v>7.7262035060965233E-6</v>
      </c>
      <c r="AB445" s="223">
        <f t="shared" ca="1" si="877"/>
        <v>-2.3508661999174747E-4</v>
      </c>
      <c r="AC445" s="223">
        <f t="shared" ca="1" si="878"/>
        <v>2.1391192756502824E-4</v>
      </c>
      <c r="AD445" s="223">
        <f t="shared" ca="1" si="879"/>
        <v>3.3411850747120005E-5</v>
      </c>
      <c r="AE445" s="223">
        <f t="shared" ca="1" si="880"/>
        <v>-2.4541240239204772E-4</v>
      </c>
      <c r="AF445" s="223">
        <f t="shared" ca="1" si="881"/>
        <v>1.9796136058136023E-4</v>
      </c>
      <c r="AG445" s="223">
        <f t="shared" ca="1" si="882"/>
        <v>5.877572360067316E-5</v>
      </c>
      <c r="AH445" s="223">
        <f t="shared" ca="1" si="883"/>
        <v>-2.5337472920124757E-4</v>
      </c>
      <c r="AI445" s="223">
        <f t="shared" ca="1" si="884"/>
        <v>1.8010431747860631E-4</v>
      </c>
      <c r="AJ445" s="223">
        <f t="shared" ca="1" si="885"/>
        <v>8.3573554105871193E-5</v>
      </c>
      <c r="AK445" s="223">
        <f t="shared" ca="1" si="886"/>
        <v>-2.5889691885952308E-4</v>
      </c>
      <c r="AL445" s="223">
        <f t="shared" ca="1" si="887"/>
        <v>1.6051277134349721E-4</v>
      </c>
      <c r="AM445" s="223">
        <f t="shared" ca="1" si="888"/>
        <v>1.0756652559907787E-4</v>
      </c>
      <c r="AN445" s="223">
        <f t="shared" ca="1" si="889"/>
        <v>-2.6192578966172878E-4</v>
      </c>
      <c r="AO445" s="223">
        <f t="shared" ca="1" si="890"/>
        <v>1.3937539947514376E-4</v>
      </c>
      <c r="AP445" s="223">
        <f t="shared" ca="1" si="891"/>
        <v>1.3052357264892287E-4</v>
      </c>
      <c r="AQ445" s="223">
        <f t="shared" ca="1" si="892"/>
        <v>-2.6243217192629118E-4</v>
      </c>
      <c r="AR445" s="223">
        <f t="shared" ca="1" si="893"/>
        <v>1.1689576631950113E-4</v>
      </c>
      <c r="AS445" s="223">
        <f t="shared" ca="1" si="894"/>
        <v>1.5222360634271597E-4</v>
      </c>
      <c r="AT445" s="223">
        <f t="shared" ca="1" si="895"/>
        <v>-2.6041118891518514E-4</v>
      </c>
      <c r="AU445" s="223">
        <f t="shared" ca="1" si="896"/>
        <v>9.3290363032479074E-5</v>
      </c>
      <c r="AV445" s="223">
        <f t="shared" ca="1" si="897"/>
        <v>1.7245764349353791E-4</v>
      </c>
      <c r="AW445" s="223">
        <f t="shared" ca="1" si="898"/>
        <v>-2.5588230379958935E-4</v>
      </c>
      <c r="AX445" s="223">
        <f t="shared" ca="1" si="899"/>
        <v>6.8786522551750936E-5</v>
      </c>
      <c r="AY445" s="223">
        <f t="shared" ca="1" si="900"/>
        <v>1.9103081926258238E-4</v>
      </c>
      <c r="AZ445" s="223">
        <f t="shared" ca="1" si="901"/>
        <v>-2.488891322189075E-4</v>
      </c>
      <c r="BA445" s="223">
        <f t="shared" ca="1" si="902"/>
        <v>4.3620230256311162E-5</v>
      </c>
      <c r="BB445" s="223">
        <f t="shared" ca="1" si="903"/>
        <v>2.0776426381405975E-4</v>
      </c>
      <c r="BC445" s="223">
        <f t="shared" ca="1" si="904"/>
        <v>-2.394990222383194E-4</v>
      </c>
      <c r="BD445" s="223">
        <f t="shared" ca="1" si="905"/>
        <v>1.8033851298263363E-5</v>
      </c>
      <c r="BE445" s="223">
        <f t="shared" ca="1" si="906"/>
        <v>2.2249682492950798E-4</v>
      </c>
      <c r="BF445" s="223">
        <f t="shared" ca="1" si="907"/>
        <v>-2.2780240575009177E-4</v>
      </c>
      <c r="BG445" s="223">
        <f t="shared" ca="1" si="908"/>
        <v>-7.7262035060962793E-6</v>
      </c>
      <c r="BH445" s="223">
        <f t="shared" ca="1" si="909"/>
        <v>2.3508661999174823E-4</v>
      </c>
      <c r="BI445" s="223">
        <f t="shared" ca="1" si="910"/>
        <v>-2.1391192756502837E-4</v>
      </c>
      <c r="BJ445" s="223">
        <f t="shared" ca="1" si="911"/>
        <v>-3.3411850747119761E-5</v>
      </c>
      <c r="BK445" s="223">
        <f t="shared" ca="1" si="912"/>
        <v>2.4541240239204761E-4</v>
      </c>
      <c r="BL445" s="223">
        <f t="shared" ca="1" si="913"/>
        <v>-1.9796136058136164E-4</v>
      </c>
      <c r="BM445" s="223">
        <f t="shared" ca="1" si="914"/>
        <v>-5.8775723600672903E-5</v>
      </c>
      <c r="BN445" s="223">
        <f t="shared" ca="1" si="915"/>
        <v>2.5337472920124751E-4</v>
      </c>
      <c r="BO445" s="223">
        <f t="shared" ca="1" si="916"/>
        <v>-1.801043174786065E-4</v>
      </c>
      <c r="BP445" s="223">
        <f t="shared" ca="1" si="917"/>
        <v>-8.3573554105872752E-5</v>
      </c>
      <c r="BQ445" s="223">
        <f t="shared" ca="1" si="918"/>
        <v>2.5889691885952243E-4</v>
      </c>
      <c r="BR445" s="223">
        <f t="shared" ca="1" si="919"/>
        <v>-1.605127713434974E-4</v>
      </c>
      <c r="BS445" s="223">
        <f t="shared" ca="1" si="920"/>
        <v>-1.0756652559908108E-4</v>
      </c>
      <c r="BT445" s="223">
        <f t="shared" ca="1" si="921"/>
        <v>2.6192578966172878E-4</v>
      </c>
      <c r="BU445" s="223">
        <f t="shared" ca="1" si="922"/>
        <v>-1.39375399475144E-4</v>
      </c>
      <c r="BV445" s="223">
        <f t="shared" ca="1" si="923"/>
        <v>-1.3052357264891945E-4</v>
      </c>
      <c r="BW445" s="223">
        <f t="shared" ca="1" si="924"/>
        <v>2.6243217192629118E-4</v>
      </c>
      <c r="BX445" s="223">
        <f t="shared" ca="1" si="925"/>
        <v>-1.1689576631950134E-4</v>
      </c>
      <c r="BY445" s="223">
        <f t="shared" ca="1" si="926"/>
        <v>-1.5222360634271269E-4</v>
      </c>
      <c r="BZ445" s="223">
        <f t="shared" ca="1" si="927"/>
        <v>2.604111889151852E-4</v>
      </c>
      <c r="CA445" s="223">
        <f t="shared" ca="1" si="928"/>
        <v>-9.3290363032475822E-5</v>
      </c>
      <c r="CB445" s="223">
        <f t="shared" ca="1" si="929"/>
        <v>-1.7245764349353774E-4</v>
      </c>
      <c r="CC445" s="223">
        <f t="shared" ca="1" si="930"/>
        <v>2.5588230379958946E-4</v>
      </c>
      <c r="CD445" s="223">
        <f t="shared" ca="1" si="931"/>
        <v>-6.8786522551747534E-5</v>
      </c>
      <c r="CE445" s="223">
        <f t="shared" ca="1" si="932"/>
        <v>-1.9103081926258222E-4</v>
      </c>
      <c r="CF445" s="223">
        <f t="shared" ca="1" si="933"/>
        <v>2.4888913221890756E-4</v>
      </c>
      <c r="CG445" s="223">
        <f t="shared" ca="1" si="934"/>
        <v>-4.3620230256315092E-5</v>
      </c>
      <c r="CH445" s="223">
        <f t="shared" ca="1" si="935"/>
        <v>-2.0776426381405959E-4</v>
      </c>
      <c r="CI445" s="223">
        <f t="shared" ca="1" si="936"/>
        <v>2.3949902223831802E-4</v>
      </c>
      <c r="CJ445" s="223">
        <f t="shared" ca="1" si="937"/>
        <v>-1.8033851298263661E-5</v>
      </c>
      <c r="CK445" s="223">
        <f t="shared" ca="1" si="938"/>
        <v>-2.2249682492950787E-4</v>
      </c>
      <c r="CL445" s="223">
        <f t="shared" ca="1" si="939"/>
        <v>2.2780240575009372E-4</v>
      </c>
      <c r="CM445" s="223">
        <f t="shared" ca="1" si="940"/>
        <v>7.7262035060960083E-6</v>
      </c>
      <c r="CN445" s="223">
        <f t="shared" ca="1" si="941"/>
        <v>-2.3508661999174809E-4</v>
      </c>
      <c r="CO445" s="223">
        <f t="shared" ca="1" si="942"/>
        <v>2.139119275650307E-4</v>
      </c>
      <c r="CP445" s="223">
        <f t="shared" ca="1" si="943"/>
        <v>3.3411850747119476E-5</v>
      </c>
      <c r="CQ445" s="223">
        <f t="shared" ca="1" si="944"/>
        <v>-2.4541240239204885E-4</v>
      </c>
      <c r="CR445" s="223">
        <f t="shared" ca="1" si="945"/>
        <v>1.9796136058136183E-4</v>
      </c>
      <c r="CS445" s="223">
        <f t="shared" ca="1" si="946"/>
        <v>5.8775723600672645E-5</v>
      </c>
      <c r="CT445" s="223">
        <f t="shared" ca="1" si="947"/>
        <v>-2.5337472920124843E-4</v>
      </c>
      <c r="CU445" s="223">
        <f t="shared" ca="1" si="948"/>
        <v>1.8010431747860669E-4</v>
      </c>
      <c r="CV445" s="223">
        <f t="shared" ca="1" si="949"/>
        <v>8.3573554105872467E-5</v>
      </c>
      <c r="CW445" s="223">
        <f t="shared" ca="1" si="950"/>
        <v>-2.5889691885952237E-4</v>
      </c>
      <c r="CX445" s="223">
        <f t="shared" ca="1" si="951"/>
        <v>1.6051277134349762E-4</v>
      </c>
      <c r="CY445" s="223">
        <f t="shared" ca="1" si="952"/>
        <v>1.0756652559908081E-4</v>
      </c>
      <c r="CZ445" s="223">
        <f t="shared" ca="1" si="953"/>
        <v>-2.6192578966172878E-4</v>
      </c>
      <c r="DA445" s="223">
        <f t="shared" ca="1" si="954"/>
        <v>1.3937539947514419E-4</v>
      </c>
      <c r="DB445" s="223">
        <f t="shared" ca="1" si="955"/>
        <v>1.3052357264891921E-4</v>
      </c>
      <c r="DC445" s="223">
        <f t="shared" ca="1" si="956"/>
        <v>-2.6243217192629118E-4</v>
      </c>
      <c r="DD445" s="223">
        <f t="shared" ca="1" si="957"/>
        <v>1.1689576631950159E-4</v>
      </c>
      <c r="DE445" s="223">
        <f t="shared" ca="1" si="958"/>
        <v>1.5222360634271247E-4</v>
      </c>
      <c r="DF445" s="223">
        <f t="shared" ca="1" si="959"/>
        <v>-2.604111889151852E-4</v>
      </c>
      <c r="DG445" s="223">
        <f t="shared" ca="1" si="960"/>
        <v>9.3290363032476079E-5</v>
      </c>
      <c r="DH445" s="223">
        <f t="shared" ca="1" si="961"/>
        <v>1.7245764349353753E-4</v>
      </c>
      <c r="DI445" s="223">
        <f t="shared" ca="1" si="962"/>
        <v>-2.5588230379958946E-4</v>
      </c>
      <c r="DJ445" s="223">
        <f t="shared" ca="1" si="963"/>
        <v>6.8786522551747819E-5</v>
      </c>
      <c r="DK445" s="223">
        <f t="shared" ca="1" si="964"/>
        <v>1.9103081926258206E-4</v>
      </c>
      <c r="DL445" s="223">
        <f t="shared" ca="1" si="965"/>
        <v>-2.4888913221890761E-4</v>
      </c>
      <c r="DM445" s="223">
        <f t="shared" ca="1" si="966"/>
        <v>4.3620230256315336E-5</v>
      </c>
      <c r="DN445" s="223">
        <f t="shared" ca="1" si="967"/>
        <v>2.0776426381405945E-4</v>
      </c>
      <c r="DO445" s="223">
        <f t="shared" ca="1" si="968"/>
        <v>-2.3949902223831807E-4</v>
      </c>
      <c r="DP445" s="223">
        <f t="shared" ca="1" si="969"/>
        <v>1.8033851298263905E-5</v>
      </c>
      <c r="DQ445" s="223">
        <f t="shared" ca="1" si="970"/>
        <v>2.2249682492950774E-4</v>
      </c>
      <c r="DR445" s="223">
        <f t="shared" ca="1" si="971"/>
        <v>-2.2780240575009388E-4</v>
      </c>
      <c r="DS445" s="223">
        <f t="shared" ca="1" si="972"/>
        <v>-7.7262035060957643E-6</v>
      </c>
      <c r="DT445" s="223">
        <f t="shared" ca="1" si="973"/>
        <v>2.3508661999174796E-4</v>
      </c>
      <c r="DU445" s="223">
        <f t="shared" ca="1" si="974"/>
        <v>-2.1391192756503084E-4</v>
      </c>
      <c r="DV445" s="223">
        <f t="shared" ca="1" si="975"/>
        <v>-3.3411850747119232E-5</v>
      </c>
      <c r="DW445" s="223">
        <f t="shared" ca="1" si="976"/>
        <v>2.454124023920488E-4</v>
      </c>
      <c r="DX445" s="223">
        <f t="shared" ca="1" si="977"/>
        <v>-1.9796136058136197E-4</v>
      </c>
      <c r="DY445" s="223">
        <f t="shared" ca="1" si="978"/>
        <v>-5.8775723600672388E-5</v>
      </c>
      <c r="DZ445" s="223">
        <f t="shared" ca="1" si="979"/>
        <v>2.5337472920124838E-4</v>
      </c>
      <c r="EA445" s="223">
        <f t="shared" ca="1" si="980"/>
        <v>-1.8010431747860145E-4</v>
      </c>
      <c r="EB445" s="223">
        <f t="shared" ca="1" si="981"/>
        <v>-8.3573554105865162E-5</v>
      </c>
      <c r="EC445" s="223">
        <f t="shared" ca="1" si="982"/>
        <v>2.5889691885952232E-4</v>
      </c>
      <c r="ED445" s="223">
        <f t="shared" ca="1" si="983"/>
        <v>-1.6051277134349781E-4</v>
      </c>
      <c r="EE445" s="223">
        <f t="shared" ca="1" si="984"/>
        <v>-1.0756652559908058E-4</v>
      </c>
      <c r="EF445" s="223">
        <f t="shared" ca="1" si="985"/>
        <v>2.6192578966172922E-4</v>
      </c>
      <c r="EG445" s="223">
        <f t="shared" ca="1" si="986"/>
        <v>-1.3937539947515073E-4</v>
      </c>
      <c r="EH445" s="223">
        <f t="shared" ca="1" si="987"/>
        <v>-1.3052357264891896E-4</v>
      </c>
      <c r="EI445" s="223">
        <f t="shared" ca="1" si="988"/>
        <v>2.6243217192629118E-4</v>
      </c>
      <c r="EJ445" s="223">
        <f t="shared" ca="1" si="989"/>
        <v>-1.168957663195018E-4</v>
      </c>
      <c r="EK445" s="223">
        <f t="shared" ca="1" si="990"/>
        <v>-1.5222360634271838E-4</v>
      </c>
      <c r="EL445" s="223">
        <f t="shared" ca="1" si="991"/>
        <v>2.6041118891518617E-4</v>
      </c>
      <c r="EM445" s="223">
        <f t="shared" ca="1" si="992"/>
        <v>-9.3290363032483303E-5</v>
      </c>
      <c r="EN445" s="223">
        <f t="shared" ca="1" si="993"/>
        <v>-1.7245764349353734E-4</v>
      </c>
      <c r="EO445" s="223">
        <f t="shared" ca="1" si="994"/>
        <v>2.5588230379958957E-4</v>
      </c>
      <c r="EP445" s="223">
        <f t="shared" ca="1" si="995"/>
        <v>-6.8786522551748063E-5</v>
      </c>
      <c r="EQ445" s="223">
        <f t="shared" ca="1" si="996"/>
        <v>-1.9103081926258699E-4</v>
      </c>
      <c r="ER445" s="223">
        <f t="shared" ca="1" si="997"/>
        <v>2.488891322189101E-4</v>
      </c>
      <c r="ES445" s="223">
        <f t="shared" ca="1" si="998"/>
        <v>-4.3620230256315607E-5</v>
      </c>
      <c r="ET445" s="223">
        <f t="shared" ca="1" si="999"/>
        <v>-2.0776426381405929E-4</v>
      </c>
      <c r="EU445" s="223">
        <f t="shared" ca="1" si="1000"/>
        <v>2.3949902223831818E-4</v>
      </c>
      <c r="EV445" s="223">
        <f t="shared" ca="1" si="1001"/>
        <v>-1.8033851298256709E-5</v>
      </c>
      <c r="EW445" s="223">
        <f t="shared" ca="1" si="1002"/>
        <v>-2.2249682492950365E-4</v>
      </c>
      <c r="EX445" s="223">
        <f t="shared" ca="1" si="1003"/>
        <v>2.2780240575009402E-4</v>
      </c>
      <c r="EY445" s="223">
        <f t="shared" ca="1" si="1004"/>
        <v>7.7262035060955204E-6</v>
      </c>
      <c r="EZ445" s="223">
        <f t="shared" ca="1" si="1005"/>
        <v>-2.3508661999174785E-4</v>
      </c>
      <c r="FA445" s="223">
        <f t="shared" ca="1" si="1006"/>
        <v>2.1391192756502669E-4</v>
      </c>
      <c r="FB445" s="223">
        <f t="shared" ca="1" si="1007"/>
        <v>3.3411850747126388E-5</v>
      </c>
      <c r="FC445" s="223">
        <f t="shared" ca="1" si="1008"/>
        <v>-2.4541240239204604E-4</v>
      </c>
      <c r="FD445" s="223">
        <f t="shared" ca="1" si="1009"/>
        <v>1.9796136058136213E-4</v>
      </c>
      <c r="FE445" s="223">
        <f t="shared" ca="1" si="1010"/>
        <v>5.8775723600672171E-5</v>
      </c>
      <c r="FF445" s="223">
        <f t="shared" ca="1" si="1011"/>
        <v>-2.5337472920124832E-4</v>
      </c>
      <c r="FG445" s="223">
        <f t="shared" ca="1" si="1012"/>
        <v>1.8010431747860162E-4</v>
      </c>
      <c r="FH445" s="223">
        <f t="shared" ca="1" si="1013"/>
        <v>8.3573554105864932E-5</v>
      </c>
      <c r="FI445" s="223">
        <f t="shared" ca="1" si="1014"/>
        <v>-2.5889691885952227E-4</v>
      </c>
      <c r="FJ445" s="223">
        <f t="shared" ca="1" si="1015"/>
        <v>1.6051277134349802E-4</v>
      </c>
      <c r="FK445" s="223">
        <f t="shared" ca="1" si="1016"/>
        <v>1.0756652559908037E-4</v>
      </c>
      <c r="FL445" s="223">
        <f t="shared" ca="1" si="1017"/>
        <v>-2.6192578966172922E-4</v>
      </c>
      <c r="FM445" s="223">
        <f t="shared" ca="1" si="1018"/>
        <v>1.3937539947515097E-4</v>
      </c>
      <c r="FN445" s="223">
        <f t="shared" ca="1" si="1019"/>
        <v>1.3052357264891875E-4</v>
      </c>
      <c r="FO445" s="223">
        <f t="shared" ca="1" si="1020"/>
        <v>-2.6243217192629123E-4</v>
      </c>
      <c r="FP445" s="223">
        <f t="shared" ca="1" si="1021"/>
        <v>1.1689576631950206E-4</v>
      </c>
      <c r="FQ445" s="223">
        <f t="shared" ca="1" si="1022"/>
        <v>1.5222360634271814E-4</v>
      </c>
      <c r="FR445" s="223">
        <f t="shared" ca="1" si="1023"/>
        <v>-2.6041118891518623E-4</v>
      </c>
      <c r="FS445" s="223">
        <f t="shared" ca="1" si="1024"/>
        <v>9.3290363032483533E-5</v>
      </c>
      <c r="FT445" s="223">
        <f t="shared" ca="1" si="1025"/>
        <v>1.7245764349353715E-4</v>
      </c>
      <c r="FU445" s="223">
        <f t="shared" ca="1" si="1026"/>
        <v>-2.5588230379958957E-4</v>
      </c>
      <c r="FV445" s="223">
        <f t="shared" ca="1" si="1027"/>
        <v>6.8786522551748293E-5</v>
      </c>
      <c r="FW445" s="223">
        <f t="shared" ca="1" si="1028"/>
        <v>1.9103081926258683E-4</v>
      </c>
      <c r="FX445" s="223">
        <f t="shared" ca="1" si="1029"/>
        <v>-2.4888913221891021E-4</v>
      </c>
      <c r="FY445" s="223">
        <f t="shared" ca="1" si="1030"/>
        <v>4.3620230256315837E-5</v>
      </c>
      <c r="FZ445" s="223">
        <f t="shared" ca="1" si="1031"/>
        <v>2.0776426381405912E-4</v>
      </c>
      <c r="GA445" s="223">
        <f t="shared" ca="1" si="1032"/>
        <v>-2.3949902223831829E-4</v>
      </c>
      <c r="GB445" s="223">
        <f t="shared" ca="1" si="1033"/>
        <v>1.803385129825698E-5</v>
      </c>
      <c r="GC445" s="223">
        <f t="shared" ca="1" si="1034"/>
        <v>2.2249682492950348E-4</v>
      </c>
      <c r="GD445" s="223">
        <f t="shared" ca="1" si="1035"/>
        <v>-2.2780240575009415E-4</v>
      </c>
      <c r="GE445" s="223">
        <f t="shared" ca="1" si="1036"/>
        <v>-7.7262035060952493E-6</v>
      </c>
      <c r="GF445" s="223">
        <f t="shared" ca="1" si="1037"/>
        <v>2.3508661999174774E-4</v>
      </c>
      <c r="GG445" s="223">
        <f t="shared" ca="1" si="1038"/>
        <v>-2.1391192756502683E-4</v>
      </c>
      <c r="GH445" s="223">
        <f t="shared" ca="1" si="1039"/>
        <v>-3.3411850747126144E-5</v>
      </c>
      <c r="GI445" s="223">
        <f t="shared" ca="1" si="1040"/>
        <v>2.4541240239204598E-4</v>
      </c>
      <c r="GJ445" s="223">
        <f t="shared" ca="1" si="1041"/>
        <v>-1.9796136058136232E-4</v>
      </c>
      <c r="GK445" s="223">
        <f t="shared" ca="1" si="1042"/>
        <v>-5.87757236006719E-5</v>
      </c>
      <c r="GL445" s="223">
        <f t="shared" ca="1" si="1043"/>
        <v>2.5337472920124822E-4</v>
      </c>
      <c r="GM445" s="223">
        <f t="shared" ca="1" si="1044"/>
        <v>-1.8010431747860183E-4</v>
      </c>
      <c r="GN445" s="223">
        <f t="shared" ca="1" si="1045"/>
        <v>-8.3573554105864675E-5</v>
      </c>
      <c r="GO445" s="223">
        <f t="shared" ca="1" si="1046"/>
        <v>2.5889691885952227E-4</v>
      </c>
      <c r="GP445" s="223">
        <f t="shared" ca="1" si="1047"/>
        <v>-1.6051277134349821E-4</v>
      </c>
      <c r="GQ445" s="223">
        <f t="shared" ca="1" si="1048"/>
        <v>-1.0756652559908012E-4</v>
      </c>
      <c r="GR445" s="223">
        <f t="shared" ca="1" si="1049"/>
        <v>2.6192578966172922E-4</v>
      </c>
      <c r="GS445" s="223">
        <f t="shared" ca="1" si="1050"/>
        <v>-1.3937539947515119E-4</v>
      </c>
      <c r="GT445" s="223">
        <f t="shared" ca="1" si="1051"/>
        <v>-1.3052357264891853E-4</v>
      </c>
      <c r="GU445" s="223">
        <f t="shared" ca="1" si="1052"/>
        <v>2.6243217192629118E-4</v>
      </c>
      <c r="GV445" s="223">
        <f t="shared" ca="1" si="1053"/>
        <v>-1.1689576631950226E-4</v>
      </c>
      <c r="GW445" s="223">
        <f t="shared" ca="1" si="1054"/>
        <v>-1.5222360634271795E-4</v>
      </c>
      <c r="GX445" s="223">
        <f t="shared" ca="1" si="1055"/>
        <v>2.6041118891518633E-4</v>
      </c>
      <c r="GY445" s="223">
        <f t="shared" ca="1" si="1056"/>
        <v>-9.3290363032483791E-5</v>
      </c>
      <c r="GZ445" s="223">
        <f t="shared" ca="1" si="1057"/>
        <v>-1.7245764349353696E-4</v>
      </c>
      <c r="HA445" s="223">
        <f t="shared" ca="1" si="1058"/>
        <v>2.5588230379958968E-4</v>
      </c>
      <c r="HB445" s="223">
        <f t="shared" ca="1" si="1059"/>
        <v>-6.8786522551748578E-5</v>
      </c>
      <c r="HC445" s="223">
        <f t="shared" ca="1" si="1060"/>
        <v>-1.9103081926258664E-4</v>
      </c>
      <c r="HD445" s="223">
        <f t="shared" ca="1" si="1061"/>
        <v>2.4888913221891027E-4</v>
      </c>
      <c r="HE445" s="223">
        <f t="shared" ca="1" si="1062"/>
        <v>-4.3620230256316095E-5</v>
      </c>
      <c r="HF445" s="223">
        <f t="shared" ca="1" si="1063"/>
        <v>-2.0776426381405896E-4</v>
      </c>
      <c r="HG445" s="223">
        <f t="shared" ca="1" si="1064"/>
        <v>2.394990222383184E-4</v>
      </c>
      <c r="HH445" s="223">
        <f t="shared" ca="1" si="1065"/>
        <v>-1.803385129825721E-5</v>
      </c>
      <c r="HI445" s="223">
        <f t="shared" ca="1" si="1066"/>
        <v>-2.2249682492950335E-4</v>
      </c>
      <c r="HJ445" s="223">
        <f t="shared" ca="1" si="1067"/>
        <v>2.2780240575009426E-4</v>
      </c>
      <c r="HK445" s="223">
        <f t="shared" ca="1" si="1068"/>
        <v>7.7262035060950054E-6</v>
      </c>
      <c r="HL445" s="223">
        <f t="shared" ca="1" si="1069"/>
        <v>-2.3508661999174763E-4</v>
      </c>
      <c r="HM445" s="223">
        <f t="shared" ca="1" si="1070"/>
        <v>2.1391192756502696E-4</v>
      </c>
      <c r="HN445" s="223">
        <f t="shared" ca="1" si="1071"/>
        <v>3.3411850747125859E-5</v>
      </c>
      <c r="HO445" s="223">
        <f t="shared" ca="1" si="1072"/>
        <v>-2.4541240239204582E-4</v>
      </c>
      <c r="HP445" s="223">
        <f t="shared" ca="1" si="1073"/>
        <v>1.9796136058136248E-4</v>
      </c>
      <c r="HQ445" s="223">
        <f t="shared" ca="1" si="1074"/>
        <v>5.877572360067167E-5</v>
      </c>
      <c r="HR445" s="223">
        <f t="shared" ca="1" si="1075"/>
        <v>-2.5337472920124811E-4</v>
      </c>
      <c r="HS445" s="223">
        <f t="shared" ca="1" si="1076"/>
        <v>1.8010431747860202E-4</v>
      </c>
      <c r="HT445" s="223">
        <f t="shared" ca="1" si="1077"/>
        <v>8.3573554105864417E-5</v>
      </c>
      <c r="HU445" s="223">
        <f t="shared" ca="1" si="1078"/>
        <v>-2.5889691885952221E-4</v>
      </c>
      <c r="HV445" s="223">
        <f t="shared" ca="1" si="1079"/>
        <v>1.6051277134349843E-4</v>
      </c>
      <c r="HW445" s="223">
        <f t="shared" ca="1" si="1080"/>
        <v>1.075665255990799E-4</v>
      </c>
      <c r="HX445" s="223">
        <f t="shared" ca="1" si="1081"/>
        <v>-2.6192578966172922E-4</v>
      </c>
      <c r="HY445" s="223">
        <f t="shared" ca="1" si="1082"/>
        <v>1.393753994751514E-4</v>
      </c>
      <c r="HZ445" s="223">
        <f t="shared" ca="1" si="1083"/>
        <v>1.3052357264891831E-4</v>
      </c>
      <c r="IA445" s="223">
        <f t="shared" ca="1" si="1084"/>
        <v>-2.6243217192629123E-4</v>
      </c>
      <c r="IB445" s="223">
        <f t="shared" ca="1" si="1085"/>
        <v>1.1689576631950251E-4</v>
      </c>
      <c r="IC445" s="223">
        <f t="shared" ca="1" si="1086"/>
        <v>1.5222360634271773E-4</v>
      </c>
      <c r="ID445" s="223">
        <f t="shared" ca="1" si="1087"/>
        <v>-2.6041118891518633E-4</v>
      </c>
      <c r="IE445" s="223">
        <f t="shared" ca="1" si="1088"/>
        <v>-2.9630576930548256E-5</v>
      </c>
      <c r="IF445" s="223">
        <f t="shared" ca="1" si="1089"/>
        <v>1.7245764349353674E-4</v>
      </c>
      <c r="IG445" s="223">
        <f t="shared" ca="1" si="1090"/>
        <v>-2.5588230379958968E-4</v>
      </c>
      <c r="IH445" s="223">
        <f t="shared" ca="1" si="1091"/>
        <v>6.8786522551748808E-5</v>
      </c>
      <c r="II445" s="223">
        <f t="shared" ca="1" si="1092"/>
        <v>1.9103081926258645E-4</v>
      </c>
      <c r="IJ445" s="223">
        <f t="shared" ca="1" si="1093"/>
        <v>-2.4888913221891038E-4</v>
      </c>
      <c r="IK445" s="223">
        <f t="shared" ca="1" si="1094"/>
        <v>4.3620230256316325E-5</v>
      </c>
      <c r="IL445" s="223">
        <f t="shared" ca="1" si="1095"/>
        <v>2.077642638140588E-4</v>
      </c>
      <c r="IM445" s="223">
        <f t="shared" ca="1" si="1096"/>
        <v>-2.3949902223831851E-4</v>
      </c>
      <c r="IN445" s="223">
        <f t="shared" ca="1" si="1097"/>
        <v>1.8033851298257454E-5</v>
      </c>
      <c r="IO445" s="223">
        <f t="shared" ca="1" si="1098"/>
        <v>2.2249682492950321E-4</v>
      </c>
      <c r="IP445" s="223">
        <f t="shared" ca="1" si="1099"/>
        <v>-2.2780240575009437E-4</v>
      </c>
      <c r="IQ445" s="223">
        <f t="shared" ca="1" si="1100"/>
        <v>-7.7262035060947343E-6</v>
      </c>
      <c r="IR445" s="223">
        <f t="shared" ca="1" si="1101"/>
        <v>2.3508661999174752E-4</v>
      </c>
      <c r="IS445" s="223">
        <f t="shared" ca="1" si="1102"/>
        <v>-2.139119275650271E-4</v>
      </c>
      <c r="IT445" s="223">
        <f t="shared" ca="1" si="1103"/>
        <v>-3.3411850747125615E-5</v>
      </c>
      <c r="IU445" s="223">
        <f t="shared" ca="1" si="1104"/>
        <v>2.4541240239204576E-4</v>
      </c>
      <c r="IV445" s="223">
        <f t="shared" ca="1" si="1105"/>
        <v>-1.9796136058135283E-4</v>
      </c>
      <c r="IW445" s="223">
        <f t="shared" ca="1" si="1106"/>
        <v>-5.8775723600671385E-5</v>
      </c>
      <c r="IX445" s="223">
        <f t="shared" ca="1" si="1107"/>
        <v>2.533747292012442E-4</v>
      </c>
      <c r="IY445" s="223">
        <f t="shared" ca="1" si="1108"/>
        <v>-1.8010431747860219E-4</v>
      </c>
      <c r="IZ445" s="223">
        <f t="shared" ca="1" si="1109"/>
        <v>-8.3573554105864187E-5</v>
      </c>
      <c r="JA445" s="223">
        <f t="shared" ca="1" si="1110"/>
        <v>2.5889691885952465E-4</v>
      </c>
      <c r="JB445" s="223">
        <f t="shared" ca="1" si="1111"/>
        <v>-1.6051277134349862E-4</v>
      </c>
    </row>
    <row r="446" spans="2:262">
      <c r="B446" s="230">
        <v>85</v>
      </c>
      <c r="C446" s="229">
        <f t="shared" si="1112"/>
        <v>1.660156250000001E-3</v>
      </c>
      <c r="D446" s="226">
        <f t="shared" ca="1" si="855"/>
        <v>49.844775691236784</v>
      </c>
      <c r="E446" s="225">
        <f ca="1">CM361</f>
        <v>-0.15522430876321452</v>
      </c>
      <c r="F446" s="224">
        <v>85</v>
      </c>
      <c r="G446" s="223">
        <f t="shared" ca="1" si="856"/>
        <v>-2.1202560075165754E-5</v>
      </c>
      <c r="H446" s="223">
        <f t="shared" ca="1" si="857"/>
        <v>8.9141109672559662E-6</v>
      </c>
      <c r="I446" s="223">
        <f t="shared" ca="1" si="858"/>
        <v>1.241506171297344E-5</v>
      </c>
      <c r="J446" s="223">
        <f t="shared" ca="1" si="859"/>
        <v>-2.1152833916747596E-5</v>
      </c>
      <c r="K446" s="223">
        <f t="shared" ca="1" si="860"/>
        <v>8.437325483230043E-6</v>
      </c>
      <c r="L446" s="223">
        <f t="shared" ca="1" si="861"/>
        <v>1.2835348960870825E-5</v>
      </c>
      <c r="M446" s="223">
        <f t="shared" ca="1" si="862"/>
        <v>-2.1090366082133394E-5</v>
      </c>
      <c r="N446" s="223">
        <f t="shared" ca="1" si="863"/>
        <v>7.9554576698249753E-6</v>
      </c>
      <c r="O446" s="223">
        <f t="shared" ca="1" si="864"/>
        <v>1.3247904674498804E-5</v>
      </c>
      <c r="P446" s="223">
        <f t="shared" ca="1" si="865"/>
        <v>-2.1015194199610888E-5</v>
      </c>
      <c r="Q446" s="223">
        <f t="shared" ca="1" si="866"/>
        <v>7.4687977861933316E-6</v>
      </c>
      <c r="R446" s="223">
        <f t="shared" ca="1" si="867"/>
        <v>1.3652480345721899E-5</v>
      </c>
      <c r="S446" s="223">
        <f t="shared" ca="1" si="868"/>
        <v>-2.092736354991127E-5</v>
      </c>
      <c r="T446" s="223">
        <f t="shared" ca="1" si="869"/>
        <v>6.9776389780516221E-6</v>
      </c>
      <c r="U446" s="223">
        <f t="shared" ca="1" si="870"/>
        <v>1.4048832273283851E-5</v>
      </c>
      <c r="V446" s="223">
        <f t="shared" ca="1" si="871"/>
        <v>-2.0826927038933716E-5</v>
      </c>
      <c r="W446" s="223">
        <f t="shared" ca="1" si="872"/>
        <v>6.4822771011001866E-6</v>
      </c>
      <c r="X446" s="223">
        <f t="shared" ca="1" si="873"/>
        <v>1.4436721709604111E-5</v>
      </c>
      <c r="Y446" s="223">
        <f t="shared" ca="1" si="874"/>
        <v>-2.0713945165876849E-5</v>
      </c>
      <c r="Z446" s="223">
        <f t="shared" ca="1" si="875"/>
        <v>5.9830105428110015E-6</v>
      </c>
      <c r="AA446" s="223">
        <f t="shared" ca="1" si="876"/>
        <v>1.4815915004590188E-5</v>
      </c>
      <c r="AB446" s="223">
        <f t="shared" ca="1" si="877"/>
        <v>-2.0588485986796396E-5</v>
      </c>
      <c r="AC446" s="223">
        <f t="shared" ca="1" si="878"/>
        <v>5.4801400426901485E-6</v>
      </c>
      <c r="AD446" s="223">
        <f t="shared" ca="1" si="879"/>
        <v>1.5186183746380353E-5</v>
      </c>
      <c r="AE446" s="223">
        <f t="shared" ca="1" si="880"/>
        <v>-2.0450625073610533E-5</v>
      </c>
      <c r="AF446" s="223">
        <f t="shared" ca="1" si="881"/>
        <v>4.9739685111230645E-6</v>
      </c>
      <c r="AG446" s="223">
        <f t="shared" ca="1" si="882"/>
        <v>1.5547304898929684E-5</v>
      </c>
      <c r="AH446" s="223">
        <f t="shared" ca="1" si="883"/>
        <v>-2.0300445468578497E-5</v>
      </c>
      <c r="AI446" s="223">
        <f t="shared" ca="1" si="884"/>
        <v>4.4648008469136901E-6</v>
      </c>
      <c r="AJ446" s="223">
        <f t="shared" ca="1" si="885"/>
        <v>1.5899060936358971E-5</v>
      </c>
      <c r="AK446" s="223">
        <f t="shared" ca="1" si="886"/>
        <v>-2.0138037634278644E-5</v>
      </c>
      <c r="AL446" s="223">
        <f t="shared" ca="1" si="887"/>
        <v>3.9529437536236463E-6</v>
      </c>
      <c r="AM446" s="223">
        <f t="shared" ca="1" si="888"/>
        <v>1.6241239973984378E-5</v>
      </c>
      <c r="AN446" s="223">
        <f t="shared" ca="1" si="889"/>
        <v>-1.9963499399117724E-5</v>
      </c>
      <c r="AO446" s="223">
        <f t="shared" ca="1" si="890"/>
        <v>3.4387055548266553E-6</v>
      </c>
      <c r="AP446" s="223">
        <f t="shared" ca="1" si="891"/>
        <v>1.657363589594873E-5</v>
      </c>
      <c r="AQ446" s="223">
        <f t="shared" ca="1" si="892"/>
        <v>-1.9776935898402107E-5</v>
      </c>
      <c r="AR446" s="223">
        <f t="shared" ca="1" si="893"/>
        <v>2.9223960083846166E-6</v>
      </c>
      <c r="AS446" s="223">
        <f t="shared" ca="1" si="894"/>
        <v>1.6896048479377334E-5</v>
      </c>
      <c r="AT446" s="223">
        <f t="shared" ca="1" si="895"/>
        <v>-1.9578459511008435E-5</v>
      </c>
      <c r="AU446" s="223">
        <f t="shared" ca="1" si="896"/>
        <v>2.4043261198628542E-6</v>
      </c>
      <c r="AV446" s="223">
        <f t="shared" ca="1" si="897"/>
        <v>1.7208283514985908E-5</v>
      </c>
      <c r="AW446" s="223">
        <f t="shared" ca="1" si="898"/>
        <v>-1.9368189791691211E-5</v>
      </c>
      <c r="AX446" s="223">
        <f t="shared" ca="1" si="899"/>
        <v>1.8848079551900305E-6</v>
      </c>
      <c r="AY446" s="223">
        <f t="shared" ca="1" si="900"/>
        <v>1.7510152924064396E-5</v>
      </c>
      <c r="AZ446" s="223">
        <f t="shared" ca="1" si="901"/>
        <v>-1.9146253399066737E-5</v>
      </c>
      <c r="BA446" s="223">
        <f t="shared" ca="1" si="902"/>
        <v>1.3641544526822088E-6</v>
      </c>
      <c r="BB446" s="223">
        <f t="shared" ca="1" si="903"/>
        <v>1.7801474871768042E-5</v>
      </c>
      <c r="BC446" s="223">
        <f t="shared" ca="1" si="904"/>
        <v>-1.8912784019319191E-5</v>
      </c>
      <c r="BD446" s="223">
        <f t="shared" ca="1" si="905"/>
        <v>8.4267923454141271E-7</v>
      </c>
      <c r="BE446" s="223">
        <f t="shared" ca="1" si="906"/>
        <v>1.8082073876648963E-5</v>
      </c>
      <c r="BF446" s="223">
        <f t="shared" ca="1" si="907"/>
        <v>-1.8667922285672813E-5</v>
      </c>
      <c r="BG446" s="223">
        <f t="shared" ca="1" si="908"/>
        <v>3.2069641793953507E-7</v>
      </c>
      <c r="BH446" s="223">
        <f t="shared" ca="1" si="909"/>
        <v>1.8351780916359034E-5</v>
      </c>
      <c r="BI446" s="223">
        <f t="shared" ca="1" si="910"/>
        <v>-1.8411815693680268E-5</v>
      </c>
      <c r="BJ446" s="223">
        <f t="shared" ca="1" si="911"/>
        <v>-2.0147957419289684E-7</v>
      </c>
      <c r="BK446" s="223">
        <f t="shared" ca="1" si="912"/>
        <v>1.8610433529462227E-5</v>
      </c>
      <c r="BL446" s="223">
        <f t="shared" ca="1" si="913"/>
        <v>-1.8144618512375981E-5</v>
      </c>
      <c r="BM446" s="223">
        <f t="shared" ca="1" si="914"/>
        <v>-7.2353420256394534E-7</v>
      </c>
      <c r="BN446" s="223">
        <f t="shared" ca="1" si="915"/>
        <v>1.8857875913296205E-5</v>
      </c>
      <c r="BO446" s="223">
        <f t="shared" ca="1" si="916"/>
        <v>-1.7866491691350668E-5</v>
      </c>
      <c r="BP446" s="223">
        <f t="shared" ca="1" si="917"/>
        <v>-1.2451530009860541E-6</v>
      </c>
      <c r="BQ446" s="223">
        <f t="shared" ca="1" si="918"/>
        <v>1.9093959017821548E-5</v>
      </c>
      <c r="BR446" s="223">
        <f t="shared" ca="1" si="919"/>
        <v>-1.7577602763801801E-5</v>
      </c>
      <c r="BS446" s="223">
        <f t="shared" ca="1" si="920"/>
        <v>-1.7660217657990339E-6</v>
      </c>
      <c r="BT446" s="223">
        <f t="shared" ca="1" si="921"/>
        <v>1.931854063540341E-5</v>
      </c>
      <c r="BU446" s="223">
        <f t="shared" ca="1" si="922"/>
        <v>-1.7278125745616745E-5</v>
      </c>
      <c r="BV446" s="223">
        <f t="shared" ca="1" si="923"/>
        <v>-2.2858267451367087E-6</v>
      </c>
      <c r="BW446" s="223">
        <f t="shared" ca="1" si="924"/>
        <v>1.9531485486473522E-5</v>
      </c>
      <c r="BX446" s="223">
        <f t="shared" ca="1" si="925"/>
        <v>-1.6968241030553627E-5</v>
      </c>
      <c r="BY446" s="223">
        <f t="shared" ca="1" si="926"/>
        <v>-2.80425482791568E-6</v>
      </c>
      <c r="BZ446" s="223">
        <f t="shared" ca="1" si="927"/>
        <v>1.9732665301015858E-5</v>
      </c>
      <c r="CA446" s="223">
        <f t="shared" ca="1" si="928"/>
        <v>-1.664813528157674E-5</v>
      </c>
      <c r="CB446" s="223">
        <f t="shared" ca="1" si="929"/>
        <v>-3.3209937324435579E-6</v>
      </c>
      <c r="CC446" s="223">
        <f t="shared" ca="1" si="930"/>
        <v>1.992195889583252E-5</v>
      </c>
      <c r="CD446" s="223">
        <f t="shared" ca="1" si="931"/>
        <v>-1.6318001318420096E-5</v>
      </c>
      <c r="CE446" s="223">
        <f t="shared" ca="1" si="932"/>
        <v>-3.8357321945275601E-6</v>
      </c>
      <c r="CF446" s="223">
        <f t="shared" ca="1" si="933"/>
        <v>2.0099252247540569E-5</v>
      </c>
      <c r="CG446" s="223">
        <f t="shared" ca="1" si="934"/>
        <v>-1.5978038001438996E-5</v>
      </c>
      <c r="CH446" s="223">
        <f t="shared" ca="1" si="935"/>
        <v>-4.3481601549648461E-6</v>
      </c>
      <c r="CI446" s="223">
        <f t="shared" ca="1" si="936"/>
        <v>2.0264438561254144E-5</v>
      </c>
      <c r="CJ446" s="223">
        <f t="shared" ca="1" si="937"/>
        <v>-1.5628450111822756E-5</v>
      </c>
      <c r="CK446" s="223">
        <f t="shared" ca="1" si="938"/>
        <v>-4.8579689463123685E-6</v>
      </c>
      <c r="CL446" s="223">
        <f t="shared" ca="1" si="939"/>
        <v>2.0417418334914403E-5</v>
      </c>
      <c r="CM446" s="223">
        <f t="shared" ca="1" si="940"/>
        <v>-1.5269448228244542E-5</v>
      </c>
      <c r="CN446" s="223">
        <f t="shared" ca="1" si="941"/>
        <v>-5.3648514788183817E-6</v>
      </c>
      <c r="CO446" s="223">
        <f t="shared" ca="1" si="942"/>
        <v>2.0558099419226326E-5</v>
      </c>
      <c r="CP446" s="223">
        <f t="shared" ca="1" si="943"/>
        <v>-1.4901248600015497E-5</v>
      </c>
      <c r="CQ446" s="223">
        <f t="shared" ca="1" si="944"/>
        <v>-5.8685024253976892E-6</v>
      </c>
      <c r="CR446" s="223">
        <f t="shared" ca="1" si="945"/>
        <v>2.0686397073164948E-5</v>
      </c>
      <c r="CS446" s="223">
        <f t="shared" ca="1" si="946"/>
        <v>-1.452407301682295E-5</v>
      </c>
      <c r="CT446" s="223">
        <f t="shared" ca="1" si="947"/>
        <v>-6.3686184055539588E-6</v>
      </c>
      <c r="CU446" s="223">
        <f t="shared" ca="1" si="948"/>
        <v>2.0802234015020769E-5</v>
      </c>
      <c r="CV446" s="223">
        <f t="shared" ca="1" si="949"/>
        <v>-1.4138148675135133E-5</v>
      </c>
      <c r="CW446" s="223">
        <f t="shared" ca="1" si="950"/>
        <v>-6.8648981681206991E-6</v>
      </c>
      <c r="CX446" s="223">
        <f t="shared" ca="1" si="951"/>
        <v>2.0905540468951701E-5</v>
      </c>
      <c r="CY446" s="223">
        <f t="shared" ca="1" si="952"/>
        <v>-1.3743708041345295E-5</v>
      </c>
      <c r="CZ446" s="223">
        <f t="shared" ca="1" si="953"/>
        <v>-7.3570427727254682E-6</v>
      </c>
      <c r="DA446" s="223">
        <f t="shared" ca="1" si="954"/>
        <v>2.0996254207012638E-5</v>
      </c>
      <c r="DB446" s="223">
        <f t="shared" ca="1" si="955"/>
        <v>-1.334098871174124E-5</v>
      </c>
      <c r="DC446" s="223">
        <f t="shared" ca="1" si="956"/>
        <v>-7.8447557698620676E-6</v>
      </c>
      <c r="DD446" s="223">
        <f t="shared" ca="1" si="957"/>
        <v>2.1074320586639688E-5</v>
      </c>
      <c r="DE446" s="223">
        <f t="shared" ca="1" si="958"/>
        <v>-1.2930233269388926E-5</v>
      </c>
      <c r="DF446" s="223">
        <f t="shared" ca="1" si="959"/>
        <v>-8.327743379457207E-6</v>
      </c>
      <c r="DG446" s="223">
        <f t="shared" ca="1" si="960"/>
        <v>2.1139692583565038E-5</v>
      </c>
      <c r="DH446" s="223">
        <f t="shared" ca="1" si="961"/>
        <v>-1.2511689138008177E-5</v>
      </c>
      <c r="DI446" s="223">
        <f t="shared" ca="1" si="962"/>
        <v>-8.8057146678343903E-6</v>
      </c>
      <c r="DJ446" s="223">
        <f t="shared" ca="1" si="963"/>
        <v>2.1192330820142056E-5</v>
      </c>
      <c r="DK446" s="223">
        <f t="shared" ca="1" si="964"/>
        <v>-1.2085608432932394E-5</v>
      </c>
      <c r="DL446" s="223">
        <f t="shared" ca="1" si="965"/>
        <v>-9.2783817229631022E-6</v>
      </c>
      <c r="DM446" s="223">
        <f t="shared" ca="1" si="966"/>
        <v>2.123220358906526E-5</v>
      </c>
      <c r="DN446" s="223">
        <f t="shared" ca="1" si="967"/>
        <v>-1.1652247809247119E-5</v>
      </c>
      <c r="DO446" s="223">
        <f t="shared" ca="1" si="968"/>
        <v>-9.7454598278829363E-6</v>
      </c>
      <c r="DP446" s="223">
        <f t="shared" ca="1" si="969"/>
        <v>2.1259286872469682E-5</v>
      </c>
      <c r="DQ446" s="223">
        <f t="shared" ca="1" si="970"/>
        <v>-1.1211868307186662E-5</v>
      </c>
      <c r="DR446" s="223">
        <f t="shared" ca="1" si="971"/>
        <v>-1.0206667632208132E-5</v>
      </c>
      <c r="DS446" s="223">
        <f t="shared" ca="1" si="972"/>
        <v>2.1273564356398058E-5</v>
      </c>
      <c r="DT446" s="223">
        <f t="shared" ca="1" si="973"/>
        <v>-1.0764735194896712E-5</v>
      </c>
      <c r="DU446" s="223">
        <f t="shared" ca="1" si="974"/>
        <v>-1.0661727321604101E-5</v>
      </c>
      <c r="DV446" s="223">
        <f t="shared" ca="1" si="975"/>
        <v>2.1275027440627945E-5</v>
      </c>
      <c r="DW446" s="223">
        <f t="shared" ca="1" si="976"/>
        <v>-1.0311117808645255E-5</v>
      </c>
      <c r="DX446" s="223">
        <f t="shared" ca="1" si="977"/>
        <v>-1.1110364785129197E-5</v>
      </c>
      <c r="DY446" s="223">
        <f t="shared" ca="1" si="978"/>
        <v>2.1263675243852128E-5</v>
      </c>
      <c r="DZ446" s="223">
        <f t="shared" ca="1" si="979"/>
        <v>-9.8512893905823282E-6</v>
      </c>
      <c r="EA446" s="223">
        <f t="shared" ca="1" si="980"/>
        <v>-1.1552309780351018E-5</v>
      </c>
      <c r="EB446" s="223">
        <f t="shared" ca="1" si="981"/>
        <v>2.1239514604209395E-5</v>
      </c>
      <c r="EC446" s="223">
        <f t="shared" ca="1" si="982"/>
        <v>-9.3855269241550274E-6</v>
      </c>
      <c r="ED446" s="223">
        <f t="shared" ca="1" si="983"/>
        <v>-1.1987296096129341E-5</v>
      </c>
      <c r="EE446" s="223">
        <f t="shared" ca="1" si="984"/>
        <v>2.1202560075165754E-5</v>
      </c>
      <c r="EF446" s="223">
        <f t="shared" ca="1" si="985"/>
        <v>-8.9141109672560746E-6</v>
      </c>
      <c r="EG446" s="223">
        <f t="shared" ca="1" si="986"/>
        <v>-1.2415061712973237E-5</v>
      </c>
      <c r="EH446" s="223">
        <f t="shared" ca="1" si="987"/>
        <v>2.1152833916747637E-5</v>
      </c>
      <c r="EI446" s="223">
        <f t="shared" ca="1" si="988"/>
        <v>-8.437325483229423E-6</v>
      </c>
      <c r="EJ446" s="223">
        <f t="shared" ca="1" si="989"/>
        <v>-1.2835348960871272E-5</v>
      </c>
      <c r="EK446" s="223">
        <f t="shared" ca="1" si="990"/>
        <v>2.1090366082133333E-5</v>
      </c>
      <c r="EL446" s="223">
        <f t="shared" ca="1" si="991"/>
        <v>-7.9554576698247009E-6</v>
      </c>
      <c r="EM446" s="223">
        <f t="shared" ca="1" si="992"/>
        <v>-1.3247904674498919E-5</v>
      </c>
      <c r="EN446" s="223">
        <f t="shared" ca="1" si="993"/>
        <v>2.1015194199610888E-5</v>
      </c>
      <c r="EO446" s="223">
        <f t="shared" ca="1" si="994"/>
        <v>-7.4687977861934079E-6</v>
      </c>
      <c r="EP446" s="223">
        <f t="shared" ca="1" si="995"/>
        <v>-1.3652480345721722E-5</v>
      </c>
      <c r="EQ446" s="223">
        <f t="shared" ca="1" si="996"/>
        <v>2.0927363549911341E-5</v>
      </c>
      <c r="ER446" s="223">
        <f t="shared" ca="1" si="997"/>
        <v>-6.9776389780509122E-6</v>
      </c>
      <c r="ES446" s="223">
        <f t="shared" ca="1" si="998"/>
        <v>-1.4048832273284304E-5</v>
      </c>
      <c r="ET446" s="223">
        <f t="shared" ca="1" si="999"/>
        <v>2.0826927038933621E-5</v>
      </c>
      <c r="EU446" s="223">
        <f t="shared" ca="1" si="1000"/>
        <v>-6.4822771010999046E-6</v>
      </c>
      <c r="EV446" s="223">
        <f t="shared" ca="1" si="1001"/>
        <v>-1.4436721709604217E-5</v>
      </c>
      <c r="EW446" s="223">
        <f t="shared" ca="1" si="1002"/>
        <v>2.0713945165876852E-5</v>
      </c>
      <c r="EX446" s="223">
        <f t="shared" ca="1" si="1003"/>
        <v>-5.9830105428111523E-6</v>
      </c>
      <c r="EY446" s="223">
        <f t="shared" ca="1" si="1004"/>
        <v>-1.4815915004590076E-5</v>
      </c>
      <c r="EZ446" s="223">
        <f t="shared" ca="1" si="1005"/>
        <v>2.058848598679647E-5</v>
      </c>
      <c r="FA446" s="223">
        <f t="shared" ca="1" si="1006"/>
        <v>-5.4801400426894218E-6</v>
      </c>
      <c r="FB446" s="223">
        <f t="shared" ca="1" si="1007"/>
        <v>-1.5186183746380773E-5</v>
      </c>
      <c r="FC446" s="223">
        <f t="shared" ca="1" si="1008"/>
        <v>2.0450625073610408E-5</v>
      </c>
      <c r="FD446" s="223">
        <f t="shared" ca="1" si="1009"/>
        <v>-4.9739685111227748E-6</v>
      </c>
      <c r="FE446" s="223">
        <f t="shared" ca="1" si="1010"/>
        <v>-1.5547304898929785E-5</v>
      </c>
      <c r="FF446" s="223">
        <f t="shared" ca="1" si="1011"/>
        <v>2.0300445468578453E-5</v>
      </c>
      <c r="FG446" s="223">
        <f t="shared" ca="1" si="1012"/>
        <v>-4.4648008469136969E-6</v>
      </c>
      <c r="FH446" s="223">
        <f t="shared" ca="1" si="1013"/>
        <v>-1.5899060936358869E-5</v>
      </c>
      <c r="FI446" s="223">
        <f t="shared" ca="1" si="1014"/>
        <v>2.0138037634278793E-5</v>
      </c>
      <c r="FJ446" s="223">
        <f t="shared" ca="1" si="1015"/>
        <v>-3.9529437536229077E-6</v>
      </c>
      <c r="FK446" s="223">
        <f t="shared" ca="1" si="1016"/>
        <v>-1.6241239973984863E-5</v>
      </c>
      <c r="FL446" s="223">
        <f t="shared" ca="1" si="1017"/>
        <v>1.9963499399117571E-5</v>
      </c>
      <c r="FM446" s="223">
        <f t="shared" ca="1" si="1018"/>
        <v>-3.4387055548262114E-6</v>
      </c>
      <c r="FN446" s="223">
        <f t="shared" ca="1" si="1019"/>
        <v>-1.6573635895948818E-5</v>
      </c>
      <c r="FO446" s="223">
        <f t="shared" ca="1" si="1020"/>
        <v>1.9776935898402053E-5</v>
      </c>
      <c r="FP446" s="223">
        <f t="shared" ca="1" si="1021"/>
        <v>-2.9223960083847724E-6</v>
      </c>
      <c r="FQ446" s="223">
        <f t="shared" ca="1" si="1022"/>
        <v>-1.6896048479377236E-5</v>
      </c>
      <c r="FR446" s="223">
        <f t="shared" ca="1" si="1023"/>
        <v>1.9578459511008618E-5</v>
      </c>
      <c r="FS446" s="223">
        <f t="shared" ca="1" si="1024"/>
        <v>-2.4043261198633099E-6</v>
      </c>
      <c r="FT446" s="223">
        <f t="shared" ca="1" si="1025"/>
        <v>-1.7208283514986348E-5</v>
      </c>
      <c r="FU446" s="223">
        <f t="shared" ca="1" si="1026"/>
        <v>1.9368189791691022E-5</v>
      </c>
      <c r="FV446" s="223">
        <f t="shared" ca="1" si="1027"/>
        <v>-1.8848079551895866E-6</v>
      </c>
      <c r="FW446" s="223">
        <f t="shared" ca="1" si="1028"/>
        <v>-1.7510152924064477E-5</v>
      </c>
      <c r="FX446" s="223">
        <f t="shared" ca="1" si="1029"/>
        <v>1.9146253399066673E-5</v>
      </c>
      <c r="FY446" s="223">
        <f t="shared" ca="1" si="1030"/>
        <v>-1.3641544526823646E-6</v>
      </c>
      <c r="FZ446" s="223">
        <f t="shared" ca="1" si="1031"/>
        <v>-1.780147487176796E-5</v>
      </c>
      <c r="GA446" s="223">
        <f t="shared" ca="1" si="1032"/>
        <v>1.8912784019319266E-5</v>
      </c>
      <c r="GB446" s="223">
        <f t="shared" ca="1" si="1033"/>
        <v>-8.426792345418718E-7</v>
      </c>
      <c r="GC446" s="223">
        <f t="shared" ca="1" si="1034"/>
        <v>-1.808207387664936E-5</v>
      </c>
      <c r="GD446" s="223">
        <f t="shared" ca="1" si="1035"/>
        <v>1.86679222856726E-5</v>
      </c>
      <c r="GE446" s="223">
        <f t="shared" ca="1" si="1036"/>
        <v>-3.2069641793908783E-7</v>
      </c>
      <c r="GF446" s="223">
        <f t="shared" ca="1" si="1037"/>
        <v>-1.8351780916359109E-5</v>
      </c>
      <c r="GG446" s="223">
        <f t="shared" ca="1" si="1038"/>
        <v>1.8411815693680193E-5</v>
      </c>
      <c r="GH446" s="223">
        <f t="shared" ca="1" si="1039"/>
        <v>2.0147957419304253E-7</v>
      </c>
      <c r="GI446" s="223">
        <f t="shared" ca="1" si="1040"/>
        <v>-1.8610433529462149E-5</v>
      </c>
      <c r="GJ446" s="223">
        <f t="shared" ca="1" si="1041"/>
        <v>1.8144618512376062E-5</v>
      </c>
      <c r="GK446" s="223">
        <f t="shared" ca="1" si="1042"/>
        <v>7.2353420256348625E-7</v>
      </c>
      <c r="GL446" s="223">
        <f t="shared" ca="1" si="1043"/>
        <v>-1.8857875913296551E-5</v>
      </c>
      <c r="GM446" s="223">
        <f t="shared" ca="1" si="1044"/>
        <v>1.7866491691350424E-5</v>
      </c>
      <c r="GN446" s="223">
        <f t="shared" ca="1" si="1045"/>
        <v>1.2451530009861981E-6</v>
      </c>
      <c r="GO446" s="223">
        <f t="shared" ca="1" si="1046"/>
        <v>-1.9093959017821616E-5</v>
      </c>
      <c r="GP446" s="223">
        <f t="shared" ca="1" si="1047"/>
        <v>1.7577602763801719E-5</v>
      </c>
      <c r="GQ446" s="223">
        <f t="shared" ca="1" si="1048"/>
        <v>1.7660217657991813E-6</v>
      </c>
      <c r="GR446" s="223">
        <f t="shared" ca="1" si="1049"/>
        <v>-1.931854063540347E-5</v>
      </c>
      <c r="GS446" s="223">
        <f t="shared" ca="1" si="1050"/>
        <v>1.7278125745617016E-5</v>
      </c>
      <c r="GT446" s="223">
        <f t="shared" ca="1" si="1051"/>
        <v>2.285826745136253E-6</v>
      </c>
      <c r="GU446" s="223">
        <f t="shared" ca="1" si="1052"/>
        <v>-1.9531485486473824E-5</v>
      </c>
      <c r="GV446" s="223">
        <f t="shared" ca="1" si="1053"/>
        <v>1.6968241030553173E-5</v>
      </c>
      <c r="GW446" s="223">
        <f t="shared" ca="1" si="1054"/>
        <v>2.804254827915824E-6</v>
      </c>
      <c r="GX446" s="223">
        <f t="shared" ca="1" si="1055"/>
        <v>-1.9732665301015912E-5</v>
      </c>
      <c r="GY446" s="223">
        <f t="shared" ca="1" si="1056"/>
        <v>1.6648135281576648E-5</v>
      </c>
      <c r="GZ446" s="223">
        <f t="shared" ca="1" si="1057"/>
        <v>3.3209937324437002E-6</v>
      </c>
      <c r="HA446" s="223">
        <f t="shared" ca="1" si="1058"/>
        <v>-1.992195889583257E-5</v>
      </c>
      <c r="HB446" s="223">
        <f t="shared" ca="1" si="1059"/>
        <v>1.6318001318420391E-5</v>
      </c>
      <c r="HC446" s="223">
        <f t="shared" ca="1" si="1060"/>
        <v>3.8357321945271087E-6</v>
      </c>
      <c r="HD446" s="223">
        <f t="shared" ca="1" si="1061"/>
        <v>-2.009925224754082E-5</v>
      </c>
      <c r="HE446" s="223">
        <f t="shared" ca="1" si="1062"/>
        <v>1.5978038001438502E-5</v>
      </c>
      <c r="HF446" s="223">
        <f t="shared" ca="1" si="1063"/>
        <v>4.3481601549649876E-6</v>
      </c>
      <c r="HG446" s="223">
        <f t="shared" ca="1" si="1064"/>
        <v>-2.0264438561254188E-5</v>
      </c>
      <c r="HH446" s="223">
        <f t="shared" ca="1" si="1065"/>
        <v>1.5628450111822658E-5</v>
      </c>
      <c r="HI446" s="223">
        <f t="shared" ca="1" si="1066"/>
        <v>4.8579689463125117E-6</v>
      </c>
      <c r="HJ446" s="223">
        <f t="shared" ca="1" si="1067"/>
        <v>-2.0417418334914443E-5</v>
      </c>
      <c r="HK446" s="223">
        <f t="shared" ca="1" si="1068"/>
        <v>1.526944822824486E-5</v>
      </c>
      <c r="HL446" s="223">
        <f t="shared" ca="1" si="1069"/>
        <v>5.364851478817937E-6</v>
      </c>
      <c r="HM446" s="223">
        <f t="shared" ca="1" si="1070"/>
        <v>-2.0558099419226519E-5</v>
      </c>
      <c r="HN446" s="223">
        <f t="shared" ca="1" si="1071"/>
        <v>1.4901248600014962E-5</v>
      </c>
      <c r="HO446" s="223">
        <f t="shared" ca="1" si="1072"/>
        <v>5.8685024253984092E-6</v>
      </c>
      <c r="HP446" s="223">
        <f t="shared" ca="1" si="1073"/>
        <v>-2.0686397073164982E-5</v>
      </c>
      <c r="HQ446" s="223">
        <f t="shared" ca="1" si="1074"/>
        <v>1.4524073016822842E-5</v>
      </c>
      <c r="HR446" s="223">
        <f t="shared" ca="1" si="1075"/>
        <v>6.3686184055540977E-6</v>
      </c>
      <c r="HS446" s="223">
        <f t="shared" ca="1" si="1076"/>
        <v>-2.0802234015020796E-5</v>
      </c>
      <c r="HT446" s="223">
        <f t="shared" ca="1" si="1077"/>
        <v>1.4138148675135475E-5</v>
      </c>
      <c r="HU446" s="223">
        <f t="shared" ca="1" si="1078"/>
        <v>6.8648981681202662E-6</v>
      </c>
      <c r="HV446" s="223">
        <f t="shared" ca="1" si="1079"/>
        <v>-2.0905540468951617E-5</v>
      </c>
      <c r="HW446" s="223">
        <f t="shared" ca="1" si="1080"/>
        <v>1.3743708041344722E-5</v>
      </c>
      <c r="HX446" s="223">
        <f t="shared" ca="1" si="1081"/>
        <v>7.3570427727261738E-6</v>
      </c>
      <c r="HY446" s="223">
        <f t="shared" ca="1" si="1082"/>
        <v>-2.0996254207012662E-5</v>
      </c>
      <c r="HZ446" s="223">
        <f t="shared" ca="1" si="1083"/>
        <v>1.3340988711741128E-5</v>
      </c>
      <c r="IA446" s="223">
        <f t="shared" ca="1" si="1084"/>
        <v>7.8447557698622048E-6</v>
      </c>
      <c r="IB446" s="223">
        <f t="shared" ca="1" si="1085"/>
        <v>-2.1074320586639709E-5</v>
      </c>
      <c r="IC446" s="223">
        <f t="shared" ca="1" si="1086"/>
        <v>1.293023326938929E-5</v>
      </c>
      <c r="ID446" s="223">
        <f t="shared" ca="1" si="1087"/>
        <v>8.3277433794567869E-6</v>
      </c>
      <c r="IE446" s="223">
        <f t="shared" ca="1" si="1088"/>
        <v>-1.2517947173369727E-5</v>
      </c>
      <c r="IF446" s="223">
        <f t="shared" ca="1" si="1089"/>
        <v>1.251168913800757E-5</v>
      </c>
      <c r="IG446" s="223">
        <f t="shared" ca="1" si="1090"/>
        <v>8.8057146678350747E-6</v>
      </c>
      <c r="IH446" s="223">
        <f t="shared" ca="1" si="1091"/>
        <v>-2.1192330820142066E-5</v>
      </c>
      <c r="II446" s="223">
        <f t="shared" ca="1" si="1092"/>
        <v>1.2085608432932275E-5</v>
      </c>
      <c r="IJ446" s="223">
        <f t="shared" ca="1" si="1093"/>
        <v>9.2783817229632344E-6</v>
      </c>
      <c r="IK446" s="223">
        <f t="shared" ca="1" si="1094"/>
        <v>-2.1232203589065266E-5</v>
      </c>
      <c r="IL446" s="223">
        <f t="shared" ca="1" si="1095"/>
        <v>1.1652247809246999E-5</v>
      </c>
      <c r="IM446" s="223">
        <f t="shared" ca="1" si="1096"/>
        <v>9.7454598278825281E-6</v>
      </c>
      <c r="IN446" s="223">
        <f t="shared" ca="1" si="1097"/>
        <v>-2.1259286872469665E-5</v>
      </c>
      <c r="IO446" s="223">
        <f t="shared" ca="1" si="1098"/>
        <v>1.1211868307186028E-5</v>
      </c>
      <c r="IP446" s="223">
        <f t="shared" ca="1" si="1099"/>
        <v>1.020666763220879E-5</v>
      </c>
      <c r="IQ446" s="223">
        <f t="shared" ca="1" si="1100"/>
        <v>-2.1273564356398061E-5</v>
      </c>
      <c r="IR446" s="223">
        <f t="shared" ca="1" si="1101"/>
        <v>1.0764735194897629E-5</v>
      </c>
      <c r="IS446" s="223">
        <f t="shared" ca="1" si="1102"/>
        <v>1.0661727321605275E-5</v>
      </c>
      <c r="IT446" s="223">
        <f t="shared" ca="1" si="1103"/>
        <v>-2.1275027440627931E-5</v>
      </c>
      <c r="IU446" s="223">
        <f t="shared" ca="1" si="1104"/>
        <v>1.0311117808644067E-5</v>
      </c>
      <c r="IV446" s="223">
        <f t="shared" ca="1" si="1105"/>
        <v>1.1110364785129834E-5</v>
      </c>
      <c r="IW446" s="223">
        <f t="shared" ca="1" si="1106"/>
        <v>-2.1263675243852084E-5</v>
      </c>
      <c r="IX446" s="223">
        <f t="shared" ca="1" si="1107"/>
        <v>9.8512893905822012E-6</v>
      </c>
      <c r="IY446" s="223">
        <f t="shared" ca="1" si="1108"/>
        <v>1.1552309780351143E-5</v>
      </c>
      <c r="IZ446" s="223">
        <f t="shared" ca="1" si="1109"/>
        <v>-2.1239514604209388E-5</v>
      </c>
      <c r="JA446" s="223">
        <f t="shared" ca="1" si="1110"/>
        <v>9.3855269241548935E-6</v>
      </c>
      <c r="JB446" s="223">
        <f t="shared" ca="1" si="1111"/>
        <v>1.1987296096129461E-5</v>
      </c>
    </row>
    <row r="447" spans="2:262">
      <c r="B447" s="230">
        <v>86</v>
      </c>
      <c r="C447" s="229">
        <f t="shared" si="1112"/>
        <v>1.6796875000000011E-3</v>
      </c>
      <c r="D447" s="226">
        <f t="shared" ca="1" si="855"/>
        <v>49.844909858212652</v>
      </c>
      <c r="E447" s="225">
        <f ca="1">CN361</f>
        <v>-0.15509014178734434</v>
      </c>
      <c r="F447" s="224">
        <v>86</v>
      </c>
      <c r="G447" s="223">
        <f t="shared" ca="1" si="856"/>
        <v>-6.4718622797368377E-5</v>
      </c>
      <c r="H447" s="223">
        <f t="shared" ca="1" si="857"/>
        <v>1.7501347244819877E-4</v>
      </c>
      <c r="I447" s="223">
        <f t="shared" ca="1" si="858"/>
        <v>-1.1523119011543913E-4</v>
      </c>
      <c r="J447" s="223">
        <f t="shared" ca="1" si="859"/>
        <v>-5.6532130338202572E-5</v>
      </c>
      <c r="K447" s="223">
        <f t="shared" ca="1" si="860"/>
        <v>1.7335783679935676E-4</v>
      </c>
      <c r="L447" s="223">
        <f t="shared" ca="1" si="861"/>
        <v>-1.2171534891369738E-4</v>
      </c>
      <c r="M447" s="223">
        <f t="shared" ca="1" si="862"/>
        <v>-4.8209447025422211E-5</v>
      </c>
      <c r="N447" s="223">
        <f t="shared" ca="1" si="863"/>
        <v>1.7128456693731199E-4</v>
      </c>
      <c r="O447" s="223">
        <f t="shared" ca="1" si="864"/>
        <v>-1.2790628477541731E-4</v>
      </c>
      <c r="P447" s="223">
        <f t="shared" ca="1" si="865"/>
        <v>-3.9770622932108789E-5</v>
      </c>
      <c r="Q447" s="223">
        <f t="shared" ca="1" si="866"/>
        <v>1.6879865755075918E-4</v>
      </c>
      <c r="R447" s="223">
        <f t="shared" ca="1" si="867"/>
        <v>-1.3378908319384544E-4</v>
      </c>
      <c r="S447" s="223">
        <f t="shared" ca="1" si="868"/>
        <v>-3.1235987924656437E-5</v>
      </c>
      <c r="T447" s="223">
        <f t="shared" ca="1" si="869"/>
        <v>1.6590609741315017E-4</v>
      </c>
      <c r="U447" s="223">
        <f t="shared" ca="1" si="870"/>
        <v>-1.3934957199231997E-4</v>
      </c>
      <c r="V447" s="223">
        <f t="shared" ca="1" si="871"/>
        <v>-2.2626102686344802E-5</v>
      </c>
      <c r="W447" s="223">
        <f t="shared" ca="1" si="872"/>
        <v>1.6261385495521501E-4</v>
      </c>
      <c r="X447" s="223">
        <f t="shared" ca="1" si="873"/>
        <v>-1.4457435546628479E-4</v>
      </c>
      <c r="Y447" s="223">
        <f t="shared" ca="1" si="874"/>
        <v>-1.3961709184849244E-5</v>
      </c>
      <c r="Z447" s="223">
        <f t="shared" ca="1" si="875"/>
        <v>1.5892986147740147E-4</v>
      </c>
      <c r="AA447" s="223">
        <f t="shared" ca="1" si="876"/>
        <v>-1.4945084665471259E-4</v>
      </c>
      <c r="AB447" s="223">
        <f t="shared" ca="1" si="877"/>
        <v>-5.2636807030260709E-6</v>
      </c>
      <c r="AC447" s="223">
        <f t="shared" ca="1" si="878"/>
        <v>1.5486299204267714E-4</v>
      </c>
      <c r="AD447" s="223">
        <f t="shared" ca="1" si="879"/>
        <v>-1.5396729766320113E-4</v>
      </c>
      <c r="AE447" s="223">
        <f t="shared" ca="1" si="880"/>
        <v>3.4470284466559019E-6</v>
      </c>
      <c r="AF447" s="223">
        <f t="shared" ca="1" si="881"/>
        <v>1.5042304409572531E-4</v>
      </c>
      <c r="AG447" s="223">
        <f t="shared" ca="1" si="882"/>
        <v>-1.5811282796567654E-4</v>
      </c>
      <c r="AH447" s="223">
        <f t="shared" ca="1" si="883"/>
        <v>1.2149433402884607E-5</v>
      </c>
      <c r="AI447" s="223">
        <f t="shared" ca="1" si="884"/>
        <v>1.4562071386004495E-4</v>
      </c>
      <c r="AJ447" s="223">
        <f t="shared" ca="1" si="885"/>
        <v>-1.6187745061653456E-4</v>
      </c>
      <c r="AK447" s="223">
        <f t="shared" ca="1" si="886"/>
        <v>2.0822569309882316E-5</v>
      </c>
      <c r="AL447" s="223">
        <f t="shared" ca="1" si="887"/>
        <v>1.4046757056980768E-4</v>
      </c>
      <c r="AM447" s="223">
        <f t="shared" ca="1" si="888"/>
        <v>-1.652520963100673E-4</v>
      </c>
      <c r="AN447" s="223">
        <f t="shared" ca="1" si="889"/>
        <v>2.9445541823569626E-5</v>
      </c>
      <c r="AO447" s="223">
        <f t="shared" ca="1" si="890"/>
        <v>1.3497602859856167E-4</v>
      </c>
      <c r="AP447" s="223">
        <f t="shared" ca="1" si="891"/>
        <v>-1.682286352292158E-4</v>
      </c>
      <c r="AQ447" s="223">
        <f t="shared" ca="1" si="892"/>
        <v>3.799757744787908E-5</v>
      </c>
      <c r="AR447" s="223">
        <f t="shared" ca="1" si="893"/>
        <v>1.2915931755191792E-4</v>
      </c>
      <c r="AS447" s="223">
        <f t="shared" ca="1" si="894"/>
        <v>-1.7079989663100809E-4</v>
      </c>
      <c r="AT447" s="223">
        <f t="shared" ca="1" si="895"/>
        <v>4.6458073579921901E-5</v>
      </c>
      <c r="AU447" s="223">
        <f t="shared" ca="1" si="896"/>
        <v>1.2303145039627156E-4</v>
      </c>
      <c r="AV447" s="223">
        <f t="shared" ca="1" si="897"/>
        <v>-1.7295968612151223E-4</v>
      </c>
      <c r="AW447" s="223">
        <f t="shared" ca="1" si="898"/>
        <v>5.4806648143464067E-5</v>
      </c>
      <c r="AX447" s="223">
        <f t="shared" ca="1" si="899"/>
        <v>1.1660718970033833E-4</v>
      </c>
      <c r="AY447" s="223">
        <f t="shared" ca="1" si="900"/>
        <v>-1.7470280057867044E-4</v>
      </c>
      <c r="AZ447" s="223">
        <f t="shared" ca="1" si="901"/>
        <v>6.3023188691133217E-5</v>
      </c>
      <c r="BA447" s="223">
        <f t="shared" ca="1" si="902"/>
        <v>1.0990201207083144E-4</v>
      </c>
      <c r="BB447" s="223">
        <f t="shared" ca="1" si="903"/>
        <v>-1.7602504068707657E-4</v>
      </c>
      <c r="BC447" s="223">
        <f t="shared" ca="1" si="904"/>
        <v>7.1087900857066074E-5</v>
      </c>
      <c r="BD447" s="223">
        <f t="shared" ca="1" si="905"/>
        <v>1.029320708679685E-4</v>
      </c>
      <c r="BE447" s="223">
        <f t="shared" ca="1" si="906"/>
        <v>-1.7692322105449499E-4</v>
      </c>
      <c r="BF447" s="223">
        <f t="shared" ca="1" si="907"/>
        <v>7.8981356043271805E-5</v>
      </c>
      <c r="BG447" s="223">
        <f t="shared" ca="1" si="908"/>
        <v>9.5714157290600085E-5</v>
      </c>
      <c r="BH447" s="223">
        <f t="shared" ca="1" si="909"/>
        <v>-1.7739517788574921E-4</v>
      </c>
      <c r="BI447" s="223">
        <f t="shared" ca="1" si="910"/>
        <v>8.6684538224817266E-5</v>
      </c>
      <c r="BJ447" s="223">
        <f t="shared" ca="1" si="911"/>
        <v>8.8265659924748537E-5</v>
      </c>
      <c r="BK447" s="223">
        <f t="shared" ca="1" si="912"/>
        <v>-1.7743977419549422E-4</v>
      </c>
      <c r="BL447" s="223">
        <f t="shared" ca="1" si="913"/>
        <v>9.4178889761110322E-5</v>
      </c>
      <c r="BM447" s="223">
        <f t="shared" ca="1" si="914"/>
        <v>8.0604522852979597E-5</v>
      </c>
      <c r="BN447" s="223">
        <f t="shared" ca="1" si="915"/>
        <v>-1.7705690254731372E-4</v>
      </c>
      <c r="BO447" s="223">
        <f t="shared" ca="1" si="916"/>
        <v>1.0144635610287035E-4</v>
      </c>
      <c r="BP447" s="223">
        <f t="shared" ca="1" si="917"/>
        <v>7.2749202425533181E-5</v>
      </c>
      <c r="BQ447" s="223">
        <f t="shared" ca="1" si="918"/>
        <v>-1.7624748531254339E-4</v>
      </c>
      <c r="BR447" s="223">
        <f t="shared" ca="1" si="919"/>
        <v>1.0846942928713136E-4</v>
      </c>
      <c r="BS447" s="223">
        <f t="shared" ca="1" si="920"/>
        <v>6.4718622797370736E-5</v>
      </c>
      <c r="BT447" s="223">
        <f t="shared" ca="1" si="921"/>
        <v>-1.7501347244819934E-4</v>
      </c>
      <c r="BU447" s="223">
        <f t="shared" ca="1" si="922"/>
        <v>1.1523119011543962E-4</v>
      </c>
      <c r="BV447" s="223">
        <f t="shared" ca="1" si="923"/>
        <v>5.6532130338202857E-5</v>
      </c>
      <c r="BW447" s="223">
        <f t="shared" ca="1" si="924"/>
        <v>-1.7335783679935703E-4</v>
      </c>
      <c r="BX447" s="223">
        <f t="shared" ca="1" si="925"/>
        <v>1.2171534891369578E-4</v>
      </c>
      <c r="BY447" s="223">
        <f t="shared" ca="1" si="926"/>
        <v>4.8209447025425247E-5</v>
      </c>
      <c r="BZ447" s="223">
        <f t="shared" ca="1" si="927"/>
        <v>-1.7128456693731175E-4</v>
      </c>
      <c r="CA447" s="223">
        <f t="shared" ca="1" si="928"/>
        <v>1.2790628477541709E-4</v>
      </c>
      <c r="CB447" s="223">
        <f t="shared" ca="1" si="929"/>
        <v>3.9770622932109697E-5</v>
      </c>
      <c r="CC447" s="223">
        <f t="shared" ca="1" si="930"/>
        <v>-1.6879865755075967E-4</v>
      </c>
      <c r="CD447" s="223">
        <f t="shared" ca="1" si="931"/>
        <v>1.3378908319384357E-4</v>
      </c>
      <c r="CE447" s="223">
        <f t="shared" ca="1" si="932"/>
        <v>3.1235987924660462E-5</v>
      </c>
      <c r="CF447" s="223">
        <f t="shared" ca="1" si="933"/>
        <v>-1.6590609741315006E-4</v>
      </c>
      <c r="CG447" s="223">
        <f t="shared" ca="1" si="934"/>
        <v>1.3934957199231976E-4</v>
      </c>
      <c r="CH447" s="223">
        <f t="shared" ca="1" si="935"/>
        <v>2.2626102686346361E-5</v>
      </c>
      <c r="CI447" s="223">
        <f t="shared" ca="1" si="936"/>
        <v>-1.6261385495521614E-4</v>
      </c>
      <c r="CJ447" s="223">
        <f t="shared" ca="1" si="937"/>
        <v>1.445743554662824E-4</v>
      </c>
      <c r="CK447" s="223">
        <f t="shared" ca="1" si="938"/>
        <v>1.3961709184848295E-5</v>
      </c>
      <c r="CL447" s="223">
        <f t="shared" ca="1" si="939"/>
        <v>-1.589298614774016E-4</v>
      </c>
      <c r="CM447" s="223">
        <f t="shared" ca="1" si="940"/>
        <v>1.4945084665471175E-4</v>
      </c>
      <c r="CN447" s="223">
        <f t="shared" ca="1" si="941"/>
        <v>5.263680703027643E-6</v>
      </c>
      <c r="CO447" s="223">
        <f t="shared" ca="1" si="942"/>
        <v>-1.5486299204267855E-4</v>
      </c>
      <c r="CP447" s="223">
        <f t="shared" ca="1" si="943"/>
        <v>1.539672976631991E-4</v>
      </c>
      <c r="CQ447" s="223">
        <f t="shared" ca="1" si="944"/>
        <v>-3.4470284466556038E-6</v>
      </c>
      <c r="CR447" s="223">
        <f t="shared" ca="1" si="945"/>
        <v>-1.5042304409572615E-4</v>
      </c>
      <c r="CS447" s="223">
        <f t="shared" ca="1" si="946"/>
        <v>1.5811282796567583E-4</v>
      </c>
      <c r="CT447" s="223">
        <f t="shared" ca="1" si="947"/>
        <v>-1.2149433402881775E-5</v>
      </c>
      <c r="CU447" s="223">
        <f t="shared" ca="1" si="948"/>
        <v>-1.4562071386004731E-4</v>
      </c>
      <c r="CV447" s="223">
        <f t="shared" ca="1" si="949"/>
        <v>1.6187745061653497E-4</v>
      </c>
      <c r="CW447" s="223">
        <f t="shared" ca="1" si="950"/>
        <v>-2.0822569309880771E-5</v>
      </c>
      <c r="CX447" s="223">
        <f t="shared" ca="1" si="951"/>
        <v>-1.4046757056980863E-4</v>
      </c>
      <c r="CY447" s="223">
        <f t="shared" ca="1" si="952"/>
        <v>1.6525209631006673E-4</v>
      </c>
      <c r="CZ447" s="223">
        <f t="shared" ca="1" si="953"/>
        <v>-2.9445541823565588E-5</v>
      </c>
      <c r="DA447" s="223">
        <f t="shared" ca="1" si="954"/>
        <v>-1.3497602859856102E-4</v>
      </c>
      <c r="DB447" s="223">
        <f t="shared" ca="1" si="955"/>
        <v>1.6822863522921529E-4</v>
      </c>
      <c r="DC447" s="223">
        <f t="shared" ca="1" si="956"/>
        <v>-3.7997577447877548E-5</v>
      </c>
      <c r="DD447" s="223">
        <f t="shared" ca="1" si="957"/>
        <v>-1.2915931755191901E-4</v>
      </c>
      <c r="DE447" s="223">
        <f t="shared" ca="1" si="958"/>
        <v>1.7079989663100698E-4</v>
      </c>
      <c r="DF447" s="223">
        <f t="shared" ca="1" si="959"/>
        <v>-4.6458073579922836E-5</v>
      </c>
      <c r="DG447" s="223">
        <f t="shared" ca="1" si="960"/>
        <v>-1.2303145039627088E-4</v>
      </c>
      <c r="DH447" s="223">
        <f t="shared" ca="1" si="961"/>
        <v>1.7295968612151188E-4</v>
      </c>
      <c r="DI447" s="223">
        <f t="shared" ca="1" si="962"/>
        <v>-5.480664814346259E-5</v>
      </c>
      <c r="DJ447" s="223">
        <f t="shared" ca="1" si="963"/>
        <v>-1.1660718970033951E-4</v>
      </c>
      <c r="DK447" s="223">
        <f t="shared" ca="1" si="964"/>
        <v>1.747028005786697E-4</v>
      </c>
      <c r="DL447" s="223">
        <f t="shared" ca="1" si="965"/>
        <v>-6.3023188691134125E-5</v>
      </c>
      <c r="DM447" s="223">
        <f t="shared" ca="1" si="966"/>
        <v>-1.0990201207083266E-4</v>
      </c>
      <c r="DN447" s="223">
        <f t="shared" ca="1" si="967"/>
        <v>1.7602504068707638E-4</v>
      </c>
      <c r="DO447" s="223">
        <f t="shared" ca="1" si="968"/>
        <v>-7.1087900857064637E-5</v>
      </c>
      <c r="DP447" s="223">
        <f t="shared" ca="1" si="969"/>
        <v>-1.0293207086797182E-4</v>
      </c>
      <c r="DQ447" s="223">
        <f t="shared" ca="1" si="970"/>
        <v>1.7692322105449505E-4</v>
      </c>
      <c r="DR447" s="223">
        <f t="shared" ca="1" si="971"/>
        <v>-7.8981356043270409E-5</v>
      </c>
      <c r="DS447" s="223">
        <f t="shared" ca="1" si="972"/>
        <v>-9.5714157290601386E-5</v>
      </c>
      <c r="DT447" s="223">
        <f t="shared" ca="1" si="973"/>
        <v>1.7739517788574916E-4</v>
      </c>
      <c r="DU447" s="223">
        <f t="shared" ca="1" si="974"/>
        <v>-8.6684538224813688E-5</v>
      </c>
      <c r="DV447" s="223">
        <f t="shared" ca="1" si="975"/>
        <v>-8.8265659924752088E-5</v>
      </c>
      <c r="DW447" s="223">
        <f t="shared" ca="1" si="976"/>
        <v>1.7743977419549422E-4</v>
      </c>
      <c r="DX447" s="223">
        <f t="shared" ca="1" si="977"/>
        <v>-9.4178889761104725E-5</v>
      </c>
      <c r="DY447" s="223">
        <f t="shared" ca="1" si="978"/>
        <v>-8.0604522852981006E-5</v>
      </c>
      <c r="DZ447" s="223">
        <f t="shared" ca="1" si="979"/>
        <v>1.7705690254731348E-4</v>
      </c>
      <c r="EA447" s="223">
        <f t="shared" ca="1" si="980"/>
        <v>-1.0144635610286907E-4</v>
      </c>
      <c r="EB447" s="223">
        <f t="shared" ca="1" si="981"/>
        <v>-7.2749202425534631E-5</v>
      </c>
      <c r="EC447" s="223">
        <f t="shared" ca="1" si="982"/>
        <v>1.7624748531254417E-4</v>
      </c>
      <c r="ED447" s="223">
        <f t="shared" ca="1" si="983"/>
        <v>-1.0846942928713012E-4</v>
      </c>
      <c r="EE447" s="223">
        <f t="shared" ca="1" si="984"/>
        <v>-6.4718622797367483E-5</v>
      </c>
      <c r="EF447" s="223">
        <f t="shared" ca="1" si="985"/>
        <v>1.7501347244819958E-4</v>
      </c>
      <c r="EG447" s="223">
        <f t="shared" ca="1" si="986"/>
        <v>-1.1523119011543843E-4</v>
      </c>
      <c r="EH447" s="223">
        <f t="shared" ca="1" si="987"/>
        <v>-5.6532130338209118E-5</v>
      </c>
      <c r="EI447" s="223">
        <f t="shared" ca="1" si="988"/>
        <v>1.7335783679935739E-4</v>
      </c>
      <c r="EJ447" s="223">
        <f t="shared" ca="1" si="989"/>
        <v>-1.2171534891369832E-4</v>
      </c>
      <c r="EK447" s="223">
        <f t="shared" ca="1" si="990"/>
        <v>-4.8209447025426738E-5</v>
      </c>
      <c r="EL447" s="223">
        <f t="shared" ca="1" si="991"/>
        <v>1.7128456693731216E-4</v>
      </c>
      <c r="EM447" s="223">
        <f t="shared" ca="1" si="992"/>
        <v>-1.2790628477541251E-4</v>
      </c>
      <c r="EN447" s="223">
        <f t="shared" ca="1" si="993"/>
        <v>-3.9770622932111215E-5</v>
      </c>
      <c r="EO447" s="223">
        <f t="shared" ca="1" si="994"/>
        <v>1.6879865755075859E-4</v>
      </c>
      <c r="EP447" s="223">
        <f t="shared" ca="1" si="995"/>
        <v>-1.3378908319384254E-4</v>
      </c>
      <c r="EQ447" s="223">
        <f t="shared" ca="1" si="996"/>
        <v>-3.1235987924657034E-5</v>
      </c>
      <c r="ER447" s="223">
        <f t="shared" ca="1" si="997"/>
        <v>1.6590609741315242E-4</v>
      </c>
      <c r="ES447" s="223">
        <f t="shared" ca="1" si="998"/>
        <v>-1.3934957199231878E-4</v>
      </c>
      <c r="ET447" s="223">
        <f t="shared" ca="1" si="999"/>
        <v>-2.2626102686342905E-5</v>
      </c>
      <c r="EU447" s="223">
        <f t="shared" ca="1" si="1000"/>
        <v>1.6261385495521677E-4</v>
      </c>
      <c r="EV447" s="223">
        <f t="shared" ca="1" si="1001"/>
        <v>-1.4457435546628441E-4</v>
      </c>
      <c r="EW447" s="223">
        <f t="shared" ca="1" si="1002"/>
        <v>-1.3961709184854882E-5</v>
      </c>
      <c r="EX447" s="223">
        <f t="shared" ca="1" si="1003"/>
        <v>1.5892986147740231E-4</v>
      </c>
      <c r="EY447" s="223">
        <f t="shared" ca="1" si="1004"/>
        <v>-1.4945084665470818E-4</v>
      </c>
      <c r="EZ447" s="223">
        <f t="shared" ca="1" si="1005"/>
        <v>-5.2636807030292151E-6</v>
      </c>
      <c r="FA447" s="223">
        <f t="shared" ca="1" si="1006"/>
        <v>1.5486299204267684E-4</v>
      </c>
      <c r="FB447" s="223">
        <f t="shared" ca="1" si="1007"/>
        <v>-1.5396729766319831E-4</v>
      </c>
      <c r="FC447" s="223">
        <f t="shared" ca="1" si="1008"/>
        <v>3.4470284466540317E-6</v>
      </c>
      <c r="FD447" s="223">
        <f t="shared" ca="1" si="1009"/>
        <v>1.5042304409572968E-4</v>
      </c>
      <c r="FE447" s="223">
        <f t="shared" ca="1" si="1010"/>
        <v>-1.581128279656751E-4</v>
      </c>
      <c r="FF447" s="223">
        <f t="shared" ca="1" si="1011"/>
        <v>1.2149433402885258E-5</v>
      </c>
      <c r="FG447" s="223">
        <f t="shared" ca="1" si="1012"/>
        <v>1.456207138600482E-4</v>
      </c>
      <c r="FH447" s="223">
        <f t="shared" ca="1" si="1013"/>
        <v>-1.6187745061653432E-4</v>
      </c>
      <c r="FI447" s="223">
        <f t="shared" ca="1" si="1014"/>
        <v>2.0822569309874212E-5</v>
      </c>
      <c r="FJ447" s="223">
        <f t="shared" ca="1" si="1015"/>
        <v>1.4046757056980957E-4</v>
      </c>
      <c r="FK447" s="223">
        <f t="shared" ca="1" si="1016"/>
        <v>-1.65252096310068E-4</v>
      </c>
      <c r="FL447" s="223">
        <f t="shared" ca="1" si="1017"/>
        <v>2.9445541823564043E-5</v>
      </c>
      <c r="FM447" s="223">
        <f t="shared" ca="1" si="1018"/>
        <v>1.3497602859856205E-4</v>
      </c>
      <c r="FN447" s="223">
        <f t="shared" ca="1" si="1019"/>
        <v>-1.6822863522921323E-4</v>
      </c>
      <c r="FO447" s="223">
        <f t="shared" ca="1" si="1020"/>
        <v>3.7997577447876024E-5</v>
      </c>
      <c r="FP447" s="223">
        <f t="shared" ca="1" si="1021"/>
        <v>1.2915931755191662E-4</v>
      </c>
      <c r="FQ447" s="223">
        <f t="shared" ca="1" si="1022"/>
        <v>-1.7079989663100655E-4</v>
      </c>
      <c r="FR447" s="223">
        <f t="shared" ca="1" si="1023"/>
        <v>4.6458073579921312E-5</v>
      </c>
      <c r="FS447" s="223">
        <f t="shared" ca="1" si="1024"/>
        <v>1.2303145039627568E-4</v>
      </c>
      <c r="FT447" s="223">
        <f t="shared" ca="1" si="1025"/>
        <v>-1.7295968612151153E-4</v>
      </c>
      <c r="FU447" s="223">
        <f t="shared" ca="1" si="1026"/>
        <v>5.4806648143465883E-5</v>
      </c>
      <c r="FV447" s="223">
        <f t="shared" ca="1" si="1027"/>
        <v>1.1660718970034066E-4</v>
      </c>
      <c r="FW447" s="223">
        <f t="shared" ca="1" si="1028"/>
        <v>-1.7470280057867033E-4</v>
      </c>
      <c r="FX447" s="223">
        <f t="shared" ca="1" si="1029"/>
        <v>6.3023188691127931E-5</v>
      </c>
      <c r="FY447" s="223">
        <f t="shared" ca="1" si="1030"/>
        <v>1.0990201207083389E-4</v>
      </c>
      <c r="FZ447" s="223">
        <f t="shared" ca="1" si="1031"/>
        <v>-1.7602504068707554E-4</v>
      </c>
      <c r="GA447" s="223">
        <f t="shared" ca="1" si="1032"/>
        <v>7.1087900857063214E-5</v>
      </c>
      <c r="GB447" s="223">
        <f t="shared" ca="1" si="1033"/>
        <v>1.0293207086796899E-4</v>
      </c>
      <c r="GC447" s="223">
        <f t="shared" ca="1" si="1034"/>
        <v>-1.7692322105449453E-4</v>
      </c>
      <c r="GD447" s="223">
        <f t="shared" ca="1" si="1035"/>
        <v>7.8981356043269E-5</v>
      </c>
      <c r="GE447" s="223">
        <f t="shared" ca="1" si="1036"/>
        <v>9.5714157290606943E-5</v>
      </c>
      <c r="GF447" s="223">
        <f t="shared" ca="1" si="1037"/>
        <v>-1.773951778857491E-4</v>
      </c>
      <c r="GG447" s="223">
        <f t="shared" ca="1" si="1038"/>
        <v>8.6684538224816724E-5</v>
      </c>
      <c r="GH447" s="223">
        <f t="shared" ca="1" si="1039"/>
        <v>8.8265659924753457E-5</v>
      </c>
      <c r="GI447" s="223">
        <f t="shared" ca="1" si="1040"/>
        <v>-1.7743977419549425E-4</v>
      </c>
      <c r="GJ447" s="223">
        <f t="shared" ca="1" si="1041"/>
        <v>9.4178889761103397E-5</v>
      </c>
      <c r="GK447" s="223">
        <f t="shared" ca="1" si="1042"/>
        <v>8.0604522852982375E-5</v>
      </c>
      <c r="GL447" s="223">
        <f t="shared" ca="1" si="1043"/>
        <v>-1.7705690254731359E-4</v>
      </c>
      <c r="GM447" s="223">
        <f t="shared" ca="1" si="1044"/>
        <v>1.0144635610286778E-4</v>
      </c>
      <c r="GN447" s="223">
        <f t="shared" ca="1" si="1045"/>
        <v>7.2749202425536068E-5</v>
      </c>
      <c r="GO447" s="223">
        <f t="shared" ca="1" si="1046"/>
        <v>-1.7624748531254436E-4</v>
      </c>
      <c r="GP447" s="223">
        <f t="shared" ca="1" si="1047"/>
        <v>1.0846942928712888E-4</v>
      </c>
      <c r="GQ447" s="223">
        <f t="shared" ca="1" si="1048"/>
        <v>6.4718622797368947E-5</v>
      </c>
      <c r="GR447" s="223">
        <f t="shared" ca="1" si="1049"/>
        <v>-1.7501347244819985E-4</v>
      </c>
      <c r="GS447" s="223">
        <f t="shared" ca="1" si="1050"/>
        <v>1.1523119011543724E-4</v>
      </c>
      <c r="GT447" s="223">
        <f t="shared" ca="1" si="1051"/>
        <v>5.6532130338210616E-5</v>
      </c>
      <c r="GU447" s="223">
        <f t="shared" ca="1" si="1052"/>
        <v>-1.7335783679935771E-4</v>
      </c>
      <c r="GV447" s="223">
        <f t="shared" ca="1" si="1053"/>
        <v>1.2171534891369718E-4</v>
      </c>
      <c r="GW447" s="223">
        <f t="shared" ca="1" si="1054"/>
        <v>4.8209447025428256E-5</v>
      </c>
      <c r="GX447" s="223">
        <f t="shared" ca="1" si="1055"/>
        <v>-1.7128456693731253E-4</v>
      </c>
      <c r="GY447" s="223">
        <f t="shared" ca="1" si="1056"/>
        <v>1.2790628477541143E-4</v>
      </c>
      <c r="GZ447" s="223">
        <f t="shared" ca="1" si="1057"/>
        <v>3.9770622932112733E-5</v>
      </c>
      <c r="HA447" s="223">
        <f t="shared" ca="1" si="1058"/>
        <v>-1.6879865755075907E-4</v>
      </c>
      <c r="HB447" s="223">
        <f t="shared" ca="1" si="1059"/>
        <v>1.3378908319384151E-4</v>
      </c>
      <c r="HC447" s="223">
        <f t="shared" ca="1" si="1060"/>
        <v>3.1235987924658579E-5</v>
      </c>
      <c r="HD447" s="223">
        <f t="shared" ca="1" si="1061"/>
        <v>-1.6590609741315296E-4</v>
      </c>
      <c r="HE447" s="223">
        <f t="shared" ca="1" si="1062"/>
        <v>1.3934957199231783E-4</v>
      </c>
      <c r="HF447" s="223">
        <f t="shared" ca="1" si="1063"/>
        <v>2.2626102686344464E-5</v>
      </c>
      <c r="HG447" s="223">
        <f t="shared" ca="1" si="1064"/>
        <v>-1.6261385495521736E-4</v>
      </c>
      <c r="HH447" s="223">
        <f t="shared" ca="1" si="1065"/>
        <v>1.4457435546628351E-4</v>
      </c>
      <c r="HI447" s="223">
        <f t="shared" ca="1" si="1066"/>
        <v>1.396170918485644E-5</v>
      </c>
      <c r="HJ447" s="223">
        <f t="shared" ca="1" si="1067"/>
        <v>-1.5892986147740301E-4</v>
      </c>
      <c r="HK447" s="223">
        <f t="shared" ca="1" si="1068"/>
        <v>1.4945084665470734E-4</v>
      </c>
      <c r="HL447" s="223">
        <f t="shared" ca="1" si="1069"/>
        <v>5.2636807030307736E-6</v>
      </c>
      <c r="HM447" s="223">
        <f t="shared" ca="1" si="1070"/>
        <v>-1.548629920426776E-4</v>
      </c>
      <c r="HN447" s="223">
        <f t="shared" ca="1" si="1071"/>
        <v>1.5396729766319756E-4</v>
      </c>
      <c r="HO447" s="223">
        <f t="shared" ca="1" si="1072"/>
        <v>-3.4470284466524731E-6</v>
      </c>
      <c r="HP447" s="223">
        <f t="shared" ca="1" si="1073"/>
        <v>-1.5042304409573049E-4</v>
      </c>
      <c r="HQ447" s="223">
        <f t="shared" ca="1" si="1074"/>
        <v>1.5811282796567439E-4</v>
      </c>
      <c r="HR447" s="223">
        <f t="shared" ca="1" si="1075"/>
        <v>-1.2149433402883699E-5</v>
      </c>
      <c r="HS447" s="223">
        <f t="shared" ca="1" si="1076"/>
        <v>-1.4562071386004909E-4</v>
      </c>
      <c r="HT447" s="223">
        <f t="shared" ca="1" si="1077"/>
        <v>1.6187745061653367E-4</v>
      </c>
      <c r="HU447" s="223">
        <f t="shared" ca="1" si="1078"/>
        <v>-2.0822569309872653E-5</v>
      </c>
      <c r="HV447" s="223">
        <f t="shared" ca="1" si="1079"/>
        <v>-1.4046757056981055E-4</v>
      </c>
      <c r="HW447" s="223">
        <f t="shared" ca="1" si="1080"/>
        <v>1.6525209631006743E-4</v>
      </c>
      <c r="HX447" s="223">
        <f t="shared" ca="1" si="1081"/>
        <v>-2.9445541823562498E-5</v>
      </c>
      <c r="HY447" s="223">
        <f t="shared" ca="1" si="1082"/>
        <v>-1.3497602859856308E-4</v>
      </c>
      <c r="HZ447" s="223">
        <f t="shared" ca="1" si="1083"/>
        <v>1.6822863522921269E-4</v>
      </c>
      <c r="IA447" s="223">
        <f t="shared" ca="1" si="1084"/>
        <v>-3.7997577447874499E-5</v>
      </c>
      <c r="IB447" s="223">
        <f t="shared" ca="1" si="1085"/>
        <v>-1.2915931755191771E-4</v>
      </c>
      <c r="IC447" s="223">
        <f t="shared" ca="1" si="1086"/>
        <v>1.7079989663100611E-4</v>
      </c>
      <c r="ID447" s="223">
        <f t="shared" ca="1" si="1087"/>
        <v>-4.6458073579919821E-5</v>
      </c>
      <c r="IE447" s="223">
        <f t="shared" ca="1" si="1088"/>
        <v>8.8130534323297127E-5</v>
      </c>
      <c r="IF447" s="223">
        <f t="shared" ca="1" si="1089"/>
        <v>1.7295968612151118E-4</v>
      </c>
      <c r="IG447" s="223">
        <f t="shared" ca="1" si="1090"/>
        <v>-5.4806648143464399E-5</v>
      </c>
      <c r="IH447" s="223">
        <f t="shared" ca="1" si="1091"/>
        <v>-1.1660718970034188E-4</v>
      </c>
      <c r="II447" s="223">
        <f t="shared" ca="1" si="1092"/>
        <v>1.7470280057867006E-4</v>
      </c>
      <c r="IJ447" s="223">
        <f t="shared" ca="1" si="1093"/>
        <v>-6.3023188691126468E-5</v>
      </c>
      <c r="IK447" s="223">
        <f t="shared" ca="1" si="1094"/>
        <v>-1.0990201207083511E-4</v>
      </c>
      <c r="IL447" s="223">
        <f t="shared" ca="1" si="1095"/>
        <v>1.7602504068707535E-4</v>
      </c>
      <c r="IM447" s="223">
        <f t="shared" ca="1" si="1096"/>
        <v>-7.1087900857061778E-5</v>
      </c>
      <c r="IN447" s="223">
        <f t="shared" ca="1" si="1097"/>
        <v>-1.0293207086797026E-4</v>
      </c>
      <c r="IO447" s="223">
        <f t="shared" ca="1" si="1098"/>
        <v>1.7692322105449442E-4</v>
      </c>
      <c r="IP447" s="223">
        <f t="shared" ca="1" si="1099"/>
        <v>-7.8981356043258564E-5</v>
      </c>
      <c r="IQ447" s="223">
        <f t="shared" ca="1" si="1100"/>
        <v>-9.571415729059976E-5</v>
      </c>
      <c r="IR447" s="223">
        <f t="shared" ca="1" si="1101"/>
        <v>1.7739517788574908E-4</v>
      </c>
      <c r="IS447" s="223">
        <f t="shared" ca="1" si="1102"/>
        <v>-8.668453822480656E-5</v>
      </c>
      <c r="IT447" s="223">
        <f t="shared" ca="1" si="1103"/>
        <v>-8.8265659924746057E-5</v>
      </c>
      <c r="IU447" s="223">
        <f t="shared" ca="1" si="1104"/>
        <v>1.7743977419549427E-4</v>
      </c>
      <c r="IV447" s="223">
        <f t="shared" ca="1" si="1105"/>
        <v>-9.4178889761102068E-5</v>
      </c>
      <c r="IW447" s="223">
        <f t="shared" ca="1" si="1106"/>
        <v>-8.0604522852974799E-5</v>
      </c>
      <c r="IX447" s="223">
        <f t="shared" ca="1" si="1107"/>
        <v>1.7705690254731367E-4</v>
      </c>
      <c r="IY447" s="223">
        <f t="shared" ca="1" si="1108"/>
        <v>-1.0144635610286649E-4</v>
      </c>
      <c r="IZ447" s="223">
        <f t="shared" ca="1" si="1109"/>
        <v>-7.2749202425546693E-5</v>
      </c>
      <c r="JA447" s="223">
        <f t="shared" ca="1" si="1110"/>
        <v>1.7624748531254336E-4</v>
      </c>
      <c r="JB447" s="223">
        <f t="shared" ca="1" si="1111"/>
        <v>-1.0846942928712764E-4</v>
      </c>
    </row>
    <row r="448" spans="2:262">
      <c r="B448" s="230">
        <v>87</v>
      </c>
      <c r="C448" s="229">
        <f t="shared" si="1112"/>
        <v>1.6992187500000011E-3</v>
      </c>
      <c r="D448" s="226">
        <f t="shared" ca="1" si="855"/>
        <v>49.845790688471354</v>
      </c>
      <c r="E448" s="225">
        <f ca="1">CO361</f>
        <v>-0.15420931152864817</v>
      </c>
      <c r="F448" s="224">
        <v>87</v>
      </c>
      <c r="G448" s="223">
        <f t="shared" ca="1" si="856"/>
        <v>-1.2433479390910798E-4</v>
      </c>
      <c r="H448" s="223">
        <f t="shared" ca="1" si="857"/>
        <v>3.9949462183253698E-4</v>
      </c>
      <c r="I448" s="223">
        <f t="shared" ca="1" si="858"/>
        <v>-3.0312254976709845E-4</v>
      </c>
      <c r="J448" s="223">
        <f t="shared" ca="1" si="859"/>
        <v>-7.515493651352544E-5</v>
      </c>
      <c r="K448" s="223">
        <f t="shared" ca="1" si="860"/>
        <v>3.8353797408210223E-4</v>
      </c>
      <c r="L448" s="223">
        <f t="shared" ca="1" si="861"/>
        <v>-3.3522887002696239E-4</v>
      </c>
      <c r="M448" s="223">
        <f t="shared" ca="1" si="862"/>
        <v>-2.4844678918371088E-5</v>
      </c>
      <c r="N448" s="223">
        <f t="shared" ca="1" si="863"/>
        <v>3.6181255820333722E-4</v>
      </c>
      <c r="O448" s="223">
        <f t="shared" ca="1" si="864"/>
        <v>-3.6229303604972383E-4</v>
      </c>
      <c r="P448" s="223">
        <f t="shared" ca="1" si="865"/>
        <v>2.5839265773208313E-5</v>
      </c>
      <c r="Q448" s="223">
        <f t="shared" ca="1" si="866"/>
        <v>3.346451446731315E-4</v>
      </c>
      <c r="R448" s="223">
        <f t="shared" ca="1" si="867"/>
        <v>-3.8390797758700457E-4</v>
      </c>
      <c r="S448" s="223">
        <f t="shared" ca="1" si="868"/>
        <v>7.6134563856301927E-5</v>
      </c>
      <c r="T448" s="223">
        <f t="shared" ca="1" si="869"/>
        <v>3.0244435667847801E-4</v>
      </c>
      <c r="U448" s="223">
        <f t="shared" ca="1" si="870"/>
        <v>-3.9974858579884125E-4</v>
      </c>
      <c r="V448" s="223">
        <f t="shared" ca="1" si="871"/>
        <v>1.2528472723274833E-4</v>
      </c>
      <c r="W448" s="223">
        <f t="shared" ca="1" si="872"/>
        <v>2.6569452404339274E-4</v>
      </c>
      <c r="X448" s="223">
        <f t="shared" ca="1" si="873"/>
        <v>-4.0957660319324794E-4</v>
      </c>
      <c r="Y448" s="223">
        <f t="shared" ca="1" si="874"/>
        <v>1.7255049169626689E-4</v>
      </c>
      <c r="Z448" s="223">
        <f t="shared" ca="1" si="875"/>
        <v>2.249483984575441E-4</v>
      </c>
      <c r="AA448" s="223">
        <f t="shared" ca="1" si="876"/>
        <v>-4.132442072406694E-4</v>
      </c>
      <c r="AB448" s="223">
        <f t="shared" ca="1" si="877"/>
        <v>2.1722093615423081E-4</v>
      </c>
      <c r="AC448" s="223">
        <f t="shared" ca="1" si="878"/>
        <v>1.8081883957634667E-4</v>
      </c>
      <c r="AD448" s="223">
        <f t="shared" ca="1" si="879"/>
        <v>-4.1069623376241697E-4</v>
      </c>
      <c r="AE448" s="223">
        <f t="shared" ca="1" si="880"/>
        <v>2.5862417554262736E-4</v>
      </c>
      <c r="AF448" s="223">
        <f t="shared" ca="1" si="881"/>
        <v>1.3396959704127856E-4</v>
      </c>
      <c r="AG448" s="223">
        <f t="shared" ca="1" si="882"/>
        <v>-4.0197100665126406E-4</v>
      </c>
      <c r="AH448" s="223">
        <f t="shared" ca="1" si="883"/>
        <v>2.9613746660281311E-4</v>
      </c>
      <c r="AI448" s="223">
        <f t="shared" ca="1" si="884"/>
        <v>8.5105327067463152E-5</v>
      </c>
      <c r="AJ448" s="223">
        <f t="shared" ca="1" si="885"/>
        <v>-3.8719976144442522E-4</v>
      </c>
      <c r="AK448" s="223">
        <f t="shared" ca="1" si="886"/>
        <v>3.291965745197764E-4</v>
      </c>
      <c r="AL448" s="223">
        <f t="shared" ca="1" si="887"/>
        <v>3.4960993758295194E-5</v>
      </c>
      <c r="AM448" s="223">
        <f t="shared" ca="1" si="888"/>
        <v>-3.6660467141892743E-4</v>
      </c>
      <c r="AN448" s="223">
        <f t="shared" ca="1" si="889"/>
        <v>3.5730425953893805E-4</v>
      </c>
      <c r="AO448" s="223">
        <f t="shared" ca="1" si="890"/>
        <v>-1.5709185438783722E-5</v>
      </c>
      <c r="AP448" s="223">
        <f t="shared" ca="1" si="891"/>
        <v>-3.4049550589871237E-4</v>
      </c>
      <c r="AQ448" s="223">
        <f t="shared" ca="1" si="892"/>
        <v>3.8003775591491048E-4</v>
      </c>
      <c r="AR448" s="223">
        <f t="shared" ca="1" si="893"/>
        <v>-6.6143083864707124E-5</v>
      </c>
      <c r="AS448" s="223">
        <f t="shared" ca="1" si="894"/>
        <v>-3.0926497103568883E-4</v>
      </c>
      <c r="AT448" s="223">
        <f t="shared" ca="1" si="895"/>
        <v>3.970551307017984E-4</v>
      </c>
      <c r="AU448" s="223">
        <f t="shared" ca="1" si="896"/>
        <v>-1.1558212874315804E-4</v>
      </c>
      <c r="AV448" s="223">
        <f t="shared" ca="1" si="897"/>
        <v>-2.7338280314365176E-4</v>
      </c>
      <c r="AW448" s="223">
        <f t="shared" ca="1" si="898"/>
        <v>4.0810042674298979E-4</v>
      </c>
      <c r="AX448" s="223">
        <f t="shared" ca="1" si="899"/>
        <v>-1.6328271082116267E-4</v>
      </c>
      <c r="AY448" s="223">
        <f t="shared" ca="1" si="900"/>
        <v>-2.3338870342692018E-4</v>
      </c>
      <c r="AZ448" s="223">
        <f t="shared" ca="1" si="901"/>
        <v>4.130075125050375E-4</v>
      </c>
      <c r="BA448" s="223">
        <f t="shared" ca="1" si="902"/>
        <v>-2.0852736894445386E-4</v>
      </c>
      <c r="BB448" s="223">
        <f t="shared" ca="1" si="903"/>
        <v>-1.8988422037183572E-4</v>
      </c>
      <c r="BC448" s="223">
        <f t="shared" ca="1" si="904"/>
        <v>4.1170258085055126E-4</v>
      </c>
      <c r="BD448" s="223">
        <f t="shared" ca="1" si="905"/>
        <v>-2.506355813410026E-4</v>
      </c>
      <c r="BE448" s="223">
        <f t="shared" ca="1" si="906"/>
        <v>-1.4352370189763637E-4</v>
      </c>
      <c r="BF448" s="223">
        <f t="shared" ca="1" si="907"/>
        <v>4.0420525916624796E-4</v>
      </c>
      <c r="BG448" s="223">
        <f t="shared" ca="1" si="908"/>
        <v>-2.8897400130194152E-4</v>
      </c>
      <c r="BH448" s="223">
        <f t="shared" ca="1" si="909"/>
        <v>-9.5004453354670062E-5</v>
      </c>
      <c r="BI448" s="223">
        <f t="shared" ca="1" si="910"/>
        <v>3.9062831414878756E-4</v>
      </c>
      <c r="BJ448" s="223">
        <f t="shared" ca="1" si="911"/>
        <v>-3.2296598330554933E-4</v>
      </c>
      <c r="BK448" s="223">
        <f t="shared" ca="1" si="912"/>
        <v>-4.5056249402853591E-5</v>
      </c>
      <c r="BL448" s="223">
        <f t="shared" ca="1" si="913"/>
        <v>3.7117595568868494E-4</v>
      </c>
      <c r="BM448" s="223">
        <f t="shared" ca="1" si="914"/>
        <v>-3.5210025630267482E-4</v>
      </c>
      <c r="BN448" s="223">
        <f t="shared" ca="1" si="915"/>
        <v>5.5696424784550406E-6</v>
      </c>
      <c r="BO448" s="223">
        <f t="shared" ca="1" si="916"/>
        <v>3.4614076536349008E-4</v>
      </c>
      <c r="BP448" s="223">
        <f t="shared" ca="1" si="917"/>
        <v>-3.7593861370918067E-4</v>
      </c>
      <c r="BQ448" s="223">
        <f t="shared" ca="1" si="918"/>
        <v>5.6111761752638525E-5</v>
      </c>
      <c r="BR448" s="223">
        <f t="shared" ca="1" si="919"/>
        <v>3.1589929573850781E-4</v>
      </c>
      <c r="BS448" s="223">
        <f t="shared" ca="1" si="920"/>
        <v>-3.9412250444086842E-4</v>
      </c>
      <c r="BT448" s="223">
        <f t="shared" ca="1" si="921"/>
        <v>1.0580990790110133E-4</v>
      </c>
      <c r="BU448" s="223">
        <f t="shared" ca="1" si="922"/>
        <v>2.8090640666573845E-4</v>
      </c>
      <c r="BV448" s="223">
        <f t="shared" ca="1" si="923"/>
        <v>-4.0637842585551881E-4</v>
      </c>
      <c r="BW448" s="223">
        <f t="shared" ca="1" si="924"/>
        <v>1.5391657454659621E-4</v>
      </c>
      <c r="BX448" s="223">
        <f t="shared" ca="1" si="925"/>
        <v>2.4168842376830793E-4</v>
      </c>
      <c r="BY448" s="223">
        <f t="shared" ca="1" si="926"/>
        <v>-4.1252203748721788E-4</v>
      </c>
      <c r="BZ448" s="223">
        <f t="shared" ca="1" si="927"/>
        <v>1.997081926449654E-4</v>
      </c>
      <c r="CA448" s="223">
        <f t="shared" ca="1" si="928"/>
        <v>1.9883522201320368E-4</v>
      </c>
      <c r="CB448" s="223">
        <f t="shared" ca="1" si="929"/>
        <v>-4.1246093369853192E-4</v>
      </c>
      <c r="CC448" s="223">
        <f t="shared" ca="1" si="930"/>
        <v>2.42496013637053E-4</v>
      </c>
      <c r="CD448" s="223">
        <f t="shared" ca="1" si="931"/>
        <v>1.5299135344267338E-4</v>
      </c>
      <c r="CE448" s="223">
        <f t="shared" ca="1" si="932"/>
        <v>-4.0619603354731819E-4</v>
      </c>
      <c r="CF448" s="223">
        <f t="shared" ca="1" si="933"/>
        <v>2.8163646886811527E-4</v>
      </c>
      <c r="CG448" s="223">
        <f t="shared" ca="1" si="934"/>
        <v>1.0484635251161855E-4</v>
      </c>
      <c r="CH448" s="223">
        <f t="shared" ca="1" si="935"/>
        <v>-3.9382156696323627E-4</v>
      </c>
      <c r="CI448" s="223">
        <f t="shared" ca="1" si="936"/>
        <v>3.1654084945945837E-4</v>
      </c>
      <c r="CJ448" s="223">
        <f t="shared" ca="1" si="937"/>
        <v>5.512436484753338E-5</v>
      </c>
      <c r="CK448" s="223">
        <f t="shared" ca="1" si="938"/>
        <v>-3.7552365744190105E-4</v>
      </c>
      <c r="CL448" s="223">
        <f t="shared" ca="1" si="939"/>
        <v>3.4668416103789145E-4</v>
      </c>
      <c r="CM448" s="223">
        <f t="shared" ca="1" si="940"/>
        <v>4.57325542625202E-6</v>
      </c>
      <c r="CN448" s="223">
        <f t="shared" ca="1" si="941"/>
        <v>-3.5157752257424635E-4</v>
      </c>
      <c r="CO448" s="223">
        <f t="shared" ca="1" si="942"/>
        <v>3.7161302013980272E-4</v>
      </c>
      <c r="CP448" s="223">
        <f t="shared" ca="1" si="943"/>
        <v>-4.6046640013449843E-5</v>
      </c>
      <c r="CQ448" s="223">
        <f t="shared" ca="1" si="944"/>
        <v>-3.2234333451780939E-4</v>
      </c>
      <c r="CR448" s="223">
        <f t="shared" ca="1" si="945"/>
        <v>3.9095247352044905E-4</v>
      </c>
      <c r="CS448" s="223">
        <f t="shared" ca="1" si="946"/>
        <v>-9.5973951127017976E-5</v>
      </c>
      <c r="CT448" s="223">
        <f t="shared" ca="1" si="947"/>
        <v>-2.8826080267221676E-4</v>
      </c>
      <c r="CU448" s="223">
        <f t="shared" ca="1" si="948"/>
        <v>4.0441163779978133E-4</v>
      </c>
      <c r="CV448" s="223">
        <f t="shared" ca="1" si="949"/>
        <v>-1.4445772468283432E-4</v>
      </c>
      <c r="CW448" s="223">
        <f t="shared" ca="1" si="950"/>
        <v>-2.4984256004054412E-4</v>
      </c>
      <c r="CX448" s="223">
        <f t="shared" ca="1" si="951"/>
        <v>4.1178807461920866E-4</v>
      </c>
      <c r="CY448" s="223">
        <f t="shared" ca="1" si="952"/>
        <v>-1.9076871959779781E-4</v>
      </c>
      <c r="CZ448" s="223">
        <f t="shared" ca="1" si="953"/>
        <v>-2.0766645275175347E-4</v>
      </c>
      <c r="DA448" s="223">
        <f t="shared" ca="1" si="954"/>
        <v>4.1297083550296019E-4</v>
      </c>
      <c r="DB448" s="223">
        <f t="shared" ca="1" si="955"/>
        <v>-2.3421037540198407E-4</v>
      </c>
      <c r="DC448" s="223">
        <f t="shared" ca="1" si="956"/>
        <v>-1.6236684871710609E-4</v>
      </c>
      <c r="DD448" s="223">
        <f t="shared" ca="1" si="957"/>
        <v>4.0794213062642749E-4</v>
      </c>
      <c r="DE448" s="223">
        <f t="shared" ca="1" si="958"/>
        <v>-2.7412928915651293E-4</v>
      </c>
      <c r="DF448" s="223">
        <f t="shared" ca="1" si="959"/>
        <v>-1.1462509614627162E-4</v>
      </c>
      <c r="DG448" s="223">
        <f t="shared" ca="1" si="960"/>
        <v>3.9677759639168838E-4</v>
      </c>
      <c r="DH448" s="223">
        <f t="shared" ca="1" si="961"/>
        <v>-3.0992504324187781E-4</v>
      </c>
      <c r="DI448" s="223">
        <f t="shared" ca="1" si="962"/>
        <v>-6.515927543606178E-5</v>
      </c>
      <c r="DJ448" s="223">
        <f t="shared" ca="1" si="963"/>
        <v>3.7964515778560545E-4</v>
      </c>
      <c r="DK448" s="223">
        <f t="shared" ca="1" si="964"/>
        <v>-3.4105923619785468E-4</v>
      </c>
      <c r="DL448" s="223">
        <f t="shared" ca="1" si="965"/>
        <v>-1.4713398572883593E-5</v>
      </c>
      <c r="DM448" s="223">
        <f t="shared" ca="1" si="966"/>
        <v>3.5680250263173412E-4</v>
      </c>
      <c r="DN448" s="223">
        <f t="shared" ca="1" si="967"/>
        <v>-3.6706358078259285E-4</v>
      </c>
      <c r="DO448" s="223">
        <f t="shared" ca="1" si="968"/>
        <v>3.5953781500111829E-5</v>
      </c>
      <c r="DP448" s="223">
        <f t="shared" ca="1" si="969"/>
        <v>3.2859320572559109E-4</v>
      </c>
      <c r="DQ448" s="223">
        <f t="shared" ca="1" si="970"/>
        <v>-3.8754694744863897E-4</v>
      </c>
      <c r="DR448" s="223">
        <f t="shared" ca="1" si="971"/>
        <v>8.6080183233472871E-5</v>
      </c>
      <c r="DS448" s="223">
        <f t="shared" ca="1" si="972"/>
        <v>2.9544156114993925E-4</v>
      </c>
      <c r="DT448" s="223">
        <f t="shared" ca="1" si="973"/>
        <v>-4.0220124729535854E-4</v>
      </c>
      <c r="DU448" s="223">
        <f t="shared" ca="1" si="974"/>
        <v>1.3491185888734572E-4</v>
      </c>
      <c r="DV448" s="223">
        <f t="shared" ca="1" si="975"/>
        <v>2.5784620049680823E-4</v>
      </c>
      <c r="DW448" s="223">
        <f t="shared" ca="1" si="976"/>
        <v>-4.1080606601279668E-4</v>
      </c>
      <c r="DX448" s="223">
        <f t="shared" ca="1" si="977"/>
        <v>1.8171433460723586E-4</v>
      </c>
      <c r="DY448" s="223">
        <f t="shared" ca="1" si="978"/>
        <v>2.1637259298430434E-4</v>
      </c>
      <c r="DZ448" s="223">
        <f t="shared" ca="1" si="979"/>
        <v>-4.1323197911805564E-4</v>
      </c>
      <c r="EA448" s="223">
        <f t="shared" ca="1" si="980"/>
        <v>2.2578365759447254E-4</v>
      </c>
      <c r="EB448" s="223">
        <f t="shared" ca="1" si="981"/>
        <v>1.7164454027316996E-4</v>
      </c>
      <c r="EC448" s="223">
        <f t="shared" ca="1" si="982"/>
        <v>-4.0944249861998622E-4</v>
      </c>
      <c r="ED448" s="223">
        <f t="shared" ca="1" si="983"/>
        <v>2.66456984211477E-4</v>
      </c>
      <c r="EE448" s="223">
        <f t="shared" ca="1" si="984"/>
        <v>1.2433479390912581E-4</v>
      </c>
      <c r="EF448" s="223">
        <f t="shared" ca="1" si="985"/>
        <v>-3.9949462183253752E-4</v>
      </c>
      <c r="EG448" s="223">
        <f t="shared" ca="1" si="986"/>
        <v>3.0312254976709216E-4</v>
      </c>
      <c r="EH448" s="223">
        <f t="shared" ca="1" si="987"/>
        <v>7.5154936513541296E-5</v>
      </c>
      <c r="EI448" s="223">
        <f t="shared" ca="1" si="988"/>
        <v>-3.8353797408211102E-4</v>
      </c>
      <c r="EJ448" s="223">
        <f t="shared" ca="1" si="989"/>
        <v>3.3522887002695849E-4</v>
      </c>
      <c r="EK448" s="223">
        <f t="shared" ca="1" si="990"/>
        <v>2.4844678918384234E-5</v>
      </c>
      <c r="EL448" s="223">
        <f t="shared" ca="1" si="991"/>
        <v>-3.6181255820334719E-4</v>
      </c>
      <c r="EM448" s="223">
        <f t="shared" ca="1" si="992"/>
        <v>3.6229303604972177E-4</v>
      </c>
      <c r="EN448" s="223">
        <f t="shared" ca="1" si="993"/>
        <v>-2.5839265773196576E-5</v>
      </c>
      <c r="EO448" s="223">
        <f t="shared" ca="1" si="994"/>
        <v>-3.3464514467314185E-4</v>
      </c>
      <c r="EP448" s="223">
        <f t="shared" ca="1" si="995"/>
        <v>3.8390797758700403E-4</v>
      </c>
      <c r="EQ448" s="223">
        <f t="shared" ca="1" si="996"/>
        <v>-7.6134563856293253E-5</v>
      </c>
      <c r="ER448" s="223">
        <f t="shared" ca="1" si="997"/>
        <v>-3.0244435667848798E-4</v>
      </c>
      <c r="ES448" s="223">
        <f t="shared" ca="1" si="998"/>
        <v>3.9974858579883528E-4</v>
      </c>
      <c r="ET448" s="223">
        <f t="shared" ca="1" si="999"/>
        <v>-1.2528472723274272E-4</v>
      </c>
      <c r="EU448" s="223">
        <f t="shared" ca="1" si="1000"/>
        <v>-2.6569452404340179E-4</v>
      </c>
      <c r="EV448" s="223">
        <f t="shared" ca="1" si="1001"/>
        <v>4.0957660319324517E-4</v>
      </c>
      <c r="EW448" s="223">
        <f t="shared" ca="1" si="1002"/>
        <v>-1.7255049169626426E-4</v>
      </c>
      <c r="EX448" s="223">
        <f t="shared" ca="1" si="1003"/>
        <v>-2.2494839845755394E-4</v>
      </c>
      <c r="EY448" s="223">
        <f t="shared" ca="1" si="1004"/>
        <v>4.1324420724066918E-4</v>
      </c>
      <c r="EZ448" s="223">
        <f t="shared" ca="1" si="1005"/>
        <v>-2.1722093615423081E-4</v>
      </c>
      <c r="FA448" s="223">
        <f t="shared" ca="1" si="1006"/>
        <v>-1.808188395763545E-4</v>
      </c>
      <c r="FB448" s="223">
        <f t="shared" ca="1" si="1007"/>
        <v>4.106962337624186E-4</v>
      </c>
      <c r="FC448" s="223">
        <f t="shared" ca="1" si="1008"/>
        <v>-2.5862417554261137E-4</v>
      </c>
      <c r="FD448" s="223">
        <f t="shared" ca="1" si="1009"/>
        <v>-1.3396959704128415E-4</v>
      </c>
      <c r="FE448" s="223">
        <f t="shared" ca="1" si="1010"/>
        <v>4.0197100665126682E-4</v>
      </c>
      <c r="FF448" s="223">
        <f t="shared" ca="1" si="1011"/>
        <v>-2.961374666028008E-4</v>
      </c>
      <c r="FG448" s="223">
        <f t="shared" ca="1" si="1012"/>
        <v>-8.5105327067466026E-5</v>
      </c>
      <c r="FH448" s="223">
        <f t="shared" ca="1" si="1013"/>
        <v>3.8719976144442928E-4</v>
      </c>
      <c r="FI448" s="223">
        <f t="shared" ca="1" si="1014"/>
        <v>-3.2919657451976577E-4</v>
      </c>
      <c r="FJ448" s="223">
        <f t="shared" ca="1" si="1015"/>
        <v>-3.4960993758295194E-5</v>
      </c>
      <c r="FK448" s="223">
        <f t="shared" ca="1" si="1016"/>
        <v>3.6660467141893014E-4</v>
      </c>
      <c r="FL448" s="223">
        <f t="shared" ca="1" si="1017"/>
        <v>-3.5730425953893214E-4</v>
      </c>
      <c r="FM448" s="223">
        <f t="shared" ca="1" si="1018"/>
        <v>1.5709185438760249E-5</v>
      </c>
      <c r="FN448" s="223">
        <f t="shared" ca="1" si="1019"/>
        <v>3.4049550589871573E-4</v>
      </c>
      <c r="FO448" s="223">
        <f t="shared" ca="1" si="1020"/>
        <v>-3.8003775591490582E-4</v>
      </c>
      <c r="FP448" s="223">
        <f t="shared" ca="1" si="1021"/>
        <v>6.6143083864689749E-5</v>
      </c>
      <c r="FQ448" s="223">
        <f t="shared" ca="1" si="1022"/>
        <v>3.0926497103568883E-4</v>
      </c>
      <c r="FR448" s="223">
        <f t="shared" ca="1" si="1023"/>
        <v>-3.9705513070179509E-4</v>
      </c>
      <c r="FS448" s="223">
        <f t="shared" ca="1" si="1024"/>
        <v>1.1558212874314113E-4</v>
      </c>
      <c r="FT448" s="223">
        <f t="shared" ca="1" si="1025"/>
        <v>2.7338280314366943E-4</v>
      </c>
      <c r="FU448" s="223">
        <f t="shared" ca="1" si="1026"/>
        <v>-4.0810042674298882E-4</v>
      </c>
      <c r="FV448" s="223">
        <f t="shared" ca="1" si="1027"/>
        <v>1.6328271082115186E-4</v>
      </c>
      <c r="FW448" s="223">
        <f t="shared" ca="1" si="1028"/>
        <v>2.3338870342693477E-4</v>
      </c>
      <c r="FX448" s="223">
        <f t="shared" ca="1" si="1029"/>
        <v>-4.1300751250503728E-4</v>
      </c>
      <c r="FY448" s="223">
        <f t="shared" ca="1" si="1030"/>
        <v>2.085273689444437E-4</v>
      </c>
      <c r="FZ448" s="223">
        <f t="shared" ca="1" si="1031"/>
        <v>1.8988422037185138E-4</v>
      </c>
      <c r="GA448" s="223">
        <f t="shared" ca="1" si="1032"/>
        <v>-4.1170258085055126E-4</v>
      </c>
      <c r="GB448" s="223">
        <f t="shared" ca="1" si="1033"/>
        <v>2.5063558134099788E-4</v>
      </c>
      <c r="GC448" s="223">
        <f t="shared" ca="1" si="1034"/>
        <v>1.435237018976529E-4</v>
      </c>
      <c r="GD448" s="223">
        <f t="shared" ca="1" si="1035"/>
        <v>-4.0420525916625284E-4</v>
      </c>
      <c r="GE448" s="223">
        <f t="shared" ca="1" si="1036"/>
        <v>2.8897400130193735E-4</v>
      </c>
      <c r="GF448" s="223">
        <f t="shared" ca="1" si="1037"/>
        <v>9.5004453354681446E-5</v>
      </c>
      <c r="GG448" s="223">
        <f t="shared" ca="1" si="1038"/>
        <v>-3.9062831414879326E-4</v>
      </c>
      <c r="GH448" s="223">
        <f t="shared" ca="1" si="1039"/>
        <v>3.2296598330554933E-4</v>
      </c>
      <c r="GI448" s="223">
        <f t="shared" ca="1" si="1040"/>
        <v>4.5056249402865273E-5</v>
      </c>
      <c r="GJ448" s="223">
        <f t="shared" ca="1" si="1041"/>
        <v>-3.7117595568869274E-4</v>
      </c>
      <c r="GK448" s="223">
        <f t="shared" ca="1" si="1042"/>
        <v>3.5210025630267482E-4</v>
      </c>
      <c r="GL448" s="223">
        <f t="shared" ca="1" si="1043"/>
        <v>-5.5696424784433042E-6</v>
      </c>
      <c r="GM448" s="223">
        <f t="shared" ca="1" si="1044"/>
        <v>-3.4614076536349653E-4</v>
      </c>
      <c r="GN448" s="223">
        <f t="shared" ca="1" si="1045"/>
        <v>3.7593861370917092E-4</v>
      </c>
      <c r="GO448" s="223">
        <f t="shared" ca="1" si="1046"/>
        <v>-5.6111761752638525E-5</v>
      </c>
      <c r="GP448" s="223">
        <f t="shared" ca="1" si="1047"/>
        <v>-3.158992957385154E-4</v>
      </c>
      <c r="GQ448" s="223">
        <f t="shared" ca="1" si="1048"/>
        <v>3.9412250444086127E-4</v>
      </c>
      <c r="GR448" s="223">
        <f t="shared" ca="1" si="1049"/>
        <v>-1.0580990790110133E-4</v>
      </c>
      <c r="GS448" s="223">
        <f t="shared" ca="1" si="1050"/>
        <v>-2.8090640666574707E-4</v>
      </c>
      <c r="GT448" s="223">
        <f t="shared" ca="1" si="1051"/>
        <v>4.0637842585551664E-4</v>
      </c>
      <c r="GU448" s="223">
        <f t="shared" ca="1" si="1052"/>
        <v>-1.5391657454657441E-4</v>
      </c>
      <c r="GV448" s="223">
        <f t="shared" ca="1" si="1053"/>
        <v>-2.4168842376831747E-4</v>
      </c>
      <c r="GW448" s="223">
        <f t="shared" ca="1" si="1054"/>
        <v>4.1252203748721718E-4</v>
      </c>
      <c r="GX448" s="223">
        <f t="shared" ca="1" si="1055"/>
        <v>-1.997081926449448E-4</v>
      </c>
      <c r="GY448" s="223">
        <f t="shared" ca="1" si="1056"/>
        <v>-1.9883522201320368E-4</v>
      </c>
      <c r="GZ448" s="223">
        <f t="shared" ca="1" si="1057"/>
        <v>4.1246093369853268E-4</v>
      </c>
      <c r="HA448" s="223">
        <f t="shared" ca="1" si="1058"/>
        <v>-2.4249601363703394E-4</v>
      </c>
      <c r="HB448" s="223">
        <f t="shared" ca="1" si="1059"/>
        <v>-1.5299135344267338E-4</v>
      </c>
      <c r="HC448" s="223">
        <f t="shared" ca="1" si="1060"/>
        <v>4.0619603354732036E-4</v>
      </c>
      <c r="HD448" s="223">
        <f t="shared" ca="1" si="1061"/>
        <v>-2.8163646886810671E-4</v>
      </c>
      <c r="HE448" s="223">
        <f t="shared" ca="1" si="1062"/>
        <v>-1.0484635251164123E-4</v>
      </c>
      <c r="HF448" s="223">
        <f t="shared" ca="1" si="1063"/>
        <v>3.9382156696323985E-4</v>
      </c>
      <c r="HG448" s="223">
        <f t="shared" ca="1" si="1064"/>
        <v>-3.1654084945945083E-4</v>
      </c>
      <c r="HH448" s="223">
        <f t="shared" ca="1" si="1065"/>
        <v>-5.5124364847556663E-5</v>
      </c>
      <c r="HI448" s="223">
        <f t="shared" ca="1" si="1066"/>
        <v>3.7552365744190105E-4</v>
      </c>
      <c r="HJ448" s="223">
        <f t="shared" ca="1" si="1067"/>
        <v>-3.4668416103788511E-4</v>
      </c>
      <c r="HK448" s="223">
        <f t="shared" ca="1" si="1068"/>
        <v>-4.5732554262637565E-6</v>
      </c>
      <c r="HL448" s="223">
        <f t="shared" ca="1" si="1069"/>
        <v>3.5157752257424635E-4</v>
      </c>
      <c r="HM448" s="223">
        <f t="shared" ca="1" si="1070"/>
        <v>-3.7161302013979751E-4</v>
      </c>
      <c r="HN448" s="223">
        <f t="shared" ca="1" si="1071"/>
        <v>4.6046640013438134E-5</v>
      </c>
      <c r="HO448" s="223">
        <f t="shared" ca="1" si="1072"/>
        <v>3.2234333451782414E-4</v>
      </c>
      <c r="HP448" s="223">
        <f t="shared" ca="1" si="1073"/>
        <v>-3.9095247352044905E-4</v>
      </c>
      <c r="HQ448" s="223">
        <f t="shared" ca="1" si="1074"/>
        <v>9.5973951127006511E-5</v>
      </c>
      <c r="HR448" s="223">
        <f t="shared" ca="1" si="1075"/>
        <v>2.8826080267223357E-4</v>
      </c>
      <c r="HS448" s="223">
        <f t="shared" ca="1" si="1076"/>
        <v>-4.0441163779978133E-4</v>
      </c>
      <c r="HT448" s="223">
        <f t="shared" ca="1" si="1077"/>
        <v>1.4445772468282326E-4</v>
      </c>
      <c r="HU448" s="223">
        <f t="shared" ca="1" si="1078"/>
        <v>2.4984256004055344E-4</v>
      </c>
      <c r="HV448" s="223">
        <f t="shared" ca="1" si="1079"/>
        <v>-4.1178807461920671E-4</v>
      </c>
      <c r="HW448" s="223">
        <f t="shared" ca="1" si="1080"/>
        <v>1.9076871959778738E-4</v>
      </c>
      <c r="HX448" s="223">
        <f t="shared" ca="1" si="1081"/>
        <v>2.0766645275176358E-4</v>
      </c>
      <c r="HY448" s="223">
        <f t="shared" ca="1" si="1082"/>
        <v>-4.1297083550296111E-4</v>
      </c>
      <c r="HZ448" s="223">
        <f t="shared" ca="1" si="1083"/>
        <v>2.3421037540198407E-4</v>
      </c>
      <c r="IA448" s="223">
        <f t="shared" ca="1" si="1084"/>
        <v>1.6236684871711693E-4</v>
      </c>
      <c r="IB448" s="223">
        <f t="shared" ca="1" si="1085"/>
        <v>-4.0794213062643123E-4</v>
      </c>
      <c r="IC448" s="223">
        <f t="shared" ca="1" si="1086"/>
        <v>2.7412928915651293E-4</v>
      </c>
      <c r="ID448" s="223">
        <f t="shared" ca="1" si="1087"/>
        <v>1.1462509614628289E-4</v>
      </c>
      <c r="IE448" s="223">
        <f t="shared" ca="1" si="1088"/>
        <v>2.0024423732204922E-4</v>
      </c>
      <c r="IF448" s="223">
        <f t="shared" ca="1" si="1089"/>
        <v>3.0992504324186236E-4</v>
      </c>
      <c r="IG448" s="223">
        <f t="shared" ca="1" si="1090"/>
        <v>6.5159275436073381E-5</v>
      </c>
      <c r="IH448" s="223">
        <f t="shared" ca="1" si="1091"/>
        <v>-3.7964515778561011E-4</v>
      </c>
      <c r="II448" s="223">
        <f t="shared" ca="1" si="1092"/>
        <v>3.4105923619784134E-4</v>
      </c>
      <c r="IJ448" s="223">
        <f t="shared" ca="1" si="1093"/>
        <v>1.4713398572883593E-5</v>
      </c>
      <c r="IK448" s="223">
        <f t="shared" ca="1" si="1094"/>
        <v>-3.5680250263174008E-4</v>
      </c>
      <c r="IL448" s="223">
        <f t="shared" ca="1" si="1095"/>
        <v>3.6706358078259828E-4</v>
      </c>
      <c r="IM448" s="223">
        <f t="shared" ca="1" si="1096"/>
        <v>-3.5953781500088383E-5</v>
      </c>
      <c r="IN448" s="223">
        <f t="shared" ca="1" si="1097"/>
        <v>-3.2859320572559819E-4</v>
      </c>
      <c r="IO448" s="223">
        <f t="shared" ca="1" si="1098"/>
        <v>3.8754694744864309E-4</v>
      </c>
      <c r="IP448" s="223">
        <f t="shared" ca="1" si="1099"/>
        <v>-8.6080183233449859E-5</v>
      </c>
      <c r="IQ448" s="223">
        <f t="shared" ca="1" si="1100"/>
        <v>-2.9544156114993925E-4</v>
      </c>
      <c r="IR448" s="223">
        <f t="shared" ca="1" si="1101"/>
        <v>4.022012472953612E-4</v>
      </c>
      <c r="IS448" s="223">
        <f t="shared" ca="1" si="1102"/>
        <v>-1.349118588873235E-4</v>
      </c>
      <c r="IT448" s="223">
        <f t="shared" ca="1" si="1103"/>
        <v>-2.5784620049681733E-4</v>
      </c>
      <c r="IU448" s="223">
        <f t="shared" ca="1" si="1104"/>
        <v>4.1080606601279278E-4</v>
      </c>
      <c r="IV448" s="223">
        <f t="shared" ca="1" si="1105"/>
        <v>-1.8171433460722531E-4</v>
      </c>
      <c r="IW448" s="223">
        <f t="shared" ca="1" si="1106"/>
        <v>-2.1637259298431442E-4</v>
      </c>
      <c r="IX448" s="223">
        <f t="shared" ca="1" si="1107"/>
        <v>4.1323197911805612E-4</v>
      </c>
      <c r="IY448" s="223">
        <f t="shared" ca="1" si="1108"/>
        <v>-2.2578365759446265E-4</v>
      </c>
      <c r="IZ448" s="223">
        <f t="shared" ca="1" si="1109"/>
        <v>-1.7164454027315926E-4</v>
      </c>
      <c r="JA448" s="223">
        <f t="shared" ca="1" si="1110"/>
        <v>4.0944249861999099E-4</v>
      </c>
      <c r="JB448" s="223">
        <f t="shared" ca="1" si="1111"/>
        <v>-2.6645698421146806E-4</v>
      </c>
    </row>
    <row r="449" spans="2:262">
      <c r="B449" s="230">
        <v>88</v>
      </c>
      <c r="C449" s="229">
        <f t="shared" si="1112"/>
        <v>1.7187500000000011E-3</v>
      </c>
      <c r="D449" s="226">
        <f t="shared" ca="1" si="855"/>
        <v>49.845135613873389</v>
      </c>
      <c r="E449" s="225">
        <f ca="1">CP361</f>
        <v>-0.15486438612661241</v>
      </c>
      <c r="F449" s="224">
        <v>88</v>
      </c>
      <c r="G449" s="223">
        <f t="shared" ca="1" si="856"/>
        <v>-8.2734958800113412E-5</v>
      </c>
      <c r="H449" s="223">
        <f t="shared" ca="1" si="857"/>
        <v>2.448352535031919E-4</v>
      </c>
      <c r="I449" s="223">
        <f t="shared" ca="1" si="858"/>
        <v>-1.8931139888024991E-4</v>
      </c>
      <c r="J449" s="223">
        <f t="shared" ca="1" si="859"/>
        <v>-3.4483697524857374E-5</v>
      </c>
      <c r="K449" s="223">
        <f t="shared" ca="1" si="860"/>
        <v>2.2762763061877489E-4</v>
      </c>
      <c r="L449" s="223">
        <f t="shared" ca="1" si="861"/>
        <v>-2.1844257404428791E-4</v>
      </c>
      <c r="M449" s="223">
        <f t="shared" ca="1" si="862"/>
        <v>1.5092752907598487E-5</v>
      </c>
      <c r="N449" s="223">
        <f t="shared" ca="1" si="863"/>
        <v>2.0167240554472439E-4</v>
      </c>
      <c r="O449" s="223">
        <f t="shared" ca="1" si="864"/>
        <v>-2.3917912359181089E-4</v>
      </c>
      <c r="P449" s="223">
        <f t="shared" ca="1" si="865"/>
        <v>6.4089197309928733E-5</v>
      </c>
      <c r="Q449" s="223">
        <f t="shared" ca="1" si="866"/>
        <v>1.679670230247782E-4</v>
      </c>
      <c r="R449" s="223">
        <f t="shared" ca="1" si="867"/>
        <v>-2.5072415355289844E-4</v>
      </c>
      <c r="S449" s="223">
        <f t="shared" ca="1" si="868"/>
        <v>1.1062272980127434E-4</v>
      </c>
      <c r="T449" s="223">
        <f t="shared" ca="1" si="869"/>
        <v>1.2780676200698158E-4</v>
      </c>
      <c r="U449" s="223">
        <f t="shared" ca="1" si="870"/>
        <v>-2.5263399490067345E-4</v>
      </c>
      <c r="V449" s="223">
        <f t="shared" ca="1" si="871"/>
        <v>1.5290509282429862E-4</v>
      </c>
      <c r="W449" s="223">
        <f t="shared" ca="1" si="872"/>
        <v>8.2734958800114551E-5</v>
      </c>
      <c r="X449" s="223">
        <f t="shared" ca="1" si="873"/>
        <v>-2.4483525350319223E-4</v>
      </c>
      <c r="Y449" s="223">
        <f t="shared" ca="1" si="874"/>
        <v>1.8931139888024909E-4</v>
      </c>
      <c r="Z449" s="223">
        <f t="shared" ca="1" si="875"/>
        <v>3.4483697524858607E-5</v>
      </c>
      <c r="AA449" s="223">
        <f t="shared" ca="1" si="876"/>
        <v>-2.2762763061877545E-4</v>
      </c>
      <c r="AB449" s="223">
        <f t="shared" ca="1" si="877"/>
        <v>2.1844257404428732E-4</v>
      </c>
      <c r="AC449" s="223">
        <f t="shared" ca="1" si="878"/>
        <v>-1.5092752907597254E-5</v>
      </c>
      <c r="AD449" s="223">
        <f t="shared" ca="1" si="879"/>
        <v>-2.0167240554472512E-4</v>
      </c>
      <c r="AE449" s="223">
        <f t="shared" ca="1" si="880"/>
        <v>2.3917912359181046E-4</v>
      </c>
      <c r="AF449" s="223">
        <f t="shared" ca="1" si="881"/>
        <v>-6.4089197309927527E-5</v>
      </c>
      <c r="AG449" s="223">
        <f t="shared" ca="1" si="882"/>
        <v>-1.6796702302477912E-4</v>
      </c>
      <c r="AH449" s="223">
        <f t="shared" ca="1" si="883"/>
        <v>2.5072415355289828E-4</v>
      </c>
      <c r="AI449" s="223">
        <f t="shared" ca="1" si="884"/>
        <v>-1.1062272980127323E-4</v>
      </c>
      <c r="AJ449" s="223">
        <f t="shared" ca="1" si="885"/>
        <v>-1.2780676200698263E-4</v>
      </c>
      <c r="AK449" s="223">
        <f t="shared" ca="1" si="886"/>
        <v>2.5263399490067356E-4</v>
      </c>
      <c r="AL449" s="223">
        <f t="shared" ca="1" si="887"/>
        <v>-1.5290509282429762E-4</v>
      </c>
      <c r="AM449" s="223">
        <f t="shared" ca="1" si="888"/>
        <v>-8.273495880011573E-5</v>
      </c>
      <c r="AN449" s="223">
        <f t="shared" ca="1" si="889"/>
        <v>2.4483525350319255E-4</v>
      </c>
      <c r="AO449" s="223">
        <f t="shared" ca="1" si="890"/>
        <v>-1.8931139888024828E-4</v>
      </c>
      <c r="AP449" s="223">
        <f t="shared" ca="1" si="891"/>
        <v>-3.4483697524859854E-5</v>
      </c>
      <c r="AQ449" s="223">
        <f t="shared" ca="1" si="892"/>
        <v>2.2762763061877597E-4</v>
      </c>
      <c r="AR449" s="223">
        <f t="shared" ca="1" si="893"/>
        <v>-2.1844257404428667E-4</v>
      </c>
      <c r="AS449" s="223">
        <f t="shared" ca="1" si="894"/>
        <v>1.5092752907596021E-5</v>
      </c>
      <c r="AT449" s="223">
        <f t="shared" ca="1" si="895"/>
        <v>2.0167240554472588E-4</v>
      </c>
      <c r="AU449" s="223">
        <f t="shared" ca="1" si="896"/>
        <v>-2.3917912359181008E-4</v>
      </c>
      <c r="AV449" s="223">
        <f t="shared" ca="1" si="897"/>
        <v>6.4089197309926335E-5</v>
      </c>
      <c r="AW449" s="223">
        <f t="shared" ca="1" si="898"/>
        <v>1.6796702302478004E-4</v>
      </c>
      <c r="AX449" s="223">
        <f t="shared" ca="1" si="899"/>
        <v>-2.5072415355289812E-4</v>
      </c>
      <c r="AY449" s="223">
        <f t="shared" ca="1" si="900"/>
        <v>1.1062272980127209E-4</v>
      </c>
      <c r="AZ449" s="223">
        <f t="shared" ca="1" si="901"/>
        <v>1.2780676200698372E-4</v>
      </c>
      <c r="BA449" s="223">
        <f t="shared" ca="1" si="902"/>
        <v>-2.5263399490067361E-4</v>
      </c>
      <c r="BB449" s="223">
        <f t="shared" ca="1" si="903"/>
        <v>1.5290509282429664E-4</v>
      </c>
      <c r="BC449" s="223">
        <f t="shared" ca="1" si="904"/>
        <v>8.2734958800116895E-5</v>
      </c>
      <c r="BD449" s="223">
        <f t="shared" ca="1" si="905"/>
        <v>-2.4483525350319288E-4</v>
      </c>
      <c r="BE449" s="223">
        <f t="shared" ca="1" si="906"/>
        <v>1.8931139888024747E-4</v>
      </c>
      <c r="BF449" s="223">
        <f t="shared" ca="1" si="907"/>
        <v>3.4483697524861088E-5</v>
      </c>
      <c r="BG449" s="223">
        <f t="shared" ca="1" si="908"/>
        <v>-2.2762763061877654E-4</v>
      </c>
      <c r="BH449" s="223">
        <f t="shared" ca="1" si="909"/>
        <v>2.1844257404428607E-4</v>
      </c>
      <c r="BI449" s="223">
        <f t="shared" ca="1" si="910"/>
        <v>-1.5092752907594787E-5</v>
      </c>
      <c r="BJ449" s="223">
        <f t="shared" ca="1" si="911"/>
        <v>-2.0167240554472664E-4</v>
      </c>
      <c r="BK449" s="223">
        <f t="shared" ca="1" si="912"/>
        <v>2.3917912359180967E-4</v>
      </c>
      <c r="BL449" s="223">
        <f t="shared" ca="1" si="913"/>
        <v>-6.4089197309925128E-5</v>
      </c>
      <c r="BM449" s="223">
        <f t="shared" ca="1" si="914"/>
        <v>-1.6796702302478096E-4</v>
      </c>
      <c r="BN449" s="223">
        <f t="shared" ca="1" si="915"/>
        <v>2.5072415355289796E-4</v>
      </c>
      <c r="BO449" s="223">
        <f t="shared" ca="1" si="916"/>
        <v>-1.10622729801271E-4</v>
      </c>
      <c r="BP449" s="223">
        <f t="shared" ca="1" si="917"/>
        <v>-1.2780676200698478E-4</v>
      </c>
      <c r="BQ449" s="223">
        <f t="shared" ca="1" si="918"/>
        <v>2.5263399490067366E-4</v>
      </c>
      <c r="BR449" s="223">
        <f t="shared" ca="1" si="919"/>
        <v>-1.5290509282429564E-4</v>
      </c>
      <c r="BS449" s="223">
        <f t="shared" ca="1" si="920"/>
        <v>-8.2734958800118101E-5</v>
      </c>
      <c r="BT449" s="223">
        <f t="shared" ca="1" si="921"/>
        <v>2.4483525350319315E-4</v>
      </c>
      <c r="BU449" s="223">
        <f t="shared" ca="1" si="922"/>
        <v>-1.8931139888024665E-4</v>
      </c>
      <c r="BV449" s="223">
        <f t="shared" ca="1" si="923"/>
        <v>-3.4483697524862294E-5</v>
      </c>
      <c r="BW449" s="223">
        <f t="shared" ca="1" si="924"/>
        <v>2.2762763061877708E-4</v>
      </c>
      <c r="BX449" s="223">
        <f t="shared" ca="1" si="925"/>
        <v>-2.1844257404428542E-4</v>
      </c>
      <c r="BY449" s="223">
        <f t="shared" ca="1" si="926"/>
        <v>1.5092752907593541E-5</v>
      </c>
      <c r="BZ449" s="223">
        <f t="shared" ca="1" si="927"/>
        <v>2.0167240554472737E-4</v>
      </c>
      <c r="CA449" s="223">
        <f t="shared" ca="1" si="928"/>
        <v>-2.3917912359180927E-4</v>
      </c>
      <c r="CB449" s="223">
        <f t="shared" ca="1" si="929"/>
        <v>6.4089197309923909E-5</v>
      </c>
      <c r="CC449" s="223">
        <f t="shared" ca="1" si="930"/>
        <v>1.6796702302478194E-4</v>
      </c>
      <c r="CD449" s="223">
        <f t="shared" ca="1" si="931"/>
        <v>-2.5072415355289779E-4</v>
      </c>
      <c r="CE449" s="223">
        <f t="shared" ca="1" si="932"/>
        <v>1.106227298012699E-4</v>
      </c>
      <c r="CF449" s="223">
        <f t="shared" ca="1" si="933"/>
        <v>1.2780676200698586E-4</v>
      </c>
      <c r="CG449" s="223">
        <f t="shared" ca="1" si="934"/>
        <v>-2.5263399490067377E-4</v>
      </c>
      <c r="CH449" s="223">
        <f t="shared" ca="1" si="935"/>
        <v>1.5290509282429467E-4</v>
      </c>
      <c r="CI449" s="223">
        <f t="shared" ca="1" si="936"/>
        <v>8.2734958800119226E-5</v>
      </c>
      <c r="CJ449" s="223">
        <f t="shared" ca="1" si="937"/>
        <v>-2.4483525350319348E-4</v>
      </c>
      <c r="CK449" s="223">
        <f t="shared" ca="1" si="938"/>
        <v>1.8931139888024579E-4</v>
      </c>
      <c r="CL449" s="223">
        <f t="shared" ca="1" si="939"/>
        <v>3.4483697524863527E-5</v>
      </c>
      <c r="CM449" s="223">
        <f t="shared" ca="1" si="940"/>
        <v>-2.2762763061877762E-4</v>
      </c>
      <c r="CN449" s="223">
        <f t="shared" ca="1" si="941"/>
        <v>2.184425740442848E-4</v>
      </c>
      <c r="CO449" s="223">
        <f t="shared" ca="1" si="942"/>
        <v>-1.5092752907592307E-5</v>
      </c>
      <c r="CP449" s="223">
        <f t="shared" ca="1" si="943"/>
        <v>-2.0167240554472813E-4</v>
      </c>
      <c r="CQ449" s="223">
        <f t="shared" ca="1" si="944"/>
        <v>2.3917912359180883E-4</v>
      </c>
      <c r="CR449" s="223">
        <f t="shared" ca="1" si="945"/>
        <v>-6.408919730992273E-5</v>
      </c>
      <c r="CS449" s="223">
        <f t="shared" ca="1" si="946"/>
        <v>-1.679670230247828E-4</v>
      </c>
      <c r="CT449" s="223">
        <f t="shared" ca="1" si="947"/>
        <v>2.5072415355289763E-4</v>
      </c>
      <c r="CU449" s="223">
        <f t="shared" ca="1" si="948"/>
        <v>-1.1062272980126876E-4</v>
      </c>
      <c r="CV449" s="223">
        <f t="shared" ca="1" si="949"/>
        <v>-1.2780676200698689E-4</v>
      </c>
      <c r="CW449" s="223">
        <f t="shared" ca="1" si="950"/>
        <v>2.5263399490067383E-4</v>
      </c>
      <c r="CX449" s="223">
        <f t="shared" ca="1" si="951"/>
        <v>-1.5290509282429366E-4</v>
      </c>
      <c r="CY449" s="223">
        <f t="shared" ca="1" si="952"/>
        <v>-8.2734958800120419E-5</v>
      </c>
      <c r="CZ449" s="223">
        <f t="shared" ca="1" si="953"/>
        <v>2.448352535031938E-4</v>
      </c>
      <c r="DA449" s="223">
        <f t="shared" ca="1" si="954"/>
        <v>-1.8931139888024497E-4</v>
      </c>
      <c r="DB449" s="223">
        <f t="shared" ca="1" si="955"/>
        <v>-3.4483697524864774E-5</v>
      </c>
      <c r="DC449" s="223">
        <f t="shared" ca="1" si="956"/>
        <v>2.2762763061877817E-4</v>
      </c>
      <c r="DD449" s="223">
        <f t="shared" ca="1" si="957"/>
        <v>-2.1844257404428417E-4</v>
      </c>
      <c r="DE449" s="223">
        <f t="shared" ca="1" si="958"/>
        <v>1.5092752907591047E-5</v>
      </c>
      <c r="DF449" s="223">
        <f t="shared" ca="1" si="959"/>
        <v>2.0167240554472889E-4</v>
      </c>
      <c r="DG449" s="223">
        <f t="shared" ca="1" si="960"/>
        <v>-2.3917912359180845E-4</v>
      </c>
      <c r="DH449" s="223">
        <f t="shared" ca="1" si="961"/>
        <v>6.4089197309921523E-5</v>
      </c>
      <c r="DI449" s="223">
        <f t="shared" ca="1" si="962"/>
        <v>1.6796702302478378E-4</v>
      </c>
      <c r="DJ449" s="223">
        <f t="shared" ca="1" si="963"/>
        <v>-2.5072415355289747E-4</v>
      </c>
      <c r="DK449" s="223">
        <f t="shared" ca="1" si="964"/>
        <v>1.1062272980126765E-4</v>
      </c>
      <c r="DL449" s="223">
        <f t="shared" ca="1" si="965"/>
        <v>1.2780676200698797E-4</v>
      </c>
      <c r="DM449" s="223">
        <f t="shared" ca="1" si="966"/>
        <v>-2.5263399490067394E-4</v>
      </c>
      <c r="DN449" s="223">
        <f t="shared" ca="1" si="967"/>
        <v>1.5290509282429269E-4</v>
      </c>
      <c r="DO449" s="223">
        <f t="shared" ca="1" si="968"/>
        <v>8.2734958800121598E-5</v>
      </c>
      <c r="DP449" s="223">
        <f t="shared" ca="1" si="969"/>
        <v>-2.4483525350319413E-4</v>
      </c>
      <c r="DQ449" s="223">
        <f t="shared" ca="1" si="970"/>
        <v>1.8931139888024416E-4</v>
      </c>
      <c r="DR449" s="223">
        <f t="shared" ca="1" si="971"/>
        <v>3.4483697524866007E-5</v>
      </c>
      <c r="DS449" s="223">
        <f t="shared" ca="1" si="972"/>
        <v>-2.2762763061877871E-4</v>
      </c>
      <c r="DT449" s="223">
        <f t="shared" ca="1" si="973"/>
        <v>2.1844257404428352E-4</v>
      </c>
      <c r="DU449" s="223">
        <f t="shared" ca="1" si="974"/>
        <v>-1.5092752907589841E-5</v>
      </c>
      <c r="DV449" s="223">
        <f t="shared" ca="1" si="975"/>
        <v>-2.0167240554472962E-4</v>
      </c>
      <c r="DW449" s="223">
        <f t="shared" ca="1" si="976"/>
        <v>2.3917912359180805E-4</v>
      </c>
      <c r="DX449" s="223">
        <f t="shared" ca="1" si="977"/>
        <v>-6.4089197309920304E-5</v>
      </c>
      <c r="DY449" s="223">
        <f t="shared" ca="1" si="978"/>
        <v>-1.6796702302478467E-4</v>
      </c>
      <c r="DZ449" s="223">
        <f t="shared" ca="1" si="979"/>
        <v>2.5072415355289731E-4</v>
      </c>
      <c r="EA449" s="223">
        <f t="shared" ca="1" si="980"/>
        <v>-1.1062272980126651E-4</v>
      </c>
      <c r="EB449" s="223">
        <f t="shared" ca="1" si="981"/>
        <v>-1.2780676200698903E-4</v>
      </c>
      <c r="EC449" s="223">
        <f t="shared" ca="1" si="982"/>
        <v>2.5263399490067399E-4</v>
      </c>
      <c r="ED449" s="223">
        <f t="shared" ca="1" si="983"/>
        <v>-1.5290509282429168E-4</v>
      </c>
      <c r="EE449" s="223">
        <f t="shared" ca="1" si="984"/>
        <v>-8.2734958800122777E-5</v>
      </c>
      <c r="EF449" s="223">
        <f t="shared" ca="1" si="985"/>
        <v>2.4483525350319445E-4</v>
      </c>
      <c r="EG449" s="223">
        <f t="shared" ca="1" si="986"/>
        <v>-1.8931139888024335E-4</v>
      </c>
      <c r="EH449" s="223">
        <f t="shared" ca="1" si="987"/>
        <v>-3.44836975248672E-5</v>
      </c>
      <c r="EI449" s="223">
        <f t="shared" ca="1" si="988"/>
        <v>2.2762763061877925E-4</v>
      </c>
      <c r="EJ449" s="223">
        <f t="shared" ca="1" si="989"/>
        <v>-2.1844257404428293E-4</v>
      </c>
      <c r="EK449" s="223">
        <f t="shared" ca="1" si="990"/>
        <v>1.5092752907588608E-5</v>
      </c>
      <c r="EL449" s="223">
        <f t="shared" ca="1" si="991"/>
        <v>2.0167240554473038E-4</v>
      </c>
      <c r="EM449" s="223">
        <f t="shared" ca="1" si="992"/>
        <v>-2.3917912359180764E-4</v>
      </c>
      <c r="EN449" s="223">
        <f t="shared" ca="1" si="993"/>
        <v>6.4089197309919125E-5</v>
      </c>
      <c r="EO449" s="223">
        <f t="shared" ca="1" si="994"/>
        <v>1.6796702302478562E-4</v>
      </c>
      <c r="EP449" s="223">
        <f t="shared" ca="1" si="995"/>
        <v>-2.5072415355289709E-4</v>
      </c>
      <c r="EQ449" s="223">
        <f t="shared" ca="1" si="996"/>
        <v>1.1062272980126543E-4</v>
      </c>
      <c r="ER449" s="223">
        <f t="shared" ca="1" si="997"/>
        <v>1.2780676200699012E-4</v>
      </c>
      <c r="ES449" s="223">
        <f t="shared" ca="1" si="998"/>
        <v>-2.5263399490067404E-4</v>
      </c>
      <c r="ET449" s="223">
        <f t="shared" ca="1" si="999"/>
        <v>1.5290509282429071E-4</v>
      </c>
      <c r="EU449" s="223">
        <f t="shared" ca="1" si="1000"/>
        <v>8.2734958800123915E-5</v>
      </c>
      <c r="EV449" s="223">
        <f t="shared" ca="1" si="1001"/>
        <v>-2.4483525350319472E-4</v>
      </c>
      <c r="EW449" s="223">
        <f t="shared" ca="1" si="1002"/>
        <v>1.8931139888024253E-4</v>
      </c>
      <c r="EX449" s="223">
        <f t="shared" ca="1" si="1003"/>
        <v>3.4483697524868433E-5</v>
      </c>
      <c r="EY449" s="223">
        <f t="shared" ca="1" si="1004"/>
        <v>-2.2762763061877979E-4</v>
      </c>
      <c r="EZ449" s="223">
        <f t="shared" ca="1" si="1005"/>
        <v>2.184425740442823E-4</v>
      </c>
      <c r="FA449" s="223">
        <f t="shared" ca="1" si="1006"/>
        <v>-1.5092752907587361E-5</v>
      </c>
      <c r="FB449" s="223">
        <f t="shared" ca="1" si="1007"/>
        <v>-2.0167240554473114E-4</v>
      </c>
      <c r="FC449" s="223">
        <f t="shared" ca="1" si="1008"/>
        <v>2.3917912359180726E-4</v>
      </c>
      <c r="FD449" s="223">
        <f t="shared" ca="1" si="1009"/>
        <v>-6.4089197309917932E-5</v>
      </c>
      <c r="FE449" s="223">
        <f t="shared" ca="1" si="1010"/>
        <v>-1.6796702302478654E-4</v>
      </c>
      <c r="FF449" s="223">
        <f t="shared" ca="1" si="1011"/>
        <v>2.5072415355289693E-4</v>
      </c>
      <c r="FG449" s="223">
        <f t="shared" ca="1" si="1012"/>
        <v>-1.1062272980126431E-4</v>
      </c>
      <c r="FH449" s="223">
        <f t="shared" ca="1" si="1013"/>
        <v>-1.278067620069912E-4</v>
      </c>
      <c r="FI449" s="223">
        <f t="shared" ca="1" si="1014"/>
        <v>2.526339949006741E-4</v>
      </c>
      <c r="FJ449" s="223">
        <f t="shared" ca="1" si="1015"/>
        <v>-1.529050928242897E-4</v>
      </c>
      <c r="FK449" s="223">
        <f t="shared" ca="1" si="1016"/>
        <v>-8.2734958800125108E-5</v>
      </c>
      <c r="FL449" s="223">
        <f t="shared" ca="1" si="1017"/>
        <v>2.4483525350319505E-4</v>
      </c>
      <c r="FM449" s="223">
        <f t="shared" ca="1" si="1018"/>
        <v>-1.8931139888024169E-4</v>
      </c>
      <c r="FN449" s="223">
        <f t="shared" ca="1" si="1019"/>
        <v>-3.4483697524869666E-5</v>
      </c>
      <c r="FO449" s="223">
        <f t="shared" ca="1" si="1020"/>
        <v>2.2762763061878031E-4</v>
      </c>
      <c r="FP449" s="223">
        <f t="shared" ca="1" si="1021"/>
        <v>-2.1844257404428168E-4</v>
      </c>
      <c r="FQ449" s="223">
        <f t="shared" ca="1" si="1022"/>
        <v>1.5092752907586127E-5</v>
      </c>
      <c r="FR449" s="223">
        <f t="shared" ca="1" si="1023"/>
        <v>2.0167240554473187E-4</v>
      </c>
      <c r="FS449" s="223">
        <f t="shared" ca="1" si="1024"/>
        <v>-2.3917912359180685E-4</v>
      </c>
      <c r="FT449" s="223">
        <f t="shared" ca="1" si="1025"/>
        <v>6.4089197309916726E-5</v>
      </c>
      <c r="FU449" s="223">
        <f t="shared" ca="1" si="1026"/>
        <v>1.6796702302478747E-4</v>
      </c>
      <c r="FV449" s="223">
        <f t="shared" ca="1" si="1027"/>
        <v>-2.5072415355289676E-4</v>
      </c>
      <c r="FW449" s="223">
        <f t="shared" ca="1" si="1028"/>
        <v>1.1062272980126318E-4</v>
      </c>
      <c r="FX449" s="223">
        <f t="shared" ca="1" si="1029"/>
        <v>1.2780676200699226E-4</v>
      </c>
      <c r="FY449" s="223">
        <f t="shared" ca="1" si="1030"/>
        <v>-2.5263399490067421E-4</v>
      </c>
      <c r="FZ449" s="223">
        <f t="shared" ca="1" si="1031"/>
        <v>1.5290509282428873E-4</v>
      </c>
      <c r="GA449" s="223">
        <f t="shared" ca="1" si="1032"/>
        <v>8.2734958800126287E-5</v>
      </c>
      <c r="GB449" s="223">
        <f t="shared" ca="1" si="1033"/>
        <v>-2.4483525350319537E-4</v>
      </c>
      <c r="GC449" s="223">
        <f t="shared" ca="1" si="1034"/>
        <v>1.8931139888024088E-4</v>
      </c>
      <c r="GD449" s="223">
        <f t="shared" ca="1" si="1035"/>
        <v>3.4483697524870913E-5</v>
      </c>
      <c r="GE449" s="223">
        <f t="shared" ca="1" si="1036"/>
        <v>-2.2762763061878088E-4</v>
      </c>
      <c r="GF449" s="223">
        <f t="shared" ca="1" si="1037"/>
        <v>2.1844257404428103E-4</v>
      </c>
      <c r="GG449" s="223">
        <f t="shared" ca="1" si="1038"/>
        <v>-1.5092752907584894E-5</v>
      </c>
      <c r="GH449" s="223">
        <f t="shared" ca="1" si="1039"/>
        <v>-2.0167240554473263E-4</v>
      </c>
      <c r="GI449" s="223">
        <f t="shared" ca="1" si="1040"/>
        <v>2.3917912359180645E-4</v>
      </c>
      <c r="GJ449" s="223">
        <f t="shared" ca="1" si="1041"/>
        <v>-6.408919730991552E-5</v>
      </c>
      <c r="GK449" s="223">
        <f t="shared" ca="1" si="1042"/>
        <v>-1.6796702302478839E-4</v>
      </c>
      <c r="GL449" s="223">
        <f t="shared" ca="1" si="1043"/>
        <v>2.507241535528966E-4</v>
      </c>
      <c r="GM449" s="223">
        <f t="shared" ca="1" si="1044"/>
        <v>-1.1062272980126205E-4</v>
      </c>
      <c r="GN449" s="223">
        <f t="shared" ca="1" si="1045"/>
        <v>-1.2780676200699337E-4</v>
      </c>
      <c r="GO449" s="223">
        <f t="shared" ca="1" si="1046"/>
        <v>2.5263399490067426E-4</v>
      </c>
      <c r="GP449" s="223">
        <f t="shared" ca="1" si="1047"/>
        <v>-1.5290509282428773E-4</v>
      </c>
      <c r="GQ449" s="223">
        <f t="shared" ca="1" si="1048"/>
        <v>-8.2734958800127466E-5</v>
      </c>
      <c r="GR449" s="223">
        <f t="shared" ca="1" si="1049"/>
        <v>2.448352535031957E-4</v>
      </c>
      <c r="GS449" s="223">
        <f t="shared" ca="1" si="1050"/>
        <v>-1.8931139888024004E-4</v>
      </c>
      <c r="GT449" s="223">
        <f t="shared" ca="1" si="1051"/>
        <v>-3.4483697524872146E-5</v>
      </c>
      <c r="GU449" s="223">
        <f t="shared" ca="1" si="1052"/>
        <v>2.2762763061878142E-4</v>
      </c>
      <c r="GV449" s="223">
        <f t="shared" ca="1" si="1053"/>
        <v>-2.1844257404428043E-4</v>
      </c>
      <c r="GW449" s="223">
        <f t="shared" ca="1" si="1054"/>
        <v>1.5092752907583634E-5</v>
      </c>
      <c r="GX449" s="223">
        <f t="shared" ca="1" si="1055"/>
        <v>2.0167240554473339E-4</v>
      </c>
      <c r="GY449" s="223">
        <f t="shared" ca="1" si="1056"/>
        <v>-2.3917912359180601E-4</v>
      </c>
      <c r="GZ449" s="223">
        <f t="shared" ca="1" si="1057"/>
        <v>6.4089197309914341E-5</v>
      </c>
      <c r="HA449" s="223">
        <f t="shared" ca="1" si="1058"/>
        <v>1.6796702302478931E-4</v>
      </c>
      <c r="HB449" s="223">
        <f t="shared" ca="1" si="1059"/>
        <v>-2.5072415355289644E-4</v>
      </c>
      <c r="HC449" s="223">
        <f t="shared" ca="1" si="1060"/>
        <v>1.1062272980126095E-4</v>
      </c>
      <c r="HD449" s="223">
        <f t="shared" ca="1" si="1061"/>
        <v>1.2780676200699443E-4</v>
      </c>
      <c r="HE449" s="223">
        <f t="shared" ca="1" si="1062"/>
        <v>-2.5263399490067437E-4</v>
      </c>
      <c r="HF449" s="223">
        <f t="shared" ca="1" si="1063"/>
        <v>1.5290509282428675E-4</v>
      </c>
      <c r="HG449" s="223">
        <f t="shared" ca="1" si="1064"/>
        <v>8.2734958800128604E-5</v>
      </c>
      <c r="HH449" s="223">
        <f t="shared" ca="1" si="1065"/>
        <v>-2.4483525350319597E-4</v>
      </c>
      <c r="HI449" s="223">
        <f t="shared" ca="1" si="1066"/>
        <v>1.8931139888023923E-4</v>
      </c>
      <c r="HJ449" s="223">
        <f t="shared" ca="1" si="1067"/>
        <v>3.4483697524873353E-5</v>
      </c>
      <c r="HK449" s="223">
        <f t="shared" ca="1" si="1068"/>
        <v>-2.2762763061878199E-4</v>
      </c>
      <c r="HL449" s="223">
        <f t="shared" ca="1" si="1069"/>
        <v>2.1844257404427978E-4</v>
      </c>
      <c r="HM449" s="223">
        <f t="shared" ca="1" si="1070"/>
        <v>-1.50927529075824E-5</v>
      </c>
      <c r="HN449" s="223">
        <f t="shared" ca="1" si="1071"/>
        <v>-2.0167240554473412E-4</v>
      </c>
      <c r="HO449" s="223">
        <f t="shared" ca="1" si="1072"/>
        <v>2.3917912359180563E-4</v>
      </c>
      <c r="HP449" s="223">
        <f t="shared" ca="1" si="1073"/>
        <v>-6.4089197309913121E-5</v>
      </c>
      <c r="HQ449" s="223">
        <f t="shared" ca="1" si="1074"/>
        <v>-1.6796702302479023E-4</v>
      </c>
      <c r="HR449" s="223">
        <f t="shared" ca="1" si="1075"/>
        <v>2.5072415355289628E-4</v>
      </c>
      <c r="HS449" s="223">
        <f t="shared" ca="1" si="1076"/>
        <v>-1.1062272980125984E-4</v>
      </c>
      <c r="HT449" s="223">
        <f t="shared" ca="1" si="1077"/>
        <v>-1.2780676200699551E-4</v>
      </c>
      <c r="HU449" s="223">
        <f t="shared" ca="1" si="1078"/>
        <v>2.5263399490067442E-4</v>
      </c>
      <c r="HV449" s="223">
        <f t="shared" ca="1" si="1079"/>
        <v>-1.5290509282428577E-4</v>
      </c>
      <c r="HW449" s="223">
        <f t="shared" ca="1" si="1080"/>
        <v>-8.2734958800129811E-5</v>
      </c>
      <c r="HX449" s="223">
        <f t="shared" ca="1" si="1081"/>
        <v>2.4483525350319635E-4</v>
      </c>
      <c r="HY449" s="223">
        <f t="shared" ca="1" si="1082"/>
        <v>-1.8931139888023841E-4</v>
      </c>
      <c r="HZ449" s="223">
        <f t="shared" ca="1" si="1083"/>
        <v>-3.4483697524874586E-5</v>
      </c>
      <c r="IA449" s="223">
        <f t="shared" ca="1" si="1084"/>
        <v>2.276276306187825E-4</v>
      </c>
      <c r="IB449" s="223">
        <f t="shared" ca="1" si="1085"/>
        <v>-2.1844257404427913E-4</v>
      </c>
      <c r="IC449" s="223">
        <f t="shared" ca="1" si="1086"/>
        <v>1.5092752907581181E-5</v>
      </c>
      <c r="ID449" s="223">
        <f t="shared" ca="1" si="1087"/>
        <v>2.0167240554473488E-4</v>
      </c>
      <c r="IE449" s="223">
        <f t="shared" ca="1" si="1088"/>
        <v>4.0548538600674564E-5</v>
      </c>
      <c r="IF449" s="223">
        <f t="shared" ca="1" si="1089"/>
        <v>6.4089197309911928E-5</v>
      </c>
      <c r="IG449" s="223">
        <f t="shared" ca="1" si="1090"/>
        <v>1.6796702302479121E-4</v>
      </c>
      <c r="IH449" s="223">
        <f t="shared" ca="1" si="1091"/>
        <v>-2.5072415355289611E-4</v>
      </c>
      <c r="II449" s="223">
        <f t="shared" ca="1" si="1092"/>
        <v>1.1062272980125873E-4</v>
      </c>
      <c r="IJ449" s="223">
        <f t="shared" ca="1" si="1093"/>
        <v>1.2780676200699654E-4</v>
      </c>
      <c r="IK449" s="223">
        <f t="shared" ca="1" si="1094"/>
        <v>-2.5263399490067448E-4</v>
      </c>
      <c r="IL449" s="223">
        <f t="shared" ca="1" si="1095"/>
        <v>1.5290509282428477E-4</v>
      </c>
      <c r="IM449" s="223">
        <f t="shared" ca="1" si="1096"/>
        <v>8.2734958800130963E-5</v>
      </c>
      <c r="IN449" s="223">
        <f t="shared" ca="1" si="1097"/>
        <v>-2.4483525350319662E-4</v>
      </c>
      <c r="IO449" s="223">
        <f t="shared" ca="1" si="1098"/>
        <v>1.8931139888023757E-4</v>
      </c>
      <c r="IP449" s="223">
        <f t="shared" ca="1" si="1099"/>
        <v>3.4483697524875819E-5</v>
      </c>
      <c r="IQ449" s="223">
        <f t="shared" ca="1" si="1100"/>
        <v>-2.2762763061878304E-4</v>
      </c>
      <c r="IR449" s="223">
        <f t="shared" ca="1" si="1101"/>
        <v>2.1844257404427854E-4</v>
      </c>
      <c r="IS449" s="223">
        <f t="shared" ca="1" si="1102"/>
        <v>-1.509275290757992E-5</v>
      </c>
      <c r="IT449" s="223">
        <f t="shared" ca="1" si="1103"/>
        <v>-2.0167240554473561E-4</v>
      </c>
      <c r="IU449" s="223">
        <f t="shared" ca="1" si="1104"/>
        <v>2.3917912359180482E-4</v>
      </c>
      <c r="IV449" s="223">
        <f t="shared" ca="1" si="1105"/>
        <v>-6.4089197309910722E-5</v>
      </c>
      <c r="IW449" s="223">
        <f t="shared" ca="1" si="1106"/>
        <v>-1.679670230247921E-4</v>
      </c>
      <c r="IX449" s="223">
        <f t="shared" ca="1" si="1107"/>
        <v>2.5072415355289595E-4</v>
      </c>
      <c r="IY449" s="223">
        <f t="shared" ca="1" si="1108"/>
        <v>-1.1062272980125759E-4</v>
      </c>
      <c r="IZ449" s="223">
        <f t="shared" ca="1" si="1109"/>
        <v>-1.2780676200699762E-4</v>
      </c>
      <c r="JA449" s="223">
        <f t="shared" ca="1" si="1110"/>
        <v>2.5263399490067459E-4</v>
      </c>
      <c r="JB449" s="223">
        <f t="shared" ca="1" si="1111"/>
        <v>-1.529050928242838E-4</v>
      </c>
    </row>
    <row r="450" spans="2:262">
      <c r="B450" s="230">
        <v>89</v>
      </c>
      <c r="C450" s="229">
        <f t="shared" si="1112"/>
        <v>1.7382812500000011E-3</v>
      </c>
      <c r="D450" s="226">
        <f t="shared" ca="1" si="855"/>
        <v>49.846650549460634</v>
      </c>
      <c r="E450" s="225">
        <f ca="1">CQ361</f>
        <v>-0.15334945053936958</v>
      </c>
      <c r="F450" s="224">
        <v>89</v>
      </c>
      <c r="G450" s="223">
        <f t="shared" ca="1" si="856"/>
        <v>-2.7561276977245595E-5</v>
      </c>
      <c r="H450" s="223">
        <f t="shared" ca="1" si="857"/>
        <v>3.404707986124201E-5</v>
      </c>
      <c r="I450" s="223">
        <f t="shared" ca="1" si="858"/>
        <v>-1.1647897978675802E-5</v>
      </c>
      <c r="J450" s="223">
        <f t="shared" ca="1" si="859"/>
        <v>-2.0633169723400211E-5</v>
      </c>
      <c r="K450" s="223">
        <f t="shared" ca="1" si="860"/>
        <v>3.5409394261972854E-5</v>
      </c>
      <c r="L450" s="223">
        <f t="shared" ca="1" si="861"/>
        <v>-2.0144868814975806E-5</v>
      </c>
      <c r="M450" s="223">
        <f t="shared" ca="1" si="862"/>
        <v>-1.2210233304570895E-5</v>
      </c>
      <c r="N450" s="223">
        <f t="shared" ca="1" si="863"/>
        <v>3.4206373526765634E-5</v>
      </c>
      <c r="O450" s="223">
        <f t="shared" ca="1" si="864"/>
        <v>-2.7182386846249456E-5</v>
      </c>
      <c r="P450" s="223">
        <f t="shared" ca="1" si="865"/>
        <v>-2.9026915100473111E-6</v>
      </c>
      <c r="Q450" s="223">
        <f t="shared" ca="1" si="866"/>
        <v>3.0525173943538077E-5</v>
      </c>
      <c r="R450" s="223">
        <f t="shared" ca="1" si="867"/>
        <v>-3.2250598892240228E-5</v>
      </c>
      <c r="S450" s="223">
        <f t="shared" ca="1" si="868"/>
        <v>6.6151440970283923E-6</v>
      </c>
      <c r="T450" s="223">
        <f t="shared" ca="1" si="869"/>
        <v>2.4632490575283586E-5</v>
      </c>
      <c r="U450" s="223">
        <f t="shared" ca="1" si="870"/>
        <v>-3.4982323793570655E-5</v>
      </c>
      <c r="V450" s="223">
        <f t="shared" ca="1" si="871"/>
        <v>1.5653726615055214E-5</v>
      </c>
      <c r="W450" s="223">
        <f t="shared" ca="1" si="872"/>
        <v>1.6955235771241939E-5</v>
      </c>
      <c r="X450" s="223">
        <f t="shared" ca="1" si="873"/>
        <v>-3.517965390405926E-5</v>
      </c>
      <c r="Y450" s="223">
        <f t="shared" ca="1" si="874"/>
        <v>2.3558230007162175E-5</v>
      </c>
      <c r="Z450" s="223">
        <f t="shared" ca="1" si="875"/>
        <v>8.0496102771998421E-6</v>
      </c>
      <c r="AA450" s="223">
        <f t="shared" ca="1" si="876"/>
        <v>-3.2828293077828179E-5</v>
      </c>
      <c r="AB450" s="223">
        <f t="shared" ca="1" si="877"/>
        <v>2.9755989851758467E-5</v>
      </c>
      <c r="AC450" s="223">
        <f t="shared" ca="1" si="878"/>
        <v>-1.439192322949532E-6</v>
      </c>
      <c r="AD450" s="223">
        <f t="shared" ca="1" si="879"/>
        <v>-2.8098592394598576E-5</v>
      </c>
      <c r="AE450" s="223">
        <f t="shared" ca="1" si="880"/>
        <v>3.3797991659191444E-5</v>
      </c>
      <c r="AF450" s="223">
        <f t="shared" ca="1" si="881"/>
        <v>-1.0823728507070441E-5</v>
      </c>
      <c r="AG450" s="223">
        <f t="shared" ca="1" si="882"/>
        <v>-2.1333208587083394E-5</v>
      </c>
      <c r="AH450" s="223">
        <f t="shared" ca="1" si="883"/>
        <v>3.5391401014406781E-5</v>
      </c>
      <c r="AI450" s="223">
        <f t="shared" ca="1" si="884"/>
        <v>-1.9424108632615069E-5</v>
      </c>
      <c r="AJ450" s="223">
        <f t="shared" ca="1" si="885"/>
        <v>-1.3022279291107268E-5</v>
      </c>
      <c r="AK450" s="223">
        <f t="shared" ca="1" si="886"/>
        <v>3.4420778806115985E-5</v>
      </c>
      <c r="AL450" s="223">
        <f t="shared" ca="1" si="887"/>
        <v>-2.6617253491979543E-5</v>
      </c>
      <c r="AM450" s="223">
        <f t="shared" ca="1" si="888"/>
        <v>-3.7679136186617424E-6</v>
      </c>
      <c r="AN450" s="223">
        <f t="shared" ca="1" si="889"/>
        <v>3.0956444544340134E-5</v>
      </c>
      <c r="AO450" s="223">
        <f t="shared" ca="1" si="890"/>
        <v>-3.1882035072945007E-5</v>
      </c>
      <c r="AP450" s="223">
        <f t="shared" ca="1" si="891"/>
        <v>5.7594293638050389E-6</v>
      </c>
      <c r="AQ450" s="223">
        <f t="shared" ca="1" si="892"/>
        <v>2.5249381861801943E-5</v>
      </c>
      <c r="AR450" s="223">
        <f t="shared" ca="1" si="893"/>
        <v>-3.4837031172330585E-5</v>
      </c>
      <c r="AS450" s="223">
        <f t="shared" ca="1" si="894"/>
        <v>1.4869513965611728E-5</v>
      </c>
      <c r="AT450" s="223">
        <f t="shared" ca="1" si="895"/>
        <v>1.7713055284727965E-5</v>
      </c>
      <c r="AU450" s="223">
        <f t="shared" ca="1" si="896"/>
        <v>-3.5268158621578819E-5</v>
      </c>
      <c r="AV450" s="223">
        <f t="shared" ca="1" si="897"/>
        <v>2.2902333976329765E-5</v>
      </c>
      <c r="AW450" s="223">
        <f t="shared" ca="1" si="898"/>
        <v>8.8934556092629595E-6</v>
      </c>
      <c r="AX450" s="223">
        <f t="shared" ca="1" si="899"/>
        <v>-3.314418315597899E-5</v>
      </c>
      <c r="AY450" s="223">
        <f t="shared" ca="1" si="900"/>
        <v>2.9275928708869316E-5</v>
      </c>
      <c r="AZ450" s="223">
        <f t="shared" ca="1" si="901"/>
        <v>-5.7045596788474722E-7</v>
      </c>
      <c r="BA450" s="223">
        <f t="shared" ca="1" si="902"/>
        <v>-2.8618982270566849E-5</v>
      </c>
      <c r="BB450" s="223">
        <f t="shared" ca="1" si="903"/>
        <v>3.3528544810753648E-5</v>
      </c>
      <c r="BC450" s="223">
        <f t="shared" ca="1" si="904"/>
        <v>-9.993039226137457E-6</v>
      </c>
      <c r="BD450" s="223">
        <f t="shared" ca="1" si="905"/>
        <v>-2.2020397123614018E-5</v>
      </c>
      <c r="BE450" s="223">
        <f t="shared" ca="1" si="906"/>
        <v>3.5352089310239362E-5</v>
      </c>
      <c r="BF450" s="223">
        <f t="shared" ca="1" si="907"/>
        <v>-1.869164809352825E-5</v>
      </c>
      <c r="BG450" s="223">
        <f t="shared" ca="1" si="908"/>
        <v>-1.3826481143532657E-5</v>
      </c>
      <c r="BH450" s="223">
        <f t="shared" ca="1" si="909"/>
        <v>3.4614450295389264E-5</v>
      </c>
      <c r="BI450" s="223">
        <f t="shared" ca="1" si="910"/>
        <v>-2.6036086899489113E-5</v>
      </c>
      <c r="BJ450" s="223">
        <f t="shared" ca="1" si="911"/>
        <v>-4.6308660770039062E-6</v>
      </c>
      <c r="BK450" s="223">
        <f t="shared" ca="1" si="912"/>
        <v>3.136906814048487E-5</v>
      </c>
      <c r="BL450" s="223">
        <f t="shared" ca="1" si="913"/>
        <v>-3.1494266707867705E-5</v>
      </c>
      <c r="BM450" s="223">
        <f t="shared" ca="1" si="914"/>
        <v>4.9002453656923624E-6</v>
      </c>
      <c r="BN450" s="223">
        <f t="shared" ca="1" si="915"/>
        <v>2.5851063864822038E-5</v>
      </c>
      <c r="BO450" s="223">
        <f t="shared" ca="1" si="916"/>
        <v>-3.4670754026152848E-5</v>
      </c>
      <c r="BP450" s="223">
        <f t="shared" ca="1" si="917"/>
        <v>1.407634447696207E-5</v>
      </c>
      <c r="BQ450" s="223">
        <f t="shared" ca="1" si="918"/>
        <v>1.8460205116044049E-5</v>
      </c>
      <c r="BR450" s="223">
        <f t="shared" ca="1" si="919"/>
        <v>-3.5335419119106194E-5</v>
      </c>
      <c r="BS450" s="223">
        <f t="shared" ca="1" si="920"/>
        <v>2.2232642435883439E-5</v>
      </c>
      <c r="BT450" s="223">
        <f t="shared" ca="1" si="921"/>
        <v>9.7319438562142966E-6</v>
      </c>
      <c r="BU450" s="223">
        <f t="shared" ca="1" si="922"/>
        <v>-3.344010841753756E-5</v>
      </c>
      <c r="BV450" s="223">
        <f t="shared" ca="1" si="923"/>
        <v>2.8778232841223574E-5</v>
      </c>
      <c r="BW450" s="223">
        <f t="shared" ca="1" si="924"/>
        <v>2.986240085246207E-7</v>
      </c>
      <c r="BX450" s="223">
        <f t="shared" ca="1" si="925"/>
        <v>-2.9122133141748017E-5</v>
      </c>
      <c r="BY450" s="223">
        <f t="shared" ca="1" si="926"/>
        <v>3.3238901620635054E-5</v>
      </c>
      <c r="BZ450" s="223">
        <f t="shared" ca="1" si="927"/>
        <v>-9.1563305120384481E-6</v>
      </c>
      <c r="CA450" s="223">
        <f t="shared" ca="1" si="928"/>
        <v>-2.2694321396312674E-5</v>
      </c>
      <c r="CB450" s="223">
        <f t="shared" ca="1" si="929"/>
        <v>3.5291482829371196E-5</v>
      </c>
      <c r="CC450" s="223">
        <f t="shared" ca="1" si="930"/>
        <v>-1.7947928404555849E-5</v>
      </c>
      <c r="CD450" s="223">
        <f t="shared" ca="1" si="931"/>
        <v>-1.4622354440723077E-5</v>
      </c>
      <c r="CE450" s="223">
        <f t="shared" ca="1" si="932"/>
        <v>3.4787271334122465E-5</v>
      </c>
      <c r="CF450" s="223">
        <f t="shared" ca="1" si="933"/>
        <v>-2.5439237141802771E-5</v>
      </c>
      <c r="CG450" s="223">
        <f t="shared" ca="1" si="934"/>
        <v>-5.491029074780517E-6</v>
      </c>
      <c r="CH450" s="223">
        <f t="shared" ca="1" si="935"/>
        <v>3.176279618294657E-5</v>
      </c>
      <c r="CI450" s="223">
        <f t="shared" ca="1" si="936"/>
        <v>-3.1087527374172065E-5</v>
      </c>
      <c r="CJ450" s="223">
        <f t="shared" ca="1" si="937"/>
        <v>4.0381096430033719E-6</v>
      </c>
      <c r="CK450" s="223">
        <f t="shared" ca="1" si="938"/>
        <v>2.6437174153603161E-5</v>
      </c>
      <c r="CL450" s="223">
        <f t="shared" ca="1" si="939"/>
        <v>-3.4483592514172534E-5</v>
      </c>
      <c r="CM450" s="223">
        <f t="shared" ca="1" si="940"/>
        <v>1.3274695924748376E-5</v>
      </c>
      <c r="CN450" s="223">
        <f t="shared" ca="1" si="941"/>
        <v>1.9196235210070619E-5</v>
      </c>
      <c r="CO450" s="223">
        <f t="shared" ca="1" si="942"/>
        <v>-3.5381394881432605E-5</v>
      </c>
      <c r="CP450" s="223">
        <f t="shared" ca="1" si="943"/>
        <v>2.1549558782966177E-5</v>
      </c>
      <c r="CQ450" s="223">
        <f t="shared" ca="1" si="944"/>
        <v>1.0564569944087474E-5</v>
      </c>
      <c r="CR450" s="223">
        <f t="shared" ca="1" si="945"/>
        <v>-3.3715890608191441E-5</v>
      </c>
      <c r="CS450" s="223">
        <f t="shared" ca="1" si="946"/>
        <v>2.8263202042201126E-5</v>
      </c>
      <c r="CT450" s="223">
        <f t="shared" ca="1" si="947"/>
        <v>1.1675241049970213E-6</v>
      </c>
      <c r="CU450" s="223">
        <f t="shared" ca="1" si="948"/>
        <v>-2.9607741928871851E-5</v>
      </c>
      <c r="CV450" s="223">
        <f t="shared" ca="1" si="949"/>
        <v>3.2929236559062787E-5</v>
      </c>
      <c r="CW450" s="223">
        <f t="shared" ca="1" si="950"/>
        <v>-8.3141063668167271E-6</v>
      </c>
      <c r="CX450" s="223">
        <f t="shared" ca="1" si="951"/>
        <v>-2.3354575458398286E-5</v>
      </c>
      <c r="CY450" s="223">
        <f t="shared" ca="1" si="952"/>
        <v>3.5209618078880206E-5</v>
      </c>
      <c r="CZ450" s="223">
        <f t="shared" ca="1" si="953"/>
        <v>-1.719339755462794E-5</v>
      </c>
      <c r="DA450" s="223">
        <f t="shared" ca="1" si="954"/>
        <v>-1.5409419778362997E-5</v>
      </c>
      <c r="DB450" s="223">
        <f t="shared" ca="1" si="955"/>
        <v>3.4939137821383665E-5</v>
      </c>
      <c r="DC450" s="223">
        <f t="shared" ca="1" si="956"/>
        <v>-2.4827063738896568E-5</v>
      </c>
      <c r="DD450" s="223">
        <f t="shared" ca="1" si="957"/>
        <v>-6.3478844819647872E-6</v>
      </c>
      <c r="DE450" s="223">
        <f t="shared" ca="1" si="958"/>
        <v>3.2137391504675542E-5</v>
      </c>
      <c r="DF450" s="223">
        <f t="shared" ca="1" si="959"/>
        <v>-3.066206207642399E-5</v>
      </c>
      <c r="DG450" s="223">
        <f t="shared" ca="1" si="960"/>
        <v>3.1735415140590808E-6</v>
      </c>
      <c r="DH450" s="223">
        <f t="shared" ca="1" si="961"/>
        <v>2.7007359677223779E-5</v>
      </c>
      <c r="DI450" s="223">
        <f t="shared" ca="1" si="962"/>
        <v>-3.4275659375486489E-5</v>
      </c>
      <c r="DJ450" s="223">
        <f t="shared" ca="1" si="963"/>
        <v>1.2465051192082471E-5</v>
      </c>
      <c r="DK450" s="223">
        <f t="shared" ca="1" si="964"/>
        <v>1.9920702209799259E-5</v>
      </c>
      <c r="DL450" s="223">
        <f t="shared" ca="1" si="965"/>
        <v>-3.5406058214478051E-5</v>
      </c>
      <c r="DM450" s="223">
        <f t="shared" ca="1" si="966"/>
        <v>2.0853494481627968E-5</v>
      </c>
      <c r="DN450" s="223">
        <f t="shared" ca="1" si="967"/>
        <v>1.1390832330062007E-5</v>
      </c>
      <c r="DO450" s="223">
        <f t="shared" ca="1" si="968"/>
        <v>-3.3971363607061307E-5</v>
      </c>
      <c r="DP450" s="223">
        <f t="shared" ca="1" si="969"/>
        <v>2.7731146547098251E-5</v>
      </c>
      <c r="DQ450" s="223">
        <f t="shared" ca="1" si="970"/>
        <v>2.0357209286051101E-6</v>
      </c>
      <c r="DR450" s="223">
        <f t="shared" ca="1" si="971"/>
        <v>-3.0075516119361966E-5</v>
      </c>
      <c r="DS450" s="223">
        <f t="shared" ca="1" si="972"/>
        <v>3.259973615669044E-5</v>
      </c>
      <c r="DT450" s="223">
        <f t="shared" ca="1" si="973"/>
        <v>-7.4668741148040998E-6</v>
      </c>
      <c r="DU450" s="223">
        <f t="shared" ca="1" si="974"/>
        <v>-2.4000761597510091E-5</v>
      </c>
      <c r="DV450" s="223">
        <f t="shared" ca="1" si="975"/>
        <v>3.5106544371030803E-5</v>
      </c>
      <c r="DW450" s="223">
        <f t="shared" ca="1" si="976"/>
        <v>-1.6428510044916545E-5</v>
      </c>
      <c r="DX450" s="223">
        <f t="shared" ca="1" si="977"/>
        <v>-1.6187203057723755E-5</v>
      </c>
      <c r="DY450" s="223">
        <f t="shared" ca="1" si="978"/>
        <v>3.5069958278479923E-5</v>
      </c>
      <c r="DZ450" s="223">
        <f t="shared" ca="1" si="979"/>
        <v>-2.4199935441137033E-5</v>
      </c>
      <c r="EA450" s="223">
        <f t="shared" ca="1" si="980"/>
        <v>-7.2009161608998125E-6</v>
      </c>
      <c r="EB450" s="223">
        <f t="shared" ca="1" si="981"/>
        <v>3.2492628463455728E-5</v>
      </c>
      <c r="EC450" s="223">
        <f t="shared" ca="1" si="982"/>
        <v>-3.0218127099008911E-5</v>
      </c>
      <c r="ED450" s="223">
        <f t="shared" ca="1" si="983"/>
        <v>2.3070617623740823E-6</v>
      </c>
      <c r="EE450" s="223">
        <f t="shared" ca="1" si="984"/>
        <v>2.7561276977245077E-5</v>
      </c>
      <c r="EF450" s="223">
        <f t="shared" ca="1" si="985"/>
        <v>-3.4047079861241841E-5</v>
      </c>
      <c r="EG450" s="223">
        <f t="shared" ca="1" si="986"/>
        <v>1.1647897978675797E-5</v>
      </c>
      <c r="EH450" s="223">
        <f t="shared" ca="1" si="987"/>
        <v>2.0633169723399753E-5</v>
      </c>
      <c r="EI450" s="223">
        <f t="shared" ca="1" si="988"/>
        <v>-3.5409394261972868E-5</v>
      </c>
      <c r="EJ450" s="223">
        <f t="shared" ca="1" si="989"/>
        <v>2.0144868814975589E-5</v>
      </c>
      <c r="EK450" s="223">
        <f t="shared" ca="1" si="990"/>
        <v>1.2210233304570609E-5</v>
      </c>
      <c r="EL450" s="223">
        <f t="shared" ca="1" si="991"/>
        <v>-3.420637352676541E-5</v>
      </c>
      <c r="EM450" s="223">
        <f t="shared" ca="1" si="992"/>
        <v>2.7182386846249128E-5</v>
      </c>
      <c r="EN450" s="223">
        <f t="shared" ca="1" si="993"/>
        <v>2.90269151004732E-6</v>
      </c>
      <c r="EO450" s="223">
        <f t="shared" ca="1" si="994"/>
        <v>-3.0525173943537766E-5</v>
      </c>
      <c r="EP450" s="223">
        <f t="shared" ca="1" si="995"/>
        <v>3.2250598892240743E-5</v>
      </c>
      <c r="EQ450" s="223">
        <f t="shared" ca="1" si="996"/>
        <v>-6.6151440970281356E-6</v>
      </c>
      <c r="ER450" s="223">
        <f t="shared" ca="1" si="997"/>
        <v>-2.4632490575283318E-5</v>
      </c>
      <c r="ES450" s="223">
        <f t="shared" ca="1" si="998"/>
        <v>3.4982323793570818E-5</v>
      </c>
      <c r="ET450" s="223">
        <f t="shared" ca="1" si="999"/>
        <v>-1.5653726615054753E-5</v>
      </c>
      <c r="EU450" s="223">
        <f t="shared" ca="1" si="1000"/>
        <v>-1.6955235771241949E-5</v>
      </c>
      <c r="EV450" s="223">
        <f t="shared" ca="1" si="1001"/>
        <v>3.5179653904059165E-5</v>
      </c>
      <c r="EW450" s="223">
        <f t="shared" ca="1" si="1002"/>
        <v>-2.355823000716311E-5</v>
      </c>
      <c r="EX450" s="223">
        <f t="shared" ca="1" si="1003"/>
        <v>-8.0496102772000928E-6</v>
      </c>
      <c r="EY450" s="223">
        <f t="shared" ca="1" si="1004"/>
        <v>3.2828293077827996E-5</v>
      </c>
      <c r="EZ450" s="223">
        <f t="shared" ca="1" si="1005"/>
        <v>-2.9755989851759002E-5</v>
      </c>
      <c r="FA450" s="223">
        <f t="shared" ca="1" si="1006"/>
        <v>1.4391923229490208E-6</v>
      </c>
      <c r="FB450" s="223">
        <f t="shared" ca="1" si="1007"/>
        <v>2.809859239459843E-5</v>
      </c>
      <c r="FC450" s="223">
        <f t="shared" ca="1" si="1008"/>
        <v>-3.3797991659191668E-5</v>
      </c>
      <c r="FD450" s="223">
        <f t="shared" ca="1" si="1009"/>
        <v>1.0823728507069714E-5</v>
      </c>
      <c r="FE450" s="223">
        <f t="shared" ca="1" si="1010"/>
        <v>2.1333208587083601E-5</v>
      </c>
      <c r="FF450" s="223">
        <f t="shared" ca="1" si="1011"/>
        <v>-3.5391401014406801E-5</v>
      </c>
      <c r="FG450" s="223">
        <f t="shared" ca="1" si="1012"/>
        <v>1.9424108632615902E-5</v>
      </c>
      <c r="FH450" s="223">
        <f t="shared" ca="1" si="1013"/>
        <v>1.3022279291107511E-5</v>
      </c>
      <c r="FI450" s="223">
        <f t="shared" ca="1" si="1014"/>
        <v>-3.4420778806115924E-5</v>
      </c>
      <c r="FJ450" s="223">
        <f t="shared" ca="1" si="1015"/>
        <v>2.6617253491980041E-5</v>
      </c>
      <c r="FK450" s="223">
        <f t="shared" ca="1" si="1016"/>
        <v>3.7679136186625013E-6</v>
      </c>
      <c r="FL450" s="223">
        <f t="shared" ca="1" si="1017"/>
        <v>-3.0956444544340263E-5</v>
      </c>
      <c r="FM450" s="223">
        <f t="shared" ca="1" si="1018"/>
        <v>3.1882035072945115E-5</v>
      </c>
      <c r="FN450" s="223">
        <f t="shared" ca="1" si="1019"/>
        <v>-5.7594293638062722E-6</v>
      </c>
      <c r="FO450" s="223">
        <f t="shared" ca="1" si="1020"/>
        <v>-2.5249381861802129E-5</v>
      </c>
      <c r="FP450" s="223">
        <f t="shared" ca="1" si="1021"/>
        <v>3.4837031172330632E-5</v>
      </c>
      <c r="FQ450" s="223">
        <f t="shared" ca="1" si="1022"/>
        <v>-1.4869513965612406E-5</v>
      </c>
      <c r="FR450" s="223">
        <f t="shared" ca="1" si="1023"/>
        <v>-1.7713055284728623E-5</v>
      </c>
      <c r="FS450" s="223">
        <f t="shared" ca="1" si="1024"/>
        <v>3.5268158621578852E-5</v>
      </c>
      <c r="FT450" s="223">
        <f t="shared" ca="1" si="1025"/>
        <v>-2.2902333976330337E-5</v>
      </c>
      <c r="FU450" s="223">
        <f t="shared" ca="1" si="1026"/>
        <v>-8.89345560926175E-6</v>
      </c>
      <c r="FV450" s="223">
        <f t="shared" ca="1" si="1027"/>
        <v>3.3144183155979078E-5</v>
      </c>
      <c r="FW450" s="223">
        <f t="shared" ca="1" si="1028"/>
        <v>-2.9275928708869451E-5</v>
      </c>
      <c r="FX450" s="223">
        <f t="shared" ca="1" si="1029"/>
        <v>5.7045596788549303E-7</v>
      </c>
      <c r="FY450" s="223">
        <f t="shared" ca="1" si="1030"/>
        <v>2.8618982270567296E-5</v>
      </c>
      <c r="FZ450" s="223">
        <f t="shared" ca="1" si="1031"/>
        <v>-3.3528544810753723E-5</v>
      </c>
      <c r="GA450" s="223">
        <f t="shared" ca="1" si="1032"/>
        <v>9.9930392261381736E-6</v>
      </c>
      <c r="GB450" s="223">
        <f t="shared" ca="1" si="1033"/>
        <v>2.2020397123613039E-5</v>
      </c>
      <c r="GC450" s="223">
        <f t="shared" ca="1" si="1034"/>
        <v>-3.5352089310239349E-5</v>
      </c>
      <c r="GD450" s="223">
        <f t="shared" ca="1" si="1035"/>
        <v>1.8691648093528457E-5</v>
      </c>
      <c r="GE450" s="223">
        <f t="shared" ca="1" si="1036"/>
        <v>1.3826481143531968E-5</v>
      </c>
      <c r="GF450" s="223">
        <f t="shared" ca="1" si="1037"/>
        <v>-3.461445029538942E-5</v>
      </c>
      <c r="GG450" s="223">
        <f t="shared" ca="1" si="1038"/>
        <v>2.6036086899489279E-5</v>
      </c>
      <c r="GH450" s="223">
        <f t="shared" ca="1" si="1039"/>
        <v>4.6308660770031659E-6</v>
      </c>
      <c r="GI450" s="223">
        <f t="shared" ca="1" si="1040"/>
        <v>-3.1369068140484294E-5</v>
      </c>
      <c r="GJ450" s="223">
        <f t="shared" ca="1" si="1041"/>
        <v>3.149426670786759E-5</v>
      </c>
      <c r="GK450" s="223">
        <f t="shared" ca="1" si="1042"/>
        <v>-4.900245365692603E-6</v>
      </c>
      <c r="GL450" s="223">
        <f t="shared" ca="1" si="1043"/>
        <v>-2.5851063864821181E-5</v>
      </c>
      <c r="GM450" s="223">
        <f t="shared" ca="1" si="1044"/>
        <v>3.4670754026152692E-5</v>
      </c>
      <c r="GN450" s="223">
        <f t="shared" ca="1" si="1045"/>
        <v>-1.4076344476962294E-5</v>
      </c>
      <c r="GO450" s="223">
        <f t="shared" ca="1" si="1046"/>
        <v>-1.8460205116043843E-5</v>
      </c>
      <c r="GP450" s="223">
        <f t="shared" ca="1" si="1047"/>
        <v>3.5335419119106242E-5</v>
      </c>
      <c r="GQ450" s="223">
        <f t="shared" ca="1" si="1048"/>
        <v>-2.2232642435883632E-5</v>
      </c>
      <c r="GR450" s="223">
        <f t="shared" ca="1" si="1049"/>
        <v>-9.7319438562140628E-6</v>
      </c>
      <c r="GS450" s="223">
        <f t="shared" ca="1" si="1050"/>
        <v>3.3440108417537147E-5</v>
      </c>
      <c r="GT450" s="223">
        <f t="shared" ca="1" si="1051"/>
        <v>-2.8778232841223131E-5</v>
      </c>
      <c r="GU450" s="223">
        <f t="shared" ca="1" si="1052"/>
        <v>-2.986240085243776E-7</v>
      </c>
      <c r="GV450" s="223">
        <f t="shared" ca="1" si="1053"/>
        <v>2.9122133141747878E-5</v>
      </c>
      <c r="GW450" s="223">
        <f t="shared" ca="1" si="1054"/>
        <v>-3.323890162063479E-5</v>
      </c>
      <c r="GX450" s="223">
        <f t="shared" ca="1" si="1055"/>
        <v>9.1563305120386836E-6</v>
      </c>
      <c r="GY450" s="223">
        <f t="shared" ca="1" si="1056"/>
        <v>2.2694321396312487E-5</v>
      </c>
      <c r="GZ450" s="223">
        <f t="shared" ca="1" si="1057"/>
        <v>-3.5291482829371304E-5</v>
      </c>
      <c r="HA450" s="223">
        <f t="shared" ca="1" si="1058"/>
        <v>1.7947928404555188E-5</v>
      </c>
      <c r="HB450" s="223">
        <f t="shared" ca="1" si="1059"/>
        <v>1.4622354440722857E-5</v>
      </c>
      <c r="HC450" s="223">
        <f t="shared" ca="1" si="1060"/>
        <v>-3.4787271334122235E-5</v>
      </c>
      <c r="HD450" s="223">
        <f t="shared" ca="1" si="1061"/>
        <v>2.543923714180224E-5</v>
      </c>
      <c r="HE450" s="223">
        <f t="shared" ca="1" si="1062"/>
        <v>5.4910290747802773E-6</v>
      </c>
      <c r="HF450" s="223">
        <f t="shared" ca="1" si="1063"/>
        <v>-3.1762796182946461E-5</v>
      </c>
      <c r="HG450" s="223">
        <f t="shared" ca="1" si="1064"/>
        <v>3.1087527374172661E-5</v>
      </c>
      <c r="HH450" s="223">
        <f t="shared" ca="1" si="1065"/>
        <v>-4.0381096430026138E-6</v>
      </c>
      <c r="HI450" s="223">
        <f t="shared" ca="1" si="1066"/>
        <v>-2.6437174153602998E-5</v>
      </c>
      <c r="HJ450" s="223">
        <f t="shared" ca="1" si="1067"/>
        <v>3.4483592514172825E-5</v>
      </c>
      <c r="HK450" s="223">
        <f t="shared" ca="1" si="1068"/>
        <v>-1.3274695924747668E-5</v>
      </c>
      <c r="HL450" s="223">
        <f t="shared" ca="1" si="1069"/>
        <v>-1.9196235210070415E-5</v>
      </c>
      <c r="HM450" s="223">
        <f t="shared" ca="1" si="1070"/>
        <v>3.5381394881432598E-5</v>
      </c>
      <c r="HN450" s="223">
        <f t="shared" ca="1" si="1071"/>
        <v>-2.1549558782967166E-5</v>
      </c>
      <c r="HO450" s="223">
        <f t="shared" ca="1" si="1072"/>
        <v>-1.0564569944088202E-5</v>
      </c>
      <c r="HP450" s="223">
        <f t="shared" ca="1" si="1073"/>
        <v>3.371589060819136E-5</v>
      </c>
      <c r="HQ450" s="223">
        <f t="shared" ca="1" si="1074"/>
        <v>-2.8263202042201881E-5</v>
      </c>
      <c r="HR450" s="223">
        <f t="shared" ca="1" si="1075"/>
        <v>-1.1675241049977841E-6</v>
      </c>
      <c r="HS450" s="223">
        <f t="shared" ca="1" si="1076"/>
        <v>2.9607741928871722E-5</v>
      </c>
      <c r="HT450" s="223">
        <f t="shared" ca="1" si="1077"/>
        <v>-3.2929236559062882E-5</v>
      </c>
      <c r="HU450" s="223">
        <f t="shared" ca="1" si="1078"/>
        <v>8.3141063668179418E-6</v>
      </c>
      <c r="HV450" s="223">
        <f t="shared" ca="1" si="1079"/>
        <v>2.3354575458398107E-5</v>
      </c>
      <c r="HW450" s="223">
        <f t="shared" ca="1" si="1080"/>
        <v>-3.5209618078880233E-5</v>
      </c>
      <c r="HX450" s="223">
        <f t="shared" ca="1" si="1081"/>
        <v>1.7193397554629034E-5</v>
      </c>
      <c r="HY450" s="223">
        <f t="shared" ca="1" si="1082"/>
        <v>1.5409419778363685E-5</v>
      </c>
      <c r="HZ450" s="223">
        <f t="shared" ca="1" si="1083"/>
        <v>-3.4939137821383631E-5</v>
      </c>
      <c r="IA450" s="223">
        <f t="shared" ca="1" si="1084"/>
        <v>2.482706373889674E-5</v>
      </c>
      <c r="IB450" s="223">
        <f t="shared" ca="1" si="1085"/>
        <v>6.3478844819635582E-6</v>
      </c>
      <c r="IC450" s="223">
        <f t="shared" ca="1" si="1086"/>
        <v>-3.2137391504675434E-5</v>
      </c>
      <c r="ID450" s="223">
        <f t="shared" ca="1" si="1087"/>
        <v>3.0662062076424112E-5</v>
      </c>
      <c r="IE450" s="223">
        <f t="shared" ca="1" si="1088"/>
        <v>3.7346430742362747E-6</v>
      </c>
      <c r="IF450" s="223">
        <f t="shared" ca="1" si="1089"/>
        <v>-2.7007359677224271E-5</v>
      </c>
      <c r="IG450" s="223">
        <f t="shared" ca="1" si="1090"/>
        <v>3.4275659375487058E-5</v>
      </c>
      <c r="IH450" s="223">
        <f t="shared" ca="1" si="1091"/>
        <v>-1.2465051192082698E-5</v>
      </c>
      <c r="II450" s="223">
        <f t="shared" ca="1" si="1092"/>
        <v>-1.9920702209799889E-5</v>
      </c>
      <c r="IJ450" s="223">
        <f t="shared" ca="1" si="1093"/>
        <v>3.5406058214478017E-5</v>
      </c>
      <c r="IK450" s="223">
        <f t="shared" ca="1" si="1094"/>
        <v>-2.0853494481628161E-5</v>
      </c>
      <c r="IL450" s="223">
        <f t="shared" ca="1" si="1095"/>
        <v>-1.1390832330062729E-5</v>
      </c>
      <c r="IM450" s="223">
        <f t="shared" ca="1" si="1096"/>
        <v>3.3971363607060955E-5</v>
      </c>
      <c r="IN450" s="223">
        <f t="shared" ca="1" si="1097"/>
        <v>-2.77311465470984E-5</v>
      </c>
      <c r="IO450" s="223">
        <f t="shared" ca="1" si="1098"/>
        <v>-2.0357209286068779E-6</v>
      </c>
      <c r="IP450" s="223">
        <f t="shared" ca="1" si="1099"/>
        <v>3.0075516119361302E-5</v>
      </c>
      <c r="IQ450" s="223">
        <f t="shared" ca="1" si="1100"/>
        <v>-3.2599736156690535E-5</v>
      </c>
      <c r="IR450" s="223">
        <f t="shared" ca="1" si="1101"/>
        <v>7.4668741148023693E-6</v>
      </c>
      <c r="IS450" s="223">
        <f t="shared" ca="1" si="1102"/>
        <v>2.4000761597509908E-5</v>
      </c>
      <c r="IT450" s="223">
        <f t="shared" ca="1" si="1103"/>
        <v>-3.5106544371030836E-5</v>
      </c>
      <c r="IU450" s="223">
        <f t="shared" ca="1" si="1104"/>
        <v>1.6428510044918544E-5</v>
      </c>
      <c r="IV450" s="223">
        <f t="shared" ca="1" si="1105"/>
        <v>1.6187203057723542E-5</v>
      </c>
      <c r="IW450" s="223">
        <f t="shared" ca="1" si="1106"/>
        <v>-3.5069958278479889E-5</v>
      </c>
      <c r="IX450" s="223">
        <f t="shared" ca="1" si="1107"/>
        <v>2.4199935441138677E-5</v>
      </c>
      <c r="IY450" s="223">
        <f t="shared" ca="1" si="1108"/>
        <v>7.2009161608995745E-6</v>
      </c>
      <c r="IZ450" s="223">
        <f t="shared" ca="1" si="1109"/>
        <v>-3.2492628463456433E-5</v>
      </c>
      <c r="JA450" s="223">
        <f t="shared" ca="1" si="1110"/>
        <v>3.0218127099010086E-5</v>
      </c>
      <c r="JB450" s="223">
        <f t="shared" ca="1" si="1111"/>
        <v>-2.3070617623743249E-6</v>
      </c>
    </row>
    <row r="451" spans="2:262">
      <c r="B451" s="230">
        <v>90</v>
      </c>
      <c r="C451" s="229">
        <f t="shared" si="1112"/>
        <v>1.7578125000000011E-3</v>
      </c>
      <c r="D451" s="226">
        <f t="shared" ca="1" si="855"/>
        <v>49.847511277145344</v>
      </c>
      <c r="E451" s="225">
        <f ca="1">CR361</f>
        <v>-0.15248872285465823</v>
      </c>
      <c r="F451" s="224">
        <v>90</v>
      </c>
      <c r="G451" s="223">
        <f t="shared" ca="1" si="856"/>
        <v>-4.7893198551155115E-5</v>
      </c>
      <c r="H451" s="223">
        <f t="shared" ca="1" si="857"/>
        <v>1.6045923575797621E-4</v>
      </c>
      <c r="I451" s="223">
        <f t="shared" ca="1" si="858"/>
        <v>-1.4327771172967257E-4</v>
      </c>
      <c r="J451" s="223">
        <f t="shared" ca="1" si="859"/>
        <v>1.0241630695290358E-5</v>
      </c>
      <c r="K451" s="223">
        <f t="shared" ca="1" si="860"/>
        <v>1.3107584716556695E-4</v>
      </c>
      <c r="L451" s="223">
        <f t="shared" ca="1" si="861"/>
        <v>-1.6640521267985978E-4</v>
      </c>
      <c r="M451" s="223">
        <f t="shared" ca="1" si="862"/>
        <v>6.7179091749048952E-5</v>
      </c>
      <c r="N451" s="223">
        <f t="shared" ca="1" si="863"/>
        <v>8.6368136217176181E-5</v>
      </c>
      <c r="O451" s="223">
        <f t="shared" ca="1" si="864"/>
        <v>-1.7007796909880802E-4</v>
      </c>
      <c r="P451" s="223">
        <f t="shared" ca="1" si="865"/>
        <v>1.1626251958611477E-4</v>
      </c>
      <c r="Q451" s="223">
        <f t="shared" ca="1" si="866"/>
        <v>3.1562964986834913E-5</v>
      </c>
      <c r="R451" s="223">
        <f t="shared" ca="1" si="867"/>
        <v>-1.5386659216686798E-4</v>
      </c>
      <c r="S451" s="223">
        <f t="shared" ca="1" si="868"/>
        <v>1.5175347889001344E-4</v>
      </c>
      <c r="T451" s="223">
        <f t="shared" ca="1" si="869"/>
        <v>-2.6932291491308405E-5</v>
      </c>
      <c r="U451" s="223">
        <f t="shared" ca="1" si="870"/>
        <v>-1.1966638427049359E-4</v>
      </c>
      <c r="V451" s="223">
        <f t="shared" ca="1" si="871"/>
        <v>1.6950265525342317E-4</v>
      </c>
      <c r="W451" s="223">
        <f t="shared" ca="1" si="872"/>
        <v>-8.2278843417675558E-5</v>
      </c>
      <c r="X451" s="223">
        <f t="shared" ca="1" si="873"/>
        <v>-7.1475755656720034E-5</v>
      </c>
      <c r="Y451" s="223">
        <f t="shared" ca="1" si="874"/>
        <v>1.6743495928323482E-4</v>
      </c>
      <c r="Z451" s="223">
        <f t="shared" ca="1" si="875"/>
        <v>-1.2800602192876312E-4</v>
      </c>
      <c r="AA451" s="223">
        <f t="shared" ca="1" si="876"/>
        <v>-1.4928762815619349E-5</v>
      </c>
      <c r="AB451" s="223">
        <f t="shared" ca="1" si="877"/>
        <v>1.4579212918115777E-4</v>
      </c>
      <c r="AC451" s="223">
        <f t="shared" ca="1" si="878"/>
        <v>-1.587677770917535E-4</v>
      </c>
      <c r="AD451" s="223">
        <f t="shared" ca="1" si="879"/>
        <v>4.3363579597577321E-5</v>
      </c>
      <c r="AE451" s="223">
        <f t="shared" ca="1" si="880"/>
        <v>1.0710446867859594E-4</v>
      </c>
      <c r="AF451" s="223">
        <f t="shared" ca="1" si="881"/>
        <v>-1.7096769459731936E-4</v>
      </c>
      <c r="AG451" s="223">
        <f t="shared" ca="1" si="882"/>
        <v>9.6586204845999226E-5</v>
      </c>
      <c r="AH451" s="223">
        <f t="shared" ca="1" si="883"/>
        <v>5.5895024496667681E-5</v>
      </c>
      <c r="AI451" s="223">
        <f t="shared" ca="1" si="884"/>
        <v>-1.6317945928050496E-4</v>
      </c>
      <c r="AJ451" s="223">
        <f t="shared" ca="1" si="885"/>
        <v>1.3851675630502874E-4</v>
      </c>
      <c r="AK451" s="223">
        <f t="shared" ca="1" si="886"/>
        <v>-1.8492115024006919E-6</v>
      </c>
      <c r="AL451" s="223">
        <f t="shared" ca="1" si="887"/>
        <v>-1.363136082933483E-4</v>
      </c>
      <c r="AM451" s="223">
        <f t="shared" ca="1" si="888"/>
        <v>1.642530548088049E-4</v>
      </c>
      <c r="AN451" s="223">
        <f t="shared" ca="1" si="889"/>
        <v>-5.9377252727375937E-5</v>
      </c>
      <c r="AO451" s="223">
        <f t="shared" ca="1" si="890"/>
        <v>-9.351107850406518E-5</v>
      </c>
      <c r="AP451" s="223">
        <f t="shared" ca="1" si="891"/>
        <v>1.7078622158179461E-4</v>
      </c>
      <c r="AQ451" s="223">
        <f t="shared" ca="1" si="892"/>
        <v>-1.0996338832226558E-4</v>
      </c>
      <c r="AR451" s="223">
        <f t="shared" ca="1" si="893"/>
        <v>-3.977599369538393E-5</v>
      </c>
      <c r="AS451" s="223">
        <f t="shared" ca="1" si="894"/>
        <v>1.5735245188193715E-4</v>
      </c>
      <c r="AT451" s="223">
        <f t="shared" ca="1" si="895"/>
        <v>-1.4769349859711415E-4</v>
      </c>
      <c r="AU451" s="223">
        <f t="shared" ca="1" si="896"/>
        <v>1.8609376902773203E-5</v>
      </c>
      <c r="AV451" s="223">
        <f t="shared" ca="1" si="897"/>
        <v>1.2552231284107491E-4</v>
      </c>
      <c r="AW451" s="223">
        <f t="shared" ca="1" si="898"/>
        <v>-1.6815648581819365E-4</v>
      </c>
      <c r="AX451" s="223">
        <f t="shared" ca="1" si="899"/>
        <v>7.481909045450412E-5</v>
      </c>
      <c r="AY451" s="223">
        <f t="shared" ca="1" si="900"/>
        <v>7.9017125525183935E-5</v>
      </c>
      <c r="AZ451" s="223">
        <f t="shared" ca="1" si="901"/>
        <v>-1.6895998389119187E-4</v>
      </c>
      <c r="BA451" s="223">
        <f t="shared" ca="1" si="902"/>
        <v>1.222815642568867E-4</v>
      </c>
      <c r="BB451" s="223">
        <f t="shared" ca="1" si="903"/>
        <v>2.3273898331042508E-5</v>
      </c>
      <c r="BC451" s="223">
        <f t="shared" ca="1" si="904"/>
        <v>-1.5001005435414728E-4</v>
      </c>
      <c r="BD451" s="223">
        <f t="shared" ca="1" si="905"/>
        <v>1.5544787176023159E-4</v>
      </c>
      <c r="BE451" s="223">
        <f t="shared" ca="1" si="906"/>
        <v>-3.5190323830649389E-5</v>
      </c>
      <c r="BF451" s="223">
        <f t="shared" ca="1" si="907"/>
        <v>-1.135221688986676E-4</v>
      </c>
      <c r="BG451" s="223">
        <f t="shared" ca="1" si="908"/>
        <v>1.7044047794546798E-4</v>
      </c>
      <c r="BH451" s="223">
        <f t="shared" ca="1" si="909"/>
        <v>-8.9540379440278039E-5</v>
      </c>
      <c r="BI451" s="223">
        <f t="shared" ca="1" si="910"/>
        <v>-6.3762194432342653E-5</v>
      </c>
      <c r="BJ451" s="223">
        <f t="shared" ca="1" si="911"/>
        <v>1.6550656919279416E-4</v>
      </c>
      <c r="BK451" s="223">
        <f t="shared" ca="1" si="912"/>
        <v>-1.3342210188180969E-4</v>
      </c>
      <c r="BL451" s="223">
        <f t="shared" ca="1" si="913"/>
        <v>-6.5476626029685361E-6</v>
      </c>
      <c r="BM451" s="223">
        <f t="shared" ca="1" si="914"/>
        <v>1.4122297799908868E-4</v>
      </c>
      <c r="BN451" s="223">
        <f t="shared" ca="1" si="915"/>
        <v>-1.6170519694184724E-4</v>
      </c>
      <c r="BO451" s="223">
        <f t="shared" ca="1" si="916"/>
        <v>5.1432368703053323E-5</v>
      </c>
      <c r="BP451" s="223">
        <f t="shared" ca="1" si="917"/>
        <v>1.0042874441223626E-4</v>
      </c>
      <c r="BQ451" s="223">
        <f t="shared" ca="1" si="918"/>
        <v>-1.7108303509788444E-4</v>
      </c>
      <c r="BR451" s="223">
        <f t="shared" ca="1" si="919"/>
        <v>1.0339934562429373E-4</v>
      </c>
      <c r="BS451" s="223">
        <f t="shared" ca="1" si="920"/>
        <v>4.7893198551154627E-5</v>
      </c>
      <c r="BT451" s="223">
        <f t="shared" ca="1" si="921"/>
        <v>-1.6045923575797578E-4</v>
      </c>
      <c r="BU451" s="223">
        <f t="shared" ca="1" si="922"/>
        <v>1.4327771172967108E-4</v>
      </c>
      <c r="BV451" s="223">
        <f t="shared" ca="1" si="923"/>
        <v>-1.0241630695288488E-5</v>
      </c>
      <c r="BW451" s="223">
        <f t="shared" ca="1" si="924"/>
        <v>-1.3107584716556757E-4</v>
      </c>
      <c r="BX451" s="223">
        <f t="shared" ca="1" si="925"/>
        <v>1.6640521267985968E-4</v>
      </c>
      <c r="BY451" s="223">
        <f t="shared" ca="1" si="926"/>
        <v>-6.7179091749049467E-5</v>
      </c>
      <c r="BZ451" s="223">
        <f t="shared" ca="1" si="927"/>
        <v>-8.6368136217174893E-5</v>
      </c>
      <c r="CA451" s="223">
        <f t="shared" ca="1" si="928"/>
        <v>1.7007796909880834E-4</v>
      </c>
      <c r="CB451" s="223">
        <f t="shared" ca="1" si="929"/>
        <v>-1.1626251958611363E-4</v>
      </c>
      <c r="CC451" s="223">
        <f t="shared" ca="1" si="930"/>
        <v>-3.1562964986835834E-5</v>
      </c>
      <c r="CD451" s="223">
        <f t="shared" ca="1" si="931"/>
        <v>1.5386659216686812E-4</v>
      </c>
      <c r="CE451" s="223">
        <f t="shared" ca="1" si="932"/>
        <v>-1.5175347889001382E-4</v>
      </c>
      <c r="CF451" s="223">
        <f t="shared" ca="1" si="933"/>
        <v>2.6932291491309869E-5</v>
      </c>
      <c r="CG451" s="223">
        <f t="shared" ca="1" si="934"/>
        <v>1.1966638427049557E-4</v>
      </c>
      <c r="CH451" s="223">
        <f t="shared" ca="1" si="935"/>
        <v>-1.6950265525342295E-4</v>
      </c>
      <c r="CI451" s="223">
        <f t="shared" ca="1" si="936"/>
        <v>8.2278843417675246E-5</v>
      </c>
      <c r="CJ451" s="223">
        <f t="shared" ca="1" si="937"/>
        <v>7.1475755656720332E-5</v>
      </c>
      <c r="CK451" s="223">
        <f t="shared" ca="1" si="938"/>
        <v>-1.6743495928323466E-4</v>
      </c>
      <c r="CL451" s="223">
        <f t="shared" ca="1" si="939"/>
        <v>1.2800602192876453E-4</v>
      </c>
      <c r="CM451" s="223">
        <f t="shared" ca="1" si="940"/>
        <v>1.4928762815622114E-5</v>
      </c>
      <c r="CN451" s="223">
        <f t="shared" ca="1" si="941"/>
        <v>-1.4579212918115858E-4</v>
      </c>
      <c r="CO451" s="223">
        <f t="shared" ca="1" si="942"/>
        <v>1.5876777709175339E-4</v>
      </c>
      <c r="CP451" s="223">
        <f t="shared" ca="1" si="943"/>
        <v>-4.3363579597576989E-5</v>
      </c>
      <c r="CQ451" s="223">
        <f t="shared" ca="1" si="944"/>
        <v>-1.0710446867859527E-4</v>
      </c>
      <c r="CR451" s="223">
        <f t="shared" ca="1" si="945"/>
        <v>1.7096769459731945E-4</v>
      </c>
      <c r="CS451" s="223">
        <f t="shared" ca="1" si="946"/>
        <v>-9.6586204845997952E-5</v>
      </c>
      <c r="CT451" s="223">
        <f t="shared" ca="1" si="947"/>
        <v>-5.5895024496669158E-5</v>
      </c>
      <c r="CU451" s="223">
        <f t="shared" ca="1" si="948"/>
        <v>1.6317945928050507E-4</v>
      </c>
      <c r="CV451" s="223">
        <f t="shared" ca="1" si="949"/>
        <v>-1.3851675630502855E-4</v>
      </c>
      <c r="CW451" s="223">
        <f t="shared" ca="1" si="950"/>
        <v>1.8492115024027926E-6</v>
      </c>
      <c r="CX451" s="223">
        <f t="shared" ca="1" si="951"/>
        <v>1.3631360829334703E-4</v>
      </c>
      <c r="CY451" s="223">
        <f t="shared" ca="1" si="952"/>
        <v>-1.6425305480880414E-4</v>
      </c>
      <c r="CZ451" s="223">
        <f t="shared" ca="1" si="953"/>
        <v>5.9377252727375625E-5</v>
      </c>
      <c r="DA451" s="223">
        <f t="shared" ca="1" si="954"/>
        <v>9.3511078504065478E-5</v>
      </c>
      <c r="DB451" s="223">
        <f t="shared" ca="1" si="955"/>
        <v>-1.7078622158179461E-4</v>
      </c>
      <c r="DC451" s="223">
        <f t="shared" ca="1" si="956"/>
        <v>1.099633883222672E-4</v>
      </c>
      <c r="DD451" s="223">
        <f t="shared" ca="1" si="957"/>
        <v>3.9775993695386627E-5</v>
      </c>
      <c r="DE451" s="223">
        <f t="shared" ca="1" si="958"/>
        <v>-1.5735245188193823E-4</v>
      </c>
      <c r="DF451" s="223">
        <f t="shared" ca="1" si="959"/>
        <v>1.4769349859711396E-4</v>
      </c>
      <c r="DG451" s="223">
        <f t="shared" ca="1" si="960"/>
        <v>-1.8609376902772878E-5</v>
      </c>
      <c r="DH451" s="223">
        <f t="shared" ca="1" si="961"/>
        <v>-1.2552231284107513E-4</v>
      </c>
      <c r="DI451" s="223">
        <f t="shared" ca="1" si="962"/>
        <v>1.6815648581819403E-4</v>
      </c>
      <c r="DJ451" s="223">
        <f t="shared" ca="1" si="963"/>
        <v>-7.4819090454501639E-5</v>
      </c>
      <c r="DK451" s="223">
        <f t="shared" ca="1" si="964"/>
        <v>-7.9017125525186388E-5</v>
      </c>
      <c r="DL451" s="223">
        <f t="shared" ca="1" si="965"/>
        <v>1.689599838911919E-4</v>
      </c>
      <c r="DM451" s="223">
        <f t="shared" ca="1" si="966"/>
        <v>-1.2228156425688646E-4</v>
      </c>
      <c r="DN451" s="223">
        <f t="shared" ca="1" si="967"/>
        <v>-2.3273898331042833E-5</v>
      </c>
      <c r="DO451" s="223">
        <f t="shared" ca="1" si="968"/>
        <v>1.5001005435414627E-4</v>
      </c>
      <c r="DP451" s="223">
        <f t="shared" ca="1" si="969"/>
        <v>-1.5544787176023043E-4</v>
      </c>
      <c r="DQ451" s="223">
        <f t="shared" ca="1" si="970"/>
        <v>3.5190323830649064E-5</v>
      </c>
      <c r="DR451" s="223">
        <f t="shared" ca="1" si="971"/>
        <v>1.1352216889866785E-4</v>
      </c>
      <c r="DS451" s="223">
        <f t="shared" ca="1" si="972"/>
        <v>-1.7044047794546749E-4</v>
      </c>
      <c r="DT451" s="223">
        <f t="shared" ca="1" si="973"/>
        <v>8.9540379440279801E-5</v>
      </c>
      <c r="DU451" s="223">
        <f t="shared" ca="1" si="974"/>
        <v>6.3762194432345214E-5</v>
      </c>
      <c r="DV451" s="223">
        <f t="shared" ca="1" si="975"/>
        <v>-1.6550656919279364E-4</v>
      </c>
      <c r="DW451" s="223">
        <f t="shared" ca="1" si="976"/>
        <v>1.3342210188180948E-4</v>
      </c>
      <c r="DX451" s="223">
        <f t="shared" ca="1" si="977"/>
        <v>6.547662602963996E-6</v>
      </c>
      <c r="DY451" s="223">
        <f t="shared" ca="1" si="978"/>
        <v>-1.4122297799908884E-4</v>
      </c>
      <c r="DZ451" s="223">
        <f t="shared" ca="1" si="979"/>
        <v>1.6170519694184556E-4</v>
      </c>
      <c r="EA451" s="223">
        <f t="shared" ca="1" si="980"/>
        <v>-5.1432368703053004E-5</v>
      </c>
      <c r="EB451" s="223">
        <f t="shared" ca="1" si="981"/>
        <v>-1.0042874441223653E-4</v>
      </c>
      <c r="EC451" s="223">
        <f t="shared" ca="1" si="982"/>
        <v>1.7108303509788439E-4</v>
      </c>
      <c r="ED451" s="223">
        <f t="shared" ca="1" si="983"/>
        <v>-1.0339934562429347E-4</v>
      </c>
      <c r="EE451" s="223">
        <f t="shared" ca="1" si="984"/>
        <v>-4.7893198551159614E-5</v>
      </c>
      <c r="EF451" s="223">
        <f t="shared" ca="1" si="985"/>
        <v>1.6045923575797586E-4</v>
      </c>
      <c r="EG451" s="223">
        <f t="shared" ca="1" si="986"/>
        <v>-1.4327771172967089E-4</v>
      </c>
      <c r="EH451" s="223">
        <f t="shared" ca="1" si="987"/>
        <v>1.0241630695293028E-5</v>
      </c>
      <c r="EI451" s="223">
        <f t="shared" ca="1" si="988"/>
        <v>1.3107584716556779E-4</v>
      </c>
      <c r="EJ451" s="223">
        <f t="shared" ca="1" si="989"/>
        <v>-1.6640521267985848E-4</v>
      </c>
      <c r="EK451" s="223">
        <f t="shared" ca="1" si="990"/>
        <v>6.7179091749049169E-5</v>
      </c>
      <c r="EL451" s="223">
        <f t="shared" ca="1" si="991"/>
        <v>8.6368136217179379E-5</v>
      </c>
      <c r="EM451" s="223">
        <f t="shared" ca="1" si="992"/>
        <v>-1.7007796909880785E-4</v>
      </c>
      <c r="EN451" s="223">
        <f t="shared" ca="1" si="993"/>
        <v>1.1626251958611337E-4</v>
      </c>
      <c r="EO451" s="223">
        <f t="shared" ca="1" si="994"/>
        <v>3.1562964986831389E-5</v>
      </c>
      <c r="EP451" s="223">
        <f t="shared" ca="1" si="995"/>
        <v>-1.5386659216686826E-4</v>
      </c>
      <c r="EQ451" s="223">
        <f t="shared" ca="1" si="996"/>
        <v>1.5175347889001144E-4</v>
      </c>
      <c r="ER451" s="223">
        <f t="shared" ca="1" si="997"/>
        <v>-2.693229149130953E-5</v>
      </c>
      <c r="ES451" s="223">
        <f t="shared" ca="1" si="998"/>
        <v>-1.196663842704958E-4</v>
      </c>
      <c r="ET451" s="223">
        <f t="shared" ca="1" si="999"/>
        <v>1.6950265525342355E-4</v>
      </c>
      <c r="EU451" s="223">
        <f t="shared" ca="1" si="1000"/>
        <v>-8.2278843417674975E-5</v>
      </c>
      <c r="EV451" s="223">
        <f t="shared" ca="1" si="1001"/>
        <v>-7.1475755656725062E-5</v>
      </c>
      <c r="EW451" s="223">
        <f t="shared" ca="1" si="1002"/>
        <v>1.6743495928323474E-4</v>
      </c>
      <c r="EX451" s="223">
        <f t="shared" ca="1" si="1003"/>
        <v>-1.2800602192876106E-4</v>
      </c>
      <c r="EY451" s="223">
        <f t="shared" ca="1" si="1004"/>
        <v>-1.4928762815617601E-5</v>
      </c>
      <c r="EZ451" s="223">
        <f t="shared" ca="1" si="1005"/>
        <v>1.4579212918115877E-4</v>
      </c>
      <c r="FA451" s="223">
        <f t="shared" ca="1" si="1006"/>
        <v>-1.5876777709175507E-4</v>
      </c>
      <c r="FB451" s="223">
        <f t="shared" ca="1" si="1007"/>
        <v>4.3363579597576671E-5</v>
      </c>
      <c r="FC451" s="223">
        <f t="shared" ca="1" si="1008"/>
        <v>1.0710446867859932E-4</v>
      </c>
      <c r="FD451" s="223">
        <f t="shared" ca="1" si="1009"/>
        <v>-1.7096769459731945E-4</v>
      </c>
      <c r="FE451" s="223">
        <f t="shared" ca="1" si="1010"/>
        <v>9.6586204845997668E-5</v>
      </c>
      <c r="FF451" s="223">
        <f t="shared" ca="1" si="1011"/>
        <v>5.5895024496664868E-5</v>
      </c>
      <c r="FG451" s="223">
        <f t="shared" ca="1" si="1012"/>
        <v>-1.6317945928050515E-4</v>
      </c>
      <c r="FH451" s="223">
        <f t="shared" ca="1" si="1013"/>
        <v>1.3851675630502548E-4</v>
      </c>
      <c r="FI451" s="223">
        <f t="shared" ca="1" si="1014"/>
        <v>-1.8492115024024538E-6</v>
      </c>
      <c r="FJ451" s="223">
        <f t="shared" ca="1" si="1015"/>
        <v>-1.3631360829335017E-4</v>
      </c>
      <c r="FK451" s="223">
        <f t="shared" ca="1" si="1016"/>
        <v>1.6425305480880539E-4</v>
      </c>
      <c r="FL451" s="223">
        <f t="shared" ca="1" si="1017"/>
        <v>-5.9377252727375314E-5</v>
      </c>
      <c r="FM451" s="223">
        <f t="shared" ca="1" si="1018"/>
        <v>-9.3511078504069815E-5</v>
      </c>
      <c r="FN451" s="223">
        <f t="shared" ca="1" si="1019"/>
        <v>1.7078622158179466E-4</v>
      </c>
      <c r="FO451" s="223">
        <f t="shared" ca="1" si="1020"/>
        <v>-1.0996338832226321E-4</v>
      </c>
      <c r="FP451" s="223">
        <f t="shared" ca="1" si="1021"/>
        <v>-3.9775993695382209E-5</v>
      </c>
      <c r="FQ451" s="223">
        <f t="shared" ca="1" si="1022"/>
        <v>1.5735245188193837E-4</v>
      </c>
      <c r="FR451" s="223">
        <f t="shared" ca="1" si="1023"/>
        <v>-1.4769349859711627E-4</v>
      </c>
      <c r="FS451" s="223">
        <f t="shared" ca="1" si="1024"/>
        <v>1.8609376902772539E-5</v>
      </c>
      <c r="FT451" s="223">
        <f t="shared" ca="1" si="1025"/>
        <v>1.2552231284107865E-4</v>
      </c>
      <c r="FU451" s="223">
        <f t="shared" ca="1" si="1026"/>
        <v>-1.6815648581819398E-4</v>
      </c>
      <c r="FV451" s="223">
        <f t="shared" ca="1" si="1027"/>
        <v>7.4819090454501328E-5</v>
      </c>
      <c r="FW451" s="223">
        <f t="shared" ca="1" si="1028"/>
        <v>7.9017125525182363E-5</v>
      </c>
      <c r="FX451" s="223">
        <f t="shared" ca="1" si="1029"/>
        <v>-1.6895998389119195E-4</v>
      </c>
      <c r="FY451" s="223">
        <f t="shared" ca="1" si="1030"/>
        <v>1.2228156425688283E-4</v>
      </c>
      <c r="FZ451" s="223">
        <f t="shared" ca="1" si="1031"/>
        <v>2.3273898331043172E-5</v>
      </c>
      <c r="GA451" s="223">
        <f t="shared" ca="1" si="1032"/>
        <v>-1.5001005435414879E-4</v>
      </c>
      <c r="GB451" s="223">
        <f t="shared" ca="1" si="1033"/>
        <v>1.5544787176023232E-4</v>
      </c>
      <c r="GC451" s="223">
        <f t="shared" ca="1" si="1034"/>
        <v>-3.5190323830648739E-5</v>
      </c>
      <c r="GD451" s="223">
        <f t="shared" ca="1" si="1035"/>
        <v>-1.1352216889866447E-4</v>
      </c>
      <c r="GE451" s="223">
        <f t="shared" ca="1" si="1036"/>
        <v>1.704404779454679E-4</v>
      </c>
      <c r="GF451" s="223">
        <f t="shared" ca="1" si="1037"/>
        <v>-8.9540379440275383E-5</v>
      </c>
      <c r="GG451" s="223">
        <f t="shared" ca="1" si="1038"/>
        <v>-6.3762194432341013E-5</v>
      </c>
      <c r="GH451" s="223">
        <f t="shared" ca="1" si="1039"/>
        <v>1.6550656919279495E-4</v>
      </c>
      <c r="GI451" s="223">
        <f t="shared" ca="1" si="1040"/>
        <v>-1.334221018818123E-4</v>
      </c>
      <c r="GJ451" s="223">
        <f t="shared" ca="1" si="1041"/>
        <v>-6.5476626029691866E-6</v>
      </c>
      <c r="GK451" s="223">
        <f t="shared" ca="1" si="1042"/>
        <v>1.412229779990918E-4</v>
      </c>
      <c r="GL451" s="223">
        <f t="shared" ca="1" si="1043"/>
        <v>-1.6170519694184702E-4</v>
      </c>
      <c r="GM451" s="223">
        <f t="shared" ca="1" si="1044"/>
        <v>5.1432368703048044E-5</v>
      </c>
      <c r="GN451" s="223">
        <f t="shared" ca="1" si="1045"/>
        <v>1.0042874441223287E-4</v>
      </c>
      <c r="GO451" s="223">
        <f t="shared" ca="1" si="1046"/>
        <v>-1.7108303509788447E-4</v>
      </c>
      <c r="GP451" s="223">
        <f t="shared" ca="1" si="1047"/>
        <v>1.0339934562429708E-4</v>
      </c>
      <c r="GQ451" s="223">
        <f t="shared" ca="1" si="1048"/>
        <v>4.7893198551155264E-5</v>
      </c>
      <c r="GR451" s="223">
        <f t="shared" ca="1" si="1049"/>
        <v>-1.6045923575797768E-4</v>
      </c>
      <c r="GS451" s="223">
        <f t="shared" ca="1" si="1050"/>
        <v>1.4327771172967336E-4</v>
      </c>
      <c r="GT451" s="223">
        <f t="shared" ca="1" si="1051"/>
        <v>-1.0241630695287837E-5</v>
      </c>
      <c r="GU451" s="223">
        <f t="shared" ca="1" si="1052"/>
        <v>-1.3107584716556489E-4</v>
      </c>
      <c r="GV451" s="223">
        <f t="shared" ca="1" si="1053"/>
        <v>1.6640521267985954E-4</v>
      </c>
      <c r="GW451" s="223">
        <f t="shared" ca="1" si="1054"/>
        <v>-6.7179091749044385E-5</v>
      </c>
      <c r="GX451" s="223">
        <f t="shared" ca="1" si="1055"/>
        <v>-8.6368136217175476E-5</v>
      </c>
      <c r="GY451" s="223">
        <f t="shared" ca="1" si="1056"/>
        <v>1.7007796909880839E-4</v>
      </c>
      <c r="GZ451" s="223">
        <f t="shared" ca="1" si="1057"/>
        <v>-1.1626251958611669E-4</v>
      </c>
      <c r="HA451" s="223">
        <f t="shared" ca="1" si="1058"/>
        <v>-3.1562964986836485E-5</v>
      </c>
      <c r="HB451" s="223">
        <f t="shared" ca="1" si="1059"/>
        <v>1.5386659216687053E-4</v>
      </c>
      <c r="HC451" s="223">
        <f t="shared" ca="1" si="1060"/>
        <v>-1.5175347889001352E-4</v>
      </c>
      <c r="HD451" s="223">
        <f t="shared" ca="1" si="1061"/>
        <v>2.6932291491304407E-5</v>
      </c>
      <c r="HE451" s="223">
        <f t="shared" ca="1" si="1062"/>
        <v>1.1966638427049256E-4</v>
      </c>
      <c r="HF451" s="223">
        <f t="shared" ca="1" si="1063"/>
        <v>-1.6950265525342284E-4</v>
      </c>
      <c r="HG451" s="223">
        <f t="shared" ca="1" si="1064"/>
        <v>8.2278843417678933E-5</v>
      </c>
      <c r="HH451" s="223">
        <f t="shared" ca="1" si="1065"/>
        <v>7.1475755656720956E-5</v>
      </c>
      <c r="HI451" s="223">
        <f t="shared" ca="1" si="1066"/>
        <v>-1.674349592832358E-4</v>
      </c>
      <c r="HJ451" s="223">
        <f t="shared" ca="1" si="1067"/>
        <v>1.280060219287641E-4</v>
      </c>
      <c r="HK451" s="223">
        <f t="shared" ca="1" si="1068"/>
        <v>1.4928762815622778E-5</v>
      </c>
      <c r="HL451" s="223">
        <f t="shared" ca="1" si="1069"/>
        <v>-1.4579212918115639E-4</v>
      </c>
      <c r="HM451" s="223">
        <f t="shared" ca="1" si="1070"/>
        <v>1.5876777709175312E-4</v>
      </c>
      <c r="HN451" s="223">
        <f t="shared" ca="1" si="1071"/>
        <v>-4.336357959757165E-5</v>
      </c>
      <c r="HO451" s="223">
        <f t="shared" ca="1" si="1072"/>
        <v>-1.0710446867859577E-4</v>
      </c>
      <c r="HP451" s="223">
        <f t="shared" ca="1" si="1073"/>
        <v>1.7096769459731923E-4</v>
      </c>
      <c r="HQ451" s="223">
        <f t="shared" ca="1" si="1074"/>
        <v>-9.6586204846001408E-5</v>
      </c>
      <c r="HR451" s="223">
        <f t="shared" ca="1" si="1075"/>
        <v>-5.5895024496669774E-5</v>
      </c>
      <c r="HS451" s="223">
        <f t="shared" ca="1" si="1076"/>
        <v>1.631794592805038E-4</v>
      </c>
      <c r="HT451" s="223">
        <f t="shared" ca="1" si="1077"/>
        <v>-1.3851675630502814E-4</v>
      </c>
      <c r="HU451" s="223">
        <f t="shared" ca="1" si="1078"/>
        <v>1.8492115023972767E-6</v>
      </c>
      <c r="HV451" s="223">
        <f t="shared" ca="1" si="1079"/>
        <v>1.3631360829334744E-4</v>
      </c>
      <c r="HW451" s="223">
        <f t="shared" ca="1" si="1080"/>
        <v>-1.6425305480880395E-4</v>
      </c>
      <c r="HX451" s="223">
        <f t="shared" ca="1" si="1081"/>
        <v>5.9377252727379549E-5</v>
      </c>
      <c r="HY451" s="223">
        <f t="shared" ca="1" si="1082"/>
        <v>9.351107850406602E-5</v>
      </c>
      <c r="HZ451" s="223">
        <f t="shared" ca="1" si="1083"/>
        <v>-1.7078622158179496E-4</v>
      </c>
      <c r="IA451" s="223">
        <f t="shared" ca="1" si="1084"/>
        <v>1.0996338832226667E-4</v>
      </c>
      <c r="IB451" s="223">
        <f t="shared" ca="1" si="1085"/>
        <v>3.9775993695387291E-5</v>
      </c>
      <c r="IC451" s="223">
        <f t="shared" ca="1" si="1086"/>
        <v>-1.5735245188193658E-4</v>
      </c>
      <c r="ID451" s="223">
        <f t="shared" ca="1" si="1087"/>
        <v>1.4769349859711364E-4</v>
      </c>
      <c r="IE451" s="223">
        <f t="shared" ca="1" si="1088"/>
        <v>-1.6989049865046894E-4</v>
      </c>
      <c r="IF451" s="223">
        <f t="shared" ca="1" si="1089"/>
        <v>-1.255223128410822E-4</v>
      </c>
      <c r="IG451" s="223">
        <f t="shared" ca="1" si="1090"/>
        <v>1.68156485818193E-4</v>
      </c>
      <c r="IH451" s="223">
        <f t="shared" ca="1" si="1091"/>
        <v>-7.4819090454505407E-5</v>
      </c>
      <c r="II451" s="223">
        <f t="shared" ca="1" si="1092"/>
        <v>-7.9017125525178352E-5</v>
      </c>
      <c r="IJ451" s="223">
        <f t="shared" ca="1" si="1093"/>
        <v>1.689599838911928E-4</v>
      </c>
      <c r="IK451" s="223">
        <f t="shared" ca="1" si="1094"/>
        <v>-1.2228156425688597E-4</v>
      </c>
      <c r="IL451" s="223">
        <f t="shared" ca="1" si="1095"/>
        <v>-2.3273898331038686E-5</v>
      </c>
      <c r="IM451" s="223">
        <f t="shared" ca="1" si="1096"/>
        <v>1.5001005435415129E-4</v>
      </c>
      <c r="IN451" s="223">
        <f t="shared" ca="1" si="1097"/>
        <v>-1.5544787176023016E-4</v>
      </c>
      <c r="IO451" s="223">
        <f t="shared" ca="1" si="1098"/>
        <v>3.519032383065317E-5</v>
      </c>
      <c r="IP451" s="223">
        <f t="shared" ca="1" si="1099"/>
        <v>1.1352216889866108E-4</v>
      </c>
      <c r="IQ451" s="223">
        <f t="shared" ca="1" si="1100"/>
        <v>-1.7044047794546744E-4</v>
      </c>
      <c r="IR451" s="223">
        <f t="shared" ca="1" si="1101"/>
        <v>8.9540379440279245E-5</v>
      </c>
      <c r="IS451" s="223">
        <f t="shared" ca="1" si="1102"/>
        <v>6.3762194432336798E-5</v>
      </c>
      <c r="IT451" s="223">
        <f t="shared" ca="1" si="1103"/>
        <v>-1.6550656919279625E-4</v>
      </c>
      <c r="IU451" s="223">
        <f t="shared" ca="1" si="1104"/>
        <v>1.3342210188180904E-4</v>
      </c>
      <c r="IV451" s="223">
        <f t="shared" ca="1" si="1105"/>
        <v>6.5476626029646736E-6</v>
      </c>
      <c r="IW451" s="223">
        <f t="shared" ca="1" si="1106"/>
        <v>-1.4122297799909472E-4</v>
      </c>
      <c r="IX451" s="223">
        <f t="shared" ca="1" si="1107"/>
        <v>1.6170519694184532E-4</v>
      </c>
      <c r="IY451" s="223">
        <f t="shared" ca="1" si="1108"/>
        <v>-5.1432368703052361E-5</v>
      </c>
      <c r="IZ451" s="223">
        <f t="shared" ca="1" si="1109"/>
        <v>-1.004287444122292E-4</v>
      </c>
      <c r="JA451" s="223">
        <f t="shared" ca="1" si="1110"/>
        <v>1.7108303509788449E-4</v>
      </c>
      <c r="JB451" s="223">
        <f t="shared" ca="1" si="1111"/>
        <v>-1.0339934562429293E-4</v>
      </c>
    </row>
    <row r="452" spans="2:262">
      <c r="B452" s="230">
        <v>91</v>
      </c>
      <c r="C452" s="229">
        <f t="shared" si="1112"/>
        <v>1.7773437500000011E-3</v>
      </c>
      <c r="D452" s="226">
        <f t="shared" ca="1" si="855"/>
        <v>49.850775796739384</v>
      </c>
      <c r="E452" s="225">
        <f ca="1">CS361</f>
        <v>-0.14922420326061622</v>
      </c>
      <c r="F452" s="224">
        <v>91</v>
      </c>
      <c r="G452" s="223">
        <f t="shared" ca="1" si="856"/>
        <v>-7.9381495493246318E-5</v>
      </c>
      <c r="H452" s="223">
        <f t="shared" ca="1" si="857"/>
        <v>3.3887599787794156E-4</v>
      </c>
      <c r="I452" s="223">
        <f t="shared" ca="1" si="858"/>
        <v>-3.3759294287483978E-4</v>
      </c>
      <c r="J452" s="223">
        <f t="shared" ca="1" si="859"/>
        <v>7.6519688549423224E-5</v>
      </c>
      <c r="K452" s="223">
        <f t="shared" ca="1" si="860"/>
        <v>2.4343828348084804E-4</v>
      </c>
      <c r="L452" s="223">
        <f t="shared" ca="1" si="861"/>
        <v>-3.7606153325770271E-4</v>
      </c>
      <c r="M452" s="223">
        <f t="shared" ca="1" si="862"/>
        <v>2.1929158704380309E-4</v>
      </c>
      <c r="N452" s="223">
        <f t="shared" ca="1" si="863"/>
        <v>1.0623130946188467E-4</v>
      </c>
      <c r="O452" s="223">
        <f t="shared" ca="1" si="864"/>
        <v>-3.5000530202319939E-4</v>
      </c>
      <c r="P452" s="223">
        <f t="shared" ca="1" si="865"/>
        <v>3.2443732788888679E-4</v>
      </c>
      <c r="Q452" s="223">
        <f t="shared" ca="1" si="866"/>
        <v>-4.9202884538417156E-5</v>
      </c>
      <c r="R452" s="223">
        <f t="shared" ca="1" si="867"/>
        <v>-2.6389499005743711E-4</v>
      </c>
      <c r="S452" s="223">
        <f t="shared" ca="1" si="868"/>
        <v>3.7391595349700742E-4</v>
      </c>
      <c r="T452" s="223">
        <f t="shared" ca="1" si="869"/>
        <v>-1.9619482356943423E-4</v>
      </c>
      <c r="U452" s="223">
        <f t="shared" ca="1" si="870"/>
        <v>-1.3250544676039029E-4</v>
      </c>
      <c r="V452" s="223">
        <f t="shared" ca="1" si="871"/>
        <v>3.5923789711141737E-4</v>
      </c>
      <c r="W452" s="223">
        <f t="shared" ca="1" si="872"/>
        <v>-3.0952355891300358E-4</v>
      </c>
      <c r="X452" s="223">
        <f t="shared" ca="1" si="873"/>
        <v>2.1619445833029956E-5</v>
      </c>
      <c r="Y452" s="223">
        <f t="shared" ca="1" si="874"/>
        <v>2.8292162681835015E-4</v>
      </c>
      <c r="Z452" s="223">
        <f t="shared" ca="1" si="875"/>
        <v>-3.6974409078725426E-4</v>
      </c>
      <c r="AA452" s="223">
        <f t="shared" ca="1" si="876"/>
        <v>1.7203486334731031E-4</v>
      </c>
      <c r="AB452" s="223">
        <f t="shared" ca="1" si="877"/>
        <v>1.5806152556228112E-4</v>
      </c>
      <c r="AC452" s="223">
        <f t="shared" ca="1" si="878"/>
        <v>-3.6652375090987568E-4</v>
      </c>
      <c r="AD452" s="223">
        <f t="shared" ca="1" si="879"/>
        <v>2.9293245495343797E-4</v>
      </c>
      <c r="AE452" s="223">
        <f t="shared" ca="1" si="880"/>
        <v>6.0811505224932173E-6</v>
      </c>
      <c r="AF452" s="223">
        <f t="shared" ca="1" si="881"/>
        <v>-3.0041508677046538E-4</v>
      </c>
      <c r="AG452" s="223">
        <f t="shared" ca="1" si="882"/>
        <v>3.6356855281392781E-4</v>
      </c>
      <c r="AH452" s="223">
        <f t="shared" ca="1" si="883"/>
        <v>-1.4694263129515372E-4</v>
      </c>
      <c r="AI452" s="223">
        <f t="shared" ca="1" si="884"/>
        <v>-1.8276105526228537E-4</v>
      </c>
      <c r="AJ452" s="223">
        <f t="shared" ca="1" si="885"/>
        <v>3.7182338074557609E-4</v>
      </c>
      <c r="AK452" s="223">
        <f t="shared" ca="1" si="886"/>
        <v>-2.7475392464004788E-4</v>
      </c>
      <c r="AL452" s="223">
        <f t="shared" ca="1" si="887"/>
        <v>-3.3748792596445537E-5</v>
      </c>
      <c r="AM452" s="223">
        <f t="shared" ca="1" si="888"/>
        <v>3.1628057133862122E-4</v>
      </c>
      <c r="AN452" s="223">
        <f t="shared" ca="1" si="889"/>
        <v>-3.5542280535237158E-4</v>
      </c>
      <c r="AO452" s="223">
        <f t="shared" ca="1" si="890"/>
        <v>1.2105410439251408E-4</v>
      </c>
      <c r="AP452" s="223">
        <f t="shared" ca="1" si="891"/>
        <v>2.0647018696892907E-4</v>
      </c>
      <c r="AQ452" s="223">
        <f t="shared" ca="1" si="892"/>
        <v>-3.7510806746526414E-4</v>
      </c>
      <c r="AR452" s="223">
        <f t="shared" ca="1" si="893"/>
        <v>2.5508647900363002E-4</v>
      </c>
      <c r="AS452" s="223">
        <f t="shared" ca="1" si="894"/>
        <v>6.1233547039236556E-5</v>
      </c>
      <c r="AT452" s="223">
        <f t="shared" ca="1" si="895"/>
        <v>-3.3043210408731307E-4</v>
      </c>
      <c r="AU452" s="223">
        <f t="shared" ca="1" si="896"/>
        <v>3.4535099091384687E-4</v>
      </c>
      <c r="AV452" s="223">
        <f t="shared" ca="1" si="897"/>
        <v>-9.450957480973174E-5</v>
      </c>
      <c r="AW452" s="223">
        <f t="shared" ca="1" si="898"/>
        <v>-2.2906043884327005E-4</v>
      </c>
      <c r="AX452" s="223">
        <f t="shared" ca="1" si="899"/>
        <v>3.7636001106701206E-4</v>
      </c>
      <c r="AY452" s="223">
        <f t="shared" ca="1" si="900"/>
        <v>-2.3403669763613053E-4</v>
      </c>
      <c r="AZ452" s="223">
        <f t="shared" ca="1" si="901"/>
        <v>-8.838647158518177E-5</v>
      </c>
      <c r="BA452" s="223">
        <f t="shared" ca="1" si="902"/>
        <v>3.4279299663445527E-4</v>
      </c>
      <c r="BB452" s="223">
        <f t="shared" ca="1" si="903"/>
        <v>-3.334076895334454E-4</v>
      </c>
      <c r="BC452" s="223">
        <f t="shared" ca="1" si="904"/>
        <v>6.7452889652493212E-5</v>
      </c>
      <c r="BD452" s="223">
        <f t="shared" ca="1" si="905"/>
        <v>2.5040939235312275E-4</v>
      </c>
      <c r="BE452" s="223">
        <f t="shared" ca="1" si="906"/>
        <v>-3.7557242715997082E-4</v>
      </c>
      <c r="BF452" s="223">
        <f t="shared" ca="1" si="907"/>
        <v>2.1171865112658817E-4</v>
      </c>
      <c r="BG452" s="223">
        <f t="shared" ca="1" si="908"/>
        <v>1.1506042218357667E-4</v>
      </c>
      <c r="BH452" s="223">
        <f t="shared" ca="1" si="909"/>
        <v>-3.53296264232352E-4</v>
      </c>
      <c r="BI452" s="223">
        <f t="shared" ca="1" si="910"/>
        <v>3.1965762299614907E-4</v>
      </c>
      <c r="BJ452" s="223">
        <f t="shared" ca="1" si="911"/>
        <v>-4.0030671441932742E-5</v>
      </c>
      <c r="BK452" s="223">
        <f t="shared" ca="1" si="912"/>
        <v>-2.7040135566968433E-4</v>
      </c>
      <c r="BL452" s="223">
        <f t="shared" ca="1" si="913"/>
        <v>3.7274958372957121E-4</v>
      </c>
      <c r="BM452" s="223">
        <f t="shared" ca="1" si="914"/>
        <v>-1.8825328290273673E-4</v>
      </c>
      <c r="BN452" s="223">
        <f t="shared" ca="1" si="915"/>
        <v>-1.4111085038502236E-4</v>
      </c>
      <c r="BO452" s="223">
        <f t="shared" ca="1" si="916"/>
        <v>3.6188498876385956E-4</v>
      </c>
      <c r="BP452" s="223">
        <f t="shared" ca="1" si="917"/>
        <v>-3.0417530410386325E-4</v>
      </c>
      <c r="BQ452" s="223">
        <f t="shared" ca="1" si="918"/>
        <v>1.2391523554471502E-5</v>
      </c>
      <c r="BR452" s="223">
        <f t="shared" ca="1" si="919"/>
        <v>2.8892799061159381E-4</v>
      </c>
      <c r="BS452" s="223">
        <f t="shared" ca="1" si="920"/>
        <v>-3.6790677800893894E-4</v>
      </c>
      <c r="BT452" s="223">
        <f t="shared" ca="1" si="921"/>
        <v>1.6376775382806843E-4</v>
      </c>
      <c r="BU452" s="223">
        <f t="shared" ca="1" si="922"/>
        <v>1.6639658666201291E-4</v>
      </c>
      <c r="BV452" s="223">
        <f t="shared" ca="1" si="923"/>
        <v>-3.685126271865909E-4</v>
      </c>
      <c r="BW452" s="223">
        <f t="shared" ca="1" si="924"/>
        <v>2.8704463288408696E-4</v>
      </c>
      <c r="BX452" s="223">
        <f t="shared" ca="1" si="925"/>
        <v>1.5314775072776166E-5</v>
      </c>
      <c r="BY452" s="223">
        <f t="shared" ca="1" si="926"/>
        <v>-3.0588889973889779E-4</v>
      </c>
      <c r="BZ452" s="223">
        <f t="shared" ca="1" si="927"/>
        <v>3.6107025358187122E-4</v>
      </c>
      <c r="CA452" s="223">
        <f t="shared" ca="1" si="928"/>
        <v>-1.3839475310614815E-4</v>
      </c>
      <c r="CB452" s="223">
        <f t="shared" ca="1" si="929"/>
        <v>-1.9078060541885533E-4</v>
      </c>
      <c r="CC452" s="223">
        <f t="shared" ca="1" si="930"/>
        <v>3.7314326375369937E-4</v>
      </c>
      <c r="CD452" s="223">
        <f t="shared" ca="1" si="931"/>
        <v>-2.6835844192841954E-4</v>
      </c>
      <c r="CE452" s="223">
        <f t="shared" ca="1" si="932"/>
        <v>-4.2938081606981522E-5</v>
      </c>
      <c r="CF452" s="223">
        <f t="shared" ca="1" si="933"/>
        <v>3.211921704155071E-4</v>
      </c>
      <c r="CG452" s="223">
        <f t="shared" ca="1" si="934"/>
        <v>-3.5227705816657118E-4</v>
      </c>
      <c r="CH452" s="223">
        <f t="shared" ca="1" si="935"/>
        <v>1.1227177922626191E-4</v>
      </c>
      <c r="CI452" s="223">
        <f t="shared" ca="1" si="936"/>
        <v>2.1413076754519226E-4</v>
      </c>
      <c r="CJ452" s="223">
        <f t="shared" ca="1" si="937"/>
        <v>-3.7575180464441773E-4</v>
      </c>
      <c r="CK452" s="223">
        <f t="shared" ca="1" si="938"/>
        <v>2.4821799332465599E-4</v>
      </c>
      <c r="CL452" s="223">
        <f t="shared" ca="1" si="939"/>
        <v>7.0328702956690885E-5</v>
      </c>
      <c r="CM452" s="223">
        <f t="shared" ca="1" si="940"/>
        <v>-3.3475487289169798E-4</v>
      </c>
      <c r="CN452" s="223">
        <f t="shared" ca="1" si="941"/>
        <v>3.4157484285085539E-4</v>
      </c>
      <c r="CO452" s="223">
        <f t="shared" ca="1" si="942"/>
        <v>-8.5540394847217203E-5</v>
      </c>
      <c r="CP452" s="223">
        <f t="shared" ca="1" si="943"/>
        <v>-2.3632053648935138E-4</v>
      </c>
      <c r="CQ452" s="223">
        <f t="shared" ca="1" si="944"/>
        <v>3.7632411394964652E-4</v>
      </c>
      <c r="CR452" s="223">
        <f t="shared" ca="1" si="945"/>
        <v>-2.2673242990881679E-4</v>
      </c>
      <c r="CS452" s="223">
        <f t="shared" ca="1" si="946"/>
        <v>-9.7338206971625259E-5</v>
      </c>
      <c r="CT452" s="223">
        <f t="shared" ca="1" si="947"/>
        <v>3.4650350970765007E-4</v>
      </c>
      <c r="CU452" s="223">
        <f t="shared" ca="1" si="948"/>
        <v>-3.2902160386679585E-4</v>
      </c>
      <c r="CV452" s="223">
        <f t="shared" ca="1" si="949"/>
        <v>5.8345459657061828E-5</v>
      </c>
      <c r="CW452" s="223">
        <f t="shared" ca="1" si="950"/>
        <v>2.5722966397085257E-4</v>
      </c>
      <c r="CX452" s="223">
        <f t="shared" ca="1" si="951"/>
        <v>-3.7485709027567466E-4</v>
      </c>
      <c r="CY452" s="223">
        <f t="shared" ca="1" si="952"/>
        <v>2.0401818381061035E-4</v>
      </c>
      <c r="CZ452" s="223">
        <f t="shared" ca="1" si="953"/>
        <v>1.2382022680933289E-4</v>
      </c>
      <c r="DA452" s="223">
        <f t="shared" ca="1" si="954"/>
        <v>-3.5637441398252872E-4</v>
      </c>
      <c r="DB452" s="223">
        <f t="shared" ca="1" si="955"/>
        <v>3.1468536830408318E-4</v>
      </c>
      <c r="DC452" s="223">
        <f t="shared" ca="1" si="956"/>
        <v>-3.0834345365821536E-5</v>
      </c>
      <c r="DD452" s="223">
        <f t="shared" ca="1" si="957"/>
        <v>-2.7674484161623579E-4</v>
      </c>
      <c r="DE452" s="223">
        <f t="shared" ca="1" si="958"/>
        <v>3.7135868355089939E-4</v>
      </c>
      <c r="DF452" s="223">
        <f t="shared" ca="1" si="959"/>
        <v>-1.8019834549765524E-4</v>
      </c>
      <c r="DG452" s="223">
        <f t="shared" ca="1" si="960"/>
        <v>-1.4963125410985198E-4</v>
      </c>
      <c r="DH452" s="223">
        <f t="shared" ca="1" si="961"/>
        <v>3.6431409443081941E-4</v>
      </c>
      <c r="DI452" s="223">
        <f t="shared" ca="1" si="962"/>
        <v>-2.9864382546537153E-4</v>
      </c>
      <c r="DJ452" s="223">
        <f t="shared" ca="1" si="963"/>
        <v>3.156137085464733E-6</v>
      </c>
      <c r="DK452" s="223">
        <f t="shared" ca="1" si="964"/>
        <v>2.9476031498700304E-4</v>
      </c>
      <c r="DL452" s="223">
        <f t="shared" ca="1" si="965"/>
        <v>-3.6584785194447317E-4</v>
      </c>
      <c r="DM452" s="223">
        <f t="shared" ca="1" si="966"/>
        <v>1.554019967376009E-4</v>
      </c>
      <c r="DN452" s="223">
        <f t="shared" ca="1" si="967"/>
        <v>1.7463141667991568E-4</v>
      </c>
      <c r="DO452" s="223">
        <f t="shared" ca="1" si="968"/>
        <v>-3.7027952523626453E-4</v>
      </c>
      <c r="DP452" s="223">
        <f t="shared" ca="1" si="969"/>
        <v>2.8098390586118018E-4</v>
      </c>
      <c r="DQ452" s="223">
        <f t="shared" ca="1" si="970"/>
        <v>2.4539174575214273E-5</v>
      </c>
      <c r="DR452" s="223">
        <f t="shared" ca="1" si="971"/>
        <v>-3.1117845667205023E-4</v>
      </c>
      <c r="DS452" s="223">
        <f t="shared" ca="1" si="972"/>
        <v>3.5835445913034406E-4</v>
      </c>
      <c r="DT452" s="223">
        <f t="shared" ca="1" si="973"/>
        <v>-1.2976351109278959E-4</v>
      </c>
      <c r="DU452" s="223">
        <f t="shared" ca="1" si="974"/>
        <v>-1.9868523647245797E-4</v>
      </c>
      <c r="DV452" s="223">
        <f t="shared" ca="1" si="975"/>
        <v>3.7423837921246399E-4</v>
      </c>
      <c r="DW452" s="223">
        <f t="shared" ca="1" si="976"/>
        <v>-2.6180131012593815E-4</v>
      </c>
      <c r="DX452" s="223">
        <f t="shared" ca="1" si="977"/>
        <v>-5.2101506322721117E-5</v>
      </c>
      <c r="DY452" s="223">
        <f t="shared" ca="1" si="978"/>
        <v>3.2591029533908609E-4</v>
      </c>
      <c r="DZ452" s="223">
        <f t="shared" ca="1" si="979"/>
        <v>-3.4891911245341902E-4</v>
      </c>
      <c r="EA452" s="223">
        <f t="shared" ca="1" si="980"/>
        <v>1.0342182573831607E-4</v>
      </c>
      <c r="EB452" s="223">
        <f t="shared" ca="1" si="981"/>
        <v>2.2166236375394691E-4</v>
      </c>
      <c r="EC452" s="223">
        <f t="shared" ca="1" si="982"/>
        <v>-3.7616920298671824E-4</v>
      </c>
      <c r="ED452" s="223">
        <f t="shared" ca="1" si="983"/>
        <v>2.4119999040797974E-4</v>
      </c>
      <c r="EE452" s="223">
        <f t="shared" ca="1" si="984"/>
        <v>7.9381495493254152E-5</v>
      </c>
      <c r="EF452" s="223">
        <f t="shared" ca="1" si="985"/>
        <v>-3.3887599787794616E-4</v>
      </c>
      <c r="EG452" s="223">
        <f t="shared" ca="1" si="986"/>
        <v>3.3759294287483409E-4</v>
      </c>
      <c r="EH452" s="223">
        <f t="shared" ca="1" si="987"/>
        <v>-7.6519688549407964E-5</v>
      </c>
      <c r="EI452" s="223">
        <f t="shared" ca="1" si="988"/>
        <v>-2.4343828348084569E-4</v>
      </c>
      <c r="EJ452" s="223">
        <f t="shared" ca="1" si="989"/>
        <v>3.7606153325770277E-4</v>
      </c>
      <c r="EK452" s="223">
        <f t="shared" ca="1" si="990"/>
        <v>-2.1929158704380187E-4</v>
      </c>
      <c r="EL452" s="223">
        <f t="shared" ca="1" si="991"/>
        <v>-1.0623130946188868E-4</v>
      </c>
      <c r="EM452" s="223">
        <f t="shared" ca="1" si="992"/>
        <v>3.5000530202320193E-4</v>
      </c>
      <c r="EN452" s="223">
        <f t="shared" ca="1" si="993"/>
        <v>-3.2443732788888196E-4</v>
      </c>
      <c r="EO452" s="223">
        <f t="shared" ca="1" si="994"/>
        <v>4.920288453840504E-5</v>
      </c>
      <c r="EP452" s="223">
        <f t="shared" ca="1" si="995"/>
        <v>2.638949900574467E-4</v>
      </c>
      <c r="EQ452" s="223">
        <f t="shared" ca="1" si="996"/>
        <v>-3.7391595349700797E-4</v>
      </c>
      <c r="ER452" s="223">
        <f t="shared" ca="1" si="997"/>
        <v>1.9619482356943637E-4</v>
      </c>
      <c r="ES452" s="223">
        <f t="shared" ca="1" si="998"/>
        <v>1.325054467603905E-4</v>
      </c>
      <c r="ET452" s="223">
        <f t="shared" ca="1" si="999"/>
        <v>-3.5923789711141818E-4</v>
      </c>
      <c r="EU452" s="223">
        <f t="shared" ca="1" si="1000"/>
        <v>3.0952355891300043E-4</v>
      </c>
      <c r="EV452" s="223">
        <f t="shared" ca="1" si="1001"/>
        <v>-2.1619445833021743E-5</v>
      </c>
      <c r="EW452" s="223">
        <f t="shared" ca="1" si="1002"/>
        <v>-2.8292162681835731E-4</v>
      </c>
      <c r="EX452" s="223">
        <f t="shared" ca="1" si="1003"/>
        <v>3.6974409078725172E-4</v>
      </c>
      <c r="EY452" s="223">
        <f t="shared" ca="1" si="1004"/>
        <v>-1.7203486334729589E-4</v>
      </c>
      <c r="EZ452" s="223">
        <f t="shared" ca="1" si="1005"/>
        <v>-1.5806152556227889E-4</v>
      </c>
      <c r="FA452" s="223">
        <f t="shared" ca="1" si="1006"/>
        <v>3.6652375090987573E-4</v>
      </c>
      <c r="FB452" s="223">
        <f t="shared" ca="1" si="1007"/>
        <v>-2.9293245495343786E-4</v>
      </c>
      <c r="FC452" s="223">
        <f t="shared" ca="1" si="1008"/>
        <v>-6.0811505224961176E-6</v>
      </c>
      <c r="FD452" s="223">
        <f t="shared" ca="1" si="1009"/>
        <v>3.0041508677046874E-4</v>
      </c>
      <c r="FE452" s="223">
        <f t="shared" ca="1" si="1010"/>
        <v>-3.635685528139257E-4</v>
      </c>
      <c r="FF452" s="223">
        <f t="shared" ca="1" si="1011"/>
        <v>1.4694263129514371E-4</v>
      </c>
      <c r="FG452" s="223">
        <f t="shared" ca="1" si="1012"/>
        <v>1.8276105526229957E-4</v>
      </c>
      <c r="FH452" s="223">
        <f t="shared" ca="1" si="1013"/>
        <v>-3.7182338074557528E-4</v>
      </c>
      <c r="FI452" s="223">
        <f t="shared" ca="1" si="1014"/>
        <v>2.7475392464004772E-4</v>
      </c>
      <c r="FJ452" s="223">
        <f t="shared" ca="1" si="1015"/>
        <v>3.3748792596445727E-5</v>
      </c>
      <c r="FK452" s="223">
        <f t="shared" ca="1" si="1016"/>
        <v>-3.1628057133862127E-4</v>
      </c>
      <c r="FL452" s="223">
        <f t="shared" ca="1" si="1017"/>
        <v>3.5542280535236974E-4</v>
      </c>
      <c r="FM452" s="223">
        <f t="shared" ca="1" si="1018"/>
        <v>-1.2105410439250881E-4</v>
      </c>
      <c r="FN452" s="223">
        <f t="shared" ca="1" si="1019"/>
        <v>-2.0647018696893813E-4</v>
      </c>
      <c r="FO452" s="223">
        <f t="shared" ca="1" si="1020"/>
        <v>3.7510806746526512E-4</v>
      </c>
      <c r="FP452" s="223">
        <f t="shared" ca="1" si="1021"/>
        <v>-2.5508647900361809E-4</v>
      </c>
      <c r="FQ452" s="223">
        <f t="shared" ca="1" si="1022"/>
        <v>-6.1233547039231433E-5</v>
      </c>
      <c r="FR452" s="223">
        <f t="shared" ca="1" si="1023"/>
        <v>3.3043210408731312E-4</v>
      </c>
      <c r="FS452" s="223">
        <f t="shared" ca="1" si="1024"/>
        <v>-3.4535099091384687E-4</v>
      </c>
      <c r="FT452" s="223">
        <f t="shared" ca="1" si="1025"/>
        <v>9.45095748097264E-5</v>
      </c>
      <c r="FU452" s="223">
        <f t="shared" ca="1" si="1026"/>
        <v>2.2906043884327447E-4</v>
      </c>
      <c r="FV452" s="223">
        <f t="shared" ca="1" si="1027"/>
        <v>-3.7636001106701217E-4</v>
      </c>
      <c r="FW452" s="223">
        <f t="shared" ca="1" si="1028"/>
        <v>2.3403669763612201E-4</v>
      </c>
      <c r="FX452" s="223">
        <f t="shared" ca="1" si="1029"/>
        <v>8.8386471585197545E-5</v>
      </c>
      <c r="FY452" s="223">
        <f t="shared" ca="1" si="1030"/>
        <v>-3.4279299663445315E-4</v>
      </c>
      <c r="FZ452" s="223">
        <f t="shared" ca="1" si="1031"/>
        <v>3.3340768953344773E-4</v>
      </c>
      <c r="GA452" s="223">
        <f t="shared" ca="1" si="1032"/>
        <v>-6.7452889652493023E-5</v>
      </c>
      <c r="GB452" s="223">
        <f t="shared" ca="1" si="1033"/>
        <v>-2.5040939235312291E-4</v>
      </c>
      <c r="GC452" s="223">
        <f t="shared" ca="1" si="1034"/>
        <v>3.755724271599705E-4</v>
      </c>
      <c r="GD452" s="223">
        <f t="shared" ca="1" si="1035"/>
        <v>-2.1171865112658359E-4</v>
      </c>
      <c r="GE452" s="223">
        <f t="shared" ca="1" si="1036"/>
        <v>-1.1506042218358705E-4</v>
      </c>
      <c r="GF452" s="223">
        <f t="shared" ca="1" si="1037"/>
        <v>3.5329626423235574E-4</v>
      </c>
      <c r="GG452" s="223">
        <f t="shared" ca="1" si="1038"/>
        <v>-3.1965762299614051E-4</v>
      </c>
      <c r="GH452" s="223">
        <f t="shared" ca="1" si="1039"/>
        <v>4.0030671441937865E-5</v>
      </c>
      <c r="GI452" s="223">
        <f t="shared" ca="1" si="1040"/>
        <v>2.7040135566968443E-4</v>
      </c>
      <c r="GJ452" s="223">
        <f t="shared" ca="1" si="1041"/>
        <v>-3.7274958372957045E-4</v>
      </c>
      <c r="GK452" s="223">
        <f t="shared" ca="1" si="1042"/>
        <v>1.8825328290273199E-4</v>
      </c>
      <c r="GL452" s="223">
        <f t="shared" ca="1" si="1043"/>
        <v>1.4111085038502743E-4</v>
      </c>
      <c r="GM452" s="223">
        <f t="shared" ca="1" si="1044"/>
        <v>-3.6188498876386102E-4</v>
      </c>
      <c r="GN452" s="223">
        <f t="shared" ca="1" si="1045"/>
        <v>3.0417530410385371E-4</v>
      </c>
      <c r="GO452" s="223">
        <f t="shared" ca="1" si="1046"/>
        <v>-1.2391523554455239E-5</v>
      </c>
      <c r="GP452" s="223">
        <f t="shared" ca="1" si="1047"/>
        <v>-2.8892799061160421E-4</v>
      </c>
      <c r="GQ452" s="223">
        <f t="shared" ca="1" si="1048"/>
        <v>3.6790677800894003E-4</v>
      </c>
      <c r="GR452" s="223">
        <f t="shared" ca="1" si="1049"/>
        <v>-1.6376775382807309E-4</v>
      </c>
      <c r="GS452" s="223">
        <f t="shared" ca="1" si="1050"/>
        <v>-1.6639658666201787E-4</v>
      </c>
      <c r="GT452" s="223">
        <f t="shared" ca="1" si="1051"/>
        <v>3.6851262718659209E-4</v>
      </c>
      <c r="GU452" s="223">
        <f t="shared" ca="1" si="1052"/>
        <v>-2.8704463288408338E-4</v>
      </c>
      <c r="GV452" s="223">
        <f t="shared" ca="1" si="1053"/>
        <v>-1.5314775072781695E-5</v>
      </c>
      <c r="GW452" s="223">
        <f t="shared" ca="1" si="1054"/>
        <v>3.0588889973890722E-4</v>
      </c>
      <c r="GX452" s="223">
        <f t="shared" ca="1" si="1055"/>
        <v>-3.6107025358186662E-4</v>
      </c>
      <c r="GY452" s="223">
        <f t="shared" ca="1" si="1056"/>
        <v>1.3839475310615298E-4</v>
      </c>
      <c r="GZ452" s="223">
        <f t="shared" ca="1" si="1057"/>
        <v>1.9078060541885092E-4</v>
      </c>
      <c r="HA452" s="223">
        <f t="shared" ca="1" si="1058"/>
        <v>-3.7314326375370013E-4</v>
      </c>
      <c r="HB452" s="223">
        <f t="shared" ca="1" si="1059"/>
        <v>2.6835844192841569E-4</v>
      </c>
      <c r="HC452" s="223">
        <f t="shared" ca="1" si="1060"/>
        <v>4.2938081606987025E-5</v>
      </c>
      <c r="HD452" s="223">
        <f t="shared" ca="1" si="1061"/>
        <v>-3.2119217041550997E-4</v>
      </c>
      <c r="HE452" s="223">
        <f t="shared" ca="1" si="1062"/>
        <v>3.5227705816656549E-4</v>
      </c>
      <c r="HF452" s="223">
        <f t="shared" ca="1" si="1063"/>
        <v>-1.1227177922624639E-4</v>
      </c>
      <c r="HG452" s="223">
        <f t="shared" ca="1" si="1064"/>
        <v>-2.141307675452056E-4</v>
      </c>
      <c r="HH452" s="223">
        <f t="shared" ca="1" si="1065"/>
        <v>3.7575180464441752E-4</v>
      </c>
      <c r="HI452" s="223">
        <f t="shared" ca="1" si="1066"/>
        <v>-2.482179933246599E-4</v>
      </c>
      <c r="HJ452" s="223">
        <f t="shared" ca="1" si="1067"/>
        <v>-7.0328702956696306E-5</v>
      </c>
      <c r="HK452" s="223">
        <f t="shared" ca="1" si="1068"/>
        <v>3.3475487289170053E-4</v>
      </c>
      <c r="HL452" s="223">
        <f t="shared" ca="1" si="1069"/>
        <v>-3.4157484285085311E-4</v>
      </c>
      <c r="HM452" s="223">
        <f t="shared" ca="1" si="1070"/>
        <v>8.5540394847211809E-5</v>
      </c>
      <c r="HN452" s="223">
        <f t="shared" ca="1" si="1071"/>
        <v>2.3632053648936402E-4</v>
      </c>
      <c r="HO452" s="223">
        <f t="shared" ca="1" si="1072"/>
        <v>-3.7632411394964631E-4</v>
      </c>
      <c r="HP452" s="223">
        <f t="shared" ca="1" si="1073"/>
        <v>2.2673242990882091E-4</v>
      </c>
      <c r="HQ452" s="223">
        <f t="shared" ca="1" si="1074"/>
        <v>9.7338206971620298E-5</v>
      </c>
      <c r="HR452" s="223">
        <f t="shared" ca="1" si="1075"/>
        <v>-3.4650350970765229E-4</v>
      </c>
      <c r="HS452" s="223">
        <f t="shared" ca="1" si="1076"/>
        <v>3.2902160386679319E-4</v>
      </c>
      <c r="HT452" s="223">
        <f t="shared" ca="1" si="1077"/>
        <v>-5.8345459657056407E-5</v>
      </c>
      <c r="HU452" s="223">
        <f t="shared" ca="1" si="1078"/>
        <v>-2.5722966397085658E-4</v>
      </c>
      <c r="HV452" s="223">
        <f t="shared" ca="1" si="1079"/>
        <v>3.7485709027567423E-4</v>
      </c>
      <c r="HW452" s="223">
        <f t="shared" ca="1" si="1080"/>
        <v>-2.0401818381059675E-4</v>
      </c>
      <c r="HX452" s="223">
        <f t="shared" ca="1" si="1081"/>
        <v>-1.2382022680934815E-4</v>
      </c>
      <c r="HY452" s="223">
        <f t="shared" ca="1" si="1082"/>
        <v>3.5637441398252698E-4</v>
      </c>
      <c r="HZ452" s="223">
        <f t="shared" ca="1" si="1083"/>
        <v>-3.14685368304086E-4</v>
      </c>
      <c r="IA452" s="223">
        <f t="shared" ca="1" si="1084"/>
        <v>3.0834345365816007E-5</v>
      </c>
      <c r="IB452" s="223">
        <f t="shared" ca="1" si="1085"/>
        <v>2.7674484161625406E-4</v>
      </c>
      <c r="IC452" s="223">
        <f t="shared" ca="1" si="1086"/>
        <v>-3.7135868355090199E-4</v>
      </c>
      <c r="ID452" s="223">
        <f t="shared" ca="1" si="1087"/>
        <v>1.801983454976692E-4</v>
      </c>
      <c r="IE452" s="223">
        <f t="shared" ca="1" si="1088"/>
        <v>-3.9520136605474926E-4</v>
      </c>
      <c r="IF452" s="223">
        <f t="shared" ca="1" si="1089"/>
        <v>-3.6431409443081811E-4</v>
      </c>
      <c r="IG452" s="223">
        <f t="shared" ca="1" si="1090"/>
        <v>2.9864382546537468E-4</v>
      </c>
      <c r="IH452" s="223">
        <f t="shared" ca="1" si="1091"/>
        <v>-3.1561370854698559E-6</v>
      </c>
      <c r="II452" s="223">
        <f t="shared" ca="1" si="1092"/>
        <v>-2.9476031498700651E-4</v>
      </c>
      <c r="IJ452" s="223">
        <f t="shared" ca="1" si="1093"/>
        <v>3.6584785194447187E-4</v>
      </c>
      <c r="IK452" s="223">
        <f t="shared" ca="1" si="1094"/>
        <v>-1.5540199673759583E-4</v>
      </c>
      <c r="IL452" s="223">
        <f t="shared" ca="1" si="1095"/>
        <v>-1.7463141667992056E-4</v>
      </c>
      <c r="IM452" s="223">
        <f t="shared" ca="1" si="1096"/>
        <v>3.702795252362655E-4</v>
      </c>
      <c r="IN452" s="223">
        <f t="shared" ca="1" si="1097"/>
        <v>-2.8098390586116939E-4</v>
      </c>
      <c r="IO452" s="223">
        <f t="shared" ca="1" si="1098"/>
        <v>-2.4539174575219749E-5</v>
      </c>
      <c r="IP452" s="223">
        <f t="shared" ca="1" si="1099"/>
        <v>3.1117845667206541E-4</v>
      </c>
      <c r="IQ452" s="223">
        <f t="shared" ca="1" si="1100"/>
        <v>-3.5835445913033582E-4</v>
      </c>
      <c r="IR452" s="223">
        <f t="shared" ca="1" si="1101"/>
        <v>1.2976351109276427E-4</v>
      </c>
      <c r="IS452" s="223">
        <f t="shared" ca="1" si="1102"/>
        <v>1.9868523647248082E-4</v>
      </c>
      <c r="IT452" s="223">
        <f t="shared" ca="1" si="1103"/>
        <v>-3.7423837921246237E-4</v>
      </c>
      <c r="IU452" s="223">
        <f t="shared" ca="1" si="1104"/>
        <v>2.6180131012594948E-4</v>
      </c>
      <c r="IV452" s="223">
        <f t="shared" ca="1" si="1105"/>
        <v>5.2101506322705369E-5</v>
      </c>
      <c r="IW452" s="223">
        <f t="shared" ca="1" si="1106"/>
        <v>-3.2591029533907817E-4</v>
      </c>
      <c r="IX452" s="223">
        <f t="shared" ca="1" si="1107"/>
        <v>3.4891911245341696E-4</v>
      </c>
      <c r="IY452" s="223">
        <f t="shared" ca="1" si="1108"/>
        <v>-1.0342182573831079E-4</v>
      </c>
      <c r="IZ452" s="223">
        <f t="shared" ca="1" si="1109"/>
        <v>-2.2166236375395138E-4</v>
      </c>
      <c r="JA452" s="223">
        <f t="shared" ca="1" si="1110"/>
        <v>3.7616920298671845E-4</v>
      </c>
      <c r="JB452" s="223">
        <f t="shared" ca="1" si="1111"/>
        <v>-2.4119999040797551E-4</v>
      </c>
    </row>
    <row r="453" spans="2:262">
      <c r="B453" s="230">
        <v>92</v>
      </c>
      <c r="C453" s="229">
        <f t="shared" si="1112"/>
        <v>1.7968750000000012E-3</v>
      </c>
      <c r="D453" s="226">
        <f t="shared" ca="1" si="855"/>
        <v>49.852922278760133</v>
      </c>
      <c r="E453" s="225">
        <f ca="1">CT361</f>
        <v>-0.14707772123986668</v>
      </c>
      <c r="F453" s="224">
        <v>92</v>
      </c>
      <c r="G453" s="223">
        <f t="shared" ca="1" si="856"/>
        <v>-5.8515890148215424E-5</v>
      </c>
      <c r="H453" s="223">
        <f t="shared" ca="1" si="857"/>
        <v>2.2025464524696154E-4</v>
      </c>
      <c r="I453" s="223">
        <f t="shared" ca="1" si="858"/>
        <v>-2.2094024535282175E-4</v>
      </c>
      <c r="J453" s="223">
        <f t="shared" ca="1" si="859"/>
        <v>6.0071370459634758E-5</v>
      </c>
      <c r="K453" s="223">
        <f t="shared" ca="1" si="860"/>
        <v>1.4472249737262444E-4</v>
      </c>
      <c r="L453" s="223">
        <f t="shared" ca="1" si="861"/>
        <v>-2.4369333126080214E-4</v>
      </c>
      <c r="M453" s="223">
        <f t="shared" ca="1" si="862"/>
        <v>1.6447232812201459E-4</v>
      </c>
      <c r="N453" s="223">
        <f t="shared" ca="1" si="863"/>
        <v>3.5013050478071266E-5</v>
      </c>
      <c r="O453" s="223">
        <f t="shared" ca="1" si="864"/>
        <v>-2.088964162847568E-4</v>
      </c>
      <c r="P453" s="223">
        <f t="shared" ca="1" si="865"/>
        <v>2.300319166757343E-4</v>
      </c>
      <c r="Q453" s="223">
        <f t="shared" ca="1" si="866"/>
        <v>-8.2964989879997294E-5</v>
      </c>
      <c r="R453" s="223">
        <f t="shared" ca="1" si="867"/>
        <v>-1.2476705187458345E-4</v>
      </c>
      <c r="S453" s="223">
        <f t="shared" ca="1" si="868"/>
        <v>2.4126774946826385E-4</v>
      </c>
      <c r="T453" s="223">
        <f t="shared" ca="1" si="869"/>
        <v>-1.8135022802130338E-4</v>
      </c>
      <c r="U453" s="223">
        <f t="shared" ca="1" si="870"/>
        <v>-1.1173015991743692E-5</v>
      </c>
      <c r="V453" s="223">
        <f t="shared" ca="1" si="871"/>
        <v>1.9552640063933265E-4</v>
      </c>
      <c r="W453" s="223">
        <f t="shared" ca="1" si="872"/>
        <v>-2.3690825489282313E-4</v>
      </c>
      <c r="X453" s="223">
        <f t="shared" ca="1" si="873"/>
        <v>1.0505961109453902E-4</v>
      </c>
      <c r="Y453" s="223">
        <f t="shared" ca="1" si="874"/>
        <v>1.0361003146238225E-4</v>
      </c>
      <c r="Z453" s="223">
        <f t="shared" ca="1" si="875"/>
        <v>-2.3651862735797857E-4</v>
      </c>
      <c r="AA453" s="223">
        <f t="shared" ca="1" si="876"/>
        <v>1.9648162608862819E-4</v>
      </c>
      <c r="AB453" s="223">
        <f t="shared" ca="1" si="877"/>
        <v>-1.2774620746377081E-5</v>
      </c>
      <c r="AC453" s="223">
        <f t="shared" ca="1" si="878"/>
        <v>-1.8027335887014871E-4</v>
      </c>
      <c r="AD453" s="223">
        <f t="shared" ca="1" si="879"/>
        <v>2.4150303710806809E-4</v>
      </c>
      <c r="AE453" s="223">
        <f t="shared" ca="1" si="880"/>
        <v>-1.2614245082281502E-4</v>
      </c>
      <c r="AF453" s="223">
        <f t="shared" ca="1" si="881"/>
        <v>-8.1455189808193751E-5</v>
      </c>
      <c r="AG453" s="223">
        <f t="shared" ca="1" si="882"/>
        <v>2.2949170157200222E-4</v>
      </c>
      <c r="AH453" s="223">
        <f t="shared" ca="1" si="883"/>
        <v>-2.0972079868893714E-4</v>
      </c>
      <c r="AI453" s="223">
        <f t="shared" ca="1" si="884"/>
        <v>3.659923090339217E-5</v>
      </c>
      <c r="AJ453" s="223">
        <f t="shared" ca="1" si="885"/>
        <v>1.6328418610760429E-4</v>
      </c>
      <c r="AK453" s="223">
        <f t="shared" ca="1" si="886"/>
        <v>-2.4377201305697321E-4</v>
      </c>
      <c r="AL453" s="223">
        <f t="shared" ca="1" si="887"/>
        <v>1.4601046979318934E-4</v>
      </c>
      <c r="AM453" s="223">
        <f t="shared" ca="1" si="888"/>
        <v>5.8515890148217863E-5</v>
      </c>
      <c r="AN453" s="223">
        <f t="shared" ca="1" si="889"/>
        <v>-2.2025464524696157E-4</v>
      </c>
      <c r="AO453" s="223">
        <f t="shared" ca="1" si="890"/>
        <v>2.2094024535282132E-4</v>
      </c>
      <c r="AP453" s="223">
        <f t="shared" ca="1" si="891"/>
        <v>-6.007137045963282E-5</v>
      </c>
      <c r="AQ453" s="223">
        <f t="shared" ca="1" si="892"/>
        <v>-1.4472249737262677E-4</v>
      </c>
      <c r="AR453" s="223">
        <f t="shared" ca="1" si="893"/>
        <v>2.4369333126080217E-4</v>
      </c>
      <c r="AS453" s="223">
        <f t="shared" ca="1" si="894"/>
        <v>-1.6447232812201343E-4</v>
      </c>
      <c r="AT453" s="223">
        <f t="shared" ca="1" si="895"/>
        <v>-3.5013050478073637E-5</v>
      </c>
      <c r="AU453" s="223">
        <f t="shared" ca="1" si="896"/>
        <v>2.0889641628475669E-4</v>
      </c>
      <c r="AV453" s="223">
        <f t="shared" ca="1" si="897"/>
        <v>-2.3003191667573411E-4</v>
      </c>
      <c r="AW453" s="223">
        <f t="shared" ca="1" si="898"/>
        <v>8.296498987999583E-5</v>
      </c>
      <c r="AX453" s="223">
        <f t="shared" ca="1" si="899"/>
        <v>1.247670518745863E-4</v>
      </c>
      <c r="AY453" s="223">
        <f t="shared" ca="1" si="900"/>
        <v>-2.4126774946826396E-4</v>
      </c>
      <c r="AZ453" s="223">
        <f t="shared" ca="1" si="901"/>
        <v>1.813502280213023E-4</v>
      </c>
      <c r="BA453" s="223">
        <f t="shared" ca="1" si="902"/>
        <v>1.1173015991745251E-5</v>
      </c>
      <c r="BB453" s="223">
        <f t="shared" ca="1" si="903"/>
        <v>-1.9552640063933254E-4</v>
      </c>
      <c r="BC453" s="223">
        <f t="shared" ca="1" si="904"/>
        <v>2.3690825489282275E-4</v>
      </c>
      <c r="BD453" s="223">
        <f t="shared" ca="1" si="905"/>
        <v>-1.0505961109453761E-4</v>
      </c>
      <c r="BE453" s="223">
        <f t="shared" ca="1" si="906"/>
        <v>-1.0361003146238523E-4</v>
      </c>
      <c r="BF453" s="223">
        <f t="shared" ca="1" si="907"/>
        <v>2.3651862735797852E-4</v>
      </c>
      <c r="BG453" s="223">
        <f t="shared" ca="1" si="908"/>
        <v>-1.9648162608862724E-4</v>
      </c>
      <c r="BH453" s="223">
        <f t="shared" ca="1" si="909"/>
        <v>1.2774620746375508E-5</v>
      </c>
      <c r="BI453" s="223">
        <f t="shared" ca="1" si="910"/>
        <v>1.8027335887015094E-4</v>
      </c>
      <c r="BJ453" s="223">
        <f t="shared" ca="1" si="911"/>
        <v>-2.4150303710806787E-4</v>
      </c>
      <c r="BK453" s="223">
        <f t="shared" ca="1" si="912"/>
        <v>1.2614245082281665E-4</v>
      </c>
      <c r="BL453" s="223">
        <f t="shared" ca="1" si="913"/>
        <v>8.1455189808196855E-5</v>
      </c>
      <c r="BM453" s="223">
        <f t="shared" ca="1" si="914"/>
        <v>-2.294917015720022E-4</v>
      </c>
      <c r="BN453" s="223">
        <f t="shared" ca="1" si="915"/>
        <v>2.0972079868893456E-4</v>
      </c>
      <c r="BO453" s="223">
        <f t="shared" ca="1" si="916"/>
        <v>-3.6599230903390639E-5</v>
      </c>
      <c r="BP453" s="223">
        <f t="shared" ca="1" si="917"/>
        <v>-1.6328418610760286E-4</v>
      </c>
      <c r="BQ453" s="223">
        <f t="shared" ca="1" si="918"/>
        <v>2.4377201305697299E-4</v>
      </c>
      <c r="BR453" s="223">
        <f t="shared" ca="1" si="919"/>
        <v>-1.460104697931881E-4</v>
      </c>
      <c r="BS453" s="223">
        <f t="shared" ca="1" si="920"/>
        <v>-5.851589014821602E-5</v>
      </c>
      <c r="BT453" s="223">
        <f t="shared" ca="1" si="921"/>
        <v>2.2025464524696374E-4</v>
      </c>
      <c r="BU453" s="223">
        <f t="shared" ca="1" si="922"/>
        <v>-2.2094024535282062E-4</v>
      </c>
      <c r="BV453" s="223">
        <f t="shared" ca="1" si="923"/>
        <v>6.0071370459634677E-5</v>
      </c>
      <c r="BW453" s="223">
        <f t="shared" ca="1" si="924"/>
        <v>1.4472249737262799E-4</v>
      </c>
      <c r="BX453" s="223">
        <f t="shared" ca="1" si="925"/>
        <v>-2.4369333126080228E-4</v>
      </c>
      <c r="BY453" s="223">
        <f t="shared" ca="1" si="926"/>
        <v>1.6447232812200971E-4</v>
      </c>
      <c r="BZ453" s="223">
        <f t="shared" ca="1" si="927"/>
        <v>3.5013050478075155E-5</v>
      </c>
      <c r="CA453" s="223">
        <f t="shared" ca="1" si="928"/>
        <v>-2.0889641628475751E-4</v>
      </c>
      <c r="CB453" s="223">
        <f t="shared" ca="1" si="929"/>
        <v>2.3003191667573243E-4</v>
      </c>
      <c r="CC453" s="223">
        <f t="shared" ca="1" si="930"/>
        <v>-8.2964989879994366E-5</v>
      </c>
      <c r="CD453" s="223">
        <f t="shared" ca="1" si="931"/>
        <v>-1.2476705187458464E-4</v>
      </c>
      <c r="CE453" s="223">
        <f t="shared" ca="1" si="932"/>
        <v>2.4126774946826472E-4</v>
      </c>
      <c r="CF453" s="223">
        <f t="shared" ca="1" si="933"/>
        <v>-1.8135022802130127E-4</v>
      </c>
      <c r="CG453" s="223">
        <f t="shared" ca="1" si="934"/>
        <v>-1.1173015991743326E-5</v>
      </c>
      <c r="CH453" s="223">
        <f t="shared" ca="1" si="935"/>
        <v>1.9552640063933555E-4</v>
      </c>
      <c r="CI453" s="223">
        <f t="shared" ca="1" si="936"/>
        <v>-2.3690825489282235E-4</v>
      </c>
      <c r="CJ453" s="223">
        <f t="shared" ca="1" si="937"/>
        <v>1.0505961109453935E-4</v>
      </c>
      <c r="CK453" s="223">
        <f t="shared" ca="1" si="938"/>
        <v>1.0361003146238666E-4</v>
      </c>
      <c r="CL453" s="223">
        <f t="shared" ca="1" si="939"/>
        <v>-2.3651862735797889E-4</v>
      </c>
      <c r="CM453" s="223">
        <f t="shared" ca="1" si="940"/>
        <v>1.9648162608862428E-4</v>
      </c>
      <c r="CN453" s="223">
        <f t="shared" ca="1" si="941"/>
        <v>-1.277462074637395E-5</v>
      </c>
      <c r="CO453" s="223">
        <f t="shared" ca="1" si="942"/>
        <v>-1.8027335887014963E-4</v>
      </c>
      <c r="CP453" s="223">
        <f t="shared" ca="1" si="943"/>
        <v>2.4150303710806712E-4</v>
      </c>
      <c r="CQ453" s="223">
        <f t="shared" ca="1" si="944"/>
        <v>-1.2614245082281234E-4</v>
      </c>
      <c r="CR453" s="223">
        <f t="shared" ca="1" si="945"/>
        <v>-8.1455189808195066E-5</v>
      </c>
      <c r="CS453" s="223">
        <f t="shared" ca="1" si="946"/>
        <v>2.2949170157200388E-4</v>
      </c>
      <c r="CT453" s="223">
        <f t="shared" ca="1" si="947"/>
        <v>-2.0972079868893556E-4</v>
      </c>
      <c r="CU453" s="223">
        <f t="shared" ca="1" si="948"/>
        <v>3.6599230903392523E-5</v>
      </c>
      <c r="CV453" s="223">
        <f t="shared" ca="1" si="949"/>
        <v>1.632841861076066E-4</v>
      </c>
      <c r="CW453" s="223">
        <f t="shared" ca="1" si="950"/>
        <v>-2.4377201305697305E-4</v>
      </c>
      <c r="CX453" s="223">
        <f t="shared" ca="1" si="951"/>
        <v>1.4601046979318964E-4</v>
      </c>
      <c r="CY453" s="223">
        <f t="shared" ca="1" si="952"/>
        <v>5.8515890148220912E-5</v>
      </c>
      <c r="CZ453" s="223">
        <f t="shared" ca="1" si="953"/>
        <v>-2.2025464524696293E-4</v>
      </c>
      <c r="DA453" s="223">
        <f t="shared" ca="1" si="954"/>
        <v>2.209402453528185E-4</v>
      </c>
      <c r="DB453" s="223">
        <f t="shared" ca="1" si="955"/>
        <v>-6.0071370459629825E-5</v>
      </c>
      <c r="DC453" s="223">
        <f t="shared" ca="1" si="956"/>
        <v>-1.4472249737262644E-4</v>
      </c>
      <c r="DD453" s="223">
        <f t="shared" ca="1" si="957"/>
        <v>2.4369333126080255E-4</v>
      </c>
      <c r="DE453" s="223">
        <f t="shared" ca="1" si="958"/>
        <v>-1.6447232812201112E-4</v>
      </c>
      <c r="DF453" s="223">
        <f t="shared" ca="1" si="959"/>
        <v>-3.5013050478073285E-5</v>
      </c>
      <c r="DG453" s="223">
        <f t="shared" ca="1" si="960"/>
        <v>2.0889641628476005E-4</v>
      </c>
      <c r="DH453" s="223">
        <f t="shared" ca="1" si="961"/>
        <v>-2.3003191667573305E-4</v>
      </c>
      <c r="DI453" s="223">
        <f t="shared" ca="1" si="962"/>
        <v>8.2964989879996155E-5</v>
      </c>
      <c r="DJ453" s="223">
        <f t="shared" ca="1" si="963"/>
        <v>1.2476705187458898E-4</v>
      </c>
      <c r="DK453" s="223">
        <f t="shared" ca="1" si="964"/>
        <v>-2.4126774946826439E-4</v>
      </c>
      <c r="DL453" s="223">
        <f t="shared" ca="1" si="965"/>
        <v>1.8135022802129793E-4</v>
      </c>
      <c r="DM453" s="223">
        <f t="shared" ca="1" si="966"/>
        <v>1.1173015991748341E-5</v>
      </c>
      <c r="DN453" s="223">
        <f t="shared" ca="1" si="967"/>
        <v>-1.9552640063933441E-4</v>
      </c>
      <c r="DO453" s="223">
        <f t="shared" ca="1" si="968"/>
        <v>2.3690825489282118E-4</v>
      </c>
      <c r="DP453" s="223">
        <f t="shared" ca="1" si="969"/>
        <v>-1.0505961109454108E-4</v>
      </c>
      <c r="DQ453" s="223">
        <f t="shared" ca="1" si="970"/>
        <v>-1.0361003146239117E-4</v>
      </c>
      <c r="DR453" s="223">
        <f t="shared" ca="1" si="971"/>
        <v>2.3651862735798014E-4</v>
      </c>
      <c r="DS453" s="223">
        <f t="shared" ca="1" si="972"/>
        <v>-1.9648162608862542E-4</v>
      </c>
      <c r="DT453" s="223">
        <f t="shared" ca="1" si="973"/>
        <v>1.2774620746375874E-5</v>
      </c>
      <c r="DU453" s="223">
        <f t="shared" ca="1" si="974"/>
        <v>1.8027335887014833E-4</v>
      </c>
      <c r="DV453" s="223">
        <f t="shared" ca="1" si="975"/>
        <v>-2.4150303710806641E-4</v>
      </c>
      <c r="DW453" s="223">
        <f t="shared" ca="1" si="976"/>
        <v>1.2614245082280805E-4</v>
      </c>
      <c r="DX453" s="223">
        <f t="shared" ca="1" si="977"/>
        <v>8.1455189808199796E-5</v>
      </c>
      <c r="DY453" s="223">
        <f t="shared" ca="1" si="978"/>
        <v>-2.294917015720032E-4</v>
      </c>
      <c r="DZ453" s="223">
        <f t="shared" ca="1" si="979"/>
        <v>2.0972079868893654E-4</v>
      </c>
      <c r="EA453" s="223">
        <f t="shared" ca="1" si="980"/>
        <v>-3.6599230903394393E-5</v>
      </c>
      <c r="EB453" s="223">
        <f t="shared" ca="1" si="981"/>
        <v>-1.6328418610761031E-4</v>
      </c>
      <c r="EC453" s="223">
        <f t="shared" ca="1" si="982"/>
        <v>2.4377201305697286E-4</v>
      </c>
      <c r="ED453" s="223">
        <f t="shared" ca="1" si="983"/>
        <v>-1.460104697931856E-4</v>
      </c>
      <c r="EE453" s="223">
        <f t="shared" ca="1" si="984"/>
        <v>-5.8515890148219056E-5</v>
      </c>
      <c r="EF453" s="223">
        <f t="shared" ca="1" si="985"/>
        <v>2.2025464524696211E-4</v>
      </c>
      <c r="EG453" s="223">
        <f t="shared" ca="1" si="986"/>
        <v>-2.2094024535281639E-4</v>
      </c>
      <c r="EH453" s="223">
        <f t="shared" ca="1" si="987"/>
        <v>6.0071370459624946E-5</v>
      </c>
      <c r="EI453" s="223">
        <f t="shared" ca="1" si="988"/>
        <v>1.4472249737263051E-4</v>
      </c>
      <c r="EJ453" s="223">
        <f t="shared" ca="1" si="989"/>
        <v>-2.4369333126080244E-4</v>
      </c>
      <c r="EK453" s="223">
        <f t="shared" ca="1" si="990"/>
        <v>1.6447232812201253E-4</v>
      </c>
      <c r="EL453" s="223">
        <f t="shared" ca="1" si="991"/>
        <v>3.5013050478071401E-5</v>
      </c>
      <c r="EM453" s="223">
        <f t="shared" ca="1" si="992"/>
        <v>-2.0889641628476268E-4</v>
      </c>
      <c r="EN453" s="223">
        <f t="shared" ca="1" si="993"/>
        <v>2.3003191667573137E-4</v>
      </c>
      <c r="EO453" s="223">
        <f t="shared" ca="1" si="994"/>
        <v>-8.2964989879991439E-5</v>
      </c>
      <c r="EP453" s="223">
        <f t="shared" ca="1" si="995"/>
        <v>-1.2476705187458733E-4</v>
      </c>
      <c r="EQ453" s="223">
        <f t="shared" ca="1" si="996"/>
        <v>2.4126774946826412E-4</v>
      </c>
      <c r="ER453" s="223">
        <f t="shared" ca="1" si="997"/>
        <v>-1.8135022802129454E-4</v>
      </c>
      <c r="ES453" s="223">
        <f t="shared" ca="1" si="998"/>
        <v>-1.1173015991753369E-5</v>
      </c>
      <c r="ET453" s="223">
        <f t="shared" ca="1" si="999"/>
        <v>1.9552640063933742E-4</v>
      </c>
      <c r="EU453" s="223">
        <f t="shared" ca="1" si="1000"/>
        <v>-2.3690825489282161E-4</v>
      </c>
      <c r="EV453" s="223">
        <f t="shared" ca="1" si="1001"/>
        <v>1.0505961109453656E-4</v>
      </c>
      <c r="EW453" s="223">
        <f t="shared" ca="1" si="1002"/>
        <v>1.0361003146238317E-4</v>
      </c>
      <c r="EX453" s="223">
        <f t="shared" ca="1" si="1003"/>
        <v>-2.3651862735798139E-4</v>
      </c>
      <c r="EY453" s="223">
        <f t="shared" ca="1" si="1004"/>
        <v>1.9648162608862244E-4</v>
      </c>
      <c r="EZ453" s="223">
        <f t="shared" ca="1" si="1005"/>
        <v>-1.277462074637086E-5</v>
      </c>
      <c r="FA453" s="223">
        <f t="shared" ca="1" si="1006"/>
        <v>-1.8027335887015172E-4</v>
      </c>
      <c r="FB453" s="223">
        <f t="shared" ca="1" si="1007"/>
        <v>2.4150303710806769E-4</v>
      </c>
      <c r="FC453" s="223">
        <f t="shared" ca="1" si="1008"/>
        <v>-1.2614245082281562E-4</v>
      </c>
      <c r="FD453" s="223">
        <f t="shared" ca="1" si="1009"/>
        <v>-8.1455189808204539E-5</v>
      </c>
      <c r="FE453" s="223">
        <f t="shared" ca="1" si="1010"/>
        <v>2.2949170157200493E-4</v>
      </c>
      <c r="FF453" s="223">
        <f t="shared" ca="1" si="1011"/>
        <v>-2.0972079868893394E-4</v>
      </c>
      <c r="FG453" s="223">
        <f t="shared" ca="1" si="1012"/>
        <v>3.6599230903389433E-5</v>
      </c>
      <c r="FH453" s="223">
        <f t="shared" ca="1" si="1013"/>
        <v>1.6328418610760375E-4</v>
      </c>
      <c r="FI453" s="223">
        <f t="shared" ca="1" si="1014"/>
        <v>-2.4377201305697261E-4</v>
      </c>
      <c r="FJ453" s="223">
        <f t="shared" ca="1" si="1015"/>
        <v>1.4601046979318159E-4</v>
      </c>
      <c r="FK453" s="223">
        <f t="shared" ca="1" si="1016"/>
        <v>5.8515890148223921E-5</v>
      </c>
      <c r="FL453" s="223">
        <f t="shared" ca="1" si="1017"/>
        <v>-2.2025464524696423E-4</v>
      </c>
      <c r="FM453" s="223">
        <f t="shared" ca="1" si="1018"/>
        <v>2.2094024535282013E-4</v>
      </c>
      <c r="FN453" s="223">
        <f t="shared" ca="1" si="1019"/>
        <v>-6.0071370459633525E-5</v>
      </c>
      <c r="FO453" s="223">
        <f t="shared" ca="1" si="1020"/>
        <v>-1.4472249737263455E-4</v>
      </c>
      <c r="FP453" s="223">
        <f t="shared" ca="1" si="1021"/>
        <v>2.4369333126080271E-4</v>
      </c>
      <c r="FQ453" s="223">
        <f t="shared" ca="1" si="1022"/>
        <v>-1.6447232812200885E-4</v>
      </c>
      <c r="FR453" s="223">
        <f t="shared" ca="1" si="1023"/>
        <v>-3.5013050478076375E-5</v>
      </c>
      <c r="FS453" s="223">
        <f t="shared" ca="1" si="1024"/>
        <v>2.088964162847581E-4</v>
      </c>
      <c r="FT453" s="223">
        <f t="shared" ca="1" si="1025"/>
        <v>-2.3003191667572969E-4</v>
      </c>
      <c r="FU453" s="223">
        <f t="shared" ca="1" si="1026"/>
        <v>8.2964989879986723E-5</v>
      </c>
      <c r="FV453" s="223">
        <f t="shared" ca="1" si="1027"/>
        <v>1.2476705187459167E-4</v>
      </c>
      <c r="FW453" s="223">
        <f t="shared" ca="1" si="1028"/>
        <v>-2.4126774946826488E-4</v>
      </c>
      <c r="FX453" s="223">
        <f t="shared" ca="1" si="1029"/>
        <v>1.8135022802130048E-4</v>
      </c>
      <c r="FY453" s="223">
        <f t="shared" ca="1" si="1030"/>
        <v>1.1173015991744505E-5</v>
      </c>
      <c r="FZ453" s="223">
        <f t="shared" ca="1" si="1031"/>
        <v>-1.9552640063934043E-4</v>
      </c>
      <c r="GA453" s="223">
        <f t="shared" ca="1" si="1032"/>
        <v>2.3690825489282042E-4</v>
      </c>
      <c r="GB453" s="223">
        <f t="shared" ca="1" si="1033"/>
        <v>-1.05059611094532E-4</v>
      </c>
      <c r="GC453" s="223">
        <f t="shared" ca="1" si="1034"/>
        <v>-1.0361003146238774E-4</v>
      </c>
      <c r="GD453" s="223">
        <f t="shared" ca="1" si="1035"/>
        <v>2.3651862735797919E-4</v>
      </c>
      <c r="GE453" s="223">
        <f t="shared" ca="1" si="1036"/>
        <v>-1.9648162608861946E-4</v>
      </c>
      <c r="GF453" s="223">
        <f t="shared" ca="1" si="1037"/>
        <v>1.2774620746365846E-5</v>
      </c>
      <c r="GG453" s="223">
        <f t="shared" ca="1" si="1038"/>
        <v>1.8027335887015514E-4</v>
      </c>
      <c r="GH453" s="223">
        <f t="shared" ca="1" si="1039"/>
        <v>-2.4150303710806695E-4</v>
      </c>
      <c r="GI453" s="223">
        <f t="shared" ca="1" si="1040"/>
        <v>1.2614245082281131E-4</v>
      </c>
      <c r="GJ453" s="223">
        <f t="shared" ca="1" si="1041"/>
        <v>8.1455189808196164E-5</v>
      </c>
      <c r="GK453" s="223">
        <f t="shared" ca="1" si="1042"/>
        <v>-2.2949170157200667E-4</v>
      </c>
      <c r="GL453" s="223">
        <f t="shared" ca="1" si="1043"/>
        <v>2.0972079868893136E-4</v>
      </c>
      <c r="GM453" s="223">
        <f t="shared" ca="1" si="1044"/>
        <v>-3.6599230903384473E-5</v>
      </c>
      <c r="GN453" s="223">
        <f t="shared" ca="1" si="1045"/>
        <v>-1.6328418610760749E-4</v>
      </c>
      <c r="GO453" s="223">
        <f t="shared" ca="1" si="1046"/>
        <v>2.4377201305697302E-4</v>
      </c>
      <c r="GP453" s="223">
        <f t="shared" ca="1" si="1047"/>
        <v>-1.4601046979318866E-4</v>
      </c>
      <c r="GQ453" s="223">
        <f t="shared" ca="1" si="1048"/>
        <v>-5.8515890148228786E-5</v>
      </c>
      <c r="GR453" s="223">
        <f t="shared" ca="1" si="1049"/>
        <v>2.2025464524696639E-4</v>
      </c>
      <c r="GS453" s="223">
        <f t="shared" ca="1" si="1050"/>
        <v>-2.2094024535281801E-4</v>
      </c>
      <c r="GT453" s="223">
        <f t="shared" ca="1" si="1051"/>
        <v>6.0071370459628673E-5</v>
      </c>
      <c r="GU453" s="223">
        <f t="shared" ca="1" si="1052"/>
        <v>1.4472249737262742E-4</v>
      </c>
      <c r="GV453" s="223">
        <f t="shared" ca="1" si="1053"/>
        <v>-2.4369333126080298E-4</v>
      </c>
      <c r="GW453" s="223">
        <f t="shared" ca="1" si="1054"/>
        <v>1.6447232812200513E-4</v>
      </c>
      <c r="GX453" s="223">
        <f t="shared" ca="1" si="1055"/>
        <v>3.5013050478081349E-5</v>
      </c>
      <c r="GY453" s="223">
        <f t="shared" ca="1" si="1056"/>
        <v>-2.088964162847607E-4</v>
      </c>
      <c r="GZ453" s="223">
        <f t="shared" ca="1" si="1057"/>
        <v>2.3003191667573267E-4</v>
      </c>
      <c r="HA453" s="223">
        <f t="shared" ca="1" si="1058"/>
        <v>-8.2964989879995057E-5</v>
      </c>
      <c r="HB453" s="223">
        <f t="shared" ca="1" si="1059"/>
        <v>-1.2476705187459595E-4</v>
      </c>
      <c r="HC453" s="223">
        <f t="shared" ca="1" si="1060"/>
        <v>2.4126774946826564E-4</v>
      </c>
      <c r="HD453" s="223">
        <f t="shared" ca="1" si="1061"/>
        <v>-1.8135022802129712E-4</v>
      </c>
      <c r="HE453" s="223">
        <f t="shared" ca="1" si="1062"/>
        <v>-1.117301599174952E-5</v>
      </c>
      <c r="HF453" s="223">
        <f t="shared" ca="1" si="1063"/>
        <v>1.9552640063933511E-4</v>
      </c>
      <c r="HG453" s="223">
        <f t="shared" ca="1" si="1064"/>
        <v>-2.369082548928192E-4</v>
      </c>
      <c r="HH453" s="223">
        <f t="shared" ca="1" si="1065"/>
        <v>1.0505961109452748E-4</v>
      </c>
      <c r="HI453" s="223">
        <f t="shared" ca="1" si="1066"/>
        <v>1.0361003146239227E-4</v>
      </c>
      <c r="HJ453" s="223">
        <f t="shared" ca="1" si="1067"/>
        <v>-2.3651862735798041E-4</v>
      </c>
      <c r="HK453" s="223">
        <f t="shared" ca="1" si="1068"/>
        <v>1.9648162608862472E-4</v>
      </c>
      <c r="HL453" s="223">
        <f t="shared" ca="1" si="1069"/>
        <v>-1.2774620746374682E-5</v>
      </c>
      <c r="HM453" s="223">
        <f t="shared" ca="1" si="1070"/>
        <v>-1.802733588701585E-4</v>
      </c>
      <c r="HN453" s="223">
        <f t="shared" ca="1" si="1071"/>
        <v>2.4150303710806625E-4</v>
      </c>
      <c r="HO453" s="223">
        <f t="shared" ca="1" si="1072"/>
        <v>-1.26142450822807E-4</v>
      </c>
      <c r="HP453" s="223">
        <f t="shared" ca="1" si="1073"/>
        <v>-8.1455189808200893E-5</v>
      </c>
      <c r="HQ453" s="223">
        <f t="shared" ca="1" si="1074"/>
        <v>2.2949170157200366E-4</v>
      </c>
      <c r="HR453" s="223">
        <f t="shared" ca="1" si="1075"/>
        <v>-2.0972079868892881E-4</v>
      </c>
      <c r="HS453" s="223">
        <f t="shared" ca="1" si="1076"/>
        <v>3.6599230903379526E-5</v>
      </c>
      <c r="HT453" s="223">
        <f t="shared" ca="1" si="1077"/>
        <v>1.6328418610761121E-4</v>
      </c>
      <c r="HU453" s="223">
        <f t="shared" ca="1" si="1078"/>
        <v>-2.4377201305697278E-4</v>
      </c>
      <c r="HV453" s="223">
        <f t="shared" ca="1" si="1079"/>
        <v>1.4601046979318465E-4</v>
      </c>
      <c r="HW453" s="223">
        <f t="shared" ca="1" si="1080"/>
        <v>5.8515890148220208E-5</v>
      </c>
      <c r="HX453" s="223">
        <f t="shared" ca="1" si="1081"/>
        <v>-2.2025464524696856E-4</v>
      </c>
      <c r="HY453" s="223">
        <f t="shared" ca="1" si="1082"/>
        <v>2.209402453528159E-4</v>
      </c>
      <c r="HZ453" s="223">
        <f t="shared" ca="1" si="1083"/>
        <v>-6.0071370459637252E-5</v>
      </c>
      <c r="IA453" s="223">
        <f t="shared" ca="1" si="1084"/>
        <v>-1.4472249737263148E-4</v>
      </c>
      <c r="IB453" s="223">
        <f t="shared" ca="1" si="1085"/>
        <v>2.4369333126080325E-4</v>
      </c>
      <c r="IC453" s="223">
        <f t="shared" ca="1" si="1086"/>
        <v>-1.6447232812201164E-4</v>
      </c>
      <c r="ID453" s="223">
        <f t="shared" ca="1" si="1087"/>
        <v>-3.5013050478086322E-5</v>
      </c>
      <c r="IE453" s="223">
        <f t="shared" ca="1" si="1088"/>
        <v>-1.368324228952855E-4</v>
      </c>
      <c r="IF453" s="223">
        <f t="shared" ca="1" si="1089"/>
        <v>-2.3003191667573099E-4</v>
      </c>
      <c r="IG453" s="223">
        <f t="shared" ca="1" si="1090"/>
        <v>8.2964989879977263E-5</v>
      </c>
      <c r="IH453" s="223">
        <f t="shared" ca="1" si="1091"/>
        <v>1.2476705187458836E-4</v>
      </c>
      <c r="II453" s="223">
        <f t="shared" ca="1" si="1092"/>
        <v>-2.412677494682664E-4</v>
      </c>
      <c r="IJ453" s="223">
        <f t="shared" ca="1" si="1093"/>
        <v>1.8135022802130306E-4</v>
      </c>
      <c r="IK453" s="223">
        <f t="shared" ca="1" si="1094"/>
        <v>1.1173015991754548E-5</v>
      </c>
      <c r="IL453" s="223">
        <f t="shared" ca="1" si="1095"/>
        <v>-1.9552640063934642E-4</v>
      </c>
      <c r="IM453" s="223">
        <f t="shared" ca="1" si="1096"/>
        <v>2.3690825489282134E-4</v>
      </c>
      <c r="IN453" s="223">
        <f t="shared" ca="1" si="1097"/>
        <v>-1.0505961109452295E-4</v>
      </c>
      <c r="IO453" s="223">
        <f t="shared" ca="1" si="1098"/>
        <v>-1.0361003146238426E-4</v>
      </c>
      <c r="IP453" s="223">
        <f t="shared" ca="1" si="1099"/>
        <v>2.3651862735798166E-4</v>
      </c>
      <c r="IQ453" s="223">
        <f t="shared" ca="1" si="1100"/>
        <v>-1.9648162608861349E-4</v>
      </c>
      <c r="IR453" s="223">
        <f t="shared" ca="1" si="1101"/>
        <v>1.2774620746369667E-5</v>
      </c>
      <c r="IS453" s="223">
        <f t="shared" ca="1" si="1102"/>
        <v>1.8027335887016189E-4</v>
      </c>
      <c r="IT453" s="223">
        <f t="shared" ca="1" si="1103"/>
        <v>-2.415030371080675E-4</v>
      </c>
      <c r="IU453" s="223">
        <f t="shared" ca="1" si="1104"/>
        <v>1.2614245082280269E-4</v>
      </c>
      <c r="IV453" s="223">
        <f t="shared" ca="1" si="1105"/>
        <v>8.1455189808192586E-5</v>
      </c>
      <c r="IW453" s="223">
        <f t="shared" ca="1" si="1106"/>
        <v>-2.2949170157200534E-4</v>
      </c>
      <c r="IX453" s="223">
        <f t="shared" ca="1" si="1107"/>
        <v>2.0972079868892624E-4</v>
      </c>
      <c r="IY453" s="223">
        <f t="shared" ca="1" si="1108"/>
        <v>-3.6599230903388267E-5</v>
      </c>
      <c r="IZ453" s="223">
        <f t="shared" ca="1" si="1109"/>
        <v>-1.6328418610761495E-4</v>
      </c>
      <c r="JA453" s="223">
        <f t="shared" ca="1" si="1110"/>
        <v>2.4377201305697321E-4</v>
      </c>
      <c r="JB453" s="223">
        <f t="shared" ca="1" si="1111"/>
        <v>-1.4601046979318061E-4</v>
      </c>
    </row>
    <row r="454" spans="2:262">
      <c r="B454" s="230">
        <v>93</v>
      </c>
      <c r="C454" s="229">
        <f t="shared" si="1112"/>
        <v>1.8164062500000012E-3</v>
      </c>
      <c r="D454" s="226">
        <f t="shared" ca="1" si="855"/>
        <v>49.85605395507497</v>
      </c>
      <c r="E454" s="225">
        <f ca="1">CU361</f>
        <v>-0.14394604492502741</v>
      </c>
      <c r="F454" s="224">
        <v>93</v>
      </c>
      <c r="G454" s="223">
        <f t="shared" ca="1" si="856"/>
        <v>-2.9069319003105631E-5</v>
      </c>
      <c r="H454" s="223">
        <f t="shared" ca="1" si="857"/>
        <v>5.2574602819380766E-5</v>
      </c>
      <c r="I454" s="223">
        <f t="shared" ca="1" si="858"/>
        <v>-3.9611286578295488E-5</v>
      </c>
      <c r="J454" s="223">
        <f t="shared" ca="1" si="859"/>
        <v>-8.2856948457667427E-7</v>
      </c>
      <c r="K454" s="223">
        <f t="shared" ca="1" si="860"/>
        <v>4.0693684749946874E-5</v>
      </c>
      <c r="L454" s="223">
        <f t="shared" ca="1" si="861"/>
        <v>-5.2331450032198408E-5</v>
      </c>
      <c r="M454" s="223">
        <f t="shared" ca="1" si="862"/>
        <v>2.7669279236902182E-5</v>
      </c>
      <c r="N454" s="223">
        <f t="shared" ca="1" si="863"/>
        <v>1.6185806468899791E-5</v>
      </c>
      <c r="O454" s="223">
        <f t="shared" ca="1" si="864"/>
        <v>-4.8813537690484044E-5</v>
      </c>
      <c r="P454" s="223">
        <f t="shared" ca="1" si="865"/>
        <v>4.7581547906949768E-5</v>
      </c>
      <c r="Q454" s="223">
        <f t="shared" ca="1" si="866"/>
        <v>-1.334441214656332E-5</v>
      </c>
      <c r="R454" s="223">
        <f t="shared" ca="1" si="867"/>
        <v>-3.0149132668314447E-5</v>
      </c>
      <c r="S454" s="223">
        <f t="shared" ca="1" si="868"/>
        <v>5.2729601541670292E-5</v>
      </c>
      <c r="T454" s="223">
        <f t="shared" ca="1" si="869"/>
        <v>-3.8733954825270848E-5</v>
      </c>
      <c r="U454" s="223">
        <f t="shared" ca="1" si="870"/>
        <v>-2.1296667575395572E-6</v>
      </c>
      <c r="V454" s="223">
        <f t="shared" ca="1" si="871"/>
        <v>4.1516035806403504E-5</v>
      </c>
      <c r="W454" s="223">
        <f t="shared" ca="1" si="872"/>
        <v>-5.2104627514139068E-5</v>
      </c>
      <c r="X454" s="223">
        <f t="shared" ca="1" si="873"/>
        <v>2.6550619562511966E-5</v>
      </c>
      <c r="Y454" s="223">
        <f t="shared" ca="1" si="874"/>
        <v>1.7420340190478576E-5</v>
      </c>
      <c r="Z454" s="223">
        <f t="shared" ca="1" si="875"/>
        <v>-4.9307605817385909E-5</v>
      </c>
      <c r="AA454" s="223">
        <f t="shared" ca="1" si="876"/>
        <v>4.6992437951493572E-5</v>
      </c>
      <c r="AB454" s="223">
        <f t="shared" ca="1" si="877"/>
        <v>-1.2080762770825995E-5</v>
      </c>
      <c r="AC454" s="223">
        <f t="shared" ca="1" si="878"/>
        <v>-3.1210785623352486E-5</v>
      </c>
      <c r="AD454" s="223">
        <f t="shared" ca="1" si="879"/>
        <v>5.2852837923677927E-5</v>
      </c>
      <c r="AE454" s="223">
        <f t="shared" ca="1" si="880"/>
        <v>-3.7833291186215455E-5</v>
      </c>
      <c r="AF454" s="223">
        <f t="shared" ca="1" si="881"/>
        <v>-3.4294811988811655E-6</v>
      </c>
      <c r="AG454" s="223">
        <f t="shared" ca="1" si="882"/>
        <v>4.2313379155274918E-5</v>
      </c>
      <c r="AH454" s="223">
        <f t="shared" ca="1" si="883"/>
        <v>-5.1846419116782727E-5</v>
      </c>
      <c r="AI454" s="223">
        <f t="shared" ca="1" si="884"/>
        <v>2.5415966787689306E-5</v>
      </c>
      <c r="AJ454" s="223">
        <f t="shared" ca="1" si="885"/>
        <v>1.8644380550515274E-5</v>
      </c>
      <c r="AK454" s="223">
        <f t="shared" ca="1" si="886"/>
        <v>-4.9771972886273592E-5</v>
      </c>
      <c r="AL454" s="223">
        <f t="shared" ca="1" si="887"/>
        <v>4.6375021508575834E-5</v>
      </c>
      <c r="AM454" s="223">
        <f t="shared" ca="1" si="888"/>
        <v>-1.080983639532434E-5</v>
      </c>
      <c r="AN454" s="223">
        <f t="shared" ca="1" si="889"/>
        <v>-3.2253638368177449E-5</v>
      </c>
      <c r="AO454" s="223">
        <f t="shared" ca="1" si="890"/>
        <v>5.2944237732415215E-5</v>
      </c>
      <c r="AP454" s="223">
        <f t="shared" ca="1" si="891"/>
        <v>-3.6909838187226951E-5</v>
      </c>
      <c r="AQ454" s="223">
        <f t="shared" ca="1" si="892"/>
        <v>-4.7272298489854992E-6</v>
      </c>
      <c r="AR454" s="223">
        <f t="shared" ca="1" si="893"/>
        <v>4.3085234506742128E-5</v>
      </c>
      <c r="AS454" s="223">
        <f t="shared" ca="1" si="894"/>
        <v>-5.1556980375212976E-5</v>
      </c>
      <c r="AT454" s="223">
        <f t="shared" ca="1" si="895"/>
        <v>2.4266004384837628E-5</v>
      </c>
      <c r="AU454" s="223">
        <f t="shared" ca="1" si="896"/>
        <v>1.9857190232866633E-5</v>
      </c>
      <c r="AV454" s="223">
        <f t="shared" ca="1" si="897"/>
        <v>-5.0206359179788505E-5</v>
      </c>
      <c r="AW454" s="223">
        <f t="shared" ca="1" si="898"/>
        <v>4.5729670486775064E-5</v>
      </c>
      <c r="AX454" s="223">
        <f t="shared" ca="1" si="899"/>
        <v>-9.5323985785839557E-6</v>
      </c>
      <c r="AY454" s="223">
        <f t="shared" ca="1" si="900"/>
        <v>-3.3277062727290633E-5</v>
      </c>
      <c r="AZ454" s="223">
        <f t="shared" ca="1" si="901"/>
        <v>5.300374591205505E-5</v>
      </c>
      <c r="BA454" s="223">
        <f t="shared" ca="1" si="902"/>
        <v>-3.5964152081862467E-5</v>
      </c>
      <c r="BB454" s="223">
        <f t="shared" ca="1" si="903"/>
        <v>-6.0221309925909377E-6</v>
      </c>
      <c r="BC454" s="223">
        <f t="shared" ca="1" si="904"/>
        <v>4.383113692400338E-5</v>
      </c>
      <c r="BD454" s="223">
        <f t="shared" ca="1" si="905"/>
        <v>-5.1236485636504787E-5</v>
      </c>
      <c r="BE454" s="223">
        <f t="shared" ca="1" si="906"/>
        <v>2.3101425048308861E-5</v>
      </c>
      <c r="BF454" s="223">
        <f t="shared" ca="1" si="907"/>
        <v>2.105803868632987E-5</v>
      </c>
      <c r="BG454" s="223">
        <f t="shared" ca="1" si="908"/>
        <v>-5.0610503039870201E-5</v>
      </c>
      <c r="BH454" s="223">
        <f t="shared" ca="1" si="909"/>
        <v>4.5056773621415569E-5</v>
      </c>
      <c r="BI454" s="223">
        <f t="shared" ca="1" si="910"/>
        <v>-8.2492188013791739E-6</v>
      </c>
      <c r="BJ454" s="223">
        <f t="shared" ca="1" si="911"/>
        <v>-3.4280442228126423E-5</v>
      </c>
      <c r="BK454" s="223">
        <f t="shared" ca="1" si="912"/>
        <v>5.303132661709516E-5</v>
      </c>
      <c r="BL454" s="223">
        <f t="shared" ca="1" si="913"/>
        <v>-3.4996802516070695E-5</v>
      </c>
      <c r="BM454" s="223">
        <f t="shared" ca="1" si="914"/>
        <v>-7.3134046296676753E-6</v>
      </c>
      <c r="BN454" s="223">
        <f t="shared" ca="1" si="915"/>
        <v>4.4550637103333372E-5</v>
      </c>
      <c r="BO454" s="223">
        <f t="shared" ca="1" si="916"/>
        <v>-5.0885127954704759E-5</v>
      </c>
      <c r="BP454" s="223">
        <f t="shared" ca="1" si="917"/>
        <v>2.1922930277148911E-5</v>
      </c>
      <c r="BQ454" s="223">
        <f t="shared" ca="1" si="918"/>
        <v>2.224620256469924E-5</v>
      </c>
      <c r="BR454" s="223">
        <f t="shared" ca="1" si="919"/>
        <v>-5.0984161025369266E-5</v>
      </c>
      <c r="BS454" s="223">
        <f t="shared" ca="1" si="920"/>
        <v>4.4356736240407798E-5</v>
      </c>
      <c r="BT454" s="223">
        <f t="shared" ca="1" si="921"/>
        <v>-6.9610700032265973E-6</v>
      </c>
      <c r="BU454" s="223">
        <f t="shared" ca="1" si="922"/>
        <v>-3.5263172472392275E-5</v>
      </c>
      <c r="BV454" s="223">
        <f t="shared" ca="1" si="923"/>
        <v>5.3026963233950166E-5</v>
      </c>
      <c r="BW454" s="223">
        <f t="shared" ca="1" si="924"/>
        <v>-3.4008372185056839E-5</v>
      </c>
      <c r="BX454" s="223">
        <f t="shared" ca="1" si="925"/>
        <v>-8.6002729452628022E-6</v>
      </c>
      <c r="BY454" s="223">
        <f t="shared" ca="1" si="926"/>
        <v>4.5243301644728327E-5</v>
      </c>
      <c r="BZ454" s="223">
        <f t="shared" ca="1" si="927"/>
        <v>-5.0503118974542058E-5</v>
      </c>
      <c r="CA454" s="223">
        <f t="shared" ca="1" si="928"/>
        <v>2.0731229952540474E-5</v>
      </c>
      <c r="CB454" s="223">
        <f t="shared" ca="1" si="929"/>
        <v>2.3420966162483401E-5</v>
      </c>
      <c r="CC454" s="223">
        <f t="shared" ca="1" si="930"/>
        <v>-5.1327108058687024E-5</v>
      </c>
      <c r="CD454" s="223">
        <f t="shared" ca="1" si="931"/>
        <v>4.362998002009444E-5</v>
      </c>
      <c r="CE454" s="223">
        <f t="shared" ca="1" si="932"/>
        <v>-5.6687281167959979E-6</v>
      </c>
      <c r="CF454" s="223">
        <f t="shared" ca="1" si="933"/>
        <v>-3.6224661500135156E-5</v>
      </c>
      <c r="CG454" s="223">
        <f t="shared" ca="1" si="934"/>
        <v>5.2990658390958918E-5</v>
      </c>
      <c r="CH454" s="223">
        <f t="shared" ca="1" si="935"/>
        <v>-3.2999456482294795E-5</v>
      </c>
      <c r="CI454" s="223">
        <f t="shared" ca="1" si="936"/>
        <v>-9.8819607780191373E-6</v>
      </c>
      <c r="CJ454" s="223">
        <f t="shared" ca="1" si="937"/>
        <v>4.5908713312967722E-5</v>
      </c>
      <c r="CK454" s="223">
        <f t="shared" ca="1" si="938"/>
        <v>-5.0090688803942801E-5</v>
      </c>
      <c r="CL454" s="223">
        <f t="shared" ca="1" si="939"/>
        <v>1.9527041910200629E-5</v>
      </c>
      <c r="CM454" s="223">
        <f t="shared" ca="1" si="940"/>
        <v>2.4581621846016267E-5</v>
      </c>
      <c r="CN454" s="223">
        <f t="shared" ca="1" si="941"/>
        <v>-5.1639137561354795E-5</v>
      </c>
      <c r="CO454" s="223">
        <f t="shared" ca="1" si="942"/>
        <v>4.2876942731246136E-5</v>
      </c>
      <c r="CP454" s="223">
        <f t="shared" ca="1" si="943"/>
        <v>-4.372971600513738E-6</v>
      </c>
      <c r="CQ454" s="223">
        <f t="shared" ca="1" si="944"/>
        <v>-3.7164330146318783E-5</v>
      </c>
      <c r="CR454" s="223">
        <f t="shared" ca="1" si="945"/>
        <v>5.2922433956801225E-5</v>
      </c>
      <c r="CS454" s="223">
        <f t="shared" ca="1" si="946"/>
        <v>-3.1970663140875783E-5</v>
      </c>
      <c r="CT454" s="223">
        <f t="shared" ca="1" si="947"/>
        <v>-1.1157696087114583E-5</v>
      </c>
      <c r="CU454" s="223">
        <f t="shared" ca="1" si="948"/>
        <v>4.6546471288945483E-5</v>
      </c>
      <c r="CV454" s="223">
        <f t="shared" ca="1" si="949"/>
        <v>-4.9648085875419043E-5</v>
      </c>
      <c r="CW454" s="223">
        <f t="shared" ca="1" si="950"/>
        <v>1.8311091507975799E-5</v>
      </c>
      <c r="CX454" s="223">
        <f t="shared" ca="1" si="951"/>
        <v>2.5727470479716461E-5</v>
      </c>
      <c r="CY454" s="223">
        <f t="shared" ca="1" si="952"/>
        <v>-5.192006157846696E-5</v>
      </c>
      <c r="CZ454" s="223">
        <f t="shared" ca="1" si="953"/>
        <v>4.2098077975369579E-5</v>
      </c>
      <c r="DA454" s="223">
        <f t="shared" ca="1" si="954"/>
        <v>-3.0745809696567716E-6</v>
      </c>
      <c r="DB454" s="223">
        <f t="shared" ca="1" si="955"/>
        <v>-3.8081612389684999E-5</v>
      </c>
      <c r="DC454" s="223">
        <f t="shared" ca="1" si="956"/>
        <v>5.2822331027325312E-5</v>
      </c>
      <c r="DD454" s="223">
        <f t="shared" ca="1" si="957"/>
        <v>-3.0922611867442007E-5</v>
      </c>
      <c r="DE454" s="223">
        <f t="shared" ca="1" si="958"/>
        <v>-1.2426710417298808E-5</v>
      </c>
      <c r="DF454" s="223">
        <f t="shared" ca="1" si="959"/>
        <v>4.7156191411102728E-5</v>
      </c>
      <c r="DG454" s="223">
        <f t="shared" ca="1" si="960"/>
        <v>-4.9175576796425959E-5</v>
      </c>
      <c r="DH454" s="223">
        <f t="shared" ca="1" si="961"/>
        <v>1.7084111188923792E-5</v>
      </c>
      <c r="DI454" s="223">
        <f t="shared" ca="1" si="962"/>
        <v>2.6857821847210434E-5</v>
      </c>
      <c r="DJ454" s="223">
        <f t="shared" ca="1" si="963"/>
        <v>-5.2169710891900713E-5</v>
      </c>
      <c r="DK454" s="223">
        <f t="shared" ca="1" si="964"/>
        <v>4.1293854911468243E-5</v>
      </c>
      <c r="DL454" s="223">
        <f t="shared" ca="1" si="965"/>
        <v>-1.7743383261881646E-6</v>
      </c>
      <c r="DM454" s="223">
        <f t="shared" ca="1" si="966"/>
        <v>-3.8975955693711911E-5</v>
      </c>
      <c r="DN454" s="223">
        <f t="shared" ca="1" si="967"/>
        <v>5.2690409900792567E-5</v>
      </c>
      <c r="DO454" s="223">
        <f t="shared" ca="1" si="968"/>
        <v>-2.9855933968888981E-5</v>
      </c>
      <c r="DP454" s="223">
        <f t="shared" ca="1" si="969"/>
        <v>-1.3688239361792285E-5</v>
      </c>
      <c r="DQ454" s="223">
        <f t="shared" ca="1" si="970"/>
        <v>4.7737506406838169E-5</v>
      </c>
      <c r="DR454" s="223">
        <f t="shared" ca="1" si="971"/>
        <v>-4.8673446188763982E-5</v>
      </c>
      <c r="DS454" s="223">
        <f t="shared" ca="1" si="972"/>
        <v>1.5846840040106205E-5</v>
      </c>
      <c r="DT454" s="223">
        <f t="shared" ca="1" si="973"/>
        <v>2.7971995067102311E-5</v>
      </c>
      <c r="DU454" s="223">
        <f t="shared" ca="1" si="974"/>
        <v>-5.2387935122244286E-5</v>
      </c>
      <c r="DV454" s="223">
        <f t="shared" ca="1" si="975"/>
        <v>4.0464757973445874E-5</v>
      </c>
      <c r="DW454" s="223">
        <f t="shared" ca="1" si="976"/>
        <v>-4.7302688765864285E-7</v>
      </c>
      <c r="DX454" s="223">
        <f t="shared" ca="1" si="977"/>
        <v>-3.9846821339432763E-5</v>
      </c>
      <c r="DY454" s="223">
        <f t="shared" ca="1" si="978"/>
        <v>5.2526750041556876E-5</v>
      </c>
      <c r="DZ454" s="223">
        <f t="shared" ca="1" si="979"/>
        <v>-2.8771271972099616E-5</v>
      </c>
      <c r="EA454" s="223">
        <f t="shared" ca="1" si="980"/>
        <v>-1.494152302273336E-5</v>
      </c>
      <c r="EB454" s="223">
        <f t="shared" ca="1" si="981"/>
        <v>4.8290066113733805E-5</v>
      </c>
      <c r="EC454" s="223">
        <f t="shared" ca="1" si="982"/>
        <v>-4.8141996517134028E-5</v>
      </c>
      <c r="ED454" s="223">
        <f t="shared" ca="1" si="983"/>
        <v>1.4600023347401412E-5</v>
      </c>
      <c r="EE454" s="223">
        <f t="shared" ca="1" si="984"/>
        <v>2.9069319003106038E-5</v>
      </c>
      <c r="EF454" s="223">
        <f t="shared" ca="1" si="985"/>
        <v>-5.257460281938103E-5</v>
      </c>
      <c r="EG454" s="223">
        <f t="shared" ca="1" si="986"/>
        <v>3.9611286578295082E-5</v>
      </c>
      <c r="EH454" s="223">
        <f t="shared" ca="1" si="987"/>
        <v>8.2856948457887994E-7</v>
      </c>
      <c r="EI454" s="223">
        <f t="shared" ca="1" si="988"/>
        <v>-4.0693684749947382E-5</v>
      </c>
      <c r="EJ454" s="223">
        <f t="shared" ca="1" si="989"/>
        <v>5.2331450032198042E-5</v>
      </c>
      <c r="EK454" s="223">
        <f t="shared" ca="1" si="990"/>
        <v>-2.7669279236901426E-5</v>
      </c>
      <c r="EL454" s="223">
        <f t="shared" ca="1" si="991"/>
        <v>-1.6185806468902166E-5</v>
      </c>
      <c r="EM454" s="223">
        <f t="shared" ca="1" si="992"/>
        <v>4.8813537690484424E-5</v>
      </c>
      <c r="EN454" s="223">
        <f t="shared" ca="1" si="993"/>
        <v>-4.7581547906948582E-5</v>
      </c>
      <c r="EO454" s="223">
        <f t="shared" ca="1" si="994"/>
        <v>1.3344412146562187E-5</v>
      </c>
      <c r="EP454" s="223">
        <f t="shared" ca="1" si="995"/>
        <v>3.0149132668316649E-5</v>
      </c>
      <c r="EQ454" s="223">
        <f t="shared" ca="1" si="996"/>
        <v>-5.2729601541670435E-5</v>
      </c>
      <c r="ER454" s="223">
        <f t="shared" ca="1" si="997"/>
        <v>3.8733954825268896E-5</v>
      </c>
      <c r="ES454" s="223">
        <f t="shared" ca="1" si="998"/>
        <v>2.1296667575411038E-6</v>
      </c>
      <c r="ET454" s="223">
        <f t="shared" ca="1" si="999"/>
        <v>-4.1516035806405401E-5</v>
      </c>
      <c r="EU454" s="223">
        <f t="shared" ca="1" si="1000"/>
        <v>5.2104627514138783E-5</v>
      </c>
      <c r="EV454" s="223">
        <f t="shared" ca="1" si="1001"/>
        <v>-2.655061956250932E-5</v>
      </c>
      <c r="EW454" s="223">
        <f t="shared" ca="1" si="1002"/>
        <v>-1.7420340190480399E-5</v>
      </c>
      <c r="EX454" s="223">
        <f t="shared" ca="1" si="1003"/>
        <v>4.9307605817387176E-5</v>
      </c>
      <c r="EY454" s="223">
        <f t="shared" ca="1" si="1004"/>
        <v>-4.6992437951492678E-5</v>
      </c>
      <c r="EZ454" s="223">
        <f t="shared" ca="1" si="1005"/>
        <v>1.208076277082559E-5</v>
      </c>
      <c r="FA454" s="223">
        <f t="shared" ca="1" si="1006"/>
        <v>3.1210785623354031E-5</v>
      </c>
      <c r="FB454" s="223">
        <f t="shared" ca="1" si="1007"/>
        <v>-5.2852837923677961E-5</v>
      </c>
      <c r="FC454" s="223">
        <f t="shared" ca="1" si="1008"/>
        <v>3.7833291186213842E-5</v>
      </c>
      <c r="FD454" s="223">
        <f t="shared" ca="1" si="1009"/>
        <v>3.4294811988819533E-6</v>
      </c>
      <c r="FE454" s="223">
        <f t="shared" ca="1" si="1010"/>
        <v>-4.2313379155276301E-5</v>
      </c>
      <c r="FF454" s="223">
        <f t="shared" ca="1" si="1011"/>
        <v>5.1846419116782551E-5</v>
      </c>
      <c r="FG454" s="223">
        <f t="shared" ca="1" si="1012"/>
        <v>-2.5415966787686958E-5</v>
      </c>
      <c r="FH454" s="223">
        <f t="shared" ca="1" si="1013"/>
        <v>-1.8644380550516375E-5</v>
      </c>
      <c r="FI454" s="223">
        <f t="shared" ca="1" si="1014"/>
        <v>4.9771972886274514E-5</v>
      </c>
      <c r="FJ454" s="223">
        <f t="shared" ca="1" si="1015"/>
        <v>-4.6375021508575264E-5</v>
      </c>
      <c r="FK454" s="223">
        <f t="shared" ca="1" si="1016"/>
        <v>1.0809836395321719E-5</v>
      </c>
      <c r="FL454" s="223">
        <f t="shared" ca="1" si="1017"/>
        <v>3.2253638368178378E-5</v>
      </c>
      <c r="FM454" s="223">
        <f t="shared" ca="1" si="1018"/>
        <v>-5.2944237732415371E-5</v>
      </c>
      <c r="FN454" s="223">
        <f t="shared" ca="1" si="1019"/>
        <v>3.690983818722611E-5</v>
      </c>
      <c r="FO454" s="223">
        <f t="shared" ca="1" si="1020"/>
        <v>4.7272298489881674E-6</v>
      </c>
      <c r="FP454" s="223">
        <f t="shared" ca="1" si="1021"/>
        <v>-4.3085234506743246E-5</v>
      </c>
      <c r="FQ454" s="223">
        <f t="shared" ca="1" si="1022"/>
        <v>5.155698037521217E-5</v>
      </c>
      <c r="FR454" s="223">
        <f t="shared" ca="1" si="1023"/>
        <v>-2.4266004384835917E-5</v>
      </c>
      <c r="FS454" s="223">
        <f t="shared" ca="1" si="1024"/>
        <v>-1.9857190232869807E-5</v>
      </c>
      <c r="FT454" s="223">
        <f t="shared" ca="1" si="1025"/>
        <v>5.0206359179789122E-5</v>
      </c>
      <c r="FU454" s="223">
        <f t="shared" ca="1" si="1026"/>
        <v>-4.5729670486774847E-5</v>
      </c>
      <c r="FV454" s="223">
        <f t="shared" ca="1" si="1027"/>
        <v>9.5323985785820651E-6</v>
      </c>
      <c r="FW454" s="223">
        <f t="shared" ca="1" si="1028"/>
        <v>3.3277062727290959E-5</v>
      </c>
      <c r="FX454" s="223">
        <f t="shared" ca="1" si="1029"/>
        <v>-5.3003745912055118E-5</v>
      </c>
      <c r="FY454" s="223">
        <f t="shared" ca="1" si="1030"/>
        <v>3.5964152081862162E-5</v>
      </c>
      <c r="FZ454" s="223">
        <f t="shared" ca="1" si="1031"/>
        <v>6.0221309925928503E-6</v>
      </c>
      <c r="GA454" s="223">
        <f t="shared" ca="1" si="1032"/>
        <v>-4.3831136924004037E-5</v>
      </c>
      <c r="GB454" s="223">
        <f t="shared" ca="1" si="1033"/>
        <v>5.1236485636504103E-5</v>
      </c>
      <c r="GC454" s="223">
        <f t="shared" ca="1" si="1034"/>
        <v>-2.3101425048307811E-5</v>
      </c>
      <c r="GD454" s="223">
        <f t="shared" ca="1" si="1035"/>
        <v>-2.105803868633233E-5</v>
      </c>
      <c r="GE454" s="223">
        <f t="shared" ca="1" si="1036"/>
        <v>5.0610503039870546E-5</v>
      </c>
      <c r="GF454" s="223">
        <f t="shared" ca="1" si="1037"/>
        <v>-4.5056773621414153E-5</v>
      </c>
      <c r="GG454" s="223">
        <f t="shared" ca="1" si="1038"/>
        <v>8.2492188013780186E-6</v>
      </c>
      <c r="GH454" s="223">
        <f t="shared" ca="1" si="1039"/>
        <v>3.4280442228128469E-5</v>
      </c>
      <c r="GI454" s="223">
        <f t="shared" ca="1" si="1040"/>
        <v>-5.3031326617095174E-5</v>
      </c>
      <c r="GJ454" s="223">
        <f t="shared" ca="1" si="1041"/>
        <v>3.499680251606812E-5</v>
      </c>
      <c r="GK454" s="223">
        <f t="shared" ca="1" si="1042"/>
        <v>7.3134046296695794E-6</v>
      </c>
      <c r="GL454" s="223">
        <f t="shared" ca="1" si="1043"/>
        <v>-4.4550637103335236E-5</v>
      </c>
      <c r="GM454" s="223">
        <f t="shared" ca="1" si="1044"/>
        <v>5.0885127954704217E-5</v>
      </c>
      <c r="GN454" s="223">
        <f t="shared" ca="1" si="1045"/>
        <v>-2.1922930277145791E-5</v>
      </c>
      <c r="GO454" s="223">
        <f t="shared" ca="1" si="1046"/>
        <v>-2.2246202564700992E-5</v>
      </c>
      <c r="GP454" s="223">
        <f t="shared" ca="1" si="1047"/>
        <v>5.0984161025370208E-5</v>
      </c>
      <c r="GQ454" s="223">
        <f t="shared" ca="1" si="1048"/>
        <v>-4.4356736240406755E-5</v>
      </c>
      <c r="GR454" s="223">
        <f t="shared" ca="1" si="1049"/>
        <v>6.9610700032261839E-6</v>
      </c>
      <c r="GS454" s="223">
        <f t="shared" ca="1" si="1050"/>
        <v>3.5263172472393712E-5</v>
      </c>
      <c r="GT454" s="223">
        <f t="shared" ca="1" si="1051"/>
        <v>-5.3026963233950159E-5</v>
      </c>
      <c r="GU454" s="223">
        <f t="shared" ca="1" si="1052"/>
        <v>3.4008372185055362E-5</v>
      </c>
      <c r="GV454" s="223">
        <f t="shared" ca="1" si="1053"/>
        <v>8.6002729452632139E-6</v>
      </c>
      <c r="GW454" s="223">
        <f t="shared" ca="1" si="1054"/>
        <v>-4.524330164472933E-5</v>
      </c>
      <c r="GX454" s="223">
        <f t="shared" ca="1" si="1055"/>
        <v>5.050311897454193E-5</v>
      </c>
      <c r="GY454" s="223">
        <f t="shared" ca="1" si="1056"/>
        <v>-2.0731229952538705E-5</v>
      </c>
      <c r="GZ454" s="223">
        <f t="shared" ca="1" si="1057"/>
        <v>-2.3420966162483781E-5</v>
      </c>
      <c r="HA454" s="223">
        <f t="shared" ca="1" si="1058"/>
        <v>5.1327108058687884E-5</v>
      </c>
      <c r="HB454" s="223">
        <f t="shared" ca="1" si="1059"/>
        <v>-4.3629980020093349E-5</v>
      </c>
      <c r="HC454" s="223">
        <f t="shared" ca="1" si="1060"/>
        <v>5.6687281167925861E-6</v>
      </c>
      <c r="HD454" s="223">
        <f t="shared" ca="1" si="1061"/>
        <v>3.6224661500136559E-5</v>
      </c>
      <c r="HE454" s="223">
        <f t="shared" ca="1" si="1062"/>
        <v>-5.2990658390958776E-5</v>
      </c>
      <c r="HF454" s="223">
        <f t="shared" ca="1" si="1063"/>
        <v>3.299945648229329E-5</v>
      </c>
      <c r="HG454" s="223">
        <f t="shared" ca="1" si="1064"/>
        <v>9.8819607780225067E-6</v>
      </c>
      <c r="HH454" s="223">
        <f t="shared" ca="1" si="1065"/>
        <v>-4.5908713312968691E-5</v>
      </c>
      <c r="HI454" s="223">
        <f t="shared" ca="1" si="1066"/>
        <v>5.0090688803941676E-5</v>
      </c>
      <c r="HJ454" s="223">
        <f t="shared" ca="1" si="1067"/>
        <v>-1.952704191019884E-5</v>
      </c>
      <c r="HK454" s="223">
        <f t="shared" ca="1" si="1068"/>
        <v>-2.4581621846019302E-5</v>
      </c>
      <c r="HL454" s="223">
        <f t="shared" ca="1" si="1069"/>
        <v>5.1639137561355229E-5</v>
      </c>
      <c r="HM454" s="223">
        <f t="shared" ca="1" si="1070"/>
        <v>-4.2876942731245899E-5</v>
      </c>
      <c r="HN454" s="223">
        <f t="shared" ca="1" si="1071"/>
        <v>4.3729716005118186E-6</v>
      </c>
      <c r="HO454" s="223">
        <f t="shared" ca="1" si="1072"/>
        <v>3.7164330146319082E-5</v>
      </c>
      <c r="HP454" s="223">
        <f t="shared" ca="1" si="1073"/>
        <v>-5.2922433956801096E-5</v>
      </c>
      <c r="HQ454" s="223">
        <f t="shared" ca="1" si="1074"/>
        <v>3.1970663140875458E-5</v>
      </c>
      <c r="HR454" s="223">
        <f t="shared" ca="1" si="1075"/>
        <v>1.1157696087116462E-5</v>
      </c>
      <c r="HS454" s="223">
        <f t="shared" ca="1" si="1076"/>
        <v>-4.6546471288945686E-5</v>
      </c>
      <c r="HT454" s="223">
        <f t="shared" ca="1" si="1077"/>
        <v>4.9648085875418358E-5</v>
      </c>
      <c r="HU454" s="223">
        <f t="shared" ca="1" si="1078"/>
        <v>-1.831109150797541E-5</v>
      </c>
      <c r="HV454" s="223">
        <f t="shared" ca="1" si="1079"/>
        <v>-2.5727470479718145E-5</v>
      </c>
      <c r="HW454" s="223">
        <f t="shared" ca="1" si="1080"/>
        <v>5.1920061578467969E-5</v>
      </c>
      <c r="HX454" s="223">
        <f t="shared" ca="1" si="1081"/>
        <v>-4.2098077975367492E-5</v>
      </c>
      <c r="HY454" s="223">
        <f t="shared" ca="1" si="1082"/>
        <v>3.0745809696548506E-6</v>
      </c>
      <c r="HZ454" s="223">
        <f t="shared" ca="1" si="1083"/>
        <v>3.8081612389685284E-5</v>
      </c>
      <c r="IA454" s="223">
        <f t="shared" ca="1" si="1084"/>
        <v>-5.2822331027324872E-5</v>
      </c>
      <c r="IB454" s="223">
        <f t="shared" ca="1" si="1085"/>
        <v>3.0922611867439216E-5</v>
      </c>
      <c r="IC454" s="223">
        <f t="shared" ca="1" si="1086"/>
        <v>1.2426710417300675E-5</v>
      </c>
      <c r="ID454" s="223">
        <f t="shared" ca="1" si="1087"/>
        <v>-4.7156191411102911E-5</v>
      </c>
      <c r="IE454" s="223">
        <f t="shared" ca="1" si="1088"/>
        <v>5.2317680302145635E-6</v>
      </c>
      <c r="IF454" s="223">
        <f t="shared" ca="1" si="1089"/>
        <v>-1.7084111188920543E-5</v>
      </c>
      <c r="IG454" s="223">
        <f t="shared" ca="1" si="1090"/>
        <v>-2.6857821847212094E-5</v>
      </c>
      <c r="IH454" s="223">
        <f t="shared" ca="1" si="1091"/>
        <v>5.2169710891900794E-5</v>
      </c>
      <c r="II454" s="223">
        <f t="shared" ca="1" si="1092"/>
        <v>-4.1293854911468928E-5</v>
      </c>
      <c r="IJ454" s="223">
        <f t="shared" ca="1" si="1093"/>
        <v>1.7743383261847358E-6</v>
      </c>
      <c r="IK454" s="223">
        <f t="shared" ca="1" si="1094"/>
        <v>3.8975955693713219E-5</v>
      </c>
      <c r="IL454" s="223">
        <f t="shared" ca="1" si="1095"/>
        <v>-5.2690409900792527E-5</v>
      </c>
      <c r="IM454" s="223">
        <f t="shared" ca="1" si="1096"/>
        <v>2.9855933968889882E-5</v>
      </c>
      <c r="IN454" s="223">
        <f t="shared" ca="1" si="1097"/>
        <v>1.3688239361797054E-5</v>
      </c>
      <c r="IO454" s="223">
        <f t="shared" ca="1" si="1098"/>
        <v>-4.7737506406839003E-5</v>
      </c>
      <c r="IP454" s="223">
        <f t="shared" ca="1" si="1099"/>
        <v>4.8673446188763216E-5</v>
      </c>
      <c r="IQ454" s="223">
        <f t="shared" ca="1" si="1100"/>
        <v>-1.5846840040107245E-5</v>
      </c>
      <c r="IR454" s="223">
        <f t="shared" ca="1" si="1101"/>
        <v>-2.7971995067106509E-5</v>
      </c>
      <c r="IS454" s="223">
        <f t="shared" ca="1" si="1102"/>
        <v>5.2387935122244584E-5</v>
      </c>
      <c r="IT454" s="223">
        <f t="shared" ca="1" si="1103"/>
        <v>-4.0464757973444634E-5</v>
      </c>
      <c r="IU454" s="223">
        <f t="shared" ca="1" si="1104"/>
        <v>4.7302688765973382E-7</v>
      </c>
      <c r="IV454" s="223">
        <f t="shared" ca="1" si="1105"/>
        <v>3.9846821339436023E-5</v>
      </c>
      <c r="IW454" s="223">
        <f t="shared" ca="1" si="1106"/>
        <v>-5.2526750041556619E-5</v>
      </c>
      <c r="IX454" s="223">
        <f t="shared" ca="1" si="1107"/>
        <v>2.8771271972098E-5</v>
      </c>
      <c r="IY454" s="223">
        <f t="shared" ca="1" si="1108"/>
        <v>1.4941523022732312E-5</v>
      </c>
      <c r="IZ454" s="223">
        <f t="shared" ca="1" si="1109"/>
        <v>-4.8290066113735838E-5</v>
      </c>
      <c r="JA454" s="223">
        <f t="shared" ca="1" si="1110"/>
        <v>4.8141996517133221E-5</v>
      </c>
      <c r="JB454" s="223">
        <f t="shared" ca="1" si="1111"/>
        <v>-1.4600023347399562E-5</v>
      </c>
    </row>
    <row r="455" spans="2:262">
      <c r="B455" s="230">
        <v>94</v>
      </c>
      <c r="C455" s="229">
        <f t="shared" si="1112"/>
        <v>1.8359375000000012E-3</v>
      </c>
      <c r="D455" s="226">
        <f t="shared" ca="1" si="855"/>
        <v>49.85724600540496</v>
      </c>
      <c r="E455" s="225">
        <f ca="1">CV361</f>
        <v>-0.14275399459503901</v>
      </c>
      <c r="F455" s="224">
        <v>94</v>
      </c>
      <c r="G455" s="223">
        <f t="shared" ca="1" si="856"/>
        <v>-3.154953523706362E-5</v>
      </c>
      <c r="H455" s="223">
        <f t="shared" ca="1" si="857"/>
        <v>1.4119110352539364E-4</v>
      </c>
      <c r="I455" s="223">
        <f t="shared" ca="1" si="858"/>
        <v>-1.5808676459735748E-4</v>
      </c>
      <c r="J455" s="223">
        <f t="shared" ca="1" si="859"/>
        <v>7.1138061290902389E-5</v>
      </c>
      <c r="K455" s="223">
        <f t="shared" ca="1" si="860"/>
        <v>6.2539960416634261E-5</v>
      </c>
      <c r="L455" s="223">
        <f t="shared" ca="1" si="861"/>
        <v>-1.5513660219804019E-4</v>
      </c>
      <c r="M455" s="223">
        <f t="shared" ca="1" si="862"/>
        <v>1.4582678844463258E-4</v>
      </c>
      <c r="N455" s="223">
        <f t="shared" ca="1" si="863"/>
        <v>-4.0725969075109391E-5</v>
      </c>
      <c r="O455" s="223">
        <f t="shared" ca="1" si="864"/>
        <v>-9.1127009990207619E-5</v>
      </c>
      <c r="P455" s="223">
        <f t="shared" ca="1" si="865"/>
        <v>1.631202882498248E-4</v>
      </c>
      <c r="Q455" s="223">
        <f t="shared" ca="1" si="866"/>
        <v>-1.2796277059258566E-4</v>
      </c>
      <c r="R455" s="223">
        <f t="shared" ca="1" si="867"/>
        <v>8.7488007071465334E-6</v>
      </c>
      <c r="S455" s="223">
        <f t="shared" ca="1" si="868"/>
        <v>1.1621209967447331E-4</v>
      </c>
      <c r="T455" s="223">
        <f t="shared" ca="1" si="869"/>
        <v>-1.6483535310308031E-4</v>
      </c>
      <c r="U455" s="223">
        <f t="shared" ca="1" si="870"/>
        <v>1.051812152290142E-4</v>
      </c>
      <c r="V455" s="223">
        <f t="shared" ca="1" si="871"/>
        <v>2.3564579165608017E-5</v>
      </c>
      <c r="W455" s="223">
        <f t="shared" ca="1" si="872"/>
        <v>-1.3683122354074531E-4</v>
      </c>
      <c r="X455" s="223">
        <f t="shared" ca="1" si="873"/>
        <v>1.6021588777731551E-4</v>
      </c>
      <c r="Y455" s="223">
        <f t="shared" ca="1" si="874"/>
        <v>-7.8357604750497301E-5</v>
      </c>
      <c r="Z455" s="223">
        <f t="shared" ca="1" si="875"/>
        <v>-5.4972385476195934E-5</v>
      </c>
      <c r="AA455" s="223">
        <f t="shared" ca="1" si="876"/>
        <v>1.5219200022218094E-4</v>
      </c>
      <c r="AB455" s="223">
        <f t="shared" ca="1" si="877"/>
        <v>-1.4943941573437321E-4</v>
      </c>
      <c r="AC455" s="223">
        <f t="shared" ca="1" si="878"/>
        <v>4.8522755464868804E-5</v>
      </c>
      <c r="AD455" s="223">
        <f t="shared" ca="1" si="879"/>
        <v>8.4267633841803681E-5</v>
      </c>
      <c r="AE455" s="223">
        <f t="shared" ca="1" si="880"/>
        <v>-1.6170412368533474E-4</v>
      </c>
      <c r="AF455" s="223">
        <f t="shared" ca="1" si="881"/>
        <v>1.3292007075134935E-4</v>
      </c>
      <c r="AG455" s="223">
        <f t="shared" ca="1" si="882"/>
        <v>-1.6823203898601248E-5</v>
      </c>
      <c r="AH455" s="223">
        <f t="shared" ca="1" si="883"/>
        <v>-1.103245242967043E-4</v>
      </c>
      <c r="AI455" s="223">
        <f t="shared" ca="1" si="884"/>
        <v>1.650020483599787E-4</v>
      </c>
      <c r="AJ455" s="223">
        <f t="shared" ca="1" si="885"/>
        <v>-1.1129268199178492E-4</v>
      </c>
      <c r="AK455" s="223">
        <f t="shared" ca="1" si="886"/>
        <v>-1.5522853958929237E-5</v>
      </c>
      <c r="AL455" s="223">
        <f t="shared" ca="1" si="887"/>
        <v>1.3214170515358776E-4</v>
      </c>
      <c r="AM455" s="223">
        <f t="shared" ca="1" si="888"/>
        <v>-1.6195903685036348E-4</v>
      </c>
      <c r="AN455" s="223">
        <f t="shared" ca="1" si="889"/>
        <v>8.5388377876932154E-5</v>
      </c>
      <c r="AO455" s="223">
        <f t="shared" ca="1" si="890"/>
        <v>4.7272377244133708E-5</v>
      </c>
      <c r="AP455" s="223">
        <f t="shared" ca="1" si="891"/>
        <v>-1.4888075438734103E-4</v>
      </c>
      <c r="AQ455" s="223">
        <f t="shared" ca="1" si="892"/>
        <v>1.5269203038226331E-4</v>
      </c>
      <c r="AR455" s="223">
        <f t="shared" ca="1" si="893"/>
        <v>-5.6202646286623016E-5</v>
      </c>
      <c r="AS455" s="223">
        <f t="shared" ca="1" si="894"/>
        <v>-7.7205249582500788E-5</v>
      </c>
      <c r="AT455" s="223">
        <f t="shared" ca="1" si="895"/>
        <v>1.59898399723278E-4</v>
      </c>
      <c r="AU455" s="223">
        <f t="shared" ca="1" si="896"/>
        <v>-1.3755715481724885E-4</v>
      </c>
      <c r="AV455" s="223">
        <f t="shared" ca="1" si="897"/>
        <v>2.4857078518323892E-5</v>
      </c>
      <c r="AW455" s="223">
        <f t="shared" ca="1" si="898"/>
        <v>1.0417116747661709E-4</v>
      </c>
      <c r="AX455" s="223">
        <f t="shared" ca="1" si="899"/>
        <v>-1.6477123922990542E-4</v>
      </c>
      <c r="AY455" s="223">
        <f t="shared" ca="1" si="900"/>
        <v>1.1713603493554979E-4</v>
      </c>
      <c r="AZ455" s="223">
        <f t="shared" ca="1" si="901"/>
        <v>7.4437328374219478E-6</v>
      </c>
      <c r="BA455" s="223">
        <f t="shared" ca="1" si="902"/>
        <v>-1.2713384582446882E-4</v>
      </c>
      <c r="BB455" s="223">
        <f t="shared" ca="1" si="903"/>
        <v>1.6331201241770276E-4</v>
      </c>
      <c r="BC455" s="223">
        <f t="shared" ca="1" si="904"/>
        <v>-9.2213442921922886E-5</v>
      </c>
      <c r="BD455" s="223">
        <f t="shared" ca="1" si="905"/>
        <v>-3.9458485714719165E-5</v>
      </c>
      <c r="BE455" s="223">
        <f t="shared" ca="1" si="906"/>
        <v>1.4521084177476854E-4</v>
      </c>
      <c r="BF455" s="223">
        <f t="shared" ca="1" si="907"/>
        <v>-1.5557679655471972E-4</v>
      </c>
      <c r="BG455" s="223">
        <f t="shared" ca="1" si="908"/>
        <v>6.3747140010701232E-5</v>
      </c>
      <c r="BH455" s="223">
        <f t="shared" ca="1" si="909"/>
        <v>6.9956871114573493E-5</v>
      </c>
      <c r="BI455" s="223">
        <f t="shared" ca="1" si="910"/>
        <v>-1.5770746651084242E-4</v>
      </c>
      <c r="BJ455" s="223">
        <f t="shared" ca="1" si="911"/>
        <v>1.4186285164861053E-4</v>
      </c>
      <c r="BK455" s="223">
        <f t="shared" ca="1" si="912"/>
        <v>-3.2831070258676397E-5</v>
      </c>
      <c r="BL455" s="223">
        <f t="shared" ca="1" si="913"/>
        <v>-9.7766853189762057E-5</v>
      </c>
      <c r="BM455" s="223">
        <f t="shared" ca="1" si="914"/>
        <v>1.64143481752271E-4</v>
      </c>
      <c r="BN455" s="223">
        <f t="shared" ca="1" si="915"/>
        <v>-1.2269719691124998E-4</v>
      </c>
      <c r="BO455" s="223">
        <f t="shared" ca="1" si="916"/>
        <v>6.533208884870013E-7</v>
      </c>
      <c r="BP455" s="223">
        <f t="shared" ca="1" si="917"/>
        <v>1.2181970992514903E-4</v>
      </c>
      <c r="BQ455" s="223">
        <f t="shared" ca="1" si="918"/>
        <v>-1.6427155504268511E-4</v>
      </c>
      <c r="BR455" s="223">
        <f t="shared" ca="1" si="919"/>
        <v>9.8816357705971055E-5</v>
      </c>
      <c r="BS455" s="223">
        <f t="shared" ca="1" si="920"/>
        <v>3.1549535237064975E-5</v>
      </c>
      <c r="BT455" s="223">
        <f t="shared" ca="1" si="921"/>
        <v>-1.4119110352539308E-4</v>
      </c>
      <c r="BU455" s="223">
        <f t="shared" ca="1" si="922"/>
        <v>1.5808676459735715E-4</v>
      </c>
      <c r="BV455" s="223">
        <f t="shared" ca="1" si="923"/>
        <v>-7.1138061290903663E-5</v>
      </c>
      <c r="BW455" s="223">
        <f t="shared" ca="1" si="924"/>
        <v>-6.2539960416635115E-5</v>
      </c>
      <c r="BX455" s="223">
        <f t="shared" ca="1" si="925"/>
        <v>1.5513660219803959E-4</v>
      </c>
      <c r="BY455" s="223">
        <f t="shared" ca="1" si="926"/>
        <v>-1.4582678844463241E-4</v>
      </c>
      <c r="BZ455" s="223">
        <f t="shared" ca="1" si="927"/>
        <v>4.0725969075111315E-5</v>
      </c>
      <c r="CA455" s="223">
        <f t="shared" ca="1" si="928"/>
        <v>9.1127009990207931E-5</v>
      </c>
      <c r="CB455" s="223">
        <f t="shared" ca="1" si="929"/>
        <v>-1.6312028824982451E-4</v>
      </c>
      <c r="CC455" s="223">
        <f t="shared" ca="1" si="930"/>
        <v>1.279627705925858E-4</v>
      </c>
      <c r="CD455" s="223">
        <f t="shared" ca="1" si="931"/>
        <v>-8.7488007071490949E-6</v>
      </c>
      <c r="CE455" s="223">
        <f t="shared" ca="1" si="932"/>
        <v>-1.1621209967447312E-4</v>
      </c>
      <c r="CF455" s="223">
        <f t="shared" ca="1" si="933"/>
        <v>1.6483535310308044E-4</v>
      </c>
      <c r="CG455" s="223">
        <f t="shared" ca="1" si="934"/>
        <v>-1.0518121522901482E-4</v>
      </c>
      <c r="CH455" s="223">
        <f t="shared" ca="1" si="935"/>
        <v>-2.3564579165604886E-5</v>
      </c>
      <c r="CI455" s="223">
        <f t="shared" ca="1" si="936"/>
        <v>1.3683122354074485E-4</v>
      </c>
      <c r="CJ455" s="223">
        <f t="shared" ca="1" si="937"/>
        <v>-1.6021588777731516E-4</v>
      </c>
      <c r="CK455" s="223">
        <f t="shared" ca="1" si="938"/>
        <v>7.8357604750498019E-5</v>
      </c>
      <c r="CL455" s="223">
        <f t="shared" ca="1" si="939"/>
        <v>5.4972385476197371E-5</v>
      </c>
      <c r="CM455" s="223">
        <f t="shared" ca="1" si="940"/>
        <v>-1.5219200022218015E-4</v>
      </c>
      <c r="CN455" s="223">
        <f t="shared" ca="1" si="941"/>
        <v>1.4943941573437308E-4</v>
      </c>
      <c r="CO455" s="223">
        <f t="shared" ca="1" si="942"/>
        <v>-4.8522755464870695E-5</v>
      </c>
      <c r="CP455" s="223">
        <f t="shared" ca="1" si="943"/>
        <v>-8.4267633841803979E-5</v>
      </c>
      <c r="CQ455" s="223">
        <f t="shared" ca="1" si="944"/>
        <v>1.6170412368533436E-4</v>
      </c>
      <c r="CR455" s="223">
        <f t="shared" ca="1" si="945"/>
        <v>-1.3292007075134914E-4</v>
      </c>
      <c r="CS455" s="223">
        <f t="shared" ca="1" si="946"/>
        <v>1.682320389860324E-5</v>
      </c>
      <c r="CT455" s="223">
        <f t="shared" ca="1" si="947"/>
        <v>1.103245242967037E-4</v>
      </c>
      <c r="CU455" s="223">
        <f t="shared" ca="1" si="948"/>
        <v>-1.650020483599787E-4</v>
      </c>
      <c r="CV455" s="223">
        <f t="shared" ca="1" si="949"/>
        <v>1.112926819917855E-4</v>
      </c>
      <c r="CW455" s="223">
        <f t="shared" ca="1" si="950"/>
        <v>1.5522853958926079E-5</v>
      </c>
      <c r="CX455" s="223">
        <f t="shared" ca="1" si="951"/>
        <v>-1.3214170515358728E-4</v>
      </c>
      <c r="CY455" s="223">
        <f t="shared" ca="1" si="952"/>
        <v>1.6195903685036319E-4</v>
      </c>
      <c r="CZ455" s="223">
        <f t="shared" ca="1" si="953"/>
        <v>-8.5388377876932859E-5</v>
      </c>
      <c r="DA455" s="223">
        <f t="shared" ca="1" si="954"/>
        <v>-4.7272377244135186E-5</v>
      </c>
      <c r="DB455" s="223">
        <f t="shared" ca="1" si="955"/>
        <v>1.4888075438734071E-4</v>
      </c>
      <c r="DC455" s="223">
        <f t="shared" ca="1" si="956"/>
        <v>-1.5269203038226274E-4</v>
      </c>
      <c r="DD455" s="223">
        <f t="shared" ca="1" si="957"/>
        <v>5.6202646286623788E-5</v>
      </c>
      <c r="DE455" s="223">
        <f t="shared" ca="1" si="958"/>
        <v>7.7205249582502157E-5</v>
      </c>
      <c r="DF455" s="223">
        <f t="shared" ca="1" si="959"/>
        <v>-1.5989839972327781E-4</v>
      </c>
      <c r="DG455" s="223">
        <f t="shared" ca="1" si="960"/>
        <v>1.3755715481724928E-4</v>
      </c>
      <c r="DH455" s="223">
        <f t="shared" ca="1" si="961"/>
        <v>-2.4857078518326995E-5</v>
      </c>
      <c r="DI455" s="223">
        <f t="shared" ca="1" si="962"/>
        <v>-1.0417116747661645E-4</v>
      </c>
      <c r="DJ455" s="223">
        <f t="shared" ca="1" si="963"/>
        <v>1.6477123922990525E-4</v>
      </c>
      <c r="DK455" s="223">
        <f t="shared" ca="1" si="964"/>
        <v>-1.1713603493555034E-4</v>
      </c>
      <c r="DL455" s="223">
        <f t="shared" ca="1" si="965"/>
        <v>-7.4437328374188036E-6</v>
      </c>
      <c r="DM455" s="223">
        <f t="shared" ca="1" si="966"/>
        <v>1.2713384582446833E-4</v>
      </c>
      <c r="DN455" s="223">
        <f t="shared" ca="1" si="967"/>
        <v>-1.6331201241770254E-4</v>
      </c>
      <c r="DO455" s="223">
        <f t="shared" ca="1" si="968"/>
        <v>9.2213442921919674E-5</v>
      </c>
      <c r="DP455" s="223">
        <f t="shared" ca="1" si="969"/>
        <v>3.9458485714716088E-5</v>
      </c>
      <c r="DQ455" s="223">
        <f t="shared" ca="1" si="970"/>
        <v>-1.4521084177476816E-4</v>
      </c>
      <c r="DR455" s="223">
        <f t="shared" ca="1" si="971"/>
        <v>1.555767965547192E-4</v>
      </c>
      <c r="DS455" s="223">
        <f t="shared" ca="1" si="972"/>
        <v>-6.3747140010697654E-5</v>
      </c>
      <c r="DT455" s="223">
        <f t="shared" ca="1" si="973"/>
        <v>-6.995687111457062E-5</v>
      </c>
      <c r="DU455" s="223">
        <f t="shared" ca="1" si="974"/>
        <v>1.5770746651084218E-4</v>
      </c>
      <c r="DV455" s="223">
        <f t="shared" ca="1" si="975"/>
        <v>-1.4186285164861093E-4</v>
      </c>
      <c r="DW455" s="223">
        <f t="shared" ca="1" si="976"/>
        <v>3.2831070258672603E-5</v>
      </c>
      <c r="DX455" s="223">
        <f t="shared" ca="1" si="977"/>
        <v>9.7766853189757625E-5</v>
      </c>
      <c r="DY455" s="223">
        <f t="shared" ca="1" si="978"/>
        <v>-1.6414348175227089E-4</v>
      </c>
      <c r="DZ455" s="223">
        <f t="shared" ca="1" si="979"/>
        <v>1.2269719691125052E-4</v>
      </c>
      <c r="EA455" s="223">
        <f t="shared" ca="1" si="980"/>
        <v>-6.5332088848312527E-7</v>
      </c>
      <c r="EB455" s="223">
        <f t="shared" ca="1" si="981"/>
        <v>-1.2181970992514533E-4</v>
      </c>
      <c r="EC455" s="223">
        <f t="shared" ca="1" si="982"/>
        <v>1.6427155504268519E-4</v>
      </c>
      <c r="ED455" s="223">
        <f t="shared" ca="1" si="983"/>
        <v>-9.8816357705971706E-5</v>
      </c>
      <c r="EE455" s="223">
        <f t="shared" ca="1" si="984"/>
        <v>-3.1549535237064189E-5</v>
      </c>
      <c r="EF455" s="223">
        <f t="shared" ca="1" si="985"/>
        <v>1.4119110352539511E-4</v>
      </c>
      <c r="EG455" s="223">
        <f t="shared" ca="1" si="986"/>
        <v>-1.5808676459735872E-4</v>
      </c>
      <c r="EH455" s="223">
        <f t="shared" ca="1" si="987"/>
        <v>7.1138061290904368E-5</v>
      </c>
      <c r="EI455" s="223">
        <f t="shared" ca="1" si="988"/>
        <v>6.253996041663437E-5</v>
      </c>
      <c r="EJ455" s="223">
        <f t="shared" ca="1" si="989"/>
        <v>-1.5513660219804092E-4</v>
      </c>
      <c r="EK455" s="223">
        <f t="shared" ca="1" si="990"/>
        <v>1.4582678844463499E-4</v>
      </c>
      <c r="EL455" s="223">
        <f t="shared" ca="1" si="991"/>
        <v>-4.0725969075112108E-5</v>
      </c>
      <c r="EM455" s="223">
        <f t="shared" ca="1" si="992"/>
        <v>-9.1127009990207267E-5</v>
      </c>
      <c r="EN455" s="223">
        <f t="shared" ca="1" si="993"/>
        <v>1.6312028824982507E-4</v>
      </c>
      <c r="EO455" s="223">
        <f t="shared" ca="1" si="994"/>
        <v>-1.2796277059258927E-4</v>
      </c>
      <c r="EP455" s="223">
        <f t="shared" ca="1" si="995"/>
        <v>8.748800707149908E-6</v>
      </c>
      <c r="EQ455" s="223">
        <f t="shared" ca="1" si="996"/>
        <v>1.1621209967447256E-4</v>
      </c>
      <c r="ER455" s="223">
        <f t="shared" ca="1" si="997"/>
        <v>-1.6483535310308025E-4</v>
      </c>
      <c r="ES455" s="223">
        <f t="shared" ca="1" si="998"/>
        <v>1.0518121522901905E-4</v>
      </c>
      <c r="ET455" s="223">
        <f t="shared" ca="1" si="999"/>
        <v>2.3564579165604086E-5</v>
      </c>
      <c r="EU455" s="223">
        <f t="shared" ca="1" si="1000"/>
        <v>-1.3683122354074439E-4</v>
      </c>
      <c r="EV455" s="223">
        <f t="shared" ca="1" si="1001"/>
        <v>1.6021588777731532E-4</v>
      </c>
      <c r="EW455" s="223">
        <f t="shared" ca="1" si="1002"/>
        <v>-7.8357604750494591E-5</v>
      </c>
      <c r="EX455" s="223">
        <f t="shared" ca="1" si="1003"/>
        <v>-5.4972385476192187E-5</v>
      </c>
      <c r="EY455" s="223">
        <f t="shared" ca="1" si="1004"/>
        <v>1.5219200022217985E-4</v>
      </c>
      <c r="EZ455" s="223">
        <f t="shared" ca="1" si="1005"/>
        <v>-1.4943941573437343E-4</v>
      </c>
      <c r="FA455" s="223">
        <f t="shared" ca="1" si="1006"/>
        <v>4.8522755464866968E-5</v>
      </c>
      <c r="FB455" s="223">
        <f t="shared" ca="1" si="1007"/>
        <v>8.4267633841799262E-5</v>
      </c>
      <c r="FC455" s="223">
        <f t="shared" ca="1" si="1008"/>
        <v>-1.617041236853342E-4</v>
      </c>
      <c r="FD455" s="223">
        <f t="shared" ca="1" si="1009"/>
        <v>1.3292007075134962E-4</v>
      </c>
      <c r="FE455" s="223">
        <f t="shared" ca="1" si="1010"/>
        <v>-1.6823203898599364E-5</v>
      </c>
      <c r="FF455" s="223">
        <f t="shared" ca="1" si="1011"/>
        <v>-1.103245242966996E-4</v>
      </c>
      <c r="FG455" s="223">
        <f t="shared" ca="1" si="1012"/>
        <v>1.650020483599787E-4</v>
      </c>
      <c r="FH455" s="223">
        <f t="shared" ca="1" si="1013"/>
        <v>-1.1129268199178611E-4</v>
      </c>
      <c r="FI455" s="223">
        <f t="shared" ca="1" si="1014"/>
        <v>-1.5522853958929942E-5</v>
      </c>
      <c r="FJ455" s="223">
        <f t="shared" ca="1" si="1015"/>
        <v>1.32141705153584E-4</v>
      </c>
      <c r="FK455" s="223">
        <f t="shared" ca="1" si="1016"/>
        <v>-1.6195903685036427E-4</v>
      </c>
      <c r="FL455" s="223">
        <f t="shared" ca="1" si="1017"/>
        <v>8.5388377876933537E-5</v>
      </c>
      <c r="FM455" s="223">
        <f t="shared" ca="1" si="1018"/>
        <v>4.7272377244134413E-5</v>
      </c>
      <c r="FN455" s="223">
        <f t="shared" ca="1" si="1019"/>
        <v>-1.4888075438734239E-4</v>
      </c>
      <c r="FO455" s="223">
        <f t="shared" ca="1" si="1020"/>
        <v>1.526920303822648E-4</v>
      </c>
      <c r="FP455" s="223">
        <f t="shared" ca="1" si="1021"/>
        <v>-5.620264628662454E-5</v>
      </c>
      <c r="FQ455" s="223">
        <f t="shared" ca="1" si="1022"/>
        <v>-7.7205249582501439E-5</v>
      </c>
      <c r="FR455" s="223">
        <f t="shared" ca="1" si="1023"/>
        <v>1.5989839972327879E-4</v>
      </c>
      <c r="FS455" s="223">
        <f t="shared" ca="1" si="1024"/>
        <v>-1.3755715481725235E-4</v>
      </c>
      <c r="FT455" s="223">
        <f t="shared" ca="1" si="1025"/>
        <v>2.4857078518327808E-5</v>
      </c>
      <c r="FU455" s="223">
        <f t="shared" ca="1" si="1026"/>
        <v>1.0417116747661583E-4</v>
      </c>
      <c r="FV455" s="223">
        <f t="shared" ca="1" si="1027"/>
        <v>-1.6477123922990544E-4</v>
      </c>
      <c r="FW455" s="223">
        <f t="shared" ca="1" si="1028"/>
        <v>1.1713603493555423E-4</v>
      </c>
      <c r="FX455" s="223">
        <f t="shared" ca="1" si="1029"/>
        <v>7.4437328374179904E-6</v>
      </c>
      <c r="FY455" s="223">
        <f t="shared" ca="1" si="1030"/>
        <v>-1.2713384582446779E-4</v>
      </c>
      <c r="FZ455" s="223">
        <f t="shared" ca="1" si="1031"/>
        <v>1.6331201241770265E-4</v>
      </c>
      <c r="GA455" s="223">
        <f t="shared" ca="1" si="1032"/>
        <v>-9.2213442921920352E-5</v>
      </c>
      <c r="GB455" s="223">
        <f t="shared" ca="1" si="1033"/>
        <v>-3.9458485714715316E-5</v>
      </c>
      <c r="GC455" s="223">
        <f t="shared" ca="1" si="1034"/>
        <v>1.4521084177476781E-4</v>
      </c>
      <c r="GD455" s="223">
        <f t="shared" ca="1" si="1035"/>
        <v>-1.5557679655471947E-4</v>
      </c>
      <c r="GE455" s="223">
        <f t="shared" ca="1" si="1036"/>
        <v>6.3747140010698413E-5</v>
      </c>
      <c r="GF455" s="223">
        <f t="shared" ca="1" si="1037"/>
        <v>6.9956871114569902E-5</v>
      </c>
      <c r="GG455" s="223">
        <f t="shared" ca="1" si="1038"/>
        <v>-1.5770746651084193E-4</v>
      </c>
      <c r="GH455" s="223">
        <f t="shared" ca="1" si="1039"/>
        <v>1.4186285164861134E-4</v>
      </c>
      <c r="GI455" s="223">
        <f t="shared" ca="1" si="1040"/>
        <v>-3.2831070258673389E-5</v>
      </c>
      <c r="GJ455" s="223">
        <f t="shared" ca="1" si="1041"/>
        <v>-9.7766853189756975E-5</v>
      </c>
      <c r="GK455" s="223">
        <f t="shared" ca="1" si="1042"/>
        <v>1.6414348175227081E-4</v>
      </c>
      <c r="GL455" s="223">
        <f t="shared" ca="1" si="1043"/>
        <v>-1.2269719691125107E-4</v>
      </c>
      <c r="GM455" s="223">
        <f t="shared" ca="1" si="1044"/>
        <v>6.5332088848393843E-7</v>
      </c>
      <c r="GN455" s="223">
        <f t="shared" ca="1" si="1045"/>
        <v>1.2181970992514476E-4</v>
      </c>
      <c r="GO455" s="223">
        <f t="shared" ca="1" si="1046"/>
        <v>-1.6427155504268527E-4</v>
      </c>
      <c r="GP455" s="223">
        <f t="shared" ca="1" si="1047"/>
        <v>9.8816357705972343E-5</v>
      </c>
      <c r="GQ455" s="223">
        <f t="shared" ca="1" si="1048"/>
        <v>3.1549535237063403E-5</v>
      </c>
      <c r="GR455" s="223">
        <f t="shared" ca="1" si="1049"/>
        <v>-1.4119110352539467E-4</v>
      </c>
      <c r="GS455" s="223">
        <f t="shared" ca="1" si="1050"/>
        <v>1.5808676459735897E-4</v>
      </c>
      <c r="GT455" s="223">
        <f t="shared" ca="1" si="1051"/>
        <v>-7.1138061290905113E-5</v>
      </c>
      <c r="GU455" s="223">
        <f t="shared" ca="1" si="1052"/>
        <v>-6.2539960416633611E-5</v>
      </c>
      <c r="GV455" s="223">
        <f t="shared" ca="1" si="1053"/>
        <v>1.5513660219804065E-4</v>
      </c>
      <c r="GW455" s="223">
        <f t="shared" ca="1" si="1054"/>
        <v>-1.4582678844463537E-4</v>
      </c>
      <c r="GX455" s="223">
        <f t="shared" ca="1" si="1055"/>
        <v>4.0725969075112867E-5</v>
      </c>
      <c r="GY455" s="223">
        <f t="shared" ca="1" si="1056"/>
        <v>9.1127009990206589E-5</v>
      </c>
      <c r="GZ455" s="223">
        <f t="shared" ca="1" si="1057"/>
        <v>-1.6312028824982497E-4</v>
      </c>
      <c r="HA455" s="223">
        <f t="shared" ca="1" si="1058"/>
        <v>1.2796277059258981E-4</v>
      </c>
      <c r="HB455" s="223">
        <f t="shared" ca="1" si="1059"/>
        <v>-8.7488007071507076E-6</v>
      </c>
      <c r="HC455" s="223">
        <f t="shared" ca="1" si="1060"/>
        <v>-1.1621209967447197E-4</v>
      </c>
      <c r="HD455" s="223">
        <f t="shared" ca="1" si="1061"/>
        <v>1.6483535310308031E-4</v>
      </c>
      <c r="HE455" s="223">
        <f t="shared" ca="1" si="1062"/>
        <v>-1.0518121522901967E-4</v>
      </c>
      <c r="HF455" s="223">
        <f t="shared" ca="1" si="1063"/>
        <v>-2.3564579165603287E-5</v>
      </c>
      <c r="HG455" s="223">
        <f t="shared" ca="1" si="1064"/>
        <v>1.3683122354074396E-4</v>
      </c>
      <c r="HH455" s="223">
        <f t="shared" ca="1" si="1065"/>
        <v>-1.6021588777731554E-4</v>
      </c>
      <c r="HI455" s="223">
        <f t="shared" ca="1" si="1066"/>
        <v>7.8357604750495309E-5</v>
      </c>
      <c r="HJ455" s="223">
        <f t="shared" ca="1" si="1067"/>
        <v>5.4972385476191441E-5</v>
      </c>
      <c r="HK455" s="223">
        <f t="shared" ca="1" si="1068"/>
        <v>-1.5219200022217956E-4</v>
      </c>
      <c r="HL455" s="223">
        <f t="shared" ca="1" si="1069"/>
        <v>1.4943941573437376E-4</v>
      </c>
      <c r="HM455" s="223">
        <f t="shared" ca="1" si="1070"/>
        <v>-4.8522755464867761E-5</v>
      </c>
      <c r="HN455" s="223">
        <f t="shared" ca="1" si="1071"/>
        <v>-8.4267633841798571E-5</v>
      </c>
      <c r="HO455" s="223">
        <f t="shared" ca="1" si="1072"/>
        <v>1.6170412368533404E-4</v>
      </c>
      <c r="HP455" s="223">
        <f t="shared" ca="1" si="1073"/>
        <v>-1.3292007075135011E-4</v>
      </c>
      <c r="HQ455" s="223">
        <f t="shared" ca="1" si="1074"/>
        <v>1.6823203898600178E-5</v>
      </c>
      <c r="HR455" s="223">
        <f t="shared" ca="1" si="1075"/>
        <v>1.1032452429669902E-4</v>
      </c>
      <c r="HS455" s="223">
        <f t="shared" ca="1" si="1076"/>
        <v>-1.6500204835997868E-4</v>
      </c>
      <c r="HT455" s="223">
        <f t="shared" ca="1" si="1077"/>
        <v>1.112926819917867E-4</v>
      </c>
      <c r="HU455" s="223">
        <f t="shared" ca="1" si="1078"/>
        <v>1.5522853958929142E-5</v>
      </c>
      <c r="HV455" s="223">
        <f t="shared" ca="1" si="1079"/>
        <v>-1.3214170515358912E-4</v>
      </c>
      <c r="HW455" s="223">
        <f t="shared" ca="1" si="1080"/>
        <v>1.6195903685036259E-4</v>
      </c>
      <c r="HX455" s="223">
        <f t="shared" ca="1" si="1081"/>
        <v>-8.5388377876926205E-5</v>
      </c>
      <c r="HY455" s="223">
        <f t="shared" ca="1" si="1082"/>
        <v>-4.7272377244124655E-5</v>
      </c>
      <c r="HZ455" s="223">
        <f t="shared" ca="1" si="1083"/>
        <v>1.48880754387338E-4</v>
      </c>
      <c r="IA455" s="223">
        <f t="shared" ca="1" si="1084"/>
        <v>-1.5269203038226513E-4</v>
      </c>
      <c r="IB455" s="223">
        <f t="shared" ca="1" si="1085"/>
        <v>5.6202646286625299E-5</v>
      </c>
      <c r="IC455" s="223">
        <f t="shared" ca="1" si="1086"/>
        <v>7.720524958250072E-5</v>
      </c>
      <c r="ID455" s="223">
        <f t="shared" ca="1" si="1087"/>
        <v>-1.5989839972327857E-4</v>
      </c>
      <c r="IE455" s="223">
        <f t="shared" ca="1" si="1088"/>
        <v>1.817809005457057E-4</v>
      </c>
      <c r="IF455" s="223">
        <f t="shared" ca="1" si="1089"/>
        <v>-2.4857078518319324E-5</v>
      </c>
      <c r="IG455" s="223">
        <f t="shared" ca="1" si="1090"/>
        <v>-1.0417116747660793E-4</v>
      </c>
      <c r="IH455" s="223">
        <f t="shared" ca="1" si="1091"/>
        <v>1.647712392299049E-4</v>
      </c>
      <c r="II455" s="223">
        <f t="shared" ca="1" si="1092"/>
        <v>-1.171360349355548E-4</v>
      </c>
      <c r="IJ455" s="223">
        <f t="shared" ca="1" si="1093"/>
        <v>-7.4437328374172044E-6</v>
      </c>
      <c r="IK455" s="223">
        <f t="shared" ca="1" si="1094"/>
        <v>1.2713384582446727E-4</v>
      </c>
      <c r="IL455" s="223">
        <f t="shared" ca="1" si="1095"/>
        <v>-1.6331201241770276E-4</v>
      </c>
      <c r="IM455" s="223">
        <f t="shared" ca="1" si="1096"/>
        <v>9.2213442921921029E-5</v>
      </c>
      <c r="IN455" s="223">
        <f t="shared" ca="1" si="1097"/>
        <v>3.9458485714723623E-5</v>
      </c>
      <c r="IO455" s="223">
        <f t="shared" ca="1" si="1098"/>
        <v>-1.4521084177477188E-4</v>
      </c>
      <c r="IP455" s="223">
        <f t="shared" ca="1" si="1099"/>
        <v>1.5557679655472286E-4</v>
      </c>
      <c r="IQ455" s="223">
        <f t="shared" ca="1" si="1100"/>
        <v>-6.3747140010707792E-5</v>
      </c>
      <c r="IR455" s="223">
        <f t="shared" ca="1" si="1101"/>
        <v>-6.9956871114569183E-5</v>
      </c>
      <c r="IS455" s="223">
        <f t="shared" ca="1" si="1102"/>
        <v>1.5770746651084172E-4</v>
      </c>
      <c r="IT455" s="223">
        <f t="shared" ca="1" si="1103"/>
        <v>-1.4186285164861174E-4</v>
      </c>
      <c r="IU455" s="223">
        <f t="shared" ca="1" si="1104"/>
        <v>3.2831070258674182E-5</v>
      </c>
      <c r="IV455" s="223">
        <f t="shared" ca="1" si="1105"/>
        <v>9.77668531897639E-5</v>
      </c>
      <c r="IW455" s="223">
        <f t="shared" ca="1" si="1106"/>
        <v>-1.641434817522717E-4</v>
      </c>
      <c r="IX455" s="223">
        <f t="shared" ca="1" si="1107"/>
        <v>1.2269719691125787E-4</v>
      </c>
      <c r="IY455" s="223">
        <f t="shared" ca="1" si="1108"/>
        <v>-6.5332088849410282E-7</v>
      </c>
      <c r="IZ455" s="223">
        <f t="shared" ca="1" si="1109"/>
        <v>-1.2181970992514423E-4</v>
      </c>
      <c r="JA455" s="223">
        <f t="shared" ca="1" si="1110"/>
        <v>1.6427155504268533E-4</v>
      </c>
      <c r="JB455" s="223">
        <f t="shared" ca="1" si="1111"/>
        <v>-9.8816357705972993E-5</v>
      </c>
    </row>
    <row r="456" spans="2:262">
      <c r="B456" s="230">
        <v>95</v>
      </c>
      <c r="C456" s="229">
        <f t="shared" si="1112"/>
        <v>1.8554687500000012E-3</v>
      </c>
      <c r="D456" s="226">
        <f t="shared" ca="1" si="855"/>
        <v>49.858363100923917</v>
      </c>
      <c r="E456" s="225">
        <f ca="1">CW361</f>
        <v>-0.1416368990760862</v>
      </c>
      <c r="F456" s="224">
        <v>95</v>
      </c>
      <c r="G456" s="223">
        <f t="shared" ca="1" si="856"/>
        <v>-4.0197190899733746E-5</v>
      </c>
      <c r="H456" s="223">
        <f t="shared" ca="1" si="857"/>
        <v>2.7434849780491057E-4</v>
      </c>
      <c r="I456" s="223">
        <f t="shared" ca="1" si="858"/>
        <v>-3.381516343486543E-4</v>
      </c>
      <c r="J456" s="223">
        <f t="shared" ca="1" si="859"/>
        <v>1.919900265000906E-4</v>
      </c>
      <c r="K456" s="223">
        <f t="shared" ca="1" si="860"/>
        <v>7.33818194347416E-5</v>
      </c>
      <c r="L456" s="223">
        <f t="shared" ca="1" si="861"/>
        <v>-2.9318950599374822E-4</v>
      </c>
      <c r="M456" s="223">
        <f t="shared" ca="1" si="862"/>
        <v>3.3095028391349969E-4</v>
      </c>
      <c r="N456" s="223">
        <f t="shared" ca="1" si="863"/>
        <v>-1.6321777210745496E-4</v>
      </c>
      <c r="O456" s="223">
        <f t="shared" ca="1" si="864"/>
        <v>-1.0585974093400986E-4</v>
      </c>
      <c r="P456" s="223">
        <f t="shared" ca="1" si="865"/>
        <v>3.0920693896617881E-4</v>
      </c>
      <c r="Q456" s="223">
        <f t="shared" ca="1" si="866"/>
        <v>-3.2056170132843003E-4</v>
      </c>
      <c r="R456" s="223">
        <f t="shared" ca="1" si="867"/>
        <v>1.3287364134551439E-4</v>
      </c>
      <c r="S456" s="223">
        <f t="shared" ca="1" si="868"/>
        <v>1.3731817525926274E-4</v>
      </c>
      <c r="T456" s="223">
        <f t="shared" ca="1" si="869"/>
        <v>-3.2224654008665855E-4</v>
      </c>
      <c r="U456" s="223">
        <f t="shared" ca="1" si="870"/>
        <v>3.0708593432271589E-4</v>
      </c>
      <c r="V456" s="223">
        <f t="shared" ca="1" si="871"/>
        <v>-1.0124986478129557E-4</v>
      </c>
      <c r="W456" s="223">
        <f t="shared" ca="1" si="872"/>
        <v>-1.6745416049101757E-4</v>
      </c>
      <c r="X456" s="223">
        <f t="shared" ca="1" si="873"/>
        <v>3.3218273086822595E-4</v>
      </c>
      <c r="Y456" s="223">
        <f t="shared" ca="1" si="874"/>
        <v>-2.9065276189922678E-4</v>
      </c>
      <c r="Z456" s="223">
        <f t="shared" ca="1" si="875"/>
        <v>6.8650996670426598E-5</v>
      </c>
      <c r="AA456" s="223">
        <f t="shared" ca="1" si="876"/>
        <v>1.9597747061748933E-4</v>
      </c>
      <c r="AB456" s="223">
        <f t="shared" ca="1" si="877"/>
        <v>-3.389198203619803E-4</v>
      </c>
      <c r="AC456" s="223">
        <f t="shared" ca="1" si="878"/>
        <v>2.7142044449168638E-4</v>
      </c>
      <c r="AD456" s="223">
        <f t="shared" ca="1" si="879"/>
        <v>-3.5390981933169268E-5</v>
      </c>
      <c r="AE456" s="223">
        <f t="shared" ca="1" si="880"/>
        <v>-2.226134105697317E-4</v>
      </c>
      <c r="AF456" s="223">
        <f t="shared" ca="1" si="881"/>
        <v>3.423929267132289E-4</v>
      </c>
      <c r="AG456" s="223">
        <f t="shared" ca="1" si="882"/>
        <v>-2.495741998301834E-4</v>
      </c>
      <c r="AH456" s="223">
        <f t="shared" ca="1" si="883"/>
        <v>1.7901326932168149E-6</v>
      </c>
      <c r="AI456" s="223">
        <f t="shared" ca="1" si="884"/>
        <v>2.4710546168531868E-4</v>
      </c>
      <c r="AJ456" s="223">
        <f t="shared" ca="1" si="885"/>
        <v>-3.4256860200921599E-4</v>
      </c>
      <c r="AK456" s="223">
        <f t="shared" ca="1" si="886"/>
        <v>2.2532441919318028E-4</v>
      </c>
      <c r="AL456" s="223">
        <f t="shared" ca="1" si="887"/>
        <v>3.1827956503157365E-5</v>
      </c>
      <c r="AM456" s="223">
        <f t="shared" ca="1" si="888"/>
        <v>-2.6921775212329001E-4</v>
      </c>
      <c r="AN456" s="223">
        <f t="shared" ca="1" si="889"/>
        <v>3.3944515440080812E-4</v>
      </c>
      <c r="AO456" s="223">
        <f t="shared" ca="1" si="890"/>
        <v>-1.9890464122448984E-4</v>
      </c>
      <c r="AP456" s="223">
        <f t="shared" ca="1" si="891"/>
        <v>-6.5139525079475262E-5</v>
      </c>
      <c r="AQ456" s="223">
        <f t="shared" ca="1" si="892"/>
        <v>2.887373284389206E-4</v>
      </c>
      <c r="AR456" s="223">
        <f t="shared" ca="1" si="893"/>
        <v>-3.3305266439592242E-4</v>
      </c>
      <c r="AS456" s="223">
        <f t="shared" ca="1" si="894"/>
        <v>1.7056930282847031E-4</v>
      </c>
      <c r="AT456" s="223">
        <f t="shared" ca="1" si="895"/>
        <v>9.7823764420391327E-5</v>
      </c>
      <c r="AU456" s="223">
        <f t="shared" ca="1" si="896"/>
        <v>-3.0547620644180506E-4</v>
      </c>
      <c r="AV456" s="223">
        <f t="shared" ca="1" si="897"/>
        <v>3.2345269516780023E-4</v>
      </c>
      <c r="AW456" s="223">
        <f t="shared" ca="1" si="898"/>
        <v>-1.4059128880354696E-4</v>
      </c>
      <c r="AX456" s="223">
        <f t="shared" ca="1" si="899"/>
        <v>-1.2956590743402969E-4</v>
      </c>
      <c r="AY456" s="223">
        <f t="shared" ca="1" si="900"/>
        <v>3.192731815863741E-4</v>
      </c>
      <c r="AZ456" s="223">
        <f t="shared" ca="1" si="901"/>
        <v>-3.1073769966797964E-4</v>
      </c>
      <c r="BA456" s="223">
        <f t="shared" ca="1" si="902"/>
        <v>1.0925930381242931E-4</v>
      </c>
      <c r="BB456" s="223">
        <f t="shared" ca="1" si="903"/>
        <v>1.6006025993114869E-4</v>
      </c>
      <c r="BC456" s="223">
        <f t="shared" ca="1" si="904"/>
        <v>-3.2999538145979173E-4</v>
      </c>
      <c r="BD456" s="223">
        <f t="shared" ca="1" si="905"/>
        <v>2.9503013025385496E-4</v>
      </c>
      <c r="BE456" s="223">
        <f t="shared" ca="1" si="906"/>
        <v>-7.6875091998386934E-5</v>
      </c>
      <c r="BF456" s="223">
        <f t="shared" ca="1" si="907"/>
        <v>-1.8901314462729235E-4</v>
      </c>
      <c r="BG456" s="223">
        <f t="shared" ca="1" si="908"/>
        <v>3.3753954541592627E-4</v>
      </c>
      <c r="BH456" s="223">
        <f t="shared" ca="1" si="909"/>
        <v>-2.76481259405506E-4</v>
      </c>
      <c r="BI456" s="223">
        <f t="shared" ca="1" si="910"/>
        <v>4.3750531024200096E-5</v>
      </c>
      <c r="BJ456" s="223">
        <f t="shared" ca="1" si="911"/>
        <v>2.1614572941557999E-4</v>
      </c>
      <c r="BK456" s="223">
        <f t="shared" ca="1" si="912"/>
        <v>-3.4183301903182065E-4</v>
      </c>
      <c r="BL456" s="223">
        <f t="shared" ca="1" si="913"/>
        <v>2.5526972288905729E-4</v>
      </c>
      <c r="BM456" s="223">
        <f t="shared" ca="1" si="914"/>
        <v>-1.0204628519782023E-5</v>
      </c>
      <c r="BN456" s="223">
        <f t="shared" ca="1" si="915"/>
        <v>-2.4119671267232434E-4</v>
      </c>
      <c r="BO456" s="223">
        <f t="shared" ca="1" si="916"/>
        <v>3.4283445380950216E-4</v>
      </c>
      <c r="BP456" s="223">
        <f t="shared" ca="1" si="917"/>
        <v>-2.315997993965553E-4</v>
      </c>
      <c r="BQ456" s="223">
        <f t="shared" ca="1" si="918"/>
        <v>-2.3439550135708625E-5</v>
      </c>
      <c r="BR456" s="223">
        <f t="shared" ca="1" si="919"/>
        <v>2.6392483973449208E-4</v>
      </c>
      <c r="BS456" s="223">
        <f t="shared" ca="1" si="920"/>
        <v>-3.4053420538462226E-4</v>
      </c>
      <c r="BT456" s="223">
        <f t="shared" ca="1" si="921"/>
        <v>2.0569944323054295E-4</v>
      </c>
      <c r="BU456" s="223">
        <f t="shared" ca="1" si="922"/>
        <v>5.6857993110021249E-5</v>
      </c>
      <c r="BV456" s="223">
        <f t="shared" ca="1" si="923"/>
        <v>-2.8411122631402414E-4</v>
      </c>
      <c r="BW456" s="223">
        <f t="shared" ca="1" si="924"/>
        <v>3.3495442640695471E-4</v>
      </c>
      <c r="BX456" s="223">
        <f t="shared" ca="1" si="925"/>
        <v>-1.7781808897945889E-4</v>
      </c>
      <c r="BY456" s="223">
        <f t="shared" ca="1" si="926"/>
        <v>-8.9728862528953255E-5</v>
      </c>
      <c r="BZ456" s="223">
        <f t="shared" ca="1" si="927"/>
        <v>3.0156146647316293E-4</v>
      </c>
      <c r="CA456" s="223">
        <f t="shared" ca="1" si="928"/>
        <v>-3.2614885319827533E-4</v>
      </c>
      <c r="CB456" s="223">
        <f t="shared" ca="1" si="929"/>
        <v>1.4822424932625563E-4</v>
      </c>
      <c r="CC456" s="223">
        <f t="shared" ca="1" si="930"/>
        <v>1.2173559395093631E-4</v>
      </c>
      <c r="CD456" s="223">
        <f t="shared" ca="1" si="931"/>
        <v>-3.1610750485989807E-4</v>
      </c>
      <c r="CE456" s="223">
        <f t="shared" ca="1" si="932"/>
        <v>3.1420228824219452E-4</v>
      </c>
      <c r="CF456" s="223">
        <f t="shared" ca="1" si="933"/>
        <v>-1.1720292912441495E-4</v>
      </c>
      <c r="CG456" s="223">
        <f t="shared" ca="1" si="934"/>
        <v>-1.52569945055736E-4</v>
      </c>
      <c r="CH456" s="223">
        <f t="shared" ca="1" si="935"/>
        <v>3.2760925517288887E-4</v>
      </c>
      <c r="CI456" s="223">
        <f t="shared" ca="1" si="936"/>
        <v>-2.9922978348990282E-4</v>
      </c>
      <c r="CJ456" s="223">
        <f t="shared" ca="1" si="937"/>
        <v>8.5052880645477004E-5</v>
      </c>
      <c r="CK456" s="223">
        <f t="shared" ca="1" si="938"/>
        <v>1.8193496418642446E-4</v>
      </c>
      <c r="CL456" s="223">
        <f t="shared" ca="1" si="939"/>
        <v>-3.359559492691297E-4</v>
      </c>
      <c r="CM456" s="223">
        <f t="shared" ca="1" si="940"/>
        <v>2.8137553234695997E-4</v>
      </c>
      <c r="CN456" s="223">
        <f t="shared" ca="1" si="941"/>
        <v>-5.2083726431279682E-5</v>
      </c>
      <c r="CO456" s="223">
        <f t="shared" ca="1" si="942"/>
        <v>-2.0954785015623776E-4</v>
      </c>
      <c r="CP456" s="223">
        <f t="shared" ca="1" si="943"/>
        <v>3.4106720392170766E-4</v>
      </c>
      <c r="CQ456" s="223">
        <f t="shared" ca="1" si="944"/>
        <v>-2.608114810120092E-4</v>
      </c>
      <c r="CR456" s="223">
        <f t="shared" ca="1" si="945"/>
        <v>1.8612977459697672E-5</v>
      </c>
      <c r="CS456" s="223">
        <f t="shared" ca="1" si="946"/>
        <v>2.3514267577853169E-4</v>
      </c>
      <c r="CT456" s="223">
        <f t="shared" ca="1" si="947"/>
        <v>-3.4289379495421946E-4</v>
      </c>
      <c r="CU456" s="223">
        <f t="shared" ca="1" si="948"/>
        <v>2.3773567254084822E-4</v>
      </c>
      <c r="CV456" s="223">
        <f t="shared" ca="1" si="949"/>
        <v>1.5037024659719388E-5</v>
      </c>
      <c r="CW456" s="223">
        <f t="shared" ca="1" si="950"/>
        <v>-2.5847294889102352E-4</v>
      </c>
      <c r="CX456" s="223">
        <f t="shared" ca="1" si="951"/>
        <v>3.4141813129650678E-4</v>
      </c>
      <c r="CY456" s="223">
        <f t="shared" ca="1" si="952"/>
        <v>-2.1237033958358765E-4</v>
      </c>
      <c r="CZ456" s="223">
        <f t="shared" ca="1" si="953"/>
        <v>-4.8542212011579811E-5</v>
      </c>
      <c r="DA456" s="223">
        <f t="shared" ca="1" si="954"/>
        <v>2.7931398621000185E-4</v>
      </c>
      <c r="DB456" s="223">
        <f t="shared" ca="1" si="955"/>
        <v>-3.3665442439627412E-4</v>
      </c>
      <c r="DC456" s="223">
        <f t="shared" ca="1" si="956"/>
        <v>1.8495976416269284E-4</v>
      </c>
      <c r="DD456" s="223">
        <f t="shared" ca="1" si="957"/>
        <v>8.1579911325906014E-5</v>
      </c>
      <c r="DE456" s="223">
        <f t="shared" ca="1" si="958"/>
        <v>-2.9746507715322696E-4</v>
      </c>
      <c r="DF456" s="223">
        <f t="shared" ca="1" si="959"/>
        <v>3.28648551355075E-4</v>
      </c>
      <c r="DG456" s="223">
        <f t="shared" ca="1" si="960"/>
        <v>-1.557679251036274E-4</v>
      </c>
      <c r="DH456" s="223">
        <f t="shared" ca="1" si="961"/>
        <v>-1.1383195149803844E-4</v>
      </c>
      <c r="DI456" s="223">
        <f t="shared" ca="1" si="962"/>
        <v>3.1275141679250963E-4</v>
      </c>
      <c r="DJ456" s="223">
        <f t="shared" ca="1" si="963"/>
        <v>-3.1747761310675258E-4</v>
      </c>
      <c r="DK456" s="223">
        <f t="shared" ca="1" si="964"/>
        <v>1.2507595577439587E-4</v>
      </c>
      <c r="DL456" s="223">
        <f t="shared" ca="1" si="965"/>
        <v>1.4498772775037945E-4</v>
      </c>
      <c r="DM456" s="223">
        <f t="shared" ca="1" si="966"/>
        <v>-3.2502578932076906E-4</v>
      </c>
      <c r="DN456" s="223">
        <f t="shared" ca="1" si="967"/>
        <v>3.0324919189329868E-4</v>
      </c>
      <c r="DO456" s="223">
        <f t="shared" ca="1" si="968"/>
        <v>-9.3179436617593544E-5</v>
      </c>
      <c r="DP456" s="223">
        <f t="shared" ca="1" si="969"/>
        <v>-1.7474719292612126E-4</v>
      </c>
      <c r="DQ456" s="223">
        <f t="shared" ca="1" si="970"/>
        <v>3.341699858206965E-4</v>
      </c>
      <c r="DR456" s="223">
        <f t="shared" ca="1" si="971"/>
        <v>-2.8610031518904236E-4</v>
      </c>
      <c r="DS456" s="223">
        <f t="shared" ca="1" si="972"/>
        <v>6.0385548549102638E-5</v>
      </c>
      <c r="DT456" s="223">
        <f t="shared" ca="1" si="973"/>
        <v>2.0282374710745238E-4</v>
      </c>
      <c r="DU456" s="223">
        <f t="shared" ca="1" si="974"/>
        <v>-3.4009594268127533E-4</v>
      </c>
      <c r="DV456" s="223">
        <f t="shared" ca="1" si="975"/>
        <v>2.6619613605116281E-4</v>
      </c>
      <c r="DW456" s="223">
        <f t="shared" ca="1" si="976"/>
        <v>-2.7010114637965923E-5</v>
      </c>
      <c r="DX456" s="223">
        <f t="shared" ca="1" si="977"/>
        <v>-2.2894699772941533E-4</v>
      </c>
      <c r="DY456" s="223">
        <f t="shared" ca="1" si="978"/>
        <v>3.4274658969848129E-4</v>
      </c>
      <c r="DZ456" s="223">
        <f t="shared" ca="1" si="979"/>
        <v>-2.4372834260551193E-4</v>
      </c>
      <c r="EA456" s="223">
        <f t="shared" ca="1" si="980"/>
        <v>-6.625441442345716E-6</v>
      </c>
      <c r="EB456" s="223">
        <f t="shared" ca="1" si="981"/>
        <v>2.5286536360806918E-4</v>
      </c>
      <c r="EC456" s="223">
        <f t="shared" ca="1" si="982"/>
        <v>-3.4209639969254454E-4</v>
      </c>
      <c r="ED456" s="223">
        <f t="shared" ca="1" si="983"/>
        <v>2.1891331198510574E-4</v>
      </c>
      <c r="EE456" s="223">
        <f t="shared" ca="1" si="984"/>
        <v>4.0197190899732825E-5</v>
      </c>
      <c r="EF456" s="223">
        <f t="shared" ca="1" si="985"/>
        <v>-2.7434849780490932E-4</v>
      </c>
      <c r="EG456" s="223">
        <f t="shared" ca="1" si="986"/>
        <v>3.381516343486549E-4</v>
      </c>
      <c r="EH456" s="223">
        <f t="shared" ca="1" si="987"/>
        <v>-1.9199002650009434E-4</v>
      </c>
      <c r="EI456" s="223">
        <f t="shared" ca="1" si="988"/>
        <v>-7.3381819434735962E-5</v>
      </c>
      <c r="EJ456" s="223">
        <f t="shared" ca="1" si="989"/>
        <v>2.9318950599374453E-4</v>
      </c>
      <c r="EK456" s="223">
        <f t="shared" ca="1" si="990"/>
        <v>-3.3095028391350186E-4</v>
      </c>
      <c r="EL456" s="223">
        <f t="shared" ca="1" si="991"/>
        <v>1.6321777210746323E-4</v>
      </c>
      <c r="EM456" s="223">
        <f t="shared" ca="1" si="992"/>
        <v>1.058597409340183E-4</v>
      </c>
      <c r="EN456" s="223">
        <f t="shared" ca="1" si="993"/>
        <v>-3.0920693896618217E-4</v>
      </c>
      <c r="EO456" s="223">
        <f t="shared" ca="1" si="994"/>
        <v>3.2056170132842776E-4</v>
      </c>
      <c r="EP456" s="223">
        <f t="shared" ca="1" si="995"/>
        <v>-1.3287364134550959E-4</v>
      </c>
      <c r="EQ456" s="223">
        <f t="shared" ca="1" si="996"/>
        <v>-1.3731817525926643E-4</v>
      </c>
      <c r="ER456" s="223">
        <f t="shared" ca="1" si="997"/>
        <v>3.2224654008665947E-4</v>
      </c>
      <c r="ES456" s="223">
        <f t="shared" ca="1" si="998"/>
        <v>-3.0708593432271573E-4</v>
      </c>
      <c r="ET456" s="223">
        <f t="shared" ca="1" si="999"/>
        <v>1.0124986478129523E-4</v>
      </c>
      <c r="EU456" s="223">
        <f t="shared" ca="1" si="1000"/>
        <v>1.6745416049101781E-4</v>
      </c>
      <c r="EV456" s="223">
        <f t="shared" ca="1" si="1001"/>
        <v>-3.3218273086822546E-4</v>
      </c>
      <c r="EW456" s="223">
        <f t="shared" ca="1" si="1002"/>
        <v>2.9065276189922922E-4</v>
      </c>
      <c r="EX456" s="223">
        <f t="shared" ca="1" si="1003"/>
        <v>-6.865099667043107E-5</v>
      </c>
      <c r="EY456" s="223">
        <f t="shared" ca="1" si="1004"/>
        <v>-1.9597747061748564E-4</v>
      </c>
      <c r="EZ456" s="223">
        <f t="shared" ca="1" si="1005"/>
        <v>3.3891982036197922E-4</v>
      </c>
      <c r="FA456" s="223">
        <f t="shared" ca="1" si="1006"/>
        <v>-2.7142044449169218E-4</v>
      </c>
      <c r="FB456" s="223">
        <f t="shared" ca="1" si="1007"/>
        <v>3.5390981933159266E-5</v>
      </c>
      <c r="FC456" s="223">
        <f t="shared" ca="1" si="1008"/>
        <v>2.226134105697394E-4</v>
      </c>
      <c r="FD456" s="223">
        <f t="shared" ca="1" si="1009"/>
        <v>-3.4239292671322928E-4</v>
      </c>
      <c r="FE456" s="223">
        <f t="shared" ca="1" si="1010"/>
        <v>2.4957419983017982E-4</v>
      </c>
      <c r="FF456" s="223">
        <f t="shared" ca="1" si="1011"/>
        <v>-1.790132693211665E-6</v>
      </c>
      <c r="FG456" s="223">
        <f t="shared" ca="1" si="1012"/>
        <v>-2.4710546168532226E-4</v>
      </c>
      <c r="FH456" s="223">
        <f t="shared" ca="1" si="1013"/>
        <v>3.4256860200921599E-4</v>
      </c>
      <c r="FI456" s="223">
        <f t="shared" ca="1" si="1014"/>
        <v>-2.2532441919318003E-4</v>
      </c>
      <c r="FJ456" s="223">
        <f t="shared" ca="1" si="1015"/>
        <v>-3.1827956503157663E-5</v>
      </c>
      <c r="FK456" s="223">
        <f t="shared" ca="1" si="1016"/>
        <v>2.6921775212329022E-4</v>
      </c>
      <c r="FL456" s="223">
        <f t="shared" ca="1" si="1017"/>
        <v>-3.3944515440080807E-4</v>
      </c>
      <c r="FM456" s="223">
        <f t="shared" ca="1" si="1018"/>
        <v>1.9890464122449352E-4</v>
      </c>
      <c r="FN456" s="223">
        <f t="shared" ca="1" si="1019"/>
        <v>6.5139525079470844E-5</v>
      </c>
      <c r="FO456" s="223">
        <f t="shared" ca="1" si="1020"/>
        <v>-2.8873732843891816E-4</v>
      </c>
      <c r="FP456" s="223">
        <f t="shared" ca="1" si="1021"/>
        <v>3.3305266439592469E-4</v>
      </c>
      <c r="FQ456" s="223">
        <f t="shared" ca="1" si="1022"/>
        <v>-1.7056930282847849E-4</v>
      </c>
      <c r="FR456" s="223">
        <f t="shared" ca="1" si="1023"/>
        <v>-9.782376442038226E-5</v>
      </c>
      <c r="FS456" s="223">
        <f t="shared" ca="1" si="1024"/>
        <v>3.0547620644180967E-4</v>
      </c>
      <c r="FT456" s="223">
        <f t="shared" ca="1" si="1025"/>
        <v>-3.2345269516779687E-4</v>
      </c>
      <c r="FU456" s="223">
        <f t="shared" ca="1" si="1026"/>
        <v>1.4059128880354222E-4</v>
      </c>
      <c r="FV456" s="223">
        <f t="shared" ca="1" si="1027"/>
        <v>1.2956590743403454E-4</v>
      </c>
      <c r="FW456" s="223">
        <f t="shared" ca="1" si="1028"/>
        <v>-3.19273181586376E-4</v>
      </c>
      <c r="FX456" s="223">
        <f t="shared" ca="1" si="1029"/>
        <v>3.1073769966797954E-4</v>
      </c>
      <c r="FY456" s="223">
        <f t="shared" ca="1" si="1030"/>
        <v>-1.0925930381242898E-4</v>
      </c>
      <c r="FZ456" s="223">
        <f t="shared" ca="1" si="1031"/>
        <v>-1.6006025993114904E-4</v>
      </c>
      <c r="GA456" s="223">
        <f t="shared" ca="1" si="1032"/>
        <v>3.2999538145979184E-4</v>
      </c>
      <c r="GB456" s="223">
        <f t="shared" ca="1" si="1033"/>
        <v>-2.9503013025385479E-4</v>
      </c>
      <c r="GC456" s="223">
        <f t="shared" ca="1" si="1034"/>
        <v>7.6875091998391366E-5</v>
      </c>
      <c r="GD456" s="223">
        <f t="shared" ca="1" si="1035"/>
        <v>1.8901314462728858E-4</v>
      </c>
      <c r="GE456" s="223">
        <f t="shared" ca="1" si="1036"/>
        <v>-3.3753954541592546E-4</v>
      </c>
      <c r="GF456" s="223">
        <f t="shared" ca="1" si="1037"/>
        <v>2.7648125940551158E-4</v>
      </c>
      <c r="GG456" s="223">
        <f t="shared" ca="1" si="1038"/>
        <v>-4.3750531024209447E-5</v>
      </c>
      <c r="GH456" s="223">
        <f t="shared" ca="1" si="1039"/>
        <v>-2.1614572941558782E-4</v>
      </c>
      <c r="GI456" s="223">
        <f t="shared" ca="1" si="1040"/>
        <v>3.4183301903182141E-4</v>
      </c>
      <c r="GJ456" s="223">
        <f t="shared" ca="1" si="1041"/>
        <v>-2.5526972288905057E-4</v>
      </c>
      <c r="GK456" s="223">
        <f t="shared" ca="1" si="1042"/>
        <v>1.020462851977194E-5</v>
      </c>
      <c r="GL456" s="223">
        <f t="shared" ca="1" si="1043"/>
        <v>2.4119671267232456E-4</v>
      </c>
      <c r="GM456" s="223">
        <f t="shared" ca="1" si="1044"/>
        <v>-3.4283445380950222E-4</v>
      </c>
      <c r="GN456" s="223">
        <f t="shared" ca="1" si="1045"/>
        <v>2.3159979939655508E-4</v>
      </c>
      <c r="GO456" s="223">
        <f t="shared" ca="1" si="1046"/>
        <v>2.3439550135708978E-5</v>
      </c>
      <c r="GP456" s="223">
        <f t="shared" ca="1" si="1047"/>
        <v>-2.639248397344923E-4</v>
      </c>
      <c r="GQ456" s="223">
        <f t="shared" ca="1" si="1048"/>
        <v>3.4053420538462215E-4</v>
      </c>
      <c r="GR456" s="223">
        <f t="shared" ca="1" si="1049"/>
        <v>-2.0569944323054268E-4</v>
      </c>
      <c r="GS456" s="223">
        <f t="shared" ca="1" si="1050"/>
        <v>-5.6857993110021575E-5</v>
      </c>
      <c r="GT456" s="223">
        <f t="shared" ca="1" si="1051"/>
        <v>2.8411122631402436E-4</v>
      </c>
      <c r="GU456" s="223">
        <f t="shared" ca="1" si="1052"/>
        <v>-3.3495442640695677E-4</v>
      </c>
      <c r="GV456" s="223">
        <f t="shared" ca="1" si="1053"/>
        <v>1.7781808897946691E-4</v>
      </c>
      <c r="GW456" s="223">
        <f t="shared" ca="1" si="1054"/>
        <v>8.9728862528944147E-5</v>
      </c>
      <c r="GX456" s="223">
        <f t="shared" ca="1" si="1055"/>
        <v>-3.0156146647315849E-4</v>
      </c>
      <c r="GY456" s="223">
        <f t="shared" ca="1" si="1056"/>
        <v>3.261488531982723E-4</v>
      </c>
      <c r="GZ456" s="223">
        <f t="shared" ca="1" si="1057"/>
        <v>-1.4822424932624655E-4</v>
      </c>
      <c r="HA456" s="223">
        <f t="shared" ca="1" si="1058"/>
        <v>-1.2173559395094572E-4</v>
      </c>
      <c r="HB456" s="223">
        <f t="shared" ca="1" si="1059"/>
        <v>3.1610750485989818E-4</v>
      </c>
      <c r="HC456" s="223">
        <f t="shared" ca="1" si="1060"/>
        <v>-3.142022882421943E-4</v>
      </c>
      <c r="HD456" s="223">
        <f t="shared" ca="1" si="1061"/>
        <v>1.1720292912441465E-4</v>
      </c>
      <c r="HE456" s="223">
        <f t="shared" ca="1" si="1062"/>
        <v>1.5256994505573627E-4</v>
      </c>
      <c r="HF456" s="223">
        <f t="shared" ca="1" si="1063"/>
        <v>-3.2760925517288898E-4</v>
      </c>
      <c r="HG456" s="223">
        <f t="shared" ca="1" si="1064"/>
        <v>2.9922978348990265E-4</v>
      </c>
      <c r="HH456" s="223">
        <f t="shared" ca="1" si="1065"/>
        <v>-8.5052880645476665E-5</v>
      </c>
      <c r="HI456" s="223">
        <f t="shared" ca="1" si="1066"/>
        <v>-1.8193496418642474E-4</v>
      </c>
      <c r="HJ456" s="223">
        <f t="shared" ca="1" si="1067"/>
        <v>3.3595594926912981E-4</v>
      </c>
      <c r="HK456" s="223">
        <f t="shared" ca="1" si="1068"/>
        <v>-2.8137553234696528E-4</v>
      </c>
      <c r="HL456" s="223">
        <f t="shared" ca="1" si="1069"/>
        <v>5.2083726431288979E-5</v>
      </c>
      <c r="HM456" s="223">
        <f t="shared" ca="1" si="1070"/>
        <v>2.0954785015623033E-4</v>
      </c>
      <c r="HN456" s="223">
        <f t="shared" ca="1" si="1071"/>
        <v>-3.4106720392170875E-4</v>
      </c>
      <c r="HO456" s="223">
        <f t="shared" ca="1" si="1072"/>
        <v>2.6081148101200264E-4</v>
      </c>
      <c r="HP456" s="223">
        <f t="shared" ca="1" si="1073"/>
        <v>-1.8612977459687589E-5</v>
      </c>
      <c r="HQ456" s="223">
        <f t="shared" ca="1" si="1074"/>
        <v>-2.3514267577853906E-4</v>
      </c>
      <c r="HR456" s="223">
        <f t="shared" ca="1" si="1075"/>
        <v>3.4289379495421952E-4</v>
      </c>
      <c r="HS456" s="223">
        <f t="shared" ca="1" si="1076"/>
        <v>-2.3773567254086202E-4</v>
      </c>
      <c r="HT456" s="223">
        <f t="shared" ca="1" si="1077"/>
        <v>-1.5037024659719713E-5</v>
      </c>
      <c r="HU456" s="223">
        <f t="shared" ca="1" si="1078"/>
        <v>2.5847294889101095E-4</v>
      </c>
      <c r="HV456" s="223">
        <f t="shared" ca="1" si="1079"/>
        <v>-3.4141813129650678E-4</v>
      </c>
      <c r="HW456" s="223">
        <f t="shared" ca="1" si="1080"/>
        <v>2.1237033958357212E-4</v>
      </c>
      <c r="HX456" s="223">
        <f t="shared" ca="1" si="1081"/>
        <v>4.8542212011580164E-5</v>
      </c>
      <c r="HY456" s="223">
        <f t="shared" ca="1" si="1082"/>
        <v>-2.7931398621001334E-4</v>
      </c>
      <c r="HZ456" s="223">
        <f t="shared" ca="1" si="1083"/>
        <v>3.3665442439627402E-4</v>
      </c>
      <c r="IA456" s="223">
        <f t="shared" ca="1" si="1084"/>
        <v>-1.8495976416268433E-4</v>
      </c>
      <c r="IB456" s="223">
        <f t="shared" ca="1" si="1085"/>
        <v>-8.1579911325896907E-5</v>
      </c>
      <c r="IC456" s="223">
        <f t="shared" ca="1" si="1086"/>
        <v>2.9746507715323195E-4</v>
      </c>
      <c r="ID456" s="223">
        <f t="shared" ca="1" si="1087"/>
        <v>-3.2864855135507771E-4</v>
      </c>
      <c r="IE456" s="223">
        <f t="shared" ca="1" si="1088"/>
        <v>4.7743953530481189E-4</v>
      </c>
      <c r="IF456" s="223">
        <f t="shared" ca="1" si="1089"/>
        <v>1.1383195149802955E-4</v>
      </c>
      <c r="IG456" s="223">
        <f t="shared" ca="1" si="1090"/>
        <v>-3.1275141679251375E-4</v>
      </c>
      <c r="IH456" s="223">
        <f t="shared" ca="1" si="1091"/>
        <v>3.1747761310675979E-4</v>
      </c>
      <c r="II456" s="223">
        <f t="shared" ca="1" si="1092"/>
        <v>-1.250759557743956E-4</v>
      </c>
      <c r="IJ456" s="223">
        <f t="shared" ca="1" si="1093"/>
        <v>-1.449877277503621E-4</v>
      </c>
      <c r="IK456" s="223">
        <f t="shared" ca="1" si="1094"/>
        <v>3.2502578932076917E-4</v>
      </c>
      <c r="IL456" s="223">
        <f t="shared" ca="1" si="1095"/>
        <v>-3.0324919189328946E-4</v>
      </c>
      <c r="IM456" s="223">
        <f t="shared" ca="1" si="1096"/>
        <v>9.3179436617593233E-5</v>
      </c>
      <c r="IN456" s="223">
        <f t="shared" ca="1" si="1097"/>
        <v>1.7474719292613833E-4</v>
      </c>
      <c r="IO456" s="223">
        <f t="shared" ca="1" si="1098"/>
        <v>-3.3416998582069655E-4</v>
      </c>
      <c r="IP456" s="223">
        <f t="shared" ca="1" si="1099"/>
        <v>2.8610031518903141E-4</v>
      </c>
      <c r="IQ456" s="223">
        <f t="shared" ca="1" si="1100"/>
        <v>-6.0385548549102286E-5</v>
      </c>
      <c r="IR456" s="223">
        <f t="shared" ca="1" si="1101"/>
        <v>-2.0282374710746834E-4</v>
      </c>
      <c r="IS456" s="223">
        <f t="shared" ca="1" si="1102"/>
        <v>3.4009594268127538E-4</v>
      </c>
      <c r="IT456" s="223">
        <f t="shared" ca="1" si="1103"/>
        <v>-2.6619613605116259E-4</v>
      </c>
      <c r="IU456" s="223">
        <f t="shared" ca="1" si="1104"/>
        <v>2.7010114637985032E-5</v>
      </c>
      <c r="IV456" s="223">
        <f t="shared" ca="1" si="1105"/>
        <v>2.2894699772941561E-4</v>
      </c>
      <c r="IW456" s="223">
        <f t="shared" ca="1" si="1106"/>
        <v>-3.4274658969848069E-4</v>
      </c>
      <c r="IX456" s="223">
        <f t="shared" ca="1" si="1107"/>
        <v>2.4372834260551169E-4</v>
      </c>
      <c r="IY456" s="223">
        <f t="shared" ca="1" si="1108"/>
        <v>6.6254414423265527E-6</v>
      </c>
      <c r="IZ456" s="223">
        <f t="shared" ca="1" si="1109"/>
        <v>-2.5286536360806939E-4</v>
      </c>
      <c r="JA456" s="223">
        <f t="shared" ca="1" si="1110"/>
        <v>3.4209639969254595E-4</v>
      </c>
      <c r="JB456" s="223">
        <f t="shared" ca="1" si="1111"/>
        <v>-2.189133119851055E-4</v>
      </c>
    </row>
    <row r="457" spans="2:262">
      <c r="B457" s="230">
        <v>96</v>
      </c>
      <c r="C457" s="229">
        <f t="shared" si="1112"/>
        <v>1.8750000000000012E-3</v>
      </c>
      <c r="D457" s="226">
        <f t="shared" ca="1" si="855"/>
        <v>49.858305343926389</v>
      </c>
      <c r="E457" s="225">
        <f ca="1">CX361</f>
        <v>-0.14169465607361312</v>
      </c>
      <c r="F457" s="224">
        <v>96</v>
      </c>
      <c r="G457" s="223">
        <f t="shared" ca="1" si="856"/>
        <v>-3.5068794521044764E-5</v>
      </c>
      <c r="H457" s="223">
        <f t="shared" ca="1" si="857"/>
        <v>1.8939724256389202E-4</v>
      </c>
      <c r="I457" s="223">
        <f t="shared" ca="1" si="858"/>
        <v>-2.327793545888781E-4</v>
      </c>
      <c r="J457" s="223">
        <f t="shared" ca="1" si="859"/>
        <v>1.3980247773615512E-4</v>
      </c>
      <c r="K457" s="223">
        <f t="shared" ca="1" si="860"/>
        <v>3.5068794521045076E-5</v>
      </c>
      <c r="L457" s="223">
        <f t="shared" ca="1" si="861"/>
        <v>-1.8939724256389207E-4</v>
      </c>
      <c r="M457" s="223">
        <f t="shared" ca="1" si="862"/>
        <v>2.3277935458887813E-4</v>
      </c>
      <c r="N457" s="223">
        <f t="shared" ca="1" si="863"/>
        <v>-1.3980247773615507E-4</v>
      </c>
      <c r="O457" s="223">
        <f t="shared" ca="1" si="864"/>
        <v>-3.5068794521045144E-5</v>
      </c>
      <c r="P457" s="223">
        <f t="shared" ca="1" si="865"/>
        <v>1.8939724256389237E-4</v>
      </c>
      <c r="Q457" s="223">
        <f t="shared" ca="1" si="866"/>
        <v>-2.3277935458887813E-4</v>
      </c>
      <c r="R457" s="223">
        <f t="shared" ca="1" si="867"/>
        <v>1.3980247773615498E-4</v>
      </c>
      <c r="S457" s="223">
        <f t="shared" ca="1" si="868"/>
        <v>3.5068794521045266E-5</v>
      </c>
      <c r="T457" s="223">
        <f t="shared" ca="1" si="869"/>
        <v>-1.8939724256389191E-4</v>
      </c>
      <c r="U457" s="223">
        <f t="shared" ca="1" si="870"/>
        <v>2.3277935458887808E-4</v>
      </c>
      <c r="V457" s="223">
        <f t="shared" ca="1" si="871"/>
        <v>-1.3980247773615493E-4</v>
      </c>
      <c r="W457" s="223">
        <f t="shared" ca="1" si="872"/>
        <v>-3.506879452104532E-5</v>
      </c>
      <c r="X457" s="223">
        <f t="shared" ca="1" si="873"/>
        <v>1.8939724256389248E-4</v>
      </c>
      <c r="Y457" s="223">
        <f t="shared" ca="1" si="874"/>
        <v>-2.3277935458887797E-4</v>
      </c>
      <c r="Z457" s="223">
        <f t="shared" ca="1" si="875"/>
        <v>1.3980247773615417E-4</v>
      </c>
      <c r="AA457" s="223">
        <f t="shared" ca="1" si="876"/>
        <v>3.5068794521044602E-5</v>
      </c>
      <c r="AB457" s="223">
        <f t="shared" ca="1" si="877"/>
        <v>-1.8939724256389202E-4</v>
      </c>
      <c r="AC457" s="223">
        <f t="shared" ca="1" si="878"/>
        <v>2.3277935458887808E-4</v>
      </c>
      <c r="AD457" s="223">
        <f t="shared" ca="1" si="879"/>
        <v>-1.398024777361548E-4</v>
      </c>
      <c r="AE457" s="223">
        <f t="shared" ca="1" si="880"/>
        <v>-3.506879452104551E-5</v>
      </c>
      <c r="AF457" s="223">
        <f t="shared" ca="1" si="881"/>
        <v>1.8939724256389256E-4</v>
      </c>
      <c r="AG457" s="223">
        <f t="shared" ca="1" si="882"/>
        <v>-2.3277935458887794E-4</v>
      </c>
      <c r="AH457" s="223">
        <f t="shared" ca="1" si="883"/>
        <v>1.3980247773615539E-4</v>
      </c>
      <c r="AI457" s="223">
        <f t="shared" ca="1" si="884"/>
        <v>3.5068794521046418E-5</v>
      </c>
      <c r="AJ457" s="223">
        <f t="shared" ca="1" si="885"/>
        <v>-1.8939724256389212E-4</v>
      </c>
      <c r="AK457" s="223">
        <f t="shared" ca="1" si="886"/>
        <v>2.3277935458887778E-4</v>
      </c>
      <c r="AL457" s="223">
        <f t="shared" ca="1" si="887"/>
        <v>-1.3980247773615463E-4</v>
      </c>
      <c r="AM457" s="223">
        <f t="shared" ca="1" si="888"/>
        <v>-3.5068794521044005E-5</v>
      </c>
      <c r="AN457" s="223">
        <f t="shared" ca="1" si="889"/>
        <v>1.8939724256389267E-4</v>
      </c>
      <c r="AO457" s="223">
        <f t="shared" ca="1" si="890"/>
        <v>-2.3277935458887816E-4</v>
      </c>
      <c r="AP457" s="223">
        <f t="shared" ca="1" si="891"/>
        <v>1.398024777361539E-4</v>
      </c>
      <c r="AQ457" s="223">
        <f t="shared" ca="1" si="892"/>
        <v>3.5068794521044941E-5</v>
      </c>
      <c r="AR457" s="223">
        <f t="shared" ca="1" si="893"/>
        <v>-1.8939724256389321E-4</v>
      </c>
      <c r="AS457" s="223">
        <f t="shared" ca="1" si="894"/>
        <v>2.3277935458887802E-4</v>
      </c>
      <c r="AT457" s="223">
        <f t="shared" ca="1" si="895"/>
        <v>-1.3980247773615317E-4</v>
      </c>
      <c r="AU457" s="223">
        <f t="shared" ca="1" si="896"/>
        <v>-3.5068794521045835E-5</v>
      </c>
      <c r="AV457" s="223">
        <f t="shared" ca="1" si="897"/>
        <v>1.8939724256389177E-4</v>
      </c>
      <c r="AW457" s="223">
        <f t="shared" ca="1" si="898"/>
        <v>-2.3277935458887786E-4</v>
      </c>
      <c r="AX457" s="223">
        <f t="shared" ca="1" si="899"/>
        <v>1.3980247773615512E-4</v>
      </c>
      <c r="AY457" s="223">
        <f t="shared" ca="1" si="900"/>
        <v>3.5068794521046743E-5</v>
      </c>
      <c r="AZ457" s="223">
        <f t="shared" ca="1" si="901"/>
        <v>-1.8939724256389234E-4</v>
      </c>
      <c r="BA457" s="223">
        <f t="shared" ca="1" si="902"/>
        <v>2.3277935458887775E-4</v>
      </c>
      <c r="BB457" s="223">
        <f t="shared" ca="1" si="903"/>
        <v>-1.3980247773615436E-4</v>
      </c>
      <c r="BC457" s="223">
        <f t="shared" ca="1" si="904"/>
        <v>-3.5068794521044371E-5</v>
      </c>
      <c r="BD457" s="223">
        <f t="shared" ca="1" si="905"/>
        <v>1.8939724256389288E-4</v>
      </c>
      <c r="BE457" s="223">
        <f t="shared" ca="1" si="906"/>
        <v>-2.327793545888781E-4</v>
      </c>
      <c r="BF457" s="223">
        <f t="shared" ca="1" si="907"/>
        <v>1.3980247773615363E-4</v>
      </c>
      <c r="BG457" s="223">
        <f t="shared" ca="1" si="908"/>
        <v>3.5068794521045266E-5</v>
      </c>
      <c r="BH457" s="223">
        <f t="shared" ca="1" si="909"/>
        <v>-1.8939724256389343E-4</v>
      </c>
      <c r="BI457" s="223">
        <f t="shared" ca="1" si="910"/>
        <v>2.3277935458887748E-4</v>
      </c>
      <c r="BJ457" s="223">
        <f t="shared" ca="1" si="911"/>
        <v>-1.3980247773615558E-4</v>
      </c>
      <c r="BK457" s="223">
        <f t="shared" ca="1" si="912"/>
        <v>-3.5068794521046201E-5</v>
      </c>
      <c r="BL457" s="223">
        <f t="shared" ca="1" si="913"/>
        <v>1.8939724256389397E-4</v>
      </c>
      <c r="BM457" s="223">
        <f t="shared" ca="1" si="914"/>
        <v>-2.3277935458887835E-4</v>
      </c>
      <c r="BN457" s="223">
        <f t="shared" ca="1" si="915"/>
        <v>1.3980247773615482E-4</v>
      </c>
      <c r="BO457" s="223">
        <f t="shared" ca="1" si="916"/>
        <v>3.5068794521047095E-5</v>
      </c>
      <c r="BP457" s="223">
        <f t="shared" ca="1" si="917"/>
        <v>-1.8939724256389454E-4</v>
      </c>
      <c r="BQ457" s="223">
        <f t="shared" ca="1" si="918"/>
        <v>2.3277935458887819E-4</v>
      </c>
      <c r="BR457" s="223">
        <f t="shared" ca="1" si="919"/>
        <v>-1.3980247773615409E-4</v>
      </c>
      <c r="BS457" s="223">
        <f t="shared" ca="1" si="920"/>
        <v>-3.506879452104803E-5</v>
      </c>
      <c r="BT457" s="223">
        <f t="shared" ca="1" si="921"/>
        <v>1.8939724256389109E-4</v>
      </c>
      <c r="BU457" s="223">
        <f t="shared" ca="1" si="922"/>
        <v>-2.3277935458887808E-4</v>
      </c>
      <c r="BV457" s="223">
        <f t="shared" ca="1" si="923"/>
        <v>1.3980247773615336E-4</v>
      </c>
      <c r="BW457" s="223">
        <f t="shared" ca="1" si="924"/>
        <v>3.5068794521048898E-5</v>
      </c>
      <c r="BX457" s="223">
        <f t="shared" ca="1" si="925"/>
        <v>-1.8939724256389164E-4</v>
      </c>
      <c r="BY457" s="223">
        <f t="shared" ca="1" si="926"/>
        <v>2.3277935458887792E-4</v>
      </c>
      <c r="BZ457" s="223">
        <f t="shared" ca="1" si="927"/>
        <v>-1.398024777361526E-4</v>
      </c>
      <c r="CA457" s="223">
        <f t="shared" ca="1" si="928"/>
        <v>-3.5068794521043206E-5</v>
      </c>
      <c r="CB457" s="223">
        <f t="shared" ca="1" si="929"/>
        <v>1.8939724256389221E-4</v>
      </c>
      <c r="CC457" s="223">
        <f t="shared" ca="1" si="930"/>
        <v>-2.3277935458887778E-4</v>
      </c>
      <c r="CD457" s="223">
        <f t="shared" ca="1" si="931"/>
        <v>1.3980247773615187E-4</v>
      </c>
      <c r="CE457" s="223">
        <f t="shared" ca="1" si="932"/>
        <v>3.5068794521044127E-5</v>
      </c>
      <c r="CF457" s="223">
        <f t="shared" ca="1" si="933"/>
        <v>-1.8939724256389275E-4</v>
      </c>
      <c r="CG457" s="223">
        <f t="shared" ca="1" si="934"/>
        <v>2.3277935458887764E-4</v>
      </c>
      <c r="CH457" s="223">
        <f t="shared" ca="1" si="935"/>
        <v>-1.3980247773615111E-4</v>
      </c>
      <c r="CI457" s="223">
        <f t="shared" ca="1" si="936"/>
        <v>-3.5068794521045035E-5</v>
      </c>
      <c r="CJ457" s="223">
        <f t="shared" ca="1" si="937"/>
        <v>1.8939724256389329E-4</v>
      </c>
      <c r="CK457" s="223">
        <f t="shared" ca="1" si="938"/>
        <v>-2.3277935458887748E-4</v>
      </c>
      <c r="CL457" s="223">
        <f t="shared" ca="1" si="939"/>
        <v>1.3980247773615577E-4</v>
      </c>
      <c r="CM457" s="223">
        <f t="shared" ca="1" si="940"/>
        <v>3.5068794521045943E-5</v>
      </c>
      <c r="CN457" s="223">
        <f t="shared" ca="1" si="941"/>
        <v>-1.8939724256389383E-4</v>
      </c>
      <c r="CO457" s="223">
        <f t="shared" ca="1" si="942"/>
        <v>2.3277935458887737E-4</v>
      </c>
      <c r="CP457" s="223">
        <f t="shared" ca="1" si="943"/>
        <v>-1.3980247773615501E-4</v>
      </c>
      <c r="CQ457" s="223">
        <f t="shared" ca="1" si="944"/>
        <v>-3.5068794521046865E-5</v>
      </c>
      <c r="CR457" s="223">
        <f t="shared" ca="1" si="945"/>
        <v>1.8939724256389437E-4</v>
      </c>
      <c r="CS457" s="223">
        <f t="shared" ca="1" si="946"/>
        <v>-2.3277935458887824E-4</v>
      </c>
      <c r="CT457" s="223">
        <f t="shared" ca="1" si="947"/>
        <v>1.3980247773615428E-4</v>
      </c>
      <c r="CU457" s="223">
        <f t="shared" ca="1" si="948"/>
        <v>3.5068794521047773E-5</v>
      </c>
      <c r="CV457" s="223">
        <f t="shared" ca="1" si="949"/>
        <v>-1.8939724256389494E-4</v>
      </c>
      <c r="CW457" s="223">
        <f t="shared" ca="1" si="950"/>
        <v>2.327793545888781E-4</v>
      </c>
      <c r="CX457" s="223">
        <f t="shared" ca="1" si="951"/>
        <v>-1.3980247773615352E-4</v>
      </c>
      <c r="CY457" s="223">
        <f t="shared" ca="1" si="952"/>
        <v>-3.5068794521048681E-5</v>
      </c>
      <c r="CZ457" s="223">
        <f t="shared" ca="1" si="953"/>
        <v>1.893972425638915E-4</v>
      </c>
      <c r="DA457" s="223">
        <f t="shared" ca="1" si="954"/>
        <v>-2.3277935458887794E-4</v>
      </c>
      <c r="DB457" s="223">
        <f t="shared" ca="1" si="955"/>
        <v>1.3980247773615279E-4</v>
      </c>
      <c r="DC457" s="223">
        <f t="shared" ca="1" si="956"/>
        <v>3.5068794521049603E-5</v>
      </c>
      <c r="DD457" s="223">
        <f t="shared" ca="1" si="957"/>
        <v>-1.8939724256389207E-4</v>
      </c>
      <c r="DE457" s="223">
        <f t="shared" ca="1" si="958"/>
        <v>2.3277935458887781E-4</v>
      </c>
      <c r="DF457" s="223">
        <f t="shared" ca="1" si="959"/>
        <v>-1.3980247773615206E-4</v>
      </c>
      <c r="DG457" s="223">
        <f t="shared" ca="1" si="960"/>
        <v>-3.5068794521043911E-5</v>
      </c>
      <c r="DH457" s="223">
        <f t="shared" ca="1" si="961"/>
        <v>1.8939724256389261E-4</v>
      </c>
      <c r="DI457" s="223">
        <f t="shared" ca="1" si="962"/>
        <v>-2.3277935458887767E-4</v>
      </c>
      <c r="DJ457" s="223">
        <f t="shared" ca="1" si="963"/>
        <v>1.398024777361513E-4</v>
      </c>
      <c r="DK457" s="223">
        <f t="shared" ca="1" si="964"/>
        <v>3.5068794521044805E-5</v>
      </c>
      <c r="DL457" s="223">
        <f t="shared" ca="1" si="965"/>
        <v>-1.8939724256389714E-4</v>
      </c>
      <c r="DM457" s="223">
        <f t="shared" ca="1" si="966"/>
        <v>2.3277935458887754E-4</v>
      </c>
      <c r="DN457" s="223">
        <f t="shared" ca="1" si="967"/>
        <v>-1.3980247773615593E-4</v>
      </c>
      <c r="DO457" s="223">
        <f t="shared" ca="1" si="968"/>
        <v>-3.506879452105234E-5</v>
      </c>
      <c r="DP457" s="223">
        <f t="shared" ca="1" si="969"/>
        <v>1.893972425638937E-4</v>
      </c>
      <c r="DQ457" s="223">
        <f t="shared" ca="1" si="970"/>
        <v>-2.327793545888784E-4</v>
      </c>
      <c r="DR457" s="223">
        <f t="shared" ca="1" si="971"/>
        <v>1.3980247773614981E-4</v>
      </c>
      <c r="DS457" s="223">
        <f t="shared" ca="1" si="972"/>
        <v>3.5068794521046635E-5</v>
      </c>
      <c r="DT457" s="223">
        <f t="shared" ca="1" si="973"/>
        <v>-1.8939724256389028E-4</v>
      </c>
      <c r="DU457" s="223">
        <f t="shared" ca="1" si="974"/>
        <v>2.3277935458887726E-4</v>
      </c>
      <c r="DV457" s="223">
        <f t="shared" ca="1" si="975"/>
        <v>-1.3980247773615447E-4</v>
      </c>
      <c r="DW457" s="223">
        <f t="shared" ca="1" si="976"/>
        <v>-3.5068794521040943E-5</v>
      </c>
      <c r="DX457" s="223">
        <f t="shared" ca="1" si="977"/>
        <v>1.8939724256389481E-4</v>
      </c>
      <c r="DY457" s="223">
        <f t="shared" ca="1" si="978"/>
        <v>-2.3277935458887813E-4</v>
      </c>
      <c r="DZ457" s="223">
        <f t="shared" ca="1" si="979"/>
        <v>1.3980247773614834E-4</v>
      </c>
      <c r="EA457" s="223">
        <f t="shared" ca="1" si="980"/>
        <v>3.5068794521048478E-5</v>
      </c>
      <c r="EB457" s="223">
        <f t="shared" ca="1" si="981"/>
        <v>-1.8939724256389137E-4</v>
      </c>
      <c r="EC457" s="223">
        <f t="shared" ca="1" si="982"/>
        <v>2.3277935458887699E-4</v>
      </c>
      <c r="ED457" s="223">
        <f t="shared" ca="1" si="983"/>
        <v>-1.3980247773615298E-4</v>
      </c>
      <c r="EE457" s="223">
        <f t="shared" ca="1" si="984"/>
        <v>-3.5068794521042772E-5</v>
      </c>
      <c r="EF457" s="223">
        <f t="shared" ca="1" si="985"/>
        <v>1.8939724256389589E-4</v>
      </c>
      <c r="EG457" s="223">
        <f t="shared" ca="1" si="986"/>
        <v>-2.3277935458887783E-4</v>
      </c>
      <c r="EH457" s="223">
        <f t="shared" ca="1" si="987"/>
        <v>1.3980247773615761E-4</v>
      </c>
      <c r="EI457" s="223">
        <f t="shared" ca="1" si="988"/>
        <v>3.5068794521050307E-5</v>
      </c>
      <c r="EJ457" s="223">
        <f t="shared" ca="1" si="989"/>
        <v>-1.8939724256389248E-4</v>
      </c>
      <c r="EK457" s="223">
        <f t="shared" ca="1" si="990"/>
        <v>2.3277935458887672E-4</v>
      </c>
      <c r="EL457" s="223">
        <f t="shared" ca="1" si="991"/>
        <v>-1.3980247773615149E-4</v>
      </c>
      <c r="EM457" s="223">
        <f t="shared" ca="1" si="992"/>
        <v>-3.5068794521044602E-5</v>
      </c>
      <c r="EN457" s="223">
        <f t="shared" ca="1" si="993"/>
        <v>1.89397242563897E-4</v>
      </c>
      <c r="EO457" s="223">
        <f t="shared" ca="1" si="994"/>
        <v>-2.3277935458887759E-4</v>
      </c>
      <c r="EP457" s="223">
        <f t="shared" ca="1" si="995"/>
        <v>1.3980247773615612E-4</v>
      </c>
      <c r="EQ457" s="223">
        <f t="shared" ca="1" si="996"/>
        <v>3.506879452105211E-5</v>
      </c>
      <c r="ER457" s="223">
        <f t="shared" ca="1" si="997"/>
        <v>-1.8939724256389356E-4</v>
      </c>
      <c r="ES457" s="223">
        <f t="shared" ca="1" si="998"/>
        <v>2.3277935458887846E-4</v>
      </c>
      <c r="ET457" s="223">
        <f t="shared" ca="1" si="999"/>
        <v>-1.3980247773615E-4</v>
      </c>
      <c r="EU457" s="223">
        <f t="shared" ca="1" si="1000"/>
        <v>-3.5068794521046418E-5</v>
      </c>
      <c r="EV457" s="223">
        <f t="shared" ca="1" si="1001"/>
        <v>1.8939724256389015E-4</v>
      </c>
      <c r="EW457" s="223">
        <f t="shared" ca="1" si="1002"/>
        <v>-2.3277935458887732E-4</v>
      </c>
      <c r="EX457" s="223">
        <f t="shared" ca="1" si="1003"/>
        <v>1.3980247773615463E-4</v>
      </c>
      <c r="EY457" s="223">
        <f t="shared" ca="1" si="1004"/>
        <v>3.5068794521053953E-5</v>
      </c>
      <c r="EZ457" s="223">
        <f t="shared" ca="1" si="1005"/>
        <v>-1.8939724256389467E-4</v>
      </c>
      <c r="FA457" s="223">
        <f t="shared" ca="1" si="1006"/>
        <v>2.3277935458887816E-4</v>
      </c>
      <c r="FB457" s="223">
        <f t="shared" ca="1" si="1007"/>
        <v>-1.3980247773614851E-4</v>
      </c>
      <c r="FC457" s="223">
        <f t="shared" ca="1" si="1008"/>
        <v>-3.5068794521048247E-5</v>
      </c>
      <c r="FD457" s="223">
        <f t="shared" ca="1" si="1009"/>
        <v>1.8939724256389123E-4</v>
      </c>
      <c r="FE457" s="223">
        <f t="shared" ca="1" si="1010"/>
        <v>-2.3277935458887702E-4</v>
      </c>
      <c r="FF457" s="223">
        <f t="shared" ca="1" si="1011"/>
        <v>1.3980247773615317E-4</v>
      </c>
      <c r="FG457" s="223">
        <f t="shared" ca="1" si="1012"/>
        <v>3.5068794521042542E-5</v>
      </c>
      <c r="FH457" s="223">
        <f t="shared" ca="1" si="1013"/>
        <v>-1.8939724256389576E-4</v>
      </c>
      <c r="FI457" s="223">
        <f t="shared" ca="1" si="1014"/>
        <v>2.3277935458887786E-4</v>
      </c>
      <c r="FJ457" s="223">
        <f t="shared" ca="1" si="1015"/>
        <v>-1.3980247773614704E-4</v>
      </c>
      <c r="FK457" s="223">
        <f t="shared" ca="1" si="1016"/>
        <v>-3.5068794521050077E-5</v>
      </c>
      <c r="FL457" s="223">
        <f t="shared" ca="1" si="1017"/>
        <v>1.8939724256389234E-4</v>
      </c>
      <c r="FM457" s="223">
        <f t="shared" ca="1" si="1018"/>
        <v>-2.3277935458887672E-4</v>
      </c>
      <c r="FN457" s="223">
        <f t="shared" ca="1" si="1019"/>
        <v>1.3980247773615168E-4</v>
      </c>
      <c r="FO457" s="223">
        <f t="shared" ca="1" si="1020"/>
        <v>3.5068794521044371E-5</v>
      </c>
      <c r="FP457" s="223">
        <f t="shared" ca="1" si="1021"/>
        <v>-1.8939724256389684E-4</v>
      </c>
      <c r="FQ457" s="223">
        <f t="shared" ca="1" si="1022"/>
        <v>2.3277935458887759E-4</v>
      </c>
      <c r="FR457" s="223">
        <f t="shared" ca="1" si="1023"/>
        <v>-1.3980247773615631E-4</v>
      </c>
      <c r="FS457" s="223">
        <f t="shared" ca="1" si="1024"/>
        <v>-3.5068794521051907E-5</v>
      </c>
      <c r="FT457" s="223">
        <f t="shared" ca="1" si="1025"/>
        <v>1.8939724256389343E-4</v>
      </c>
      <c r="FU457" s="223">
        <f t="shared" ca="1" si="1026"/>
        <v>-2.3277935458887848E-4</v>
      </c>
      <c r="FV457" s="223">
        <f t="shared" ca="1" si="1027"/>
        <v>1.3980247773615019E-4</v>
      </c>
      <c r="FW457" s="223">
        <f t="shared" ca="1" si="1028"/>
        <v>3.5068794521046201E-5</v>
      </c>
      <c r="FX457" s="223">
        <f t="shared" ca="1" si="1029"/>
        <v>-1.8939724256389795E-4</v>
      </c>
      <c r="FY457" s="223">
        <f t="shared" ca="1" si="1030"/>
        <v>2.3277935458887735E-4</v>
      </c>
      <c r="FZ457" s="223">
        <f t="shared" ca="1" si="1031"/>
        <v>-1.3980247773615482E-4</v>
      </c>
      <c r="GA457" s="223">
        <f t="shared" ca="1" si="1032"/>
        <v>-3.5068794521053736E-5</v>
      </c>
      <c r="GB457" s="223">
        <f t="shared" ca="1" si="1033"/>
        <v>1.8939724256389454E-4</v>
      </c>
      <c r="GC457" s="223">
        <f t="shared" ca="1" si="1034"/>
        <v>-2.3277935458887819E-4</v>
      </c>
      <c r="GD457" s="223">
        <f t="shared" ca="1" si="1035"/>
        <v>1.398024777361487E-4</v>
      </c>
      <c r="GE457" s="223">
        <f t="shared" ca="1" si="1036"/>
        <v>3.506879452104803E-5</v>
      </c>
      <c r="GF457" s="223">
        <f t="shared" ca="1" si="1037"/>
        <v>-1.8939724256389109E-4</v>
      </c>
      <c r="GG457" s="223">
        <f t="shared" ca="1" si="1038"/>
        <v>2.327793545888771E-4</v>
      </c>
      <c r="GH457" s="223">
        <f t="shared" ca="1" si="1039"/>
        <v>-1.3980247773615336E-4</v>
      </c>
      <c r="GI457" s="223">
        <f t="shared" ca="1" si="1040"/>
        <v>-3.5068794521042298E-5</v>
      </c>
      <c r="GJ457" s="223">
        <f t="shared" ca="1" si="1041"/>
        <v>1.8939724256389562E-4</v>
      </c>
      <c r="GK457" s="223">
        <f t="shared" ca="1" si="1042"/>
        <v>-2.3277935458887792E-4</v>
      </c>
      <c r="GL457" s="223">
        <f t="shared" ca="1" si="1043"/>
        <v>1.3980247773614723E-4</v>
      </c>
      <c r="GM457" s="223">
        <f t="shared" ca="1" si="1044"/>
        <v>3.5068794521049833E-5</v>
      </c>
      <c r="GN457" s="223">
        <f t="shared" ca="1" si="1045"/>
        <v>-1.8939724256389221E-4</v>
      </c>
      <c r="GO457" s="223">
        <f t="shared" ca="1" si="1046"/>
        <v>2.3277935458887678E-4</v>
      </c>
      <c r="GP457" s="223">
        <f t="shared" ca="1" si="1047"/>
        <v>-1.3980247773615187E-4</v>
      </c>
      <c r="GQ457" s="223">
        <f t="shared" ca="1" si="1048"/>
        <v>-3.5068794521044127E-5</v>
      </c>
      <c r="GR457" s="223">
        <f t="shared" ca="1" si="1049"/>
        <v>1.8939724256389671E-4</v>
      </c>
      <c r="GS457" s="223">
        <f t="shared" ca="1" si="1050"/>
        <v>-2.3277935458887764E-4</v>
      </c>
      <c r="GT457" s="223">
        <f t="shared" ca="1" si="1051"/>
        <v>1.398024777361565E-4</v>
      </c>
      <c r="GU457" s="223">
        <f t="shared" ca="1" si="1052"/>
        <v>3.5068794521051635E-5</v>
      </c>
      <c r="GV457" s="223">
        <f t="shared" ca="1" si="1053"/>
        <v>-1.8939724256389329E-4</v>
      </c>
      <c r="GW457" s="223">
        <f t="shared" ca="1" si="1054"/>
        <v>2.3277935458887651E-4</v>
      </c>
      <c r="GX457" s="223">
        <f t="shared" ca="1" si="1055"/>
        <v>-1.3980247773615038E-4</v>
      </c>
      <c r="GY457" s="223">
        <f t="shared" ca="1" si="1056"/>
        <v>-3.5068794521045943E-5</v>
      </c>
      <c r="GZ457" s="223">
        <f t="shared" ca="1" si="1057"/>
        <v>1.8939724256389782E-4</v>
      </c>
      <c r="HA457" s="223">
        <f t="shared" ca="1" si="1058"/>
        <v>-2.3277935458887737E-4</v>
      </c>
      <c r="HB457" s="223">
        <f t="shared" ca="1" si="1059"/>
        <v>1.3980247773615501E-4</v>
      </c>
      <c r="HC457" s="223">
        <f t="shared" ca="1" si="1060"/>
        <v>3.5068794521053479E-5</v>
      </c>
      <c r="HD457" s="223">
        <f t="shared" ca="1" si="1061"/>
        <v>-1.8939724256389437E-4</v>
      </c>
      <c r="HE457" s="223">
        <f t="shared" ca="1" si="1062"/>
        <v>2.3277935458887824E-4</v>
      </c>
      <c r="HF457" s="223">
        <f t="shared" ca="1" si="1063"/>
        <v>-1.3980247773614889E-4</v>
      </c>
      <c r="HG457" s="223">
        <f t="shared" ca="1" si="1064"/>
        <v>-3.5068794521047773E-5</v>
      </c>
      <c r="HH457" s="223">
        <f t="shared" ca="1" si="1065"/>
        <v>1.8939724256389096E-4</v>
      </c>
      <c r="HI457" s="223">
        <f t="shared" ca="1" si="1066"/>
        <v>-2.327793545888771E-4</v>
      </c>
      <c r="HJ457" s="223">
        <f t="shared" ca="1" si="1067"/>
        <v>1.3980247773615352E-4</v>
      </c>
      <c r="HK457" s="223">
        <f t="shared" ca="1" si="1068"/>
        <v>3.5068794521055308E-5</v>
      </c>
      <c r="HL457" s="223">
        <f t="shared" ca="1" si="1069"/>
        <v>-1.8939724256389549E-4</v>
      </c>
      <c r="HM457" s="223">
        <f t="shared" ca="1" si="1070"/>
        <v>2.3277935458887794E-4</v>
      </c>
      <c r="HN457" s="223">
        <f t="shared" ca="1" si="1071"/>
        <v>-1.398024777361474E-4</v>
      </c>
      <c r="HO457" s="223">
        <f t="shared" ca="1" si="1072"/>
        <v>-3.5068794521049603E-5</v>
      </c>
      <c r="HP457" s="223">
        <f t="shared" ca="1" si="1073"/>
        <v>1.8939724256389207E-4</v>
      </c>
      <c r="HQ457" s="223">
        <f t="shared" ca="1" si="1074"/>
        <v>-2.3277935458887881E-4</v>
      </c>
      <c r="HR457" s="223">
        <f t="shared" ca="1" si="1075"/>
        <v>1.3980247773614127E-4</v>
      </c>
      <c r="HS457" s="223">
        <f t="shared" ca="1" si="1076"/>
        <v>3.5068794521057138E-5</v>
      </c>
      <c r="HT457" s="223">
        <f t="shared" ca="1" si="1077"/>
        <v>-1.8939724256389657E-4</v>
      </c>
      <c r="HU457" s="223">
        <f t="shared" ca="1" si="1078"/>
        <v>2.3277935458887767E-4</v>
      </c>
      <c r="HV457" s="223">
        <f t="shared" ca="1" si="1079"/>
        <v>-1.3980247773615669E-4</v>
      </c>
      <c r="HW457" s="223">
        <f t="shared" ca="1" si="1080"/>
        <v>-3.5068794521038205E-5</v>
      </c>
      <c r="HX457" s="223">
        <f t="shared" ca="1" si="1081"/>
        <v>1.893972425639011E-4</v>
      </c>
      <c r="HY457" s="223">
        <f t="shared" ca="1" si="1082"/>
        <v>-2.3277935458887656E-4</v>
      </c>
      <c r="HZ457" s="223">
        <f t="shared" ca="1" si="1083"/>
        <v>1.3980247773615057E-4</v>
      </c>
      <c r="IA457" s="223">
        <f t="shared" ca="1" si="1084"/>
        <v>3.506879452104574E-5</v>
      </c>
      <c r="IB457" s="223">
        <f t="shared" ca="1" si="1085"/>
        <v>-1.8939724256388974E-4</v>
      </c>
      <c r="IC457" s="223">
        <f t="shared" ca="1" si="1086"/>
        <v>2.3277935458887542E-4</v>
      </c>
      <c r="ID457" s="223">
        <f t="shared" ca="1" si="1087"/>
        <v>-1.3980247773614444E-4</v>
      </c>
      <c r="IE457" s="223">
        <f t="shared" ca="1" si="1088"/>
        <v>2.3277935458887282E-4</v>
      </c>
      <c r="IF457" s="223">
        <f t="shared" ca="1" si="1089"/>
        <v>1.8939724256389424E-4</v>
      </c>
      <c r="IG457" s="223">
        <f t="shared" ca="1" si="1090"/>
        <v>-2.3277935458887827E-4</v>
      </c>
      <c r="IH457" s="223">
        <f t="shared" ca="1" si="1091"/>
        <v>1.3980247773615984E-4</v>
      </c>
      <c r="II457" s="223">
        <f t="shared" ca="1" si="1092"/>
        <v>3.5068794521060783E-5</v>
      </c>
      <c r="IJ457" s="223">
        <f t="shared" ca="1" si="1093"/>
        <v>-1.8939724256389877E-4</v>
      </c>
      <c r="IK457" s="223">
        <f t="shared" ca="1" si="1094"/>
        <v>2.3277935458887713E-4</v>
      </c>
      <c r="IL457" s="223">
        <f t="shared" ca="1" si="1095"/>
        <v>-1.3980247773615371E-4</v>
      </c>
      <c r="IM457" s="223">
        <f t="shared" ca="1" si="1096"/>
        <v>-3.5068794521041837E-5</v>
      </c>
      <c r="IN457" s="223">
        <f t="shared" ca="1" si="1097"/>
        <v>1.8939724256388741E-4</v>
      </c>
      <c r="IO457" s="223">
        <f t="shared" ca="1" si="1098"/>
        <v>-2.3277935458887599E-4</v>
      </c>
      <c r="IP457" s="223">
        <f t="shared" ca="1" si="1099"/>
        <v>1.3980247773614759E-4</v>
      </c>
      <c r="IQ457" s="223">
        <f t="shared" ca="1" si="1100"/>
        <v>3.5068794521049372E-5</v>
      </c>
      <c r="IR457" s="223">
        <f t="shared" ca="1" si="1101"/>
        <v>-1.8939724256389191E-4</v>
      </c>
      <c r="IS457" s="223">
        <f t="shared" ca="1" si="1102"/>
        <v>2.3277935458887884E-4</v>
      </c>
      <c r="IT457" s="223">
        <f t="shared" ca="1" si="1103"/>
        <v>-1.3980247773614146E-4</v>
      </c>
      <c r="IU457" s="223">
        <f t="shared" ca="1" si="1104"/>
        <v>-3.5068794521056907E-5</v>
      </c>
      <c r="IV457" s="223">
        <f t="shared" ca="1" si="1105"/>
        <v>1.8939724256389643E-4</v>
      </c>
      <c r="IW457" s="223">
        <f t="shared" ca="1" si="1106"/>
        <v>-2.327793545888777E-4</v>
      </c>
      <c r="IX457" s="223">
        <f t="shared" ca="1" si="1107"/>
        <v>1.3980247773615688E-4</v>
      </c>
      <c r="IY457" s="223">
        <f t="shared" ca="1" si="1108"/>
        <v>3.5068794521037975E-5</v>
      </c>
      <c r="IZ457" s="223">
        <f t="shared" ca="1" si="1109"/>
        <v>-1.8939724256390096E-4</v>
      </c>
      <c r="JA457" s="223">
        <f t="shared" ca="1" si="1110"/>
        <v>2.3277935458887656E-4</v>
      </c>
      <c r="JB457" s="223">
        <f t="shared" ca="1" si="1111"/>
        <v>-1.3980247773615076E-4</v>
      </c>
    </row>
    <row r="458" spans="2:262">
      <c r="B458" s="230">
        <v>97</v>
      </c>
      <c r="C458" s="229">
        <f t="shared" si="1112"/>
        <v>1.8945312500000012E-3</v>
      </c>
      <c r="D458" s="226">
        <f t="shared" ca="1" si="855"/>
        <v>49.85857086235697</v>
      </c>
      <c r="E458" s="225">
        <f ca="1">CY361</f>
        <v>-0.14142913764303031</v>
      </c>
      <c r="F458" s="224">
        <v>97</v>
      </c>
      <c r="G458" s="223">
        <f t="shared" ca="1" si="856"/>
        <v>-2.6358457315437967E-5</v>
      </c>
      <c r="H458" s="223">
        <f t="shared" ca="1" si="857"/>
        <v>6.3469010261017999E-5</v>
      </c>
      <c r="I458" s="223">
        <f t="shared" ca="1" si="858"/>
        <v>-6.5576033763280038E-5</v>
      </c>
      <c r="J458" s="223">
        <f t="shared" ca="1" si="859"/>
        <v>3.151749206814692E-5</v>
      </c>
      <c r="K458" s="223">
        <f t="shared" ca="1" si="860"/>
        <v>1.9923130378677227E-5</v>
      </c>
      <c r="L458" s="223">
        <f t="shared" ca="1" si="861"/>
        <v>-6.037603018818439E-5</v>
      </c>
      <c r="M458" s="223">
        <f t="shared" ca="1" si="862"/>
        <v>6.7531197109287227E-5</v>
      </c>
      <c r="N458" s="223">
        <f t="shared" ca="1" si="863"/>
        <v>-3.7442514841059262E-5</v>
      </c>
      <c r="O458" s="223">
        <f t="shared" ca="1" si="864"/>
        <v>-1.329593280527879E-5</v>
      </c>
      <c r="P458" s="223">
        <f t="shared" ca="1" si="865"/>
        <v>5.6701595939743203E-5</v>
      </c>
      <c r="Q458" s="223">
        <f t="shared" ca="1" si="866"/>
        <v>-6.8835998110824555E-5</v>
      </c>
      <c r="R458" s="223">
        <f t="shared" ca="1" si="867"/>
        <v>4.3006945727891549E-5</v>
      </c>
      <c r="S458" s="223">
        <f t="shared" ca="1" si="868"/>
        <v>6.5406881306694354E-6</v>
      </c>
      <c r="T458" s="223">
        <f t="shared" ca="1" si="869"/>
        <v>-5.2481094326157136E-5</v>
      </c>
      <c r="U458" s="223">
        <f t="shared" ca="1" si="870"/>
        <v>6.9477870820970373E-5</v>
      </c>
      <c r="V458" s="223">
        <f t="shared" ca="1" si="871"/>
        <v>-4.815719621737627E-5</v>
      </c>
      <c r="W458" s="223">
        <f t="shared" ca="1" si="872"/>
        <v>2.7754694614210177E-7</v>
      </c>
      <c r="X458" s="223">
        <f t="shared" ca="1" si="873"/>
        <v>4.775517108512526E-5</v>
      </c>
      <c r="Y458" s="223">
        <f t="shared" ca="1" si="874"/>
        <v>-6.9450633654642653E-5</v>
      </c>
      <c r="Z458" s="223">
        <f t="shared" ca="1" si="875"/>
        <v>5.2843666581886363E-5</v>
      </c>
      <c r="AA458" s="223">
        <f t="shared" ca="1" si="876"/>
        <v>-7.0931090941396953E-6</v>
      </c>
      <c r="AB458" s="223">
        <f t="shared" ca="1" si="877"/>
        <v>-4.2569339440912348E-5</v>
      </c>
      <c r="AC458" s="223">
        <f t="shared" ca="1" si="878"/>
        <v>6.8754548920642487E-5</v>
      </c>
      <c r="AD458" s="223">
        <f t="shared" ca="1" si="879"/>
        <v>-5.7021223549926314E-5</v>
      </c>
      <c r="AE458" s="223">
        <f t="shared" ca="1" si="880"/>
        <v>1.3840360724072874E-5</v>
      </c>
      <c r="AF458" s="223">
        <f t="shared" ca="1" si="881"/>
        <v>3.6973541787114616E-5</v>
      </c>
      <c r="AG458" s="223">
        <f t="shared" ca="1" si="882"/>
        <v>-6.7396320295476925E-5</v>
      </c>
      <c r="AH458" s="223">
        <f t="shared" ca="1" si="883"/>
        <v>6.0649634964208703E-5</v>
      </c>
      <c r="AI458" s="223">
        <f t="shared" ca="1" si="884"/>
        <v>-2.0454322114322453E-5</v>
      </c>
      <c r="AJ458" s="223">
        <f t="shared" ca="1" si="885"/>
        <v>-3.1021668714113909E-5</v>
      </c>
      <c r="AK458" s="223">
        <f t="shared" ca="1" si="886"/>
        <v>6.5389028263289448E-5</v>
      </c>
      <c r="AL458" s="223">
        <f t="shared" ca="1" si="887"/>
        <v>-6.369395723932329E-5</v>
      </c>
      <c r="AM458" s="223">
        <f t="shared" ca="1" si="888"/>
        <v>2.6871297201140797E-5</v>
      </c>
      <c r="AN458" s="223">
        <f t="shared" ca="1" si="889"/>
        <v>2.4771040013226294E-5</v>
      </c>
      <c r="AO458" s="223">
        <f t="shared" ca="1" si="890"/>
        <v>-6.2752004143647947E-5</v>
      </c>
      <c r="AP458" s="223">
        <f t="shared" ca="1" si="891"/>
        <v>6.6124871887564309E-5</v>
      </c>
      <c r="AQ458" s="223">
        <f t="shared" ca="1" si="892"/>
        <v>-3.3029487006567803E-5</v>
      </c>
      <c r="AR458" s="223">
        <f t="shared" ca="1" si="893"/>
        <v>-1.828185265578434E-5</v>
      </c>
      <c r="AS458" s="223">
        <f t="shared" ca="1" si="894"/>
        <v>5.9510643920367823E-5</v>
      </c>
      <c r="AT458" s="223">
        <f t="shared" ca="1" si="895"/>
        <v>-6.7918967871995856E-5</v>
      </c>
      <c r="AU458" s="223">
        <f t="shared" ca="1" si="896"/>
        <v>3.8869584796366459E-5</v>
      </c>
      <c r="AV458" s="223">
        <f t="shared" ca="1" si="897"/>
        <v>1.161660106338898E-5</v>
      </c>
      <c r="AW458" s="223">
        <f t="shared" ca="1" si="898"/>
        <v>-5.5696163664307953E-5</v>
      </c>
      <c r="AX458" s="223">
        <f t="shared" ca="1" si="899"/>
        <v>6.9058967067535631E-5</v>
      </c>
      <c r="AY458" s="223">
        <f t="shared" ca="1" si="900"/>
        <v>-4.4335347236300479E-5</v>
      </c>
      <c r="AZ458" s="223">
        <f t="shared" ca="1" si="901"/>
        <v>-4.8394752524740687E-6</v>
      </c>
      <c r="BA458" s="223">
        <f t="shared" ca="1" si="902"/>
        <v>5.1345298905540094E-5</v>
      </c>
      <c r="BB458" s="223">
        <f t="shared" ca="1" si="903"/>
        <v>-6.9533890658743657E-5</v>
      </c>
      <c r="BC458" s="223">
        <f t="shared" ca="1" si="904"/>
        <v>4.9374136046182063E-5</v>
      </c>
      <c r="BD458" s="223">
        <f t="shared" ca="1" si="905"/>
        <v>-1.9842573506494306E-6</v>
      </c>
      <c r="BE458" s="223">
        <f t="shared" ca="1" si="906"/>
        <v>-4.6499950850117064E-5</v>
      </c>
      <c r="BF458" s="223">
        <f t="shared" ca="1" si="907"/>
        <v>6.9339164871816728E-5</v>
      </c>
      <c r="BG458" s="223">
        <f t="shared" ca="1" si="908"/>
        <v>-5.3937424935291336E-5</v>
      </c>
      <c r="BH458" s="223">
        <f t="shared" ca="1" si="909"/>
        <v>8.788880470779789E-6</v>
      </c>
      <c r="BI458" s="223">
        <f t="shared" ca="1" si="910"/>
        <v>4.1206782848547866E-5</v>
      </c>
      <c r="BJ458" s="223">
        <f t="shared" ca="1" si="911"/>
        <v>-6.8476665022531278E-5</v>
      </c>
      <c r="BK458" s="223">
        <f t="shared" ca="1" si="912"/>
        <v>5.7981266937077415E-5</v>
      </c>
      <c r="BL458" s="223">
        <f t="shared" ca="1" si="913"/>
        <v>-1.5508861867486729E-5</v>
      </c>
      <c r="BM458" s="223">
        <f t="shared" ca="1" si="914"/>
        <v>-3.5516771002228224E-5</v>
      </c>
      <c r="BN458" s="223">
        <f t="shared" ca="1" si="915"/>
        <v>6.6954697455925773E-5</v>
      </c>
      <c r="BO458" s="223">
        <f t="shared" ca="1" si="916"/>
        <v>-6.1466717642475377E-5</v>
      </c>
      <c r="BP458" s="223">
        <f t="shared" ca="1" si="917"/>
        <v>2.207948444640347E-5</v>
      </c>
      <c r="BQ458" s="223">
        <f t="shared" ca="1" si="918"/>
        <v>2.9484713235716894E-5</v>
      </c>
      <c r="BR458" s="223">
        <f t="shared" ca="1" si="919"/>
        <v>-6.4787919551658886E-5</v>
      </c>
      <c r="BS458" s="223">
        <f t="shared" ca="1" si="920"/>
        <v>6.4360210255850396E-5</v>
      </c>
      <c r="BT458" s="223">
        <f t="shared" ca="1" si="921"/>
        <v>-2.8437469520225561E-5</v>
      </c>
      <c r="BU458" s="223">
        <f t="shared" ca="1" si="922"/>
        <v>-2.3168701562760088E-5</v>
      </c>
      <c r="BV458" s="223">
        <f t="shared" ca="1" si="923"/>
        <v>6.1997198565430004E-5</v>
      </c>
      <c r="BW458" s="223">
        <f t="shared" ca="1" si="924"/>
        <v>-6.6633878861591193E-5</v>
      </c>
      <c r="BX458" s="223">
        <f t="shared" ca="1" si="925"/>
        <v>3.4521586217067575E-5</v>
      </c>
      <c r="BY458" s="223">
        <f t="shared" ca="1" si="926"/>
        <v>1.662956262845327E-5</v>
      </c>
      <c r="BZ458" s="223">
        <f t="shared" ca="1" si="927"/>
        <v>-5.8609410665899785E-5</v>
      </c>
      <c r="CA458" s="223">
        <f t="shared" ca="1" si="928"/>
        <v>6.8265826788112093E-5</v>
      </c>
      <c r="CB458" s="223">
        <f t="shared" ca="1" si="929"/>
        <v>-4.0273241167220538E-5</v>
      </c>
      <c r="CC458" s="223">
        <f t="shared" ca="1" si="930"/>
        <v>-9.9302719153907925E-6</v>
      </c>
      <c r="CD458" s="223">
        <f t="shared" ca="1" si="931"/>
        <v>5.4657182102495195E-5</v>
      </c>
      <c r="CE458" s="223">
        <f t="shared" ca="1" si="932"/>
        <v>-6.9240337484766459E-5</v>
      </c>
      <c r="CF458" s="223">
        <f t="shared" ca="1" si="933"/>
        <v>4.5637042789340061E-5</v>
      </c>
      <c r="CG458" s="223">
        <f t="shared" ca="1" si="934"/>
        <v>3.135347255346253E-6</v>
      </c>
      <c r="CH458" s="223">
        <f t="shared" ca="1" si="935"/>
        <v>-5.0178574996787427E-5</v>
      </c>
      <c r="CI458" s="223">
        <f t="shared" ca="1" si="936"/>
        <v>6.9548025880823762E-5</v>
      </c>
      <c r="CJ458" s="223">
        <f t="shared" ca="1" si="937"/>
        <v>-5.0561334741651531E-5</v>
      </c>
      <c r="CK458" s="223">
        <f t="shared" ca="1" si="938"/>
        <v>3.6897725127243979E-6</v>
      </c>
      <c r="CL458" s="223">
        <f t="shared" ca="1" si="939"/>
        <v>4.5216720783461185E-5</v>
      </c>
      <c r="CM458" s="223">
        <f t="shared" ca="1" si="940"/>
        <v>-6.9185928768830598E-5</v>
      </c>
      <c r="CN458" s="223">
        <f t="shared" ca="1" si="941"/>
        <v>5.4998693400765223E-5</v>
      </c>
      <c r="CO458" s="223">
        <f t="shared" ca="1" si="942"/>
        <v>-1.0479357754462672E-5</v>
      </c>
      <c r="CP458" s="223">
        <f t="shared" ca="1" si="943"/>
        <v>-3.981940483101787E-5</v>
      </c>
      <c r="CQ458" s="223">
        <f t="shared" ca="1" si="944"/>
        <v>6.8157533341917673E-5</v>
      </c>
      <c r="CR458" s="223">
        <f t="shared" ca="1" si="945"/>
        <v>-5.8906384577085409E-5</v>
      </c>
      <c r="CS458" s="223">
        <f t="shared" ca="1" si="946"/>
        <v>1.7168021052425789E-5</v>
      </c>
      <c r="CT458" s="223">
        <f t="shared" ca="1" si="947"/>
        <v>3.4038606242549409E-5</v>
      </c>
      <c r="CU458" s="223">
        <f t="shared" ca="1" si="948"/>
        <v>-6.6472743610224296E-5</v>
      </c>
      <c r="CV458" s="223">
        <f t="shared" ca="1" si="949"/>
        <v>6.22467750684228E-5</v>
      </c>
      <c r="CW458" s="223">
        <f t="shared" ca="1" si="950"/>
        <v>-2.3691346922657215E-5</v>
      </c>
      <c r="CX458" s="223">
        <f t="shared" ca="1" si="951"/>
        <v>-2.7929997268570231E-5</v>
      </c>
      <c r="CY458" s="223">
        <f t="shared" ca="1" si="952"/>
        <v>6.4147785019866407E-5</v>
      </c>
      <c r="CZ458" s="223">
        <f t="shared" ca="1" si="953"/>
        <v>-6.4987695088301946E-5</v>
      </c>
      <c r="DA458" s="223">
        <f t="shared" ca="1" si="954"/>
        <v>2.9986512171017718E-5</v>
      </c>
      <c r="DB458" s="223">
        <f t="shared" ca="1" si="955"/>
        <v>2.1552407152805096E-5</v>
      </c>
      <c r="DC458" s="223">
        <f t="shared" ca="1" si="956"/>
        <v>-6.1205048193021765E-5</v>
      </c>
      <c r="DD458" s="223">
        <f t="shared" ca="1" si="957"/>
        <v>6.7102748078593682E-5</v>
      </c>
      <c r="DE458" s="223">
        <f t="shared" ca="1" si="958"/>
        <v>-3.59928909148763E-5</v>
      </c>
      <c r="DF458" s="223">
        <f t="shared" ca="1" si="959"/>
        <v>-1.4967255574414219E-5</v>
      </c>
      <c r="DG458" s="223">
        <f t="shared" ca="1" si="960"/>
        <v>5.7672873293994749E-5</v>
      </c>
      <c r="DH458" s="223">
        <f t="shared" ca="1" si="961"/>
        <v>-6.8571564922795058E-5</v>
      </c>
      <c r="DI458" s="223">
        <f t="shared" ca="1" si="962"/>
        <v>4.1652638443508971E-5</v>
      </c>
      <c r="DJ458" s="223">
        <f t="shared" ca="1" si="963"/>
        <v>8.2379611429095165E-6</v>
      </c>
      <c r="DK458" s="223">
        <f t="shared" ca="1" si="964"/>
        <v>-5.3585277097948234E-5</v>
      </c>
      <c r="DL458" s="223">
        <f t="shared" ca="1" si="965"/>
        <v>6.9380000111759428E-5</v>
      </c>
      <c r="DM458" s="223">
        <f t="shared" ca="1" si="966"/>
        <v>-4.6911248294280818E-5</v>
      </c>
      <c r="DN458" s="223">
        <f t="shared" ca="1" si="967"/>
        <v>-1.4293306422709811E-6</v>
      </c>
      <c r="DO458" s="223">
        <f t="shared" ca="1" si="968"/>
        <v>4.8981625390753782E-5</v>
      </c>
      <c r="DP458" s="223">
        <f t="shared" ca="1" si="969"/>
        <v>-6.9520267972681492E-5</v>
      </c>
      <c r="DQ458" s="223">
        <f t="shared" ca="1" si="970"/>
        <v>5.171807717968471E-5</v>
      </c>
      <c r="DR458" s="223">
        <f t="shared" ca="1" si="971"/>
        <v>-5.3930650938081689E-6</v>
      </c>
      <c r="DS458" s="223">
        <f t="shared" ca="1" si="972"/>
        <v>-4.3906253854968963E-5</v>
      </c>
      <c r="DT458" s="223">
        <f t="shared" ca="1" si="973"/>
        <v>6.8991017649382217E-5</v>
      </c>
      <c r="DU458" s="223">
        <f t="shared" ca="1" si="974"/>
        <v>-5.6026832709868719E-5</v>
      </c>
      <c r="DV458" s="223">
        <f t="shared" ca="1" si="975"/>
        <v>1.2163522664880743E-5</v>
      </c>
      <c r="DW458" s="223">
        <f t="shared" ca="1" si="976"/>
        <v>3.8408041092957883E-5</v>
      </c>
      <c r="DX458" s="223">
        <f t="shared" ca="1" si="977"/>
        <v>-6.7797346111793226E-5</v>
      </c>
      <c r="DY458" s="223">
        <f t="shared" ca="1" si="978"/>
        <v>5.9796019213674727E-5</v>
      </c>
      <c r="DZ458" s="223">
        <f t="shared" ca="1" si="979"/>
        <v>-1.8816838863436523E-5</v>
      </c>
      <c r="EA458" s="223">
        <f t="shared" ca="1" si="980"/>
        <v>-3.2539937899253861E-5</v>
      </c>
      <c r="EB458" s="223">
        <f t="shared" ca="1" si="981"/>
        <v>6.5950749069348613E-5</v>
      </c>
      <c r="EC458" s="223">
        <f t="shared" ca="1" si="982"/>
        <v>-6.2989337364625849E-5</v>
      </c>
      <c r="ED458" s="223">
        <f t="shared" ca="1" si="983"/>
        <v>2.528893861740314E-5</v>
      </c>
      <c r="EE458" s="223">
        <f t="shared" ca="1" si="984"/>
        <v>2.6358457315440678E-5</v>
      </c>
      <c r="EF458" s="223">
        <f t="shared" ca="1" si="985"/>
        <v>-6.3469010261018135E-5</v>
      </c>
      <c r="EG458" s="223">
        <f t="shared" ca="1" si="986"/>
        <v>6.5576033763279468E-5</v>
      </c>
      <c r="EH458" s="223">
        <f t="shared" ca="1" si="987"/>
        <v>-3.1517492068144203E-5</v>
      </c>
      <c r="EI458" s="223">
        <f t="shared" ca="1" si="988"/>
        <v>-1.9923130378677668E-5</v>
      </c>
      <c r="EJ458" s="223">
        <f t="shared" ca="1" si="989"/>
        <v>6.0376030188185304E-5</v>
      </c>
      <c r="EK458" s="223">
        <f t="shared" ca="1" si="990"/>
        <v>-6.7531197109286508E-5</v>
      </c>
      <c r="EL458" s="223">
        <f t="shared" ca="1" si="991"/>
        <v>3.7442514841058774E-5</v>
      </c>
      <c r="EM458" s="223">
        <f t="shared" ca="1" si="992"/>
        <v>1.3295932805280816E-5</v>
      </c>
      <c r="EN458" s="223">
        <f t="shared" ca="1" si="993"/>
        <v>-5.6701595939745107E-5</v>
      </c>
      <c r="EO458" s="223">
        <f t="shared" ca="1" si="994"/>
        <v>6.8835998110824474E-5</v>
      </c>
      <c r="EP458" s="223">
        <f t="shared" ca="1" si="995"/>
        <v>-4.3006945727889936E-5</v>
      </c>
      <c r="EQ458" s="223">
        <f t="shared" ca="1" si="996"/>
        <v>-6.5406881306729658E-6</v>
      </c>
      <c r="ER458" s="223">
        <f t="shared" ca="1" si="997"/>
        <v>5.2481094326157522E-5</v>
      </c>
      <c r="ES458" s="223">
        <f t="shared" ca="1" si="998"/>
        <v>-6.9477870820970264E-5</v>
      </c>
      <c r="ET458" s="223">
        <f t="shared" ca="1" si="999"/>
        <v>4.8157196217376568E-5</v>
      </c>
      <c r="EU458" s="223">
        <f t="shared" ca="1" si="1000"/>
        <v>-2.7754694614102435E-7</v>
      </c>
      <c r="EV458" s="223">
        <f t="shared" ca="1" si="1001"/>
        <v>-4.7755171085127117E-5</v>
      </c>
      <c r="EW458" s="223">
        <f t="shared" ca="1" si="1002"/>
        <v>6.9450633654642626E-5</v>
      </c>
      <c r="EX458" s="223">
        <f t="shared" ca="1" si="1003"/>
        <v>-5.2843666581885672E-5</v>
      </c>
      <c r="EY458" s="223">
        <f t="shared" ca="1" si="1004"/>
        <v>7.0931090941371542E-6</v>
      </c>
      <c r="EZ458" s="223">
        <f t="shared" ca="1" si="1005"/>
        <v>4.2569339440912029E-5</v>
      </c>
      <c r="FA458" s="223">
        <f t="shared" ca="1" si="1006"/>
        <v>-6.875454892064265E-5</v>
      </c>
      <c r="FB458" s="223">
        <f t="shared" ca="1" si="1007"/>
        <v>5.702122354992485E-5</v>
      </c>
      <c r="FC458" s="223">
        <f t="shared" ca="1" si="1008"/>
        <v>-1.3840360724072791E-5</v>
      </c>
      <c r="FD458" s="223">
        <f t="shared" ca="1" si="1009"/>
        <v>-3.6973541787115944E-5</v>
      </c>
      <c r="FE458" s="223">
        <f t="shared" ca="1" si="1010"/>
        <v>6.7396320295477562E-5</v>
      </c>
      <c r="FF458" s="223">
        <f t="shared" ca="1" si="1011"/>
        <v>-6.0649634964208906E-5</v>
      </c>
      <c r="FG458" s="223">
        <f t="shared" ca="1" si="1012"/>
        <v>2.0454322114320952E-5</v>
      </c>
      <c r="FH458" s="223">
        <f t="shared" ca="1" si="1013"/>
        <v>3.1021668714116206E-5</v>
      </c>
      <c r="FI458" s="223">
        <f t="shared" ca="1" si="1014"/>
        <v>-6.5389028263289651E-5</v>
      </c>
      <c r="FJ458" s="223">
        <f t="shared" ca="1" si="1015"/>
        <v>6.3693957239322667E-5</v>
      </c>
      <c r="FK458" s="223">
        <f t="shared" ca="1" si="1016"/>
        <v>-2.6871297201138436E-5</v>
      </c>
      <c r="FL458" s="223">
        <f t="shared" ca="1" si="1017"/>
        <v>-2.4771040013226833E-5</v>
      </c>
      <c r="FM458" s="223">
        <f t="shared" ca="1" si="1018"/>
        <v>6.2752004143648611E-5</v>
      </c>
      <c r="FN458" s="223">
        <f t="shared" ca="1" si="1019"/>
        <v>-6.6124871887563211E-5</v>
      </c>
      <c r="FO458" s="223">
        <f t="shared" ca="1" si="1020"/>
        <v>3.3029487006567294E-5</v>
      </c>
      <c r="FP458" s="223">
        <f t="shared" ca="1" si="1021"/>
        <v>1.8281852655785851E-5</v>
      </c>
      <c r="FQ458" s="223">
        <f t="shared" ca="1" si="1022"/>
        <v>-5.9510643920369653E-5</v>
      </c>
      <c r="FR458" s="223">
        <f t="shared" ca="1" si="1023"/>
        <v>6.7918967871995721E-5</v>
      </c>
      <c r="FS458" s="223">
        <f t="shared" ca="1" si="1024"/>
        <v>-3.8869584796365152E-5</v>
      </c>
      <c r="FT458" s="223">
        <f t="shared" ca="1" si="1025"/>
        <v>-1.1616601063392477E-5</v>
      </c>
      <c r="FU458" s="223">
        <f t="shared" ca="1" si="1026"/>
        <v>5.5696163664308292E-5</v>
      </c>
      <c r="FV458" s="223">
        <f t="shared" ca="1" si="1027"/>
        <v>-6.9058967067535442E-5</v>
      </c>
      <c r="FW458" s="223">
        <f t="shared" ca="1" si="1028"/>
        <v>4.4335347236297754E-5</v>
      </c>
      <c r="FX458" s="223">
        <f t="shared" ca="1" si="1029"/>
        <v>4.8394752524746481E-6</v>
      </c>
      <c r="FY458" s="223">
        <f t="shared" ca="1" si="1030"/>
        <v>-5.1345298905541828E-5</v>
      </c>
      <c r="FZ458" s="223">
        <f t="shared" ca="1" si="1031"/>
        <v>6.9533890658743575E-5</v>
      </c>
      <c r="GA458" s="223">
        <f t="shared" ca="1" si="1032"/>
        <v>-4.9374136046181657E-5</v>
      </c>
      <c r="GB458" s="223">
        <f t="shared" ca="1" si="1033"/>
        <v>1.984257350646876E-6</v>
      </c>
      <c r="GC458" s="223">
        <f t="shared" ca="1" si="1034"/>
        <v>4.6499950850116759E-5</v>
      </c>
      <c r="GD458" s="223">
        <f t="shared" ca="1" si="1035"/>
        <v>-6.9339164871816864E-5</v>
      </c>
      <c r="GE458" s="223">
        <f t="shared" ca="1" si="1036"/>
        <v>5.3937424935289723E-5</v>
      </c>
      <c r="GF458" s="223">
        <f t="shared" ca="1" si="1037"/>
        <v>-8.7888804707801922E-6</v>
      </c>
      <c r="GG458" s="223">
        <f t="shared" ca="1" si="1038"/>
        <v>-4.1206782848549113E-5</v>
      </c>
      <c r="GH458" s="223">
        <f t="shared" ca="1" si="1039"/>
        <v>6.8476665022531536E-5</v>
      </c>
      <c r="GI458" s="223">
        <f t="shared" ca="1" si="1040"/>
        <v>-5.7981266937077652E-5</v>
      </c>
      <c r="GJ458" s="223">
        <f t="shared" ca="1" si="1041"/>
        <v>1.5508861867485201E-5</v>
      </c>
      <c r="GK458" s="223">
        <f t="shared" ca="1" si="1042"/>
        <v>3.5516771002231274E-5</v>
      </c>
      <c r="GL458" s="223">
        <f t="shared" ca="1" si="1043"/>
        <v>-6.6954697455925651E-5</v>
      </c>
      <c r="GM458" s="223">
        <f t="shared" ca="1" si="1044"/>
        <v>6.1466717642474631E-5</v>
      </c>
      <c r="GN458" s="223">
        <f t="shared" ca="1" si="1045"/>
        <v>-2.2079484446400106E-5</v>
      </c>
      <c r="GO458" s="223">
        <f t="shared" ca="1" si="1046"/>
        <v>-2.9484713235716521E-5</v>
      </c>
      <c r="GP458" s="223">
        <f t="shared" ca="1" si="1047"/>
        <v>6.4787919551659455E-5</v>
      </c>
      <c r="GQ458" s="223">
        <f t="shared" ca="1" si="1048"/>
        <v>-6.4360210255849068E-5</v>
      </c>
      <c r="GR458" s="223">
        <f t="shared" ca="1" si="1049"/>
        <v>2.843746952022593E-5</v>
      </c>
      <c r="GS458" s="223">
        <f t="shared" ca="1" si="1050"/>
        <v>2.3168701562761562E-5</v>
      </c>
      <c r="GT458" s="223">
        <f t="shared" ca="1" si="1051"/>
        <v>-6.1997198565431617E-5</v>
      </c>
      <c r="GU458" s="223">
        <f t="shared" ca="1" si="1052"/>
        <v>6.6633878861591315E-5</v>
      </c>
      <c r="GV458" s="223">
        <f t="shared" ca="1" si="1053"/>
        <v>-3.4521586217066213E-5</v>
      </c>
      <c r="GW458" s="223">
        <f t="shared" ca="1" si="1054"/>
        <v>-1.6629562628456715E-5</v>
      </c>
      <c r="GX458" s="223">
        <f t="shared" ca="1" si="1055"/>
        <v>5.8609410665900646E-5</v>
      </c>
      <c r="GY458" s="223">
        <f t="shared" ca="1" si="1056"/>
        <v>-6.8265826788111781E-5</v>
      </c>
      <c r="GZ458" s="223">
        <f t="shared" ca="1" si="1057"/>
        <v>4.0273241167217651E-5</v>
      </c>
      <c r="HA458" s="223">
        <f t="shared" ca="1" si="1058"/>
        <v>9.9302719153923409E-6</v>
      </c>
      <c r="HB458" s="223">
        <f t="shared" ca="1" si="1059"/>
        <v>-5.465718210249617E-5</v>
      </c>
      <c r="HC458" s="223">
        <f t="shared" ca="1" si="1060"/>
        <v>6.924033748476612E-5</v>
      </c>
      <c r="HD458" s="223">
        <f t="shared" ca="1" si="1061"/>
        <v>-4.5637042789338875E-5</v>
      </c>
      <c r="HE458" s="223">
        <f t="shared" ca="1" si="1062"/>
        <v>-3.1353472553478149E-6</v>
      </c>
      <c r="HF458" s="223">
        <f t="shared" ca="1" si="1063"/>
        <v>5.0178574996787136E-5</v>
      </c>
      <c r="HG458" s="223">
        <f t="shared" ca="1" si="1064"/>
        <v>-6.9548025880823776E-5</v>
      </c>
      <c r="HH458" s="223">
        <f t="shared" ca="1" si="1065"/>
        <v>5.0561334741650447E-5</v>
      </c>
      <c r="HI458" s="223">
        <f t="shared" ca="1" si="1066"/>
        <v>-3.6897725127248044E-6</v>
      </c>
      <c r="HJ458" s="223">
        <f t="shared" ca="1" si="1067"/>
        <v>-4.5216720783462371E-5</v>
      </c>
      <c r="HK458" s="223">
        <f t="shared" ca="1" si="1068"/>
        <v>6.918592876883076E-5</v>
      </c>
      <c r="HL458" s="223">
        <f t="shared" ca="1" si="1069"/>
        <v>-5.499869340076548E-5</v>
      </c>
      <c r="HM458" s="223">
        <f t="shared" ca="1" si="1070"/>
        <v>1.0479357754461122E-5</v>
      </c>
      <c r="HN458" s="223">
        <f t="shared" ca="1" si="1071"/>
        <v>3.981940483101915E-5</v>
      </c>
      <c r="HO458" s="223">
        <f t="shared" ca="1" si="1072"/>
        <v>-6.8157533341918377E-5</v>
      </c>
      <c r="HP458" s="223">
        <f t="shared" ca="1" si="1073"/>
        <v>5.8906384577082468E-5</v>
      </c>
      <c r="HQ458" s="223">
        <f t="shared" ca="1" si="1074"/>
        <v>-1.7168021052426189E-5</v>
      </c>
      <c r="HR458" s="223">
        <f t="shared" ca="1" si="1075"/>
        <v>-3.4038606242549056E-5</v>
      </c>
      <c r="HS458" s="223">
        <f t="shared" ca="1" si="1076"/>
        <v>6.6472743610224757E-5</v>
      </c>
      <c r="HT458" s="223">
        <f t="shared" ca="1" si="1077"/>
        <v>-6.2246775068421214E-5</v>
      </c>
      <c r="HU458" s="223">
        <f t="shared" ca="1" si="1078"/>
        <v>2.3691346922653881E-5</v>
      </c>
      <c r="HV458" s="223">
        <f t="shared" ca="1" si="1079"/>
        <v>2.792999726857529E-5</v>
      </c>
      <c r="HW458" s="223">
        <f t="shared" ca="1" si="1080"/>
        <v>-6.4147785019866245E-5</v>
      </c>
      <c r="HX458" s="223">
        <f t="shared" ca="1" si="1081"/>
        <v>6.4987695088302095E-5</v>
      </c>
      <c r="HY458" s="223">
        <f t="shared" ca="1" si="1082"/>
        <v>-2.9986512171016306E-5</v>
      </c>
      <c r="HZ458" s="223">
        <f t="shared" ca="1" si="1083"/>
        <v>-2.155240715280847E-5</v>
      </c>
      <c r="IA458" s="223">
        <f t="shared" ca="1" si="1084"/>
        <v>6.1205048193023446E-5</v>
      </c>
      <c r="IB458" s="223">
        <f t="shared" ca="1" si="1085"/>
        <v>-6.7102748078594305E-5</v>
      </c>
      <c r="IC458" s="223">
        <f t="shared" ca="1" si="1086"/>
        <v>3.5992890914876646E-5</v>
      </c>
      <c r="ID458" s="223">
        <f t="shared" ca="1" si="1087"/>
        <v>1.4967255574415754E-5</v>
      </c>
      <c r="IE458" s="223">
        <f t="shared" ca="1" si="1088"/>
        <v>3.9508626740768899E-6</v>
      </c>
      <c r="IF458" s="223">
        <f t="shared" ca="1" si="1089"/>
        <v>6.8571564922794462E-5</v>
      </c>
      <c r="IG458" s="223">
        <f t="shared" ca="1" si="1090"/>
        <v>-4.1652638443504546E-5</v>
      </c>
      <c r="IH458" s="223">
        <f t="shared" ca="1" si="1091"/>
        <v>-8.2379611429071414E-6</v>
      </c>
      <c r="II458" s="223">
        <f t="shared" ca="1" si="1092"/>
        <v>5.358527709794673E-5</v>
      </c>
      <c r="IJ458" s="223">
        <f t="shared" ca="1" si="1093"/>
        <v>-6.9380000111759319E-5</v>
      </c>
      <c r="IK458" s="223">
        <f t="shared" ca="1" si="1094"/>
        <v>4.691124829427966E-5</v>
      </c>
      <c r="IL458" s="223">
        <f t="shared" ca="1" si="1095"/>
        <v>1.4293306422725464E-6</v>
      </c>
      <c r="IM458" s="223">
        <f t="shared" ca="1" si="1096"/>
        <v>-4.8981625390757698E-5</v>
      </c>
      <c r="IN458" s="223">
        <f t="shared" ca="1" si="1097"/>
        <v>6.9520267972681437E-5</v>
      </c>
      <c r="IO458" s="223">
        <f t="shared" ca="1" si="1098"/>
        <v>-5.171807717968366E-5</v>
      </c>
      <c r="IP458" s="223">
        <f t="shared" ca="1" si="1099"/>
        <v>5.3930650938066036E-6</v>
      </c>
      <c r="IQ458" s="223">
        <f t="shared" ca="1" si="1100"/>
        <v>4.3906253854970183E-5</v>
      </c>
      <c r="IR458" s="223">
        <f t="shared" ca="1" si="1101"/>
        <v>-6.8991017649382922E-5</v>
      </c>
      <c r="IS458" s="223">
        <f t="shared" ca="1" si="1102"/>
        <v>5.6026832709865439E-5</v>
      </c>
      <c r="IT458" s="223">
        <f t="shared" ca="1" si="1103"/>
        <v>-1.2163522664883093E-5</v>
      </c>
      <c r="IU458" s="223">
        <f t="shared" ca="1" si="1104"/>
        <v>-3.8408041092959197E-5</v>
      </c>
      <c r="IV458" s="223">
        <f t="shared" ca="1" si="1105"/>
        <v>6.7797346111793578E-5</v>
      </c>
      <c r="IW458" s="223">
        <f t="shared" ca="1" si="1106"/>
        <v>-5.979601921367392E-5</v>
      </c>
      <c r="IX458" s="223">
        <f t="shared" ca="1" si="1107"/>
        <v>1.8816838863431207E-5</v>
      </c>
      <c r="IY458" s="223">
        <f t="shared" ca="1" si="1108"/>
        <v>3.2539937899258733E-5</v>
      </c>
      <c r="IZ458" s="223">
        <f t="shared" ca="1" si="1109"/>
        <v>-6.5950749069347854E-5</v>
      </c>
      <c r="JA458" s="223">
        <f t="shared" ca="1" si="1110"/>
        <v>6.2989337364625171E-5</v>
      </c>
      <c r="JB458" s="223">
        <f t="shared" ca="1" si="1111"/>
        <v>-2.528893861740168E-5</v>
      </c>
    </row>
    <row r="459" spans="2:262">
      <c r="B459" s="230">
        <v>98</v>
      </c>
      <c r="C459" s="229">
        <f t="shared" si="1112"/>
        <v>1.9140625000000013E-3</v>
      </c>
      <c r="D459" s="226">
        <f t="shared" ca="1" si="855"/>
        <v>49.859516908303938</v>
      </c>
      <c r="E459" s="225">
        <f ca="1">CZ361</f>
        <v>-0.14048309169606546</v>
      </c>
      <c r="F459" s="224">
        <v>98</v>
      </c>
      <c r="G459" s="223">
        <f t="shared" ca="1" si="856"/>
        <v>-1.5792422260077355E-5</v>
      </c>
      <c r="H459" s="223">
        <f t="shared" ca="1" si="857"/>
        <v>1.1809995055385485E-4</v>
      </c>
      <c r="I459" s="223">
        <f t="shared" ca="1" si="858"/>
        <v>-1.5922016027441015E-4</v>
      </c>
      <c r="J459" s="223">
        <f t="shared" ca="1" si="859"/>
        <v>1.1784876331518738E-4</v>
      </c>
      <c r="K459" s="223">
        <f t="shared" ca="1" si="860"/>
        <v>-1.5420187325746587E-5</v>
      </c>
      <c r="L459" s="223">
        <f t="shared" ca="1" si="861"/>
        <v>-9.4997553010795169E-5</v>
      </c>
      <c r="M459" s="223">
        <f t="shared" ca="1" si="862"/>
        <v>1.5619727494437858E-4</v>
      </c>
      <c r="N459" s="223">
        <f t="shared" ca="1" si="863"/>
        <v>-1.3647154028403525E-4</v>
      </c>
      <c r="O459" s="223">
        <f t="shared" ca="1" si="864"/>
        <v>4.6040207760382655E-5</v>
      </c>
      <c r="P459" s="223">
        <f t="shared" ca="1" si="865"/>
        <v>6.824445278077192E-5</v>
      </c>
      <c r="Q459" s="223">
        <f t="shared" ca="1" si="866"/>
        <v>-1.4717181593467557E-4</v>
      </c>
      <c r="R459" s="223">
        <f t="shared" ca="1" si="867"/>
        <v>1.4984979249388922E-4</v>
      </c>
      <c r="S459" s="223">
        <f t="shared" ca="1" si="868"/>
        <v>-7.489092883043319E-5</v>
      </c>
      <c r="T459" s="223">
        <f t="shared" ca="1" si="869"/>
        <v>-3.8868756502314461E-5</v>
      </c>
      <c r="U459" s="223">
        <f t="shared" ca="1" si="870"/>
        <v>1.3249062657350798E-4</v>
      </c>
      <c r="V459" s="223">
        <f t="shared" ca="1" si="871"/>
        <v>-1.574694012149349E-4</v>
      </c>
      <c r="W459" s="223">
        <f t="shared" ca="1" si="872"/>
        <v>1.0086363350484654E-4</v>
      </c>
      <c r="X459" s="223">
        <f t="shared" ca="1" si="873"/>
        <v>7.999355709321755E-6</v>
      </c>
      <c r="Y459" s="223">
        <f t="shared" ca="1" si="874"/>
        <v>-1.1271789673472052E-4</v>
      </c>
      <c r="Z459" s="223">
        <f t="shared" ca="1" si="875"/>
        <v>1.5903754915714825E-4</v>
      </c>
      <c r="AA459" s="223">
        <f t="shared" ca="1" si="876"/>
        <v>-1.2296020530864688E-4</v>
      </c>
      <c r="AB459" s="223">
        <f t="shared" ca="1" si="877"/>
        <v>2.3177455837488698E-5</v>
      </c>
      <c r="AC459" s="223">
        <f t="shared" ca="1" si="878"/>
        <v>8.8613481337341784E-5</v>
      </c>
      <c r="AD459" s="223">
        <f t="shared" ca="1" si="879"/>
        <v>-1.5449397327453758E-4</v>
      </c>
      <c r="AE459" s="223">
        <f t="shared" ca="1" si="880"/>
        <v>1.403314853793128E-4</v>
      </c>
      <c r="AF459" s="223">
        <f t="shared" ca="1" si="881"/>
        <v>-5.3463570754532557E-5</v>
      </c>
      <c r="AG459" s="223">
        <f t="shared" ca="1" si="882"/>
        <v>-6.1103699547182782E-5</v>
      </c>
      <c r="AH459" s="223">
        <f t="shared" ca="1" si="883"/>
        <v>1.440132806402051E-4</v>
      </c>
      <c r="AI459" s="223">
        <f t="shared" ca="1" si="884"/>
        <v>-1.5230990516565569E-4</v>
      </c>
      <c r="AJ459" s="223">
        <f t="shared" ca="1" si="885"/>
        <v>8.169511063019558E-5</v>
      </c>
      <c r="AK459" s="223">
        <f t="shared" ca="1" si="886"/>
        <v>3.1245736850774071E-5</v>
      </c>
      <c r="AL459" s="223">
        <f t="shared" ca="1" si="887"/>
        <v>-1.2799823839444737E-4</v>
      </c>
      <c r="AM459" s="223">
        <f t="shared" ca="1" si="888"/>
        <v>1.5843514071286167E-4</v>
      </c>
      <c r="AN459" s="223">
        <f t="shared" ca="1" si="889"/>
        <v>-1.0678715321948428E-4</v>
      </c>
      <c r="AO459" s="223">
        <f t="shared" ca="1" si="890"/>
        <v>-1.8701801000116803E-7</v>
      </c>
      <c r="AP459" s="223">
        <f t="shared" ca="1" si="891"/>
        <v>1.0706429562942998E-4</v>
      </c>
      <c r="AQ459" s="223">
        <f t="shared" ca="1" si="892"/>
        <v>-1.5847180265392277E-4</v>
      </c>
      <c r="AR459" s="223">
        <f t="shared" ca="1" si="893"/>
        <v>1.2777542539747552E-4</v>
      </c>
      <c r="AS459" s="223">
        <f t="shared" ca="1" si="894"/>
        <v>-3.0878887828012949E-5</v>
      </c>
      <c r="AT459" s="223">
        <f t="shared" ca="1" si="895"/>
        <v>-8.2015932025722218E-5</v>
      </c>
      <c r="AU459" s="223">
        <f t="shared" ca="1" si="896"/>
        <v>1.5241848209100427E-4</v>
      </c>
      <c r="AV459" s="223">
        <f t="shared" ca="1" si="897"/>
        <v>-1.4385335963472577E-4</v>
      </c>
      <c r="AW459" s="223">
        <f t="shared" ca="1" si="898"/>
        <v>6.0758135323878571E-5</v>
      </c>
      <c r="AX459" s="223">
        <f t="shared" ca="1" si="899"/>
        <v>5.3815742149332561E-5</v>
      </c>
      <c r="AY459" s="223">
        <f t="shared" ca="1" si="900"/>
        <v>-1.4050780473859889E-4</v>
      </c>
      <c r="AZ459" s="223">
        <f t="shared" ca="1" si="901"/>
        <v>1.5440308993510684E-4</v>
      </c>
      <c r="BA459" s="223">
        <f t="shared" ca="1" si="902"/>
        <v>-8.8302481752802319E-5</v>
      </c>
      <c r="BB459" s="223">
        <f t="shared" ca="1" si="903"/>
        <v>-2.3547443482357971E-5</v>
      </c>
      <c r="BC459" s="223">
        <f t="shared" ca="1" si="904"/>
        <v>1.2319749124777308E-4</v>
      </c>
      <c r="BD459" s="223">
        <f t="shared" ca="1" si="905"/>
        <v>-1.5901919607953191E-4</v>
      </c>
      <c r="BE459" s="223">
        <f t="shared" ca="1" si="906"/>
        <v>1.1245341332856806E-4</v>
      </c>
      <c r="BF459" s="223">
        <f t="shared" ca="1" si="907"/>
        <v>-7.6257702320852339E-6</v>
      </c>
      <c r="BG459" s="223">
        <f t="shared" ca="1" si="908"/>
        <v>-1.0115276725824427E-4</v>
      </c>
      <c r="BH459" s="223">
        <f t="shared" ca="1" si="909"/>
        <v>1.5752428369761356E-4</v>
      </c>
      <c r="BI459" s="223">
        <f t="shared" ca="1" si="910"/>
        <v>-1.3228282329471631E-4</v>
      </c>
      <c r="BJ459" s="223">
        <f t="shared" ca="1" si="911"/>
        <v>3.8505929873088392E-5</v>
      </c>
      <c r="BK459" s="223">
        <f t="shared" ca="1" si="912"/>
        <v>7.5220799150108476E-5</v>
      </c>
      <c r="BL459" s="223">
        <f t="shared" ca="1" si="913"/>
        <v>-1.4997580143383255E-4</v>
      </c>
      <c r="BM459" s="223">
        <f t="shared" ca="1" si="914"/>
        <v>1.4702867854671291E-4</v>
      </c>
      <c r="BN459" s="223">
        <f t="shared" ca="1" si="915"/>
        <v>-6.7906328223447306E-5</v>
      </c>
      <c r="BO459" s="223">
        <f t="shared" ca="1" si="916"/>
        <v>-4.6398137914940155E-5</v>
      </c>
      <c r="BP459" s="223">
        <f t="shared" ca="1" si="917"/>
        <v>1.3666383322834613E-4</v>
      </c>
      <c r="BQ459" s="223">
        <f t="shared" ca="1" si="918"/>
        <v>-1.5612430413679035E-4</v>
      </c>
      <c r="BR459" s="223">
        <f t="shared" ca="1" si="919"/>
        <v>9.469712446248267E-5</v>
      </c>
      <c r="BS459" s="223">
        <f t="shared" ca="1" si="920"/>
        <v>1.5792422260080418E-5</v>
      </c>
      <c r="BT459" s="223">
        <f t="shared" ca="1" si="921"/>
        <v>-1.1809995055385719E-4</v>
      </c>
      <c r="BU459" s="223">
        <f t="shared" ca="1" si="922"/>
        <v>1.5922016027441013E-4</v>
      </c>
      <c r="BV459" s="223">
        <f t="shared" ca="1" si="923"/>
        <v>-1.1784876331518447E-4</v>
      </c>
      <c r="BW459" s="223">
        <f t="shared" ca="1" si="924"/>
        <v>1.5420187325741708E-5</v>
      </c>
      <c r="BX459" s="223">
        <f t="shared" ca="1" si="925"/>
        <v>9.4997553010795711E-5</v>
      </c>
      <c r="BY459" s="223">
        <f t="shared" ca="1" si="926"/>
        <v>-1.5619727494437877E-4</v>
      </c>
      <c r="BZ459" s="223">
        <f t="shared" ca="1" si="927"/>
        <v>1.3647154028403449E-4</v>
      </c>
      <c r="CA459" s="223">
        <f t="shared" ca="1" si="928"/>
        <v>-4.6040207760380656E-5</v>
      </c>
      <c r="CB459" s="223">
        <f t="shared" ca="1" si="929"/>
        <v>-6.8244452780774319E-5</v>
      </c>
      <c r="CC459" s="223">
        <f t="shared" ca="1" si="930"/>
        <v>1.471718159346766E-4</v>
      </c>
      <c r="CD459" s="223">
        <f t="shared" ca="1" si="931"/>
        <v>-1.4984979249388813E-4</v>
      </c>
      <c r="CE459" s="223">
        <f t="shared" ca="1" si="932"/>
        <v>7.4890928830429856E-5</v>
      </c>
      <c r="CF459" s="223">
        <f t="shared" ca="1" si="933"/>
        <v>3.886875650231812E-5</v>
      </c>
      <c r="CG459" s="223">
        <f t="shared" ca="1" si="934"/>
        <v>-1.3249062657351071E-4</v>
      </c>
      <c r="CH459" s="223">
        <f t="shared" ca="1" si="935"/>
        <v>1.5746940121493484E-4</v>
      </c>
      <c r="CI459" s="223">
        <f t="shared" ca="1" si="936"/>
        <v>-1.0086363350484624E-4</v>
      </c>
      <c r="CJ459" s="223">
        <f t="shared" ca="1" si="937"/>
        <v>-7.9993557093232864E-6</v>
      </c>
      <c r="CK459" s="223">
        <f t="shared" ca="1" si="938"/>
        <v>1.1271789673472161E-4</v>
      </c>
      <c r="CL459" s="223">
        <f t="shared" ca="1" si="939"/>
        <v>-1.5903754915714836E-4</v>
      </c>
      <c r="CM459" s="223">
        <f t="shared" ca="1" si="940"/>
        <v>1.2296020530864517E-4</v>
      </c>
      <c r="CN459" s="223">
        <f t="shared" ca="1" si="941"/>
        <v>-2.3177455837486069E-5</v>
      </c>
      <c r="CO459" s="223">
        <f t="shared" ca="1" si="942"/>
        <v>-8.8613481337344901E-5</v>
      </c>
      <c r="CP459" s="223">
        <f t="shared" ca="1" si="943"/>
        <v>1.544939732745385E-4</v>
      </c>
      <c r="CQ459" s="223">
        <f t="shared" ca="1" si="944"/>
        <v>-1.4033148537931101E-4</v>
      </c>
      <c r="CR459" s="223">
        <f t="shared" ca="1" si="945"/>
        <v>5.3463570754527936E-5</v>
      </c>
      <c r="CS459" s="223">
        <f t="shared" ca="1" si="946"/>
        <v>6.1103699547183162E-5</v>
      </c>
      <c r="CT459" s="223">
        <f t="shared" ca="1" si="947"/>
        <v>-1.4401328064020529E-4</v>
      </c>
      <c r="CU459" s="223">
        <f t="shared" ca="1" si="948"/>
        <v>1.5230990516565559E-4</v>
      </c>
      <c r="CV459" s="223">
        <f t="shared" ca="1" si="949"/>
        <v>-8.1695110630193303E-5</v>
      </c>
      <c r="CW459" s="223">
        <f t="shared" ca="1" si="950"/>
        <v>-3.1245736850776673E-5</v>
      </c>
      <c r="CX459" s="223">
        <f t="shared" ca="1" si="951"/>
        <v>1.2799823839444895E-4</v>
      </c>
      <c r="CY459" s="223">
        <f t="shared" ca="1" si="952"/>
        <v>-1.584351407128614E-4</v>
      </c>
      <c r="CZ459" s="223">
        <f t="shared" ca="1" si="953"/>
        <v>1.0678715321948233E-4</v>
      </c>
      <c r="DA459" s="223">
        <f t="shared" ca="1" si="954"/>
        <v>1.8701801000607404E-7</v>
      </c>
      <c r="DB459" s="223">
        <f t="shared" ca="1" si="955"/>
        <v>-1.0706429562943363E-4</v>
      </c>
      <c r="DC459" s="223">
        <f t="shared" ca="1" si="956"/>
        <v>1.5847180265392323E-4</v>
      </c>
      <c r="DD459" s="223">
        <f t="shared" ca="1" si="957"/>
        <v>-1.2777542539747528E-4</v>
      </c>
      <c r="DE459" s="223">
        <f t="shared" ca="1" si="958"/>
        <v>3.087888782801257E-5</v>
      </c>
      <c r="DF459" s="223">
        <f t="shared" ca="1" si="959"/>
        <v>8.2015932025724482E-5</v>
      </c>
      <c r="DG459" s="223">
        <f t="shared" ca="1" si="960"/>
        <v>-1.52418482091005E-4</v>
      </c>
      <c r="DH459" s="223">
        <f t="shared" ca="1" si="961"/>
        <v>1.4385335963472461E-4</v>
      </c>
      <c r="DI459" s="223">
        <f t="shared" ca="1" si="962"/>
        <v>-6.0758135323876111E-5</v>
      </c>
      <c r="DJ459" s="223">
        <f t="shared" ca="1" si="963"/>
        <v>-5.3815742149335055E-5</v>
      </c>
      <c r="DK459" s="223">
        <f t="shared" ca="1" si="964"/>
        <v>1.4050780473860014E-4</v>
      </c>
      <c r="DL459" s="223">
        <f t="shared" ca="1" si="965"/>
        <v>-1.5440308993510565E-4</v>
      </c>
      <c r="DM459" s="223">
        <f t="shared" ca="1" si="966"/>
        <v>8.8302481752798226E-5</v>
      </c>
      <c r="DN459" s="223">
        <f t="shared" ca="1" si="967"/>
        <v>2.3547443482362822E-5</v>
      </c>
      <c r="DO459" s="223">
        <f t="shared" ca="1" si="968"/>
        <v>-1.231974912477762E-4</v>
      </c>
      <c r="DP459" s="223">
        <f t="shared" ca="1" si="969"/>
        <v>1.5901919607953167E-4</v>
      </c>
      <c r="DQ459" s="223">
        <f t="shared" ca="1" si="970"/>
        <v>-1.1245341332856297E-4</v>
      </c>
      <c r="DR459" s="223">
        <f t="shared" ca="1" si="971"/>
        <v>7.625770232078051E-6</v>
      </c>
      <c r="DS459" s="223">
        <f t="shared" ca="1" si="972"/>
        <v>1.0115276725824982E-4</v>
      </c>
      <c r="DT459" s="223">
        <f t="shared" ca="1" si="973"/>
        <v>-1.5752428369761329E-4</v>
      </c>
      <c r="DU459" s="223">
        <f t="shared" ca="1" si="974"/>
        <v>1.3228282329471734E-4</v>
      </c>
      <c r="DV459" s="223">
        <f t="shared" ca="1" si="975"/>
        <v>-3.8505929873090221E-5</v>
      </c>
      <c r="DW459" s="223">
        <f t="shared" ca="1" si="976"/>
        <v>-7.5220799150106822E-5</v>
      </c>
      <c r="DX459" s="223">
        <f t="shared" ca="1" si="977"/>
        <v>1.4997580143383192E-4</v>
      </c>
      <c r="DY459" s="223">
        <f t="shared" ca="1" si="978"/>
        <v>-1.4702867854671188E-4</v>
      </c>
      <c r="DZ459" s="223">
        <f t="shared" ca="1" si="979"/>
        <v>6.7906328223444907E-5</v>
      </c>
      <c r="EA459" s="223">
        <f t="shared" ca="1" si="980"/>
        <v>4.6398137914942703E-5</v>
      </c>
      <c r="EB459" s="223">
        <f t="shared" ca="1" si="981"/>
        <v>-1.3666383322834749E-4</v>
      </c>
      <c r="EC459" s="223">
        <f t="shared" ca="1" si="982"/>
        <v>1.5612430413678986E-4</v>
      </c>
      <c r="ED459" s="223">
        <f t="shared" ca="1" si="983"/>
        <v>-9.4697124462480529E-5</v>
      </c>
      <c r="EE459" s="223">
        <f t="shared" ca="1" si="984"/>
        <v>-1.5792422260083074E-5</v>
      </c>
      <c r="EF459" s="223">
        <f t="shared" ca="1" si="985"/>
        <v>1.1809995055385895E-4</v>
      </c>
      <c r="EG459" s="223">
        <f t="shared" ca="1" si="986"/>
        <v>-1.5922016027441013E-4</v>
      </c>
      <c r="EH459" s="223">
        <f t="shared" ca="1" si="987"/>
        <v>1.1784876331518268E-4</v>
      </c>
      <c r="EI459" s="223">
        <f t="shared" ca="1" si="988"/>
        <v>-1.5420187325739066E-5</v>
      </c>
      <c r="EJ459" s="223">
        <f t="shared" ca="1" si="989"/>
        <v>-9.4997553010801471E-5</v>
      </c>
      <c r="EK459" s="223">
        <f t="shared" ca="1" si="990"/>
        <v>1.5619727494438015E-4</v>
      </c>
      <c r="EL459" s="223">
        <f t="shared" ca="1" si="991"/>
        <v>-1.3647154028403077E-4</v>
      </c>
      <c r="EM459" s="223">
        <f t="shared" ca="1" si="992"/>
        <v>4.6040207760373785E-5</v>
      </c>
      <c r="EN459" s="223">
        <f t="shared" ca="1" si="993"/>
        <v>6.8244452780780797E-5</v>
      </c>
      <c r="EO459" s="223">
        <f t="shared" ca="1" si="994"/>
        <v>-1.4717181593467587E-4</v>
      </c>
      <c r="EP459" s="223">
        <f t="shared" ca="1" si="995"/>
        <v>1.4984979249388879E-4</v>
      </c>
      <c r="EQ459" s="223">
        <f t="shared" ca="1" si="996"/>
        <v>-7.489092883043151E-5</v>
      </c>
      <c r="ER459" s="223">
        <f t="shared" ca="1" si="997"/>
        <v>-3.8868756502316297E-5</v>
      </c>
      <c r="ES459" s="223">
        <f t="shared" ca="1" si="998"/>
        <v>1.3249062657350966E-4</v>
      </c>
      <c r="ET459" s="223">
        <f t="shared" ca="1" si="999"/>
        <v>-1.5746940121493444E-4</v>
      </c>
      <c r="EU459" s="223">
        <f t="shared" ca="1" si="1000"/>
        <v>1.0086363350484418E-4</v>
      </c>
      <c r="EV459" s="223">
        <f t="shared" ca="1" si="1001"/>
        <v>7.9993557093259291E-6</v>
      </c>
      <c r="EW459" s="223">
        <f t="shared" ca="1" si="1002"/>
        <v>-1.1271789673472346E-4</v>
      </c>
      <c r="EX459" s="223">
        <f t="shared" ca="1" si="1003"/>
        <v>1.5903754915714847E-4</v>
      </c>
      <c r="EY459" s="223">
        <f t="shared" ca="1" si="1004"/>
        <v>-1.2296020530864349E-4</v>
      </c>
      <c r="EZ459" s="223">
        <f t="shared" ca="1" si="1005"/>
        <v>2.3177455837483447E-5</v>
      </c>
      <c r="FA459" s="223">
        <f t="shared" ca="1" si="1006"/>
        <v>8.8613481337347123E-5</v>
      </c>
      <c r="FB459" s="223">
        <f t="shared" ca="1" si="1007"/>
        <v>-1.5449397327453915E-4</v>
      </c>
      <c r="FC459" s="223">
        <f t="shared" ca="1" si="1008"/>
        <v>1.4033148537930977E-4</v>
      </c>
      <c r="FD459" s="223">
        <f t="shared" ca="1" si="1009"/>
        <v>-5.3463570754525435E-5</v>
      </c>
      <c r="FE459" s="223">
        <f t="shared" ca="1" si="1010"/>
        <v>-6.1103699547189775E-5</v>
      </c>
      <c r="FF459" s="223">
        <f t="shared" ca="1" si="1011"/>
        <v>1.4401328064020833E-4</v>
      </c>
      <c r="FG459" s="223">
        <f t="shared" ca="1" si="1012"/>
        <v>-1.5230990516565347E-4</v>
      </c>
      <c r="FH459" s="223">
        <f t="shared" ca="1" si="1013"/>
        <v>8.169511063018715E-5</v>
      </c>
      <c r="FI459" s="223">
        <f t="shared" ca="1" si="1014"/>
        <v>3.1245736850783707E-5</v>
      </c>
      <c r="FJ459" s="223">
        <f t="shared" ca="1" si="1015"/>
        <v>-1.2799823839444784E-4</v>
      </c>
      <c r="FK459" s="223">
        <f t="shared" ca="1" si="1016"/>
        <v>1.5843514071286157E-4</v>
      </c>
      <c r="FL459" s="223">
        <f t="shared" ca="1" si="1017"/>
        <v>-1.067871532194837E-4</v>
      </c>
      <c r="FM459" s="223">
        <f t="shared" ca="1" si="1018"/>
        <v>-1.870180100042038E-7</v>
      </c>
      <c r="FN459" s="223">
        <f t="shared" ca="1" si="1019"/>
        <v>1.0706429562943223E-4</v>
      </c>
      <c r="FO459" s="223">
        <f t="shared" ca="1" si="1020"/>
        <v>-1.5847180265392307E-4</v>
      </c>
      <c r="FP459" s="223">
        <f t="shared" ca="1" si="1021"/>
        <v>1.2777542539747371E-4</v>
      </c>
      <c r="FQ459" s="223">
        <f t="shared" ca="1" si="1022"/>
        <v>-3.0878887828009967E-5</v>
      </c>
      <c r="FR459" s="223">
        <f t="shared" ca="1" si="1023"/>
        <v>-8.2015932025726758E-5</v>
      </c>
      <c r="FS459" s="223">
        <f t="shared" ca="1" si="1024"/>
        <v>1.5241848209100579E-4</v>
      </c>
      <c r="FT459" s="223">
        <f t="shared" ca="1" si="1025"/>
        <v>-1.4385335963472347E-4</v>
      </c>
      <c r="FU459" s="223">
        <f t="shared" ca="1" si="1026"/>
        <v>6.0758135323873658E-5</v>
      </c>
      <c r="FV459" s="223">
        <f t="shared" ca="1" si="1027"/>
        <v>5.3815742149337562E-5</v>
      </c>
      <c r="FW459" s="223">
        <f t="shared" ca="1" si="1028"/>
        <v>-1.4050780473860139E-4</v>
      </c>
      <c r="FX459" s="223">
        <f t="shared" ca="1" si="1029"/>
        <v>1.54403089935105E-4</v>
      </c>
      <c r="FY459" s="223">
        <f t="shared" ca="1" si="1030"/>
        <v>-8.8302481752796004E-5</v>
      </c>
      <c r="FZ459" s="223">
        <f t="shared" ca="1" si="1031"/>
        <v>-2.3547443482365452E-5</v>
      </c>
      <c r="GA459" s="223">
        <f t="shared" ca="1" si="1032"/>
        <v>1.2319749124777788E-4</v>
      </c>
      <c r="GB459" s="223">
        <f t="shared" ca="1" si="1033"/>
        <v>-1.5901919607953153E-4</v>
      </c>
      <c r="GC459" s="223">
        <f t="shared" ca="1" si="1034"/>
        <v>1.1245341332856109E-4</v>
      </c>
      <c r="GD459" s="223">
        <f t="shared" ca="1" si="1035"/>
        <v>-7.6257702320753947E-6</v>
      </c>
      <c r="GE459" s="223">
        <f t="shared" ca="1" si="1036"/>
        <v>-1.0115276725825187E-4</v>
      </c>
      <c r="GF459" s="223">
        <f t="shared" ca="1" si="1037"/>
        <v>1.5752428369761366E-4</v>
      </c>
      <c r="GG459" s="223">
        <f t="shared" ca="1" si="1038"/>
        <v>-1.3228282329471588E-4</v>
      </c>
      <c r="GH459" s="223">
        <f t="shared" ca="1" si="1039"/>
        <v>3.8505929873087653E-5</v>
      </c>
      <c r="GI459" s="223">
        <f t="shared" ca="1" si="1040"/>
        <v>7.5220799150109153E-5</v>
      </c>
      <c r="GJ459" s="223">
        <f t="shared" ca="1" si="1041"/>
        <v>-1.4997580143383282E-4</v>
      </c>
      <c r="GK459" s="223">
        <f t="shared" ca="1" si="1042"/>
        <v>1.4702867854671085E-4</v>
      </c>
      <c r="GL459" s="223">
        <f t="shared" ca="1" si="1043"/>
        <v>-6.7906328223442508E-5</v>
      </c>
      <c r="GM459" s="223">
        <f t="shared" ca="1" si="1044"/>
        <v>-4.6398137914945237E-5</v>
      </c>
      <c r="GN459" s="223">
        <f t="shared" ca="1" si="1045"/>
        <v>1.3666383322834887E-4</v>
      </c>
      <c r="GO459" s="223">
        <f t="shared" ca="1" si="1046"/>
        <v>-1.5612430413678932E-4</v>
      </c>
      <c r="GP459" s="223">
        <f t="shared" ca="1" si="1047"/>
        <v>9.4697124462478401E-5</v>
      </c>
      <c r="GQ459" s="223">
        <f t="shared" ca="1" si="1048"/>
        <v>1.5792422260085703E-5</v>
      </c>
      <c r="GR459" s="223">
        <f t="shared" ca="1" si="1049"/>
        <v>-1.1809995055386074E-4</v>
      </c>
      <c r="GS459" s="223">
        <f t="shared" ca="1" si="1050"/>
        <v>1.5922016027441013E-4</v>
      </c>
      <c r="GT459" s="223">
        <f t="shared" ca="1" si="1051"/>
        <v>-1.1784876331518091E-4</v>
      </c>
      <c r="GU459" s="223">
        <f t="shared" ca="1" si="1052"/>
        <v>1.5420187325736409E-5</v>
      </c>
      <c r="GV459" s="223">
        <f t="shared" ca="1" si="1053"/>
        <v>9.4997553010803612E-5</v>
      </c>
      <c r="GW459" s="223">
        <f t="shared" ca="1" si="1054"/>
        <v>-1.5619727494438067E-4</v>
      </c>
      <c r="GX459" s="223">
        <f t="shared" ca="1" si="1055"/>
        <v>1.3647154028402942E-4</v>
      </c>
      <c r="GY459" s="223">
        <f t="shared" ca="1" si="1056"/>
        <v>-4.6040207760371251E-5</v>
      </c>
      <c r="GZ459" s="223">
        <f t="shared" ca="1" si="1057"/>
        <v>-6.824445278078321E-5</v>
      </c>
      <c r="HA459" s="223">
        <f t="shared" ca="1" si="1058"/>
        <v>1.4717181593467687E-4</v>
      </c>
      <c r="HB459" s="223">
        <f t="shared" ca="1" si="1059"/>
        <v>-1.4984979249388786E-4</v>
      </c>
      <c r="HC459" s="223">
        <f t="shared" ca="1" si="1060"/>
        <v>7.4890928830429165E-5</v>
      </c>
      <c r="HD459" s="223">
        <f t="shared" ca="1" si="1061"/>
        <v>3.8868756502318872E-5</v>
      </c>
      <c r="HE459" s="223">
        <f t="shared" ca="1" si="1062"/>
        <v>-1.3249062657351115E-4</v>
      </c>
      <c r="HF459" s="223">
        <f t="shared" ca="1" si="1063"/>
        <v>1.5746940121493403E-4</v>
      </c>
      <c r="HG459" s="223">
        <f t="shared" ca="1" si="1064"/>
        <v>-1.0086363350484214E-4</v>
      </c>
      <c r="HH459" s="223">
        <f t="shared" ca="1" si="1065"/>
        <v>-7.9993557093285719E-6</v>
      </c>
      <c r="HI459" s="223">
        <f t="shared" ca="1" si="1066"/>
        <v>1.1271789673472535E-4</v>
      </c>
      <c r="HJ459" s="223">
        <f t="shared" ca="1" si="1067"/>
        <v>-1.5903754915714863E-4</v>
      </c>
      <c r="HK459" s="223">
        <f t="shared" ca="1" si="1068"/>
        <v>1.2296020530863606E-4</v>
      </c>
      <c r="HL459" s="223">
        <f t="shared" ca="1" si="1069"/>
        <v>-2.3177455837480838E-5</v>
      </c>
      <c r="HM459" s="223">
        <f t="shared" ca="1" si="1070"/>
        <v>-8.8613481337341811E-5</v>
      </c>
      <c r="HN459" s="223">
        <f t="shared" ca="1" si="1071"/>
        <v>1.5449397327453978E-4</v>
      </c>
      <c r="HO459" s="223">
        <f t="shared" ca="1" si="1072"/>
        <v>-1.403314853793128E-4</v>
      </c>
      <c r="HP459" s="223">
        <f t="shared" ca="1" si="1073"/>
        <v>5.3463570754522935E-5</v>
      </c>
      <c r="HQ459" s="223">
        <f t="shared" ca="1" si="1074"/>
        <v>6.1103699547183866E-5</v>
      </c>
      <c r="HR459" s="223">
        <f t="shared" ca="1" si="1075"/>
        <v>-1.4401328064020947E-4</v>
      </c>
      <c r="HS459" s="223">
        <f t="shared" ca="1" si="1076"/>
        <v>1.5230990516565534E-4</v>
      </c>
      <c r="HT459" s="223">
        <f t="shared" ca="1" si="1077"/>
        <v>-8.169511063018486E-5</v>
      </c>
      <c r="HU459" s="223">
        <f t="shared" ca="1" si="1078"/>
        <v>-3.1245736850777419E-5</v>
      </c>
      <c r="HV459" s="223">
        <f t="shared" ca="1" si="1079"/>
        <v>1.279982383944548E-4</v>
      </c>
      <c r="HW459" s="223">
        <f t="shared" ca="1" si="1080"/>
        <v>-1.5843514071286132E-4</v>
      </c>
      <c r="HX459" s="223">
        <f t="shared" ca="1" si="1081"/>
        <v>1.0678715321947502E-4</v>
      </c>
      <c r="HY459" s="223">
        <f t="shared" ca="1" si="1082"/>
        <v>1.8701801000687364E-7</v>
      </c>
      <c r="HZ459" s="223">
        <f t="shared" ca="1" si="1083"/>
        <v>-1.0706429562944088E-4</v>
      </c>
      <c r="IA459" s="223">
        <f t="shared" ca="1" si="1084"/>
        <v>1.5847180265392331E-4</v>
      </c>
      <c r="IB459" s="223">
        <f t="shared" ca="1" si="1085"/>
        <v>-1.2777542539746674E-4</v>
      </c>
      <c r="IC459" s="223">
        <f t="shared" ca="1" si="1086"/>
        <v>3.0878887828007365E-5</v>
      </c>
      <c r="ID459" s="223">
        <f t="shared" ca="1" si="1087"/>
        <v>8.2015932025736787E-5</v>
      </c>
      <c r="IE459" s="223">
        <f t="shared" ca="1" si="1088"/>
        <v>-1.2674293915865617E-4</v>
      </c>
      <c r="IF459" s="223">
        <f t="shared" ca="1" si="1089"/>
        <v>1.4385335963471846E-4</v>
      </c>
      <c r="IG459" s="223">
        <f t="shared" ca="1" si="1090"/>
        <v>-6.0758135323871212E-5</v>
      </c>
      <c r="IH459" s="223">
        <f t="shared" ca="1" si="1091"/>
        <v>-5.3815742149331538E-5</v>
      </c>
      <c r="II459" s="223">
        <f t="shared" ca="1" si="1092"/>
        <v>1.4050780473860263E-4</v>
      </c>
      <c r="IJ459" s="223">
        <f t="shared" ca="1" si="1093"/>
        <v>-1.5440308993510657E-4</v>
      </c>
      <c r="IK459" s="223">
        <f t="shared" ca="1" si="1094"/>
        <v>8.8302481752793795E-5</v>
      </c>
      <c r="IL459" s="223">
        <f t="shared" ca="1" si="1095"/>
        <v>2.3547443482359123E-5</v>
      </c>
      <c r="IM459" s="223">
        <f t="shared" ca="1" si="1096"/>
        <v>-1.2319749124777956E-4</v>
      </c>
      <c r="IN459" s="223">
        <f t="shared" ca="1" si="1097"/>
        <v>1.5901919607953186E-4</v>
      </c>
      <c r="IO459" s="223">
        <f t="shared" ca="1" si="1098"/>
        <v>-1.1245341332855922E-4</v>
      </c>
      <c r="IP459" s="223">
        <f t="shared" ca="1" si="1099"/>
        <v>7.6257702320817915E-6</v>
      </c>
      <c r="IQ459" s="223">
        <f t="shared" ca="1" si="1100"/>
        <v>1.0115276725825392E-4</v>
      </c>
      <c r="IR459" s="223">
        <f t="shared" ca="1" si="1101"/>
        <v>-1.5752428369761404E-4</v>
      </c>
      <c r="IS459" s="223">
        <f t="shared" ca="1" si="1102"/>
        <v>1.3228282329470935E-4</v>
      </c>
      <c r="IT459" s="223">
        <f t="shared" ca="1" si="1103"/>
        <v>-3.8505929873085071E-5</v>
      </c>
      <c r="IU459" s="223">
        <f t="shared" ca="1" si="1104"/>
        <v>-7.522079915011948E-5</v>
      </c>
      <c r="IV459" s="223">
        <f t="shared" ca="1" si="1105"/>
        <v>1.4997580143383371E-4</v>
      </c>
      <c r="IW459" s="223">
        <f t="shared" ca="1" si="1106"/>
        <v>-1.470286785467064E-4</v>
      </c>
      <c r="IX459" s="223">
        <f t="shared" ca="1" si="1107"/>
        <v>6.7906328223440123E-5</v>
      </c>
      <c r="IY459" s="223">
        <f t="shared" ca="1" si="1108"/>
        <v>4.6398137914956431E-5</v>
      </c>
      <c r="IZ459" s="223">
        <f t="shared" ca="1" si="1109"/>
        <v>-1.3666383322835022E-4</v>
      </c>
      <c r="JA459" s="223">
        <f t="shared" ca="1" si="1110"/>
        <v>1.5612430413678704E-4</v>
      </c>
      <c r="JB459" s="223">
        <f t="shared" ca="1" si="1111"/>
        <v>-9.4697124462476273E-5</v>
      </c>
    </row>
    <row r="460" spans="2:262">
      <c r="B460" s="230">
        <v>99</v>
      </c>
      <c r="C460" s="229">
        <f t="shared" si="1112"/>
        <v>1.9335937500000013E-3</v>
      </c>
      <c r="D460" s="226">
        <f t="shared" ca="1" si="855"/>
        <v>49.86104961619904</v>
      </c>
      <c r="E460" s="225">
        <f ca="1">DA361</f>
        <v>-0.13895038380095986</v>
      </c>
      <c r="F460" s="224">
        <v>99</v>
      </c>
      <c r="G460" s="223">
        <f t="shared" ca="1" si="856"/>
        <v>-6.4335138116612927E-6</v>
      </c>
      <c r="H460" s="223">
        <f t="shared" ca="1" si="857"/>
        <v>2.0891575366998759E-4</v>
      </c>
      <c r="I460" s="223">
        <f t="shared" ca="1" si="858"/>
        <v>-3.0995219989530707E-4</v>
      </c>
      <c r="J460" s="223">
        <f t="shared" ca="1" si="859"/>
        <v>2.6048134183975801E-4</v>
      </c>
      <c r="K460" s="223">
        <f t="shared" ca="1" si="860"/>
        <v>-8.452535288658174E-5</v>
      </c>
      <c r="L460" s="223">
        <f t="shared" ca="1" si="861"/>
        <v>-1.3247465192015332E-4</v>
      </c>
      <c r="M460" s="223">
        <f t="shared" ca="1" si="862"/>
        <v>2.8514730963019694E-4</v>
      </c>
      <c r="N460" s="223">
        <f t="shared" ca="1" si="863"/>
        <v>-2.9935747889886413E-4</v>
      </c>
      <c r="O460" s="223">
        <f t="shared" ca="1" si="864"/>
        <v>1.6820495294999938E-4</v>
      </c>
      <c r="P460" s="223">
        <f t="shared" ca="1" si="865"/>
        <v>4.4624922098971179E-5</v>
      </c>
      <c r="Q460" s="223">
        <f t="shared" ca="1" si="866"/>
        <v>-2.3578572452600673E-4</v>
      </c>
      <c r="R460" s="223">
        <f t="shared" ca="1" si="867"/>
        <v>3.1245315088309527E-4</v>
      </c>
      <c r="S460" s="223">
        <f t="shared" ca="1" si="868"/>
        <v>-2.3739885540900415E-4</v>
      </c>
      <c r="T460" s="223">
        <f t="shared" ca="1" si="869"/>
        <v>4.7067876049328107E-5</v>
      </c>
      <c r="U460" s="223">
        <f t="shared" ca="1" si="870"/>
        <v>1.6611843114736031E-4</v>
      </c>
      <c r="V460" s="223">
        <f t="shared" ca="1" si="871"/>
        <v>-2.9864056731444718E-4</v>
      </c>
      <c r="W460" s="223">
        <f t="shared" ca="1" si="872"/>
        <v>2.8614812784506896E-4</v>
      </c>
      <c r="X460" s="223">
        <f t="shared" ca="1" si="873"/>
        <v>-1.3470722031666215E-4</v>
      </c>
      <c r="Y460" s="223">
        <f t="shared" ca="1" si="874"/>
        <v>-8.2145130020919751E-5</v>
      </c>
      <c r="Z460" s="223">
        <f t="shared" ca="1" si="875"/>
        <v>2.5910925861519381E-4</v>
      </c>
      <c r="AA460" s="223">
        <f t="shared" ca="1" si="876"/>
        <v>-3.1025451564940272E-4</v>
      </c>
      <c r="AB460" s="223">
        <f t="shared" ca="1" si="877"/>
        <v>2.1074566922143063E-4</v>
      </c>
      <c r="AC460" s="223">
        <f t="shared" ca="1" si="878"/>
        <v>-8.902454545390453E-6</v>
      </c>
      <c r="AD460" s="223">
        <f t="shared" ca="1" si="879"/>
        <v>-1.972636345466459E-4</v>
      </c>
      <c r="AE460" s="223">
        <f t="shared" ca="1" si="880"/>
        <v>3.0764199289087747E-4</v>
      </c>
      <c r="AF460" s="223">
        <f t="shared" ca="1" si="881"/>
        <v>-2.686348426010689E-4</v>
      </c>
      <c r="AG460" s="223">
        <f t="shared" ca="1" si="882"/>
        <v>9.9183365703935209E-5</v>
      </c>
      <c r="AH460" s="223">
        <f t="shared" ca="1" si="883"/>
        <v>1.184297987264537E-4</v>
      </c>
      <c r="AI460" s="223">
        <f t="shared" ca="1" si="884"/>
        <v>-2.7853554827524145E-4</v>
      </c>
      <c r="AJ460" s="223">
        <f t="shared" ca="1" si="885"/>
        <v>3.0338936371463983E-4</v>
      </c>
      <c r="AK460" s="223">
        <f t="shared" ca="1" si="886"/>
        <v>-1.8092267200615585E-4</v>
      </c>
      <c r="AL460" s="223">
        <f t="shared" ca="1" si="887"/>
        <v>-2.9396868161335276E-5</v>
      </c>
      <c r="AM460" s="223">
        <f t="shared" ca="1" si="888"/>
        <v>2.2544180926885164E-4</v>
      </c>
      <c r="AN460" s="223">
        <f t="shared" ca="1" si="889"/>
        <v>-3.1201619654026868E-4</v>
      </c>
      <c r="AO460" s="223">
        <f t="shared" ca="1" si="890"/>
        <v>2.4708103927834307E-4</v>
      </c>
      <c r="AP460" s="223">
        <f t="shared" ca="1" si="891"/>
        <v>-6.2167700950886313E-5</v>
      </c>
      <c r="AQ460" s="223">
        <f t="shared" ca="1" si="892"/>
        <v>-1.5293317302438167E-4</v>
      </c>
      <c r="AR460" s="223">
        <f t="shared" ca="1" si="893"/>
        <v>2.9377240402762356E-4</v>
      </c>
      <c r="AS460" s="223">
        <f t="shared" ca="1" si="894"/>
        <v>-2.9196095335400578E-4</v>
      </c>
      <c r="AT460" s="223">
        <f t="shared" ca="1" si="895"/>
        <v>1.483784294006168E-4</v>
      </c>
      <c r="AU460" s="223">
        <f t="shared" ca="1" si="896"/>
        <v>6.7254034608236026E-5</v>
      </c>
      <c r="AV460" s="223">
        <f t="shared" ca="1" si="897"/>
        <v>-2.5022912933783599E-4</v>
      </c>
      <c r="AW460" s="223">
        <f t="shared" ca="1" si="898"/>
        <v>3.1169738616821329E-4</v>
      </c>
      <c r="AX460" s="223">
        <f t="shared" ca="1" si="899"/>
        <v>-2.2181090714120194E-4</v>
      </c>
      <c r="AY460" s="223">
        <f t="shared" ca="1" si="900"/>
        <v>2.4216976109679603E-5</v>
      </c>
      <c r="AZ460" s="223">
        <f t="shared" ca="1" si="901"/>
        <v>1.8513629004943079E-4</v>
      </c>
      <c r="BA460" s="223">
        <f t="shared" ca="1" si="902"/>
        <v>-3.0459064937931842E-4</v>
      </c>
      <c r="BB460" s="223">
        <f t="shared" ca="1" si="903"/>
        <v>2.7614117849692068E-4</v>
      </c>
      <c r="BC460" s="223">
        <f t="shared" ca="1" si="904"/>
        <v>-1.1360243710587159E-4</v>
      </c>
      <c r="BD460" s="223">
        <f t="shared" ca="1" si="905"/>
        <v>-1.0409963777439578E-4</v>
      </c>
      <c r="BE460" s="223">
        <f t="shared" ca="1" si="906"/>
        <v>2.7125277038765768E-4</v>
      </c>
      <c r="BF460" s="223">
        <f t="shared" ca="1" si="907"/>
        <v>-3.0669035697945731E-4</v>
      </c>
      <c r="BG460" s="223">
        <f t="shared" ca="1" si="908"/>
        <v>1.9320453249849236E-4</v>
      </c>
      <c r="BH460" s="223">
        <f t="shared" ca="1" si="909"/>
        <v>1.409799459343609E-5</v>
      </c>
      <c r="BI460" s="223">
        <f t="shared" ca="1" si="910"/>
        <v>-2.1455478494679988E-4</v>
      </c>
      <c r="BJ460" s="223">
        <f t="shared" ca="1" si="911"/>
        <v>3.108275678505853E-4</v>
      </c>
      <c r="BK460" s="223">
        <f t="shared" ca="1" si="912"/>
        <v>-2.5616798328231615E-4</v>
      </c>
      <c r="BL460" s="223">
        <f t="shared" ca="1" si="913"/>
        <v>7.7117758415608527E-5</v>
      </c>
      <c r="BM460" s="223">
        <f t="shared" ca="1" si="914"/>
        <v>1.3937948549222538E-4</v>
      </c>
      <c r="BN460" s="223">
        <f t="shared" ca="1" si="915"/>
        <v>-2.88196517288073E-4</v>
      </c>
      <c r="BO460" s="223">
        <f t="shared" ca="1" si="916"/>
        <v>2.9707041935355283E-4</v>
      </c>
      <c r="BP460" s="223">
        <f t="shared" ca="1" si="917"/>
        <v>-1.6169218185173179E-4</v>
      </c>
      <c r="BQ460" s="223">
        <f t="shared" ca="1" si="918"/>
        <v>-5.2200918335425602E-5</v>
      </c>
      <c r="BR460" s="223">
        <f t="shared" ca="1" si="919"/>
        <v>2.4074617617041874E-4</v>
      </c>
      <c r="BS460" s="223">
        <f t="shared" ca="1" si="920"/>
        <v>-3.1238935038227814E-4</v>
      </c>
      <c r="BT460" s="223">
        <f t="shared" ca="1" si="921"/>
        <v>2.3234178315733074E-4</v>
      </c>
      <c r="BU460" s="223">
        <f t="shared" ca="1" si="922"/>
        <v>-3.9473156857370564E-5</v>
      </c>
      <c r="BV460" s="223">
        <f t="shared" ca="1" si="923"/>
        <v>-1.725629360134592E-4</v>
      </c>
      <c r="BW460" s="223">
        <f t="shared" ca="1" si="924"/>
        <v>3.0080552031441245E-4</v>
      </c>
      <c r="BX460" s="223">
        <f t="shared" ca="1" si="925"/>
        <v>-2.8298226610666067E-4</v>
      </c>
      <c r="BY460" s="223">
        <f t="shared" ca="1" si="926"/>
        <v>1.2774783028642153E-4</v>
      </c>
      <c r="BZ460" s="223">
        <f t="shared" ca="1" si="927"/>
        <v>8.9518691676892091E-5</v>
      </c>
      <c r="CA460" s="223">
        <f t="shared" ca="1" si="928"/>
        <v>-2.6331652081727324E-4</v>
      </c>
      <c r="CB460" s="223">
        <f t="shared" ca="1" si="929"/>
        <v>3.0925250631140782E-4</v>
      </c>
      <c r="CC460" s="223">
        <f t="shared" ca="1" si="930"/>
        <v>-2.0502094634932848E-4</v>
      </c>
      <c r="CD460" s="223">
        <f t="shared" ca="1" si="931"/>
        <v>1.2348422782727038E-6</v>
      </c>
      <c r="CE460" s="223">
        <f t="shared" ca="1" si="932"/>
        <v>2.0315087935502505E-4</v>
      </c>
      <c r="CF460" s="223">
        <f t="shared" ca="1" si="933"/>
        <v>-3.0889012832467085E-4</v>
      </c>
      <c r="CG460" s="223">
        <f t="shared" ca="1" si="934"/>
        <v>2.6463779617690177E-4</v>
      </c>
      <c r="CH460" s="223">
        <f t="shared" ca="1" si="935"/>
        <v>-9.1882032445585361E-5</v>
      </c>
      <c r="CI460" s="223">
        <f t="shared" ca="1" si="936"/>
        <v>-1.2549002057130919E-4</v>
      </c>
      <c r="CJ460" s="223">
        <f t="shared" ca="1" si="937"/>
        <v>2.8192633989534358E-4</v>
      </c>
      <c r="CK460" s="223">
        <f t="shared" ca="1" si="938"/>
        <v>-3.0146421669258422E-4</v>
      </c>
      <c r="CL460" s="223">
        <f t="shared" ca="1" si="939"/>
        <v>1.7461640367419967E-4</v>
      </c>
      <c r="CM460" s="223">
        <f t="shared" ca="1" si="940"/>
        <v>3.7022045478075867E-5</v>
      </c>
      <c r="CN460" s="223">
        <f t="shared" ca="1" si="941"/>
        <v>-2.3068324437773522E-4</v>
      </c>
      <c r="CO460" s="223">
        <f t="shared" ca="1" si="942"/>
        <v>3.1232874128919621E-4</v>
      </c>
      <c r="CP460" s="223">
        <f t="shared" ca="1" si="943"/>
        <v>-2.4231292746709388E-4</v>
      </c>
      <c r="CQ460" s="223">
        <f t="shared" ca="1" si="944"/>
        <v>5.4634243312743101E-5</v>
      </c>
      <c r="CR460" s="223">
        <f t="shared" ca="1" si="945"/>
        <v>1.595738627499069E-4</v>
      </c>
      <c r="CS460" s="223">
        <f t="shared" ca="1" si="946"/>
        <v>-2.9629572440361941E-4</v>
      </c>
      <c r="CT460" s="223">
        <f t="shared" ca="1" si="947"/>
        <v>2.8914162465103091E-4</v>
      </c>
      <c r="CU460" s="223">
        <f t="shared" ca="1" si="948"/>
        <v>-1.4158546775441905E-4</v>
      </c>
      <c r="CV460" s="223">
        <f t="shared" ca="1" si="949"/>
        <v>-7.4722087210227518E-5</v>
      </c>
      <c r="CW460" s="223">
        <f t="shared" ca="1" si="950"/>
        <v>2.5474591868443914E-4</v>
      </c>
      <c r="CX460" s="223">
        <f t="shared" ca="1" si="951"/>
        <v>-3.1106963926833485E-4</v>
      </c>
      <c r="CY460" s="223">
        <f t="shared" ca="1" si="952"/>
        <v>2.1634344678268821E-4</v>
      </c>
      <c r="CZ460" s="223">
        <f t="shared" ca="1" si="953"/>
        <v>-1.6564704306782708E-5</v>
      </c>
      <c r="DA460" s="223">
        <f t="shared" ca="1" si="954"/>
        <v>-1.9125756550097514E-4</v>
      </c>
      <c r="DB460" s="223">
        <f t="shared" ca="1" si="955"/>
        <v>3.0620854542404082E-4</v>
      </c>
      <c r="DC460" s="223">
        <f t="shared" ca="1" si="956"/>
        <v>-2.7247007344095896E-4</v>
      </c>
      <c r="DD460" s="223">
        <f t="shared" ca="1" si="957"/>
        <v>1.0642495461149369E-4</v>
      </c>
      <c r="DE460" s="223">
        <f t="shared" ca="1" si="958"/>
        <v>1.1129823919921716E-4</v>
      </c>
      <c r="DF460" s="223">
        <f t="shared" ca="1" si="959"/>
        <v>-2.7497697725597137E-4</v>
      </c>
      <c r="DG460" s="223">
        <f t="shared" ca="1" si="960"/>
        <v>3.0513176032845378E-4</v>
      </c>
      <c r="DH460" s="223">
        <f t="shared" ca="1" si="961"/>
        <v>-1.8711995928562597E-4</v>
      </c>
      <c r="DI460" s="223">
        <f t="shared" ca="1" si="962"/>
        <v>-2.1753983270430063E-5</v>
      </c>
      <c r="DJ460" s="223">
        <f t="shared" ca="1" si="963"/>
        <v>2.2006457644387379E-4</v>
      </c>
      <c r="DK460" s="223">
        <f t="shared" ca="1" si="964"/>
        <v>-3.115157049015815E-4</v>
      </c>
      <c r="DL460" s="223">
        <f t="shared" ca="1" si="965"/>
        <v>2.5170031871048318E-4</v>
      </c>
      <c r="DM460" s="223">
        <f t="shared" ca="1" si="966"/>
        <v>-6.9663711090580733E-5</v>
      </c>
      <c r="DN460" s="223">
        <f t="shared" ca="1" si="967"/>
        <v>-1.4620036207396267E-4</v>
      </c>
      <c r="DO460" s="223">
        <f t="shared" ca="1" si="968"/>
        <v>2.9107212614029468E-4</v>
      </c>
      <c r="DP460" s="223">
        <f t="shared" ca="1" si="969"/>
        <v>-2.9460441569580174E-4</v>
      </c>
      <c r="DQ460" s="223">
        <f t="shared" ca="1" si="970"/>
        <v>1.5508201342917397E-4</v>
      </c>
      <c r="DR460" s="223">
        <f t="shared" ca="1" si="971"/>
        <v>5.9745470690582964E-5</v>
      </c>
      <c r="DS460" s="223">
        <f t="shared" ca="1" si="972"/>
        <v>-2.4556161132038173E-4</v>
      </c>
      <c r="DT460" s="223">
        <f t="shared" ca="1" si="973"/>
        <v>3.1213737821778054E-4</v>
      </c>
      <c r="DU460" s="223">
        <f t="shared" ca="1" si="974"/>
        <v>-2.271447569033007E-4</v>
      </c>
      <c r="DV460" s="223">
        <f t="shared" ca="1" si="975"/>
        <v>3.1854660511712E-5</v>
      </c>
      <c r="DW460" s="223">
        <f t="shared" ca="1" si="976"/>
        <v>1.7890349541944199E-4</v>
      </c>
      <c r="DX460" s="223">
        <f t="shared" ca="1" si="977"/>
        <v>-3.0278927931678718E-4</v>
      </c>
      <c r="DY460" s="223">
        <f t="shared" ca="1" si="978"/>
        <v>2.7964594643253735E-4</v>
      </c>
      <c r="DZ460" s="223">
        <f t="shared" ca="1" si="979"/>
        <v>-1.2071148974000939E-4</v>
      </c>
      <c r="EA460" s="223">
        <f t="shared" ca="1" si="980"/>
        <v>-9.6838330620311453E-5</v>
      </c>
      <c r="EB460" s="223">
        <f t="shared" ca="1" si="981"/>
        <v>2.6736517099325958E-4</v>
      </c>
      <c r="EC460" s="223">
        <f t="shared" ca="1" si="982"/>
        <v>-3.0806421482730664E-4</v>
      </c>
      <c r="ED460" s="223">
        <f t="shared" ca="1" si="983"/>
        <v>1.9917272652536747E-4</v>
      </c>
      <c r="EE460" s="223">
        <f t="shared" ca="1" si="984"/>
        <v>6.4335138116530528E-6</v>
      </c>
      <c r="EF460" s="223">
        <f t="shared" ca="1" si="985"/>
        <v>-2.0891575366997823E-4</v>
      </c>
      <c r="EG460" s="223">
        <f t="shared" ca="1" si="986"/>
        <v>3.0995219989530718E-4</v>
      </c>
      <c r="EH460" s="223">
        <f t="shared" ca="1" si="987"/>
        <v>-2.6048134183975991E-4</v>
      </c>
      <c r="EI460" s="223">
        <f t="shared" ca="1" si="988"/>
        <v>8.4525352886589302E-5</v>
      </c>
      <c r="EJ460" s="223">
        <f t="shared" ca="1" si="989"/>
        <v>1.3247465192014267E-4</v>
      </c>
      <c r="EK460" s="223">
        <f t="shared" ca="1" si="990"/>
        <v>-2.8514730963019754E-4</v>
      </c>
      <c r="EL460" s="223">
        <f t="shared" ca="1" si="991"/>
        <v>2.99357478898865E-4</v>
      </c>
      <c r="EM460" s="223">
        <f t="shared" ca="1" si="992"/>
        <v>-1.6820495295000553E-4</v>
      </c>
      <c r="EN460" s="223">
        <f t="shared" ca="1" si="993"/>
        <v>-4.4624922098959551E-5</v>
      </c>
      <c r="EO460" s="223">
        <f t="shared" ca="1" si="994"/>
        <v>2.3578572452600776E-4</v>
      </c>
      <c r="EP460" s="223">
        <f t="shared" ca="1" si="995"/>
        <v>-3.1245315088309527E-4</v>
      </c>
      <c r="EQ460" s="223">
        <f t="shared" ca="1" si="996"/>
        <v>2.3739885540900819E-4</v>
      </c>
      <c r="ER460" s="223">
        <f t="shared" ca="1" si="997"/>
        <v>-4.7067876049338624E-5</v>
      </c>
      <c r="ES460" s="223">
        <f t="shared" ca="1" si="998"/>
        <v>-1.6611843114736259E-4</v>
      </c>
      <c r="ET460" s="223">
        <f t="shared" ca="1" si="999"/>
        <v>2.986405673144467E-4</v>
      </c>
      <c r="EU460" s="223">
        <f t="shared" ca="1" si="1000"/>
        <v>-2.8614812784507146E-4</v>
      </c>
      <c r="EV460" s="223">
        <f t="shared" ca="1" si="1001"/>
        <v>1.3470722031667178E-4</v>
      </c>
      <c r="EW460" s="223">
        <f t="shared" ca="1" si="1002"/>
        <v>8.2145130020922313E-5</v>
      </c>
      <c r="EX460" s="223">
        <f t="shared" ca="1" si="1003"/>
        <v>-2.5910925861519283E-4</v>
      </c>
      <c r="EY460" s="223">
        <f t="shared" ca="1" si="1004"/>
        <v>3.1025451564940343E-4</v>
      </c>
      <c r="EZ460" s="223">
        <f t="shared" ca="1" si="1005"/>
        <v>-2.1074566922143849E-4</v>
      </c>
      <c r="FA460" s="223">
        <f t="shared" ca="1" si="1006"/>
        <v>8.9024545453877696E-6</v>
      </c>
      <c r="FB460" s="223">
        <f t="shared" ca="1" si="1007"/>
        <v>1.9726363454664622E-4</v>
      </c>
      <c r="FC460" s="223">
        <f t="shared" ca="1" si="1008"/>
        <v>-3.0764199289087682E-4</v>
      </c>
      <c r="FD460" s="223">
        <f t="shared" ca="1" si="1009"/>
        <v>2.6863484260107319E-4</v>
      </c>
      <c r="FE460" s="223">
        <f t="shared" ca="1" si="1010"/>
        <v>-9.9183365703930574E-5</v>
      </c>
      <c r="FF460" s="223">
        <f t="shared" ca="1" si="1011"/>
        <v>-1.1842979872645414E-4</v>
      </c>
      <c r="FG460" s="223">
        <f t="shared" ca="1" si="1012"/>
        <v>2.7853554827523966E-4</v>
      </c>
      <c r="FH460" s="223">
        <f t="shared" ca="1" si="1013"/>
        <v>-3.0338936371464184E-4</v>
      </c>
      <c r="FI460" s="223">
        <f t="shared" ca="1" si="1014"/>
        <v>1.8092267200615184E-4</v>
      </c>
      <c r="FJ460" s="223">
        <f t="shared" ca="1" si="1015"/>
        <v>2.9396868161335764E-5</v>
      </c>
      <c r="FK460" s="223">
        <f t="shared" ca="1" si="1016"/>
        <v>-2.2544180926884887E-4</v>
      </c>
      <c r="FL460" s="223">
        <f t="shared" ca="1" si="1017"/>
        <v>3.1201619654026825E-4</v>
      </c>
      <c r="FM460" s="223">
        <f t="shared" ca="1" si="1018"/>
        <v>-2.4708103927835093E-4</v>
      </c>
      <c r="FN460" s="223">
        <f t="shared" ca="1" si="1019"/>
        <v>6.2167700950885852E-5</v>
      </c>
      <c r="FO460" s="223">
        <f t="shared" ca="1" si="1020"/>
        <v>1.529331730243782E-4</v>
      </c>
      <c r="FP460" s="223">
        <f t="shared" ca="1" si="1021"/>
        <v>-2.9377240402762069E-4</v>
      </c>
      <c r="FQ460" s="223">
        <f t="shared" ca="1" si="1022"/>
        <v>2.9196095335401034E-4</v>
      </c>
      <c r="FR460" s="223">
        <f t="shared" ca="1" si="1023"/>
        <v>-1.4837842940061636E-4</v>
      </c>
      <c r="FS460" s="223">
        <f t="shared" ca="1" si="1024"/>
        <v>-6.725403460823215E-5</v>
      </c>
      <c r="FT460" s="223">
        <f t="shared" ca="1" si="1025"/>
        <v>2.5022912933783095E-4</v>
      </c>
      <c r="FU460" s="223">
        <f t="shared" ca="1" si="1026"/>
        <v>-3.1169738616821415E-4</v>
      </c>
      <c r="FV460" s="223">
        <f t="shared" ca="1" si="1027"/>
        <v>2.2181090714120164E-4</v>
      </c>
      <c r="FW460" s="223">
        <f t="shared" ca="1" si="1028"/>
        <v>-2.4216976109683587E-5</v>
      </c>
      <c r="FX460" s="223">
        <f t="shared" ca="1" si="1029"/>
        <v>-1.8513629004942401E-4</v>
      </c>
      <c r="FY460" s="223">
        <f t="shared" ca="1" si="1030"/>
        <v>3.0459064937931555E-4</v>
      </c>
      <c r="FZ460" s="223">
        <f t="shared" ca="1" si="1031"/>
        <v>-2.7614117849691835E-4</v>
      </c>
      <c r="GA460" s="223">
        <f t="shared" ca="1" si="1032"/>
        <v>1.1360243710587115E-4</v>
      </c>
      <c r="GB460" s="223">
        <f t="shared" ca="1" si="1033"/>
        <v>1.0409963777439204E-4</v>
      </c>
      <c r="GC460" s="223">
        <f t="shared" ca="1" si="1034"/>
        <v>-2.712527703876535E-4</v>
      </c>
      <c r="GD460" s="223">
        <f t="shared" ca="1" si="1035"/>
        <v>3.0669035697945639E-4</v>
      </c>
      <c r="GE460" s="223">
        <f t="shared" ca="1" si="1036"/>
        <v>-1.9320453249849548E-4</v>
      </c>
      <c r="GF460" s="223">
        <f t="shared" ca="1" si="1037"/>
        <v>-1.4097994593432133E-5</v>
      </c>
      <c r="GG460" s="223">
        <f t="shared" ca="1" si="1038"/>
        <v>2.1455478494679053E-4</v>
      </c>
      <c r="GH460" s="223">
        <f t="shared" ca="1" si="1039"/>
        <v>-3.1082756785058579E-4</v>
      </c>
      <c r="GI460" s="223">
        <f t="shared" ca="1" si="1040"/>
        <v>2.5616798328231848E-4</v>
      </c>
      <c r="GJ460" s="223">
        <f t="shared" ca="1" si="1041"/>
        <v>-7.711775841561239E-5</v>
      </c>
      <c r="GK460" s="223">
        <f t="shared" ca="1" si="1042"/>
        <v>-1.3937948549221389E-4</v>
      </c>
      <c r="GL460" s="223">
        <f t="shared" ca="1" si="1043"/>
        <v>2.881965172880749E-4</v>
      </c>
      <c r="GM460" s="223">
        <f t="shared" ca="1" si="1044"/>
        <v>-2.9707041935355413E-4</v>
      </c>
      <c r="GN460" s="223">
        <f t="shared" ca="1" si="1045"/>
        <v>1.6169218185173518E-4</v>
      </c>
      <c r="GO460" s="223">
        <f t="shared" ca="1" si="1046"/>
        <v>5.220091833541289E-5</v>
      </c>
      <c r="GP460" s="223">
        <f t="shared" ca="1" si="1047"/>
        <v>-2.4074617617041055E-4</v>
      </c>
      <c r="GQ460" s="223">
        <f t="shared" ca="1" si="1048"/>
        <v>3.1238935038227804E-4</v>
      </c>
      <c r="GR460" s="223">
        <f t="shared" ca="1" si="1049"/>
        <v>-2.3234178315733339E-4</v>
      </c>
      <c r="GS460" s="223">
        <f t="shared" ca="1" si="1050"/>
        <v>3.9473156857374521E-5</v>
      </c>
      <c r="GT460" s="223">
        <f t="shared" ca="1" si="1051"/>
        <v>1.7256293601344852E-4</v>
      </c>
      <c r="GU460" s="223">
        <f t="shared" ca="1" si="1052"/>
        <v>-3.0080552031441375E-4</v>
      </c>
      <c r="GV460" s="223">
        <f t="shared" ca="1" si="1053"/>
        <v>2.829822661066624E-4</v>
      </c>
      <c r="GW460" s="223">
        <f t="shared" ca="1" si="1054"/>
        <v>-1.2774783028642517E-4</v>
      </c>
      <c r="GX460" s="223">
        <f t="shared" ca="1" si="1055"/>
        <v>-8.9518691676879759E-5</v>
      </c>
      <c r="GY460" s="223">
        <f t="shared" ca="1" si="1056"/>
        <v>2.633165208172759E-4</v>
      </c>
      <c r="GZ460" s="223">
        <f t="shared" ca="1" si="1057"/>
        <v>-3.0925250631140837E-4</v>
      </c>
      <c r="HA460" s="223">
        <f t="shared" ca="1" si="1058"/>
        <v>2.0502094634933146E-4</v>
      </c>
      <c r="HB460" s="223">
        <f t="shared" ca="1" si="1059"/>
        <v>-1.2348422782856058E-6</v>
      </c>
      <c r="HC460" s="223">
        <f t="shared" ca="1" si="1060"/>
        <v>-2.0315087935502879E-4</v>
      </c>
      <c r="HD460" s="223">
        <f t="shared" ca="1" si="1061"/>
        <v>3.0889012832467026E-4</v>
      </c>
      <c r="HE460" s="223">
        <f t="shared" ca="1" si="1062"/>
        <v>-2.6463779617690389E-4</v>
      </c>
      <c r="HF460" s="223">
        <f t="shared" ca="1" si="1063"/>
        <v>9.1882032445597667E-5</v>
      </c>
      <c r="HG460" s="223">
        <f t="shared" ca="1" si="1064"/>
        <v>1.2549002057131366E-4</v>
      </c>
      <c r="HH460" s="223">
        <f t="shared" ca="1" si="1065"/>
        <v>-2.8192633989534185E-4</v>
      </c>
      <c r="HI460" s="223">
        <f t="shared" ca="1" si="1066"/>
        <v>3.0146421669258053E-4</v>
      </c>
      <c r="HJ460" s="223">
        <f t="shared" ca="1" si="1067"/>
        <v>-1.746164036741956E-4</v>
      </c>
      <c r="HK460" s="223">
        <f t="shared" ca="1" si="1068"/>
        <v>-3.7022045478080746E-5</v>
      </c>
      <c r="HL460" s="223">
        <f t="shared" ca="1" si="1069"/>
        <v>2.3068324437773257E-4</v>
      </c>
      <c r="HM460" s="223">
        <f t="shared" ca="1" si="1070"/>
        <v>-3.1232874128919611E-4</v>
      </c>
      <c r="HN460" s="223">
        <f t="shared" ca="1" si="1071"/>
        <v>2.4231292746710199E-4</v>
      </c>
      <c r="HO460" s="223">
        <f t="shared" ca="1" si="1072"/>
        <v>-5.4634243312755759E-5</v>
      </c>
      <c r="HP460" s="223">
        <f t="shared" ca="1" si="1073"/>
        <v>-1.5957386274988817E-4</v>
      </c>
      <c r="HQ460" s="223">
        <f t="shared" ca="1" si="1074"/>
        <v>2.9629572440362381E-4</v>
      </c>
      <c r="HR460" s="223">
        <f t="shared" ca="1" si="1075"/>
        <v>-2.8914162465102901E-4</v>
      </c>
      <c r="HS460" s="223">
        <f t="shared" ca="1" si="1076"/>
        <v>1.4158546775441469E-4</v>
      </c>
      <c r="HT460" s="223">
        <f t="shared" ca="1" si="1077"/>
        <v>7.4722087210223669E-5</v>
      </c>
      <c r="HU460" s="223">
        <f t="shared" ca="1" si="1078"/>
        <v>-2.5474591868443681E-4</v>
      </c>
      <c r="HV460" s="223">
        <f t="shared" ca="1" si="1079"/>
        <v>3.1106963926833518E-4</v>
      </c>
      <c r="HW460" s="223">
        <f t="shared" ca="1" si="1080"/>
        <v>-2.1634344678269751E-4</v>
      </c>
      <c r="HX460" s="223">
        <f t="shared" ca="1" si="1081"/>
        <v>1.6564704306795501E-5</v>
      </c>
      <c r="HY460" s="223">
        <f t="shared" ca="1" si="1082"/>
        <v>1.9125756550095795E-4</v>
      </c>
      <c r="HZ460" s="223">
        <f t="shared" ca="1" si="1083"/>
        <v>-3.0620854542404358E-4</v>
      </c>
      <c r="IA460" s="223">
        <f t="shared" ca="1" si="1084"/>
        <v>2.7247007344095658E-4</v>
      </c>
      <c r="IB460" s="223">
        <f t="shared" ca="1" si="1085"/>
        <v>-1.0642495461148906E-4</v>
      </c>
      <c r="IC460" s="223">
        <f t="shared" ca="1" si="1086"/>
        <v>-1.1129823919921342E-4</v>
      </c>
      <c r="ID460" s="223">
        <f t="shared" ca="1" si="1087"/>
        <v>2.7497697725596947E-4</v>
      </c>
      <c r="IE460" s="223">
        <f t="shared" ca="1" si="1088"/>
        <v>-3.9711097141356319E-4</v>
      </c>
      <c r="IF460" s="223">
        <f t="shared" ca="1" si="1089"/>
        <v>1.8711995928564337E-4</v>
      </c>
      <c r="IG460" s="223">
        <f t="shared" ca="1" si="1090"/>
        <v>2.1753983270408379E-5</v>
      </c>
      <c r="IH460" s="223">
        <f t="shared" ca="1" si="1091"/>
        <v>-2.2006457644388358E-4</v>
      </c>
      <c r="II460" s="223">
        <f t="shared" ca="1" si="1092"/>
        <v>3.1151570490158253E-4</v>
      </c>
      <c r="IJ460" s="223">
        <f t="shared" ca="1" si="1093"/>
        <v>-2.5170031871048557E-4</v>
      </c>
      <c r="IK460" s="223">
        <f t="shared" ca="1" si="1094"/>
        <v>6.9663711090584595E-5</v>
      </c>
      <c r="IL460" s="223">
        <f t="shared" ca="1" si="1095"/>
        <v>1.4620036207395917E-4</v>
      </c>
      <c r="IM460" s="223">
        <f t="shared" ca="1" si="1096"/>
        <v>-2.9107212614029327E-4</v>
      </c>
      <c r="IN460" s="223">
        <f t="shared" ca="1" si="1097"/>
        <v>2.9460441569580901E-4</v>
      </c>
      <c r="IO460" s="223">
        <f t="shared" ca="1" si="1098"/>
        <v>-1.5508201342919283E-4</v>
      </c>
      <c r="IP460" s="223">
        <f t="shared" ca="1" si="1099"/>
        <v>-5.9745470690596489E-5</v>
      </c>
      <c r="IQ460" s="223">
        <f t="shared" ca="1" si="1100"/>
        <v>2.4556161132039024E-4</v>
      </c>
      <c r="IR460" s="223">
        <f t="shared" ca="1" si="1101"/>
        <v>-3.1213737821778065E-4</v>
      </c>
      <c r="IS460" s="223">
        <f t="shared" ca="1" si="1102"/>
        <v>2.2714475690330344E-4</v>
      </c>
      <c r="IT460" s="223">
        <f t="shared" ca="1" si="1103"/>
        <v>-3.1854660511715903E-5</v>
      </c>
      <c r="IU460" s="223">
        <f t="shared" ca="1" si="1104"/>
        <v>-1.7890349541943871E-4</v>
      </c>
      <c r="IV460" s="223">
        <f t="shared" ca="1" si="1105"/>
        <v>3.0278927931678181E-4</v>
      </c>
      <c r="IW460" s="223">
        <f t="shared" ca="1" si="1106"/>
        <v>-2.7964594643254705E-4</v>
      </c>
      <c r="IX460" s="223">
        <f t="shared" ca="1" si="1107"/>
        <v>1.2071148973999666E-4</v>
      </c>
      <c r="IY460" s="223">
        <f t="shared" ca="1" si="1108"/>
        <v>9.6838330620324517E-5</v>
      </c>
      <c r="IZ460" s="223">
        <f t="shared" ca="1" si="1109"/>
        <v>-2.6736517099325746E-4</v>
      </c>
      <c r="JA460" s="223">
        <f t="shared" ca="1" si="1110"/>
        <v>3.0806421482730724E-4</v>
      </c>
      <c r="JB460" s="223">
        <f t="shared" ca="1" si="1111"/>
        <v>-1.9917272652537053E-4</v>
      </c>
    </row>
    <row r="461" spans="2:262">
      <c r="B461" s="230">
        <v>100</v>
      </c>
      <c r="C461" s="229">
        <f t="shared" si="1112"/>
        <v>1.9531250000000013E-3</v>
      </c>
      <c r="D461" s="226">
        <f t="shared" ca="1" si="855"/>
        <v>49.864001730622022</v>
      </c>
      <c r="E461" s="225">
        <f ca="1">DB361</f>
        <v>-0.13599826937797788</v>
      </c>
      <c r="F461" s="224">
        <v>100</v>
      </c>
      <c r="G461" s="223">
        <f t="shared" ca="1" si="856"/>
        <v>-1.2543892529146339E-5</v>
      </c>
      <c r="H461" s="223">
        <f t="shared" ca="1" si="857"/>
        <v>1.5363393304929234E-4</v>
      </c>
      <c r="I461" s="223">
        <f t="shared" ca="1" si="858"/>
        <v>-2.2497737994752135E-4</v>
      </c>
      <c r="J461" s="223">
        <f t="shared" ca="1" si="859"/>
        <v>1.9418579988989608E-4</v>
      </c>
      <c r="K461" s="223">
        <f t="shared" ca="1" si="860"/>
        <v>-7.5237926471467332E-5</v>
      </c>
      <c r="L461" s="223">
        <f t="shared" ca="1" si="861"/>
        <v>-7.7866392586333969E-5</v>
      </c>
      <c r="M461" s="223">
        <f t="shared" ca="1" si="862"/>
        <v>1.9562099734123255E-4</v>
      </c>
      <c r="N461" s="223">
        <f t="shared" ca="1" si="863"/>
        <v>-2.2456775909770031E-4</v>
      </c>
      <c r="O461" s="223">
        <f t="shared" ca="1" si="864"/>
        <v>1.5156545320030152E-4</v>
      </c>
      <c r="P461" s="223">
        <f t="shared" ca="1" si="865"/>
        <v>-9.755600287287777E-6</v>
      </c>
      <c r="Q461" s="223">
        <f t="shared" ca="1" si="866"/>
        <v>-1.364830911984982E-4</v>
      </c>
      <c r="R461" s="223">
        <f t="shared" ca="1" si="867"/>
        <v>2.2076131269468529E-4</v>
      </c>
      <c r="S461" s="223">
        <f t="shared" ca="1" si="868"/>
        <v>-2.0481851362364497E-4</v>
      </c>
      <c r="T461" s="223">
        <f t="shared" ca="1" si="869"/>
        <v>9.5892391451906788E-5</v>
      </c>
      <c r="U461" s="223">
        <f t="shared" ca="1" si="870"/>
        <v>5.6566871643095294E-5</v>
      </c>
      <c r="V461" s="223">
        <f t="shared" ca="1" si="871"/>
        <v>-1.8334595764018716E-4</v>
      </c>
      <c r="W461" s="223">
        <f t="shared" ca="1" si="872"/>
        <v>2.268898120322377E-4</v>
      </c>
      <c r="X461" s="223">
        <f t="shared" ca="1" si="873"/>
        <v>-1.6743043528466485E-4</v>
      </c>
      <c r="Y461" s="223">
        <f t="shared" ca="1" si="874"/>
        <v>3.1961141340001241E-5</v>
      </c>
      <c r="Z461" s="223">
        <f t="shared" ca="1" si="875"/>
        <v>1.1801784257021506E-4</v>
      </c>
      <c r="AA461" s="223">
        <f t="shared" ca="1" si="876"/>
        <v>-2.1441919332019021E-4</v>
      </c>
      <c r="AB461" s="223">
        <f t="shared" ca="1" si="877"/>
        <v>2.1347871310600932E-4</v>
      </c>
      <c r="AC461" s="223">
        <f t="shared" ca="1" si="878"/>
        <v>-1.1562336028255024E-4</v>
      </c>
      <c r="AD461" s="223">
        <f t="shared" ca="1" si="879"/>
        <v>-3.4722580803336114E-5</v>
      </c>
      <c r="AE461" s="223">
        <f t="shared" ca="1" si="880"/>
        <v>1.6930519613997117E-4</v>
      </c>
      <c r="AF461" s="223">
        <f t="shared" ca="1" si="881"/>
        <v>-2.2702679204631684E-4</v>
      </c>
      <c r="AG461" s="223">
        <f t="shared" ca="1" si="882"/>
        <v>1.8168297075045182E-4</v>
      </c>
      <c r="AH461" s="223">
        <f t="shared" ca="1" si="883"/>
        <v>-5.3858879129874975E-5</v>
      </c>
      <c r="AI461" s="223">
        <f t="shared" ca="1" si="884"/>
        <v>-9.841601760286757E-5</v>
      </c>
      <c r="AJ461" s="223">
        <f t="shared" ca="1" si="885"/>
        <v>2.0601209990056763E-4</v>
      </c>
      <c r="AK461" s="223">
        <f t="shared" ca="1" si="886"/>
        <v>-2.2008299588182752E-4</v>
      </c>
      <c r="AL461" s="223">
        <f t="shared" ca="1" si="887"/>
        <v>1.3424081294751469E-4</v>
      </c>
      <c r="AM461" s="223">
        <f t="shared" ca="1" si="888"/>
        <v>1.2543892529145729E-5</v>
      </c>
      <c r="AN461" s="223">
        <f t="shared" ca="1" si="889"/>
        <v>-1.536339330492915E-4</v>
      </c>
      <c r="AO461" s="223">
        <f t="shared" ca="1" si="890"/>
        <v>2.249773799475211E-4</v>
      </c>
      <c r="AP461" s="223">
        <f t="shared" ca="1" si="891"/>
        <v>-1.9418579988989552E-4</v>
      </c>
      <c r="AQ461" s="223">
        <f t="shared" ca="1" si="892"/>
        <v>7.5237926471466654E-5</v>
      </c>
      <c r="AR461" s="223">
        <f t="shared" ca="1" si="893"/>
        <v>7.7866392586333874E-5</v>
      </c>
      <c r="AS461" s="223">
        <f t="shared" ca="1" si="894"/>
        <v>-1.956209973412325E-4</v>
      </c>
      <c r="AT461" s="223">
        <f t="shared" ca="1" si="895"/>
        <v>2.2456775909770048E-4</v>
      </c>
      <c r="AU461" s="223">
        <f t="shared" ca="1" si="896"/>
        <v>-1.5156545320030282E-4</v>
      </c>
      <c r="AV461" s="223">
        <f t="shared" ca="1" si="897"/>
        <v>9.7556002872862862E-6</v>
      </c>
      <c r="AW461" s="223">
        <f t="shared" ca="1" si="898"/>
        <v>1.3648309119849875E-4</v>
      </c>
      <c r="AX461" s="223">
        <f t="shared" ca="1" si="899"/>
        <v>-2.2076131269468526E-4</v>
      </c>
      <c r="AY461" s="223">
        <f t="shared" ca="1" si="900"/>
        <v>2.0481851362364503E-4</v>
      </c>
      <c r="AZ461" s="223">
        <f t="shared" ca="1" si="901"/>
        <v>-9.5892391451906896E-5</v>
      </c>
      <c r="BA461" s="223">
        <f t="shared" ca="1" si="902"/>
        <v>-5.6566871643093641E-5</v>
      </c>
      <c r="BB461" s="223">
        <f t="shared" ca="1" si="903"/>
        <v>1.8334595764018806E-4</v>
      </c>
      <c r="BC461" s="223">
        <f t="shared" ca="1" si="904"/>
        <v>-2.2688981203223765E-4</v>
      </c>
      <c r="BD461" s="223">
        <f t="shared" ca="1" si="905"/>
        <v>1.6743043528466496E-4</v>
      </c>
      <c r="BE461" s="223">
        <f t="shared" ca="1" si="906"/>
        <v>-3.1961141340001349E-5</v>
      </c>
      <c r="BF461" s="223">
        <f t="shared" ca="1" si="907"/>
        <v>-1.1801784257021494E-4</v>
      </c>
      <c r="BG461" s="223">
        <f t="shared" ca="1" si="908"/>
        <v>2.1441919332018964E-4</v>
      </c>
      <c r="BH461" s="223">
        <f t="shared" ca="1" si="909"/>
        <v>-2.1347871310600992E-4</v>
      </c>
      <c r="BI461" s="223">
        <f t="shared" ca="1" si="910"/>
        <v>1.1562336028255175E-4</v>
      </c>
      <c r="BJ461" s="223">
        <f t="shared" ca="1" si="911"/>
        <v>3.472258080333278E-5</v>
      </c>
      <c r="BK461" s="223">
        <f t="shared" ca="1" si="912"/>
        <v>-1.6930519613996895E-4</v>
      </c>
      <c r="BL461" s="223">
        <f t="shared" ca="1" si="913"/>
        <v>2.2702679204631698E-4</v>
      </c>
      <c r="BM461" s="223">
        <f t="shared" ca="1" si="914"/>
        <v>-1.8168297075044998E-4</v>
      </c>
      <c r="BN461" s="223">
        <f t="shared" ca="1" si="915"/>
        <v>5.3858879129871953E-5</v>
      </c>
      <c r="BO461" s="223">
        <f t="shared" ca="1" si="916"/>
        <v>9.8416017602867488E-5</v>
      </c>
      <c r="BP461" s="223">
        <f t="shared" ca="1" si="917"/>
        <v>-2.060120999005676E-4</v>
      </c>
      <c r="BQ461" s="223">
        <f t="shared" ca="1" si="918"/>
        <v>2.2008299588182755E-4</v>
      </c>
      <c r="BR461" s="223">
        <f t="shared" ca="1" si="919"/>
        <v>-1.342408129475148E-4</v>
      </c>
      <c r="BS461" s="223">
        <f t="shared" ca="1" si="920"/>
        <v>-1.2543892529145621E-5</v>
      </c>
      <c r="BT461" s="223">
        <f t="shared" ca="1" si="921"/>
        <v>1.5363393304929145E-4</v>
      </c>
      <c r="BU461" s="223">
        <f t="shared" ca="1" si="922"/>
        <v>-2.249773799475211E-4</v>
      </c>
      <c r="BV461" s="223">
        <f t="shared" ca="1" si="923"/>
        <v>1.9418579988989725E-4</v>
      </c>
      <c r="BW461" s="223">
        <f t="shared" ca="1" si="924"/>
        <v>-7.5237926471469798E-5</v>
      </c>
      <c r="BX461" s="223">
        <f t="shared" ca="1" si="925"/>
        <v>-7.7866392586330716E-5</v>
      </c>
      <c r="BY461" s="223">
        <f t="shared" ca="1" si="926"/>
        <v>1.956209973412341E-4</v>
      </c>
      <c r="BZ461" s="223">
        <f t="shared" ca="1" si="927"/>
        <v>-2.2456775909769996E-4</v>
      </c>
      <c r="CA461" s="223">
        <f t="shared" ca="1" si="928"/>
        <v>1.5156545320030049E-4</v>
      </c>
      <c r="CB461" s="223">
        <f t="shared" ca="1" si="929"/>
        <v>-9.7556002872863811E-6</v>
      </c>
      <c r="CC461" s="223">
        <f t="shared" ca="1" si="930"/>
        <v>-1.3648309119849866E-4</v>
      </c>
      <c r="CD461" s="223">
        <f t="shared" ca="1" si="931"/>
        <v>2.2076131269468523E-4</v>
      </c>
      <c r="CE461" s="223">
        <f t="shared" ca="1" si="932"/>
        <v>-2.0481851362364508E-4</v>
      </c>
      <c r="CF461" s="223">
        <f t="shared" ca="1" si="933"/>
        <v>9.5892391451906977E-5</v>
      </c>
      <c r="CG461" s="223">
        <f t="shared" ca="1" si="934"/>
        <v>5.6566871643093491E-5</v>
      </c>
      <c r="CH461" s="223">
        <f t="shared" ca="1" si="935"/>
        <v>-1.8334595764018608E-4</v>
      </c>
      <c r="CI461" s="223">
        <f t="shared" ca="1" si="936"/>
        <v>2.2688981203223781E-4</v>
      </c>
      <c r="CJ461" s="223">
        <f t="shared" ca="1" si="937"/>
        <v>-1.6743043528466721E-4</v>
      </c>
      <c r="CK461" s="223">
        <f t="shared" ca="1" si="938"/>
        <v>3.196114134000467E-5</v>
      </c>
      <c r="CL461" s="223">
        <f t="shared" ca="1" si="939"/>
        <v>1.1801784257021762E-4</v>
      </c>
      <c r="CM461" s="223">
        <f t="shared" ca="1" si="940"/>
        <v>-2.1441919332019067E-4</v>
      </c>
      <c r="CN461" s="223">
        <f t="shared" ca="1" si="941"/>
        <v>2.1347871310600883E-4</v>
      </c>
      <c r="CO461" s="223">
        <f t="shared" ca="1" si="942"/>
        <v>-1.1562336028254908E-4</v>
      </c>
      <c r="CP461" s="223">
        <f t="shared" ca="1" si="943"/>
        <v>-3.4722580803335897E-5</v>
      </c>
      <c r="CQ461" s="223">
        <f t="shared" ca="1" si="944"/>
        <v>1.6930519613997104E-4</v>
      </c>
      <c r="CR461" s="223">
        <f t="shared" ca="1" si="945"/>
        <v>-2.2702679204631682E-4</v>
      </c>
      <c r="CS461" s="223">
        <f t="shared" ca="1" si="946"/>
        <v>1.8168297075045199E-4</v>
      </c>
      <c r="CT461" s="223">
        <f t="shared" ca="1" si="947"/>
        <v>-5.3858879129875165E-5</v>
      </c>
      <c r="CU461" s="223">
        <f t="shared" ca="1" si="948"/>
        <v>-9.8416017602864466E-5</v>
      </c>
      <c r="CV461" s="223">
        <f t="shared" ca="1" si="949"/>
        <v>2.0601209990056622E-4</v>
      </c>
      <c r="CW461" s="223">
        <f t="shared" ca="1" si="950"/>
        <v>-2.2008299588182836E-4</v>
      </c>
      <c r="CX461" s="223">
        <f t="shared" ca="1" si="951"/>
        <v>1.3424081294751227E-4</v>
      </c>
      <c r="CY461" s="223">
        <f t="shared" ca="1" si="952"/>
        <v>1.2543892529148724E-5</v>
      </c>
      <c r="CZ461" s="223">
        <f t="shared" ca="1" si="953"/>
        <v>-1.5363393304929372E-4</v>
      </c>
      <c r="DA461" s="223">
        <f t="shared" ca="1" si="954"/>
        <v>2.2497737994752154E-4</v>
      </c>
      <c r="DB461" s="223">
        <f t="shared" ca="1" si="955"/>
        <v>-1.9418579988989562E-4</v>
      </c>
      <c r="DC461" s="223">
        <f t="shared" ca="1" si="956"/>
        <v>7.5237926471466871E-5</v>
      </c>
      <c r="DD461" s="223">
        <f t="shared" ca="1" si="957"/>
        <v>7.786639258633367E-5</v>
      </c>
      <c r="DE461" s="223">
        <f t="shared" ca="1" si="958"/>
        <v>-1.9562099734123236E-4</v>
      </c>
      <c r="DF461" s="223">
        <f t="shared" ca="1" si="959"/>
        <v>2.245677590977005E-4</v>
      </c>
      <c r="DG461" s="223">
        <f t="shared" ca="1" si="960"/>
        <v>-1.5156545320029819E-4</v>
      </c>
      <c r="DH461" s="223">
        <f t="shared" ca="1" si="961"/>
        <v>9.7556002872897421E-6</v>
      </c>
      <c r="DI461" s="223">
        <f t="shared" ca="1" si="962"/>
        <v>1.3648309119850116E-4</v>
      </c>
      <c r="DJ461" s="223">
        <f t="shared" ca="1" si="963"/>
        <v>-2.2076131269468445E-4</v>
      </c>
      <c r="DK461" s="223">
        <f t="shared" ca="1" si="964"/>
        <v>2.0481851362364376E-4</v>
      </c>
      <c r="DL461" s="223">
        <f t="shared" ca="1" si="965"/>
        <v>-9.5892391451910013E-5</v>
      </c>
      <c r="DM461" s="223">
        <f t="shared" ca="1" si="966"/>
        <v>-5.6566871643096527E-5</v>
      </c>
      <c r="DN461" s="223">
        <f t="shared" ca="1" si="967"/>
        <v>1.833459576401841E-4</v>
      </c>
      <c r="DO461" s="223">
        <f t="shared" ca="1" si="968"/>
        <v>-2.2688981203223765E-4</v>
      </c>
      <c r="DP461" s="223">
        <f t="shared" ca="1" si="969"/>
        <v>1.6743043528466949E-4</v>
      </c>
      <c r="DQ461" s="223">
        <f t="shared" ca="1" si="970"/>
        <v>-3.1961141340001566E-5</v>
      </c>
      <c r="DR461" s="223">
        <f t="shared" ca="1" si="971"/>
        <v>-1.1801784257022029E-4</v>
      </c>
      <c r="DS461" s="223">
        <f t="shared" ca="1" si="972"/>
        <v>2.1441919332018954E-4</v>
      </c>
      <c r="DT461" s="223">
        <f t="shared" ca="1" si="973"/>
        <v>-2.134787131060078E-4</v>
      </c>
      <c r="DU461" s="223">
        <f t="shared" ca="1" si="974"/>
        <v>1.1562336028255195E-4</v>
      </c>
      <c r="DV461" s="223">
        <f t="shared" ca="1" si="975"/>
        <v>3.4722580803338973E-5</v>
      </c>
      <c r="DW461" s="223">
        <f t="shared" ca="1" si="976"/>
        <v>-1.6930519613996882E-4</v>
      </c>
      <c r="DX461" s="223">
        <f t="shared" ca="1" si="977"/>
        <v>2.2702679204631698E-4</v>
      </c>
      <c r="DY461" s="223">
        <f t="shared" ca="1" si="978"/>
        <v>-1.8168297075045397E-4</v>
      </c>
      <c r="DZ461" s="223">
        <f t="shared" ca="1" si="979"/>
        <v>5.385887912987217E-5</v>
      </c>
      <c r="EA461" s="223">
        <f t="shared" ca="1" si="980"/>
        <v>9.8416017602861457E-5</v>
      </c>
      <c r="EB461" s="223">
        <f t="shared" ca="1" si="981"/>
        <v>-2.0601209990056752E-4</v>
      </c>
      <c r="EC461" s="223">
        <f t="shared" ca="1" si="982"/>
        <v>2.200829958818292E-4</v>
      </c>
      <c r="ED461" s="223">
        <f t="shared" ca="1" si="983"/>
        <v>-1.3424081294751496E-4</v>
      </c>
      <c r="EE461" s="223">
        <f t="shared" ca="1" si="984"/>
        <v>-1.2543892529151855E-5</v>
      </c>
      <c r="EF461" s="223">
        <f t="shared" ca="1" si="985"/>
        <v>1.5363393304929126E-4</v>
      </c>
      <c r="EG461" s="223">
        <f t="shared" ca="1" si="986"/>
        <v>-2.24977379947522E-4</v>
      </c>
      <c r="EH461" s="223">
        <f t="shared" ca="1" si="987"/>
        <v>1.9418579988989736E-4</v>
      </c>
      <c r="EI461" s="223">
        <f t="shared" ca="1" si="988"/>
        <v>-7.5237926471463944E-5</v>
      </c>
      <c r="EJ461" s="223">
        <f t="shared" ca="1" si="989"/>
        <v>-7.7866392586330513E-5</v>
      </c>
      <c r="EK461" s="223">
        <f t="shared" ca="1" si="990"/>
        <v>1.9562099734123396E-4</v>
      </c>
      <c r="EL461" s="223">
        <f t="shared" ca="1" si="991"/>
        <v>-2.2456775909770102E-4</v>
      </c>
      <c r="EM461" s="223">
        <f t="shared" ca="1" si="992"/>
        <v>1.5156545320030065E-4</v>
      </c>
      <c r="EN461" s="223">
        <f t="shared" ca="1" si="993"/>
        <v>-9.7556002872930761E-6</v>
      </c>
      <c r="EO461" s="223">
        <f t="shared" ca="1" si="994"/>
        <v>-1.3648309119849847E-4</v>
      </c>
      <c r="EP461" s="223">
        <f t="shared" ca="1" si="995"/>
        <v>2.2076131269468363E-4</v>
      </c>
      <c r="EQ461" s="223">
        <f t="shared" ca="1" si="996"/>
        <v>-2.0481851362364519E-4</v>
      </c>
      <c r="ER461" s="223">
        <f t="shared" ca="1" si="997"/>
        <v>9.5892391451901339E-5</v>
      </c>
      <c r="ES461" s="223">
        <f t="shared" ca="1" si="998"/>
        <v>5.6566871643093302E-5</v>
      </c>
      <c r="ET461" s="223">
        <f t="shared" ca="1" si="999"/>
        <v>-1.8334595764018976E-4</v>
      </c>
      <c r="EU461" s="223">
        <f t="shared" ca="1" si="1000"/>
        <v>2.2688981203223781E-4</v>
      </c>
      <c r="EV461" s="223">
        <f t="shared" ca="1" si="1001"/>
        <v>-1.6743043528466301E-4</v>
      </c>
      <c r="EW461" s="223">
        <f t="shared" ca="1" si="1002"/>
        <v>3.1961141340004887E-5</v>
      </c>
      <c r="EX461" s="223">
        <f t="shared" ca="1" si="1003"/>
        <v>1.1801784257021742E-4</v>
      </c>
      <c r="EY461" s="223">
        <f t="shared" ca="1" si="1004"/>
        <v>-2.1441919332018845E-4</v>
      </c>
      <c r="EZ461" s="223">
        <f t="shared" ca="1" si="1005"/>
        <v>2.1347871310600894E-4</v>
      </c>
      <c r="FA461" s="223">
        <f t="shared" ca="1" si="1006"/>
        <v>-1.1562336028255482E-4</v>
      </c>
      <c r="FB461" s="223">
        <f t="shared" ca="1" si="1007"/>
        <v>-3.472258080333564E-5</v>
      </c>
      <c r="FC461" s="223">
        <f t="shared" ca="1" si="1008"/>
        <v>1.6930519613996659E-4</v>
      </c>
      <c r="FD461" s="223">
        <f t="shared" ca="1" si="1009"/>
        <v>-2.2702679204631679E-4</v>
      </c>
      <c r="FE461" s="223">
        <f t="shared" ca="1" si="1010"/>
        <v>1.8168297075044822E-4</v>
      </c>
      <c r="FF461" s="223">
        <f t="shared" ca="1" si="1011"/>
        <v>-5.3858879129875422E-5</v>
      </c>
      <c r="FG461" s="223">
        <f t="shared" ca="1" si="1012"/>
        <v>-9.8416017602870077E-5</v>
      </c>
      <c r="FH461" s="223">
        <f t="shared" ca="1" si="1013"/>
        <v>2.0601209990056611E-4</v>
      </c>
      <c r="FI461" s="223">
        <f t="shared" ca="1" si="1014"/>
        <v>-2.2008299588182684E-4</v>
      </c>
      <c r="FJ461" s="223">
        <f t="shared" ca="1" si="1015"/>
        <v>1.3424081294751767E-4</v>
      </c>
      <c r="FK461" s="223">
        <f t="shared" ca="1" si="1016"/>
        <v>1.2543892529148494E-5</v>
      </c>
      <c r="FL461" s="223">
        <f t="shared" ca="1" si="1017"/>
        <v>-1.5363393304928879E-4</v>
      </c>
      <c r="FM461" s="223">
        <f t="shared" ca="1" si="1018"/>
        <v>2.2497737994752148E-4</v>
      </c>
      <c r="FN461" s="223">
        <f t="shared" ca="1" si="1019"/>
        <v>-1.9418579988989909E-4</v>
      </c>
      <c r="FO461" s="223">
        <f t="shared" ca="1" si="1020"/>
        <v>7.5237926471467088E-5</v>
      </c>
      <c r="FP461" s="223">
        <f t="shared" ca="1" si="1021"/>
        <v>7.7866392586327382E-5</v>
      </c>
      <c r="FQ461" s="223">
        <f t="shared" ca="1" si="1022"/>
        <v>-1.9562099734123225E-4</v>
      </c>
      <c r="FR461" s="223">
        <f t="shared" ca="1" si="1023"/>
        <v>2.2456775909769955E-4</v>
      </c>
      <c r="FS461" s="223">
        <f t="shared" ca="1" si="1024"/>
        <v>-1.5156545320030312E-4</v>
      </c>
      <c r="FT461" s="223">
        <f t="shared" ca="1" si="1025"/>
        <v>9.755600287283508E-6</v>
      </c>
      <c r="FU461" s="223">
        <f t="shared" ca="1" si="1026"/>
        <v>1.3648309119849582E-4</v>
      </c>
      <c r="FV461" s="223">
        <f t="shared" ca="1" si="1027"/>
        <v>-2.2076131269468591E-4</v>
      </c>
      <c r="FW461" s="223">
        <f t="shared" ca="1" si="1028"/>
        <v>2.0481851362364663E-4</v>
      </c>
      <c r="FX461" s="223">
        <f t="shared" ca="1" si="1029"/>
        <v>-9.5892391451904362E-5</v>
      </c>
      <c r="FY461" s="223">
        <f t="shared" ca="1" si="1030"/>
        <v>-5.6566871643090049E-5</v>
      </c>
      <c r="FZ461" s="223">
        <f t="shared" ca="1" si="1031"/>
        <v>1.8334595764018778E-4</v>
      </c>
      <c r="GA461" s="223">
        <f t="shared" ca="1" si="1032"/>
        <v>-2.26889812032238E-4</v>
      </c>
      <c r="GB461" s="223">
        <f t="shared" ca="1" si="1033"/>
        <v>1.6743043528466526E-4</v>
      </c>
      <c r="GC461" s="223">
        <f t="shared" ca="1" si="1034"/>
        <v>-3.1961141340008193E-5</v>
      </c>
      <c r="GD461" s="223">
        <f t="shared" ca="1" si="1035"/>
        <v>-1.180178425702146E-4</v>
      </c>
      <c r="GE461" s="223">
        <f t="shared" ca="1" si="1036"/>
        <v>2.1441919332019165E-4</v>
      </c>
      <c r="GF461" s="223">
        <f t="shared" ca="1" si="1037"/>
        <v>-2.1347871310601008E-4</v>
      </c>
      <c r="GG461" s="223">
        <f t="shared" ca="1" si="1038"/>
        <v>1.1562336028254655E-4</v>
      </c>
      <c r="GH461" s="223">
        <f t="shared" ca="1" si="1039"/>
        <v>3.472258080333236E-5</v>
      </c>
      <c r="GI461" s="223">
        <f t="shared" ca="1" si="1040"/>
        <v>-1.6930519613997296E-4</v>
      </c>
      <c r="GJ461" s="223">
        <f t="shared" ca="1" si="1041"/>
        <v>2.2702679204631668E-4</v>
      </c>
      <c r="GK461" s="223">
        <f t="shared" ca="1" si="1042"/>
        <v>-1.8168297075045023E-4</v>
      </c>
      <c r="GL461" s="223">
        <f t="shared" ca="1" si="1043"/>
        <v>5.3858879129878634E-5</v>
      </c>
      <c r="GM461" s="223">
        <f t="shared" ca="1" si="1044"/>
        <v>9.8416017602867095E-5</v>
      </c>
      <c r="GN461" s="223">
        <f t="shared" ca="1" si="1045"/>
        <v>-2.0601209990056467E-4</v>
      </c>
      <c r="GO461" s="223">
        <f t="shared" ca="1" si="1046"/>
        <v>2.2008299588182766E-4</v>
      </c>
      <c r="GP461" s="223">
        <f t="shared" ca="1" si="1047"/>
        <v>-1.3424081294750994E-4</v>
      </c>
      <c r="GQ461" s="223">
        <f t="shared" ca="1" si="1048"/>
        <v>-1.2543892529145174E-5</v>
      </c>
      <c r="GR461" s="223">
        <f t="shared" ca="1" si="1049"/>
        <v>1.5363393304929584E-4</v>
      </c>
      <c r="GS461" s="223">
        <f t="shared" ca="1" si="1050"/>
        <v>-2.2497737994752105E-4</v>
      </c>
      <c r="GT461" s="223">
        <f t="shared" ca="1" si="1051"/>
        <v>1.9418579988989411E-4</v>
      </c>
      <c r="GU461" s="223">
        <f t="shared" ca="1" si="1052"/>
        <v>-7.5237926471470232E-5</v>
      </c>
      <c r="GV461" s="223">
        <f t="shared" ca="1" si="1053"/>
        <v>-7.7866392586336354E-5</v>
      </c>
      <c r="GW461" s="223">
        <f t="shared" ca="1" si="1054"/>
        <v>1.9562099734123057E-4</v>
      </c>
      <c r="GX461" s="223">
        <f t="shared" ca="1" si="1055"/>
        <v>-2.2456775909770004E-4</v>
      </c>
      <c r="GY461" s="223">
        <f t="shared" ca="1" si="1056"/>
        <v>1.5156545320030562E-4</v>
      </c>
      <c r="GZ461" s="223">
        <f t="shared" ca="1" si="1057"/>
        <v>-9.7556002872868283E-6</v>
      </c>
      <c r="HA461" s="223">
        <f t="shared" ca="1" si="1058"/>
        <v>-1.3648309119849313E-4</v>
      </c>
      <c r="HB461" s="223">
        <f t="shared" ca="1" si="1059"/>
        <v>2.2076131269468512E-4</v>
      </c>
      <c r="HC461" s="223">
        <f t="shared" ca="1" si="1060"/>
        <v>-2.0481851362364248E-4</v>
      </c>
      <c r="HD461" s="223">
        <f t="shared" ca="1" si="1061"/>
        <v>9.5892391451907384E-5</v>
      </c>
      <c r="HE461" s="223">
        <f t="shared" ca="1" si="1062"/>
        <v>5.6566871643099346E-5</v>
      </c>
      <c r="HF461" s="223">
        <f t="shared" ca="1" si="1063"/>
        <v>-1.8334595764018581E-4</v>
      </c>
      <c r="HG461" s="223">
        <f t="shared" ca="1" si="1064"/>
        <v>2.2688981203223749E-4</v>
      </c>
      <c r="HH461" s="223">
        <f t="shared" ca="1" si="1065"/>
        <v>-1.6743043528465878E-4</v>
      </c>
      <c r="HI461" s="223">
        <f t="shared" ca="1" si="1066"/>
        <v>3.19611413400115E-5</v>
      </c>
      <c r="HJ461" s="223">
        <f t="shared" ca="1" si="1067"/>
        <v>1.180178425702117E-4</v>
      </c>
      <c r="HK461" s="223">
        <f t="shared" ca="1" si="1068"/>
        <v>-2.1441919332019054E-4</v>
      </c>
      <c r="HL461" s="223">
        <f t="shared" ca="1" si="1069"/>
        <v>2.1347871310600677E-4</v>
      </c>
      <c r="HM461" s="223">
        <f t="shared" ca="1" si="1070"/>
        <v>-1.1562336028256057E-4</v>
      </c>
      <c r="HN461" s="223">
        <f t="shared" ca="1" si="1071"/>
        <v>-3.4722580803329067E-5</v>
      </c>
      <c r="HO461" s="223">
        <f t="shared" ca="1" si="1072"/>
        <v>1.6930519613997074E-4</v>
      </c>
      <c r="HP461" s="223">
        <f t="shared" ca="1" si="1073"/>
        <v>-2.2702679204631711E-4</v>
      </c>
      <c r="HQ461" s="223">
        <f t="shared" ca="1" si="1074"/>
        <v>1.8168297075044445E-4</v>
      </c>
      <c r="HR461" s="223">
        <f t="shared" ca="1" si="1075"/>
        <v>-5.3858879129881887E-5</v>
      </c>
      <c r="HS461" s="223">
        <f t="shared" ca="1" si="1076"/>
        <v>-9.8416017602864046E-5</v>
      </c>
      <c r="HT461" s="223">
        <f t="shared" ca="1" si="1077"/>
        <v>2.0601209990056871E-4</v>
      </c>
      <c r="HU461" s="223">
        <f t="shared" ca="1" si="1078"/>
        <v>-2.2008299588182527E-4</v>
      </c>
      <c r="HV461" s="223">
        <f t="shared" ca="1" si="1079"/>
        <v>1.3424081294752306E-4</v>
      </c>
      <c r="HW461" s="223">
        <f t="shared" ca="1" si="1080"/>
        <v>1.2543892529141853E-5</v>
      </c>
      <c r="HX461" s="223">
        <f t="shared" ca="1" si="1081"/>
        <v>-1.536339330492934E-4</v>
      </c>
      <c r="HY461" s="223">
        <f t="shared" ca="1" si="1082"/>
        <v>2.249773799475224E-4</v>
      </c>
      <c r="HZ461" s="223">
        <f t="shared" ca="1" si="1083"/>
        <v>-1.9418579988990256E-4</v>
      </c>
      <c r="IA461" s="223">
        <f t="shared" ca="1" si="1084"/>
        <v>7.5237926471473376E-5</v>
      </c>
      <c r="IB461" s="223">
        <f t="shared" ca="1" si="1085"/>
        <v>7.786639258633325E-5</v>
      </c>
      <c r="IC461" s="223">
        <f t="shared" ca="1" si="1086"/>
        <v>-1.9562099734123545E-4</v>
      </c>
      <c r="ID461" s="223">
        <f t="shared" ca="1" si="1087"/>
        <v>2.2456775909769861E-4</v>
      </c>
      <c r="IE461" s="223">
        <f t="shared" ca="1" si="1088"/>
        <v>-2.4990785094690642E-4</v>
      </c>
      <c r="IF461" s="223">
        <f t="shared" ca="1" si="1089"/>
        <v>9.7556002872901758E-6</v>
      </c>
      <c r="IG461" s="223">
        <f t="shared" ca="1" si="1090"/>
        <v>1.3648309119850081E-4</v>
      </c>
      <c r="IH461" s="223">
        <f t="shared" ca="1" si="1091"/>
        <v>-2.207613126946874E-4</v>
      </c>
      <c r="II461" s="223">
        <f t="shared" ca="1" si="1092"/>
        <v>2.0481851362364953E-4</v>
      </c>
      <c r="IJ461" s="223">
        <f t="shared" ca="1" si="1093"/>
        <v>-9.589239145191042E-5</v>
      </c>
      <c r="IK461" s="223">
        <f t="shared" ca="1" si="1094"/>
        <v>-5.6566871643096107E-5</v>
      </c>
      <c r="IL461" s="223">
        <f t="shared" ca="1" si="1095"/>
        <v>1.8334595764019147E-4</v>
      </c>
      <c r="IM461" s="223">
        <f t="shared" ca="1" si="1096"/>
        <v>-2.2688981203223838E-4</v>
      </c>
      <c r="IN461" s="223">
        <f t="shared" ca="1" si="1097"/>
        <v>1.6743043528466979E-4</v>
      </c>
      <c r="IO461" s="223">
        <f t="shared" ca="1" si="1098"/>
        <v>-3.1961141340002014E-5</v>
      </c>
      <c r="IP461" s="223">
        <f t="shared" ca="1" si="1099"/>
        <v>-1.1801784257021988E-4</v>
      </c>
      <c r="IQ461" s="223">
        <f t="shared" ca="1" si="1100"/>
        <v>2.1441919332019371E-4</v>
      </c>
      <c r="IR461" s="223">
        <f t="shared" ca="1" si="1101"/>
        <v>-2.1347871310601238E-4</v>
      </c>
      <c r="IS461" s="223">
        <f t="shared" ca="1" si="1102"/>
        <v>1.156233602825523E-4</v>
      </c>
      <c r="IT461" s="223">
        <f t="shared" ca="1" si="1103"/>
        <v>3.4722580803338526E-5</v>
      </c>
      <c r="IU461" s="223">
        <f t="shared" ca="1" si="1104"/>
        <v>-1.6930519613997714E-4</v>
      </c>
      <c r="IV461" s="223">
        <f t="shared" ca="1" si="1105"/>
        <v>2.2702679204631638E-4</v>
      </c>
      <c r="IW461" s="223">
        <f t="shared" ca="1" si="1106"/>
        <v>-1.8168297075045421E-4</v>
      </c>
      <c r="IX461" s="223">
        <f t="shared" ca="1" si="1107"/>
        <v>5.3858879129872576E-5</v>
      </c>
      <c r="IY461" s="223">
        <f t="shared" ca="1" si="1108"/>
        <v>9.8416017602872706E-5</v>
      </c>
      <c r="IZ461" s="223">
        <f t="shared" ca="1" si="1109"/>
        <v>-2.0601209990056188E-4</v>
      </c>
      <c r="JA461" s="223">
        <f t="shared" ca="1" si="1110"/>
        <v>2.2008299588182934E-4</v>
      </c>
      <c r="JB461" s="223">
        <f t="shared" ca="1" si="1111"/>
        <v>-1.3424081294751534E-4</v>
      </c>
    </row>
    <row r="462" spans="2:262">
      <c r="B462" s="230">
        <v>101</v>
      </c>
      <c r="C462" s="229">
        <f t="shared" si="1112"/>
        <v>1.9726562500000013E-3</v>
      </c>
      <c r="D462" s="226">
        <f t="shared" ca="1" si="855"/>
        <v>49.866229595713676</v>
      </c>
      <c r="E462" s="225">
        <f ca="1">DC361</f>
        <v>-0.13377040428632017</v>
      </c>
      <c r="F462" s="224">
        <v>101</v>
      </c>
      <c r="G462" s="223">
        <f t="shared" ca="1" si="856"/>
        <v>-2.000801064279496E-5</v>
      </c>
      <c r="H462" s="223">
        <f t="shared" ca="1" si="857"/>
        <v>6.6248057999231049E-5</v>
      </c>
      <c r="I462" s="223">
        <f t="shared" ca="1" si="858"/>
        <v>-8.444482907899306E-5</v>
      </c>
      <c r="J462" s="223">
        <f t="shared" ca="1" si="859"/>
        <v>6.6895500672696013E-5</v>
      </c>
      <c r="K462" s="223">
        <f t="shared" ca="1" si="860"/>
        <v>-2.1028828880233191E-5</v>
      </c>
      <c r="L462" s="223">
        <f t="shared" ca="1" si="861"/>
        <v>-3.3739496422889812E-5</v>
      </c>
      <c r="M462" s="223">
        <f t="shared" ca="1" si="862"/>
        <v>7.4225651830045074E-5</v>
      </c>
      <c r="N462" s="223">
        <f t="shared" ca="1" si="863"/>
        <v>-8.3291558494054646E-5</v>
      </c>
      <c r="O462" s="223">
        <f t="shared" ca="1" si="864"/>
        <v>5.7099553350436019E-5</v>
      </c>
      <c r="P462" s="223">
        <f t="shared" ca="1" si="865"/>
        <v>-6.7368993117272612E-6</v>
      </c>
      <c r="Q462" s="223">
        <f t="shared" ca="1" si="866"/>
        <v>-4.6477532339075127E-5</v>
      </c>
      <c r="R462" s="223">
        <f t="shared" ca="1" si="867"/>
        <v>8.0017692480547218E-5</v>
      </c>
      <c r="S462" s="223">
        <f t="shared" ca="1" si="868"/>
        <v>-7.9685791688852408E-5</v>
      </c>
      <c r="T462" s="223">
        <f t="shared" ca="1" si="869"/>
        <v>4.5622325940461976E-5</v>
      </c>
      <c r="U462" s="223">
        <f t="shared" ca="1" si="870"/>
        <v>7.75339633849225E-6</v>
      </c>
      <c r="V462" s="223">
        <f t="shared" ca="1" si="871"/>
        <v>-5.7847050551309609E-5</v>
      </c>
      <c r="W462" s="223">
        <f t="shared" ca="1" si="872"/>
        <v>8.3453634963228849E-5</v>
      </c>
      <c r="X462" s="223">
        <f t="shared" ca="1" si="873"/>
        <v>-7.3733699440123069E-5</v>
      </c>
      <c r="Y462" s="223">
        <f t="shared" ca="1" si="874"/>
        <v>3.2801762135400877E-5</v>
      </c>
      <c r="Z462" s="223">
        <f t="shared" ca="1" si="875"/>
        <v>2.2015395441521239E-5</v>
      </c>
      <c r="AA462" s="223">
        <f t="shared" ca="1" si="876"/>
        <v>-6.7513278833621125E-5</v>
      </c>
      <c r="AB462" s="223">
        <f t="shared" ca="1" si="877"/>
        <v>8.4432308930167547E-5</v>
      </c>
      <c r="AC462" s="223">
        <f t="shared" ca="1" si="878"/>
        <v>-6.5610539409105805E-5</v>
      </c>
      <c r="AD462" s="223">
        <f t="shared" ca="1" si="879"/>
        <v>1.9015359785479309E-5</v>
      </c>
      <c r="AE462" s="223">
        <f t="shared" ca="1" si="880"/>
        <v>3.5629157495271755E-5</v>
      </c>
      <c r="AF462" s="223">
        <f t="shared" ca="1" si="881"/>
        <v>-7.5191597846965624E-5</v>
      </c>
      <c r="AG462" s="223">
        <f t="shared" ca="1" si="882"/>
        <v>8.2924897605111679E-5</v>
      </c>
      <c r="AH462" s="223">
        <f t="shared" ca="1" si="883"/>
        <v>-5.5555495729617789E-5</v>
      </c>
      <c r="AI462" s="223">
        <f t="shared" ca="1" si="884"/>
        <v>4.6690555818275982E-6</v>
      </c>
      <c r="AJ462" s="223">
        <f t="shared" ca="1" si="885"/>
        <v>4.8193829152970063E-5</v>
      </c>
      <c r="AK462" s="223">
        <f t="shared" ca="1" si="886"/>
        <v>-8.065592167461012E-5</v>
      </c>
      <c r="AL462" s="223">
        <f t="shared" ca="1" si="887"/>
        <v>7.8975786285249918E-5</v>
      </c>
      <c r="AM462" s="223">
        <f t="shared" ca="1" si="888"/>
        <v>-4.386463629934855E-5</v>
      </c>
      <c r="AN462" s="223">
        <f t="shared" ca="1" si="889"/>
        <v>-9.8147276337872663E-6</v>
      </c>
      <c r="AO462" s="223">
        <f t="shared" ca="1" si="890"/>
        <v>5.9339447235796244E-5</v>
      </c>
      <c r="AP462" s="223">
        <f t="shared" ca="1" si="891"/>
        <v>-8.3745354857568005E-5</v>
      </c>
      <c r="AQ462" s="223">
        <f t="shared" ca="1" si="892"/>
        <v>7.2701255428776038E-5</v>
      </c>
      <c r="AR462" s="223">
        <f t="shared" ca="1" si="893"/>
        <v>-3.0882195144922282E-5</v>
      </c>
      <c r="AS462" s="223">
        <f t="shared" ca="1" si="894"/>
        <v>-2.4009518989241445E-5</v>
      </c>
      <c r="AT462" s="223">
        <f t="shared" ca="1" si="895"/>
        <v>6.8737832193326446E-5</v>
      </c>
      <c r="AU462" s="223">
        <f t="shared" ca="1" si="896"/>
        <v>-8.436892991556987E-5</v>
      </c>
      <c r="AV462" s="223">
        <f t="shared" ca="1" si="897"/>
        <v>6.4286056809912095E-5</v>
      </c>
      <c r="AW462" s="223">
        <f t="shared" ca="1" si="898"/>
        <v>-1.6990436549019866E-5</v>
      </c>
      <c r="AX462" s="223">
        <f t="shared" ca="1" si="899"/>
        <v>-3.7497356895438547E-5</v>
      </c>
      <c r="AY462" s="223">
        <f t="shared" ca="1" si="900"/>
        <v>7.6112251256937828E-5</v>
      </c>
      <c r="AZ462" s="223">
        <f t="shared" ca="1" si="901"/>
        <v>-8.2508285858612853E-5</v>
      </c>
      <c r="BA462" s="223">
        <f t="shared" ca="1" si="902"/>
        <v>5.3977973555526725E-5</v>
      </c>
      <c r="BB462" s="223">
        <f t="shared" ca="1" si="903"/>
        <v>-2.5983993874332726E-6</v>
      </c>
      <c r="BC462" s="223">
        <f t="shared" ca="1" si="904"/>
        <v>-4.9881095806267297E-5</v>
      </c>
      <c r="BD462" s="223">
        <f t="shared" ca="1" si="905"/>
        <v>8.1245566757375012E-5</v>
      </c>
      <c r="BE462" s="223">
        <f t="shared" ca="1" si="906"/>
        <v>-7.8218208821083813E-5</v>
      </c>
      <c r="BF462" s="223">
        <f t="shared" ca="1" si="907"/>
        <v>4.2080524241531781E-5</v>
      </c>
      <c r="BG462" s="223">
        <f t="shared" ca="1" si="908"/>
        <v>1.187014690415198E-5</v>
      </c>
      <c r="BH462" s="223">
        <f t="shared" ca="1" si="909"/>
        <v>-6.0796100056112455E-5</v>
      </c>
      <c r="BI462" s="223">
        <f t="shared" ca="1" si="910"/>
        <v>8.3986629681581621E-5</v>
      </c>
      <c r="BJ462" s="223">
        <f t="shared" ca="1" si="911"/>
        <v>-7.1625018899633722E-5</v>
      </c>
      <c r="BK462" s="223">
        <f t="shared" ca="1" si="912"/>
        <v>2.8944025874848602E-5</v>
      </c>
      <c r="BL462" s="223">
        <f t="shared" ca="1" si="913"/>
        <v>2.5989180100497417E-5</v>
      </c>
      <c r="BM462" s="223">
        <f t="shared" ca="1" si="914"/>
        <v>-6.9920980453191543E-5</v>
      </c>
      <c r="BN462" s="223">
        <f t="shared" ca="1" si="915"/>
        <v>8.4254730212348592E-5</v>
      </c>
      <c r="BO462" s="223">
        <f t="shared" ca="1" si="916"/>
        <v>-6.2922850693905813E-5</v>
      </c>
      <c r="BP462" s="223">
        <f t="shared" ca="1" si="917"/>
        <v>1.4955278908896638E-5</v>
      </c>
      <c r="BQ462" s="223">
        <f t="shared" ca="1" si="918"/>
        <v>3.9342969289927487E-5</v>
      </c>
      <c r="BR462" s="223">
        <f t="shared" ca="1" si="919"/>
        <v>-7.6987057492773752E-5</v>
      </c>
      <c r="BS462" s="223">
        <f t="shared" ca="1" si="920"/>
        <v>8.2041974205896315E-5</v>
      </c>
      <c r="BT462" s="223">
        <f t="shared" ca="1" si="921"/>
        <v>-5.2367937068532248E-5</v>
      </c>
      <c r="BU462" s="223">
        <f t="shared" ca="1" si="922"/>
        <v>5.261780144071715E-7</v>
      </c>
      <c r="BV462" s="223">
        <f t="shared" ca="1" si="923"/>
        <v>5.153831595262514E-5</v>
      </c>
      <c r="BW462" s="223">
        <f t="shared" ca="1" si="924"/>
        <v>-8.1786272548692714E-5</v>
      </c>
      <c r="BX462" s="223">
        <f t="shared" ca="1" si="925"/>
        <v>7.7413515632691546E-5</v>
      </c>
      <c r="BY462" s="223">
        <f t="shared" ca="1" si="926"/>
        <v>-4.0271064449404046E-5</v>
      </c>
      <c r="BZ462" s="223">
        <f t="shared" ca="1" si="927"/>
        <v>-1.3918416041872646E-5</v>
      </c>
      <c r="CA462" s="223">
        <f t="shared" ca="1" si="928"/>
        <v>6.2216131579068281E-5</v>
      </c>
      <c r="CB462" s="223">
        <f t="shared" ca="1" si="929"/>
        <v>-8.4177314100337391E-5</v>
      </c>
      <c r="CC462" s="223">
        <f t="shared" ca="1" si="930"/>
        <v>7.050563813733951E-5</v>
      </c>
      <c r="CD462" s="223">
        <f t="shared" ca="1" si="931"/>
        <v>-2.6988421805873626E-5</v>
      </c>
      <c r="CE462" s="223">
        <f t="shared" ca="1" si="932"/>
        <v>-2.7953186301458891E-5</v>
      </c>
      <c r="CF462" s="223">
        <f t="shared" ca="1" si="933"/>
        <v>7.1062010928944197E-5</v>
      </c>
      <c r="CG462" s="223">
        <f t="shared" ca="1" si="934"/>
        <v>-8.4089778610134578E-5</v>
      </c>
      <c r="CH462" s="223">
        <f t="shared" ca="1" si="935"/>
        <v>6.1521742205478442E-5</v>
      </c>
      <c r="CI462" s="223">
        <f t="shared" ca="1" si="936"/>
        <v>-1.291111276797495E-5</v>
      </c>
      <c r="CJ462" s="223">
        <f t="shared" ca="1" si="937"/>
        <v>-4.1164882950845604E-5</v>
      </c>
      <c r="CK462" s="223">
        <f t="shared" ca="1" si="938"/>
        <v>7.7815489603907519E-5</v>
      </c>
      <c r="CL462" s="223">
        <f t="shared" ca="1" si="939"/>
        <v>-8.1526243535665733E-5</v>
      </c>
      <c r="CM462" s="223">
        <f t="shared" ca="1" si="940"/>
        <v>5.0726356094410044E-5</v>
      </c>
      <c r="CN462" s="223">
        <f t="shared" ca="1" si="941"/>
        <v>1.5463603085797472E-6</v>
      </c>
      <c r="CO462" s="223">
        <f t="shared" ca="1" si="942"/>
        <v>-5.3164491344593004E-5</v>
      </c>
      <c r="CP462" s="223">
        <f t="shared" ca="1" si="943"/>
        <v>8.2277713347613074E-5</v>
      </c>
      <c r="CQ462" s="223">
        <f t="shared" ca="1" si="944"/>
        <v>-7.6562191437159463E-5</v>
      </c>
      <c r="CR462" s="223">
        <f t="shared" ca="1" si="945"/>
        <v>3.84373468738862E-5</v>
      </c>
      <c r="CS462" s="223">
        <f t="shared" ca="1" si="946"/>
        <v>1.5958301246215153E-5</v>
      </c>
      <c r="CT462" s="223">
        <f t="shared" ca="1" si="947"/>
        <v>-6.3598686430771893E-5</v>
      </c>
      <c r="CU462" s="223">
        <f t="shared" ca="1" si="948"/>
        <v>8.431729325267144E-5</v>
      </c>
      <c r="CV462" s="223">
        <f t="shared" ca="1" si="949"/>
        <v>-6.9343787415005693E-5</v>
      </c>
      <c r="CW462" s="223">
        <f t="shared" ca="1" si="950"/>
        <v>2.5016560920764859E-5</v>
      </c>
      <c r="CX462" s="223">
        <f t="shared" ca="1" si="951"/>
        <v>2.9900354548227052E-5</v>
      </c>
      <c r="CY462" s="223">
        <f t="shared" ca="1" si="952"/>
        <v>-7.2160236306494297E-5</v>
      </c>
      <c r="CZ462" s="223">
        <f t="shared" ca="1" si="953"/>
        <v>8.3874174469605149E-5</v>
      </c>
      <c r="DA462" s="223">
        <f t="shared" ca="1" si="954"/>
        <v>-6.0083575319992561E-5</v>
      </c>
      <c r="DB462" s="223">
        <f t="shared" ca="1" si="955"/>
        <v>1.0859169455497064E-5</v>
      </c>
      <c r="DC462" s="223">
        <f t="shared" ca="1" si="956"/>
        <v>4.2962000425528224E-5</v>
      </c>
      <c r="DD462" s="223">
        <f t="shared" ca="1" si="957"/>
        <v>-7.8597048573812405E-5</v>
      </c>
      <c r="DE462" s="223">
        <f t="shared" ca="1" si="958"/>
        <v>8.0961404504791262E-5</v>
      </c>
      <c r="DF462" s="223">
        <f t="shared" ca="1" si="959"/>
        <v>-4.9054219460157175E-5</v>
      </c>
      <c r="DG462" s="223">
        <f t="shared" ca="1" si="960"/>
        <v>-3.6179671619389044E-6</v>
      </c>
      <c r="DH462" s="223">
        <f t="shared" ca="1" si="961"/>
        <v>5.4758642434926966E-5</v>
      </c>
      <c r="DI462" s="223">
        <f t="shared" ca="1" si="962"/>
        <v>-8.2719593128574202E-5</v>
      </c>
      <c r="DJ462" s="223">
        <f t="shared" ca="1" si="963"/>
        <v>7.5664749040351418E-5</v>
      </c>
      <c r="DK462" s="223">
        <f t="shared" ca="1" si="964"/>
        <v>-3.6580476077874367E-5</v>
      </c>
      <c r="DL462" s="223">
        <f t="shared" ca="1" si="965"/>
        <v>-1.798857376660626E-5</v>
      </c>
      <c r="DM462" s="223">
        <f t="shared" ca="1" si="966"/>
        <v>6.494293181187762E-5</v>
      </c>
      <c r="DN462" s="223">
        <f t="shared" ca="1" si="967"/>
        <v>-8.4406482820377E-5</v>
      </c>
      <c r="DO462" s="223">
        <f t="shared" ca="1" si="968"/>
        <v>6.8140166588065684E-5</v>
      </c>
      <c r="DP462" s="223">
        <f t="shared" ca="1" si="969"/>
        <v>-2.3029630994789194E-5</v>
      </c>
      <c r="DQ462" s="223">
        <f t="shared" ca="1" si="970"/>
        <v>-3.1829511939463894E-5</v>
      </c>
      <c r="DR462" s="223">
        <f t="shared" ca="1" si="971"/>
        <v>7.321499505593837E-5</v>
      </c>
      <c r="DS462" s="223">
        <f t="shared" ca="1" si="972"/>
        <v>-8.3608047662632565E-5</v>
      </c>
      <c r="DT462" s="223">
        <f t="shared" ca="1" si="973"/>
        <v>5.860921633540349E-5</v>
      </c>
      <c r="DU462" s="223">
        <f t="shared" ca="1" si="974"/>
        <v>-8.8006849853920775E-6</v>
      </c>
      <c r="DV462" s="223">
        <f t="shared" ca="1" si="975"/>
        <v>-4.473323919760513E-5</v>
      </c>
      <c r="DW462" s="223">
        <f t="shared" ca="1" si="976"/>
        <v>7.9331263620588524E-5</v>
      </c>
      <c r="DX462" s="223">
        <f t="shared" ca="1" si="977"/>
        <v>-8.0347797351184978E-5</v>
      </c>
      <c r="DY462" s="223">
        <f t="shared" ca="1" si="978"/>
        <v>4.7352534398356895E-5</v>
      </c>
      <c r="DZ462" s="223">
        <f t="shared" ca="1" si="979"/>
        <v>5.687394687164226E-6</v>
      </c>
      <c r="EA462" s="223">
        <f t="shared" ca="1" si="980"/>
        <v>-5.6319808966610172E-5</v>
      </c>
      <c r="EB462" s="223">
        <f t="shared" ca="1" si="981"/>
        <v>8.3111645719719987E-5</v>
      </c>
      <c r="EC462" s="223">
        <f t="shared" ca="1" si="982"/>
        <v>-7.4721729028007604E-5</v>
      </c>
      <c r="ED462" s="223">
        <f t="shared" ca="1" si="983"/>
        <v>3.470157057090532E-5</v>
      </c>
      <c r="EE462" s="223">
        <f t="shared" ca="1" si="984"/>
        <v>2.0008010642796454E-5</v>
      </c>
      <c r="EF462" s="223">
        <f t="shared" ca="1" si="985"/>
        <v>-6.6248057999232485E-5</v>
      </c>
      <c r="EG462" s="223">
        <f t="shared" ca="1" si="986"/>
        <v>8.4444829078993087E-5</v>
      </c>
      <c r="EH462" s="223">
        <f t="shared" ca="1" si="987"/>
        <v>-6.6895500672696569E-5</v>
      </c>
      <c r="EI462" s="223">
        <f t="shared" ca="1" si="988"/>
        <v>2.102882888023334E-5</v>
      </c>
      <c r="EJ462" s="223">
        <f t="shared" ca="1" si="989"/>
        <v>3.3739496422890496E-5</v>
      </c>
      <c r="EK462" s="223">
        <f t="shared" ca="1" si="990"/>
        <v>-7.4225651830045724E-5</v>
      </c>
      <c r="EL462" s="223">
        <f t="shared" ca="1" si="991"/>
        <v>8.3291558494054266E-5</v>
      </c>
      <c r="EM462" s="223">
        <f t="shared" ca="1" si="992"/>
        <v>-5.7099553350433708E-5</v>
      </c>
      <c r="EN462" s="223">
        <f t="shared" ca="1" si="993"/>
        <v>6.7368993117283149E-6</v>
      </c>
      <c r="EO462" s="223">
        <f t="shared" ca="1" si="994"/>
        <v>4.6477532339074998E-5</v>
      </c>
      <c r="EP462" s="223">
        <f t="shared" ca="1" si="995"/>
        <v>-8.0017692480547462E-5</v>
      </c>
      <c r="EQ462" s="223">
        <f t="shared" ca="1" si="996"/>
        <v>7.9685791688851974E-5</v>
      </c>
      <c r="ER462" s="223">
        <f t="shared" ca="1" si="997"/>
        <v>-4.5622325940460336E-5</v>
      </c>
      <c r="ES462" s="223">
        <f t="shared" ca="1" si="998"/>
        <v>-7.7533963384953773E-6</v>
      </c>
      <c r="ET462" s="223">
        <f t="shared" ca="1" si="999"/>
        <v>5.7847050551308843E-5</v>
      </c>
      <c r="EU462" s="223">
        <f t="shared" ca="1" si="1000"/>
        <v>-8.3453634963228781E-5</v>
      </c>
      <c r="EV462" s="223">
        <f t="shared" ca="1" si="1001"/>
        <v>7.3733699440122703E-5</v>
      </c>
      <c r="EW462" s="223">
        <f t="shared" ca="1" si="1002"/>
        <v>-3.2801762135399637E-5</v>
      </c>
      <c r="EX462" s="223">
        <f t="shared" ca="1" si="1003"/>
        <v>-2.2015395441523112E-5</v>
      </c>
      <c r="EY462" s="223">
        <f t="shared" ca="1" si="1004"/>
        <v>6.7513278833623023E-5</v>
      </c>
      <c r="EZ462" s="223">
        <f t="shared" ca="1" si="1005"/>
        <v>-8.4432308930167561E-5</v>
      </c>
      <c r="FA462" s="223">
        <f t="shared" ca="1" si="1006"/>
        <v>6.5610539409106076E-5</v>
      </c>
      <c r="FB462" s="223">
        <f t="shared" ca="1" si="1007"/>
        <v>-1.9015359785478574E-5</v>
      </c>
      <c r="FC462" s="223">
        <f t="shared" ca="1" si="1008"/>
        <v>-3.5629157495272975E-5</v>
      </c>
      <c r="FD462" s="223">
        <f t="shared" ca="1" si="1009"/>
        <v>7.5191597846966505E-5</v>
      </c>
      <c r="FE462" s="223">
        <f t="shared" ca="1" si="1010"/>
        <v>-8.2924897605111082E-5</v>
      </c>
      <c r="FF462" s="223">
        <f t="shared" ca="1" si="1011"/>
        <v>5.5555495729619036E-5</v>
      </c>
      <c r="FG462" s="223">
        <f t="shared" ca="1" si="1012"/>
        <v>-4.6690555818280556E-6</v>
      </c>
      <c r="FH462" s="223">
        <f t="shared" ca="1" si="1013"/>
        <v>-4.8193829152970666E-5</v>
      </c>
      <c r="FI462" s="223">
        <f t="shared" ca="1" si="1014"/>
        <v>8.0655921674610323E-5</v>
      </c>
      <c r="FJ462" s="223">
        <f t="shared" ca="1" si="1015"/>
        <v>-7.8975786285249226E-5</v>
      </c>
      <c r="FK462" s="223">
        <f t="shared" ca="1" si="1016"/>
        <v>4.3864636299345867E-5</v>
      </c>
      <c r="FL462" s="223">
        <f t="shared" ca="1" si="1017"/>
        <v>9.8147276337856197E-6</v>
      </c>
      <c r="FM462" s="223">
        <f t="shared" ca="1" si="1018"/>
        <v>-5.9339447235795905E-5</v>
      </c>
      <c r="FN462" s="223">
        <f t="shared" ca="1" si="1019"/>
        <v>8.3745354857568099E-5</v>
      </c>
      <c r="FO462" s="223">
        <f t="shared" ca="1" si="1020"/>
        <v>-7.2701255428775659E-5</v>
      </c>
      <c r="FP462" s="223">
        <f t="shared" ca="1" si="1021"/>
        <v>3.0882195144920473E-5</v>
      </c>
      <c r="FQ462" s="223">
        <f t="shared" ca="1" si="1022"/>
        <v>2.4009518989244457E-5</v>
      </c>
      <c r="FR462" s="223">
        <f t="shared" ca="1" si="1023"/>
        <v>-6.8737832193325484E-5</v>
      </c>
      <c r="FS462" s="223">
        <f t="shared" ca="1" si="1024"/>
        <v>8.4368929915569884E-5</v>
      </c>
      <c r="FT462" s="223">
        <f t="shared" ca="1" si="1025"/>
        <v>-6.4286056809911607E-5</v>
      </c>
      <c r="FU462" s="223">
        <f t="shared" ca="1" si="1026"/>
        <v>1.6990436549019134E-5</v>
      </c>
      <c r="FV462" s="223">
        <f t="shared" ca="1" si="1027"/>
        <v>3.7497356895440288E-5</v>
      </c>
      <c r="FW462" s="223">
        <f t="shared" ca="1" si="1028"/>
        <v>-7.6112251256939183E-5</v>
      </c>
      <c r="FX462" s="223">
        <f t="shared" ca="1" si="1029"/>
        <v>8.2508285858613219E-5</v>
      </c>
      <c r="FY462" s="223">
        <f t="shared" ca="1" si="1030"/>
        <v>-5.397797355552707E-5</v>
      </c>
      <c r="FZ462" s="223">
        <f t="shared" ca="1" si="1031"/>
        <v>2.598399387432534E-6</v>
      </c>
      <c r="GA462" s="223">
        <f t="shared" ca="1" si="1032"/>
        <v>4.98810958062679E-5</v>
      </c>
      <c r="GB462" s="223">
        <f t="shared" ca="1" si="1033"/>
        <v>-8.124556675737554E-5</v>
      </c>
      <c r="GC462" s="223">
        <f t="shared" ca="1" si="1034"/>
        <v>7.8218208821083081E-5</v>
      </c>
      <c r="GD462" s="223">
        <f t="shared" ca="1" si="1035"/>
        <v>-4.2080524241533217E-5</v>
      </c>
      <c r="GE462" s="223">
        <f t="shared" ca="1" si="1036"/>
        <v>-1.1870146904150343E-5</v>
      </c>
      <c r="GF462" s="223">
        <f t="shared" ca="1" si="1037"/>
        <v>6.079610005611297E-5</v>
      </c>
      <c r="GG462" s="223">
        <f t="shared" ca="1" si="1038"/>
        <v>-8.3986629681581716E-5</v>
      </c>
      <c r="GH462" s="223">
        <f t="shared" ca="1" si="1039"/>
        <v>7.1625018899633329E-5</v>
      </c>
      <c r="GI462" s="223">
        <f t="shared" ca="1" si="1040"/>
        <v>-2.8944025874845641E-5</v>
      </c>
      <c r="GJ462" s="223">
        <f t="shared" ca="1" si="1041"/>
        <v>-2.5989180100495842E-5</v>
      </c>
      <c r="GK462" s="223">
        <f t="shared" ca="1" si="1042"/>
        <v>6.9920980453190622E-5</v>
      </c>
      <c r="GL462" s="223">
        <f t="shared" ca="1" si="1043"/>
        <v>-8.4254730212348538E-5</v>
      </c>
      <c r="GM462" s="223">
        <f t="shared" ca="1" si="1044"/>
        <v>6.2922850693905325E-5</v>
      </c>
      <c r="GN462" s="223">
        <f t="shared" ca="1" si="1045"/>
        <v>-1.4955278908895902E-5</v>
      </c>
      <c r="GO462" s="223">
        <f t="shared" ca="1" si="1046"/>
        <v>-3.9342969289930265E-5</v>
      </c>
      <c r="GP462" s="223">
        <f t="shared" ca="1" si="1047"/>
        <v>7.6987057492773075E-5</v>
      </c>
      <c r="GQ462" s="223">
        <f t="shared" ca="1" si="1048"/>
        <v>-8.2041974205896708E-5</v>
      </c>
      <c r="GR462" s="223">
        <f t="shared" ca="1" si="1049"/>
        <v>5.2367937068531666E-5</v>
      </c>
      <c r="GS462" s="223">
        <f t="shared" ca="1" si="1050"/>
        <v>-5.2617801440643289E-7</v>
      </c>
      <c r="GT462" s="223">
        <f t="shared" ca="1" si="1051"/>
        <v>-5.1538315952625737E-5</v>
      </c>
      <c r="GU462" s="223">
        <f t="shared" ca="1" si="1052"/>
        <v>8.1786272548693486E-5</v>
      </c>
      <c r="GV462" s="223">
        <f t="shared" ca="1" si="1053"/>
        <v>-7.7413515632690299E-5</v>
      </c>
      <c r="GW462" s="223">
        <f t="shared" ca="1" si="1054"/>
        <v>4.0271064449405503E-5</v>
      </c>
      <c r="GX462" s="223">
        <f t="shared" ca="1" si="1055"/>
        <v>1.3918416041873385E-5</v>
      </c>
      <c r="GY462" s="223">
        <f t="shared" ca="1" si="1056"/>
        <v>-6.2216131579068796E-5</v>
      </c>
      <c r="GZ462" s="223">
        <f t="shared" ca="1" si="1057"/>
        <v>8.4177314100337446E-5</v>
      </c>
      <c r="HA462" s="223">
        <f t="shared" ca="1" si="1058"/>
        <v>-7.0505638137337775E-5</v>
      </c>
      <c r="HB462" s="223">
        <f t="shared" ca="1" si="1059"/>
        <v>2.6988421805870641E-5</v>
      </c>
      <c r="HC462" s="223">
        <f t="shared" ca="1" si="1060"/>
        <v>2.7953186301457325E-5</v>
      </c>
      <c r="HD462" s="223">
        <f t="shared" ca="1" si="1061"/>
        <v>-7.1062010928944603E-5</v>
      </c>
      <c r="HE462" s="223">
        <f t="shared" ca="1" si="1062"/>
        <v>8.4089778610134077E-5</v>
      </c>
      <c r="HF462" s="223">
        <f t="shared" ca="1" si="1063"/>
        <v>-6.1521742205477927E-5</v>
      </c>
      <c r="HG462" s="223">
        <f t="shared" ca="1" si="1064"/>
        <v>1.2911112767976586E-5</v>
      </c>
      <c r="HH462" s="223">
        <f t="shared" ca="1" si="1065"/>
        <v>4.1164882950848348E-5</v>
      </c>
      <c r="HI462" s="223">
        <f t="shared" ca="1" si="1066"/>
        <v>-7.7815489603906855E-5</v>
      </c>
      <c r="HJ462" s="223">
        <f t="shared" ca="1" si="1067"/>
        <v>8.1526243535664283E-5</v>
      </c>
      <c r="HK462" s="223">
        <f t="shared" ca="1" si="1068"/>
        <v>-5.0726356094409454E-5</v>
      </c>
      <c r="HL462" s="223">
        <f t="shared" ca="1" si="1069"/>
        <v>-1.546360308575695E-6</v>
      </c>
      <c r="HM462" s="223">
        <f t="shared" ca="1" si="1070"/>
        <v>5.3164491344595444E-5</v>
      </c>
      <c r="HN462" s="223">
        <f t="shared" ca="1" si="1071"/>
        <v>-8.2277713347612708E-5</v>
      </c>
      <c r="HO462" s="223">
        <f t="shared" ca="1" si="1072"/>
        <v>7.6562191437158148E-5</v>
      </c>
      <c r="HP462" s="223">
        <f t="shared" ca="1" si="1073"/>
        <v>-3.8437346873885543E-5</v>
      </c>
      <c r="HQ462" s="223">
        <f t="shared" ca="1" si="1074"/>
        <v>-1.5958301246220601E-5</v>
      </c>
      <c r="HR462" s="223">
        <f t="shared" ca="1" si="1075"/>
        <v>6.3598686430772381E-5</v>
      </c>
      <c r="HS462" s="223">
        <f t="shared" ca="1" si="1076"/>
        <v>-8.4317293252671372E-5</v>
      </c>
      <c r="HT462" s="223">
        <f t="shared" ca="1" si="1077"/>
        <v>6.934378741500389E-5</v>
      </c>
      <c r="HU462" s="223">
        <f t="shared" ca="1" si="1078"/>
        <v>-2.5016560920766438E-5</v>
      </c>
      <c r="HV462" s="223">
        <f t="shared" ca="1" si="1079"/>
        <v>-2.9900354548232233E-5</v>
      </c>
      <c r="HW462" s="223">
        <f t="shared" ca="1" si="1080"/>
        <v>7.216023630649469E-5</v>
      </c>
      <c r="HX462" s="223">
        <f t="shared" ca="1" si="1081"/>
        <v>-8.3874174469605623E-5</v>
      </c>
      <c r="HY462" s="223">
        <f t="shared" ca="1" si="1082"/>
        <v>6.0083575319992039E-5</v>
      </c>
      <c r="HZ462" s="223">
        <f t="shared" ca="1" si="1083"/>
        <v>-1.0859169455498711E-5</v>
      </c>
      <c r="IA462" s="223">
        <f t="shared" ca="1" si="1084"/>
        <v>-4.2962000425530934E-5</v>
      </c>
      <c r="IB462" s="223">
        <f t="shared" ca="1" si="1085"/>
        <v>7.8597048573811795E-5</v>
      </c>
      <c r="IC462" s="223">
        <f t="shared" ca="1" si="1086"/>
        <v>-8.0961404504789689E-5</v>
      </c>
      <c r="ID462" s="223">
        <f t="shared" ca="1" si="1087"/>
        <v>4.9054219460156572E-5</v>
      </c>
      <c r="IE462" s="223">
        <f t="shared" ca="1" si="1088"/>
        <v>-2.1572248434294136E-5</v>
      </c>
      <c r="IF462" s="223">
        <f t="shared" ca="1" si="1089"/>
        <v>-5.4758642434927528E-5</v>
      </c>
      <c r="IG462" s="223">
        <f t="shared" ca="1" si="1090"/>
        <v>8.2719593128574351E-5</v>
      </c>
      <c r="IH462" s="223">
        <f t="shared" ca="1" si="1091"/>
        <v>-7.5664749040348951E-5</v>
      </c>
      <c r="II462" s="223">
        <f t="shared" ca="1" si="1092"/>
        <v>3.6580476077873696E-5</v>
      </c>
      <c r="IJ462" s="223">
        <f t="shared" ca="1" si="1093"/>
        <v>1.7988573766602302E-5</v>
      </c>
      <c r="IK462" s="223">
        <f t="shared" ca="1" si="1094"/>
        <v>-6.4942931811878108E-5</v>
      </c>
      <c r="IL462" s="223">
        <f t="shared" ca="1" si="1095"/>
        <v>8.4406482820376878E-5</v>
      </c>
      <c r="IM462" s="223">
        <f t="shared" ca="1" si="1096"/>
        <v>-6.8140166588062404E-5</v>
      </c>
      <c r="IN462" s="223">
        <f t="shared" ca="1" si="1097"/>
        <v>2.3029630994788483E-5</v>
      </c>
      <c r="IO462" s="223">
        <f t="shared" ca="1" si="1098"/>
        <v>3.182951193946903E-5</v>
      </c>
      <c r="IP462" s="223">
        <f t="shared" ca="1" si="1099"/>
        <v>-7.3214995055938736E-5</v>
      </c>
      <c r="IQ462" s="223">
        <f t="shared" ca="1" si="1100"/>
        <v>8.3608047662633148E-5</v>
      </c>
      <c r="IR462" s="223">
        <f t="shared" ca="1" si="1101"/>
        <v>-5.8609216335402955E-5</v>
      </c>
      <c r="IS462" s="223">
        <f t="shared" ca="1" si="1102"/>
        <v>8.8006849853913389E-6</v>
      </c>
      <c r="IT462" s="223">
        <f t="shared" ca="1" si="1103"/>
        <v>4.4733239197609833E-5</v>
      </c>
      <c r="IU462" s="223">
        <f t="shared" ca="1" si="1104"/>
        <v>-7.9331263620588781E-5</v>
      </c>
      <c r="IV462" s="223">
        <f t="shared" ca="1" si="1105"/>
        <v>8.0347797351186225E-5</v>
      </c>
      <c r="IW462" s="223">
        <f t="shared" ca="1" si="1106"/>
        <v>-4.7352534398356286E-5</v>
      </c>
      <c r="IX462" s="223">
        <f t="shared" ca="1" si="1107"/>
        <v>-5.6873946871601873E-6</v>
      </c>
      <c r="IY462" s="223">
        <f t="shared" ca="1" si="1108"/>
        <v>5.6319808966614312E-5</v>
      </c>
      <c r="IZ462" s="223">
        <f t="shared" ca="1" si="1109"/>
        <v>-8.3111645719720123E-5</v>
      </c>
      <c r="JA462" s="223">
        <f t="shared" ca="1" si="1110"/>
        <v>7.4721729028005016E-5</v>
      </c>
      <c r="JB462" s="223">
        <f t="shared" ca="1" si="1111"/>
        <v>-3.4701570570904643E-5</v>
      </c>
    </row>
    <row r="463" spans="2:262">
      <c r="B463" s="230">
        <v>102</v>
      </c>
      <c r="C463" s="229">
        <f t="shared" si="1112"/>
        <v>1.9921875000000013E-3</v>
      </c>
      <c r="D463" s="226">
        <f t="shared" ca="1" si="855"/>
        <v>49.869207480639609</v>
      </c>
      <c r="E463" s="225">
        <f ca="1">DD361</f>
        <v>-0.13079251936039013</v>
      </c>
      <c r="F463" s="224">
        <v>102</v>
      </c>
      <c r="G463" s="223">
        <f t="shared" ca="1" si="856"/>
        <v>-7.198033111561786E-7</v>
      </c>
      <c r="H463" s="223">
        <f t="shared" ca="1" si="857"/>
        <v>9.2166905866430314E-5</v>
      </c>
      <c r="I463" s="223">
        <f t="shared" ca="1" si="858"/>
        <v>-1.4733850257921273E-4</v>
      </c>
      <c r="J463" s="223">
        <f t="shared" ca="1" si="859"/>
        <v>1.4451988403097783E-4</v>
      </c>
      <c r="K463" s="223">
        <f t="shared" ca="1" si="860"/>
        <v>-8.4820416025568857E-5</v>
      </c>
      <c r="L463" s="223">
        <f t="shared" ca="1" si="861"/>
        <v>-8.2630900808610769E-6</v>
      </c>
      <c r="M463" s="223">
        <f t="shared" ca="1" si="862"/>
        <v>9.8094368398069876E-5</v>
      </c>
      <c r="N463" s="223">
        <f t="shared" ca="1" si="863"/>
        <v>-1.4931718090547234E-4</v>
      </c>
      <c r="O463" s="223">
        <f t="shared" ca="1" si="864"/>
        <v>1.4177100016739684E-4</v>
      </c>
      <c r="P463" s="223">
        <f t="shared" ca="1" si="865"/>
        <v>-7.8425889254521522E-5</v>
      </c>
      <c r="Q463" s="223">
        <f t="shared" ca="1" si="866"/>
        <v>-1.5786470342799485E-5</v>
      </c>
      <c r="R463" s="223">
        <f t="shared" ca="1" si="867"/>
        <v>1.0378551300418669E-4</v>
      </c>
      <c r="S463" s="223">
        <f t="shared" ca="1" si="868"/>
        <v>-1.5093614106429033E-4</v>
      </c>
      <c r="T463" s="223">
        <f t="shared" ca="1" si="869"/>
        <v>1.3868057754673946E-4</v>
      </c>
      <c r="U463" s="223">
        <f t="shared" ca="1" si="870"/>
        <v>-7.1842427646963192E-5</v>
      </c>
      <c r="V463" s="223">
        <f t="shared" ca="1" si="871"/>
        <v>-2.3271819614951132E-5</v>
      </c>
      <c r="W463" s="223">
        <f t="shared" ca="1" si="872"/>
        <v>1.0922662921893871E-4</v>
      </c>
      <c r="X463" s="223">
        <f t="shared" ca="1" si="873"/>
        <v>-1.521914828388398E-4</v>
      </c>
      <c r="Y463" s="223">
        <f t="shared" ca="1" si="874"/>
        <v>1.352560612677882E-4</v>
      </c>
      <c r="Z463" s="223">
        <f t="shared" ca="1" si="875"/>
        <v>-6.508589133855035E-5</v>
      </c>
      <c r="AA463" s="223">
        <f t="shared" ca="1" si="876"/>
        <v>-3.0701105035279183E-5</v>
      </c>
      <c r="AB463" s="223">
        <f t="shared" ca="1" si="877"/>
        <v>1.1440460891677952E-4</v>
      </c>
      <c r="AC463" s="223">
        <f t="shared" ca="1" si="878"/>
        <v>-1.5308018200083101E-4</v>
      </c>
      <c r="AD463" s="223">
        <f t="shared" ca="1" si="879"/>
        <v>1.3150570129021058E-4</v>
      </c>
      <c r="AE463" s="223">
        <f t="shared" ca="1" si="880"/>
        <v>-5.8172557417051154E-5</v>
      </c>
      <c r="AF463" s="223">
        <f t="shared" ca="1" si="881"/>
        <v>-3.805642880447909E-5</v>
      </c>
      <c r="AG463" s="223">
        <f t="shared" ca="1" si="882"/>
        <v>1.1930697789107958E-4</v>
      </c>
      <c r="AH463" s="223">
        <f t="shared" ca="1" si="883"/>
        <v>-1.5360009759614188E-4</v>
      </c>
      <c r="AI463" s="223">
        <f t="shared" ca="1" si="884"/>
        <v>1.2743853255968692E-4</v>
      </c>
      <c r="AJ463" s="223">
        <f t="shared" ca="1" si="885"/>
        <v>-5.1119080709421029E-5</v>
      </c>
      <c r="AK463" s="223">
        <f t="shared" ca="1" si="886"/>
        <v>-4.532007130333742E-5</v>
      </c>
      <c r="AL463" s="223">
        <f t="shared" ca="1" si="887"/>
        <v>1.2392192590558363E-4</v>
      </c>
      <c r="AM463" s="223">
        <f t="shared" ca="1" si="888"/>
        <v>-1.5374997710256401E-4</v>
      </c>
      <c r="AN463" s="223">
        <f t="shared" ca="1" si="889"/>
        <v>1.2306435324192864E-4</v>
      </c>
      <c r="AO463" s="223">
        <f t="shared" ca="1" si="890"/>
        <v>-4.3942453658858201E-5</v>
      </c>
      <c r="AP463" s="223">
        <f t="shared" ca="1" si="891"/>
        <v>-5.2474533780858692E-5</v>
      </c>
      <c r="AQ463" s="223">
        <f t="shared" ca="1" si="892"/>
        <v>1.2823833514630231E-4</v>
      </c>
      <c r="AR463" s="223">
        <f t="shared" ca="1" si="893"/>
        <v>-1.5352945944723862E-4</v>
      </c>
      <c r="AS463" s="223">
        <f t="shared" ca="1" si="894"/>
        <v>1.1839370111804623E-4</v>
      </c>
      <c r="AT463" s="223">
        <f t="shared" ca="1" si="895"/>
        <v>-3.6659965388528926E-5</v>
      </c>
      <c r="AU463" s="223">
        <f t="shared" ca="1" si="896"/>
        <v>-5.9502580510275525E-5</v>
      </c>
      <c r="AV463" s="223">
        <f t="shared" ca="1" si="897"/>
        <v>1.3224580700530079E-4</v>
      </c>
      <c r="AW463" s="223">
        <f t="shared" ca="1" si="898"/>
        <v>-1.5293907587651229E-4</v>
      </c>
      <c r="AX463" s="223">
        <f t="shared" ca="1" si="899"/>
        <v>1.1343782819810841E-4</v>
      </c>
      <c r="AY463" s="223">
        <f t="shared" ca="1" si="900"/>
        <v>-2.9289160050542857E-5</v>
      </c>
      <c r="AZ463" s="223">
        <f t="shared" ca="1" si="901"/>
        <v>-6.6387280311430575E-5</v>
      </c>
      <c r="BA463" s="223">
        <f t="shared" ca="1" si="902"/>
        <v>1.3593468713186E-4</v>
      </c>
      <c r="BB463" s="223">
        <f t="shared" ca="1" si="903"/>
        <v>-1.5198024867611845E-4</v>
      </c>
      <c r="BC463" s="223">
        <f t="shared" ca="1" si="904"/>
        <v>1.0820867361405961E-4</v>
      </c>
      <c r="BD463" s="223">
        <f t="shared" ca="1" si="905"/>
        <v>-2.1847794560567565E-5</v>
      </c>
      <c r="BE463" s="223">
        <f t="shared" ca="1" si="906"/>
        <v>-7.311204733947838E-5</v>
      </c>
      <c r="BF463" s="223">
        <f t="shared" ca="1" si="907"/>
        <v>1.392960886906461E-4</v>
      </c>
      <c r="BG463" s="223">
        <f t="shared" ca="1" si="908"/>
        <v>-1.506552877447666E-4</v>
      </c>
      <c r="BH463" s="223">
        <f t="shared" ca="1" si="909"/>
        <v>1.0271883485731569E-4</v>
      </c>
      <c r="BI463" s="223">
        <f t="shared" ca="1" si="910"/>
        <v>-1.4353795819855086E-5</v>
      </c>
      <c r="BJ463" s="223">
        <f t="shared" ca="1" si="911"/>
        <v>-7.9660681041626339E-5</v>
      </c>
      <c r="BK463" s="223">
        <f t="shared" ca="1" si="912"/>
        <v>1.4232191377087916E-4</v>
      </c>
      <c r="BL463" s="223">
        <f t="shared" ca="1" si="913"/>
        <v>-1.4896738502939304E-4</v>
      </c>
      <c r="BM463" s="223">
        <f t="shared" ca="1" si="914"/>
        <v>9.6981537430289872E-5</v>
      </c>
      <c r="BN463" s="223">
        <f t="shared" ca="1" si="915"/>
        <v>-6.8252175277706882E-6</v>
      </c>
      <c r="BO463" s="223">
        <f t="shared" ca="1" si="916"/>
        <v>-8.6017405185691558E-5</v>
      </c>
      <c r="BP463" s="223">
        <f t="shared" ca="1" si="917"/>
        <v>1.4500487289491093E-4</v>
      </c>
      <c r="BQ463" s="223">
        <f t="shared" ca="1" si="918"/>
        <v>-1.4692060683548058E-4</v>
      </c>
      <c r="BR463" s="223">
        <f t="shared" ca="1" si="919"/>
        <v>9.1010602985018387E-5</v>
      </c>
      <c r="BS463" s="223">
        <f t="shared" ca="1" si="920"/>
        <v>7.1980331115651741E-7</v>
      </c>
      <c r="BT463" s="223">
        <f t="shared" ca="1" si="921"/>
        <v>-9.216690586643316E-5</v>
      </c>
      <c r="BU463" s="223">
        <f t="shared" ca="1" si="922"/>
        <v>1.4733850257921339E-4</v>
      </c>
      <c r="BV463" s="223">
        <f t="shared" ca="1" si="923"/>
        <v>-1.445198840309774E-4</v>
      </c>
      <c r="BW463" s="223">
        <f t="shared" ca="1" si="924"/>
        <v>8.4820416025568735E-5</v>
      </c>
      <c r="BX463" s="223">
        <f t="shared" ca="1" si="925"/>
        <v>8.2630900808642075E-6</v>
      </c>
      <c r="BY463" s="223">
        <f t="shared" ca="1" si="926"/>
        <v>-9.8094368398071475E-5</v>
      </c>
      <c r="BZ463" s="223">
        <f t="shared" ca="1" si="927"/>
        <v>1.4931718090547256E-4</v>
      </c>
      <c r="CA463" s="223">
        <f t="shared" ca="1" si="928"/>
        <v>-1.4177100016739689E-4</v>
      </c>
      <c r="CB463" s="223">
        <f t="shared" ca="1" si="929"/>
        <v>7.8425889254518812E-5</v>
      </c>
      <c r="CC463" s="223">
        <f t="shared" ca="1" si="930"/>
        <v>1.5786470342801518E-5</v>
      </c>
      <c r="CD463" s="223">
        <f t="shared" ca="1" si="931"/>
        <v>-1.0378551300418699E-4</v>
      </c>
      <c r="CE463" s="223">
        <f t="shared" ca="1" si="932"/>
        <v>1.5093614106429022E-4</v>
      </c>
      <c r="CF463" s="223">
        <f t="shared" ca="1" si="933"/>
        <v>-1.3868057754673832E-4</v>
      </c>
      <c r="CG463" s="223">
        <f t="shared" ca="1" si="934"/>
        <v>7.1842427646961863E-5</v>
      </c>
      <c r="CH463" s="223">
        <f t="shared" ca="1" si="935"/>
        <v>2.3271819614951539E-5</v>
      </c>
      <c r="CI463" s="223">
        <f t="shared" ca="1" si="936"/>
        <v>-1.0922662921894131E-4</v>
      </c>
      <c r="CJ463" s="223">
        <f t="shared" ca="1" si="937"/>
        <v>1.5219148283884015E-4</v>
      </c>
      <c r="CK463" s="223">
        <f t="shared" ca="1" si="938"/>
        <v>-1.352560612677875E-4</v>
      </c>
      <c r="CL463" s="223">
        <f t="shared" ca="1" si="939"/>
        <v>6.508589133854997E-5</v>
      </c>
      <c r="CM463" s="223">
        <f t="shared" ca="1" si="940"/>
        <v>3.0701105035282788E-5</v>
      </c>
      <c r="CN463" s="223">
        <f t="shared" ca="1" si="941"/>
        <v>-1.1440460891678127E-4</v>
      </c>
      <c r="CO463" s="223">
        <f t="shared" ca="1" si="942"/>
        <v>1.5308018200083112E-4</v>
      </c>
      <c r="CP463" s="223">
        <f t="shared" ca="1" si="943"/>
        <v>-1.3150570129021093E-4</v>
      </c>
      <c r="CQ463" s="223">
        <f t="shared" ca="1" si="944"/>
        <v>5.8172557417048742E-5</v>
      </c>
      <c r="CR463" s="223">
        <f t="shared" ca="1" si="945"/>
        <v>3.8056428804480553E-5</v>
      </c>
      <c r="CS463" s="223">
        <f t="shared" ca="1" si="946"/>
        <v>-1.1930697789108053E-4</v>
      </c>
      <c r="CT463" s="223">
        <f t="shared" ca="1" si="947"/>
        <v>1.5360009759614185E-4</v>
      </c>
      <c r="CU463" s="223">
        <f t="shared" ca="1" si="948"/>
        <v>-1.2743853255968484E-4</v>
      </c>
      <c r="CV463" s="223">
        <f t="shared" ca="1" si="949"/>
        <v>5.1119080709419592E-5</v>
      </c>
      <c r="CW463" s="223">
        <f t="shared" ca="1" si="950"/>
        <v>4.5320071303338857E-5</v>
      </c>
      <c r="CX463" s="223">
        <f t="shared" ca="1" si="951"/>
        <v>-1.2392192590558583E-4</v>
      </c>
      <c r="CY463" s="223">
        <f t="shared" ca="1" si="952"/>
        <v>1.5374997710256401E-4</v>
      </c>
      <c r="CZ463" s="223">
        <f t="shared" ca="1" si="953"/>
        <v>-1.2306435324192775E-4</v>
      </c>
      <c r="DA463" s="223">
        <f t="shared" ca="1" si="954"/>
        <v>4.3942453658858852E-5</v>
      </c>
      <c r="DB463" s="223">
        <f t="shared" ca="1" si="955"/>
        <v>5.2474533780862155E-5</v>
      </c>
      <c r="DC463" s="223">
        <f t="shared" ca="1" si="956"/>
        <v>-1.2823833514630315E-4</v>
      </c>
      <c r="DD463" s="223">
        <f t="shared" ca="1" si="957"/>
        <v>1.5352945944723851E-4</v>
      </c>
      <c r="DE463" s="223">
        <f t="shared" ca="1" si="958"/>
        <v>-1.1839370111804389E-4</v>
      </c>
      <c r="DF463" s="223">
        <f t="shared" ca="1" si="959"/>
        <v>3.6659965388525355E-5</v>
      </c>
      <c r="DG463" s="223">
        <f t="shared" ca="1" si="960"/>
        <v>5.95025805102769E-5</v>
      </c>
      <c r="DH463" s="223">
        <f t="shared" ca="1" si="961"/>
        <v>-1.3224580700530158E-4</v>
      </c>
      <c r="DI463" s="223">
        <f t="shared" ca="1" si="962"/>
        <v>1.5293907587651237E-4</v>
      </c>
      <c r="DJ463" s="223">
        <f t="shared" ca="1" si="963"/>
        <v>-1.1343782819810887E-4</v>
      </c>
      <c r="DK463" s="223">
        <f t="shared" ca="1" si="964"/>
        <v>2.9289160050545669E-5</v>
      </c>
      <c r="DL463" s="223">
        <f t="shared" ca="1" si="965"/>
        <v>6.6387280311435874E-5</v>
      </c>
      <c r="DM463" s="223">
        <f t="shared" ca="1" si="966"/>
        <v>-1.3593468713186173E-4</v>
      </c>
      <c r="DN463" s="223">
        <f t="shared" ca="1" si="967"/>
        <v>1.5198024867611824E-4</v>
      </c>
      <c r="DO463" s="223">
        <f t="shared" ca="1" si="968"/>
        <v>-1.0820867361405854E-4</v>
      </c>
      <c r="DP463" s="223">
        <f t="shared" ca="1" si="969"/>
        <v>2.1847794560568242E-5</v>
      </c>
      <c r="DQ463" s="223">
        <f t="shared" ca="1" si="970"/>
        <v>7.3112047339477784E-5</v>
      </c>
      <c r="DR463" s="223">
        <f t="shared" ca="1" si="971"/>
        <v>-1.3929608869064491E-4</v>
      </c>
      <c r="DS463" s="223">
        <f t="shared" ca="1" si="972"/>
        <v>1.5065528774476543E-4</v>
      </c>
      <c r="DT463" s="223">
        <f t="shared" ca="1" si="973"/>
        <v>-1.0271883485731132E-4</v>
      </c>
      <c r="DU463" s="223">
        <f t="shared" ca="1" si="974"/>
        <v>1.4353795819853569E-5</v>
      </c>
      <c r="DV463" s="223">
        <f t="shared" ca="1" si="975"/>
        <v>7.9660681041627613E-5</v>
      </c>
      <c r="DW463" s="223">
        <f t="shared" ca="1" si="976"/>
        <v>-1.4232191377087973E-4</v>
      </c>
      <c r="DX463" s="223">
        <f t="shared" ca="1" si="977"/>
        <v>1.4896738502939266E-4</v>
      </c>
      <c r="DY463" s="223">
        <f t="shared" ca="1" si="978"/>
        <v>-9.6981537430292094E-5</v>
      </c>
      <c r="DZ463" s="223">
        <f t="shared" ca="1" si="979"/>
        <v>6.8252175277735614E-6</v>
      </c>
      <c r="EA463" s="223">
        <f t="shared" ca="1" si="980"/>
        <v>8.6017405185696437E-5</v>
      </c>
      <c r="EB463" s="223">
        <f t="shared" ca="1" si="981"/>
        <v>-1.4500487289491288E-4</v>
      </c>
      <c r="EC463" s="223">
        <f t="shared" ca="1" si="982"/>
        <v>1.4692060683548018E-4</v>
      </c>
      <c r="ED463" s="223">
        <f t="shared" ca="1" si="983"/>
        <v>-9.101060298501718E-5</v>
      </c>
      <c r="EE463" s="223">
        <f t="shared" ca="1" si="984"/>
        <v>-7.198033111580353E-7</v>
      </c>
      <c r="EF463" s="223">
        <f t="shared" ca="1" si="985"/>
        <v>9.2166905866430856E-5</v>
      </c>
      <c r="EG463" s="223">
        <f t="shared" ca="1" si="986"/>
        <v>-1.4733850257921257E-4</v>
      </c>
      <c r="EH463" s="223">
        <f t="shared" ca="1" si="987"/>
        <v>1.4451988403097539E-4</v>
      </c>
      <c r="EI463" s="223">
        <f t="shared" ca="1" si="988"/>
        <v>-8.4820416025563843E-5</v>
      </c>
      <c r="EJ463" s="223">
        <f t="shared" ca="1" si="989"/>
        <v>-8.2630900808657119E-6</v>
      </c>
      <c r="EK463" s="223">
        <f t="shared" ca="1" si="990"/>
        <v>9.8094368398072627E-5</v>
      </c>
      <c r="EL463" s="223">
        <f t="shared" ca="1" si="991"/>
        <v>-1.4931718090547294E-4</v>
      </c>
      <c r="EM463" s="223">
        <f t="shared" ca="1" si="992"/>
        <v>1.417710001673963E-4</v>
      </c>
      <c r="EN463" s="223">
        <f t="shared" ca="1" si="993"/>
        <v>-7.8425889254521265E-5</v>
      </c>
      <c r="EO463" s="223">
        <f t="shared" ca="1" si="994"/>
        <v>-1.5786470342798686E-5</v>
      </c>
      <c r="EP463" s="223">
        <f t="shared" ca="1" si="995"/>
        <v>1.0378551300419133E-4</v>
      </c>
      <c r="EQ463" s="223">
        <f t="shared" ca="1" si="996"/>
        <v>-1.5093614106429133E-4</v>
      </c>
      <c r="ER463" s="223">
        <f t="shared" ca="1" si="997"/>
        <v>1.3868057754673767E-4</v>
      </c>
      <c r="ES463" s="223">
        <f t="shared" ca="1" si="998"/>
        <v>-7.1842427646960535E-5</v>
      </c>
      <c r="ET463" s="223">
        <f t="shared" ca="1" si="999"/>
        <v>-2.3271819614953043E-5</v>
      </c>
      <c r="EU463" s="223">
        <f t="shared" ca="1" si="1000"/>
        <v>1.0922662921893931E-4</v>
      </c>
      <c r="EV463" s="223">
        <f t="shared" ca="1" si="1001"/>
        <v>-1.5219148283883975E-4</v>
      </c>
      <c r="EW463" s="223">
        <f t="shared" ca="1" si="1002"/>
        <v>1.352560612677847E-4</v>
      </c>
      <c r="EX463" s="223">
        <f t="shared" ca="1" si="1003"/>
        <v>-6.5085891338544631E-5</v>
      </c>
      <c r="EY463" s="223">
        <f t="shared" ca="1" si="1004"/>
        <v>-3.0701105035284266E-5</v>
      </c>
      <c r="EZ463" s="223">
        <f t="shared" ca="1" si="1005"/>
        <v>1.1440460891678226E-4</v>
      </c>
      <c r="FA463" s="223">
        <f t="shared" ca="1" si="1006"/>
        <v>-1.5308018200083125E-4</v>
      </c>
      <c r="FB463" s="223">
        <f t="shared" ca="1" si="1007"/>
        <v>1.3150570129021014E-4</v>
      </c>
      <c r="FC463" s="223">
        <f t="shared" ca="1" si="1008"/>
        <v>-5.8172557417051398E-5</v>
      </c>
      <c r="FD463" s="223">
        <f t="shared" ca="1" si="1009"/>
        <v>-3.8056428804477775E-5</v>
      </c>
      <c r="FE463" s="223">
        <f t="shared" ca="1" si="1010"/>
        <v>1.1930697789108426E-4</v>
      </c>
      <c r="FF463" s="223">
        <f t="shared" ca="1" si="1011"/>
        <v>-1.536000975961421E-4</v>
      </c>
      <c r="FG463" s="223">
        <f t="shared" ca="1" si="1012"/>
        <v>1.2743853255968402E-4</v>
      </c>
      <c r="FH463" s="223">
        <f t="shared" ca="1" si="1013"/>
        <v>-5.1119080709418183E-5</v>
      </c>
      <c r="FI463" s="223">
        <f t="shared" ca="1" si="1014"/>
        <v>-4.5320071303340307E-5</v>
      </c>
      <c r="FJ463" s="223">
        <f t="shared" ca="1" si="1015"/>
        <v>1.2392192590558415E-4</v>
      </c>
      <c r="FK463" s="223">
        <f t="shared" ca="1" si="1016"/>
        <v>-1.5374997710256401E-4</v>
      </c>
      <c r="FL463" s="223">
        <f t="shared" ca="1" si="1017"/>
        <v>1.2306435324192422E-4</v>
      </c>
      <c r="FM463" s="223">
        <f t="shared" ca="1" si="1018"/>
        <v>-4.3942453658853227E-5</v>
      </c>
      <c r="FN463" s="223">
        <f t="shared" ca="1" si="1019"/>
        <v>-5.2474533780863578E-5</v>
      </c>
      <c r="FO463" s="223">
        <f t="shared" ca="1" si="1020"/>
        <v>1.2823833514630399E-4</v>
      </c>
      <c r="FP463" s="223">
        <f t="shared" ca="1" si="1021"/>
        <v>-1.5352945944723846E-4</v>
      </c>
      <c r="FQ463" s="223">
        <f t="shared" ca="1" si="1022"/>
        <v>1.183937011180457E-4</v>
      </c>
      <c r="FR463" s="223">
        <f t="shared" ca="1" si="1023"/>
        <v>-3.665996538852814E-5</v>
      </c>
      <c r="FS463" s="223">
        <f t="shared" ca="1" si="1024"/>
        <v>-5.9502580510274264E-5</v>
      </c>
      <c r="FT463" s="223">
        <f t="shared" ca="1" si="1025"/>
        <v>1.3224580700530456E-4</v>
      </c>
      <c r="FU463" s="223">
        <f t="shared" ca="1" si="1026"/>
        <v>-1.5293907587651175E-4</v>
      </c>
      <c r="FV463" s="223">
        <f t="shared" ca="1" si="1027"/>
        <v>1.134378281981049E-4</v>
      </c>
      <c r="FW463" s="223">
        <f t="shared" ca="1" si="1028"/>
        <v>-2.9289160050539903E-5</v>
      </c>
      <c r="FX463" s="223">
        <f t="shared" ca="1" si="1029"/>
        <v>-6.6387280311433299E-5</v>
      </c>
      <c r="FY463" s="223">
        <f t="shared" ca="1" si="1030"/>
        <v>1.3593468713186038E-4</v>
      </c>
      <c r="FZ463" s="223">
        <f t="shared" ca="1" si="1031"/>
        <v>-1.5198024867611864E-4</v>
      </c>
      <c r="GA463" s="223">
        <f t="shared" ca="1" si="1032"/>
        <v>1.0820867361405437E-4</v>
      </c>
      <c r="GB463" s="223">
        <f t="shared" ca="1" si="1033"/>
        <v>-2.1847794560562421E-5</v>
      </c>
      <c r="GC463" s="223">
        <f t="shared" ca="1" si="1034"/>
        <v>-7.3112047339482961E-5</v>
      </c>
      <c r="GD463" s="223">
        <f t="shared" ca="1" si="1035"/>
        <v>1.3929608869064737E-4</v>
      </c>
      <c r="GE463" s="223">
        <f t="shared" ca="1" si="1036"/>
        <v>-1.5065528774476598E-4</v>
      </c>
      <c r="GF463" s="223">
        <f t="shared" ca="1" si="1037"/>
        <v>1.0271883485731346E-4</v>
      </c>
      <c r="GG463" s="223">
        <f t="shared" ca="1" si="1038"/>
        <v>-1.4353795819856428E-5</v>
      </c>
      <c r="GH463" s="223">
        <f t="shared" ca="1" si="1039"/>
        <v>-7.9660681041625173E-5</v>
      </c>
      <c r="GI463" s="223">
        <f t="shared" ca="1" si="1040"/>
        <v>1.4232191377088195E-4</v>
      </c>
      <c r="GJ463" s="223">
        <f t="shared" ca="1" si="1041"/>
        <v>-1.4896738502939119E-4</v>
      </c>
      <c r="GK463" s="223">
        <f t="shared" ca="1" si="1042"/>
        <v>9.6981537430287541E-5</v>
      </c>
      <c r="GL463" s="223">
        <f t="shared" ca="1" si="1043"/>
        <v>-6.8252175277676796E-6</v>
      </c>
      <c r="GM463" s="223">
        <f t="shared" ca="1" si="1044"/>
        <v>-8.6017405185694052E-5</v>
      </c>
      <c r="GN463" s="223">
        <f t="shared" ca="1" si="1045"/>
        <v>1.4500487289491193E-4</v>
      </c>
      <c r="GO463" s="223">
        <f t="shared" ca="1" si="1046"/>
        <v>-1.4692060683548099E-4</v>
      </c>
      <c r="GP463" s="223">
        <f t="shared" ca="1" si="1047"/>
        <v>9.1010602985012437E-5</v>
      </c>
      <c r="GQ463" s="223">
        <f t="shared" ca="1" si="1048"/>
        <v>7.1980331116391709E-7</v>
      </c>
      <c r="GR463" s="223">
        <f t="shared" ca="1" si="1049"/>
        <v>-9.2166905866435572E-5</v>
      </c>
      <c r="GS463" s="223">
        <f t="shared" ca="1" si="1050"/>
        <v>1.4733850257921425E-4</v>
      </c>
      <c r="GT463" s="223">
        <f t="shared" ca="1" si="1051"/>
        <v>-1.4451988403097637E-4</v>
      </c>
      <c r="GU463" s="223">
        <f t="shared" ca="1" si="1052"/>
        <v>8.4820416025566228E-5</v>
      </c>
      <c r="GV463" s="223">
        <f t="shared" ca="1" si="1053"/>
        <v>8.2630900808628658E-6</v>
      </c>
      <c r="GW463" s="223">
        <f t="shared" ca="1" si="1054"/>
        <v>-9.8094368398070418E-5</v>
      </c>
      <c r="GX463" s="223">
        <f t="shared" ca="1" si="1055"/>
        <v>1.4931718090547435E-4</v>
      </c>
      <c r="GY463" s="223">
        <f t="shared" ca="1" si="1056"/>
        <v>-1.4177100016739402E-4</v>
      </c>
      <c r="GZ463" s="223">
        <f t="shared" ca="1" si="1057"/>
        <v>7.8425889254516223E-5</v>
      </c>
      <c r="HA463" s="223">
        <f t="shared" ca="1" si="1058"/>
        <v>1.5786470342804527E-5</v>
      </c>
      <c r="HB463" s="223">
        <f t="shared" ca="1" si="1059"/>
        <v>-1.0378551300418923E-4</v>
      </c>
      <c r="HC463" s="223">
        <f t="shared" ca="1" si="1060"/>
        <v>1.5093614106429244E-4</v>
      </c>
      <c r="HD463" s="223">
        <f t="shared" ca="1" si="1061"/>
        <v>-1.3868057754673512E-4</v>
      </c>
      <c r="HE463" s="223">
        <f t="shared" ca="1" si="1062"/>
        <v>7.1842427646955331E-5</v>
      </c>
      <c r="HF463" s="223">
        <f t="shared" ca="1" si="1063"/>
        <v>2.3271819614958844E-5</v>
      </c>
      <c r="HG463" s="223">
        <f t="shared" ca="1" si="1064"/>
        <v>-1.0922662921894343E-4</v>
      </c>
      <c r="HH463" s="223">
        <f t="shared" ca="1" si="1065"/>
        <v>1.5219148283884059E-4</v>
      </c>
      <c r="HI463" s="223">
        <f t="shared" ca="1" si="1066"/>
        <v>-1.3525606126778606E-4</v>
      </c>
      <c r="HJ463" s="223">
        <f t="shared" ca="1" si="1067"/>
        <v>6.5085891338547233E-5</v>
      </c>
      <c r="HK463" s="223">
        <f t="shared" ca="1" si="1068"/>
        <v>3.0701105035281474E-5</v>
      </c>
      <c r="HL463" s="223">
        <f t="shared" ca="1" si="1069"/>
        <v>-1.1440460891678036E-4</v>
      </c>
      <c r="HM463" s="223">
        <f t="shared" ca="1" si="1070"/>
        <v>1.5308018200083101E-4</v>
      </c>
      <c r="HN463" s="223">
        <f t="shared" ca="1" si="1071"/>
        <v>-1.3150570129021163E-4</v>
      </c>
      <c r="HO463" s="223">
        <f t="shared" ca="1" si="1072"/>
        <v>5.8172557417054027E-5</v>
      </c>
      <c r="HP463" s="223">
        <f t="shared" ca="1" si="1073"/>
        <v>3.8056428804474997E-5</v>
      </c>
      <c r="HQ463" s="223">
        <f t="shared" ca="1" si="1074"/>
        <v>-1.1930697789108797E-4</v>
      </c>
      <c r="HR463" s="223">
        <f t="shared" ca="1" si="1075"/>
        <v>1.5360009759614237E-4</v>
      </c>
      <c r="HS463" s="223">
        <f t="shared" ca="1" si="1076"/>
        <v>-1.2743853255968072E-4</v>
      </c>
      <c r="HT463" s="223">
        <f t="shared" ca="1" si="1077"/>
        <v>5.1119080709412633E-5</v>
      </c>
      <c r="HU463" s="223">
        <f t="shared" ca="1" si="1078"/>
        <v>4.5320071303345925E-5</v>
      </c>
      <c r="HV463" s="223">
        <f t="shared" ca="1" si="1079"/>
        <v>-1.2392192590558762E-4</v>
      </c>
      <c r="HW463" s="223">
        <f t="shared" ca="1" si="1080"/>
        <v>1.5374997710256399E-4</v>
      </c>
      <c r="HX463" s="223">
        <f t="shared" ca="1" si="1081"/>
        <v>-1.2306435324192593E-4</v>
      </c>
      <c r="HY463" s="223">
        <f t="shared" ca="1" si="1082"/>
        <v>4.3942453658855965E-5</v>
      </c>
      <c r="HZ463" s="223">
        <f t="shared" ca="1" si="1083"/>
        <v>5.2474533780860888E-5</v>
      </c>
      <c r="IA463" s="223">
        <f t="shared" ca="1" si="1084"/>
        <v>-1.2823833514630239E-4</v>
      </c>
      <c r="IB463" s="223">
        <f t="shared" ca="1" si="1085"/>
        <v>1.535294594472386E-4</v>
      </c>
      <c r="IC463" s="223">
        <f t="shared" ca="1" si="1086"/>
        <v>-1.1839370111804755E-4</v>
      </c>
      <c r="ID463" s="223">
        <f t="shared" ca="1" si="1087"/>
        <v>3.6659965388530912E-5</v>
      </c>
      <c r="IE463" s="223">
        <f t="shared" ca="1" si="1088"/>
        <v>5.2746223457675188E-5</v>
      </c>
      <c r="IF463" s="223">
        <f t="shared" ca="1" si="1089"/>
        <v>-1.3224580700530757E-4</v>
      </c>
      <c r="IG463" s="223">
        <f t="shared" ca="1" si="1090"/>
        <v>1.5293907587651118E-4</v>
      </c>
      <c r="IH463" s="223">
        <f t="shared" ca="1" si="1091"/>
        <v>-1.1343782819810092E-4</v>
      </c>
      <c r="II463" s="223">
        <f t="shared" ca="1" si="1092"/>
        <v>2.9289160050534122E-5</v>
      </c>
      <c r="IJ463" s="223">
        <f t="shared" ca="1" si="1093"/>
        <v>6.6387280311438584E-5</v>
      </c>
      <c r="IK463" s="223">
        <f t="shared" ca="1" si="1094"/>
        <v>-1.3593468713186314E-4</v>
      </c>
      <c r="IL463" s="223">
        <f t="shared" ca="1" si="1095"/>
        <v>1.5198024867611775E-4</v>
      </c>
      <c r="IM463" s="223">
        <f t="shared" ca="1" si="1096"/>
        <v>-1.082086736140564E-4</v>
      </c>
      <c r="IN463" s="223">
        <f t="shared" ca="1" si="1097"/>
        <v>2.1847794560565254E-5</v>
      </c>
      <c r="IO463" s="223">
        <f t="shared" ca="1" si="1098"/>
        <v>7.311204733948044E-5</v>
      </c>
      <c r="IP463" s="223">
        <f t="shared" ca="1" si="1099"/>
        <v>-1.3929608869064618E-4</v>
      </c>
      <c r="IQ463" s="223">
        <f t="shared" ca="1" si="1100"/>
        <v>1.5065528774476657E-4</v>
      </c>
      <c r="IR463" s="223">
        <f t="shared" ca="1" si="1101"/>
        <v>-1.0271883485731558E-4</v>
      </c>
      <c r="IS463" s="223">
        <f t="shared" ca="1" si="1102"/>
        <v>1.4353795819859288E-5</v>
      </c>
      <c r="IT463" s="223">
        <f t="shared" ca="1" si="1103"/>
        <v>7.9660681041622707E-5</v>
      </c>
      <c r="IU463" s="223">
        <f t="shared" ca="1" si="1104"/>
        <v>-1.4232191377088418E-4</v>
      </c>
      <c r="IV463" s="223">
        <f t="shared" ca="1" si="1105"/>
        <v>1.4896738502938973E-4</v>
      </c>
      <c r="IW463" s="223">
        <f t="shared" ca="1" si="1106"/>
        <v>-9.6981537430282974E-5</v>
      </c>
      <c r="IX463" s="223">
        <f t="shared" ca="1" si="1107"/>
        <v>6.8252175277618113E-6</v>
      </c>
      <c r="IY463" s="223">
        <f t="shared" ca="1" si="1108"/>
        <v>8.6017405185698931E-5</v>
      </c>
      <c r="IZ463" s="223">
        <f t="shared" ca="1" si="1109"/>
        <v>-1.4500487289491388E-4</v>
      </c>
      <c r="JA463" s="223">
        <f t="shared" ca="1" si="1110"/>
        <v>1.4692060683547926E-4</v>
      </c>
      <c r="JB463" s="223">
        <f t="shared" ca="1" si="1111"/>
        <v>-9.1010602985014754E-5</v>
      </c>
    </row>
    <row r="464" spans="2:262">
      <c r="B464" s="230">
        <v>103</v>
      </c>
      <c r="C464" s="229">
        <f t="shared" si="1112"/>
        <v>2.0117187500000014E-3</v>
      </c>
      <c r="D464" s="226">
        <f t="shared" ca="1" si="855"/>
        <v>49.869888108140593</v>
      </c>
      <c r="E464" s="225">
        <f ca="1">DE361</f>
        <v>-0.13011189185940925</v>
      </c>
      <c r="F464" s="224">
        <v>103</v>
      </c>
      <c r="G464" s="223">
        <f t="shared" ca="1" si="856"/>
        <v>2.2227798538383301E-5</v>
      </c>
      <c r="H464" s="223">
        <f t="shared" ca="1" si="857"/>
        <v>1.4525559663673335E-4</v>
      </c>
      <c r="I464" s="223">
        <f t="shared" ca="1" si="858"/>
        <v>-2.5974533820931404E-4</v>
      </c>
      <c r="J464" s="223">
        <f t="shared" ca="1" si="859"/>
        <v>2.7947209097698052E-4</v>
      </c>
      <c r="K464" s="223">
        <f t="shared" ca="1" si="860"/>
        <v>-1.9723893635567984E-4</v>
      </c>
      <c r="L464" s="223">
        <f t="shared" ca="1" si="861"/>
        <v>4.3047026876170963E-5</v>
      </c>
      <c r="M464" s="223">
        <f t="shared" ca="1" si="862"/>
        <v>1.2684974550510931E-4</v>
      </c>
      <c r="N464" s="223">
        <f t="shared" ca="1" si="863"/>
        <v>-2.5046787783041235E-4</v>
      </c>
      <c r="O464" s="223">
        <f t="shared" ca="1" si="864"/>
        <v>2.8270772068779329E-4</v>
      </c>
      <c r="P464" s="223">
        <f t="shared" ca="1" si="865"/>
        <v>-2.1180720015966656E-4</v>
      </c>
      <c r="Q464" s="223">
        <f t="shared" ca="1" si="866"/>
        <v>6.3632979645608683E-5</v>
      </c>
      <c r="R464" s="223">
        <f t="shared" ca="1" si="867"/>
        <v>1.0775648461199863E-4</v>
      </c>
      <c r="S464" s="223">
        <f t="shared" ca="1" si="868"/>
        <v>-2.3983311032035496E-4</v>
      </c>
      <c r="T464" s="223">
        <f t="shared" ca="1" si="869"/>
        <v>2.8441133276566142E-4</v>
      </c>
      <c r="U464" s="223">
        <f t="shared" ca="1" si="870"/>
        <v>-2.2522766239445715E-4</v>
      </c>
      <c r="V464" s="223">
        <f t="shared" ca="1" si="871"/>
        <v>8.387409978501981E-5</v>
      </c>
      <c r="W464" s="223">
        <f t="shared" ca="1" si="872"/>
        <v>8.8079281992471428E-5</v>
      </c>
      <c r="X464" s="223">
        <f t="shared" ca="1" si="873"/>
        <v>-2.2789866640570211E-4</v>
      </c>
      <c r="Y464" s="223">
        <f t="shared" ca="1" si="874"/>
        <v>2.8457369518912956E-4</v>
      </c>
      <c r="Z464" s="223">
        <f t="shared" ca="1" si="875"/>
        <v>-2.3742759641241811E-4</v>
      </c>
      <c r="AA464" s="223">
        <f t="shared" ca="1" si="876"/>
        <v>1.0366069891062419E-4</v>
      </c>
      <c r="AB464" s="223">
        <f t="shared" ca="1" si="877"/>
        <v>6.7924770112409263E-5</v>
      </c>
      <c r="AC464" s="223">
        <f t="shared" ca="1" si="878"/>
        <v>-2.1472921987205934E-4</v>
      </c>
      <c r="AD464" s="223">
        <f t="shared" ca="1" si="879"/>
        <v>2.8319392810215735E-4</v>
      </c>
      <c r="AE464" s="223">
        <f t="shared" ca="1" si="880"/>
        <v>-2.4834088971407129E-4</v>
      </c>
      <c r="AF464" s="223">
        <f t="shared" ca="1" si="881"/>
        <v>1.2288555172739558E-4</v>
      </c>
      <c r="AG464" s="223">
        <f t="shared" ca="1" si="882"/>
        <v>4.7402168017924028E-5</v>
      </c>
      <c r="AH464" s="223">
        <f t="shared" ca="1" si="883"/>
        <v>-2.0039613709122773E-4</v>
      </c>
      <c r="AI464" s="223">
        <f t="shared" ca="1" si="884"/>
        <v>2.8027950858213618E-4</v>
      </c>
      <c r="AJ464" s="223">
        <f t="shared" ca="1" si="885"/>
        <v>-2.5790840221745785E-4</v>
      </c>
      <c r="AK464" s="223">
        <f t="shared" ca="1" si="886"/>
        <v>1.414444770922337E-4</v>
      </c>
      <c r="AL464" s="223">
        <f t="shared" ca="1" si="887"/>
        <v>2.662268946790561E-5</v>
      </c>
      <c r="AM464" s="223">
        <f t="shared" ca="1" si="888"/>
        <v>-1.8497709028065401E-4</v>
      </c>
      <c r="AN464" s="223">
        <f t="shared" ca="1" si="889"/>
        <v>2.758462301209568E-4</v>
      </c>
      <c r="AO464" s="223">
        <f t="shared" ca="1" si="890"/>
        <v>-2.6607828674337015E-4</v>
      </c>
      <c r="AP464" s="223">
        <f t="shared" ca="1" si="891"/>
        <v>1.5923690258058551E-4</v>
      </c>
      <c r="AQ464" s="223">
        <f t="shared" ca="1" si="892"/>
        <v>5.698940257001055E-6</v>
      </c>
      <c r="AR464" s="223">
        <f t="shared" ca="1" si="893"/>
        <v>-1.6855563659094673E-4</v>
      </c>
      <c r="AS464" s="223">
        <f t="shared" ca="1" si="894"/>
        <v>2.6991811703871299E-4</v>
      </c>
      <c r="AT464" s="223">
        <f t="shared" ca="1" si="895"/>
        <v>-2.7280626997969887E-4</v>
      </c>
      <c r="AU464" s="223">
        <f t="shared" ca="1" si="896"/>
        <v>1.7616640949715407E-4</v>
      </c>
      <c r="AV464" s="223">
        <f t="shared" ca="1" si="897"/>
        <v>-1.5255692004931265E-5</v>
      </c>
      <c r="AW464" s="223">
        <f t="shared" ca="1" si="898"/>
        <v>-1.5122076530245447E-4</v>
      </c>
      <c r="AX464" s="223">
        <f t="shared" ca="1" si="899"/>
        <v>2.6252729429382399E-4</v>
      </c>
      <c r="AY464" s="223">
        <f t="shared" ca="1" si="900"/>
        <v>-2.7805589240235891E-4</v>
      </c>
      <c r="AZ464" s="223">
        <f t="shared" ca="1" si="901"/>
        <v>1.9214125537713521E-4</v>
      </c>
      <c r="BA464" s="223">
        <f t="shared" ca="1" si="902"/>
        <v>-3.6127652350091767E-5</v>
      </c>
      <c r="BB464" s="223">
        <f t="shared" ca="1" si="903"/>
        <v>-1.330664155846215E-4</v>
      </c>
      <c r="BC464" s="223">
        <f t="shared" ca="1" si="904"/>
        <v>2.5371381339510266E-4</v>
      </c>
      <c r="BD464" s="223">
        <f t="shared" ca="1" si="905"/>
        <v>-2.817987058525988E-4</v>
      </c>
      <c r="BE464" s="223">
        <f t="shared" ca="1" si="906"/>
        <v>2.0707487114660615E-4</v>
      </c>
      <c r="BF464" s="223">
        <f t="shared" ca="1" si="907"/>
        <v>-5.6803833816972707E-5</v>
      </c>
      <c r="BG464" s="223">
        <f t="shared" ca="1" si="908"/>
        <v>-1.1419096743151993E-4</v>
      </c>
      <c r="BH464" s="223">
        <f t="shared" ca="1" si="909"/>
        <v>2.4352543535916359E-4</v>
      </c>
      <c r="BI464" s="223">
        <f t="shared" ca="1" si="910"/>
        <v>-2.8401442770004597E-4</v>
      </c>
      <c r="BJ464" s="223">
        <f t="shared" ca="1" si="911"/>
        <v>2.2088633024782713E-4</v>
      </c>
      <c r="BK464" s="223">
        <f t="shared" ca="1" si="912"/>
        <v>-7.7172190386770476E-5</v>
      </c>
      <c r="BL464" s="223">
        <f t="shared" ca="1" si="913"/>
        <v>-9.4696708532095153E-5</v>
      </c>
      <c r="BM464" s="223">
        <f t="shared" ca="1" si="914"/>
        <v>2.32017371889336E-4</v>
      </c>
      <c r="BN464" s="223">
        <f t="shared" ca="1" si="915"/>
        <v>-2.8469105075603225E-4</v>
      </c>
      <c r="BO464" s="223">
        <f t="shared" ca="1" si="916"/>
        <v>2.335007871872646E-4</v>
      </c>
      <c r="BP464" s="223">
        <f t="shared" ca="1" si="917"/>
        <v>-9.7122344170461495E-5</v>
      </c>
      <c r="BQ464" s="223">
        <f t="shared" ca="1" si="918"/>
        <v>-7.4689279964363937E-5</v>
      </c>
      <c r="BR464" s="223">
        <f t="shared" ca="1" si="919"/>
        <v>2.1925198617864277E-4</v>
      </c>
      <c r="BS464" s="223">
        <f t="shared" ca="1" si="920"/>
        <v>-2.8382490834159352E-4</v>
      </c>
      <c r="BT464" s="223">
        <f t="shared" ca="1" si="921"/>
        <v>2.4484988312981006E-4</v>
      </c>
      <c r="BU464" s="223">
        <f t="shared" ca="1" si="922"/>
        <v>-1.1654618355615097E-4</v>
      </c>
      <c r="BV464" s="223">
        <f t="shared" ca="1" si="923"/>
        <v>-5.4277103717230885E-5</v>
      </c>
      <c r="BW464" s="223">
        <f t="shared" ca="1" si="924"/>
        <v>2.0529845495828079E-4</v>
      </c>
      <c r="BX464" s="223">
        <f t="shared" ca="1" si="925"/>
        <v>-2.8142069415751776E-4</v>
      </c>
      <c r="BY464" s="223">
        <f t="shared" ca="1" si="926"/>
        <v>2.548721163412441E-4</v>
      </c>
      <c r="BZ464" s="223">
        <f t="shared" ca="1" si="927"/>
        <v>-1.3533844907529053E-4</v>
      </c>
      <c r="CA464" s="223">
        <f t="shared" ca="1" si="928"/>
        <v>-3.3570795142351693E-5</v>
      </c>
      <c r="CB464" s="223">
        <f t="shared" ca="1" si="929"/>
        <v>1.902323936229098E-4</v>
      </c>
      <c r="CC464" s="223">
        <f t="shared" ca="1" si="930"/>
        <v>-2.77491436848776E-4</v>
      </c>
      <c r="CD464" s="223">
        <f t="shared" ca="1" si="931"/>
        <v>2.6351317547143691E-4</v>
      </c>
      <c r="CE464" s="223">
        <f t="shared" ca="1" si="932"/>
        <v>-1.5339730381281317E-4</v>
      </c>
      <c r="CF464" s="223">
        <f t="shared" ca="1" si="933"/>
        <v>-1.2682563519926494E-5</v>
      </c>
      <c r="CG464" s="223">
        <f t="shared" ca="1" si="934"/>
        <v>1.741354464642575E-4</v>
      </c>
      <c r="CH464" s="223">
        <f t="shared" ca="1" si="935"/>
        <v>-2.7205842940116782E-4</v>
      </c>
      <c r="CI464" s="223">
        <f t="shared" ca="1" si="936"/>
        <v>2.7072623387227538E-4</v>
      </c>
      <c r="CJ464" s="223">
        <f t="shared" ca="1" si="937"/>
        <v>-1.7062488527022979E-4</v>
      </c>
      <c r="CK464" s="223">
        <f t="shared" ca="1" si="938"/>
        <v>8.2743960130637407E-6</v>
      </c>
      <c r="CL464" s="223">
        <f t="shared" ca="1" si="939"/>
        <v>1.57094844233664E-4</v>
      </c>
      <c r="CM464" s="223">
        <f t="shared" ca="1" si="940"/>
        <v>-2.6515111375277763E-4</v>
      </c>
      <c r="CN464" s="223">
        <f t="shared" ca="1" si="941"/>
        <v>2.7647220335533273E-4</v>
      </c>
      <c r="CO464" s="223">
        <f t="shared" ca="1" si="942"/>
        <v>-1.8692783569097373E-4</v>
      </c>
      <c r="CP464" s="223">
        <f t="shared" ca="1" si="943"/>
        <v>2.918651587713577E-5</v>
      </c>
      <c r="CQ464" s="223">
        <f t="shared" ca="1" si="944"/>
        <v>1.3920293143105926E-4</v>
      </c>
      <c r="CR464" s="223">
        <f t="shared" ca="1" si="945"/>
        <v>-2.5680692124557374E-4</v>
      </c>
      <c r="CS464" s="223">
        <f t="shared" ca="1" si="946"/>
        <v>2.807199460141312E-4</v>
      </c>
      <c r="CT464" s="223">
        <f t="shared" ca="1" si="947"/>
        <v>-2.0221780797419718E-4</v>
      </c>
      <c r="CU464" s="223">
        <f t="shared" ca="1" si="948"/>
        <v>4.9940471482881477E-5</v>
      </c>
      <c r="CV464" s="223">
        <f t="shared" ca="1" si="949"/>
        <v>1.2055666588213016E-4</v>
      </c>
      <c r="CW464" s="223">
        <f t="shared" ca="1" si="950"/>
        <v>-2.4707106978171949E-4</v>
      </c>
      <c r="CX464" s="223">
        <f t="shared" ca="1" si="951"/>
        <v>2.8344644296316742E-4</v>
      </c>
      <c r="CY464" s="223">
        <f t="shared" ca="1" si="952"/>
        <v>-2.164119444353277E-4</v>
      </c>
      <c r="CZ464" s="223">
        <f t="shared" ca="1" si="953"/>
        <v>7.0423795346688086E-5</v>
      </c>
      <c r="DA464" s="223">
        <f t="shared" ca="1" si="954"/>
        <v>1.012570933154333E-4</v>
      </c>
      <c r="DB464" s="223">
        <f t="shared" ca="1" si="955"/>
        <v>-2.3599631878382958E-4</v>
      </c>
      <c r="DC464" s="223">
        <f t="shared" ca="1" si="956"/>
        <v>2.8463691907924338E-4</v>
      </c>
      <c r="DD464" s="223">
        <f t="shared" ca="1" si="957"/>
        <v>-2.2943332581906029E-4</v>
      </c>
      <c r="DE464" s="223">
        <f t="shared" ca="1" si="958"/>
        <v>9.0525486561808874E-5</v>
      </c>
      <c r="DF464" s="223">
        <f t="shared" ca="1" si="959"/>
        <v>8.1408799786887885E-5</v>
      </c>
      <c r="DG464" s="223">
        <f t="shared" ca="1" si="960"/>
        <v>-2.2364268328711065E-4</v>
      </c>
      <c r="DH464" s="223">
        <f t="shared" ca="1" si="961"/>
        <v>2.8428492306914151E-4</v>
      </c>
      <c r="DI464" s="223">
        <f t="shared" ca="1" si="962"/>
        <v>-2.412113881314801E-4</v>
      </c>
      <c r="DJ464" s="223">
        <f t="shared" ca="1" si="963"/>
        <v>1.101366123218858E-4</v>
      </c>
      <c r="DK464" s="223">
        <f t="shared" ca="1" si="964"/>
        <v>6.1119344918818058E-5</v>
      </c>
      <c r="DL464" s="223">
        <f t="shared" ca="1" si="965"/>
        <v>-2.1007710871267068E-4</v>
      </c>
      <c r="DM464" s="223">
        <f t="shared" ca="1" si="966"/>
        <v>2.8239236242973739E-4</v>
      </c>
      <c r="DN464" s="223">
        <f t="shared" ca="1" si="967"/>
        <v>-2.516823050324286E-4</v>
      </c>
      <c r="DO464" s="223">
        <f t="shared" ca="1" si="968"/>
        <v>1.2915089823725126E-4</v>
      </c>
      <c r="DP464" s="223">
        <f t="shared" ca="1" si="969"/>
        <v>4.0498679025092899E-5</v>
      </c>
      <c r="DQ464" s="223">
        <f t="shared" ca="1" si="970"/>
        <v>-1.9537310808448547E-4</v>
      </c>
      <c r="DR464" s="223">
        <f t="shared" ca="1" si="971"/>
        <v>2.7896949311111222E-4</v>
      </c>
      <c r="DS464" s="223">
        <f t="shared" ca="1" si="972"/>
        <v>-2.6078933371599189E-4</v>
      </c>
      <c r="DT464" s="223">
        <f t="shared" ca="1" si="973"/>
        <v>1.4746530424511171E-4</v>
      </c>
      <c r="DU464" s="223">
        <f t="shared" ca="1" si="974"/>
        <v>1.9658547280819086E-5</v>
      </c>
      <c r="DV464" s="223">
        <f t="shared" ca="1" si="975"/>
        <v>-1.7961036365596496E-4</v>
      </c>
      <c r="DW464" s="223">
        <f t="shared" ca="1" si="976"/>
        <v>2.7403486393866994E-4</v>
      </c>
      <c r="DX464" s="223">
        <f t="shared" ca="1" si="977"/>
        <v>-2.6848312240467697E-4</v>
      </c>
      <c r="DY464" s="223">
        <f t="shared" ca="1" si="978"/>
        <v>1.6498058299248752E-4</v>
      </c>
      <c r="DZ464" s="223">
        <f t="shared" ca="1" si="979"/>
        <v>-1.2881158344375061E-6</v>
      </c>
      <c r="EA464" s="223">
        <f t="shared" ca="1" si="980"/>
        <v>-1.6287429510486836E-4</v>
      </c>
      <c r="EB464" s="223">
        <f t="shared" ca="1" si="981"/>
        <v>2.6761521609544527E-4</v>
      </c>
      <c r="EC464" s="223">
        <f t="shared" ca="1" si="982"/>
        <v>-2.7472197779096551E-4</v>
      </c>
      <c r="ED464" s="223">
        <f t="shared" ca="1" si="983"/>
        <v>1.8160181766627693E-4</v>
      </c>
      <c r="EE464" s="223">
        <f t="shared" ca="1" si="984"/>
        <v>-2.2227798538381594E-5</v>
      </c>
      <c r="EF464" s="223">
        <f t="shared" ca="1" si="985"/>
        <v>-1.4525559663674276E-4</v>
      </c>
      <c r="EG464" s="223">
        <f t="shared" ca="1" si="986"/>
        <v>2.5974533820931572E-4</v>
      </c>
      <c r="EH464" s="223">
        <f t="shared" ca="1" si="987"/>
        <v>-2.7947209097697802E-4</v>
      </c>
      <c r="EI464" s="223">
        <f t="shared" ca="1" si="988"/>
        <v>1.9723893635567539E-4</v>
      </c>
      <c r="EJ464" s="223">
        <f t="shared" ca="1" si="989"/>
        <v>-4.3047026876155418E-5</v>
      </c>
      <c r="EK464" s="223">
        <f t="shared" ca="1" si="990"/>
        <v>-1.2684974550511706E-4</v>
      </c>
      <c r="EL464" s="223">
        <f t="shared" ca="1" si="991"/>
        <v>2.5046787783041311E-4</v>
      </c>
      <c r="EM464" s="223">
        <f t="shared" ca="1" si="992"/>
        <v>-2.8270772068779198E-4</v>
      </c>
      <c r="EN464" s="223">
        <f t="shared" ca="1" si="993"/>
        <v>2.1180720015966415E-4</v>
      </c>
      <c r="EO464" s="223">
        <f t="shared" ca="1" si="994"/>
        <v>-6.3632979645596323E-5</v>
      </c>
      <c r="EP464" s="223">
        <f t="shared" ca="1" si="995"/>
        <v>-1.0775648461200478E-4</v>
      </c>
      <c r="EQ464" s="223">
        <f t="shared" ca="1" si="996"/>
        <v>2.3983311032036288E-4</v>
      </c>
      <c r="ER464" s="223">
        <f t="shared" ca="1" si="997"/>
        <v>-2.8441133276566104E-4</v>
      </c>
      <c r="ES464" s="223">
        <f t="shared" ca="1" si="998"/>
        <v>2.2522766239445679E-4</v>
      </c>
      <c r="ET464" s="223">
        <f t="shared" ca="1" si="999"/>
        <v>-8.3874099785009618E-5</v>
      </c>
      <c r="EU464" s="223">
        <f t="shared" ca="1" si="1000"/>
        <v>-8.8079281992475806E-5</v>
      </c>
      <c r="EV464" s="223">
        <f t="shared" ca="1" si="1001"/>
        <v>2.2789866640570975E-4</v>
      </c>
      <c r="EW464" s="223">
        <f t="shared" ca="1" si="1002"/>
        <v>-2.8457369518912977E-4</v>
      </c>
      <c r="EX464" s="223">
        <f t="shared" ca="1" si="1003"/>
        <v>2.3742759641241003E-4</v>
      </c>
      <c r="EY464" s="223">
        <f t="shared" ca="1" si="1004"/>
        <v>-1.0366069891061614E-4</v>
      </c>
      <c r="EZ464" s="223">
        <f t="shared" ca="1" si="1005"/>
        <v>-6.7924770112409819E-5</v>
      </c>
      <c r="FA464" s="223">
        <f t="shared" ca="1" si="1006"/>
        <v>2.1472921987206634E-4</v>
      </c>
      <c r="FB464" s="223">
        <f t="shared" ca="1" si="1007"/>
        <v>-2.8319392810215784E-4</v>
      </c>
      <c r="FC464" s="223">
        <f t="shared" ca="1" si="1008"/>
        <v>2.4834088971406511E-4</v>
      </c>
      <c r="FD464" s="223">
        <f t="shared" ca="1" si="1009"/>
        <v>-1.2288555172739141E-4</v>
      </c>
      <c r="FE464" s="223">
        <f t="shared" ca="1" si="1010"/>
        <v>-4.7402168017940508E-5</v>
      </c>
      <c r="FF464" s="223">
        <f t="shared" ca="1" si="1011"/>
        <v>2.0039613709123388E-4</v>
      </c>
      <c r="FG464" s="223">
        <f t="shared" ca="1" si="1012"/>
        <v>-2.8027950858213623E-4</v>
      </c>
      <c r="FH464" s="223">
        <f t="shared" ca="1" si="1013"/>
        <v>2.5790840221745422E-4</v>
      </c>
      <c r="FI464" s="223">
        <f t="shared" ca="1" si="1014"/>
        <v>-1.4144447709222969E-4</v>
      </c>
      <c r="FJ464" s="223">
        <f t="shared" ca="1" si="1015"/>
        <v>-2.6622689467918241E-5</v>
      </c>
      <c r="FK464" s="223">
        <f t="shared" ca="1" si="1016"/>
        <v>1.8497709028065753E-4</v>
      </c>
      <c r="FL464" s="223">
        <f t="shared" ca="1" si="1017"/>
        <v>-2.7584623012096097E-4</v>
      </c>
      <c r="FM464" s="223">
        <f t="shared" ca="1" si="1018"/>
        <v>2.6607828674336711E-4</v>
      </c>
      <c r="FN464" s="223">
        <f t="shared" ca="1" si="1019"/>
        <v>-1.5923690258058502E-4</v>
      </c>
      <c r="FO464" s="223">
        <f t="shared" ca="1" si="1020"/>
        <v>-5.6989402570097286E-6</v>
      </c>
      <c r="FP464" s="223">
        <f t="shared" ca="1" si="1021"/>
        <v>1.6855563659095045E-4</v>
      </c>
      <c r="FQ464" s="223">
        <f t="shared" ca="1" si="1022"/>
        <v>-2.6991811703871706E-4</v>
      </c>
      <c r="FR464" s="223">
        <f t="shared" ca="1" si="1023"/>
        <v>2.7280626997969762E-4</v>
      </c>
      <c r="FS464" s="223">
        <f t="shared" ca="1" si="1024"/>
        <v>-1.7616640949714093E-4</v>
      </c>
      <c r="FT464" s="223">
        <f t="shared" ca="1" si="1025"/>
        <v>1.5255692004922618E-5</v>
      </c>
      <c r="FU464" s="223">
        <f t="shared" ca="1" si="1026"/>
        <v>1.5122076530245493E-4</v>
      </c>
      <c r="FV464" s="223">
        <f t="shared" ca="1" si="1027"/>
        <v>-2.6252729429382735E-4</v>
      </c>
      <c r="FW464" s="223">
        <f t="shared" ca="1" si="1028"/>
        <v>2.7805589240235794E-4</v>
      </c>
      <c r="FX464" s="223">
        <f t="shared" ca="1" si="1029"/>
        <v>-1.9214125537712586E-4</v>
      </c>
      <c r="FY464" s="223">
        <f t="shared" ca="1" si="1030"/>
        <v>3.6127652350087199E-5</v>
      </c>
      <c r="FZ464" s="223">
        <f t="shared" ca="1" si="1031"/>
        <v>1.330664155846363E-4</v>
      </c>
      <c r="GA464" s="223">
        <f t="shared" ca="1" si="1032"/>
        <v>-2.5371381339510656E-4</v>
      </c>
      <c r="GB464" s="223">
        <f t="shared" ca="1" si="1033"/>
        <v>2.8179870585259874E-4</v>
      </c>
      <c r="GC464" s="223">
        <f t="shared" ca="1" si="1034"/>
        <v>-2.0707487114660024E-4</v>
      </c>
      <c r="GD464" s="223">
        <f t="shared" ca="1" si="1035"/>
        <v>5.6803833816972178E-5</v>
      </c>
      <c r="GE464" s="223">
        <f t="shared" ca="1" si="1036"/>
        <v>1.1419096743152786E-4</v>
      </c>
      <c r="GF464" s="223">
        <f t="shared" ca="1" si="1037"/>
        <v>-2.4352543535916807E-4</v>
      </c>
      <c r="GG464" s="223">
        <f t="shared" ca="1" si="1038"/>
        <v>2.8401442770004478E-4</v>
      </c>
      <c r="GH464" s="223">
        <f t="shared" ca="1" si="1039"/>
        <v>-2.2088633024782168E-4</v>
      </c>
      <c r="GI464" s="223">
        <f t="shared" ca="1" si="1040"/>
        <v>7.7172190386769933E-5</v>
      </c>
      <c r="GJ464" s="223">
        <f t="shared" ca="1" si="1041"/>
        <v>9.4696708532103325E-5</v>
      </c>
      <c r="GK464" s="223">
        <f t="shared" ca="1" si="1042"/>
        <v>-2.3201737188933633E-4</v>
      </c>
      <c r="GL464" s="223">
        <f t="shared" ca="1" si="1043"/>
        <v>2.846910507560323E-4</v>
      </c>
      <c r="GM464" s="223">
        <f t="shared" ca="1" si="1044"/>
        <v>-2.3350078718725964E-4</v>
      </c>
      <c r="GN464" s="223">
        <f t="shared" ca="1" si="1045"/>
        <v>9.712234417044576E-5</v>
      </c>
      <c r="GO464" s="223">
        <f t="shared" ca="1" si="1046"/>
        <v>7.4689279964372272E-5</v>
      </c>
      <c r="GP464" s="223">
        <f t="shared" ca="1" si="1047"/>
        <v>-2.1925198617864312E-4</v>
      </c>
      <c r="GQ464" s="223">
        <f t="shared" ca="1" si="1048"/>
        <v>2.8382490834159417E-4</v>
      </c>
      <c r="GR464" s="223">
        <f t="shared" ca="1" si="1049"/>
        <v>-2.4484988312980973E-4</v>
      </c>
      <c r="GS464" s="223">
        <f t="shared" ca="1" si="1050"/>
        <v>1.1654618355614308E-4</v>
      </c>
      <c r="GT464" s="223">
        <f t="shared" ca="1" si="1051"/>
        <v>5.4277103717239369E-5</v>
      </c>
      <c r="GU464" s="223">
        <f t="shared" ca="1" si="1052"/>
        <v>-2.0529845495829239E-4</v>
      </c>
      <c r="GV464" s="223">
        <f t="shared" ca="1" si="1053"/>
        <v>2.8142069415751906E-4</v>
      </c>
      <c r="GW464" s="223">
        <f t="shared" ca="1" si="1054"/>
        <v>-2.5487211634123667E-4</v>
      </c>
      <c r="GX464" s="223">
        <f t="shared" ca="1" si="1055"/>
        <v>1.3533844907528294E-4</v>
      </c>
      <c r="GY464" s="223">
        <f t="shared" ca="1" si="1056"/>
        <v>3.3570795142352235E-5</v>
      </c>
      <c r="GZ464" s="223">
        <f t="shared" ca="1" si="1057"/>
        <v>-1.9023239362291619E-4</v>
      </c>
      <c r="HA464" s="223">
        <f t="shared" ca="1" si="1058"/>
        <v>2.774914368487779E-4</v>
      </c>
      <c r="HB464" s="223">
        <f t="shared" ca="1" si="1059"/>
        <v>-2.6351317547143057E-4</v>
      </c>
      <c r="HC464" s="223">
        <f t="shared" ca="1" si="1060"/>
        <v>1.5339730381279225E-4</v>
      </c>
      <c r="HD464" s="223">
        <f t="shared" ca="1" si="1061"/>
        <v>1.2682563519927036E-5</v>
      </c>
      <c r="HE464" s="223">
        <f t="shared" ca="1" si="1062"/>
        <v>-1.7413544646426436E-4</v>
      </c>
      <c r="HF464" s="223">
        <f t="shared" ca="1" si="1063"/>
        <v>2.7205842940117276E-4</v>
      </c>
      <c r="HG464" s="223">
        <f t="shared" ca="1" si="1064"/>
        <v>-2.7072623387227771E-4</v>
      </c>
      <c r="HH464" s="223">
        <f t="shared" ca="1" si="1065"/>
        <v>1.7062488527022288E-4</v>
      </c>
      <c r="HI464" s="223">
        <f t="shared" ca="1" si="1066"/>
        <v>-8.2743960130470169E-6</v>
      </c>
      <c r="HJ464" s="223">
        <f t="shared" ca="1" si="1067"/>
        <v>-1.5709484423368473E-4</v>
      </c>
      <c r="HK464" s="223">
        <f t="shared" ca="1" si="1068"/>
        <v>2.651511137527778E-4</v>
      </c>
      <c r="HL464" s="223">
        <f t="shared" ca="1" si="1069"/>
        <v>-2.7647220335533067E-4</v>
      </c>
      <c r="HM464" s="223">
        <f t="shared" ca="1" si="1070"/>
        <v>1.869278356909611E-4</v>
      </c>
      <c r="HN464" s="223">
        <f t="shared" ca="1" si="1071"/>
        <v>-2.9186515877143251E-5</v>
      </c>
      <c r="HO464" s="223">
        <f t="shared" ca="1" si="1072"/>
        <v>-1.3920293143106682E-4</v>
      </c>
      <c r="HP464" s="223">
        <f t="shared" ca="1" si="1073"/>
        <v>2.5680692124558095E-4</v>
      </c>
      <c r="HQ464" s="223">
        <f t="shared" ca="1" si="1074"/>
        <v>-2.8071994601412708E-4</v>
      </c>
      <c r="HR464" s="223">
        <f t="shared" ca="1" si="1075"/>
        <v>2.022178079741968E-4</v>
      </c>
      <c r="HS464" s="223">
        <f t="shared" ca="1" si="1076"/>
        <v>-4.9940471482872939E-5</v>
      </c>
      <c r="HT464" s="223">
        <f t="shared" ca="1" si="1077"/>
        <v>-1.2055666588214532E-4</v>
      </c>
      <c r="HU464" s="223">
        <f t="shared" ca="1" si="1078"/>
        <v>2.4707106978171575E-4</v>
      </c>
      <c r="HV464" s="223">
        <f t="shared" ca="1" si="1079"/>
        <v>-2.834464429631666E-4</v>
      </c>
      <c r="HW464" s="223">
        <f t="shared" ca="1" si="1080"/>
        <v>2.164119444353168E-4</v>
      </c>
      <c r="HX464" s="223">
        <f t="shared" ca="1" si="1081"/>
        <v>-7.042379534666403E-5</v>
      </c>
      <c r="HY464" s="223">
        <f t="shared" ca="1" si="1082"/>
        <v>-1.0125709331543381E-4</v>
      </c>
      <c r="HZ464" s="223">
        <f t="shared" ca="1" si="1083"/>
        <v>2.3599631878383443E-4</v>
      </c>
      <c r="IA464" s="223">
        <f t="shared" ca="1" si="1084"/>
        <v>-2.8463691907924305E-4</v>
      </c>
      <c r="IB464" s="223">
        <f t="shared" ca="1" si="1085"/>
        <v>2.2943332581906476E-4</v>
      </c>
      <c r="IC464" s="223">
        <f t="shared" ca="1" si="1086"/>
        <v>-9.0525486561800648E-5</v>
      </c>
      <c r="ID464" s="223">
        <f t="shared" ca="1" si="1087"/>
        <v>-8.1408799786896166E-5</v>
      </c>
      <c r="IE464" s="223">
        <f t="shared" ca="1" si="1088"/>
        <v>2.2048081173872659E-4</v>
      </c>
      <c r="IF464" s="223">
        <f t="shared" ca="1" si="1089"/>
        <v>-2.8428492306914113E-4</v>
      </c>
      <c r="IG464" s="223">
        <f t="shared" ca="1" si="1090"/>
        <v>2.4121138813147549E-4</v>
      </c>
      <c r="IH464" s="223">
        <f t="shared" ca="1" si="1091"/>
        <v>-1.1013661232186288E-4</v>
      </c>
      <c r="II464" s="223">
        <f t="shared" ca="1" si="1092"/>
        <v>-6.1119344918810712E-5</v>
      </c>
      <c r="IJ464" s="223">
        <f t="shared" ca="1" si="1093"/>
        <v>2.1007710871267648E-4</v>
      </c>
      <c r="IK464" s="223">
        <f t="shared" ca="1" si="1094"/>
        <v>-2.8239236242973853E-4</v>
      </c>
      <c r="IL464" s="223">
        <f t="shared" ca="1" si="1095"/>
        <v>2.51682305032417E-4</v>
      </c>
      <c r="IM464" s="223">
        <f t="shared" ca="1" si="1096"/>
        <v>-1.2915089823725795E-4</v>
      </c>
      <c r="IN464" s="223">
        <f t="shared" ca="1" si="1097"/>
        <v>-4.0498679025101491E-5</v>
      </c>
      <c r="IO464" s="223">
        <f t="shared" ca="1" si="1098"/>
        <v>1.9537310808450355E-4</v>
      </c>
      <c r="IP464" s="223">
        <f t="shared" ca="1" si="1099"/>
        <v>-2.7896949311111071E-4</v>
      </c>
      <c r="IQ464" s="223">
        <f t="shared" ca="1" si="1100"/>
        <v>2.6078933371598842E-4</v>
      </c>
      <c r="IR464" s="223">
        <f t="shared" ca="1" si="1101"/>
        <v>-1.4746530424510431E-4</v>
      </c>
      <c r="IS464" s="223">
        <f t="shared" ca="1" si="1102"/>
        <v>-1.9658547280843887E-5</v>
      </c>
      <c r="IT464" s="223">
        <f t="shared" ca="1" si="1103"/>
        <v>1.796103636559591E-4</v>
      </c>
      <c r="IU464" s="223">
        <f t="shared" ca="1" si="1104"/>
        <v>-2.7403486393867227E-4</v>
      </c>
      <c r="IV464" s="223">
        <f t="shared" ca="1" si="1105"/>
        <v>2.6848312240466867E-4</v>
      </c>
      <c r="IW464" s="223">
        <f t="shared" ca="1" si="1106"/>
        <v>-1.6498058299249365E-4</v>
      </c>
      <c r="IX464" s="223">
        <f t="shared" ca="1" si="1107"/>
        <v>1.2881158344288596E-6</v>
      </c>
      <c r="IY464" s="223">
        <f t="shared" ca="1" si="1108"/>
        <v>1.6287429510487549E-4</v>
      </c>
      <c r="IZ464" s="223">
        <f t="shared" ca="1" si="1109"/>
        <v>-2.6761521609545378E-4</v>
      </c>
      <c r="JA464" s="223">
        <f t="shared" ca="1" si="1110"/>
        <v>2.7472197779096746E-4</v>
      </c>
      <c r="JB464" s="223">
        <f t="shared" ca="1" si="1111"/>
        <v>-1.8160181766627026E-4</v>
      </c>
    </row>
    <row r="465" spans="2:262">
      <c r="B465" s="230">
        <v>104</v>
      </c>
      <c r="C465" s="229">
        <f t="shared" si="1112"/>
        <v>2.0312500000000014E-3</v>
      </c>
      <c r="D465" s="226">
        <f t="shared" ca="1" si="855"/>
        <v>49.871221232574122</v>
      </c>
      <c r="E465" s="225">
        <f ca="1">DF361</f>
        <v>-0.12877876742588051</v>
      </c>
      <c r="F465" s="224">
        <v>104</v>
      </c>
      <c r="G465" s="223">
        <f t="shared" ca="1" si="856"/>
        <v>8.9193608638376323E-6</v>
      </c>
      <c r="H465" s="223">
        <f t="shared" ca="1" si="857"/>
        <v>1.1444438144105526E-4</v>
      </c>
      <c r="I465" s="223">
        <f t="shared" ca="1" si="858"/>
        <v>-1.992334117978353E-4</v>
      </c>
      <c r="J465" s="223">
        <f t="shared" ca="1" si="859"/>
        <v>2.1686867388946365E-4</v>
      </c>
      <c r="K465" s="223">
        <f t="shared" ca="1" si="860"/>
        <v>-1.614060126010437E-4</v>
      </c>
      <c r="L465" s="223">
        <f t="shared" ca="1" si="861"/>
        <v>5.1539715551915391E-5</v>
      </c>
      <c r="M465" s="223">
        <f t="shared" ca="1" si="862"/>
        <v>7.5698597984774212E-5</v>
      </c>
      <c r="N465" s="223">
        <f t="shared" ca="1" si="863"/>
        <v>-1.7742188338840887E-4</v>
      </c>
      <c r="O465" s="223">
        <f t="shared" ca="1" si="864"/>
        <v>2.1934321120512093E-4</v>
      </c>
      <c r="P465" s="223">
        <f t="shared" ca="1" si="865"/>
        <v>-1.8733254617542549E-4</v>
      </c>
      <c r="Q465" s="223">
        <f t="shared" ca="1" si="866"/>
        <v>9.2179427875138857E-5</v>
      </c>
      <c r="R465" s="223">
        <f t="shared" ca="1" si="867"/>
        <v>3.4043759860201777E-5</v>
      </c>
      <c r="S465" s="223">
        <f t="shared" ca="1" si="868"/>
        <v>-1.4879213149970465E-4</v>
      </c>
      <c r="T465" s="223">
        <f t="shared" ca="1" si="869"/>
        <v>2.133885119232551E-4</v>
      </c>
      <c r="U465" s="223">
        <f t="shared" ca="1" si="870"/>
        <v>-2.0605999505758806E-4</v>
      </c>
      <c r="V465" s="223">
        <f t="shared" ca="1" si="871"/>
        <v>1.2927673647993875E-4</v>
      </c>
      <c r="W465" s="223">
        <f t="shared" ca="1" si="872"/>
        <v>-8.9193608638376729E-6</v>
      </c>
      <c r="X465" s="223">
        <f t="shared" ca="1" si="873"/>
        <v>-1.1444438144105556E-4</v>
      </c>
      <c r="Y465" s="223">
        <f t="shared" ca="1" si="874"/>
        <v>1.9923341179783492E-4</v>
      </c>
      <c r="Z465" s="223">
        <f t="shared" ca="1" si="875"/>
        <v>-2.1686867388946373E-4</v>
      </c>
      <c r="AA465" s="223">
        <f t="shared" ca="1" si="876"/>
        <v>1.6140601260104372E-4</v>
      </c>
      <c r="AB465" s="223">
        <f t="shared" ca="1" si="877"/>
        <v>-5.153971555191657E-5</v>
      </c>
      <c r="AC465" s="223">
        <f t="shared" ca="1" si="878"/>
        <v>-7.5698597984773778E-5</v>
      </c>
      <c r="AD465" s="223">
        <f t="shared" ca="1" si="879"/>
        <v>1.7742188338840863E-4</v>
      </c>
      <c r="AE465" s="223">
        <f t="shared" ca="1" si="880"/>
        <v>-2.1934321120512087E-4</v>
      </c>
      <c r="AF465" s="223">
        <f t="shared" ca="1" si="881"/>
        <v>1.8733254617542532E-4</v>
      </c>
      <c r="AG465" s="223">
        <f t="shared" ca="1" si="882"/>
        <v>-9.2179427875137854E-5</v>
      </c>
      <c r="AH465" s="223">
        <f t="shared" ca="1" si="883"/>
        <v>-3.4043759860199812E-5</v>
      </c>
      <c r="AI465" s="223">
        <f t="shared" ca="1" si="884"/>
        <v>1.4879213149970321E-4</v>
      </c>
      <c r="AJ465" s="223">
        <f t="shared" ca="1" si="885"/>
        <v>-2.1338851192325502E-4</v>
      </c>
      <c r="AK465" s="223">
        <f t="shared" ca="1" si="886"/>
        <v>2.0605999505758819E-4</v>
      </c>
      <c r="AL465" s="223">
        <f t="shared" ca="1" si="887"/>
        <v>-1.292767364799391E-4</v>
      </c>
      <c r="AM465" s="223">
        <f t="shared" ca="1" si="888"/>
        <v>8.9193608638380931E-6</v>
      </c>
      <c r="AN465" s="223">
        <f t="shared" ca="1" si="889"/>
        <v>1.1444438144105519E-4</v>
      </c>
      <c r="AO465" s="223">
        <f t="shared" ca="1" si="890"/>
        <v>-1.9923341179783541E-4</v>
      </c>
      <c r="AP465" s="223">
        <f t="shared" ca="1" si="891"/>
        <v>2.1686867388946354E-4</v>
      </c>
      <c r="AQ465" s="223">
        <f t="shared" ca="1" si="892"/>
        <v>-1.6140601260104505E-4</v>
      </c>
      <c r="AR465" s="223">
        <f t="shared" ca="1" si="893"/>
        <v>5.1539715551916977E-5</v>
      </c>
      <c r="AS465" s="223">
        <f t="shared" ca="1" si="894"/>
        <v>7.5698597984773385E-5</v>
      </c>
      <c r="AT465" s="223">
        <f t="shared" ca="1" si="895"/>
        <v>-1.7742188338840838E-4</v>
      </c>
      <c r="AU465" s="223">
        <f t="shared" ca="1" si="896"/>
        <v>2.1934321120512087E-4</v>
      </c>
      <c r="AV465" s="223">
        <f t="shared" ca="1" si="897"/>
        <v>-1.8733254617542554E-4</v>
      </c>
      <c r="AW465" s="223">
        <f t="shared" ca="1" si="898"/>
        <v>9.217942787513822E-5</v>
      </c>
      <c r="AX465" s="223">
        <f t="shared" ca="1" si="899"/>
        <v>3.4043759860199392E-5</v>
      </c>
      <c r="AY465" s="223">
        <f t="shared" ca="1" si="900"/>
        <v>-1.4879213149970289E-4</v>
      </c>
      <c r="AZ465" s="223">
        <f t="shared" ca="1" si="901"/>
        <v>2.1338851192325494E-4</v>
      </c>
      <c r="BA465" s="223">
        <f t="shared" ca="1" si="902"/>
        <v>-2.0605999505758833E-4</v>
      </c>
      <c r="BB465" s="223">
        <f t="shared" ca="1" si="903"/>
        <v>1.2927673647993943E-4</v>
      </c>
      <c r="BC465" s="223">
        <f t="shared" ca="1" si="904"/>
        <v>-8.9193608638385267E-6</v>
      </c>
      <c r="BD465" s="223">
        <f t="shared" ca="1" si="905"/>
        <v>-1.1444438144105483E-4</v>
      </c>
      <c r="BE465" s="223">
        <f t="shared" ca="1" si="906"/>
        <v>1.9923341179783395E-4</v>
      </c>
      <c r="BF465" s="223">
        <f t="shared" ca="1" si="907"/>
        <v>-2.168686738894636E-4</v>
      </c>
      <c r="BG465" s="223">
        <f t="shared" ca="1" si="908"/>
        <v>1.6140601260104532E-4</v>
      </c>
      <c r="BH465" s="223">
        <f t="shared" ca="1" si="909"/>
        <v>-5.1539715551914374E-5</v>
      </c>
      <c r="BI465" s="223">
        <f t="shared" ca="1" si="910"/>
        <v>-7.5698597984772992E-5</v>
      </c>
      <c r="BJ465" s="223">
        <f t="shared" ca="1" si="911"/>
        <v>1.774218833884063E-4</v>
      </c>
      <c r="BK465" s="223">
        <f t="shared" ca="1" si="912"/>
        <v>-2.1934321120512087E-4</v>
      </c>
      <c r="BL465" s="223">
        <f t="shared" ca="1" si="913"/>
        <v>1.8733254617542738E-4</v>
      </c>
      <c r="BM465" s="223">
        <f t="shared" ca="1" si="914"/>
        <v>-9.2179427875138613E-5</v>
      </c>
      <c r="BN465" s="223">
        <f t="shared" ca="1" si="915"/>
        <v>-3.4043759860198958E-5</v>
      </c>
      <c r="BO465" s="223">
        <f t="shared" ca="1" si="916"/>
        <v>1.4879213149970486E-4</v>
      </c>
      <c r="BP465" s="223">
        <f t="shared" ca="1" si="917"/>
        <v>-2.1338851192325483E-4</v>
      </c>
      <c r="BQ465" s="223">
        <f t="shared" ca="1" si="918"/>
        <v>2.0605999505758741E-4</v>
      </c>
      <c r="BR465" s="223">
        <f t="shared" ca="1" si="919"/>
        <v>-1.2927673647993978E-4</v>
      </c>
      <c r="BS465" s="223">
        <f t="shared" ca="1" si="920"/>
        <v>8.9193608638420639E-6</v>
      </c>
      <c r="BT465" s="223">
        <f t="shared" ca="1" si="921"/>
        <v>1.1444438144105447E-4</v>
      </c>
      <c r="BU465" s="223">
        <f t="shared" ca="1" si="922"/>
        <v>-1.9923341179783373E-4</v>
      </c>
      <c r="BV465" s="223">
        <f t="shared" ca="1" si="923"/>
        <v>2.1686867388946371E-4</v>
      </c>
      <c r="BW465" s="223">
        <f t="shared" ca="1" si="924"/>
        <v>-1.6140601260104562E-4</v>
      </c>
      <c r="BX465" s="223">
        <f t="shared" ca="1" si="925"/>
        <v>5.1539715551914781E-5</v>
      </c>
      <c r="BY465" s="223">
        <f t="shared" ca="1" si="926"/>
        <v>7.5698597984772586E-5</v>
      </c>
      <c r="BZ465" s="223">
        <f t="shared" ca="1" si="927"/>
        <v>-1.7742188338840971E-4</v>
      </c>
      <c r="CA465" s="223">
        <f t="shared" ca="1" si="928"/>
        <v>2.1934321120512085E-4</v>
      </c>
      <c r="CB465" s="223">
        <f t="shared" ca="1" si="929"/>
        <v>-1.873325461754276E-4</v>
      </c>
      <c r="CC465" s="223">
        <f t="shared" ca="1" si="930"/>
        <v>9.2179427875139006E-5</v>
      </c>
      <c r="CD465" s="223">
        <f t="shared" ca="1" si="931"/>
        <v>3.4043759860198552E-5</v>
      </c>
      <c r="CE465" s="223">
        <f t="shared" ca="1" si="932"/>
        <v>-1.4879213149970454E-4</v>
      </c>
      <c r="CF465" s="223">
        <f t="shared" ca="1" si="933"/>
        <v>2.1338851192325469E-4</v>
      </c>
      <c r="CG465" s="223">
        <f t="shared" ca="1" si="934"/>
        <v>-2.0605999505758757E-4</v>
      </c>
      <c r="CH465" s="223">
        <f t="shared" ca="1" si="935"/>
        <v>1.2927673647994013E-4</v>
      </c>
      <c r="CI465" s="223">
        <f t="shared" ca="1" si="936"/>
        <v>-8.9193608638424976E-6</v>
      </c>
      <c r="CJ465" s="223">
        <f t="shared" ca="1" si="937"/>
        <v>-1.1444438144105411E-4</v>
      </c>
      <c r="CK465" s="223">
        <f t="shared" ca="1" si="938"/>
        <v>1.9923341179783357E-4</v>
      </c>
      <c r="CL465" s="223">
        <f t="shared" ca="1" si="939"/>
        <v>-2.1686867388946376E-4</v>
      </c>
      <c r="CM465" s="223">
        <f t="shared" ca="1" si="940"/>
        <v>1.6140601260104595E-4</v>
      </c>
      <c r="CN465" s="223">
        <f t="shared" ca="1" si="941"/>
        <v>-5.1539715551915215E-5</v>
      </c>
      <c r="CO465" s="223">
        <f t="shared" ca="1" si="942"/>
        <v>-7.5698597984772179E-5</v>
      </c>
      <c r="CP465" s="223">
        <f t="shared" ca="1" si="943"/>
        <v>1.7742188338840578E-4</v>
      </c>
      <c r="CQ465" s="223">
        <f t="shared" ca="1" si="944"/>
        <v>-2.1934321120512082E-4</v>
      </c>
      <c r="CR465" s="223">
        <f t="shared" ca="1" si="945"/>
        <v>1.8733254617542782E-4</v>
      </c>
      <c r="CS465" s="223">
        <f t="shared" ca="1" si="946"/>
        <v>-9.2179427875139385E-5</v>
      </c>
      <c r="CT465" s="223">
        <f t="shared" ca="1" si="947"/>
        <v>-3.4043759860198145E-5</v>
      </c>
      <c r="CU465" s="223">
        <f t="shared" ca="1" si="948"/>
        <v>1.4879213149970424E-4</v>
      </c>
      <c r="CV465" s="223">
        <f t="shared" ca="1" si="949"/>
        <v>-2.1338851192325461E-4</v>
      </c>
      <c r="CW465" s="223">
        <f t="shared" ca="1" si="950"/>
        <v>2.0605999505758771E-4</v>
      </c>
      <c r="CX465" s="223">
        <f t="shared" ca="1" si="951"/>
        <v>-1.2927673647994048E-4</v>
      </c>
      <c r="CY465" s="223">
        <f t="shared" ca="1" si="952"/>
        <v>8.9193608638429449E-6</v>
      </c>
      <c r="CZ465" s="223">
        <f t="shared" ca="1" si="953"/>
        <v>1.1444438144105374E-4</v>
      </c>
      <c r="DA465" s="223">
        <f t="shared" ca="1" si="954"/>
        <v>-1.9923341179783338E-4</v>
      </c>
      <c r="DB465" s="223">
        <f t="shared" ca="1" si="955"/>
        <v>2.1686867388946381E-4</v>
      </c>
      <c r="DC465" s="223">
        <f t="shared" ca="1" si="956"/>
        <v>-1.6140601260104199E-4</v>
      </c>
      <c r="DD465" s="223">
        <f t="shared" ca="1" si="957"/>
        <v>5.1539715551921679E-5</v>
      </c>
      <c r="DE465" s="223">
        <f t="shared" ca="1" si="958"/>
        <v>7.5698597984771786E-5</v>
      </c>
      <c r="DF465" s="223">
        <f t="shared" ca="1" si="959"/>
        <v>-1.774218833884092E-4</v>
      </c>
      <c r="DG465" s="223">
        <f t="shared" ca="1" si="960"/>
        <v>2.1934321120512058E-4</v>
      </c>
      <c r="DH465" s="223">
        <f t="shared" ca="1" si="961"/>
        <v>-1.8733254617542806E-4</v>
      </c>
      <c r="DI465" s="223">
        <f t="shared" ca="1" si="962"/>
        <v>9.2179427875139792E-5</v>
      </c>
      <c r="DJ465" s="223">
        <f t="shared" ca="1" si="963"/>
        <v>3.4043759860203878E-5</v>
      </c>
      <c r="DK465" s="223">
        <f t="shared" ca="1" si="964"/>
        <v>-1.4879213149969933E-4</v>
      </c>
      <c r="DL465" s="223">
        <f t="shared" ca="1" si="965"/>
        <v>2.133885119232545E-4</v>
      </c>
      <c r="DM465" s="223">
        <f t="shared" ca="1" si="966"/>
        <v>-2.0605999505758784E-4</v>
      </c>
      <c r="DN465" s="223">
        <f t="shared" ca="1" si="967"/>
        <v>1.2927673647994588E-4</v>
      </c>
      <c r="DO465" s="223">
        <f t="shared" ca="1" si="968"/>
        <v>-8.9193608638433514E-6</v>
      </c>
      <c r="DP465" s="223">
        <f t="shared" ca="1" si="969"/>
        <v>-1.1444438144105333E-4</v>
      </c>
      <c r="DQ465" s="223">
        <f t="shared" ca="1" si="970"/>
        <v>1.9923341179783584E-4</v>
      </c>
      <c r="DR465" s="223">
        <f t="shared" ca="1" si="971"/>
        <v>-2.1686867388946484E-4</v>
      </c>
      <c r="DS465" s="223">
        <f t="shared" ca="1" si="972"/>
        <v>1.6140601260104651E-4</v>
      </c>
      <c r="DT465" s="223">
        <f t="shared" ca="1" si="973"/>
        <v>-5.1539715551916041E-5</v>
      </c>
      <c r="DU465" s="223">
        <f t="shared" ca="1" si="974"/>
        <v>-7.5698597984777234E-5</v>
      </c>
      <c r="DV465" s="223">
        <f t="shared" ca="1" si="975"/>
        <v>1.7742188338840527E-4</v>
      </c>
      <c r="DW465" s="223">
        <f t="shared" ca="1" si="976"/>
        <v>-2.1934321120512079E-4</v>
      </c>
      <c r="DX465" s="223">
        <f t="shared" ca="1" si="977"/>
        <v>1.8733254617542505E-4</v>
      </c>
      <c r="DY465" s="223">
        <f t="shared" ca="1" si="978"/>
        <v>-9.217942787514585E-5</v>
      </c>
      <c r="DZ465" s="223">
        <f t="shared" ca="1" si="979"/>
        <v>-3.4043759860197264E-5</v>
      </c>
      <c r="EA465" s="223">
        <f t="shared" ca="1" si="980"/>
        <v>1.4879213149970362E-4</v>
      </c>
      <c r="EB465" s="223">
        <f t="shared" ca="1" si="981"/>
        <v>-2.1338851192325586E-4</v>
      </c>
      <c r="EC465" s="223">
        <f t="shared" ca="1" si="982"/>
        <v>2.0605999505759017E-4</v>
      </c>
      <c r="ED465" s="223">
        <f t="shared" ca="1" si="983"/>
        <v>-1.2927673647994119E-4</v>
      </c>
      <c r="EE465" s="223">
        <f t="shared" ca="1" si="984"/>
        <v>8.9193608638375645E-6</v>
      </c>
      <c r="EF465" s="223">
        <f t="shared" ca="1" si="985"/>
        <v>1.1444438144104767E-4</v>
      </c>
      <c r="EG465" s="223">
        <f t="shared" ca="1" si="986"/>
        <v>-1.9923341179783302E-4</v>
      </c>
      <c r="EH465" s="223">
        <f t="shared" ca="1" si="987"/>
        <v>2.1686867388946395E-4</v>
      </c>
      <c r="EI465" s="223">
        <f t="shared" ca="1" si="988"/>
        <v>-1.6140601260104258E-4</v>
      </c>
      <c r="EJ465" s="223">
        <f t="shared" ca="1" si="989"/>
        <v>5.1539715551922533E-5</v>
      </c>
      <c r="EK465" s="223">
        <f t="shared" ca="1" si="990"/>
        <v>7.5698597984770946E-5</v>
      </c>
      <c r="EL465" s="223">
        <f t="shared" ca="1" si="991"/>
        <v>-1.7742188338840868E-4</v>
      </c>
      <c r="EM465" s="223">
        <f t="shared" ca="1" si="992"/>
        <v>2.1934321120512052E-4</v>
      </c>
      <c r="EN465" s="223">
        <f t="shared" ca="1" si="993"/>
        <v>-1.8733254617542852E-4</v>
      </c>
      <c r="EO465" s="223">
        <f t="shared" ca="1" si="994"/>
        <v>9.2179427875140564E-5</v>
      </c>
      <c r="EP465" s="223">
        <f t="shared" ca="1" si="995"/>
        <v>3.4043759860203024E-5</v>
      </c>
      <c r="EQ465" s="223">
        <f t="shared" ca="1" si="996"/>
        <v>-1.4879213149969868E-4</v>
      </c>
      <c r="ER465" s="223">
        <f t="shared" ca="1" si="997"/>
        <v>2.1338851192325429E-4</v>
      </c>
      <c r="ES465" s="223">
        <f t="shared" ca="1" si="998"/>
        <v>-2.0605999505758817E-4</v>
      </c>
      <c r="ET465" s="223">
        <f t="shared" ca="1" si="999"/>
        <v>1.2927673647993647E-4</v>
      </c>
      <c r="EU465" s="223">
        <f t="shared" ca="1" si="1000"/>
        <v>-8.9193608638442323E-6</v>
      </c>
      <c r="EV465" s="223">
        <f t="shared" ca="1" si="1001"/>
        <v>-1.1444438144105263E-4</v>
      </c>
      <c r="EW465" s="223">
        <f t="shared" ca="1" si="1002"/>
        <v>1.9923341179783546E-4</v>
      </c>
      <c r="EX465" s="223">
        <f t="shared" ca="1" si="1003"/>
        <v>-2.1686867388946498E-4</v>
      </c>
      <c r="EY465" s="223">
        <f t="shared" ca="1" si="1004"/>
        <v>1.6140601260104708E-4</v>
      </c>
      <c r="EZ465" s="223">
        <f t="shared" ca="1" si="1005"/>
        <v>-5.1539715551916882E-5</v>
      </c>
      <c r="FA465" s="223">
        <f t="shared" ca="1" si="1006"/>
        <v>-7.5698597984776435E-5</v>
      </c>
      <c r="FB465" s="223">
        <f t="shared" ca="1" si="1007"/>
        <v>1.7742188338840475E-4</v>
      </c>
      <c r="FC465" s="223">
        <f t="shared" ca="1" si="1008"/>
        <v>-2.1934321120512077E-4</v>
      </c>
      <c r="FD465" s="223">
        <f t="shared" ca="1" si="1009"/>
        <v>1.8733254617542549E-4</v>
      </c>
      <c r="FE465" s="223">
        <f t="shared" ca="1" si="1010"/>
        <v>-9.2179427875146609E-5</v>
      </c>
      <c r="FF465" s="223">
        <f t="shared" ca="1" si="1011"/>
        <v>-3.4043759860196424E-5</v>
      </c>
      <c r="FG465" s="223">
        <f t="shared" ca="1" si="1012"/>
        <v>1.4879213149970297E-4</v>
      </c>
      <c r="FH465" s="223">
        <f t="shared" ca="1" si="1013"/>
        <v>-2.1338851192325567E-4</v>
      </c>
      <c r="FI465" s="223">
        <f t="shared" ca="1" si="1014"/>
        <v>2.0605999505759044E-4</v>
      </c>
      <c r="FJ465" s="223">
        <f t="shared" ca="1" si="1015"/>
        <v>-1.2927673647994187E-4</v>
      </c>
      <c r="FK465" s="223">
        <f t="shared" ca="1" si="1016"/>
        <v>8.9193608638384319E-6</v>
      </c>
      <c r="FL465" s="223">
        <f t="shared" ca="1" si="1017"/>
        <v>1.1444438144104694E-4</v>
      </c>
      <c r="FM465" s="223">
        <f t="shared" ca="1" si="1018"/>
        <v>-1.9923341179783264E-4</v>
      </c>
      <c r="FN465" s="223">
        <f t="shared" ca="1" si="1019"/>
        <v>2.1686867388946409E-4</v>
      </c>
      <c r="FO465" s="223">
        <f t="shared" ca="1" si="1020"/>
        <v>-1.6140601260104315E-4</v>
      </c>
      <c r="FP465" s="223">
        <f t="shared" ca="1" si="1021"/>
        <v>5.153971555192336E-5</v>
      </c>
      <c r="FQ465" s="223">
        <f t="shared" ca="1" si="1022"/>
        <v>7.569859798477016E-5</v>
      </c>
      <c r="FR465" s="223">
        <f t="shared" ca="1" si="1023"/>
        <v>-1.7742188338840819E-4</v>
      </c>
      <c r="FS465" s="223">
        <f t="shared" ca="1" si="1024"/>
        <v>2.1934321120512049E-4</v>
      </c>
      <c r="FT465" s="223">
        <f t="shared" ca="1" si="1025"/>
        <v>-1.8733254617542895E-4</v>
      </c>
      <c r="FU465" s="223">
        <f t="shared" ca="1" si="1026"/>
        <v>9.2179427875141364E-5</v>
      </c>
      <c r="FV465" s="223">
        <f t="shared" ca="1" si="1027"/>
        <v>3.4043759860202157E-5</v>
      </c>
      <c r="FW465" s="223">
        <f t="shared" ca="1" si="1028"/>
        <v>-1.4879213149969809E-4</v>
      </c>
      <c r="FX465" s="223">
        <f t="shared" ca="1" si="1029"/>
        <v>2.133885119232541E-4</v>
      </c>
      <c r="FY465" s="223">
        <f t="shared" ca="1" si="1030"/>
        <v>-2.0605999505758844E-4</v>
      </c>
      <c r="FZ465" s="223">
        <f t="shared" ca="1" si="1031"/>
        <v>1.2927673647994726E-4</v>
      </c>
      <c r="GA465" s="223">
        <f t="shared" ca="1" si="1032"/>
        <v>-8.9193608638450862E-6</v>
      </c>
      <c r="GB465" s="223">
        <f t="shared" ca="1" si="1033"/>
        <v>-1.1444438144105188E-4</v>
      </c>
      <c r="GC465" s="223">
        <f t="shared" ca="1" si="1034"/>
        <v>1.9923341179783508E-4</v>
      </c>
      <c r="GD465" s="223">
        <f t="shared" ca="1" si="1035"/>
        <v>-2.1686867388946512E-4</v>
      </c>
      <c r="GE465" s="223">
        <f t="shared" ca="1" si="1036"/>
        <v>1.6140601260104768E-4</v>
      </c>
      <c r="GF465" s="223">
        <f t="shared" ca="1" si="1037"/>
        <v>-5.1539715551917708E-5</v>
      </c>
      <c r="GG465" s="223">
        <f t="shared" ca="1" si="1038"/>
        <v>-7.5698597984775594E-5</v>
      </c>
      <c r="GH465" s="223">
        <f t="shared" ca="1" si="1039"/>
        <v>1.7742188338840426E-4</v>
      </c>
      <c r="GI465" s="223">
        <f t="shared" ca="1" si="1040"/>
        <v>-2.1934321120512071E-4</v>
      </c>
      <c r="GJ465" s="223">
        <f t="shared" ca="1" si="1041"/>
        <v>1.8733254617542592E-4</v>
      </c>
      <c r="GK465" s="223">
        <f t="shared" ca="1" si="1042"/>
        <v>-9.2179427875147408E-5</v>
      </c>
      <c r="GL465" s="223">
        <f t="shared" ca="1" si="1043"/>
        <v>-3.404375986019557E-5</v>
      </c>
      <c r="GM465" s="223">
        <f t="shared" ca="1" si="1044"/>
        <v>1.4879213149970234E-4</v>
      </c>
      <c r="GN465" s="223">
        <f t="shared" ca="1" si="1045"/>
        <v>-2.1338851192325548E-4</v>
      </c>
      <c r="GO465" s="223">
        <f t="shared" ca="1" si="1046"/>
        <v>2.0605999505759074E-4</v>
      </c>
      <c r="GP465" s="223">
        <f t="shared" ca="1" si="1047"/>
        <v>-1.2927673647994257E-4</v>
      </c>
      <c r="GQ465" s="223">
        <f t="shared" ca="1" si="1048"/>
        <v>8.9193608638392721E-6</v>
      </c>
      <c r="GR465" s="223">
        <f t="shared" ca="1" si="1049"/>
        <v>1.1444438144104621E-4</v>
      </c>
      <c r="GS465" s="223">
        <f t="shared" ca="1" si="1050"/>
        <v>-1.9923341179783229E-4</v>
      </c>
      <c r="GT465" s="223">
        <f t="shared" ca="1" si="1051"/>
        <v>2.1686867388946419E-4</v>
      </c>
      <c r="GU465" s="223">
        <f t="shared" ca="1" si="1052"/>
        <v>-1.6140601260104372E-4</v>
      </c>
      <c r="GV465" s="223">
        <f t="shared" ca="1" si="1053"/>
        <v>5.15397155519242E-5</v>
      </c>
      <c r="GW465" s="223">
        <f t="shared" ca="1" si="1054"/>
        <v>7.569859798476936E-5</v>
      </c>
      <c r="GX465" s="223">
        <f t="shared" ca="1" si="1055"/>
        <v>-1.7742188338840768E-4</v>
      </c>
      <c r="GY465" s="223">
        <f t="shared" ca="1" si="1056"/>
        <v>2.1934321120512047E-4</v>
      </c>
      <c r="GZ465" s="223">
        <f t="shared" ca="1" si="1057"/>
        <v>-1.8733254617542288E-4</v>
      </c>
      <c r="HA465" s="223">
        <f t="shared" ca="1" si="1058"/>
        <v>9.217942787514215E-5</v>
      </c>
      <c r="HB465" s="223">
        <f t="shared" ca="1" si="1059"/>
        <v>3.4043759860188984E-5</v>
      </c>
      <c r="HC465" s="223">
        <f t="shared" ca="1" si="1060"/>
        <v>-1.4879213149970663E-4</v>
      </c>
      <c r="HD465" s="223">
        <f t="shared" ca="1" si="1061"/>
        <v>2.1338851192325391E-4</v>
      </c>
      <c r="HE465" s="223">
        <f t="shared" ca="1" si="1062"/>
        <v>-2.0605999505759305E-4</v>
      </c>
      <c r="HF465" s="223">
        <f t="shared" ca="1" si="1063"/>
        <v>1.2927673647993788E-4</v>
      </c>
      <c r="HG465" s="223">
        <f t="shared" ca="1" si="1064"/>
        <v>-8.9193608638459264E-6</v>
      </c>
      <c r="HH465" s="223">
        <f t="shared" ca="1" si="1065"/>
        <v>-1.1444438144104051E-4</v>
      </c>
      <c r="HI465" s="223">
        <f t="shared" ca="1" si="1066"/>
        <v>1.9923341179783473E-4</v>
      </c>
      <c r="HJ465" s="223">
        <f t="shared" ca="1" si="1067"/>
        <v>-2.1686867388946522E-4</v>
      </c>
      <c r="HK465" s="223">
        <f t="shared" ca="1" si="1068"/>
        <v>1.6140601260103979E-4</v>
      </c>
      <c r="HL465" s="223">
        <f t="shared" ca="1" si="1069"/>
        <v>-5.1539715551918549E-5</v>
      </c>
      <c r="HM465" s="223">
        <f t="shared" ca="1" si="1070"/>
        <v>-7.5698597984763085E-5</v>
      </c>
      <c r="HN465" s="223">
        <f t="shared" ca="1" si="1071"/>
        <v>1.7742188338841109E-4</v>
      </c>
      <c r="HO465" s="223">
        <f t="shared" ca="1" si="1072"/>
        <v>-2.1934321120512071E-4</v>
      </c>
      <c r="HP465" s="223">
        <f t="shared" ca="1" si="1073"/>
        <v>1.8733254617543288E-4</v>
      </c>
      <c r="HQ465" s="223">
        <f t="shared" ca="1" si="1074"/>
        <v>-9.2179427875136864E-5</v>
      </c>
      <c r="HR465" s="223">
        <f t="shared" ca="1" si="1075"/>
        <v>-3.4043759860194744E-5</v>
      </c>
      <c r="HS465" s="223">
        <f t="shared" ca="1" si="1076"/>
        <v>1.4879213149969253E-4</v>
      </c>
      <c r="HT465" s="223">
        <f t="shared" ca="1" si="1077"/>
        <v>-2.1338851192325526E-4</v>
      </c>
      <c r="HU465" s="223">
        <f t="shared" ca="1" si="1078"/>
        <v>2.0605999505759104E-4</v>
      </c>
      <c r="HV465" s="223">
        <f t="shared" ca="1" si="1079"/>
        <v>-1.2927673647995336E-4</v>
      </c>
      <c r="HW465" s="223">
        <f t="shared" ca="1" si="1080"/>
        <v>8.9193608638401395E-6</v>
      </c>
      <c r="HX465" s="223">
        <f t="shared" ca="1" si="1081"/>
        <v>1.1444438144104547E-4</v>
      </c>
      <c r="HY465" s="223">
        <f t="shared" ca="1" si="1082"/>
        <v>-1.992334117978372E-4</v>
      </c>
      <c r="HZ465" s="223">
        <f t="shared" ca="1" si="1083"/>
        <v>2.1686867388946436E-4</v>
      </c>
      <c r="IA465" s="223">
        <f t="shared" ca="1" si="1084"/>
        <v>-1.614060126010528E-4</v>
      </c>
      <c r="IB465" s="223">
        <f t="shared" ca="1" si="1085"/>
        <v>5.1539715551912924E-5</v>
      </c>
      <c r="IC465" s="223">
        <f t="shared" ca="1" si="1086"/>
        <v>7.5698597984768547E-5</v>
      </c>
      <c r="ID465" s="223">
        <f t="shared" ca="1" si="1087"/>
        <v>-1.7742188338839982E-4</v>
      </c>
      <c r="IE465" s="223">
        <f t="shared" ca="1" si="1088"/>
        <v>1.7039262370705476E-4</v>
      </c>
      <c r="IF465" s="223">
        <f t="shared" ca="1" si="1089"/>
        <v>-1.8733254617542988E-4</v>
      </c>
      <c r="IG465" s="223">
        <f t="shared" ca="1" si="1090"/>
        <v>9.2179427875154239E-5</v>
      </c>
      <c r="IH465" s="223">
        <f t="shared" ca="1" si="1091"/>
        <v>3.4043759860200463E-5</v>
      </c>
      <c r="II465" s="223">
        <f t="shared" ca="1" si="1092"/>
        <v>-1.4879213149969679E-4</v>
      </c>
      <c r="IJ465" s="223">
        <f t="shared" ca="1" si="1093"/>
        <v>2.1338851192325662E-4</v>
      </c>
      <c r="IK465" s="223">
        <f t="shared" ca="1" si="1094"/>
        <v>-2.0605999505758906E-4</v>
      </c>
      <c r="IL465" s="223">
        <f t="shared" ca="1" si="1095"/>
        <v>1.2927673647994864E-4</v>
      </c>
      <c r="IM465" s="223">
        <f t="shared" ca="1" si="1096"/>
        <v>-8.919360863834339E-6</v>
      </c>
      <c r="IN465" s="223">
        <f t="shared" ca="1" si="1097"/>
        <v>-1.1444438144105041E-4</v>
      </c>
      <c r="IO465" s="223">
        <f t="shared" ca="1" si="1098"/>
        <v>1.9923341179782915E-4</v>
      </c>
      <c r="IP465" s="223">
        <f t="shared" ca="1" si="1099"/>
        <v>-2.1686867388946344E-4</v>
      </c>
      <c r="IQ465" s="223">
        <f t="shared" ca="1" si="1100"/>
        <v>1.6140601260104885E-4</v>
      </c>
      <c r="IR465" s="223">
        <f t="shared" ca="1" si="1101"/>
        <v>-5.1539715551931505E-5</v>
      </c>
      <c r="IS465" s="223">
        <f t="shared" ca="1" si="1102"/>
        <v>-7.5698597984774009E-5</v>
      </c>
      <c r="IT465" s="223">
        <f t="shared" ca="1" si="1103"/>
        <v>1.7742188338840323E-4</v>
      </c>
      <c r="IU465" s="223">
        <f t="shared" ca="1" si="1104"/>
        <v>-2.1934321120512017E-4</v>
      </c>
      <c r="IV465" s="223">
        <f t="shared" ca="1" si="1105"/>
        <v>1.8733254617542684E-4</v>
      </c>
      <c r="IW465" s="223">
        <f t="shared" ca="1" si="1106"/>
        <v>-9.2179427875148953E-5</v>
      </c>
      <c r="IX465" s="223">
        <f t="shared" ca="1" si="1107"/>
        <v>-3.4043759860206223E-5</v>
      </c>
      <c r="IY465" s="223">
        <f t="shared" ca="1" si="1108"/>
        <v>1.4879213149970107E-4</v>
      </c>
      <c r="IZ465" s="223">
        <f t="shared" ca="1" si="1109"/>
        <v>-2.1338851192325214E-4</v>
      </c>
      <c r="JA465" s="223">
        <f t="shared" ca="1" si="1110"/>
        <v>2.0605999505758703E-4</v>
      </c>
      <c r="JB465" s="223">
        <f t="shared" ca="1" si="1111"/>
        <v>-1.2927673647994395E-4</v>
      </c>
    </row>
    <row r="466" spans="2:262">
      <c r="B466" s="230">
        <v>105</v>
      </c>
      <c r="C466" s="229">
        <f t="shared" si="1112"/>
        <v>2.0507812500000014E-3</v>
      </c>
      <c r="D466" s="226">
        <f t="shared" ca="1" si="855"/>
        <v>49.870379341385522</v>
      </c>
      <c r="E466" s="225">
        <f ca="1">DG361</f>
        <v>-0.12962065861447564</v>
      </c>
      <c r="F466" s="224">
        <v>105</v>
      </c>
      <c r="G466" s="223">
        <f t="shared" ca="1" si="856"/>
        <v>-1.0553772335143294E-5</v>
      </c>
      <c r="H466" s="223">
        <f t="shared" ca="1" si="857"/>
        <v>6.093933127602848E-5</v>
      </c>
      <c r="I466" s="223">
        <f t="shared" ca="1" si="858"/>
        <v>-9.2415850249827984E-5</v>
      </c>
      <c r="J466" s="223">
        <f t="shared" ca="1" si="859"/>
        <v>9.5216389862271946E-5</v>
      </c>
      <c r="K466" s="223">
        <f t="shared" ca="1" si="860"/>
        <v>-6.8471962640865108E-5</v>
      </c>
      <c r="L466" s="223">
        <f t="shared" ca="1" si="861"/>
        <v>2.0481173651287227E-5</v>
      </c>
      <c r="M466" s="223">
        <f t="shared" ca="1" si="862"/>
        <v>3.3864777481288388E-5</v>
      </c>
      <c r="N466" s="223">
        <f t="shared" ca="1" si="863"/>
        <v>-7.7702729634196061E-5</v>
      </c>
      <c r="O466" s="223">
        <f t="shared" ca="1" si="864"/>
        <v>9.7430078840880907E-5</v>
      </c>
      <c r="P466" s="223">
        <f t="shared" ca="1" si="865"/>
        <v>-8.6925569308360612E-5</v>
      </c>
      <c r="Q466" s="223">
        <f t="shared" ca="1" si="866"/>
        <v>4.9448675442176817E-5</v>
      </c>
      <c r="R466" s="223">
        <f t="shared" ca="1" si="867"/>
        <v>3.3717898199629571E-6</v>
      </c>
      <c r="S466" s="223">
        <f t="shared" ca="1" si="868"/>
        <v>-5.5146012743513849E-5</v>
      </c>
      <c r="T466" s="223">
        <f t="shared" ca="1" si="869"/>
        <v>8.980882113136366E-5</v>
      </c>
      <c r="U466" s="223">
        <f t="shared" ca="1" si="870"/>
        <v>-9.6604592703897882E-5</v>
      </c>
      <c r="V466" s="223">
        <f t="shared" ca="1" si="871"/>
        <v>7.3424647999404373E-5</v>
      </c>
      <c r="W466" s="223">
        <f t="shared" ca="1" si="872"/>
        <v>-2.7461558575105291E-5</v>
      </c>
      <c r="X466" s="223">
        <f t="shared" ca="1" si="873"/>
        <v>-2.7022656660421595E-5</v>
      </c>
      <c r="Y466" s="223">
        <f t="shared" ca="1" si="874"/>
        <v>7.3121934219257177E-5</v>
      </c>
      <c r="Z466" s="223">
        <f t="shared" ca="1" si="875"/>
        <v>-9.6531996985766447E-5</v>
      </c>
      <c r="AA466" s="223">
        <f t="shared" ca="1" si="876"/>
        <v>8.9988869408940151E-5</v>
      </c>
      <c r="AB466" s="223">
        <f t="shared" ca="1" si="877"/>
        <v>-5.5522837320100315E-5</v>
      </c>
      <c r="AC466" s="223">
        <f t="shared" ca="1" si="878"/>
        <v>3.8284647163923865E-6</v>
      </c>
      <c r="AD466" s="223">
        <f t="shared" ca="1" si="879"/>
        <v>4.9053853189946677E-5</v>
      </c>
      <c r="AE466" s="223">
        <f t="shared" ca="1" si="880"/>
        <v>-8.6715110229917098E-5</v>
      </c>
      <c r="AF466" s="223">
        <f t="shared" ca="1" si="881"/>
        <v>9.7469286887586398E-5</v>
      </c>
      <c r="AG466" s="223">
        <f t="shared" ca="1" si="882"/>
        <v>-7.7979438828730806E-5</v>
      </c>
      <c r="AH466" s="223">
        <f t="shared" ca="1" si="883"/>
        <v>3.4293126933662994E-5</v>
      </c>
      <c r="AI466" s="223">
        <f t="shared" ca="1" si="884"/>
        <v>2.0034097721798899E-5</v>
      </c>
      <c r="AJ466" s="223">
        <f t="shared" ca="1" si="885"/>
        <v>-6.8144884707308678E-5</v>
      </c>
      <c r="AK466" s="223">
        <f t="shared" ca="1" si="886"/>
        <v>9.5110799875201138E-5</v>
      </c>
      <c r="AL466" s="223">
        <f t="shared" ca="1" si="887"/>
        <v>-9.2564512029321561E-5</v>
      </c>
      <c r="AM466" s="223">
        <f t="shared" ca="1" si="888"/>
        <v>6.1296116131942391E-5</v>
      </c>
      <c r="AN466" s="223">
        <f t="shared" ca="1" si="889"/>
        <v>-1.1007972470741722E-5</v>
      </c>
      <c r="AO466" s="223">
        <f t="shared" ca="1" si="890"/>
        <v>-4.2695866555788826E-5</v>
      </c>
      <c r="AP466" s="223">
        <f t="shared" ca="1" si="891"/>
        <v>8.3151482632909607E-5</v>
      </c>
      <c r="AQ466" s="223">
        <f t="shared" ca="1" si="892"/>
        <v>-9.7805786560636843E-5</v>
      </c>
      <c r="AR466" s="223">
        <f t="shared" ca="1" si="893"/>
        <v>8.2111652322702298E-5</v>
      </c>
      <c r="AS466" s="223">
        <f t="shared" ca="1" si="894"/>
        <v>-4.0938857866122106E-5</v>
      </c>
      <c r="AT466" s="223">
        <f t="shared" ca="1" si="895"/>
        <v>-1.2936972271813698E-5</v>
      </c>
      <c r="AU466" s="223">
        <f t="shared" ca="1" si="896"/>
        <v>6.2798552160880011E-5</v>
      </c>
      <c r="AV466" s="223">
        <f t="shared" ca="1" si="897"/>
        <v>-9.3174189099463314E-5</v>
      </c>
      <c r="AW466" s="223">
        <f t="shared" ca="1" si="898"/>
        <v>9.4638539538984044E-5</v>
      </c>
      <c r="AX466" s="223">
        <f t="shared" ca="1" si="899"/>
        <v>-6.6737225979608854E-5</v>
      </c>
      <c r="AY466" s="223">
        <f t="shared" ca="1" si="900"/>
        <v>1.8127827068511857E-5</v>
      </c>
      <c r="AZ466" s="223">
        <f t="shared" ca="1" si="901"/>
        <v>3.6106507321484067E-5</v>
      </c>
      <c r="BA466" s="223">
        <f t="shared" ca="1" si="902"/>
        <v>-7.9137249947052826E-5</v>
      </c>
      <c r="BB466" s="223">
        <f t="shared" ca="1" si="903"/>
        <v>9.7612268202165541E-5</v>
      </c>
      <c r="BC466" s="223">
        <f t="shared" ca="1" si="904"/>
        <v>-8.579889565836763E-5</v>
      </c>
      <c r="BD466" s="223">
        <f t="shared" ca="1" si="905"/>
        <v>4.7362737580752339E-5</v>
      </c>
      <c r="BE466" s="223">
        <f t="shared" ca="1" si="906"/>
        <v>5.7697402481971227E-6</v>
      </c>
      <c r="BF466" s="223">
        <f t="shared" ca="1" si="907"/>
        <v>-5.7111908819260485E-5</v>
      </c>
      <c r="BG466" s="223">
        <f t="shared" ca="1" si="908"/>
        <v>9.0732659320139742E-5</v>
      </c>
      <c r="BH466" s="223">
        <f t="shared" ca="1" si="909"/>
        <v>-9.6199712603153858E-5</v>
      </c>
      <c r="BI466" s="223">
        <f t="shared" ca="1" si="910"/>
        <v>7.1816681017403784E-5</v>
      </c>
      <c r="BJ466" s="223">
        <f t="shared" ca="1" si="911"/>
        <v>-2.5149445400755306E-5</v>
      </c>
      <c r="BK466" s="223">
        <f t="shared" ca="1" si="912"/>
        <v>-2.9321483795641819E-5</v>
      </c>
      <c r="BL466" s="223">
        <f t="shared" ca="1" si="913"/>
        <v>7.4694165647074359E-5</v>
      </c>
      <c r="BM466" s="223">
        <f t="shared" ca="1" si="914"/>
        <v>-9.688978050492416E-5</v>
      </c>
      <c r="BN466" s="223">
        <f t="shared" ca="1" si="915"/>
        <v>8.9021187344619229E-5</v>
      </c>
      <c r="BO466" s="223">
        <f t="shared" ca="1" si="916"/>
        <v>-5.352995451680326E-5</v>
      </c>
      <c r="BP466" s="223">
        <f t="shared" ca="1" si="917"/>
        <v>1.4287584977326E-6</v>
      </c>
      <c r="BQ466" s="223">
        <f t="shared" ca="1" si="918"/>
        <v>5.1115771095422846E-5</v>
      </c>
      <c r="BR466" s="223">
        <f t="shared" ca="1" si="919"/>
        <v>-8.7799441398644487E-5</v>
      </c>
      <c r="BS466" s="223">
        <f t="shared" ca="1" si="920"/>
        <v>9.7239571089732276E-5</v>
      </c>
      <c r="BT466" s="223">
        <f t="shared" ca="1" si="921"/>
        <v>-7.6506955238380938E-5</v>
      </c>
      <c r="BU466" s="223">
        <f t="shared" ca="1" si="922"/>
        <v>3.2034776709359568E-5</v>
      </c>
      <c r="BV466" s="223">
        <f t="shared" ca="1" si="923"/>
        <v>2.237756460861948E-5</v>
      </c>
      <c r="BW466" s="223">
        <f t="shared" ca="1" si="924"/>
        <v>-6.9846307191755264E-5</v>
      </c>
      <c r="BX466" s="223">
        <f t="shared" ca="1" si="925"/>
        <v>9.5642238692341964E-5</v>
      </c>
      <c r="BY466" s="223">
        <f t="shared" ca="1" si="926"/>
        <v>-9.1761065503622022E-5</v>
      </c>
      <c r="BZ466" s="223">
        <f t="shared" ca="1" si="927"/>
        <v>5.9407087991352061E-5</v>
      </c>
      <c r="CA466" s="223">
        <f t="shared" ca="1" si="928"/>
        <v>-8.6195146775717337E-6</v>
      </c>
      <c r="CB466" s="223">
        <f t="shared" ca="1" si="929"/>
        <v>-4.484263257921474E-5</v>
      </c>
      <c r="CC466" s="223">
        <f t="shared" ca="1" si="930"/>
        <v>8.4390430697036246E-5</v>
      </c>
      <c r="CD466" s="223">
        <f t="shared" ca="1" si="931"/>
        <v>-9.7752479915484138E-5</v>
      </c>
      <c r="CE466" s="223">
        <f t="shared" ca="1" si="932"/>
        <v>8.0782631640158173E-5</v>
      </c>
      <c r="CF466" s="223">
        <f t="shared" ca="1" si="933"/>
        <v>-3.8746508787398786E-5</v>
      </c>
      <c r="CG466" s="223">
        <f t="shared" ca="1" si="934"/>
        <v>-1.5312379460132192E-5</v>
      </c>
      <c r="CH466" s="223">
        <f t="shared" ca="1" si="935"/>
        <v>6.4619945546096945E-5</v>
      </c>
      <c r="CI466" s="223">
        <f t="shared" ca="1" si="936"/>
        <v>-9.3876403301592514E-5</v>
      </c>
      <c r="CJ466" s="223">
        <f t="shared" ca="1" si="937"/>
        <v>9.4003682498240677E-5</v>
      </c>
      <c r="CK466" s="223">
        <f t="shared" ca="1" si="938"/>
        <v>-6.4962289308887833E-5</v>
      </c>
      <c r="CL466" s="223">
        <f t="shared" ca="1" si="939"/>
        <v>1.5763560960553018E-5</v>
      </c>
      <c r="CM466" s="223">
        <f t="shared" ca="1" si="940"/>
        <v>3.8326487951779187E-5</v>
      </c>
      <c r="CN466" s="223">
        <f t="shared" ca="1" si="941"/>
        <v>-8.0524100939674239E-5</v>
      </c>
      <c r="CO466" s="223">
        <f t="shared" ca="1" si="942"/>
        <v>9.7735659583043021E-5</v>
      </c>
      <c r="CP466" s="223">
        <f t="shared" ca="1" si="943"/>
        <v>-8.462053996185706E-5</v>
      </c>
      <c r="CQ466" s="223">
        <f t="shared" ca="1" si="944"/>
        <v>4.5248270177217551E-5</v>
      </c>
      <c r="CR466" s="223">
        <f t="shared" ca="1" si="945"/>
        <v>8.1642152006485322E-6</v>
      </c>
      <c r="CS466" s="223">
        <f t="shared" ca="1" si="946"/>
        <v>-5.9043402816685082E-5</v>
      </c>
      <c r="CT466" s="223">
        <f t="shared" ca="1" si="947"/>
        <v>9.1601843547653515E-5</v>
      </c>
      <c r="CU466" s="223">
        <f t="shared" ca="1" si="948"/>
        <v>-9.5736885392676892E-5</v>
      </c>
      <c r="CV466" s="223">
        <f t="shared" ca="1" si="949"/>
        <v>7.0165454352157938E-5</v>
      </c>
      <c r="CW466" s="223">
        <f t="shared" ca="1" si="950"/>
        <v>-2.2822183140895593E-5</v>
      </c>
      <c r="CX466" s="223">
        <f t="shared" ca="1" si="951"/>
        <v>-3.1602648765423118E-5</v>
      </c>
      <c r="CY466" s="223">
        <f t="shared" ca="1" si="952"/>
        <v>7.6221404102499565E-5</v>
      </c>
      <c r="CZ466" s="223">
        <f t="shared" ca="1" si="953"/>
        <v>-9.7189201243247782E-5</v>
      </c>
      <c r="DA466" s="223">
        <f t="shared" ca="1" si="954"/>
        <v>8.7999882245758825E-5</v>
      </c>
      <c r="DB466" s="223">
        <f t="shared" ca="1" si="955"/>
        <v>-5.150482727051743E-5</v>
      </c>
      <c r="DC466" s="223">
        <f t="shared" ca="1" si="956"/>
        <v>-9.7180835162357472E-7</v>
      </c>
      <c r="DD466" s="223">
        <f t="shared" ca="1" si="957"/>
        <v>5.3146898771734672E-5</v>
      </c>
      <c r="DE466" s="223">
        <f t="shared" ca="1" si="958"/>
        <v>-8.8830885466907114E-5</v>
      </c>
      <c r="DF466" s="223">
        <f t="shared" ca="1" si="959"/>
        <v>9.6951281810275135E-5</v>
      </c>
      <c r="DG466" s="223">
        <f t="shared" ca="1" si="960"/>
        <v>-7.4988386718973041E-5</v>
      </c>
      <c r="DH466" s="223">
        <f t="shared" ca="1" si="961"/>
        <v>2.9757129933421241E-5</v>
      </c>
      <c r="DI466" s="223">
        <f t="shared" ca="1" si="962"/>
        <v>2.4707552087273575E-5</v>
      </c>
      <c r="DJ466" s="223">
        <f t="shared" ca="1" si="963"/>
        <v>-7.1505656872473123E-5</v>
      </c>
      <c r="DK466" s="223">
        <f t="shared" ca="1" si="964"/>
        <v>9.6116066201188749E-5</v>
      </c>
      <c r="DL466" s="223">
        <f t="shared" ca="1" si="965"/>
        <v>-9.0902345543229356E-5</v>
      </c>
      <c r="DM466" s="223">
        <f t="shared" ca="1" si="966"/>
        <v>5.748227524232761E-5</v>
      </c>
      <c r="DN466" s="223">
        <f t="shared" ca="1" si="967"/>
        <v>-6.2258648110616186E-6</v>
      </c>
      <c r="DO466" s="223">
        <f t="shared" ca="1" si="968"/>
        <v>-4.696238707755141E-5</v>
      </c>
      <c r="DP466" s="223">
        <f t="shared" ca="1" si="969"/>
        <v>8.5578545121273817E-5</v>
      </c>
      <c r="DQ466" s="223">
        <f t="shared" ca="1" si="970"/>
        <v>-9.7640290831630907E-5</v>
      </c>
      <c r="DR466" s="223">
        <f t="shared" ca="1" si="971"/>
        <v>7.9404950520969579E-5</v>
      </c>
      <c r="DS466" s="223">
        <f t="shared" ca="1" si="972"/>
        <v>-3.6530820260604656E-5</v>
      </c>
      <c r="DT466" s="223">
        <f t="shared" ca="1" si="973"/>
        <v>-1.7678563043633401E-5</v>
      </c>
      <c r="DU466" s="223">
        <f t="shared" ca="1" si="974"/>
        <v>6.640241429241547E-5</v>
      </c>
      <c r="DV466" s="223">
        <f t="shared" ca="1" si="975"/>
        <v>-9.4522069868637257E-5</v>
      </c>
      <c r="DW466" s="223">
        <f t="shared" ca="1" si="976"/>
        <v>9.3312201154184838E-5</v>
      </c>
      <c r="DX466" s="223">
        <f t="shared" ca="1" si="977"/>
        <v>-6.3148221784184631E-5</v>
      </c>
      <c r="DY466" s="223">
        <f t="shared" ca="1" si="978"/>
        <v>1.3389799472910423E-5</v>
      </c>
      <c r="DZ466" s="223">
        <f t="shared" ca="1" si="979"/>
        <v>4.0523382138850584E-5</v>
      </c>
      <c r="EA466" s="223">
        <f t="shared" ca="1" si="980"/>
        <v>-8.1862447224878898E-5</v>
      </c>
      <c r="EB466" s="223">
        <f t="shared" ca="1" si="981"/>
        <v>9.7800178657159344E-5</v>
      </c>
      <c r="EC466" s="223">
        <f t="shared" ca="1" si="982"/>
        <v>-8.3391212016239961E-5</v>
      </c>
      <c r="ED466" s="223">
        <f t="shared" ca="1" si="983"/>
        <v>4.3106546907669824E-5</v>
      </c>
      <c r="EE466" s="223">
        <f t="shared" ca="1" si="984"/>
        <v>1.0553772335142732E-5</v>
      </c>
      <c r="EF466" s="223">
        <f t="shared" ca="1" si="985"/>
        <v>-6.0939331276027965E-5</v>
      </c>
      <c r="EG466" s="223">
        <f t="shared" ca="1" si="986"/>
        <v>9.2415850249827754E-5</v>
      </c>
      <c r="EH466" s="223">
        <f t="shared" ca="1" si="987"/>
        <v>-9.5216389862272136E-5</v>
      </c>
      <c r="EI466" s="223">
        <f t="shared" ca="1" si="988"/>
        <v>6.8471962640865691E-5</v>
      </c>
      <c r="EJ466" s="223">
        <f t="shared" ca="1" si="989"/>
        <v>-2.0481173651288199E-5</v>
      </c>
      <c r="EK466" s="223">
        <f t="shared" ca="1" si="990"/>
        <v>-3.3864777481287284E-5</v>
      </c>
      <c r="EL466" s="223">
        <f t="shared" ca="1" si="991"/>
        <v>7.7702729634195357E-5</v>
      </c>
      <c r="EM466" s="223">
        <f t="shared" ca="1" si="992"/>
        <v>-9.7430078840880812E-5</v>
      </c>
      <c r="EN466" s="223">
        <f t="shared" ca="1" si="993"/>
        <v>8.692556930836114E-5</v>
      </c>
      <c r="EO466" s="223">
        <f t="shared" ca="1" si="994"/>
        <v>-4.9448675442178132E-5</v>
      </c>
      <c r="EP466" s="223">
        <f t="shared" ca="1" si="995"/>
        <v>-3.3717898199614324E-6</v>
      </c>
      <c r="EQ466" s="223">
        <f t="shared" ca="1" si="996"/>
        <v>5.5146012743512304E-5</v>
      </c>
      <c r="ER466" s="223">
        <f t="shared" ca="1" si="997"/>
        <v>-8.9808821131362929E-5</v>
      </c>
      <c r="ES466" s="223">
        <f t="shared" ca="1" si="998"/>
        <v>9.6604592703898167E-5</v>
      </c>
      <c r="ET466" s="223">
        <f t="shared" ca="1" si="999"/>
        <v>-7.3424647999405593E-5</v>
      </c>
      <c r="EU466" s="223">
        <f t="shared" ca="1" si="1000"/>
        <v>2.7461558575107087E-5</v>
      </c>
      <c r="EV466" s="223">
        <f t="shared" ca="1" si="1001"/>
        <v>2.7022656660419813E-5</v>
      </c>
      <c r="EW466" s="223">
        <f t="shared" ca="1" si="1002"/>
        <v>-7.3121934219255944E-5</v>
      </c>
      <c r="EX466" s="223">
        <f t="shared" ca="1" si="1003"/>
        <v>9.6531996985766149E-5</v>
      </c>
      <c r="EY466" s="223">
        <f t="shared" ca="1" si="1004"/>
        <v>-8.9988869408941154E-5</v>
      </c>
      <c r="EZ466" s="223">
        <f t="shared" ca="1" si="1005"/>
        <v>5.5522837320102422E-5</v>
      </c>
      <c r="FA466" s="223">
        <f t="shared" ca="1" si="1006"/>
        <v>-3.8284647163949412E-6</v>
      </c>
      <c r="FB466" s="223">
        <f t="shared" ca="1" si="1007"/>
        <v>-4.9053853189944454E-5</v>
      </c>
      <c r="FC466" s="223">
        <f t="shared" ca="1" si="1008"/>
        <v>8.6715110229915594E-5</v>
      </c>
      <c r="FD466" s="223">
        <f t="shared" ca="1" si="1009"/>
        <v>-9.7469286887586683E-5</v>
      </c>
      <c r="FE466" s="223">
        <f t="shared" ca="1" si="1010"/>
        <v>7.7979438828732771E-5</v>
      </c>
      <c r="FF466" s="223">
        <f t="shared" ca="1" si="1011"/>
        <v>-3.4293126933666051E-5</v>
      </c>
      <c r="FG466" s="223">
        <f t="shared" ca="1" si="1012"/>
        <v>-2.0034097721795714E-5</v>
      </c>
      <c r="FH466" s="223">
        <f t="shared" ca="1" si="1013"/>
        <v>6.8144884707306346E-5</v>
      </c>
      <c r="FI466" s="223">
        <f t="shared" ca="1" si="1014"/>
        <v>-9.5110799875200365E-5</v>
      </c>
      <c r="FJ466" s="223">
        <f t="shared" ca="1" si="1015"/>
        <v>9.2564512029322618E-5</v>
      </c>
      <c r="FK466" s="223">
        <f t="shared" ca="1" si="1016"/>
        <v>-6.1296116131940589E-5</v>
      </c>
      <c r="FL466" s="223">
        <f t="shared" ca="1" si="1017"/>
        <v>1.1007972470739438E-5</v>
      </c>
      <c r="FM466" s="223">
        <f t="shared" ca="1" si="1018"/>
        <v>4.26958665557909E-5</v>
      </c>
      <c r="FN466" s="223">
        <f t="shared" ca="1" si="1019"/>
        <v>-8.3151482632910827E-5</v>
      </c>
      <c r="FO466" s="223">
        <f t="shared" ca="1" si="1020"/>
        <v>9.7805786560636816E-5</v>
      </c>
      <c r="FP466" s="223">
        <f t="shared" ca="1" si="1021"/>
        <v>-8.2111652322701051E-5</v>
      </c>
      <c r="FQ466" s="223">
        <f t="shared" ca="1" si="1022"/>
        <v>4.0938857866120026E-5</v>
      </c>
      <c r="FR466" s="223">
        <f t="shared" ca="1" si="1023"/>
        <v>1.2936972271815975E-5</v>
      </c>
      <c r="FS466" s="223">
        <f t="shared" ca="1" si="1024"/>
        <v>-6.2798552160880702E-5</v>
      </c>
      <c r="FT466" s="223">
        <f t="shared" ca="1" si="1025"/>
        <v>9.3174189099463586E-5</v>
      </c>
      <c r="FU466" s="223">
        <f t="shared" ca="1" si="1026"/>
        <v>-9.4638539538983827E-5</v>
      </c>
      <c r="FV466" s="223">
        <f t="shared" ca="1" si="1027"/>
        <v>6.673722597960819E-5</v>
      </c>
      <c r="FW466" s="223">
        <f t="shared" ca="1" si="1028"/>
        <v>-1.8127827068510962E-5</v>
      </c>
      <c r="FX466" s="223">
        <f t="shared" ca="1" si="1029"/>
        <v>-3.6106507321484907E-5</v>
      </c>
      <c r="FY466" s="223">
        <f t="shared" ca="1" si="1030"/>
        <v>7.9137249947053355E-5</v>
      </c>
      <c r="FZ466" s="223">
        <f t="shared" ca="1" si="1031"/>
        <v>-9.7612268202165595E-5</v>
      </c>
      <c r="GA466" s="223">
        <f t="shared" ca="1" si="1032"/>
        <v>8.5798895658367182E-5</v>
      </c>
      <c r="GB466" s="223">
        <f t="shared" ca="1" si="1033"/>
        <v>-4.7362737580752752E-5</v>
      </c>
      <c r="GC466" s="223">
        <f t="shared" ca="1" si="1034"/>
        <v>-5.7697402481966416E-6</v>
      </c>
      <c r="GD466" s="223">
        <f t="shared" ca="1" si="1035"/>
        <v>5.7111908819260099E-5</v>
      </c>
      <c r="GE466" s="223">
        <f t="shared" ca="1" si="1036"/>
        <v>-9.0732659320139552E-5</v>
      </c>
      <c r="GF466" s="223">
        <f t="shared" ca="1" si="1037"/>
        <v>9.619971260315394E-5</v>
      </c>
      <c r="GG466" s="223">
        <f t="shared" ca="1" si="1038"/>
        <v>-7.1816681017404109E-5</v>
      </c>
      <c r="GH466" s="223">
        <f t="shared" ca="1" si="1039"/>
        <v>2.5149445400755773E-5</v>
      </c>
      <c r="GI466" s="223">
        <f t="shared" ca="1" si="1040"/>
        <v>2.9321483795641358E-5</v>
      </c>
      <c r="GJ466" s="223">
        <f t="shared" ca="1" si="1041"/>
        <v>-7.4694165647074033E-5</v>
      </c>
      <c r="GK466" s="223">
        <f t="shared" ca="1" si="1042"/>
        <v>9.6889780504924092E-5</v>
      </c>
      <c r="GL466" s="223">
        <f t="shared" ca="1" si="1043"/>
        <v>-8.9021187344619432E-5</v>
      </c>
      <c r="GM466" s="223">
        <f t="shared" ca="1" si="1044"/>
        <v>5.3529954516803659E-5</v>
      </c>
      <c r="GN466" s="223">
        <f t="shared" ca="1" si="1045"/>
        <v>-1.4287584977330743E-6</v>
      </c>
      <c r="GO466" s="223">
        <f t="shared" ca="1" si="1046"/>
        <v>-5.1115771095422446E-5</v>
      </c>
      <c r="GP466" s="223">
        <f t="shared" ca="1" si="1047"/>
        <v>8.7799441398644283E-5</v>
      </c>
      <c r="GQ466" s="223">
        <f t="shared" ca="1" si="1048"/>
        <v>-9.723957108973233E-5</v>
      </c>
      <c r="GR466" s="223">
        <f t="shared" ca="1" si="1049"/>
        <v>7.6506955238381236E-5</v>
      </c>
      <c r="GS466" s="223">
        <f t="shared" ca="1" si="1050"/>
        <v>-3.2034776709360022E-5</v>
      </c>
      <c r="GT466" s="223">
        <f t="shared" ca="1" si="1051"/>
        <v>-2.237756460861902E-5</v>
      </c>
      <c r="GU466" s="223">
        <f t="shared" ca="1" si="1052"/>
        <v>6.9846307191754925E-5</v>
      </c>
      <c r="GV466" s="223">
        <f t="shared" ca="1" si="1053"/>
        <v>-9.5642238692341869E-5</v>
      </c>
      <c r="GW466" s="223">
        <f t="shared" ca="1" si="1054"/>
        <v>9.176106550362026E-5</v>
      </c>
      <c r="GX466" s="223">
        <f t="shared" ca="1" si="1055"/>
        <v>-5.9407087991348022E-5</v>
      </c>
      <c r="GY466" s="223">
        <f t="shared" ca="1" si="1056"/>
        <v>8.6195146775666786E-6</v>
      </c>
      <c r="GZ466" s="223">
        <f t="shared" ca="1" si="1057"/>
        <v>4.4842632579219246E-5</v>
      </c>
      <c r="HA466" s="223">
        <f t="shared" ca="1" si="1058"/>
        <v>-8.4390430697038808E-5</v>
      </c>
      <c r="HB466" s="223">
        <f t="shared" ca="1" si="1059"/>
        <v>9.7752479915483976E-5</v>
      </c>
      <c r="HC466" s="223">
        <f t="shared" ca="1" si="1060"/>
        <v>-8.0782631640155314E-5</v>
      </c>
      <c r="HD466" s="223">
        <f t="shared" ca="1" si="1061"/>
        <v>3.8746508787394124E-5</v>
      </c>
      <c r="HE466" s="223">
        <f t="shared" ca="1" si="1062"/>
        <v>1.531237946013722E-5</v>
      </c>
      <c r="HF466" s="223">
        <f t="shared" ca="1" si="1063"/>
        <v>-6.4619945546100753E-5</v>
      </c>
      <c r="HG466" s="223">
        <f t="shared" ca="1" si="1064"/>
        <v>9.3876403301593151E-5</v>
      </c>
      <c r="HH466" s="223">
        <f t="shared" ca="1" si="1065"/>
        <v>-9.4003682498240053E-5</v>
      </c>
      <c r="HI466" s="223">
        <f t="shared" ca="1" si="1066"/>
        <v>6.4962289308886112E-5</v>
      </c>
      <c r="HJ466" s="223">
        <f t="shared" ca="1" si="1067"/>
        <v>-1.5763560960550744E-5</v>
      </c>
      <c r="HK466" s="223">
        <f t="shared" ca="1" si="1068"/>
        <v>-3.8326487951781315E-5</v>
      </c>
      <c r="HL466" s="223">
        <f t="shared" ca="1" si="1069"/>
        <v>8.052410093967554E-5</v>
      </c>
      <c r="HM466" s="223">
        <f t="shared" ca="1" si="1070"/>
        <v>-9.7735659583043116E-5</v>
      </c>
      <c r="HN466" s="223">
        <f t="shared" ca="1" si="1071"/>
        <v>8.4620539961855894E-5</v>
      </c>
      <c r="HO466" s="223">
        <f t="shared" ca="1" si="1072"/>
        <v>-4.5248270177215511E-5</v>
      </c>
      <c r="HP466" s="223">
        <f t="shared" ca="1" si="1073"/>
        <v>-8.1642152006508226E-6</v>
      </c>
      <c r="HQ466" s="223">
        <f t="shared" ca="1" si="1074"/>
        <v>5.9043402816686918E-5</v>
      </c>
      <c r="HR466" s="223">
        <f t="shared" ca="1" si="1075"/>
        <v>-9.1601843547654328E-5</v>
      </c>
      <c r="HS466" s="223">
        <f t="shared" ca="1" si="1076"/>
        <v>9.5736885392676418E-5</v>
      </c>
      <c r="HT466" s="223">
        <f t="shared" ca="1" si="1077"/>
        <v>-7.0165454352156338E-5</v>
      </c>
      <c r="HU466" s="223">
        <f t="shared" ca="1" si="1078"/>
        <v>2.282218314089336E-5</v>
      </c>
      <c r="HV466" s="223">
        <f t="shared" ca="1" si="1079"/>
        <v>3.16026487654253E-5</v>
      </c>
      <c r="HW466" s="223">
        <f t="shared" ca="1" si="1080"/>
        <v>-7.6221404102501001E-5</v>
      </c>
      <c r="HX466" s="223">
        <f t="shared" ca="1" si="1081"/>
        <v>9.7189201243248025E-5</v>
      </c>
      <c r="HY466" s="223">
        <f t="shared" ca="1" si="1082"/>
        <v>-8.7999882245757822E-5</v>
      </c>
      <c r="HZ466" s="223">
        <f t="shared" ca="1" si="1083"/>
        <v>5.1504827270517836E-5</v>
      </c>
      <c r="IA466" s="223">
        <f t="shared" ca="1" si="1084"/>
        <v>9.7180835162310038E-7</v>
      </c>
      <c r="IB466" s="223">
        <f t="shared" ca="1" si="1085"/>
        <v>-5.3146898771734265E-5</v>
      </c>
      <c r="IC466" s="223">
        <f t="shared" ca="1" si="1086"/>
        <v>8.8830885466906911E-5</v>
      </c>
      <c r="ID466" s="223">
        <f t="shared" ca="1" si="1087"/>
        <v>-9.6951281810275203E-5</v>
      </c>
      <c r="IE466" s="223">
        <f t="shared" ca="1" si="1088"/>
        <v>2.0171459222158205E-5</v>
      </c>
      <c r="IF466" s="223">
        <f t="shared" ca="1" si="1089"/>
        <v>-2.9757129933421701E-5</v>
      </c>
      <c r="IG466" s="223">
        <f t="shared" ca="1" si="1090"/>
        <v>-2.4707552087273114E-5</v>
      </c>
      <c r="IH466" s="223">
        <f t="shared" ca="1" si="1091"/>
        <v>7.1505656872472784E-5</v>
      </c>
      <c r="II466" s="223">
        <f t="shared" ca="1" si="1092"/>
        <v>-9.6116066201188655E-5</v>
      </c>
      <c r="IJ466" s="223">
        <f t="shared" ca="1" si="1093"/>
        <v>9.0902345543229519E-5</v>
      </c>
      <c r="IK466" s="223">
        <f t="shared" ca="1" si="1094"/>
        <v>-5.7482275242328003E-5</v>
      </c>
      <c r="IL466" s="223">
        <f t="shared" ca="1" si="1095"/>
        <v>6.2258648110620997E-6</v>
      </c>
      <c r="IM466" s="223">
        <f t="shared" ca="1" si="1096"/>
        <v>4.6962387077550983E-5</v>
      </c>
      <c r="IN466" s="223">
        <f t="shared" ca="1" si="1097"/>
        <v>-8.5578545121273587E-5</v>
      </c>
      <c r="IO466" s="223">
        <f t="shared" ca="1" si="1098"/>
        <v>9.7640290831630934E-5</v>
      </c>
      <c r="IP466" s="223">
        <f t="shared" ca="1" si="1099"/>
        <v>-7.9404950520969863E-5</v>
      </c>
      <c r="IQ466" s="223">
        <f t="shared" ca="1" si="1100"/>
        <v>3.6530820260605096E-5</v>
      </c>
      <c r="IR466" s="223">
        <f t="shared" ca="1" si="1101"/>
        <v>1.7678563043632926E-5</v>
      </c>
      <c r="IS466" s="223">
        <f t="shared" ca="1" si="1102"/>
        <v>-6.6402414292415104E-5</v>
      </c>
      <c r="IT466" s="223">
        <f t="shared" ca="1" si="1103"/>
        <v>9.4522069868637135E-5</v>
      </c>
      <c r="IU466" s="223">
        <f t="shared" ca="1" si="1104"/>
        <v>-9.3312201154184987E-5</v>
      </c>
      <c r="IV466" s="223">
        <f t="shared" ca="1" si="1105"/>
        <v>6.3148221784184997E-5</v>
      </c>
      <c r="IW466" s="223">
        <f t="shared" ca="1" si="1106"/>
        <v>-1.3389799472910894E-5</v>
      </c>
      <c r="IX466" s="223">
        <f t="shared" ca="1" si="1107"/>
        <v>-4.0523382138850143E-5</v>
      </c>
      <c r="IY466" s="223">
        <f t="shared" ca="1" si="1108"/>
        <v>8.1862447224878627E-5</v>
      </c>
      <c r="IZ466" s="223">
        <f t="shared" ca="1" si="1109"/>
        <v>-9.780017865715933E-5</v>
      </c>
      <c r="JA466" s="223">
        <f t="shared" ca="1" si="1110"/>
        <v>8.3391212016240205E-5</v>
      </c>
      <c r="JB466" s="223">
        <f t="shared" ca="1" si="1111"/>
        <v>-4.3106546907670258E-5</v>
      </c>
    </row>
    <row r="467" spans="2:262">
      <c r="B467" s="230">
        <v>106</v>
      </c>
      <c r="C467" s="229">
        <f t="shared" si="1112"/>
        <v>2.0703125000000014E-3</v>
      </c>
      <c r="D467" s="226">
        <f t="shared" ca="1" si="855"/>
        <v>49.871415616550493</v>
      </c>
      <c r="E467" s="225">
        <f ca="1">DH361</f>
        <v>-0.1285843834495051</v>
      </c>
      <c r="F467" s="224">
        <v>106</v>
      </c>
      <c r="G467" s="223">
        <f t="shared" ca="1" si="856"/>
        <v>1.3578054884263283E-5</v>
      </c>
      <c r="H467" s="223">
        <f t="shared" ca="1" si="857"/>
        <v>6.4428909161604102E-5</v>
      </c>
      <c r="I467" s="223">
        <f t="shared" ca="1" si="858"/>
        <v>-1.2410309228229623E-4</v>
      </c>
      <c r="J467" s="223">
        <f t="shared" ca="1" si="859"/>
        <v>1.4846463651845479E-4</v>
      </c>
      <c r="K467" s="223">
        <f t="shared" ca="1" si="860"/>
        <v>-1.3058164034804347E-4</v>
      </c>
      <c r="L467" s="223">
        <f t="shared" ca="1" si="861"/>
        <v>7.5542581216110738E-5</v>
      </c>
      <c r="M467" s="223">
        <f t="shared" ca="1" si="862"/>
        <v>9.915739833888179E-7</v>
      </c>
      <c r="N467" s="223">
        <f t="shared" ca="1" si="863"/>
        <v>-7.7243583965079776E-5</v>
      </c>
      <c r="O467" s="223">
        <f t="shared" ca="1" si="864"/>
        <v>1.3151648982822554E-4</v>
      </c>
      <c r="P467" s="223">
        <f t="shared" ca="1" si="865"/>
        <v>-1.4836732805987787E-4</v>
      </c>
      <c r="Q467" s="223">
        <f t="shared" ca="1" si="866"/>
        <v>1.2300131430428125E-4</v>
      </c>
      <c r="R467" s="223">
        <f t="shared" ca="1" si="867"/>
        <v>-6.2636164632957591E-5</v>
      </c>
      <c r="S467" s="223">
        <f t="shared" ca="1" si="868"/>
        <v>-1.5551653451530882E-5</v>
      </c>
      <c r="T467" s="223">
        <f t="shared" ca="1" si="869"/>
        <v>8.9314360829333527E-5</v>
      </c>
      <c r="U467" s="223">
        <f t="shared" ca="1" si="870"/>
        <v>-1.3766331168288276E-4</v>
      </c>
      <c r="V467" s="223">
        <f t="shared" ca="1" si="871"/>
        <v>1.4684116112625263E-4</v>
      </c>
      <c r="W467" s="223">
        <f t="shared" ca="1" si="872"/>
        <v>-1.1423641836441108E-4</v>
      </c>
      <c r="X467" s="223">
        <f t="shared" ca="1" si="873"/>
        <v>4.9126527543978503E-5</v>
      </c>
      <c r="Y467" s="223">
        <f t="shared" ca="1" si="874"/>
        <v>2.9961961995537734E-5</v>
      </c>
      <c r="Z467" s="223">
        <f t="shared" ca="1" si="875"/>
        <v>-1.0052499157460473E-4</v>
      </c>
      <c r="AA467" s="223">
        <f t="shared" ca="1" si="876"/>
        <v>1.4248436059161217E-4</v>
      </c>
      <c r="AB467" s="223">
        <f t="shared" ca="1" si="877"/>
        <v>-1.4390083353943764E-4</v>
      </c>
      <c r="AC467" s="223">
        <f t="shared" ca="1" si="878"/>
        <v>1.0437136326771203E-4</v>
      </c>
      <c r="AD467" s="223">
        <f t="shared" ca="1" si="879"/>
        <v>-3.514377513945921E-5</v>
      </c>
      <c r="AE467" s="223">
        <f t="shared" ca="1" si="880"/>
        <v>-4.4083720466650984E-5</v>
      </c>
      <c r="AF467" s="223">
        <f t="shared" ca="1" si="881"/>
        <v>1.1076751169846155E-4</v>
      </c>
      <c r="AG467" s="223">
        <f t="shared" ca="1" si="882"/>
        <v>-1.459332072179704E-4</v>
      </c>
      <c r="AH467" s="223">
        <f t="shared" ca="1" si="883"/>
        <v>1.3957466226144046E-4</v>
      </c>
      <c r="AI467" s="223">
        <f t="shared" ca="1" si="884"/>
        <v>-9.3501154887555565E-5</v>
      </c>
      <c r="AJ467" s="223">
        <f t="shared" ca="1" si="885"/>
        <v>2.0822568968804185E-5</v>
      </c>
      <c r="AK467" s="223">
        <f t="shared" ca="1" si="886"/>
        <v>5.7780928611059459E-5</v>
      </c>
      <c r="AL467" s="223">
        <f t="shared" ca="1" si="887"/>
        <v>-1.1994328013298234E-4</v>
      </c>
      <c r="AM467" s="223">
        <f t="shared" ca="1" si="888"/>
        <v>1.4797663728361335E-4</v>
      </c>
      <c r="AN467" s="223">
        <f t="shared" ca="1" si="889"/>
        <v>-1.3390431068659441E-4</v>
      </c>
      <c r="AO467" s="223">
        <f t="shared" ca="1" si="890"/>
        <v>8.1730479272899815E-5</v>
      </c>
      <c r="AP467" s="223">
        <f t="shared" ca="1" si="891"/>
        <v>-6.3008300762075757E-6</v>
      </c>
      <c r="AQ467" s="223">
        <f t="shared" ca="1" si="892"/>
        <v>-7.0921674826672929E-5</v>
      </c>
      <c r="AR467" s="223">
        <f t="shared" ca="1" si="893"/>
        <v>1.2796392921215582E-4</v>
      </c>
      <c r="AS467" s="223">
        <f t="shared" ca="1" si="894"/>
        <v>-1.485949714399569E-4</v>
      </c>
      <c r="AT467" s="223">
        <f t="shared" ca="1" si="895"/>
        <v>1.2694438740029344E-4</v>
      </c>
      <c r="AU467" s="223">
        <f t="shared" ca="1" si="896"/>
        <v>-6.9172694464423069E-5</v>
      </c>
      <c r="AV467" s="223">
        <f t="shared" ca="1" si="897"/>
        <v>-8.2815892544069847E-6</v>
      </c>
      <c r="AW467" s="223">
        <f t="shared" ca="1" si="898"/>
        <v>8.3379406543976234E-5</v>
      </c>
      <c r="AX467" s="223">
        <f t="shared" ca="1" si="899"/>
        <v>-1.3475221570081585E-4</v>
      </c>
      <c r="AY467" s="223">
        <f t="shared" ca="1" si="900"/>
        <v>1.4778225479105948E-4</v>
      </c>
      <c r="AZ467" s="223">
        <f t="shared" ca="1" si="901"/>
        <v>-1.1876192026846641E-4</v>
      </c>
      <c r="BA467" s="223">
        <f t="shared" ca="1" si="902"/>
        <v>5.5948738794610843E-5</v>
      </c>
      <c r="BB467" s="223">
        <f t="shared" ca="1" si="903"/>
        <v>2.2784252353326513E-5</v>
      </c>
      <c r="BC467" s="223">
        <f t="shared" ca="1" si="904"/>
        <v>-9.5034148996439263E-5</v>
      </c>
      <c r="BD467" s="223">
        <f t="shared" ca="1" si="905"/>
        <v>1.4024276468922302E-4</v>
      </c>
      <c r="BE467" s="223">
        <f t="shared" ca="1" si="906"/>
        <v>-1.4554631424252586E-4</v>
      </c>
      <c r="BF467" s="223">
        <f t="shared" ca="1" si="907"/>
        <v>1.094357109225872E-4</v>
      </c>
      <c r="BG467" s="223">
        <f t="shared" ca="1" si="908"/>
        <v>-4.2185966185516728E-5</v>
      </c>
      <c r="BH467" s="223">
        <f t="shared" ca="1" si="909"/>
        <v>-3.7067490646944185E-5</v>
      </c>
      <c r="BI467" s="223">
        <f t="shared" ca="1" si="910"/>
        <v>1.0577366064311639E-4</v>
      </c>
      <c r="BJ467" s="223">
        <f t="shared" ca="1" si="911"/>
        <v>-1.4438269918918016E-4</v>
      </c>
      <c r="BK467" s="223">
        <f t="shared" ca="1" si="912"/>
        <v>1.4190868312412785E-4</v>
      </c>
      <c r="BL467" s="223">
        <f t="shared" ca="1" si="913"/>
        <v>-9.9055575856875889E-5</v>
      </c>
      <c r="BM467" s="223">
        <f t="shared" ca="1" si="914"/>
        <v>2.8016919660859156E-5</v>
      </c>
      <c r="BN467" s="223">
        <f t="shared" ca="1" si="915"/>
        <v>5.0993748742480171E-5</v>
      </c>
      <c r="BO467" s="223">
        <f t="shared" ca="1" si="916"/>
        <v>-1.1549451411603719E-4</v>
      </c>
      <c r="BP467" s="223">
        <f t="shared" ca="1" si="917"/>
        <v>1.4713214936833331E-4</v>
      </c>
      <c r="BQ467" s="223">
        <f t="shared" ca="1" si="918"/>
        <v>-1.3690439381206871E-4</v>
      </c>
      <c r="BR467" s="223">
        <f t="shared" ca="1" si="919"/>
        <v>8.7721481446376848E-5</v>
      </c>
      <c r="BS467" s="223">
        <f t="shared" ca="1" si="920"/>
        <v>-1.3578054884261264E-5</v>
      </c>
      <c r="BT467" s="223">
        <f t="shared" ca="1" si="921"/>
        <v>-6.4428909161603533E-5</v>
      </c>
      <c r="BU467" s="223">
        <f t="shared" ca="1" si="922"/>
        <v>1.2410309228229677E-4</v>
      </c>
      <c r="BV467" s="223">
        <f t="shared" ca="1" si="923"/>
        <v>-1.484646365184547E-4</v>
      </c>
      <c r="BW467" s="223">
        <f t="shared" ca="1" si="924"/>
        <v>1.305816403480435E-4</v>
      </c>
      <c r="BX467" s="223">
        <f t="shared" ca="1" si="925"/>
        <v>-7.5542581216109451E-5</v>
      </c>
      <c r="BY467" s="223">
        <f t="shared" ca="1" si="926"/>
        <v>-9.9157398338766594E-7</v>
      </c>
      <c r="BZ467" s="223">
        <f t="shared" ca="1" si="927"/>
        <v>7.7243583965080155E-5</v>
      </c>
      <c r="CA467" s="223">
        <f t="shared" ca="1" si="928"/>
        <v>-1.3151648982822649E-4</v>
      </c>
      <c r="CB467" s="223">
        <f t="shared" ca="1" si="929"/>
        <v>1.4836732805987787E-4</v>
      </c>
      <c r="CC467" s="223">
        <f t="shared" ca="1" si="930"/>
        <v>-1.2300131430428071E-4</v>
      </c>
      <c r="CD467" s="223">
        <f t="shared" ca="1" si="931"/>
        <v>6.2636164632955273E-5</v>
      </c>
      <c r="CE467" s="223">
        <f t="shared" ca="1" si="932"/>
        <v>1.555165345153133E-5</v>
      </c>
      <c r="CF467" s="223">
        <f t="shared" ca="1" si="933"/>
        <v>-8.9314360829334719E-5</v>
      </c>
      <c r="CG467" s="223">
        <f t="shared" ca="1" si="934"/>
        <v>1.3766331168288214E-4</v>
      </c>
      <c r="CH467" s="223">
        <f t="shared" ca="1" si="935"/>
        <v>-1.4684116112625257E-4</v>
      </c>
      <c r="CI467" s="223">
        <f t="shared" ca="1" si="936"/>
        <v>1.1423641836440944E-4</v>
      </c>
      <c r="CJ467" s="223">
        <f t="shared" ca="1" si="937"/>
        <v>-4.9126527543979092E-5</v>
      </c>
      <c r="CK467" s="223">
        <f t="shared" ca="1" si="938"/>
        <v>-2.9961961995538147E-5</v>
      </c>
      <c r="CL467" s="223">
        <f t="shared" ca="1" si="939"/>
        <v>1.0052499157460349E-4</v>
      </c>
      <c r="CM467" s="223">
        <f t="shared" ca="1" si="940"/>
        <v>-1.424843605916123E-4</v>
      </c>
      <c r="CN467" s="223">
        <f t="shared" ca="1" si="941"/>
        <v>1.4390083353943726E-4</v>
      </c>
      <c r="CO467" s="223">
        <f t="shared" ca="1" si="942"/>
        <v>-1.0437136326771324E-4</v>
      </c>
      <c r="CP467" s="223">
        <f t="shared" ca="1" si="943"/>
        <v>3.514377513945879E-5</v>
      </c>
      <c r="CQ467" s="223">
        <f t="shared" ca="1" si="944"/>
        <v>4.4083720466653409E-5</v>
      </c>
      <c r="CR467" s="223">
        <f t="shared" ca="1" si="945"/>
        <v>-1.1076751169846185E-4</v>
      </c>
      <c r="CS467" s="223">
        <f t="shared" ca="1" si="946"/>
        <v>1.4593320721797048E-4</v>
      </c>
      <c r="CT467" s="223">
        <f t="shared" ca="1" si="947"/>
        <v>-1.3957466226143957E-4</v>
      </c>
      <c r="CU467" s="223">
        <f t="shared" ca="1" si="948"/>
        <v>9.3501154887555226E-5</v>
      </c>
      <c r="CV467" s="223">
        <f t="shared" ca="1" si="949"/>
        <v>-2.0822568968803737E-5</v>
      </c>
      <c r="CW467" s="223">
        <f t="shared" ca="1" si="950"/>
        <v>-5.7780928611057907E-5</v>
      </c>
      <c r="CX467" s="223">
        <f t="shared" ca="1" si="951"/>
        <v>1.1994328013298259E-4</v>
      </c>
      <c r="CY467" s="223">
        <f t="shared" ca="1" si="952"/>
        <v>-1.4797663728361357E-4</v>
      </c>
      <c r="CZ467" s="223">
        <f t="shared" ca="1" si="953"/>
        <v>1.3390431068659425E-4</v>
      </c>
      <c r="DA467" s="223">
        <f t="shared" ca="1" si="954"/>
        <v>-8.1730479272899435E-5</v>
      </c>
      <c r="DB467" s="223">
        <f t="shared" ca="1" si="955"/>
        <v>6.3008300762092427E-6</v>
      </c>
      <c r="DC467" s="223">
        <f t="shared" ca="1" si="956"/>
        <v>7.0921674826677022E-5</v>
      </c>
      <c r="DD467" s="223">
        <f t="shared" ca="1" si="957"/>
        <v>-1.2796392921215604E-4</v>
      </c>
      <c r="DE467" s="223">
        <f t="shared" ca="1" si="958"/>
        <v>1.485949714399569E-4</v>
      </c>
      <c r="DF467" s="223">
        <f t="shared" ca="1" si="959"/>
        <v>-1.2694438740029542E-4</v>
      </c>
      <c r="DG467" s="223">
        <f t="shared" ca="1" si="960"/>
        <v>6.9172694464420805E-5</v>
      </c>
      <c r="DH467" s="223">
        <f t="shared" ca="1" si="961"/>
        <v>8.281589254407432E-6</v>
      </c>
      <c r="DI467" s="223">
        <f t="shared" ca="1" si="962"/>
        <v>-8.337940654397309E-5</v>
      </c>
      <c r="DJ467" s="223">
        <f t="shared" ca="1" si="963"/>
        <v>1.3475221570081691E-4</v>
      </c>
      <c r="DK467" s="223">
        <f t="shared" ca="1" si="964"/>
        <v>-1.4778225479105943E-4</v>
      </c>
      <c r="DL467" s="223">
        <f t="shared" ca="1" si="965"/>
        <v>1.1876192026846869E-4</v>
      </c>
      <c r="DM467" s="223">
        <f t="shared" ca="1" si="966"/>
        <v>-5.5948738794608471E-5</v>
      </c>
      <c r="DN467" s="223">
        <f t="shared" ca="1" si="967"/>
        <v>-2.2784252353326933E-5</v>
      </c>
      <c r="DO467" s="223">
        <f t="shared" ca="1" si="968"/>
        <v>9.5034148996437975E-5</v>
      </c>
      <c r="DP467" s="223">
        <f t="shared" ca="1" si="969"/>
        <v>-1.402427646892246E-4</v>
      </c>
      <c r="DQ467" s="223">
        <f t="shared" ca="1" si="970"/>
        <v>1.4554631424252575E-4</v>
      </c>
      <c r="DR467" s="223">
        <f t="shared" ca="1" si="971"/>
        <v>-1.0943571092258692E-4</v>
      </c>
      <c r="DS467" s="223">
        <f t="shared" ca="1" si="972"/>
        <v>4.2185966185512263E-5</v>
      </c>
      <c r="DT467" s="223">
        <f t="shared" ca="1" si="973"/>
        <v>3.7067490646944598E-5</v>
      </c>
      <c r="DU467" s="223">
        <f t="shared" ca="1" si="974"/>
        <v>-1.057736606431167E-4</v>
      </c>
      <c r="DV467" s="223">
        <f t="shared" ca="1" si="975"/>
        <v>1.4438269918918124E-4</v>
      </c>
      <c r="DW467" s="223">
        <f t="shared" ca="1" si="976"/>
        <v>-1.4190868312412771E-4</v>
      </c>
      <c r="DX467" s="223">
        <f t="shared" ca="1" si="977"/>
        <v>9.9055575856875564E-5</v>
      </c>
      <c r="DY467" s="223">
        <f t="shared" ca="1" si="978"/>
        <v>-2.8016919660862883E-5</v>
      </c>
      <c r="DZ467" s="223">
        <f t="shared" ca="1" si="979"/>
        <v>-5.0993748742480578E-5</v>
      </c>
      <c r="EA467" s="223">
        <f t="shared" ca="1" si="980"/>
        <v>1.1549451411603746E-4</v>
      </c>
      <c r="EB467" s="223">
        <f t="shared" ca="1" si="981"/>
        <v>-1.4713214936833277E-4</v>
      </c>
      <c r="EC467" s="223">
        <f t="shared" ca="1" si="982"/>
        <v>1.3690439381206689E-4</v>
      </c>
      <c r="ED467" s="223">
        <f t="shared" ca="1" si="983"/>
        <v>-8.7721481446376495E-5</v>
      </c>
      <c r="EE467" s="223">
        <f t="shared" ca="1" si="984"/>
        <v>1.3578054884265031E-5</v>
      </c>
      <c r="EF467" s="223">
        <f t="shared" ca="1" si="985"/>
        <v>6.4428909161607734E-5</v>
      </c>
      <c r="EG467" s="223">
        <f t="shared" ca="1" si="986"/>
        <v>-1.2410309228229701E-4</v>
      </c>
      <c r="EH467" s="223">
        <f t="shared" ca="1" si="987"/>
        <v>1.4846463651845473E-4</v>
      </c>
      <c r="EI467" s="223">
        <f t="shared" ca="1" si="988"/>
        <v>-1.3058164034804128E-4</v>
      </c>
      <c r="EJ467" s="223">
        <f t="shared" ca="1" si="989"/>
        <v>7.5542581216109071E-5</v>
      </c>
      <c r="EK467" s="223">
        <f t="shared" ca="1" si="990"/>
        <v>9.9157398338811317E-7</v>
      </c>
      <c r="EL467" s="223">
        <f t="shared" ca="1" si="991"/>
        <v>-7.7243583965076916E-5</v>
      </c>
      <c r="EM467" s="223">
        <f t="shared" ca="1" si="992"/>
        <v>1.3151648982822671E-4</v>
      </c>
      <c r="EN467" s="223">
        <f t="shared" ca="1" si="993"/>
        <v>-1.4836732805987787E-4</v>
      </c>
      <c r="EO467" s="223">
        <f t="shared" ca="1" si="994"/>
        <v>1.2300131430428282E-4</v>
      </c>
      <c r="EP467" s="223">
        <f t="shared" ca="1" si="995"/>
        <v>-6.2636164632954894E-5</v>
      </c>
      <c r="EQ467" s="223">
        <f t="shared" ca="1" si="996"/>
        <v>-1.555165345153175E-5</v>
      </c>
      <c r="ER467" s="223">
        <f t="shared" ca="1" si="997"/>
        <v>8.9314360829331697E-5</v>
      </c>
      <c r="ES467" s="223">
        <f t="shared" ca="1" si="998"/>
        <v>-1.376633116828839E-4</v>
      </c>
      <c r="ET467" s="223">
        <f t="shared" ca="1" si="999"/>
        <v>1.4684116112625252E-4</v>
      </c>
      <c r="EU467" s="223">
        <f t="shared" ca="1" si="1000"/>
        <v>-1.1423641836441186E-4</v>
      </c>
      <c r="EV467" s="223">
        <f t="shared" ca="1" si="1001"/>
        <v>4.9126527543974688E-5</v>
      </c>
      <c r="EW467" s="223">
        <f t="shared" ca="1" si="1002"/>
        <v>2.9961961995538574E-5</v>
      </c>
      <c r="EX467" s="223">
        <f t="shared" ca="1" si="1003"/>
        <v>-1.0052499157460381E-4</v>
      </c>
      <c r="EY467" s="223">
        <f t="shared" ca="1" si="1004"/>
        <v>1.4248436059161363E-4</v>
      </c>
      <c r="EZ467" s="223">
        <f t="shared" ca="1" si="1005"/>
        <v>-1.4390083353943715E-4</v>
      </c>
      <c r="FA467" s="223">
        <f t="shared" ca="1" si="1006"/>
        <v>1.0437136326771293E-4</v>
      </c>
      <c r="FB467" s="223">
        <f t="shared" ca="1" si="1007"/>
        <v>-3.5143775139454256E-5</v>
      </c>
      <c r="FC467" s="223">
        <f t="shared" ca="1" si="1008"/>
        <v>-4.408372046665383E-5</v>
      </c>
      <c r="FD467" s="223">
        <f t="shared" ca="1" si="1009"/>
        <v>1.1076751169846214E-4</v>
      </c>
      <c r="FE467" s="223">
        <f t="shared" ca="1" si="1010"/>
        <v>-1.4593320721796978E-4</v>
      </c>
      <c r="FF467" s="223">
        <f t="shared" ca="1" si="1011"/>
        <v>1.3957466226143943E-4</v>
      </c>
      <c r="FG467" s="223">
        <f t="shared" ca="1" si="1012"/>
        <v>-9.3501154887554901E-5</v>
      </c>
      <c r="FH467" s="223">
        <f t="shared" ca="1" si="1013"/>
        <v>2.0822568968807505E-5</v>
      </c>
      <c r="FI467" s="223">
        <f t="shared" ca="1" si="1014"/>
        <v>5.7780928611062203E-5</v>
      </c>
      <c r="FJ467" s="223">
        <f t="shared" ca="1" si="1015"/>
        <v>-1.1994328013298285E-4</v>
      </c>
      <c r="FK467" s="223">
        <f t="shared" ca="1" si="1016"/>
        <v>1.4797663728361324E-4</v>
      </c>
      <c r="FL467" s="223">
        <f t="shared" ca="1" si="1017"/>
        <v>-1.3390431068659221E-4</v>
      </c>
      <c r="FM467" s="223">
        <f t="shared" ca="1" si="1018"/>
        <v>8.1730479272899083E-5</v>
      </c>
      <c r="FN467" s="223">
        <f t="shared" ca="1" si="1019"/>
        <v>-6.3008300762088226E-6</v>
      </c>
      <c r="FO467" s="223">
        <f t="shared" ca="1" si="1020"/>
        <v>-7.0921674826677415E-5</v>
      </c>
      <c r="FP467" s="223">
        <f t="shared" ca="1" si="1021"/>
        <v>1.2796392921215626E-4</v>
      </c>
      <c r="FQ467" s="223">
        <f t="shared" ca="1" si="1022"/>
        <v>-1.485949714399569E-4</v>
      </c>
      <c r="FR467" s="223">
        <f t="shared" ca="1" si="1023"/>
        <v>1.269443874002952E-4</v>
      </c>
      <c r="FS467" s="223">
        <f t="shared" ca="1" si="1024"/>
        <v>-6.9172694464420412E-5</v>
      </c>
      <c r="FT467" s="223">
        <f t="shared" ca="1" si="1025"/>
        <v>-8.2815892544078521E-6</v>
      </c>
      <c r="FU467" s="223">
        <f t="shared" ca="1" si="1026"/>
        <v>8.3379406543973442E-5</v>
      </c>
      <c r="FV467" s="223">
        <f t="shared" ca="1" si="1027"/>
        <v>-1.347522157008171E-4</v>
      </c>
      <c r="FW467" s="223">
        <f t="shared" ca="1" si="1028"/>
        <v>1.477822547910594E-4</v>
      </c>
      <c r="FX467" s="223">
        <f t="shared" ca="1" si="1029"/>
        <v>-1.1876192026846841E-4</v>
      </c>
      <c r="FY467" s="223">
        <f t="shared" ca="1" si="1030"/>
        <v>5.5948738794608071E-5</v>
      </c>
      <c r="FZ467" s="223">
        <f t="shared" ca="1" si="1031"/>
        <v>2.278425235332738E-5</v>
      </c>
      <c r="GA467" s="223">
        <f t="shared" ca="1" si="1032"/>
        <v>-9.5034148996438314E-5</v>
      </c>
      <c r="GB467" s="223">
        <f t="shared" ca="1" si="1033"/>
        <v>1.4024276468922473E-4</v>
      </c>
      <c r="GC467" s="223">
        <f t="shared" ca="1" si="1034"/>
        <v>-1.4554631424252567E-4</v>
      </c>
      <c r="GD467" s="223">
        <f t="shared" ca="1" si="1035"/>
        <v>1.0943571092258661E-4</v>
      </c>
      <c r="GE467" s="223">
        <f t="shared" ca="1" si="1036"/>
        <v>-4.2185966185511836E-5</v>
      </c>
      <c r="GF467" s="223">
        <f t="shared" ca="1" si="1037"/>
        <v>-3.7067490646945032E-5</v>
      </c>
      <c r="GG467" s="223">
        <f t="shared" ca="1" si="1038"/>
        <v>1.0577366064311701E-4</v>
      </c>
      <c r="GH467" s="223">
        <f t="shared" ca="1" si="1039"/>
        <v>-1.4438269918918135E-4</v>
      </c>
      <c r="GI467" s="223">
        <f t="shared" ca="1" si="1040"/>
        <v>1.4190868312412757E-4</v>
      </c>
      <c r="GJ467" s="223">
        <f t="shared" ca="1" si="1041"/>
        <v>-9.9055575856875239E-5</v>
      </c>
      <c r="GK467" s="223">
        <f t="shared" ca="1" si="1042"/>
        <v>2.8016919660862456E-5</v>
      </c>
      <c r="GL467" s="223">
        <f t="shared" ca="1" si="1043"/>
        <v>5.0993748742480978E-5</v>
      </c>
      <c r="GM467" s="223">
        <f t="shared" ca="1" si="1044"/>
        <v>-1.1549451411603775E-4</v>
      </c>
      <c r="GN467" s="223">
        <f t="shared" ca="1" si="1045"/>
        <v>1.4713214936833282E-4</v>
      </c>
      <c r="GO467" s="223">
        <f t="shared" ca="1" si="1046"/>
        <v>-1.3690439381206673E-4</v>
      </c>
      <c r="GP467" s="223">
        <f t="shared" ca="1" si="1047"/>
        <v>8.7721481446376143E-5</v>
      </c>
      <c r="GQ467" s="223">
        <f t="shared" ca="1" si="1048"/>
        <v>-1.3578054884264611E-5</v>
      </c>
      <c r="GR467" s="223">
        <f t="shared" ca="1" si="1049"/>
        <v>-6.442890916160814E-5</v>
      </c>
      <c r="GS467" s="223">
        <f t="shared" ca="1" si="1050"/>
        <v>1.2410309228229723E-4</v>
      </c>
      <c r="GT467" s="223">
        <f t="shared" ca="1" si="1051"/>
        <v>-1.4846463651845476E-4</v>
      </c>
      <c r="GU467" s="223">
        <f t="shared" ca="1" si="1052"/>
        <v>1.305816403480451E-4</v>
      </c>
      <c r="GV467" s="223">
        <f t="shared" ca="1" si="1053"/>
        <v>-7.5542581216108692E-5</v>
      </c>
      <c r="GW467" s="223">
        <f t="shared" ca="1" si="1054"/>
        <v>-9.9157398339699008E-7</v>
      </c>
      <c r="GX467" s="223">
        <f t="shared" ca="1" si="1055"/>
        <v>7.7243583965077296E-5</v>
      </c>
      <c r="GY467" s="223">
        <f t="shared" ca="1" si="1056"/>
        <v>-1.3151648982822689E-4</v>
      </c>
      <c r="GZ467" s="223">
        <f t="shared" ca="1" si="1057"/>
        <v>1.4836732805987738E-4</v>
      </c>
      <c r="HA467" s="223">
        <f t="shared" ca="1" si="1058"/>
        <v>-1.2300131430428258E-4</v>
      </c>
      <c r="HB467" s="223">
        <f t="shared" ca="1" si="1059"/>
        <v>6.2636164632954487E-5</v>
      </c>
      <c r="HC467" s="223">
        <f t="shared" ca="1" si="1060"/>
        <v>1.5551653451540573E-5</v>
      </c>
      <c r="HD467" s="223">
        <f t="shared" ca="1" si="1061"/>
        <v>-8.9314360829332036E-5</v>
      </c>
      <c r="HE467" s="223">
        <f t="shared" ca="1" si="1062"/>
        <v>1.3766331168288404E-4</v>
      </c>
      <c r="HF467" s="223">
        <f t="shared" ca="1" si="1063"/>
        <v>-1.4684116112625374E-4</v>
      </c>
      <c r="HG467" s="223">
        <f t="shared" ca="1" si="1064"/>
        <v>1.1423641836441158E-4</v>
      </c>
      <c r="HH467" s="223">
        <f t="shared" ca="1" si="1065"/>
        <v>-4.9126527543974274E-5</v>
      </c>
      <c r="HI467" s="223">
        <f t="shared" ca="1" si="1066"/>
        <v>-2.9961961995530734E-5</v>
      </c>
      <c r="HJ467" s="223">
        <f t="shared" ca="1" si="1067"/>
        <v>1.0052499157460412E-4</v>
      </c>
      <c r="HK467" s="223">
        <f t="shared" ca="1" si="1068"/>
        <v>-1.4248436059161374E-4</v>
      </c>
      <c r="HL467" s="223">
        <f t="shared" ca="1" si="1069"/>
        <v>1.4390083353943916E-4</v>
      </c>
      <c r="HM467" s="223">
        <f t="shared" ca="1" si="1070"/>
        <v>-1.0437136326771262E-4</v>
      </c>
      <c r="HN467" s="223">
        <f t="shared" ca="1" si="1071"/>
        <v>3.5143775139453836E-5</v>
      </c>
      <c r="HO467" s="223">
        <f t="shared" ca="1" si="1072"/>
        <v>4.4083720466646166E-5</v>
      </c>
      <c r="HP467" s="223">
        <f t="shared" ca="1" si="1073"/>
        <v>-1.1076751169846243E-4</v>
      </c>
      <c r="HQ467" s="223">
        <f t="shared" ca="1" si="1074"/>
        <v>1.4593320721797146E-4</v>
      </c>
      <c r="HR467" s="223">
        <f t="shared" ca="1" si="1075"/>
        <v>-1.3957466226144217E-4</v>
      </c>
      <c r="HS467" s="223">
        <f t="shared" ca="1" si="1076"/>
        <v>9.3501154887554549E-5</v>
      </c>
      <c r="HT467" s="223">
        <f t="shared" ca="1" si="1077"/>
        <v>-2.0822568968798696E-5</v>
      </c>
      <c r="HU467" s="223">
        <f t="shared" ca="1" si="1078"/>
        <v>-5.7780928611054831E-5</v>
      </c>
      <c r="HV467" s="223">
        <f t="shared" ca="1" si="1079"/>
        <v>1.1994328013298311E-4</v>
      </c>
      <c r="HW467" s="223">
        <f t="shared" ca="1" si="1080"/>
        <v>-1.4797663728361403E-4</v>
      </c>
      <c r="HX467" s="223">
        <f t="shared" ca="1" si="1081"/>
        <v>1.3390431068659571E-4</v>
      </c>
      <c r="HY467" s="223">
        <f t="shared" ca="1" si="1082"/>
        <v>-8.1730479272898717E-5</v>
      </c>
      <c r="HZ467" s="223">
        <f t="shared" ca="1" si="1083"/>
        <v>6.3008300761999321E-6</v>
      </c>
      <c r="IA467" s="223">
        <f t="shared" ca="1" si="1084"/>
        <v>7.0921674826670354E-5</v>
      </c>
      <c r="IB467" s="223">
        <f t="shared" ca="1" si="1085"/>
        <v>-1.2796392921215647E-4</v>
      </c>
      <c r="IC467" s="223">
        <f t="shared" ca="1" si="1086"/>
        <v>1.4859497143995684E-4</v>
      </c>
      <c r="ID467" s="223">
        <f t="shared" ca="1" si="1087"/>
        <v>-1.2694438740029496E-4</v>
      </c>
      <c r="IE467" s="223">
        <f t="shared" ca="1" si="1088"/>
        <v>-1.6106754081266896E-5</v>
      </c>
      <c r="IF467" s="223">
        <f t="shared" ca="1" si="1089"/>
        <v>8.281589254416729E-6</v>
      </c>
      <c r="IG467" s="223">
        <f t="shared" ca="1" si="1090"/>
        <v>-8.3379406543973822E-5</v>
      </c>
      <c r="IH467" s="223">
        <f t="shared" ca="1" si="1091"/>
        <v>1.3475221570081729E-4</v>
      </c>
      <c r="II467" s="223">
        <f t="shared" ca="1" si="1092"/>
        <v>-1.4778225479105848E-4</v>
      </c>
      <c r="IJ467" s="223">
        <f t="shared" ca="1" si="1093"/>
        <v>1.1876192026846816E-4</v>
      </c>
      <c r="IK467" s="223">
        <f t="shared" ca="1" si="1094"/>
        <v>-5.5948738794607665E-5</v>
      </c>
      <c r="IL467" s="223">
        <f t="shared" ca="1" si="1095"/>
        <v>-2.2784252353336148E-5</v>
      </c>
      <c r="IM467" s="223">
        <f t="shared" ca="1" si="1096"/>
        <v>9.5034148996438653E-5</v>
      </c>
      <c r="IN467" s="223">
        <f t="shared" ca="1" si="1097"/>
        <v>-1.4024276468922487E-4</v>
      </c>
      <c r="IO467" s="223">
        <f t="shared" ca="1" si="1098"/>
        <v>1.455463142425273E-4</v>
      </c>
      <c r="IP467" s="223">
        <f t="shared" ca="1" si="1099"/>
        <v>-1.0943571092258633E-4</v>
      </c>
      <c r="IQ467" s="223">
        <f t="shared" ca="1" si="1100"/>
        <v>4.2185966185511423E-5</v>
      </c>
      <c r="IR467" s="223">
        <f t="shared" ca="1" si="1101"/>
        <v>3.7067490646937266E-5</v>
      </c>
      <c r="IS467" s="223">
        <f t="shared" ca="1" si="1102"/>
        <v>-1.0577366064311731E-4</v>
      </c>
      <c r="IT467" s="223">
        <f t="shared" ca="1" si="1103"/>
        <v>1.4438269918918146E-4</v>
      </c>
      <c r="IU467" s="223">
        <f t="shared" ca="1" si="1104"/>
        <v>-1.4190868312412996E-4</v>
      </c>
      <c r="IV467" s="223">
        <f t="shared" ca="1" si="1105"/>
        <v>9.90555758568749E-5</v>
      </c>
      <c r="IW467" s="223">
        <f t="shared" ca="1" si="1106"/>
        <v>-2.8016919660853721E-5</v>
      </c>
      <c r="IX467" s="223">
        <f t="shared" ca="1" si="1107"/>
        <v>-5.099374874247347E-5</v>
      </c>
      <c r="IY467" s="223">
        <f t="shared" ca="1" si="1108"/>
        <v>1.1549451411603802E-4</v>
      </c>
      <c r="IZ467" s="223">
        <f t="shared" ca="1" si="1109"/>
        <v>-1.4713214936833409E-4</v>
      </c>
      <c r="JA467" s="223">
        <f t="shared" ca="1" si="1110"/>
        <v>1.3690439381206984E-4</v>
      </c>
      <c r="JB467" s="223">
        <f t="shared" ca="1" si="1111"/>
        <v>-8.7721481446375791E-5</v>
      </c>
    </row>
    <row r="468" spans="2:262">
      <c r="B468" s="230">
        <v>107</v>
      </c>
      <c r="C468" s="229">
        <f t="shared" si="1112"/>
        <v>2.0898437500000014E-3</v>
      </c>
      <c r="D468" s="226">
        <f t="shared" ca="1" si="855"/>
        <v>49.871460235308597</v>
      </c>
      <c r="E468" s="225">
        <f ca="1">DI361</f>
        <v>-0.12853976469140138</v>
      </c>
      <c r="F468" s="224">
        <v>107</v>
      </c>
      <c r="G468" s="223">
        <f t="shared" ca="1" si="856"/>
        <v>4.6084393783212216E-5</v>
      </c>
      <c r="H468" s="223">
        <f t="shared" ca="1" si="857"/>
        <v>8.5674912318842332E-5</v>
      </c>
      <c r="I468" s="223">
        <f t="shared" ca="1" si="858"/>
        <v>-1.9517364712922064E-4</v>
      </c>
      <c r="J468" s="223">
        <f t="shared" ca="1" si="859"/>
        <v>2.5396119042991156E-4</v>
      </c>
      <c r="K468" s="223">
        <f t="shared" ca="1" si="860"/>
        <v>-2.4676300894987578E-4</v>
      </c>
      <c r="L468" s="223">
        <f t="shared" ca="1" si="861"/>
        <v>1.7544937751834733E-4</v>
      </c>
      <c r="M468" s="223">
        <f t="shared" ca="1" si="862"/>
        <v>-5.8549433003794886E-5</v>
      </c>
      <c r="N468" s="223">
        <f t="shared" ca="1" si="863"/>
        <v>-7.3563177531561826E-5</v>
      </c>
      <c r="O468" s="223">
        <f t="shared" ca="1" si="864"/>
        <v>1.8656216059345998E-4</v>
      </c>
      <c r="P468" s="223">
        <f t="shared" ca="1" si="865"/>
        <v>-2.5108744039944563E-4</v>
      </c>
      <c r="Q468" s="223">
        <f t="shared" ca="1" si="866"/>
        <v>2.503736704512231E-4</v>
      </c>
      <c r="R468" s="223">
        <f t="shared" ca="1" si="867"/>
        <v>-1.8460630675205193E-4</v>
      </c>
      <c r="S468" s="223">
        <f t="shared" ca="1" si="868"/>
        <v>7.0873421511946912E-5</v>
      </c>
      <c r="T468" s="223">
        <f t="shared" ca="1" si="869"/>
        <v>6.1274222606233993E-5</v>
      </c>
      <c r="U468" s="223">
        <f t="shared" ca="1" si="870"/>
        <v>-1.775012294719139E-4</v>
      </c>
      <c r="V468" s="223">
        <f t="shared" ca="1" si="871"/>
        <v>2.476087987323948E-4</v>
      </c>
      <c r="W468" s="223">
        <f t="shared" ca="1" si="872"/>
        <v>-2.533811598503097E-4</v>
      </c>
      <c r="X468" s="223">
        <f t="shared" ca="1" si="873"/>
        <v>1.9331850322318772E-4</v>
      </c>
      <c r="Y468" s="223">
        <f t="shared" ca="1" si="874"/>
        <v>-8.3026669739896409E-5</v>
      </c>
      <c r="Z468" s="223">
        <f t="shared" ca="1" si="875"/>
        <v>-4.8837652711661501E-5</v>
      </c>
      <c r="AA468" s="223">
        <f t="shared" ca="1" si="876"/>
        <v>1.6801268234129847E-4</v>
      </c>
      <c r="AB468" s="223">
        <f t="shared" ca="1" si="877"/>
        <v>-2.4353364578122837E-4</v>
      </c>
      <c r="AC468" s="223">
        <f t="shared" ca="1" si="878"/>
        <v>2.5577823184174872E-4</v>
      </c>
      <c r="AD468" s="223">
        <f t="shared" ca="1" si="879"/>
        <v>-2.0156497848735849E-4</v>
      </c>
      <c r="AE468" s="223">
        <f t="shared" ca="1" si="880"/>
        <v>9.4979899448166853E-5</v>
      </c>
      <c r="AF468" s="223">
        <f t="shared" ca="1" si="881"/>
        <v>3.6283428634029832E-5</v>
      </c>
      <c r="AG468" s="223">
        <f t="shared" ca="1" si="882"/>
        <v>-1.5811937794275136E-4</v>
      </c>
      <c r="AH468" s="223">
        <f t="shared" ca="1" si="883"/>
        <v>2.3887179894634684E-4</v>
      </c>
      <c r="AI468" s="223">
        <f t="shared" ca="1" si="884"/>
        <v>-2.5755911166915361E-4</v>
      </c>
      <c r="AJ468" s="223">
        <f t="shared" ca="1" si="885"/>
        <v>2.0932586606334623E-4</v>
      </c>
      <c r="AK468" s="223">
        <f t="shared" ca="1" si="886"/>
        <v>-1.0670431425940835E-4</v>
      </c>
      <c r="AL468" s="223">
        <f t="shared" ca="1" si="887"/>
        <v>-2.3641794598769432E-5</v>
      </c>
      <c r="AM468" s="223">
        <f t="shared" ca="1" si="888"/>
        <v>1.4784515011311545E-4</v>
      </c>
      <c r="AN468" s="223">
        <f t="shared" ca="1" si="889"/>
        <v>-2.3363448902510584E-4</v>
      </c>
      <c r="AO468" s="223">
        <f t="shared" ca="1" si="890"/>
        <v>2.5871950903703412E-4</v>
      </c>
      <c r="AP468" s="223">
        <f t="shared" ca="1" si="891"/>
        <v>-2.1658246929320585E-4</v>
      </c>
      <c r="AQ468" s="223">
        <f t="shared" ca="1" si="892"/>
        <v>1.1817166903140819E-4</v>
      </c>
      <c r="AR468" s="223">
        <f t="shared" ca="1" si="893"/>
        <v>1.0943205409543968E-5</v>
      </c>
      <c r="AS468" s="223">
        <f t="shared" ca="1" si="894"/>
        <v>-1.3721475036715432E-4</v>
      </c>
      <c r="AT468" s="223">
        <f t="shared" ca="1" si="895"/>
        <v>2.2783433315583918E-4</v>
      </c>
      <c r="AU468" s="223">
        <f t="shared" ca="1" si="896"/>
        <v>-2.5925662844649154E-4</v>
      </c>
      <c r="AV468" s="223">
        <f t="shared" ca="1" si="897"/>
        <v>2.2331730638415636E-4</v>
      </c>
      <c r="AW468" s="223">
        <f t="shared" ca="1" si="898"/>
        <v>-1.2935433790209227E-4</v>
      </c>
      <c r="AX468" s="223">
        <f t="shared" ca="1" si="899"/>
        <v>1.7817469200283656E-6</v>
      </c>
      <c r="AY468" s="223">
        <f t="shared" ca="1" si="900"/>
        <v>1.2625378826896613E-4</v>
      </c>
      <c r="AZ468" s="223">
        <f t="shared" ca="1" si="901"/>
        <v>-2.2148530442206758E-4</v>
      </c>
      <c r="BA468" s="223">
        <f t="shared" ca="1" si="902"/>
        <v>2.5916917592982281E-4</v>
      </c>
      <c r="BB468" s="223">
        <f t="shared" ca="1" si="903"/>
        <v>-2.2951415252373968E-4</v>
      </c>
      <c r="BC468" s="223">
        <f t="shared" ca="1" si="904"/>
        <v>1.402253808426685E-4</v>
      </c>
      <c r="BD468" s="223">
        <f t="shared" ca="1" si="905"/>
        <v>-1.4502406865204035E-5</v>
      </c>
      <c r="BE468" s="223">
        <f t="shared" ca="1" si="906"/>
        <v>-1.14988669736309E-4</v>
      </c>
      <c r="BF468" s="223">
        <f t="shared" ca="1" si="907"/>
        <v>2.1460269819012162E-4</v>
      </c>
      <c r="BG468" s="223">
        <f t="shared" ca="1" si="908"/>
        <v>-2.5845736216780055E-4</v>
      </c>
      <c r="BH468" s="223">
        <f t="shared" ca="1" si="909"/>
        <v>2.3515807896682796E-4</v>
      </c>
      <c r="BI468" s="223">
        <f t="shared" ca="1" si="910"/>
        <v>-1.5075860855850504E-4</v>
      </c>
      <c r="BJ468" s="223">
        <f t="shared" ca="1" si="911"/>
        <v>2.7188129241984327E-5</v>
      </c>
      <c r="BK468" s="223">
        <f t="shared" ca="1" si="912"/>
        <v>1.0344653342643907E-4</v>
      </c>
      <c r="BL468" s="223">
        <f t="shared" ca="1" si="913"/>
        <v>-2.0720309526126357E-4</v>
      </c>
      <c r="BM468" s="223">
        <f t="shared" ca="1" si="914"/>
        <v>2.571229019821245E-4</v>
      </c>
      <c r="BN468" s="223">
        <f t="shared" ca="1" si="915"/>
        <v>-2.4023548900027158E-4</v>
      </c>
      <c r="BO468" s="223">
        <f t="shared" ca="1" si="916"/>
        <v>1.609286455814295E-4</v>
      </c>
      <c r="BP468" s="223">
        <f t="shared" ca="1" si="917"/>
        <v>-3.9808353034014493E-5</v>
      </c>
      <c r="BQ468" s="223">
        <f t="shared" ca="1" si="918"/>
        <v>-9.1655185356705451E-5</v>
      </c>
      <c r="BR468" s="223">
        <f t="shared" ca="1" si="919"/>
        <v>1.9930432192706918E-4</v>
      </c>
      <c r="BS468" s="223">
        <f t="shared" ca="1" si="920"/>
        <v>-2.5516901020426698E-4</v>
      </c>
      <c r="BT468" s="223">
        <f t="shared" ca="1" si="921"/>
        <v>2.4473415069856976E-4</v>
      </c>
      <c r="BU468" s="223">
        <f t="shared" ca="1" si="922"/>
        <v>-1.70710991401458E-4</v>
      </c>
      <c r="BV468" s="223">
        <f t="shared" ca="1" si="923"/>
        <v>5.2332675016793085E-5</v>
      </c>
      <c r="BW468" s="223">
        <f t="shared" ca="1" si="924"/>
        <v>7.9643031917394627E-5</v>
      </c>
      <c r="BX468" s="223">
        <f t="shared" ca="1" si="925"/>
        <v>-1.9092540702435548E-4</v>
      </c>
      <c r="BY468" s="223">
        <f t="shared" ca="1" si="926"/>
        <v>2.5260039393066317E-4</v>
      </c>
      <c r="BZ468" s="223">
        <f t="shared" ca="1" si="927"/>
        <v>-2.4864322639165287E-4</v>
      </c>
      <c r="CA468" s="223">
        <f t="shared" ca="1" si="928"/>
        <v>1.8008207949068918E-4</v>
      </c>
      <c r="CB468" s="223">
        <f t="shared" ca="1" si="929"/>
        <v>-6.4730923001655248E-5</v>
      </c>
      <c r="CC468" s="223">
        <f t="shared" ca="1" si="930"/>
        <v>-6.7439011438289012E-5</v>
      </c>
      <c r="CD468" s="223">
        <f t="shared" ca="1" si="931"/>
        <v>1.8208653609303463E-4</v>
      </c>
      <c r="CE468" s="223">
        <f t="shared" ca="1" si="932"/>
        <v>-2.4942324118289747E-4</v>
      </c>
      <c r="CF468" s="223">
        <f t="shared" ca="1" si="933"/>
        <v>2.5195329877378633E-4</v>
      </c>
      <c r="CG468" s="223">
        <f t="shared" ca="1" si="934"/>
        <v>-1.8901933407709987E-4</v>
      </c>
      <c r="CH468" s="223">
        <f t="shared" ca="1" si="935"/>
        <v>7.6973228523240055E-5</v>
      </c>
      <c r="CI468" s="223">
        <f t="shared" ca="1" si="936"/>
        <v>5.507252447367596E-5</v>
      </c>
      <c r="CJ468" s="223">
        <f t="shared" ca="1" si="937"/>
        <v>-1.7280900274736357E-4</v>
      </c>
      <c r="CK468" s="223">
        <f t="shared" ca="1" si="938"/>
        <v>2.4564520600022633E-4</v>
      </c>
      <c r="CL468" s="223">
        <f t="shared" ca="1" si="939"/>
        <v>-2.5465639359067087E-4</v>
      </c>
      <c r="CM468" s="223">
        <f t="shared" ca="1" si="940"/>
        <v>1.9750122453157562E-4</v>
      </c>
      <c r="CN468" s="223">
        <f t="shared" ca="1" si="941"/>
        <v>-8.903009879526096E-5</v>
      </c>
      <c r="CO468" s="223">
        <f t="shared" ca="1" si="942"/>
        <v>-4.257336297381523E-5</v>
      </c>
      <c r="CP468" s="223">
        <f t="shared" ca="1" si="943"/>
        <v>1.6311515737779306E-4</v>
      </c>
      <c r="CQ468" s="223">
        <f t="shared" ca="1" si="944"/>
        <v>-2.4127539000032153E-4</v>
      </c>
      <c r="CR468" s="223">
        <f t="shared" ca="1" si="945"/>
        <v>2.5674599885012859E-4</v>
      </c>
      <c r="CS468" s="223">
        <f t="shared" ca="1" si="946"/>
        <v>-2.0550731723709549E-4</v>
      </c>
      <c r="CT468" s="223">
        <f t="shared" ca="1" si="947"/>
        <v>1.0087248776116832E-4</v>
      </c>
      <c r="CU468" s="223">
        <f t="shared" ca="1" si="948"/>
        <v>2.9971638513564357E-5</v>
      </c>
      <c r="CV468" s="223">
        <f t="shared" ca="1" si="949"/>
        <v>-1.5302835330690482E-4</v>
      </c>
      <c r="CW468" s="223">
        <f t="shared" ca="1" si="950"/>
        <v>2.3632432045268058E-4</v>
      </c>
      <c r="CX468" s="223">
        <f t="shared" ca="1" si="951"/>
        <v>-2.5821708051006404E-4</v>
      </c>
      <c r="CY468" s="223">
        <f t="shared" ca="1" si="952"/>
        <v>2.1301832481507605E-4</v>
      </c>
      <c r="CZ468" s="223">
        <f t="shared" ca="1" si="953"/>
        <v>-1.1247186606866589E-4</v>
      </c>
      <c r="DA468" s="223">
        <f t="shared" ca="1" si="954"/>
        <v>-1.7297709750928799E-5</v>
      </c>
      <c r="DB468" s="223">
        <f t="shared" ca="1" si="955"/>
        <v>1.4257289052919375E-4</v>
      </c>
      <c r="DC468" s="223">
        <f t="shared" ca="1" si="956"/>
        <v>-2.3080392491750383E-4</v>
      </c>
      <c r="DD468" s="223">
        <f t="shared" ca="1" si="957"/>
        <v>2.5906609460590543E-4</v>
      </c>
      <c r="DE468" s="223">
        <f t="shared" ca="1" si="958"/>
        <v>-2.2001615259037134E-4</v>
      </c>
      <c r="DF468" s="223">
        <f t="shared" ca="1" si="959"/>
        <v>1.2380028979944527E-4</v>
      </c>
      <c r="DG468" s="223">
        <f t="shared" ca="1" si="960"/>
        <v>4.5821092904101818E-6</v>
      </c>
      <c r="DH468" s="223">
        <f t="shared" ca="1" si="961"/>
        <v>-1.3177395717029372E-4</v>
      </c>
      <c r="DI468" s="223">
        <f t="shared" ca="1" si="962"/>
        <v>2.2472750251115772E-4</v>
      </c>
      <c r="DJ468" s="223">
        <f t="shared" ca="1" si="963"/>
        <v>-2.5929099578833121E-4</v>
      </c>
      <c r="DK468" s="223">
        <f t="shared" ca="1" si="964"/>
        <v>2.2648394218294514E-4</v>
      </c>
      <c r="DL468" s="223">
        <f t="shared" ca="1" si="965"/>
        <v>-1.3483046778846005E-4</v>
      </c>
      <c r="DM468" s="223">
        <f t="shared" ca="1" si="966"/>
        <v>8.1445298727343891E-6</v>
      </c>
      <c r="DN468" s="223">
        <f t="shared" ca="1" si="967"/>
        <v>1.2065756880652221E-4</v>
      </c>
      <c r="DO468" s="223">
        <f t="shared" ca="1" si="968"/>
        <v>-2.1810969186746493E-4</v>
      </c>
      <c r="DP468" s="223">
        <f t="shared" ca="1" si="969"/>
        <v>2.588912422506936E-4</v>
      </c>
      <c r="DQ468" s="223">
        <f t="shared" ca="1" si="970"/>
        <v>-2.3240611212114239E-4</v>
      </c>
      <c r="DR468" s="223">
        <f t="shared" ca="1" si="971"/>
        <v>1.4553582737081853E-4</v>
      </c>
      <c r="DS468" s="223">
        <f t="shared" ca="1" si="972"/>
        <v>-2.0851548150053675E-5</v>
      </c>
      <c r="DT468" s="223">
        <f t="shared" ca="1" si="973"/>
        <v>-1.0925050579115387E-4</v>
      </c>
      <c r="DU468" s="223">
        <f t="shared" ca="1" si="974"/>
        <v>2.1096643587191114E-4</v>
      </c>
      <c r="DV468" s="223">
        <f t="shared" ca="1" si="975"/>
        <v>-2.578677970342801E-4</v>
      </c>
      <c r="DW468" s="223">
        <f t="shared" ca="1" si="976"/>
        <v>2.3776839537886909E-4</v>
      </c>
      <c r="DX468" s="223">
        <f t="shared" ca="1" si="977"/>
        <v>-1.5589057839761978E-4</v>
      </c>
      <c r="DY468" s="223">
        <f t="shared" ca="1" si="978"/>
        <v>3.3508333221484915E-5</v>
      </c>
      <c r="DZ468" s="223">
        <f t="shared" ca="1" si="979"/>
        <v>9.7580248738120728E-5</v>
      </c>
      <c r="EA468" s="223">
        <f t="shared" ca="1" si="980"/>
        <v>-2.0331494325385581E-4</v>
      </c>
      <c r="EB468" s="223">
        <f t="shared" ca="1" si="981"/>
        <v>2.5622312570826008E-4</v>
      </c>
      <c r="EC468" s="223">
        <f t="shared" ca="1" si="982"/>
        <v>-2.4255787374608201E-4</v>
      </c>
      <c r="ED468" s="223">
        <f t="shared" ca="1" si="983"/>
        <v>1.6586977536664726E-4</v>
      </c>
      <c r="EE468" s="223">
        <f t="shared" ca="1" si="984"/>
        <v>-4.6084393783202309E-5</v>
      </c>
      <c r="EF468" s="223">
        <f t="shared" ca="1" si="985"/>
        <v>-8.5674912318843376E-5</v>
      </c>
      <c r="EG468" s="223">
        <f t="shared" ca="1" si="986"/>
        <v>1.9517364712922516E-4</v>
      </c>
      <c r="EH468" s="223">
        <f t="shared" ca="1" si="987"/>
        <v>-2.5396119042991113E-4</v>
      </c>
      <c r="EI468" s="223">
        <f t="shared" ca="1" si="988"/>
        <v>2.4676300894987469E-4</v>
      </c>
      <c r="EJ468" s="223">
        <f t="shared" ca="1" si="989"/>
        <v>-1.7544937751834042E-4</v>
      </c>
      <c r="EK468" s="223">
        <f t="shared" ca="1" si="990"/>
        <v>5.8549433003794249E-5</v>
      </c>
      <c r="EL468" s="223">
        <f t="shared" ca="1" si="991"/>
        <v>7.3563177531567735E-5</v>
      </c>
      <c r="EM468" s="223">
        <f t="shared" ca="1" si="992"/>
        <v>-1.8656216059345786E-4</v>
      </c>
      <c r="EN468" s="223">
        <f t="shared" ca="1" si="993"/>
        <v>2.5108744039944623E-4</v>
      </c>
      <c r="EO468" s="223">
        <f t="shared" ca="1" si="994"/>
        <v>-2.5037367045122071E-4</v>
      </c>
      <c r="EP468" s="223">
        <f t="shared" ca="1" si="995"/>
        <v>1.8460630675205212E-4</v>
      </c>
      <c r="EQ468" s="223">
        <f t="shared" ca="1" si="996"/>
        <v>-7.0873421511940976E-5</v>
      </c>
      <c r="ER468" s="223">
        <f t="shared" ca="1" si="997"/>
        <v>-6.127422260624535E-5</v>
      </c>
      <c r="ES468" s="223">
        <f t="shared" ca="1" si="998"/>
        <v>1.7750122947191569E-4</v>
      </c>
      <c r="ET468" s="223">
        <f t="shared" ca="1" si="999"/>
        <v>-2.4760879873239719E-4</v>
      </c>
      <c r="EU468" s="223">
        <f t="shared" ca="1" si="1000"/>
        <v>2.5338115985030997E-4</v>
      </c>
      <c r="EV468" s="223">
        <f t="shared" ca="1" si="1001"/>
        <v>-1.9331850322318485E-4</v>
      </c>
      <c r="EW468" s="223">
        <f t="shared" ca="1" si="1002"/>
        <v>8.3026669739887072E-5</v>
      </c>
      <c r="EX468" s="223">
        <f t="shared" ca="1" si="1003"/>
        <v>4.8837652711662138E-5</v>
      </c>
      <c r="EY468" s="223">
        <f t="shared" ca="1" si="1004"/>
        <v>-1.6801268234130457E-4</v>
      </c>
      <c r="EZ468" s="223">
        <f t="shared" ca="1" si="1005"/>
        <v>2.4353364578122796E-4</v>
      </c>
      <c r="FA468" s="223">
        <f t="shared" ca="1" si="1006"/>
        <v>-2.5577823184174802E-4</v>
      </c>
      <c r="FB468" s="223">
        <f t="shared" ca="1" si="1007"/>
        <v>2.0156497848735228E-4</v>
      </c>
      <c r="FC468" s="223">
        <f t="shared" ca="1" si="1008"/>
        <v>-9.4979899448166256E-5</v>
      </c>
      <c r="FD468" s="223">
        <f t="shared" ca="1" si="1009"/>
        <v>-3.6283428634037746E-5</v>
      </c>
      <c r="FE468" s="223">
        <f t="shared" ca="1" si="1010"/>
        <v>1.5811937794274895E-4</v>
      </c>
      <c r="FF468" s="223">
        <f t="shared" ca="1" si="1011"/>
        <v>-2.3887179894634854E-4</v>
      </c>
      <c r="FG468" s="223">
        <f t="shared" ca="1" si="1012"/>
        <v>2.5755911166915269E-4</v>
      </c>
      <c r="FH468" s="223">
        <f t="shared" ca="1" si="1013"/>
        <v>-2.0932586606334583E-4</v>
      </c>
      <c r="FI468" s="223">
        <f t="shared" ca="1" si="1014"/>
        <v>1.0670431425940442E-4</v>
      </c>
      <c r="FJ468" s="223">
        <f t="shared" ca="1" si="1015"/>
        <v>2.364179459878106E-5</v>
      </c>
      <c r="FK468" s="223">
        <f t="shared" ca="1" si="1016"/>
        <v>-1.4784515011311903E-4</v>
      </c>
      <c r="FL468" s="223">
        <f t="shared" ca="1" si="1017"/>
        <v>2.3363448902510929E-4</v>
      </c>
      <c r="FM468" s="223">
        <f t="shared" ca="1" si="1018"/>
        <v>-2.5871950903703407E-4</v>
      </c>
      <c r="FN468" s="223">
        <f t="shared" ca="1" si="1019"/>
        <v>2.1658246929320347E-4</v>
      </c>
      <c r="FO468" s="223">
        <f t="shared" ca="1" si="1020"/>
        <v>-1.1817166903139778E-4</v>
      </c>
      <c r="FP468" s="223">
        <f t="shared" ca="1" si="1021"/>
        <v>-1.0943205409544619E-5</v>
      </c>
      <c r="FQ468" s="223">
        <f t="shared" ca="1" si="1022"/>
        <v>1.3721475036716112E-4</v>
      </c>
      <c r="FR468" s="223">
        <f t="shared" ca="1" si="1023"/>
        <v>-2.2783433315583769E-4</v>
      </c>
      <c r="FS468" s="223">
        <f t="shared" ca="1" si="1024"/>
        <v>2.5925662844649149E-4</v>
      </c>
      <c r="FT468" s="223">
        <f t="shared" ca="1" si="1025"/>
        <v>-2.2331730638415042E-4</v>
      </c>
      <c r="FU468" s="223">
        <f t="shared" ca="1" si="1026"/>
        <v>1.2935433790209176E-4</v>
      </c>
      <c r="FV468" s="223">
        <f t="shared" ca="1" si="1027"/>
        <v>-1.7817469200203425E-6</v>
      </c>
      <c r="FW468" s="223">
        <f t="shared" ca="1" si="1028"/>
        <v>-1.2625378826896348E-4</v>
      </c>
      <c r="FX468" s="223">
        <f t="shared" ca="1" si="1029"/>
        <v>2.214853044220698E-4</v>
      </c>
      <c r="FY468" s="223">
        <f t="shared" ca="1" si="1030"/>
        <v>-2.5916917592982308E-4</v>
      </c>
      <c r="FZ468" s="223">
        <f t="shared" ca="1" si="1031"/>
        <v>2.2951415252373941E-4</v>
      </c>
      <c r="GA468" s="223">
        <f t="shared" ca="1" si="1032"/>
        <v>-1.4022538084266487E-4</v>
      </c>
      <c r="GB468" s="223">
        <f t="shared" ca="1" si="1033"/>
        <v>1.4502406865207084E-5</v>
      </c>
      <c r="GC468" s="223">
        <f t="shared" ca="1" si="1034"/>
        <v>1.1498866973631289E-4</v>
      </c>
      <c r="GD468" s="223">
        <f t="shared" ca="1" si="1035"/>
        <v>-2.1460269819012818E-4</v>
      </c>
      <c r="GE468" s="223">
        <f t="shared" ca="1" si="1036"/>
        <v>2.5845736216780028E-4</v>
      </c>
      <c r="GF468" s="223">
        <f t="shared" ca="1" si="1037"/>
        <v>-2.3515807896682615E-4</v>
      </c>
      <c r="GG468" s="223">
        <f t="shared" ca="1" si="1038"/>
        <v>1.5075860855849553E-4</v>
      </c>
      <c r="GH468" s="223">
        <f t="shared" ca="1" si="1039"/>
        <v>-2.7188129241980017E-5</v>
      </c>
      <c r="GI468" s="223">
        <f t="shared" ca="1" si="1040"/>
        <v>-1.0344653342644978E-4</v>
      </c>
      <c r="GJ468" s="223">
        <f t="shared" ca="1" si="1041"/>
        <v>2.0720309526126173E-4</v>
      </c>
      <c r="GK468" s="223">
        <f t="shared" ca="1" si="1042"/>
        <v>-2.5712290198212504E-4</v>
      </c>
      <c r="GL468" s="223">
        <f t="shared" ca="1" si="1043"/>
        <v>2.4023548900026719E-4</v>
      </c>
      <c r="GM468" s="223">
        <f t="shared" ca="1" si="1044"/>
        <v>-1.6092864558142609E-4</v>
      </c>
      <c r="GN468" s="223">
        <f t="shared" ca="1" si="1045"/>
        <v>3.9808353034010197E-5</v>
      </c>
      <c r="GO468" s="223">
        <f t="shared" ca="1" si="1046"/>
        <v>9.1655185356702591E-5</v>
      </c>
      <c r="GP468" s="223">
        <f t="shared" ca="1" si="1047"/>
        <v>-1.9930432192707194E-4</v>
      </c>
      <c r="GQ468" s="223">
        <f t="shared" ca="1" si="1048"/>
        <v>2.5516901020426904E-4</v>
      </c>
      <c r="GR468" s="223">
        <f t="shared" ca="1" si="1049"/>
        <v>-2.4473415069856835E-4</v>
      </c>
      <c r="GS468" s="223">
        <f t="shared" ca="1" si="1050"/>
        <v>1.7071099140146583E-4</v>
      </c>
      <c r="GT468" s="223">
        <f t="shared" ca="1" si="1051"/>
        <v>-5.2332675016781647E-5</v>
      </c>
      <c r="GU468" s="223">
        <f t="shared" ca="1" si="1052"/>
        <v>-7.9643031917398706E-5</v>
      </c>
      <c r="GV468" s="223">
        <f t="shared" ca="1" si="1053"/>
        <v>1.9092540702435342E-4</v>
      </c>
      <c r="GW468" s="223">
        <f t="shared" ca="1" si="1054"/>
        <v>-2.5260039393066583E-4</v>
      </c>
      <c r="GX468" s="223">
        <f t="shared" ca="1" si="1055"/>
        <v>2.4864322639165168E-4</v>
      </c>
      <c r="GY468" s="223">
        <f t="shared" ca="1" si="1056"/>
        <v>-1.8008207949069135E-4</v>
      </c>
      <c r="GZ468" s="223">
        <f t="shared" ca="1" si="1057"/>
        <v>6.4730923001636763E-5</v>
      </c>
      <c r="HA468" s="223">
        <f t="shared" ca="1" si="1058"/>
        <v>6.7439011438300301E-5</v>
      </c>
      <c r="HB468" s="223">
        <f t="shared" ca="1" si="1059"/>
        <v>-1.8208653609303244E-4</v>
      </c>
      <c r="HC468" s="223">
        <f t="shared" ca="1" si="1060"/>
        <v>2.4942324118289465E-4</v>
      </c>
      <c r="HD468" s="223">
        <f t="shared" ca="1" si="1061"/>
        <v>-2.5195329877378356E-4</v>
      </c>
      <c r="HE468" s="223">
        <f t="shared" ca="1" si="1062"/>
        <v>1.8901933407709689E-4</v>
      </c>
      <c r="HF468" s="223">
        <f t="shared" ca="1" si="1063"/>
        <v>-7.6973228523250029E-5</v>
      </c>
      <c r="HG468" s="223">
        <f t="shared" ca="1" si="1064"/>
        <v>-5.5072524473687398E-5</v>
      </c>
      <c r="HH468" s="223">
        <f t="shared" ca="1" si="1065"/>
        <v>1.7280900274736679E-4</v>
      </c>
      <c r="HI468" s="223">
        <f t="shared" ca="1" si="1066"/>
        <v>-2.4564520600022535E-4</v>
      </c>
      <c r="HJ468" s="223">
        <f t="shared" ca="1" si="1067"/>
        <v>2.5465639359066735E-4</v>
      </c>
      <c r="HK468" s="223">
        <f t="shared" ca="1" si="1068"/>
        <v>-1.9750122453157282E-4</v>
      </c>
      <c r="HL468" s="223">
        <f t="shared" ca="1" si="1069"/>
        <v>8.9030098795263819E-5</v>
      </c>
      <c r="HM468" s="223">
        <f t="shared" ca="1" si="1070"/>
        <v>4.2573362973834028E-5</v>
      </c>
      <c r="HN468" s="223">
        <f t="shared" ca="1" si="1071"/>
        <v>-1.6311515737780214E-4</v>
      </c>
      <c r="HO468" s="223">
        <f t="shared" ca="1" si="1072"/>
        <v>2.412753900003231E-4</v>
      </c>
      <c r="HP468" s="223">
        <f t="shared" ca="1" si="1073"/>
        <v>-2.5674599885013006E-4</v>
      </c>
      <c r="HQ468" s="223">
        <f t="shared" ca="1" si="1074"/>
        <v>2.0550731723708839E-4</v>
      </c>
      <c r="HR468" s="223">
        <f t="shared" ca="1" si="1075"/>
        <v>-1.0087248776116436E-4</v>
      </c>
      <c r="HS468" s="223">
        <f t="shared" ca="1" si="1076"/>
        <v>-2.9971638513561362E-5</v>
      </c>
      <c r="HT468" s="223">
        <f t="shared" ca="1" si="1077"/>
        <v>1.5302835330691426E-4</v>
      </c>
      <c r="HU468" s="223">
        <f t="shared" ca="1" si="1078"/>
        <v>-2.3632432045268234E-4</v>
      </c>
      <c r="HV468" s="223">
        <f t="shared" ca="1" si="1079"/>
        <v>2.5821708051006437E-4</v>
      </c>
      <c r="HW468" s="223">
        <f t="shared" ca="1" si="1080"/>
        <v>-2.1301832481506516E-4</v>
      </c>
      <c r="HX468" s="223">
        <f t="shared" ca="1" si="1081"/>
        <v>1.1247186606866202E-4</v>
      </c>
      <c r="HY468" s="223">
        <f t="shared" ca="1" si="1082"/>
        <v>1.7297709750933109E-5</v>
      </c>
      <c r="HZ468" s="223">
        <f t="shared" ca="1" si="1083"/>
        <v>-1.4257289052918505E-4</v>
      </c>
      <c r="IA468" s="223">
        <f t="shared" ca="1" si="1084"/>
        <v>2.3080392491750578E-4</v>
      </c>
      <c r="IB468" s="223">
        <f t="shared" ca="1" si="1085"/>
        <v>-2.5906609460590527E-4</v>
      </c>
      <c r="IC468" s="223">
        <f t="shared" ca="1" si="1086"/>
        <v>2.2001615259037685E-4</v>
      </c>
      <c r="ID468" s="223">
        <f t="shared" ca="1" si="1087"/>
        <v>-1.2380028979942851E-4</v>
      </c>
      <c r="IE468" s="223">
        <f t="shared" ca="1" si="1088"/>
        <v>-6.6486674007227539E-5</v>
      </c>
      <c r="IF468" s="223">
        <f t="shared" ca="1" si="1089"/>
        <v>1.3177395717028475E-4</v>
      </c>
      <c r="IG468" s="223">
        <f t="shared" ca="1" si="1090"/>
        <v>-2.247275025111672E-4</v>
      </c>
      <c r="IH468" s="223">
        <f t="shared" ca="1" si="1091"/>
        <v>2.5929099578833126E-4</v>
      </c>
      <c r="II468" s="223">
        <f t="shared" ca="1" si="1092"/>
        <v>-2.26483942182943E-4</v>
      </c>
      <c r="IJ468" s="223">
        <f t="shared" ca="1" si="1093"/>
        <v>1.3483046778844376E-4</v>
      </c>
      <c r="IK468" s="223">
        <f t="shared" ca="1" si="1094"/>
        <v>-8.1445298727300794E-6</v>
      </c>
      <c r="IL468" s="223">
        <f t="shared" ca="1" si="1095"/>
        <v>-1.2065756880652604E-4</v>
      </c>
      <c r="IM468" s="223">
        <f t="shared" ca="1" si="1096"/>
        <v>2.1810969186745931E-4</v>
      </c>
      <c r="IN468" s="223">
        <f t="shared" ca="1" si="1097"/>
        <v>-2.5889124225069468E-4</v>
      </c>
      <c r="IO468" s="223">
        <f t="shared" ca="1" si="1098"/>
        <v>2.3240611212114049E-4</v>
      </c>
      <c r="IP468" s="223">
        <f t="shared" ca="1" si="1099"/>
        <v>-1.4553582737082712E-4</v>
      </c>
      <c r="IQ468" s="223">
        <f t="shared" ca="1" si="1100"/>
        <v>2.0851548150034688E-5</v>
      </c>
      <c r="IR468" s="223">
        <f t="shared" ca="1" si="1101"/>
        <v>1.0925050579115779E-4</v>
      </c>
      <c r="IS468" s="223">
        <f t="shared" ca="1" si="1102"/>
        <v>-2.1096643587190507E-4</v>
      </c>
      <c r="IT468" s="223">
        <f t="shared" ca="1" si="1103"/>
        <v>2.5786779703428211E-4</v>
      </c>
      <c r="IU468" s="223">
        <f t="shared" ca="1" si="1104"/>
        <v>-2.3776839537886739E-4</v>
      </c>
      <c r="IV468" s="223">
        <f t="shared" ca="1" si="1105"/>
        <v>1.5589057839761631E-4</v>
      </c>
      <c r="IW468" s="223">
        <f t="shared" ca="1" si="1106"/>
        <v>-3.3508333221495242E-5</v>
      </c>
      <c r="IX468" s="223">
        <f t="shared" ca="1" si="1107"/>
        <v>-9.758024873812474E-5</v>
      </c>
      <c r="IY468" s="223">
        <f t="shared" ca="1" si="1108"/>
        <v>2.033149432538585E-4</v>
      </c>
      <c r="IZ468" s="223">
        <f t="shared" ca="1" si="1109"/>
        <v>-2.5622312570825845E-4</v>
      </c>
      <c r="JA468" s="223">
        <f t="shared" ca="1" si="1110"/>
        <v>2.4255787374607529E-4</v>
      </c>
      <c r="JB468" s="223">
        <f t="shared" ca="1" si="1111"/>
        <v>-1.6586977536664396E-4</v>
      </c>
    </row>
    <row r="469" spans="2:262">
      <c r="B469" s="230">
        <v>108</v>
      </c>
      <c r="C469" s="229">
        <f t="shared" si="1112"/>
        <v>2.1093750000000014E-3</v>
      </c>
      <c r="D469" s="226">
        <f t="shared" ca="1" si="855"/>
        <v>49.874088901367294</v>
      </c>
      <c r="E469" s="225">
        <f ca="1">DJ361</f>
        <v>-0.12591109863270533</v>
      </c>
      <c r="F469" s="224">
        <v>108</v>
      </c>
      <c r="G469" s="223">
        <f t="shared" ca="1" si="856"/>
        <v>2.9193261273607909E-5</v>
      </c>
      <c r="H469" s="223">
        <f t="shared" ca="1" si="857"/>
        <v>7.3365184112474913E-5</v>
      </c>
      <c r="I469" s="223">
        <f t="shared" ca="1" si="858"/>
        <v>-1.5859789313685531E-4</v>
      </c>
      <c r="J469" s="223">
        <f t="shared" ca="1" si="859"/>
        <v>2.0637652476400653E-4</v>
      </c>
      <c r="K469" s="223">
        <f t="shared" ca="1" si="860"/>
        <v>-2.0541779816652916E-4</v>
      </c>
      <c r="L469" s="223">
        <f t="shared" ca="1" si="861"/>
        <v>1.5594812379335457E-4</v>
      </c>
      <c r="M469" s="223">
        <f t="shared" ca="1" si="862"/>
        <v>-6.9650134850648618E-5</v>
      </c>
      <c r="N469" s="223">
        <f t="shared" ca="1" si="863"/>
        <v>-3.3096253814319059E-5</v>
      </c>
      <c r="O469" s="223">
        <f t="shared" ca="1" si="864"/>
        <v>1.2802671486888536E-4</v>
      </c>
      <c r="P469" s="223">
        <f t="shared" ca="1" si="865"/>
        <v>-1.9272271068074886E-4</v>
      </c>
      <c r="Q469" s="223">
        <f t="shared" ca="1" si="866"/>
        <v>2.1190579847553084E-4</v>
      </c>
      <c r="R469" s="223">
        <f t="shared" ca="1" si="867"/>
        <v>-1.8104574874782688E-4</v>
      </c>
      <c r="S469" s="223">
        <f t="shared" ca="1" si="868"/>
        <v>1.074303928056256E-4</v>
      </c>
      <c r="T469" s="223">
        <f t="shared" ca="1" si="869"/>
        <v>-8.4445469573272785E-6</v>
      </c>
      <c r="U469" s="223">
        <f t="shared" ca="1" si="870"/>
        <v>-9.2535541746714011E-5</v>
      </c>
      <c r="V469" s="223">
        <f t="shared" ca="1" si="871"/>
        <v>1.7166267090617144E-4</v>
      </c>
      <c r="W469" s="223">
        <f t="shared" ca="1" si="872"/>
        <v>-2.1025037778725882E-4</v>
      </c>
      <c r="X469" s="223">
        <f t="shared" ca="1" si="873"/>
        <v>1.9918588710954608E-4</v>
      </c>
      <c r="Y469" s="223">
        <f t="shared" ca="1" si="874"/>
        <v>-1.4108216101273955E-4</v>
      </c>
      <c r="Z469" s="223">
        <f t="shared" ca="1" si="875"/>
        <v>4.9660828525161546E-5</v>
      </c>
      <c r="AA469" s="223">
        <f t="shared" ca="1" si="876"/>
        <v>5.3488279649744795E-5</v>
      </c>
      <c r="AB469" s="223">
        <f t="shared" ca="1" si="877"/>
        <v>-1.440057309582054E-4</v>
      </c>
      <c r="AC469" s="223">
        <f t="shared" ca="1" si="878"/>
        <v>2.0051515299039305E-4</v>
      </c>
      <c r="AD469" s="223">
        <f t="shared" ca="1" si="879"/>
        <v>-2.0967142353437747E-4</v>
      </c>
      <c r="AE469" s="223">
        <f t="shared" ca="1" si="880"/>
        <v>1.6931222089192158E-4</v>
      </c>
      <c r="AF469" s="223">
        <f t="shared" ca="1" si="881"/>
        <v>-8.8968672302887304E-5</v>
      </c>
      <c r="AG469" s="223">
        <f t="shared" ca="1" si="882"/>
        <v>-1.2385492962410215E-5</v>
      </c>
      <c r="AH469" s="223">
        <f t="shared" ca="1" si="883"/>
        <v>1.1081473152886012E-4</v>
      </c>
      <c r="AI469" s="223">
        <f t="shared" ca="1" si="884"/>
        <v>-1.830742433142994E-4</v>
      </c>
      <c r="AJ469" s="223">
        <f t="shared" ca="1" si="885"/>
        <v>2.1209940473787211E-4</v>
      </c>
      <c r="AK469" s="223">
        <f t="shared" ca="1" si="886"/>
        <v>-1.9103570707361609E-4</v>
      </c>
      <c r="AL469" s="223">
        <f t="shared" ca="1" si="887"/>
        <v>1.2485749989821804E-4</v>
      </c>
      <c r="AM469" s="223">
        <f t="shared" ca="1" si="888"/>
        <v>-2.9193261273605347E-5</v>
      </c>
      <c r="AN469" s="223">
        <f t="shared" ca="1" si="889"/>
        <v>-7.336518411247555E-5</v>
      </c>
      <c r="AO469" s="223">
        <f t="shared" ca="1" si="890"/>
        <v>1.5859789313685653E-4</v>
      </c>
      <c r="AP469" s="223">
        <f t="shared" ca="1" si="891"/>
        <v>-2.0637652476400653E-4</v>
      </c>
      <c r="AQ469" s="223">
        <f t="shared" ca="1" si="892"/>
        <v>2.0541779816652888E-4</v>
      </c>
      <c r="AR469" s="223">
        <f t="shared" ca="1" si="893"/>
        <v>-1.5594812379335311E-4</v>
      </c>
      <c r="AS469" s="223">
        <f t="shared" ca="1" si="894"/>
        <v>6.9650134850648659E-5</v>
      </c>
      <c r="AT469" s="223">
        <f t="shared" ca="1" si="895"/>
        <v>3.3096253814320509E-5</v>
      </c>
      <c r="AU469" s="223">
        <f t="shared" ca="1" si="896"/>
        <v>-1.2802671486888772E-4</v>
      </c>
      <c r="AV469" s="223">
        <f t="shared" ca="1" si="897"/>
        <v>1.9272271068074918E-4</v>
      </c>
      <c r="AW469" s="223">
        <f t="shared" ca="1" si="898"/>
        <v>-2.1190579847553076E-4</v>
      </c>
      <c r="AX469" s="223">
        <f t="shared" ca="1" si="899"/>
        <v>1.8104574874782531E-4</v>
      </c>
      <c r="AY469" s="223">
        <f t="shared" ca="1" si="900"/>
        <v>-1.0743039280562434E-4</v>
      </c>
      <c r="AZ469" s="223">
        <f t="shared" ca="1" si="901"/>
        <v>8.4445469573258419E-6</v>
      </c>
      <c r="BA469" s="223">
        <f t="shared" ca="1" si="902"/>
        <v>9.2535541746713957E-5</v>
      </c>
      <c r="BB469" s="223">
        <f t="shared" ca="1" si="903"/>
        <v>-1.7166267090617228E-4</v>
      </c>
      <c r="BC469" s="223">
        <f t="shared" ca="1" si="904"/>
        <v>2.1025037778725925E-4</v>
      </c>
      <c r="BD469" s="223">
        <f t="shared" ca="1" si="905"/>
        <v>-1.9918588710954457E-4</v>
      </c>
      <c r="BE469" s="223">
        <f t="shared" ca="1" si="906"/>
        <v>1.4108216101274071E-4</v>
      </c>
      <c r="BF469" s="223">
        <f t="shared" ca="1" si="907"/>
        <v>-4.96608285251616E-5</v>
      </c>
      <c r="BG469" s="223">
        <f t="shared" ca="1" si="908"/>
        <v>-5.3488279649746218E-5</v>
      </c>
      <c r="BH469" s="223">
        <f t="shared" ca="1" si="909"/>
        <v>1.4400573095820648E-4</v>
      </c>
      <c r="BI469" s="223">
        <f t="shared" ca="1" si="910"/>
        <v>-2.0051515299039402E-4</v>
      </c>
      <c r="BJ469" s="223">
        <f t="shared" ca="1" si="911"/>
        <v>2.0967142353437679E-4</v>
      </c>
      <c r="BK469" s="223">
        <f t="shared" ca="1" si="912"/>
        <v>-1.6931222089192253E-4</v>
      </c>
      <c r="BL469" s="223">
        <f t="shared" ca="1" si="913"/>
        <v>8.8968672302885976E-5</v>
      </c>
      <c r="BM469" s="223">
        <f t="shared" ca="1" si="914"/>
        <v>1.2385492962411666E-5</v>
      </c>
      <c r="BN469" s="223">
        <f t="shared" ca="1" si="915"/>
        <v>-1.1081473152886138E-4</v>
      </c>
      <c r="BO469" s="223">
        <f t="shared" ca="1" si="916"/>
        <v>1.8307424331430165E-4</v>
      </c>
      <c r="BP469" s="223">
        <f t="shared" ca="1" si="917"/>
        <v>-2.1209940473787206E-4</v>
      </c>
      <c r="BQ469" s="223">
        <f t="shared" ca="1" si="918"/>
        <v>1.9103570707361547E-4</v>
      </c>
      <c r="BR469" s="223">
        <f t="shared" ca="1" si="919"/>
        <v>-1.2485749989821684E-4</v>
      </c>
      <c r="BS469" s="223">
        <f t="shared" ca="1" si="920"/>
        <v>2.9193261273603897E-5</v>
      </c>
      <c r="BT469" s="223">
        <f t="shared" ca="1" si="921"/>
        <v>7.3365184112479738E-5</v>
      </c>
      <c r="BU469" s="223">
        <f t="shared" ca="1" si="922"/>
        <v>-1.585978931368555E-4</v>
      </c>
      <c r="BV469" s="223">
        <f t="shared" ca="1" si="923"/>
        <v>2.0637652476400686E-4</v>
      </c>
      <c r="BW469" s="223">
        <f t="shared" ca="1" si="924"/>
        <v>-2.0541779816652851E-4</v>
      </c>
      <c r="BX469" s="223">
        <f t="shared" ca="1" si="925"/>
        <v>1.5594812379335211E-4</v>
      </c>
      <c r="BY469" s="223">
        <f t="shared" ca="1" si="926"/>
        <v>-6.9650134850644444E-5</v>
      </c>
      <c r="BZ469" s="223">
        <f t="shared" ca="1" si="927"/>
        <v>-3.3096253814318951E-5</v>
      </c>
      <c r="CA469" s="223">
        <f t="shared" ca="1" si="928"/>
        <v>1.2802671486888647E-4</v>
      </c>
      <c r="CB469" s="223">
        <f t="shared" ca="1" si="929"/>
        <v>-1.9272271068074978E-4</v>
      </c>
      <c r="CC469" s="223">
        <f t="shared" ca="1" si="930"/>
        <v>2.1190579847553065E-4</v>
      </c>
      <c r="CD469" s="223">
        <f t="shared" ca="1" si="931"/>
        <v>-1.8104574874782455E-4</v>
      </c>
      <c r="CE469" s="223">
        <f t="shared" ca="1" si="932"/>
        <v>1.0743039280562049E-4</v>
      </c>
      <c r="CF469" s="223">
        <f t="shared" ca="1" si="933"/>
        <v>-8.4445469573274004E-6</v>
      </c>
      <c r="CG469" s="223">
        <f t="shared" ca="1" si="934"/>
        <v>-9.2535541746715245E-5</v>
      </c>
      <c r="CH469" s="223">
        <f t="shared" ca="1" si="935"/>
        <v>1.7166267090617314E-4</v>
      </c>
      <c r="CI469" s="223">
        <f t="shared" ca="1" si="936"/>
        <v>-2.1025037778725944E-4</v>
      </c>
      <c r="CJ469" s="223">
        <f t="shared" ca="1" si="937"/>
        <v>1.9918588710954402E-4</v>
      </c>
      <c r="CK469" s="223">
        <f t="shared" ca="1" si="938"/>
        <v>-1.410821610127396E-4</v>
      </c>
      <c r="CL469" s="223">
        <f t="shared" ca="1" si="939"/>
        <v>4.9660828525160191E-5</v>
      </c>
      <c r="CM469" s="223">
        <f t="shared" ca="1" si="940"/>
        <v>5.3488279649747627E-5</v>
      </c>
      <c r="CN469" s="223">
        <f t="shared" ca="1" si="941"/>
        <v>-1.4400573095820754E-4</v>
      </c>
      <c r="CO469" s="223">
        <f t="shared" ca="1" si="942"/>
        <v>2.0051515299039451E-4</v>
      </c>
      <c r="CP469" s="223">
        <f t="shared" ca="1" si="943"/>
        <v>-2.0967142353437655E-4</v>
      </c>
      <c r="CQ469" s="223">
        <f t="shared" ca="1" si="944"/>
        <v>1.6931222089192164E-4</v>
      </c>
      <c r="CR469" s="223">
        <f t="shared" ca="1" si="945"/>
        <v>-8.8968672302884675E-5</v>
      </c>
      <c r="CS469" s="223">
        <f t="shared" ca="1" si="946"/>
        <v>-1.2385492962413102E-5</v>
      </c>
      <c r="CT469" s="223">
        <f t="shared" ca="1" si="947"/>
        <v>1.1081473152886265E-4</v>
      </c>
      <c r="CU469" s="223">
        <f t="shared" ca="1" si="948"/>
        <v>-1.8307424331430241E-4</v>
      </c>
      <c r="CV469" s="223">
        <f t="shared" ca="1" si="949"/>
        <v>2.1209940473787209E-4</v>
      </c>
      <c r="CW469" s="223">
        <f t="shared" ca="1" si="950"/>
        <v>-1.9103570707361484E-4</v>
      </c>
      <c r="CX469" s="223">
        <f t="shared" ca="1" si="951"/>
        <v>1.2485749989821568E-4</v>
      </c>
      <c r="CY469" s="223">
        <f t="shared" ca="1" si="952"/>
        <v>-2.9193261273602474E-5</v>
      </c>
      <c r="CZ469" s="223">
        <f t="shared" ca="1" si="953"/>
        <v>-7.3365184112481106E-5</v>
      </c>
      <c r="DA469" s="223">
        <f t="shared" ca="1" si="954"/>
        <v>1.5859789313686046E-4</v>
      </c>
      <c r="DB469" s="223">
        <f t="shared" ca="1" si="955"/>
        <v>-2.0637652476400865E-4</v>
      </c>
      <c r="DC469" s="223">
        <f t="shared" ca="1" si="956"/>
        <v>2.0541779816652663E-4</v>
      </c>
      <c r="DD469" s="223">
        <f t="shared" ca="1" si="957"/>
        <v>-1.5594812379335522E-4</v>
      </c>
      <c r="DE469" s="223">
        <f t="shared" ca="1" si="958"/>
        <v>6.9650134850648781E-5</v>
      </c>
      <c r="DF469" s="223">
        <f t="shared" ca="1" si="959"/>
        <v>3.3096253814320401E-5</v>
      </c>
      <c r="DG469" s="223">
        <f t="shared" ca="1" si="960"/>
        <v>-1.2802671486888766E-4</v>
      </c>
      <c r="DH469" s="223">
        <f t="shared" ca="1" si="961"/>
        <v>1.9272271068075038E-4</v>
      </c>
      <c r="DI469" s="223">
        <f t="shared" ca="1" si="962"/>
        <v>-2.1190579847553057E-4</v>
      </c>
      <c r="DJ469" s="223">
        <f t="shared" ca="1" si="963"/>
        <v>1.8104574874782379E-4</v>
      </c>
      <c r="DK469" s="223">
        <f t="shared" ca="1" si="964"/>
        <v>-1.0743039280561924E-4</v>
      </c>
      <c r="DL469" s="223">
        <f t="shared" ca="1" si="965"/>
        <v>8.4445469573199059E-6</v>
      </c>
      <c r="DM469" s="223">
        <f t="shared" ca="1" si="966"/>
        <v>9.2535541746722007E-5</v>
      </c>
      <c r="DN469" s="223">
        <f t="shared" ca="1" si="967"/>
        <v>-1.7166267090617756E-4</v>
      </c>
      <c r="DO469" s="223">
        <f t="shared" ca="1" si="968"/>
        <v>2.1025037778725879E-4</v>
      </c>
      <c r="DP469" s="223">
        <f t="shared" ca="1" si="969"/>
        <v>-1.991858871095456E-4</v>
      </c>
      <c r="DQ469" s="223">
        <f t="shared" ca="1" si="970"/>
        <v>1.4108216101273852E-4</v>
      </c>
      <c r="DR469" s="223">
        <f t="shared" ca="1" si="971"/>
        <v>-4.9660828525158781E-5</v>
      </c>
      <c r="DS469" s="223">
        <f t="shared" ca="1" si="972"/>
        <v>-5.3488279649749023E-5</v>
      </c>
      <c r="DT469" s="223">
        <f t="shared" ca="1" si="973"/>
        <v>1.4400573095820862E-4</v>
      </c>
      <c r="DU469" s="223">
        <f t="shared" ca="1" si="974"/>
        <v>-2.0051515299039497E-4</v>
      </c>
      <c r="DV469" s="223">
        <f t="shared" ca="1" si="975"/>
        <v>2.0967142353437633E-4</v>
      </c>
      <c r="DW469" s="223">
        <f t="shared" ca="1" si="976"/>
        <v>-1.6931222089191714E-4</v>
      </c>
      <c r="DX469" s="223">
        <f t="shared" ca="1" si="977"/>
        <v>8.8968672302877858E-5</v>
      </c>
      <c r="DY469" s="223">
        <f t="shared" ca="1" si="978"/>
        <v>1.2385492962408535E-5</v>
      </c>
      <c r="DZ469" s="223">
        <f t="shared" ca="1" si="979"/>
        <v>-1.1081473152885871E-4</v>
      </c>
      <c r="EA469" s="223">
        <f t="shared" ca="1" si="980"/>
        <v>1.8307424331430008E-4</v>
      </c>
      <c r="EB469" s="223">
        <f t="shared" ca="1" si="981"/>
        <v>-2.1209940473787214E-4</v>
      </c>
      <c r="EC469" s="223">
        <f t="shared" ca="1" si="982"/>
        <v>1.9103570707361419E-4</v>
      </c>
      <c r="ED469" s="223">
        <f t="shared" ca="1" si="983"/>
        <v>-1.2485749989821449E-4</v>
      </c>
      <c r="EE469" s="223">
        <f t="shared" ca="1" si="984"/>
        <v>2.9193261273601024E-5</v>
      </c>
      <c r="EF469" s="223">
        <f t="shared" ca="1" si="985"/>
        <v>7.3365184112482489E-5</v>
      </c>
      <c r="EG469" s="223">
        <f t="shared" ca="1" si="986"/>
        <v>-1.5859789313686147E-4</v>
      </c>
      <c r="EH469" s="223">
        <f t="shared" ca="1" si="987"/>
        <v>2.0637652476400897E-4</v>
      </c>
      <c r="EI469" s="223">
        <f t="shared" ca="1" si="988"/>
        <v>-2.0541779816652626E-4</v>
      </c>
      <c r="EJ469" s="223">
        <f t="shared" ca="1" si="989"/>
        <v>1.5594812379335425E-4</v>
      </c>
      <c r="EK469" s="223">
        <f t="shared" ca="1" si="990"/>
        <v>-6.9650134850647398E-5</v>
      </c>
      <c r="EL469" s="223">
        <f t="shared" ca="1" si="991"/>
        <v>-3.3096253814321851E-5</v>
      </c>
      <c r="EM469" s="223">
        <f t="shared" ca="1" si="992"/>
        <v>1.280267148688888E-4</v>
      </c>
      <c r="EN469" s="223">
        <f t="shared" ca="1" si="993"/>
        <v>-1.92722710680751E-4</v>
      </c>
      <c r="EO469" s="223">
        <f t="shared" ca="1" si="994"/>
        <v>2.1190579847553048E-4</v>
      </c>
      <c r="EP469" s="223">
        <f t="shared" ca="1" si="995"/>
        <v>-1.8104574874782303E-4</v>
      </c>
      <c r="EQ469" s="223">
        <f t="shared" ca="1" si="996"/>
        <v>1.0743039280561797E-4</v>
      </c>
      <c r="ER469" s="223">
        <f t="shared" ca="1" si="997"/>
        <v>-8.4445469573184829E-6</v>
      </c>
      <c r="ES469" s="223">
        <f t="shared" ca="1" si="998"/>
        <v>-9.2535541746723308E-5</v>
      </c>
      <c r="ET469" s="223">
        <f t="shared" ca="1" si="999"/>
        <v>1.716626709061713E-4</v>
      </c>
      <c r="EU469" s="223">
        <f t="shared" ca="1" si="1000"/>
        <v>-2.1025037778725901E-4</v>
      </c>
      <c r="EV469" s="223">
        <f t="shared" ca="1" si="1001"/>
        <v>1.9918588710954514E-4</v>
      </c>
      <c r="EW469" s="223">
        <f t="shared" ca="1" si="1002"/>
        <v>-1.4108216101273743E-4</v>
      </c>
      <c r="EX469" s="223">
        <f t="shared" ca="1" si="1003"/>
        <v>4.9660828525157345E-5</v>
      </c>
      <c r="EY469" s="223">
        <f t="shared" ca="1" si="1004"/>
        <v>5.3488279649750446E-5</v>
      </c>
      <c r="EZ469" s="223">
        <f t="shared" ca="1" si="1005"/>
        <v>-1.4400573095820968E-4</v>
      </c>
      <c r="FA469" s="223">
        <f t="shared" ca="1" si="1006"/>
        <v>2.0051515299039543E-4</v>
      </c>
      <c r="FB469" s="223">
        <f t="shared" ca="1" si="1007"/>
        <v>-2.0967142353437611E-4</v>
      </c>
      <c r="FC469" s="223">
        <f t="shared" ca="1" si="1008"/>
        <v>1.6931222089191624E-4</v>
      </c>
      <c r="FD469" s="223">
        <f t="shared" ca="1" si="1009"/>
        <v>-8.8968672302876516E-5</v>
      </c>
      <c r="FE469" s="223">
        <f t="shared" ca="1" si="1010"/>
        <v>-1.2385492962409999E-5</v>
      </c>
      <c r="FF469" s="223">
        <f t="shared" ca="1" si="1011"/>
        <v>1.1081473152885996E-4</v>
      </c>
      <c r="FG469" s="223">
        <f t="shared" ca="1" si="1012"/>
        <v>-1.8307424331430081E-4</v>
      </c>
      <c r="FH469" s="223">
        <f t="shared" ca="1" si="1013"/>
        <v>2.1209940473787222E-4</v>
      </c>
      <c r="FI469" s="223">
        <f t="shared" ca="1" si="1014"/>
        <v>-1.9103570707361357E-4</v>
      </c>
      <c r="FJ469" s="223">
        <f t="shared" ca="1" si="1015"/>
        <v>1.2485749989821332E-4</v>
      </c>
      <c r="FK469" s="223">
        <f t="shared" ca="1" si="1016"/>
        <v>-2.9193261273599574E-5</v>
      </c>
      <c r="FL469" s="223">
        <f t="shared" ca="1" si="1017"/>
        <v>-7.3365184112483871E-5</v>
      </c>
      <c r="FM469" s="223">
        <f t="shared" ca="1" si="1018"/>
        <v>1.5859789313686241E-4</v>
      </c>
      <c r="FN469" s="223">
        <f t="shared" ca="1" si="1019"/>
        <v>-2.063765247640093E-4</v>
      </c>
      <c r="FO469" s="223">
        <f t="shared" ca="1" si="1020"/>
        <v>2.0541779816652588E-4</v>
      </c>
      <c r="FP469" s="223">
        <f t="shared" ca="1" si="1021"/>
        <v>-1.5594812379335325E-4</v>
      </c>
      <c r="FQ469" s="223">
        <f t="shared" ca="1" si="1022"/>
        <v>6.9650134850646029E-5</v>
      </c>
      <c r="FR469" s="223">
        <f t="shared" ca="1" si="1023"/>
        <v>3.3096253814323274E-5</v>
      </c>
      <c r="FS469" s="223">
        <f t="shared" ca="1" si="1024"/>
        <v>-1.2802671486888997E-4</v>
      </c>
      <c r="FT469" s="223">
        <f t="shared" ca="1" si="1025"/>
        <v>1.927227106807516E-4</v>
      </c>
      <c r="FU469" s="223">
        <f t="shared" ca="1" si="1026"/>
        <v>-2.119057984755304E-4</v>
      </c>
      <c r="FV469" s="223">
        <f t="shared" ca="1" si="1027"/>
        <v>1.8104574874782227E-4</v>
      </c>
      <c r="FW469" s="223">
        <f t="shared" ca="1" si="1028"/>
        <v>-1.0743039280561671E-4</v>
      </c>
      <c r="FX469" s="223">
        <f t="shared" ca="1" si="1029"/>
        <v>8.4445469573170057E-6</v>
      </c>
      <c r="FY469" s="223">
        <f t="shared" ca="1" si="1030"/>
        <v>9.2535541746724637E-5</v>
      </c>
      <c r="FZ469" s="223">
        <f t="shared" ca="1" si="1031"/>
        <v>-1.7166267090617927E-4</v>
      </c>
      <c r="GA469" s="223">
        <f t="shared" ca="1" si="1032"/>
        <v>2.1025037778725923E-4</v>
      </c>
      <c r="GB469" s="223">
        <f t="shared" ca="1" si="1033"/>
        <v>-1.9918588710954462E-4</v>
      </c>
      <c r="GC469" s="223">
        <f t="shared" ca="1" si="1034"/>
        <v>1.4108216101273638E-4</v>
      </c>
      <c r="GD469" s="223">
        <f t="shared" ca="1" si="1035"/>
        <v>-4.9660828525155949E-5</v>
      </c>
      <c r="GE469" s="223">
        <f t="shared" ca="1" si="1036"/>
        <v>-5.3488279649751842E-5</v>
      </c>
      <c r="GF469" s="223">
        <f t="shared" ca="1" si="1037"/>
        <v>1.4400573095821076E-4</v>
      </c>
      <c r="GG469" s="223">
        <f t="shared" ca="1" si="1038"/>
        <v>-2.0051515299039597E-4</v>
      </c>
      <c r="GH469" s="223">
        <f t="shared" ca="1" si="1039"/>
        <v>2.0967142353437587E-4</v>
      </c>
      <c r="GI469" s="223">
        <f t="shared" ca="1" si="1040"/>
        <v>-1.6931222089191538E-4</v>
      </c>
      <c r="GJ469" s="223">
        <f t="shared" ca="1" si="1041"/>
        <v>8.8968672302875188E-5</v>
      </c>
      <c r="GK469" s="223">
        <f t="shared" ca="1" si="1042"/>
        <v>1.2385492962411449E-5</v>
      </c>
      <c r="GL469" s="223">
        <f t="shared" ca="1" si="1043"/>
        <v>-1.1081473152886121E-4</v>
      </c>
      <c r="GM469" s="223">
        <f t="shared" ca="1" si="1044"/>
        <v>1.8307424331430157E-4</v>
      </c>
      <c r="GN469" s="223">
        <f t="shared" ca="1" si="1045"/>
        <v>-2.1209940473787228E-4</v>
      </c>
      <c r="GO469" s="223">
        <f t="shared" ca="1" si="1046"/>
        <v>1.9103570707361292E-4</v>
      </c>
      <c r="GP469" s="223">
        <f t="shared" ca="1" si="1047"/>
        <v>-1.2485749989821213E-4</v>
      </c>
      <c r="GQ469" s="223">
        <f t="shared" ca="1" si="1048"/>
        <v>2.9193261273598151E-5</v>
      </c>
      <c r="GR469" s="223">
        <f t="shared" ca="1" si="1049"/>
        <v>7.3365184112485226E-5</v>
      </c>
      <c r="GS469" s="223">
        <f t="shared" ca="1" si="1050"/>
        <v>-1.5859789313686339E-4</v>
      </c>
      <c r="GT469" s="223">
        <f t="shared" ca="1" si="1051"/>
        <v>2.0637652476400965E-4</v>
      </c>
      <c r="GU469" s="223">
        <f t="shared" ca="1" si="1052"/>
        <v>-2.054177981665255E-4</v>
      </c>
      <c r="GV469" s="223">
        <f t="shared" ca="1" si="1053"/>
        <v>1.5594812379334406E-4</v>
      </c>
      <c r="GW469" s="223">
        <f t="shared" ca="1" si="1054"/>
        <v>-6.9650134850633249E-5</v>
      </c>
      <c r="GX469" s="223">
        <f t="shared" ca="1" si="1055"/>
        <v>-3.3096253814336637E-5</v>
      </c>
      <c r="GY469" s="223">
        <f t="shared" ca="1" si="1056"/>
        <v>1.2802671486890075E-4</v>
      </c>
      <c r="GZ469" s="223">
        <f t="shared" ca="1" si="1057"/>
        <v>-1.9272271068075726E-4</v>
      </c>
      <c r="HA469" s="223">
        <f t="shared" ca="1" si="1058"/>
        <v>2.1190579847553103E-4</v>
      </c>
      <c r="HB469" s="223">
        <f t="shared" ca="1" si="1059"/>
        <v>-1.810457487478278E-4</v>
      </c>
      <c r="HC469" s="223">
        <f t="shared" ca="1" si="1060"/>
        <v>1.0743039280562587E-4</v>
      </c>
      <c r="HD469" s="223">
        <f t="shared" ca="1" si="1061"/>
        <v>-8.4445469573276173E-6</v>
      </c>
      <c r="HE469" s="223">
        <f t="shared" ca="1" si="1062"/>
        <v>-9.2535541746715096E-5</v>
      </c>
      <c r="HF469" s="223">
        <f t="shared" ca="1" si="1063"/>
        <v>1.7166267090617301E-4</v>
      </c>
      <c r="HG469" s="223">
        <f t="shared" ca="1" si="1064"/>
        <v>-2.1025037778725942E-4</v>
      </c>
      <c r="HH469" s="223">
        <f t="shared" ca="1" si="1065"/>
        <v>1.9918588710954411E-4</v>
      </c>
      <c r="HI469" s="223">
        <f t="shared" ca="1" si="1066"/>
        <v>-1.4108216101273529E-4</v>
      </c>
      <c r="HJ469" s="223">
        <f t="shared" ca="1" si="1067"/>
        <v>4.9660828525154512E-5</v>
      </c>
      <c r="HK469" s="223">
        <f t="shared" ca="1" si="1068"/>
        <v>5.3488279649753265E-5</v>
      </c>
      <c r="HL469" s="223">
        <f t="shared" ca="1" si="1069"/>
        <v>-1.4400573095821182E-4</v>
      </c>
      <c r="HM469" s="223">
        <f t="shared" ca="1" si="1070"/>
        <v>2.0051515299039643E-4</v>
      </c>
      <c r="HN469" s="223">
        <f t="shared" ca="1" si="1071"/>
        <v>-2.0967142353437563E-4</v>
      </c>
      <c r="HO469" s="223">
        <f t="shared" ca="1" si="1072"/>
        <v>1.6931222089191451E-4</v>
      </c>
      <c r="HP469" s="223">
        <f t="shared" ca="1" si="1073"/>
        <v>-8.8968672302873887E-5</v>
      </c>
      <c r="HQ469" s="223">
        <f t="shared" ca="1" si="1074"/>
        <v>-1.2385492962424933E-5</v>
      </c>
      <c r="HR469" s="223">
        <f t="shared" ca="1" si="1075"/>
        <v>1.1081473152887273E-4</v>
      </c>
      <c r="HS469" s="223">
        <f t="shared" ca="1" si="1076"/>
        <v>-1.830742433143084E-4</v>
      </c>
      <c r="HT469" s="223">
        <f t="shared" ca="1" si="1077"/>
        <v>2.1209940473787282E-4</v>
      </c>
      <c r="HU469" s="223">
        <f t="shared" ca="1" si="1078"/>
        <v>-1.9103570707360704E-4</v>
      </c>
      <c r="HV469" s="223">
        <f t="shared" ca="1" si="1079"/>
        <v>1.248574998982012E-4</v>
      </c>
      <c r="HW469" s="223">
        <f t="shared" ca="1" si="1080"/>
        <v>-2.9193261273608641E-5</v>
      </c>
      <c r="HX469" s="223">
        <f t="shared" ca="1" si="1081"/>
        <v>-7.3365184112475265E-5</v>
      </c>
      <c r="HY469" s="223">
        <f t="shared" ca="1" si="1082"/>
        <v>1.5859789313685632E-4</v>
      </c>
      <c r="HZ469" s="223">
        <f t="shared" ca="1" si="1083"/>
        <v>-2.0637652476400718E-4</v>
      </c>
      <c r="IA469" s="223">
        <f t="shared" ca="1" si="1084"/>
        <v>2.0541779816652821E-4</v>
      </c>
      <c r="IB469" s="223">
        <f t="shared" ca="1" si="1085"/>
        <v>-1.5594812379335127E-4</v>
      </c>
      <c r="IC469" s="223">
        <f t="shared" ca="1" si="1086"/>
        <v>6.9650134850643265E-5</v>
      </c>
      <c r="ID469" s="223">
        <f t="shared" ca="1" si="1087"/>
        <v>3.3096253814326161E-5</v>
      </c>
      <c r="IE469" s="223">
        <f t="shared" ca="1" si="1088"/>
        <v>-4.4677003839240374E-5</v>
      </c>
      <c r="IF469" s="223">
        <f t="shared" ca="1" si="1089"/>
        <v>1.9272271068075282E-4</v>
      </c>
      <c r="IG469" s="223">
        <f t="shared" ca="1" si="1090"/>
        <v>-2.1190579847553024E-4</v>
      </c>
      <c r="IH469" s="223">
        <f t="shared" ca="1" si="1091"/>
        <v>1.8104574874782076E-4</v>
      </c>
      <c r="II469" s="223">
        <f t="shared" ca="1" si="1092"/>
        <v>-1.074303928056142E-4</v>
      </c>
      <c r="IJ469" s="223">
        <f t="shared" ca="1" si="1093"/>
        <v>8.4445469573140919E-6</v>
      </c>
      <c r="IK469" s="223">
        <f t="shared" ca="1" si="1094"/>
        <v>9.2535541746727225E-5</v>
      </c>
      <c r="IL469" s="223">
        <f t="shared" ca="1" si="1095"/>
        <v>-1.7166267090618098E-4</v>
      </c>
      <c r="IM469" s="223">
        <f t="shared" ca="1" si="1096"/>
        <v>2.1025037778726126E-4</v>
      </c>
      <c r="IN469" s="223">
        <f t="shared" ca="1" si="1097"/>
        <v>-1.9918588710953942E-4</v>
      </c>
      <c r="IO469" s="223">
        <f t="shared" ca="1" si="1098"/>
        <v>1.4108216101272515E-4</v>
      </c>
      <c r="IP469" s="223">
        <f t="shared" ca="1" si="1099"/>
        <v>-4.9660828525141366E-5</v>
      </c>
      <c r="IQ469" s="223">
        <f t="shared" ca="1" si="1100"/>
        <v>-5.3488279649766357E-5</v>
      </c>
      <c r="IR469" s="223">
        <f t="shared" ca="1" si="1101"/>
        <v>1.4400573095820401E-4</v>
      </c>
      <c r="IS469" s="223">
        <f t="shared" ca="1" si="1102"/>
        <v>-2.0051515299039294E-4</v>
      </c>
      <c r="IT469" s="223">
        <f t="shared" ca="1" si="1103"/>
        <v>2.0967142353437731E-4</v>
      </c>
      <c r="IU469" s="223">
        <f t="shared" ca="1" si="1104"/>
        <v>-1.6931222089192088E-4</v>
      </c>
      <c r="IV469" s="223">
        <f t="shared" ca="1" si="1105"/>
        <v>8.8968672302883509E-5</v>
      </c>
      <c r="IW469" s="223">
        <f t="shared" ca="1" si="1106"/>
        <v>1.2385492962414349E-5</v>
      </c>
      <c r="IX469" s="223">
        <f t="shared" ca="1" si="1107"/>
        <v>-1.108147315288637E-4</v>
      </c>
      <c r="IY469" s="223">
        <f t="shared" ca="1" si="1108"/>
        <v>1.8307424331430303E-4</v>
      </c>
      <c r="IZ469" s="223">
        <f t="shared" ca="1" si="1109"/>
        <v>-2.1209940473787238E-4</v>
      </c>
      <c r="JA469" s="223">
        <f t="shared" ca="1" si="1110"/>
        <v>1.9103570707361165E-4</v>
      </c>
      <c r="JB469" s="223">
        <f t="shared" ca="1" si="1111"/>
        <v>-1.2485749989820977E-4</v>
      </c>
    </row>
    <row r="470" spans="2:262">
      <c r="B470" s="230">
        <v>109</v>
      </c>
      <c r="C470" s="229">
        <f t="shared" si="1112"/>
        <v>2.1289062500000015E-3</v>
      </c>
      <c r="D470" s="226">
        <f t="shared" ca="1" si="855"/>
        <v>49.875885635440838</v>
      </c>
      <c r="E470" s="225">
        <f ca="1">DK361</f>
        <v>-0.12411436455916118</v>
      </c>
      <c r="F470" s="224">
        <v>109</v>
      </c>
      <c r="G470" s="223">
        <f t="shared" ca="1" si="856"/>
        <v>1.5054037296537056E-6</v>
      </c>
      <c r="H470" s="223">
        <f t="shared" ca="1" si="857"/>
        <v>4.8033813775523495E-5</v>
      </c>
      <c r="I470" s="223">
        <f t="shared" ca="1" si="858"/>
        <v>-8.7315343216448724E-5</v>
      </c>
      <c r="J470" s="223">
        <f t="shared" ca="1" si="859"/>
        <v>1.0795055908079436E-4</v>
      </c>
      <c r="K470" s="223">
        <f t="shared" ca="1" si="860"/>
        <v>-1.0553278218076682E-4</v>
      </c>
      <c r="L470" s="223">
        <f t="shared" ca="1" si="861"/>
        <v>8.0578332152473345E-5</v>
      </c>
      <c r="M470" s="223">
        <f t="shared" ca="1" si="862"/>
        <v>-3.8416266676019611E-5</v>
      </c>
      <c r="N470" s="223">
        <f t="shared" ca="1" si="863"/>
        <v>-1.1949646240016974E-5</v>
      </c>
      <c r="O470" s="223">
        <f t="shared" ca="1" si="864"/>
        <v>5.9763695500565177E-5</v>
      </c>
      <c r="P470" s="223">
        <f t="shared" ca="1" si="865"/>
        <v>-9.4815124060690844E-5</v>
      </c>
      <c r="Q470" s="223">
        <f t="shared" ca="1" si="866"/>
        <v>1.0961865036318824E-4</v>
      </c>
      <c r="R470" s="223">
        <f t="shared" ca="1" si="867"/>
        <v>-1.0101296067661754E-4</v>
      </c>
      <c r="S470" s="223">
        <f t="shared" ca="1" si="868"/>
        <v>7.0835812060935621E-5</v>
      </c>
      <c r="T470" s="223">
        <f t="shared" ca="1" si="869"/>
        <v>-2.5531576778874116E-5</v>
      </c>
      <c r="U470" s="223">
        <f t="shared" ca="1" si="870"/>
        <v>-2.5224962407475959E-5</v>
      </c>
      <c r="V470" s="223">
        <f t="shared" ca="1" si="871"/>
        <v>7.0594675617076535E-5</v>
      </c>
      <c r="W470" s="223">
        <f t="shared" ca="1" si="872"/>
        <v>-1.0088879718489839E-4</v>
      </c>
      <c r="X470" s="223">
        <f t="shared" ca="1" si="873"/>
        <v>1.0963797511079711E-4</v>
      </c>
      <c r="Y470" s="223">
        <f t="shared" ca="1" si="874"/>
        <v>-9.4973810220767743E-5</v>
      </c>
      <c r="Z470" s="223">
        <f t="shared" ca="1" si="875"/>
        <v>6.0027855421844802E-5</v>
      </c>
      <c r="AA470" s="223">
        <f t="shared" ca="1" si="876"/>
        <v>-1.2262868202117199E-5</v>
      </c>
      <c r="AB470" s="223">
        <f t="shared" ca="1" si="877"/>
        <v>-3.8120871660867157E-5</v>
      </c>
      <c r="AC470" s="223">
        <f t="shared" ca="1" si="878"/>
        <v>8.0363846102600542E-5</v>
      </c>
      <c r="AD470" s="223">
        <f t="shared" ca="1" si="879"/>
        <v>-1.054450088918922E-4</v>
      </c>
      <c r="AE470" s="223">
        <f t="shared" ca="1" si="880"/>
        <v>1.0800824266142954E-4</v>
      </c>
      <c r="AF470" s="223">
        <f t="shared" ca="1" si="881"/>
        <v>-8.7506165257330036E-5</v>
      </c>
      <c r="AG470" s="223">
        <f t="shared" ca="1" si="882"/>
        <v>4.8317023963126044E-5</v>
      </c>
      <c r="AH470" s="223">
        <f t="shared" ca="1" si="883"/>
        <v>1.1902853267097084E-6</v>
      </c>
      <c r="AI470" s="223">
        <f t="shared" ca="1" si="884"/>
        <v>-5.0443407521473155E-5</v>
      </c>
      <c r="AJ470" s="223">
        <f t="shared" ca="1" si="885"/>
        <v>8.8924269539866153E-5</v>
      </c>
      <c r="AK470" s="223">
        <f t="shared" ca="1" si="886"/>
        <v>-1.0841522951666519E-4</v>
      </c>
      <c r="AL470" s="223">
        <f t="shared" ca="1" si="887"/>
        <v>1.0475396570808291E-4</v>
      </c>
      <c r="AM470" s="223">
        <f t="shared" ca="1" si="888"/>
        <v>-7.872234611745716E-5</v>
      </c>
      <c r="AN470" s="223">
        <f t="shared" ca="1" si="889"/>
        <v>3.5879459490391225E-5</v>
      </c>
      <c r="AO470" s="223">
        <f t="shared" ca="1" si="890"/>
        <v>1.4625535856300701E-5</v>
      </c>
      <c r="AP470" s="223">
        <f t="shared" ca="1" si="891"/>
        <v>-6.2007227580100955E-5</v>
      </c>
      <c r="AQ470" s="223">
        <f t="shared" ca="1" si="892"/>
        <v>9.6147189192313061E-5</v>
      </c>
      <c r="AR470" s="223">
        <f t="shared" ca="1" si="893"/>
        <v>-1.0975478417633245E-4</v>
      </c>
      <c r="AS470" s="223">
        <f t="shared" ca="1" si="894"/>
        <v>9.992409160522498E-5</v>
      </c>
      <c r="AT470" s="223">
        <f t="shared" ca="1" si="895"/>
        <v>-6.8754469617015969E-5</v>
      </c>
      <c r="AU470" s="223">
        <f t="shared" ca="1" si="896"/>
        <v>2.2902234550228939E-5</v>
      </c>
      <c r="AV470" s="223">
        <f t="shared" ca="1" si="897"/>
        <v>2.7840804713127959E-5</v>
      </c>
      <c r="AW470" s="223">
        <f t="shared" ca="1" si="898"/>
        <v>-7.2638401219437927E-5</v>
      </c>
      <c r="AX470" s="223">
        <f t="shared" ca="1" si="899"/>
        <v>1.0192396562525567E-4</v>
      </c>
      <c r="AY470" s="223">
        <f t="shared" ca="1" si="900"/>
        <v>-1.0944352472195125E-4</v>
      </c>
      <c r="AZ470" s="223">
        <f t="shared" ca="1" si="901"/>
        <v>9.3591266155022859E-5</v>
      </c>
      <c r="BA470" s="223">
        <f t="shared" ca="1" si="902"/>
        <v>-5.7752461896695939E-5</v>
      </c>
      <c r="BB470" s="223">
        <f t="shared" ca="1" si="903"/>
        <v>9.5805386849691354E-6</v>
      </c>
      <c r="BC470" s="223">
        <f t="shared" ca="1" si="904"/>
        <v>4.0637321952776875E-5</v>
      </c>
      <c r="BD470" s="223">
        <f t="shared" ca="1" si="905"/>
        <v>-8.2177025692422131E-5</v>
      </c>
      <c r="BE470" s="223">
        <f t="shared" ca="1" si="906"/>
        <v>1.061677107441041E-4</v>
      </c>
      <c r="BF470" s="223">
        <f t="shared" ca="1" si="907"/>
        <v>-1.0748613278543684E-4</v>
      </c>
      <c r="BG470" s="223">
        <f t="shared" ca="1" si="908"/>
        <v>8.5850740946855425E-5</v>
      </c>
      <c r="BH470" s="223">
        <f t="shared" ca="1" si="909"/>
        <v>-4.5881803393308975E-5</v>
      </c>
      <c r="BI470" s="223">
        <f t="shared" ca="1" si="910"/>
        <v>-3.8852573996981009E-6</v>
      </c>
      <c r="BJ470" s="223">
        <f t="shared" ca="1" si="911"/>
        <v>5.2822616044931834E-5</v>
      </c>
      <c r="BK470" s="223">
        <f t="shared" ca="1" si="912"/>
        <v>-9.0479631208405814E-5</v>
      </c>
      <c r="BL470" s="223">
        <f t="shared" ca="1" si="913"/>
        <v>1.0881459467218195E-4</v>
      </c>
      <c r="BM470" s="223">
        <f t="shared" ca="1" si="914"/>
        <v>-1.0391204936345946E-4</v>
      </c>
      <c r="BN470" s="223">
        <f t="shared" ca="1" si="915"/>
        <v>7.6818940684759033E-5</v>
      </c>
      <c r="BO470" s="223">
        <f t="shared" ca="1" si="916"/>
        <v>-3.3321039859985601E-5</v>
      </c>
      <c r="BP470" s="223">
        <f t="shared" ca="1" si="917"/>
        <v>-1.7292615596669373E-5</v>
      </c>
      <c r="BQ470" s="223">
        <f t="shared" ca="1" si="918"/>
        <v>6.4213408824343644E-5</v>
      </c>
      <c r="BR470" s="223">
        <f t="shared" ca="1" si="919"/>
        <v>-9.7421338852340773E-5</v>
      </c>
      <c r="BS470" s="223">
        <f t="shared" ca="1" si="920"/>
        <v>1.0982480581148451E-4</v>
      </c>
      <c r="BT470" s="223">
        <f t="shared" ca="1" si="921"/>
        <v>-9.8775031997451837E-5</v>
      </c>
      <c r="BU470" s="223">
        <f t="shared" ca="1" si="922"/>
        <v>6.6631712051493607E-5</v>
      </c>
      <c r="BV470" s="223">
        <f t="shared" ca="1" si="923"/>
        <v>-2.025909687185811E-5</v>
      </c>
      <c r="BW470" s="223">
        <f t="shared" ca="1" si="924"/>
        <v>-3.0439876759055485E-5</v>
      </c>
      <c r="BX470" s="223">
        <f t="shared" ca="1" si="925"/>
        <v>7.4638372165028314E-5</v>
      </c>
      <c r="BY470" s="223">
        <f t="shared" ca="1" si="926"/>
        <v>-1.0289773887990281E-4</v>
      </c>
      <c r="BZ470" s="223">
        <f t="shared" ca="1" si="927"/>
        <v>1.0918314964617E-4</v>
      </c>
      <c r="CA470" s="223">
        <f t="shared" ca="1" si="928"/>
        <v>-9.2152346210147757E-5</v>
      </c>
      <c r="CB470" s="223">
        <f t="shared" ca="1" si="929"/>
        <v>5.5442280448004123E-5</v>
      </c>
      <c r="CC470" s="223">
        <f t="shared" ca="1" si="930"/>
        <v>-6.8924382095613307E-6</v>
      </c>
      <c r="CD470" s="223">
        <f t="shared" ca="1" si="931"/>
        <v>-4.3129293841469562E-5</v>
      </c>
      <c r="CE470" s="223">
        <f t="shared" ca="1" si="932"/>
        <v>8.3940704914764011E-5</v>
      </c>
      <c r="CF470" s="223">
        <f t="shared" ca="1" si="933"/>
        <v>-1.0682646113723011E-4</v>
      </c>
      <c r="CG470" s="223">
        <f t="shared" ca="1" si="934"/>
        <v>1.0689927728221955E-4</v>
      </c>
      <c r="CH470" s="223">
        <f t="shared" ca="1" si="935"/>
        <v>-8.4143603360203309E-5</v>
      </c>
      <c r="CI470" s="223">
        <f t="shared" ca="1" si="936"/>
        <v>4.341894534075889E-5</v>
      </c>
      <c r="CJ470" s="223">
        <f t="shared" ca="1" si="937"/>
        <v>6.5778891389096087E-6</v>
      </c>
      <c r="CK470" s="223">
        <f t="shared" ca="1" si="938"/>
        <v>-5.5170006199649859E-5</v>
      </c>
      <c r="CL470" s="223">
        <f t="shared" ca="1" si="939"/>
        <v>9.1980491330356822E-5</v>
      </c>
      <c r="CM470" s="223">
        <f t="shared" ca="1" si="940"/>
        <v>-1.0914841398470767E-4</v>
      </c>
      <c r="CN470" s="223">
        <f t="shared" ca="1" si="941"/>
        <v>1.0300754028582122E-4</v>
      </c>
      <c r="CO470" s="223">
        <f t="shared" ca="1" si="942"/>
        <v>-7.4869262394636473E-5</v>
      </c>
      <c r="CP470" s="223">
        <f t="shared" ca="1" si="943"/>
        <v>3.0742548881122226E-5</v>
      </c>
      <c r="CQ470" s="223">
        <f t="shared" ca="1" si="944"/>
        <v>1.9949278912015135E-5</v>
      </c>
      <c r="CR470" s="223">
        <f t="shared" ca="1" si="945"/>
        <v>-6.6380910312203233E-5</v>
      </c>
      <c r="CS470" s="223">
        <f t="shared" ca="1" si="946"/>
        <v>9.8636805540662273E-5</v>
      </c>
      <c r="CT470" s="223">
        <f t="shared" ca="1" si="947"/>
        <v>-1.0982867309022974E-4</v>
      </c>
      <c r="CU470" s="223">
        <f t="shared" ca="1" si="948"/>
        <v>9.7566474003839726E-5</v>
      </c>
      <c r="CV470" s="223">
        <f t="shared" ca="1" si="949"/>
        <v>-6.44688180341516E-5</v>
      </c>
      <c r="CW470" s="223">
        <f t="shared" ca="1" si="950"/>
        <v>1.7603755871069621E-5</v>
      </c>
      <c r="CX470" s="223">
        <f t="shared" ca="1" si="951"/>
        <v>3.3020612961446641E-5</v>
      </c>
      <c r="CY470" s="223">
        <f t="shared" ca="1" si="952"/>
        <v>-7.6593383746138371E-5</v>
      </c>
      <c r="CZ470" s="223">
        <f t="shared" ca="1" si="953"/>
        <v>1.0380953038424292E-4</v>
      </c>
      <c r="DA470" s="223">
        <f t="shared" ca="1" si="954"/>
        <v>-1.0885700672366266E-4</v>
      </c>
      <c r="DB470" s="223">
        <f t="shared" ca="1" si="955"/>
        <v>9.0657917137716368E-5</v>
      </c>
      <c r="DC470" s="223">
        <f t="shared" ca="1" si="956"/>
        <v>-5.3098702642688064E-5</v>
      </c>
      <c r="DD470" s="223">
        <f t="shared" ca="1" si="957"/>
        <v>4.2001859870947103E-6</v>
      </c>
      <c r="DE470" s="223">
        <f t="shared" ca="1" si="958"/>
        <v>4.5595286256260286E-5</v>
      </c>
      <c r="DF470" s="223">
        <f t="shared" ca="1" si="959"/>
        <v>-8.5653821395210327E-5</v>
      </c>
      <c r="DG470" s="223">
        <f t="shared" ca="1" si="960"/>
        <v>1.0742086326466503E-4</v>
      </c>
      <c r="DH470" s="223">
        <f t="shared" ca="1" si="961"/>
        <v>-1.0624802965158802E-4</v>
      </c>
      <c r="DI470" s="223">
        <f t="shared" ca="1" si="962"/>
        <v>8.2385780813214952E-5</v>
      </c>
      <c r="DJ470" s="223">
        <f t="shared" ca="1" si="963"/>
        <v>-4.0929933339074444E-5</v>
      </c>
      <c r="DK470" s="223">
        <f t="shared" ca="1" si="964"/>
        <v>-9.2665586036669396E-6</v>
      </c>
      <c r="DL470" s="223">
        <f t="shared" ca="1" si="965"/>
        <v>5.7484164005569922E-5</v>
      </c>
      <c r="DM470" s="223">
        <f t="shared" ca="1" si="966"/>
        <v>-9.3425945843704107E-5</v>
      </c>
      <c r="DN470" s="223">
        <f t="shared" ca="1" si="967"/>
        <v>1.0941648637397103E-4</v>
      </c>
      <c r="DO470" s="223">
        <f t="shared" ca="1" si="968"/>
        <v>-1.0204098331761478E-4</v>
      </c>
      <c r="DP470" s="223">
        <f t="shared" ca="1" si="969"/>
        <v>7.2874485660389407E-5</v>
      </c>
      <c r="DQ470" s="223">
        <f t="shared" ca="1" si="970"/>
        <v>-2.8145539740353803E-5</v>
      </c>
      <c r="DR470" s="223">
        <f t="shared" ca="1" si="971"/>
        <v>-2.2593925527698947E-5</v>
      </c>
      <c r="DS470" s="223">
        <f t="shared" ca="1" si="972"/>
        <v>6.8508426421832824E-5</v>
      </c>
      <c r="DT470" s="223">
        <f t="shared" ca="1" si="973"/>
        <v>-9.9792857105593757E-5</v>
      </c>
      <c r="DU470" s="223">
        <f t="shared" ca="1" si="974"/>
        <v>1.0976638368306396E-4</v>
      </c>
      <c r="DV470" s="223">
        <f t="shared" ca="1" si="975"/>
        <v>-9.6299145614534625E-5</v>
      </c>
      <c r="DW470" s="223">
        <f t="shared" ca="1" si="976"/>
        <v>6.2267090411467584E-5</v>
      </c>
      <c r="DX470" s="223">
        <f t="shared" ca="1" si="977"/>
        <v>-1.4937811025991207E-5</v>
      </c>
      <c r="DY470" s="223">
        <f t="shared" ca="1" si="978"/>
        <v>-3.5581458781304095E-5</v>
      </c>
      <c r="DZ470" s="223">
        <f t="shared" ca="1" si="979"/>
        <v>7.8502258336886335E-5</v>
      </c>
      <c r="EA470" s="223">
        <f t="shared" ca="1" si="980"/>
        <v>-1.0465879090916693E-4</v>
      </c>
      <c r="EB470" s="223">
        <f t="shared" ca="1" si="981"/>
        <v>1.084652924107301E-4</v>
      </c>
      <c r="EC470" s="223">
        <f t="shared" ca="1" si="982"/>
        <v>-8.9108879125915526E-5</v>
      </c>
      <c r="ED470" s="223">
        <f t="shared" ca="1" si="983"/>
        <v>5.0723140164393874E-5</v>
      </c>
      <c r="EE470" s="223">
        <f t="shared" ca="1" si="984"/>
        <v>-1.505403729650785E-6</v>
      </c>
      <c r="EF470" s="223">
        <f t="shared" ca="1" si="985"/>
        <v>-4.8033813775524979E-5</v>
      </c>
      <c r="EG470" s="223">
        <f t="shared" ca="1" si="986"/>
        <v>8.7315343216452695E-5</v>
      </c>
      <c r="EH470" s="223">
        <f t="shared" ca="1" si="987"/>
        <v>-1.0795055908079535E-4</v>
      </c>
      <c r="EI470" s="223">
        <f t="shared" ca="1" si="988"/>
        <v>1.0553278218076564E-4</v>
      </c>
      <c r="EJ470" s="223">
        <f t="shared" ca="1" si="989"/>
        <v>-8.0578332152471556E-5</v>
      </c>
      <c r="EK470" s="223">
        <f t="shared" ca="1" si="990"/>
        <v>3.8416266676018236E-5</v>
      </c>
      <c r="EL470" s="223">
        <f t="shared" ca="1" si="991"/>
        <v>1.194964624002348E-5</v>
      </c>
      <c r="EM470" s="223">
        <f t="shared" ca="1" si="992"/>
        <v>-5.9763695500569683E-5</v>
      </c>
      <c r="EN470" s="223">
        <f t="shared" ca="1" si="993"/>
        <v>9.4815124060692959E-5</v>
      </c>
      <c r="EO470" s="223">
        <f t="shared" ca="1" si="994"/>
        <v>-1.096186503631884E-4</v>
      </c>
      <c r="EP470" s="223">
        <f t="shared" ca="1" si="995"/>
        <v>1.010129606766171E-4</v>
      </c>
      <c r="EQ470" s="223">
        <f t="shared" ca="1" si="996"/>
        <v>-7.083581206093062E-5</v>
      </c>
      <c r="ER470" s="223">
        <f t="shared" ca="1" si="997"/>
        <v>2.5531576778869278E-5</v>
      </c>
      <c r="ES470" s="223">
        <f t="shared" ca="1" si="998"/>
        <v>2.5224962407480045E-5</v>
      </c>
      <c r="ET470" s="223">
        <f t="shared" ca="1" si="999"/>
        <v>-7.059467561707854E-5</v>
      </c>
      <c r="EU470" s="223">
        <f t="shared" ca="1" si="1000"/>
        <v>1.0088879718489881E-4</v>
      </c>
      <c r="EV470" s="223">
        <f t="shared" ca="1" si="1001"/>
        <v>-1.0963797511079674E-4</v>
      </c>
      <c r="EW470" s="223">
        <f t="shared" ca="1" si="1002"/>
        <v>9.4973810220765249E-5</v>
      </c>
      <c r="EX470" s="223">
        <f t="shared" ca="1" si="1003"/>
        <v>-6.0027855421841285E-5</v>
      </c>
      <c r="EY470" s="223">
        <f t="shared" ca="1" si="1004"/>
        <v>1.2262868202114577E-5</v>
      </c>
      <c r="EZ470" s="223">
        <f t="shared" ca="1" si="1005"/>
        <v>3.812087166086816E-5</v>
      </c>
      <c r="FA470" s="223">
        <f t="shared" ca="1" si="1006"/>
        <v>-8.0363846102605001E-5</v>
      </c>
      <c r="FB470" s="223">
        <f t="shared" ca="1" si="1007"/>
        <v>1.0544500889189337E-4</v>
      </c>
      <c r="FC470" s="223">
        <f t="shared" ca="1" si="1008"/>
        <v>-1.0800824266142878E-4</v>
      </c>
      <c r="FD470" s="223">
        <f t="shared" ca="1" si="1009"/>
        <v>8.750616525732845E-5</v>
      </c>
      <c r="FE470" s="223">
        <f t="shared" ca="1" si="1010"/>
        <v>-4.8317023963125082E-5</v>
      </c>
      <c r="FF470" s="223">
        <f t="shared" ca="1" si="1011"/>
        <v>-1.1902853267154682E-6</v>
      </c>
      <c r="FG470" s="223">
        <f t="shared" ca="1" si="1012"/>
        <v>5.0443407521476876E-5</v>
      </c>
      <c r="FH470" s="223">
        <f t="shared" ca="1" si="1013"/>
        <v>-8.8924269539868619E-5</v>
      </c>
      <c r="FI470" s="223">
        <f t="shared" ca="1" si="1014"/>
        <v>1.084152295166656E-4</v>
      </c>
      <c r="FJ470" s="223">
        <f t="shared" ca="1" si="1015"/>
        <v>-1.0475396570808257E-4</v>
      </c>
      <c r="FK470" s="223">
        <f t="shared" ca="1" si="1016"/>
        <v>7.8722346117453149E-5</v>
      </c>
      <c r="FL470" s="223">
        <f t="shared" ca="1" si="1017"/>
        <v>-3.5879459490387267E-5</v>
      </c>
      <c r="FM470" s="223">
        <f t="shared" ca="1" si="1018"/>
        <v>-1.4625535856304861E-5</v>
      </c>
      <c r="FN470" s="223">
        <f t="shared" ca="1" si="1019"/>
        <v>6.2007227580103137E-5</v>
      </c>
      <c r="FO470" s="223">
        <f t="shared" ca="1" si="1020"/>
        <v>-9.6147189192316598E-5</v>
      </c>
      <c r="FP470" s="223">
        <f t="shared" ca="1" si="1021"/>
        <v>1.0975478417633268E-4</v>
      </c>
      <c r="FQ470" s="223">
        <f t="shared" ca="1" si="1022"/>
        <v>-9.9924091605223231E-5</v>
      </c>
      <c r="FR470" s="223">
        <f t="shared" ca="1" si="1023"/>
        <v>6.8754469617012689E-5</v>
      </c>
      <c r="FS470" s="223">
        <f t="shared" ca="1" si="1024"/>
        <v>-2.2902234550226367E-5</v>
      </c>
      <c r="FT470" s="223">
        <f t="shared" ca="1" si="1025"/>
        <v>-2.784080471313504E-5</v>
      </c>
      <c r="FU470" s="223">
        <f t="shared" ca="1" si="1026"/>
        <v>7.263840121944225E-5</v>
      </c>
      <c r="FV470" s="223">
        <f t="shared" ca="1" si="1027"/>
        <v>-1.0192396562525722E-4</v>
      </c>
      <c r="FW470" s="223">
        <f t="shared" ca="1" si="1028"/>
        <v>1.0944352472195102E-4</v>
      </c>
      <c r="FX470" s="223">
        <f t="shared" ca="1" si="1029"/>
        <v>-9.3591266155021476E-5</v>
      </c>
      <c r="FY470" s="223">
        <f t="shared" ca="1" si="1030"/>
        <v>5.7752461896689711E-5</v>
      </c>
      <c r="FZ470" s="223">
        <f t="shared" ca="1" si="1031"/>
        <v>-9.5805386849649545E-6</v>
      </c>
      <c r="GA470" s="223">
        <f t="shared" ca="1" si="1032"/>
        <v>-4.0637321952780771E-5</v>
      </c>
      <c r="GB470" s="223">
        <f t="shared" ca="1" si="1033"/>
        <v>8.2177025692424909E-5</v>
      </c>
      <c r="GC470" s="223">
        <f t="shared" ca="1" si="1034"/>
        <v>-1.0616771074410437E-4</v>
      </c>
      <c r="GD470" s="223">
        <f t="shared" ca="1" si="1035"/>
        <v>1.0748613278543534E-4</v>
      </c>
      <c r="GE470" s="223">
        <f t="shared" ca="1" si="1036"/>
        <v>-8.5850740946852809E-5</v>
      </c>
      <c r="GF470" s="223">
        <f t="shared" ca="1" si="1037"/>
        <v>4.588180339330516E-5</v>
      </c>
      <c r="GG470" s="223">
        <f t="shared" ca="1" si="1038"/>
        <v>3.8852573997022954E-6</v>
      </c>
      <c r="GH470" s="223">
        <f t="shared" ca="1" si="1039"/>
        <v>-5.2822616044932775E-5</v>
      </c>
      <c r="GI470" s="223">
        <f t="shared" ca="1" si="1040"/>
        <v>9.0479631208409961E-5</v>
      </c>
      <c r="GJ470" s="223">
        <f t="shared" ca="1" si="1041"/>
        <v>-1.0881459467218253E-4</v>
      </c>
      <c r="GK470" s="223">
        <f t="shared" ca="1" si="1042"/>
        <v>1.0391204936345811E-4</v>
      </c>
      <c r="GL470" s="223">
        <f t="shared" ca="1" si="1043"/>
        <v>-7.6818940684756038E-5</v>
      </c>
      <c r="GM470" s="223">
        <f t="shared" ca="1" si="1044"/>
        <v>3.3321039859984564E-5</v>
      </c>
      <c r="GN470" s="223">
        <f t="shared" ca="1" si="1045"/>
        <v>1.7292615596676597E-5</v>
      </c>
      <c r="GO470" s="223">
        <f t="shared" ca="1" si="1046"/>
        <v>-6.4213408824347046E-5</v>
      </c>
      <c r="GP470" s="223">
        <f t="shared" ca="1" si="1047"/>
        <v>9.7421338852345584E-5</v>
      </c>
      <c r="GQ470" s="223">
        <f t="shared" ca="1" si="1048"/>
        <v>-1.0982480581148458E-4</v>
      </c>
      <c r="GR470" s="223">
        <f t="shared" ca="1" si="1049"/>
        <v>9.8775031997448638E-5</v>
      </c>
      <c r="GS470" s="223">
        <f t="shared" ca="1" si="1050"/>
        <v>-6.6631712051492753E-5</v>
      </c>
      <c r="GT470" s="223">
        <f t="shared" ca="1" si="1051"/>
        <v>2.0259096871853984E-5</v>
      </c>
      <c r="GU470" s="223">
        <f t="shared" ca="1" si="1052"/>
        <v>3.0439876759065534E-5</v>
      </c>
      <c r="GV470" s="223">
        <f t="shared" ca="1" si="1053"/>
        <v>-7.463837216503139E-5</v>
      </c>
      <c r="GW470" s="223">
        <f t="shared" ca="1" si="1054"/>
        <v>1.0289773887990537E-4</v>
      </c>
      <c r="GX470" s="223">
        <f t="shared" ca="1" si="1055"/>
        <v>-1.0918314964616989E-4</v>
      </c>
      <c r="GY470" s="223">
        <f t="shared" ca="1" si="1056"/>
        <v>9.215234621014548E-5</v>
      </c>
      <c r="GZ470" s="223">
        <f t="shared" ca="1" si="1057"/>
        <v>-5.5442280447995111E-5</v>
      </c>
      <c r="HA470" s="223">
        <f t="shared" ca="1" si="1058"/>
        <v>6.8924382095571362E-6</v>
      </c>
      <c r="HB470" s="223">
        <f t="shared" ca="1" si="1059"/>
        <v>4.3129293841476291E-5</v>
      </c>
      <c r="HC470" s="223">
        <f t="shared" ca="1" si="1060"/>
        <v>-8.3940704914764716E-5</v>
      </c>
      <c r="HD470" s="223">
        <f t="shared" ca="1" si="1061"/>
        <v>1.0682646113723109E-4</v>
      </c>
      <c r="HE470" s="223">
        <f t="shared" ca="1" si="1062"/>
        <v>-1.0689927728221713E-4</v>
      </c>
      <c r="HF470" s="223">
        <f t="shared" ca="1" si="1063"/>
        <v>8.4143603360200612E-5</v>
      </c>
      <c r="HG470" s="223">
        <f t="shared" ca="1" si="1064"/>
        <v>-4.3418945340752161E-5</v>
      </c>
      <c r="HH470" s="223">
        <f t="shared" ca="1" si="1065"/>
        <v>-6.5778891389106794E-6</v>
      </c>
      <c r="HI470" s="223">
        <f t="shared" ca="1" si="1066"/>
        <v>5.5170006199653491E-5</v>
      </c>
      <c r="HJ470" s="223">
        <f t="shared" ca="1" si="1067"/>
        <v>-9.1980491330362528E-5</v>
      </c>
      <c r="HK470" s="223">
        <f t="shared" ca="1" si="1068"/>
        <v>1.0914841398470779E-4</v>
      </c>
      <c r="HL470" s="223">
        <f t="shared" ca="1" si="1069"/>
        <v>-1.0300754028581869E-4</v>
      </c>
      <c r="HM470" s="223">
        <f t="shared" ca="1" si="1070"/>
        <v>7.48692623946357E-5</v>
      </c>
      <c r="HN470" s="223">
        <f t="shared" ca="1" si="1071"/>
        <v>-3.0742548881118194E-5</v>
      </c>
      <c r="HO470" s="223">
        <f t="shared" ca="1" si="1072"/>
        <v>-1.9949278912025408E-5</v>
      </c>
      <c r="HP470" s="223">
        <f t="shared" ca="1" si="1073"/>
        <v>6.6380910312204087E-5</v>
      </c>
      <c r="HQ470" s="223">
        <f t="shared" ca="1" si="1074"/>
        <v>-9.8636805540665485E-5</v>
      </c>
      <c r="HR470" s="223">
        <f t="shared" ca="1" si="1075"/>
        <v>1.0982867309022973E-4</v>
      </c>
      <c r="HS470" s="223">
        <f t="shared" ca="1" si="1076"/>
        <v>-9.7566474003837802E-5</v>
      </c>
      <c r="HT470" s="223">
        <f t="shared" ca="1" si="1077"/>
        <v>6.4468818034143144E-5</v>
      </c>
      <c r="HU470" s="223">
        <f t="shared" ca="1" si="1078"/>
        <v>-1.760375587106855E-5</v>
      </c>
      <c r="HV470" s="223">
        <f t="shared" ca="1" si="1079"/>
        <v>-3.3020612961450652E-5</v>
      </c>
      <c r="HW470" s="223">
        <f t="shared" ca="1" si="1080"/>
        <v>7.6593383746136908E-5</v>
      </c>
      <c r="HX470" s="223">
        <f t="shared" ca="1" si="1081"/>
        <v>-1.0380953038424429E-4</v>
      </c>
      <c r="HY470" s="223">
        <f t="shared" ca="1" si="1082"/>
        <v>1.0885700672366128E-4</v>
      </c>
      <c r="HZ470" s="223">
        <f t="shared" ca="1" si="1083"/>
        <v>-9.0657917137714009E-5</v>
      </c>
      <c r="IA470" s="223">
        <f t="shared" ca="1" si="1084"/>
        <v>5.3098702642684391E-5</v>
      </c>
      <c r="IB470" s="223">
        <f t="shared" ca="1" si="1085"/>
        <v>-4.2001859870967567E-6</v>
      </c>
      <c r="IC470" s="223">
        <f t="shared" ca="1" si="1086"/>
        <v>-4.5595286256264101E-5</v>
      </c>
      <c r="ID470" s="223">
        <f t="shared" ca="1" si="1087"/>
        <v>8.5653821395216859E-5</v>
      </c>
      <c r="IE470" s="223">
        <f t="shared" ca="1" si="1088"/>
        <v>1.7030786542161945E-5</v>
      </c>
      <c r="IF470" s="223">
        <f t="shared" ca="1" si="1089"/>
        <v>1.0624802965158696E-4</v>
      </c>
      <c r="IG470" s="223">
        <f t="shared" ca="1" si="1090"/>
        <v>-8.2385780813216307E-5</v>
      </c>
      <c r="IH470" s="223">
        <f t="shared" ca="1" si="1091"/>
        <v>4.0929933339070554E-5</v>
      </c>
      <c r="II470" s="223">
        <f t="shared" ca="1" si="1092"/>
        <v>9.2665586036773547E-6</v>
      </c>
      <c r="IJ470" s="223">
        <f t="shared" ca="1" si="1093"/>
        <v>-5.7484164005573513E-5</v>
      </c>
      <c r="IK470" s="223">
        <f t="shared" ca="1" si="1094"/>
        <v>9.3425945843706316E-5</v>
      </c>
      <c r="IL470" s="223">
        <f t="shared" ca="1" si="1095"/>
        <v>-1.0941648637397085E-4</v>
      </c>
      <c r="IM470" s="223">
        <f t="shared" ca="1" si="1096"/>
        <v>1.0204098331761323E-4</v>
      </c>
      <c r="IN470" s="223">
        <f t="shared" ca="1" si="1097"/>
        <v>-7.2874485660381588E-5</v>
      </c>
      <c r="IO470" s="223">
        <f t="shared" ca="1" si="1098"/>
        <v>2.8145539740349751E-5</v>
      </c>
      <c r="IP470" s="223">
        <f t="shared" ca="1" si="1099"/>
        <v>2.2593925527703067E-5</v>
      </c>
      <c r="IQ470" s="223">
        <f t="shared" ca="1" si="1100"/>
        <v>-6.8508426421831238E-5</v>
      </c>
      <c r="IR470" s="223">
        <f t="shared" ca="1" si="1101"/>
        <v>9.9792857105595505E-5</v>
      </c>
      <c r="IS470" s="223">
        <f t="shared" ca="1" si="1102"/>
        <v>-1.097663836830636E-4</v>
      </c>
      <c r="IT470" s="223">
        <f t="shared" ca="1" si="1103"/>
        <v>9.6299145614532592E-5</v>
      </c>
      <c r="IU470" s="223">
        <f t="shared" ca="1" si="1104"/>
        <v>-6.2267090411464114E-5</v>
      </c>
      <c r="IV470" s="223">
        <f t="shared" ca="1" si="1105"/>
        <v>1.493781102599324E-5</v>
      </c>
      <c r="IW470" s="223">
        <f t="shared" ca="1" si="1106"/>
        <v>3.5581458781308059E-5</v>
      </c>
      <c r="IX470" s="223">
        <f t="shared" ca="1" si="1107"/>
        <v>-7.850225833689364E-5</v>
      </c>
      <c r="IY470" s="223">
        <f t="shared" ca="1" si="1108"/>
        <v>1.0465879090916821E-4</v>
      </c>
      <c r="IZ470" s="223">
        <f t="shared" ca="1" si="1109"/>
        <v>-1.0846529241072945E-4</v>
      </c>
      <c r="JA470" s="223">
        <f t="shared" ca="1" si="1110"/>
        <v>8.9108879125916719E-5</v>
      </c>
      <c r="JB470" s="223">
        <f t="shared" ca="1" si="1111"/>
        <v>-5.0723140164390154E-5</v>
      </c>
    </row>
    <row r="471" spans="2:262">
      <c r="B471" s="230">
        <v>110</v>
      </c>
      <c r="C471" s="229">
        <f t="shared" si="1112"/>
        <v>2.1484375000000015E-3</v>
      </c>
      <c r="D471" s="226">
        <f t="shared" ca="1" si="855"/>
        <v>49.879127500000671</v>
      </c>
      <c r="E471" s="225">
        <f ca="1">DL361</f>
        <v>-0.12087249999933224</v>
      </c>
      <c r="F471" s="224">
        <v>110</v>
      </c>
      <c r="G471" s="223">
        <f t="shared" ca="1" si="856"/>
        <v>2.701910460007025E-5</v>
      </c>
      <c r="H471" s="223">
        <f t="shared" ca="1" si="857"/>
        <v>3.5942895938665423E-5</v>
      </c>
      <c r="I471" s="223">
        <f t="shared" ca="1" si="858"/>
        <v>-9.2003090784877493E-5</v>
      </c>
      <c r="J471" s="223">
        <f t="shared" ca="1" si="859"/>
        <v>1.3039672206892144E-4</v>
      </c>
      <c r="K471" s="223">
        <f t="shared" ca="1" si="860"/>
        <v>-1.4375139043251925E-4</v>
      </c>
      <c r="L471" s="223">
        <f t="shared" ca="1" si="861"/>
        <v>1.2950271357628902E-4</v>
      </c>
      <c r="M471" s="223">
        <f t="shared" ca="1" si="862"/>
        <v>-9.0386742574275221E-5</v>
      </c>
      <c r="N471" s="223">
        <f t="shared" ca="1" si="863"/>
        <v>3.3914581478610333E-5</v>
      </c>
      <c r="O471" s="223">
        <f t="shared" ca="1" si="864"/>
        <v>2.9069905499422469E-5</v>
      </c>
      <c r="P471" s="223">
        <f t="shared" ca="1" si="865"/>
        <v>-8.6472348125786751E-5</v>
      </c>
      <c r="Q471" s="223">
        <f t="shared" ca="1" si="866"/>
        <v>1.2727024821448607E-4</v>
      </c>
      <c r="R471" s="223">
        <f t="shared" ca="1" si="867"/>
        <v>-1.4362953531233004E-4</v>
      </c>
      <c r="S471" s="223">
        <f t="shared" ca="1" si="868"/>
        <v>1.3240887598279789E-4</v>
      </c>
      <c r="T471" s="223">
        <f t="shared" ca="1" si="869"/>
        <v>-9.576287709358817E-5</v>
      </c>
      <c r="U471" s="223">
        <f t="shared" ca="1" si="870"/>
        <v>4.0728355159802E-5</v>
      </c>
      <c r="V471" s="223">
        <f t="shared" ca="1" si="871"/>
        <v>2.2126883111608253E-5</v>
      </c>
      <c r="W471" s="223">
        <f t="shared" ca="1" si="872"/>
        <v>-8.0733286005977623E-5</v>
      </c>
      <c r="X471" s="223">
        <f t="shared" ca="1" si="873"/>
        <v>1.238371691845447E-4</v>
      </c>
      <c r="Y471" s="223">
        <f t="shared" ca="1" si="874"/>
        <v>-1.4316166406111197E-4</v>
      </c>
      <c r="Z471" s="223">
        <f t="shared" ca="1" si="875"/>
        <v>1.349960538094162E-4</v>
      </c>
      <c r="AA471" s="223">
        <f t="shared" ca="1" si="876"/>
        <v>-1.0090831045414493E-4</v>
      </c>
      <c r="AB471" s="223">
        <f t="shared" ca="1" si="877"/>
        <v>4.7444010666030642E-5</v>
      </c>
      <c r="AC471" s="223">
        <f t="shared" ca="1" si="878"/>
        <v>1.5130555124292643E-5</v>
      </c>
      <c r="AD471" s="223">
        <f t="shared" ca="1" si="879"/>
        <v>-7.4799730328778966E-5</v>
      </c>
      <c r="AE471" s="223">
        <f t="shared" ca="1" si="880"/>
        <v>1.2010575556718251E-4</v>
      </c>
      <c r="AF471" s="223">
        <f t="shared" ca="1" si="881"/>
        <v>-1.4234890382168979E-4</v>
      </c>
      <c r="AG471" s="223">
        <f t="shared" ca="1" si="882"/>
        <v>1.3725801431815015E-4</v>
      </c>
      <c r="AH471" s="223">
        <f t="shared" ca="1" si="883"/>
        <v>-1.0581064685629423E-4</v>
      </c>
      <c r="AI471" s="223">
        <f t="shared" ca="1" si="884"/>
        <v>5.4045369394961236E-5</v>
      </c>
      <c r="AJ471" s="223">
        <f t="shared" ca="1" si="885"/>
        <v>8.0977763044014862E-6</v>
      </c>
      <c r="AK471" s="223">
        <f t="shared" ca="1" si="886"/>
        <v>-6.8685975549536549E-5</v>
      </c>
      <c r="AL471" s="223">
        <f t="shared" ca="1" si="887"/>
        <v>1.1608499666463783E-4</v>
      </c>
      <c r="AM471" s="223">
        <f t="shared" ca="1" si="888"/>
        <v>-1.4119321260466986E-4</v>
      </c>
      <c r="AN471" s="223">
        <f t="shared" ca="1" si="889"/>
        <v>1.3918930824800922E-4</v>
      </c>
      <c r="AO471" s="223">
        <f t="shared" ca="1" si="890"/>
        <v>-1.1045807614224793E-4</v>
      </c>
      <c r="AP471" s="223">
        <f t="shared" ca="1" si="891"/>
        <v>6.0516528095203148E-5</v>
      </c>
      <c r="AQ471" s="223">
        <f t="shared" ca="1" si="892"/>
        <v>1.0454892321125998E-6</v>
      </c>
      <c r="AR471" s="223">
        <f t="shared" ca="1" si="893"/>
        <v>-6.2406750239014426E-5</v>
      </c>
      <c r="AS471" s="223">
        <f t="shared" ca="1" si="894"/>
        <v>1.1178457883728323E-4</v>
      </c>
      <c r="AT471" s="223">
        <f t="shared" ca="1" si="895"/>
        <v>-1.3969737457142053E-4</v>
      </c>
      <c r="AU471" s="223">
        <f t="shared" ca="1" si="896"/>
        <v>1.4078528294275537E-4</v>
      </c>
      <c r="AV471" s="223">
        <f t="shared" ca="1" si="897"/>
        <v>-1.1483940224779021E-4</v>
      </c>
      <c r="AW471" s="223">
        <f t="shared" ca="1" si="898"/>
        <v>6.6841897178641891E-5</v>
      </c>
      <c r="AX471" s="223">
        <f t="shared" ca="1" si="899"/>
        <v>-6.0093165153104919E-6</v>
      </c>
      <c r="AY471" s="223">
        <f t="shared" ca="1" si="900"/>
        <v>-5.5977181600980777E-5</v>
      </c>
      <c r="AZ471" s="223">
        <f t="shared" ca="1" si="901"/>
        <v>1.0721486216833693E-4</v>
      </c>
      <c r="BA471" s="223">
        <f t="shared" ca="1" si="902"/>
        <v>-1.3786499332678378E-4</v>
      </c>
      <c r="BB471" s="223">
        <f t="shared" ca="1" si="903"/>
        <v>1.4204209355955837E-4</v>
      </c>
      <c r="BC471" s="223">
        <f t="shared" ca="1" si="904"/>
        <v>-1.1894407017457509E-4</v>
      </c>
      <c r="BD471" s="223">
        <f t="shared" ca="1" si="905"/>
        <v>7.3006238277120337E-5</v>
      </c>
      <c r="BE471" s="223">
        <f t="shared" ca="1" si="906"/>
        <v>-1.3049645292896256E-5</v>
      </c>
      <c r="BF471" s="223">
        <f t="shared" ca="1" si="907"/>
        <v>-4.9412759029446426E-5</v>
      </c>
      <c r="BG471" s="223">
        <f t="shared" ca="1" si="908"/>
        <v>1.0238685550551289E-4</v>
      </c>
      <c r="BH471" s="223">
        <f t="shared" ca="1" si="909"/>
        <v>-1.3570048323767496E-4</v>
      </c>
      <c r="BI471" s="223">
        <f t="shared" ca="1" si="910"/>
        <v>1.4295671233155802E-4</v>
      </c>
      <c r="BJ471" s="223">
        <f t="shared" ca="1" si="911"/>
        <v>-1.2276219141803811E-4</v>
      </c>
      <c r="BK471" s="223">
        <f t="shared" ca="1" si="912"/>
        <v>7.8994700952996191E-5</v>
      </c>
      <c r="BL471" s="223">
        <f t="shared" ca="1" si="913"/>
        <v>-2.0058536331955474E-5</v>
      </c>
      <c r="BM471" s="223">
        <f t="shared" ca="1" si="914"/>
        <v>-4.2729296793365502E-5</v>
      </c>
      <c r="BN471" s="223">
        <f t="shared" ca="1" si="915"/>
        <v>9.7312189939748072E-5</v>
      </c>
      <c r="BO471" s="223">
        <f t="shared" ca="1" si="916"/>
        <v>-1.3320905879848867E-4</v>
      </c>
      <c r="BP471" s="223">
        <f t="shared" ca="1" si="917"/>
        <v>1.4352693586202182E-4</v>
      </c>
      <c r="BQ471" s="223">
        <f t="shared" ca="1" si="918"/>
        <v>-1.2628456778967709E-4</v>
      </c>
      <c r="BR471" s="223">
        <f t="shared" ca="1" si="919"/>
        <v>8.4792858475157658E-5</v>
      </c>
      <c r="BS471" s="223">
        <f t="shared" ca="1" si="920"/>
        <v>-2.7019104600070745E-5</v>
      </c>
      <c r="BT471" s="223">
        <f t="shared" ca="1" si="921"/>
        <v>-3.5942895938665009E-5</v>
      </c>
      <c r="BU471" s="223">
        <f t="shared" ca="1" si="922"/>
        <v>9.2003090784877262E-5</v>
      </c>
      <c r="BV471" s="223">
        <f t="shared" ca="1" si="923"/>
        <v>-1.303967220689213E-4</v>
      </c>
      <c r="BW471" s="223">
        <f t="shared" ca="1" si="924"/>
        <v>1.4375139043251925E-4</v>
      </c>
      <c r="BX471" s="223">
        <f t="shared" ca="1" si="925"/>
        <v>-1.2950271357628902E-4</v>
      </c>
      <c r="BY471" s="223">
        <f t="shared" ca="1" si="926"/>
        <v>9.0386742574275248E-5</v>
      </c>
      <c r="BZ471" s="223">
        <f t="shared" ca="1" si="927"/>
        <v>-3.3914581478610373E-5</v>
      </c>
      <c r="CA471" s="223">
        <f t="shared" ca="1" si="928"/>
        <v>-2.9069905499422414E-5</v>
      </c>
      <c r="CB471" s="223">
        <f t="shared" ca="1" si="929"/>
        <v>8.6472348125786697E-5</v>
      </c>
      <c r="CC471" s="223">
        <f t="shared" ca="1" si="930"/>
        <v>-1.2727024821448601E-4</v>
      </c>
      <c r="CD471" s="223">
        <f t="shared" ca="1" si="931"/>
        <v>1.4362953531233004E-4</v>
      </c>
      <c r="CE471" s="223">
        <f t="shared" ca="1" si="932"/>
        <v>-1.3240887598279768E-4</v>
      </c>
      <c r="CF471" s="223">
        <f t="shared" ca="1" si="933"/>
        <v>9.5762877093587831E-5</v>
      </c>
      <c r="CG471" s="223">
        <f t="shared" ca="1" si="934"/>
        <v>-4.0728355159801559E-5</v>
      </c>
      <c r="CH471" s="223">
        <f t="shared" ca="1" si="935"/>
        <v>-2.2126883111608714E-5</v>
      </c>
      <c r="CI471" s="223">
        <f t="shared" ca="1" si="936"/>
        <v>8.0733286005978003E-5</v>
      </c>
      <c r="CJ471" s="223">
        <f t="shared" ca="1" si="937"/>
        <v>-1.2383716918454491E-4</v>
      </c>
      <c r="CK471" s="223">
        <f t="shared" ca="1" si="938"/>
        <v>1.43161664061112E-4</v>
      </c>
      <c r="CL471" s="223">
        <f t="shared" ca="1" si="939"/>
        <v>-1.3499605380941604E-4</v>
      </c>
      <c r="CM471" s="223">
        <f t="shared" ca="1" si="940"/>
        <v>1.009083104541446E-4</v>
      </c>
      <c r="CN471" s="223">
        <f t="shared" ca="1" si="941"/>
        <v>-4.7444010666030215E-5</v>
      </c>
      <c r="CO471" s="223">
        <f t="shared" ca="1" si="942"/>
        <v>-1.5130555124293104E-5</v>
      </c>
      <c r="CP471" s="223">
        <f t="shared" ca="1" si="943"/>
        <v>7.4799730328780226E-5</v>
      </c>
      <c r="CQ471" s="223">
        <f t="shared" ca="1" si="944"/>
        <v>-1.2010575556718333E-4</v>
      </c>
      <c r="CR471" s="223">
        <f t="shared" ca="1" si="945"/>
        <v>1.4234890382168998E-4</v>
      </c>
      <c r="CS471" s="223">
        <f t="shared" ca="1" si="946"/>
        <v>-1.3725801431814971E-4</v>
      </c>
      <c r="CT471" s="223">
        <f t="shared" ca="1" si="947"/>
        <v>1.0581064685629321E-4</v>
      </c>
      <c r="CU471" s="223">
        <f t="shared" ca="1" si="948"/>
        <v>-5.404536939495986E-5</v>
      </c>
      <c r="CV471" s="223">
        <f t="shared" ca="1" si="949"/>
        <v>-8.0977763044029634E-6</v>
      </c>
      <c r="CW471" s="223">
        <f t="shared" ca="1" si="950"/>
        <v>6.868597554953785E-5</v>
      </c>
      <c r="CX471" s="223">
        <f t="shared" ca="1" si="951"/>
        <v>-1.1608499666463629E-4</v>
      </c>
      <c r="CY471" s="223">
        <f t="shared" ca="1" si="952"/>
        <v>1.4119321260467013E-4</v>
      </c>
      <c r="CZ471" s="223">
        <f t="shared" ca="1" si="953"/>
        <v>-1.3918930824800987E-4</v>
      </c>
      <c r="DA471" s="223">
        <f t="shared" ca="1" si="954"/>
        <v>1.10458076142247E-4</v>
      </c>
      <c r="DB471" s="223">
        <f t="shared" ca="1" si="955"/>
        <v>-6.0516528095205506E-5</v>
      </c>
      <c r="DC471" s="223">
        <f t="shared" ca="1" si="956"/>
        <v>-1.0454892321140635E-6</v>
      </c>
      <c r="DD471" s="223">
        <f t="shared" ca="1" si="957"/>
        <v>6.2406750239012067E-5</v>
      </c>
      <c r="DE471" s="223">
        <f t="shared" ca="1" si="958"/>
        <v>-1.1178457883728416E-4</v>
      </c>
      <c r="DF471" s="223">
        <f t="shared" ca="1" si="959"/>
        <v>1.396973745714199E-4</v>
      </c>
      <c r="DG471" s="223">
        <f t="shared" ca="1" si="960"/>
        <v>-1.4078528294275507E-4</v>
      </c>
      <c r="DH471" s="223">
        <f t="shared" ca="1" si="961"/>
        <v>1.1483940224779179E-4</v>
      </c>
      <c r="DI471" s="223">
        <f t="shared" ca="1" si="962"/>
        <v>-6.6841897178640576E-5</v>
      </c>
      <c r="DJ471" s="223">
        <f t="shared" ca="1" si="963"/>
        <v>6.009316515313094E-6</v>
      </c>
      <c r="DK471" s="223">
        <f t="shared" ca="1" si="964"/>
        <v>5.5977181600982132E-5</v>
      </c>
      <c r="DL471" s="223">
        <f t="shared" ca="1" si="965"/>
        <v>-1.0721486216833519E-4</v>
      </c>
      <c r="DM471" s="223">
        <f t="shared" ca="1" si="966"/>
        <v>1.3786499332678421E-4</v>
      </c>
      <c r="DN471" s="223">
        <f t="shared" ca="1" si="967"/>
        <v>-1.4204209355955848E-4</v>
      </c>
      <c r="DO471" s="223">
        <f t="shared" ca="1" si="968"/>
        <v>1.1894407017457311E-4</v>
      </c>
      <c r="DP471" s="223">
        <f t="shared" ca="1" si="969"/>
        <v>-7.3006238277120825E-5</v>
      </c>
      <c r="DQ471" s="223">
        <f t="shared" ca="1" si="970"/>
        <v>1.3049645292892746E-5</v>
      </c>
      <c r="DR471" s="223">
        <f t="shared" ca="1" si="971"/>
        <v>4.9412759029445898E-5</v>
      </c>
      <c r="DS471" s="223">
        <f t="shared" ca="1" si="972"/>
        <v>-1.0238685550551534E-4</v>
      </c>
      <c r="DT471" s="223">
        <f t="shared" ca="1" si="973"/>
        <v>1.357004832376748E-4</v>
      </c>
      <c r="DU471" s="223">
        <f t="shared" ca="1" si="974"/>
        <v>-1.4295671233155764E-4</v>
      </c>
      <c r="DV471" s="223">
        <f t="shared" ca="1" si="975"/>
        <v>1.2276219141803843E-4</v>
      </c>
      <c r="DW471" s="223">
        <f t="shared" ca="1" si="976"/>
        <v>-7.8994700952993236E-5</v>
      </c>
      <c r="DX471" s="223">
        <f t="shared" ca="1" si="977"/>
        <v>2.0058536331956037E-5</v>
      </c>
      <c r="DY471" s="223">
        <f t="shared" ca="1" si="978"/>
        <v>4.2729296793368863E-5</v>
      </c>
      <c r="DZ471" s="223">
        <f t="shared" ca="1" si="979"/>
        <v>-9.7312189939747652E-5</v>
      </c>
      <c r="EA471" s="223">
        <f t="shared" ca="1" si="980"/>
        <v>1.3320905879848999E-4</v>
      </c>
      <c r="EB471" s="223">
        <f t="shared" ca="1" si="981"/>
        <v>-1.4352693586202188E-4</v>
      </c>
      <c r="EC471" s="223">
        <f t="shared" ca="1" si="982"/>
        <v>1.2628456778967541E-4</v>
      </c>
      <c r="ED471" s="223">
        <f t="shared" ca="1" si="983"/>
        <v>-8.4792858475158105E-5</v>
      </c>
      <c r="EE471" s="223">
        <f t="shared" ca="1" si="984"/>
        <v>2.7019104600075305E-5</v>
      </c>
      <c r="EF471" s="223">
        <f t="shared" ca="1" si="985"/>
        <v>3.5942895938664461E-5</v>
      </c>
      <c r="EG471" s="223">
        <f t="shared" ca="1" si="986"/>
        <v>-9.2003090784873685E-5</v>
      </c>
      <c r="EH471" s="223">
        <f t="shared" ca="1" si="987"/>
        <v>1.3039672206892108E-4</v>
      </c>
      <c r="EI471" s="223">
        <f t="shared" ca="1" si="988"/>
        <v>-1.4375139043251928E-4</v>
      </c>
      <c r="EJ471" s="223">
        <f t="shared" ca="1" si="989"/>
        <v>1.2950271357628929E-4</v>
      </c>
      <c r="EK471" s="223">
        <f t="shared" ca="1" si="990"/>
        <v>-9.0386742574278866E-5</v>
      </c>
      <c r="EL471" s="223">
        <f t="shared" ca="1" si="991"/>
        <v>3.3914581478610936E-5</v>
      </c>
      <c r="EM471" s="223">
        <f t="shared" ca="1" si="992"/>
        <v>2.9069905499417861E-5</v>
      </c>
      <c r="EN471" s="223">
        <f t="shared" ca="1" si="993"/>
        <v>-8.6472348125786263E-5</v>
      </c>
      <c r="EO471" s="223">
        <f t="shared" ca="1" si="994"/>
        <v>1.2727024821448387E-4</v>
      </c>
      <c r="EP471" s="223">
        <f t="shared" ca="1" si="995"/>
        <v>-1.4362953531233004E-4</v>
      </c>
      <c r="EQ471" s="223">
        <f t="shared" ca="1" si="996"/>
        <v>1.3240887598279952E-4</v>
      </c>
      <c r="ER471" s="223">
        <f t="shared" ca="1" si="997"/>
        <v>-9.5762877093588252E-5</v>
      </c>
      <c r="ES471" s="223">
        <f t="shared" ca="1" si="998"/>
        <v>4.0728355159806018E-5</v>
      </c>
      <c r="ET471" s="223">
        <f t="shared" ca="1" si="999"/>
        <v>2.2126883111608178E-5</v>
      </c>
      <c r="EU471" s="223">
        <f t="shared" ca="1" si="1000"/>
        <v>-8.073328600597414E-5</v>
      </c>
      <c r="EV471" s="223">
        <f t="shared" ca="1" si="1001"/>
        <v>1.2383716918454464E-4</v>
      </c>
      <c r="EW471" s="223">
        <f t="shared" ca="1" si="1002"/>
        <v>-1.4316166406111159E-4</v>
      </c>
      <c r="EX471" s="223">
        <f t="shared" ca="1" si="1003"/>
        <v>1.3499605380941623E-4</v>
      </c>
      <c r="EY471" s="223">
        <f t="shared" ca="1" si="1004"/>
        <v>-1.0090831045414791E-4</v>
      </c>
      <c r="EZ471" s="223">
        <f t="shared" ca="1" si="1005"/>
        <v>4.7444010666030744E-5</v>
      </c>
      <c r="FA471" s="223">
        <f t="shared" ca="1" si="1006"/>
        <v>1.5130555124288469E-5</v>
      </c>
      <c r="FB471" s="223">
        <f t="shared" ca="1" si="1007"/>
        <v>-7.4799730328779752E-5</v>
      </c>
      <c r="FC471" s="223">
        <f t="shared" ca="1" si="1008"/>
        <v>1.2010575556718078E-4</v>
      </c>
      <c r="FD471" s="223">
        <f t="shared" ca="1" si="1009"/>
        <v>-1.4234890382168989E-4</v>
      </c>
      <c r="FE471" s="223">
        <f t="shared" ca="1" si="1010"/>
        <v>1.372580143181511E-4</v>
      </c>
      <c r="FF471" s="223">
        <f t="shared" ca="1" si="1011"/>
        <v>-1.0581064685629362E-4</v>
      </c>
      <c r="FG471" s="223">
        <f t="shared" ca="1" si="1012"/>
        <v>5.404536939496417E-5</v>
      </c>
      <c r="FH471" s="223">
        <f t="shared" ca="1" si="1013"/>
        <v>8.0977763044023942E-6</v>
      </c>
      <c r="FI471" s="223">
        <f t="shared" ca="1" si="1014"/>
        <v>-6.8685975549533771E-5</v>
      </c>
      <c r="FJ471" s="223">
        <f t="shared" ca="1" si="1015"/>
        <v>1.1608499666463837E-4</v>
      </c>
      <c r="FK471" s="223">
        <f t="shared" ca="1" si="1016"/>
        <v>-1.4119321260466926E-4</v>
      </c>
      <c r="FL471" s="223">
        <f t="shared" ca="1" si="1017"/>
        <v>1.39189308248009E-4</v>
      </c>
      <c r="FM471" s="223">
        <f t="shared" ca="1" si="1018"/>
        <v>-1.1045807614224998E-4</v>
      </c>
      <c r="FN471" s="223">
        <f t="shared" ca="1" si="1019"/>
        <v>6.0516528095202308E-5</v>
      </c>
      <c r="FO471" s="223">
        <f t="shared" ca="1" si="1020"/>
        <v>1.0454892321094285E-6</v>
      </c>
      <c r="FP471" s="223">
        <f t="shared" ca="1" si="1021"/>
        <v>-6.2406750239015239E-5</v>
      </c>
      <c r="FQ471" s="223">
        <f t="shared" ca="1" si="1022"/>
        <v>1.1178457883728123E-4</v>
      </c>
      <c r="FR471" s="223">
        <f t="shared" ca="1" si="1023"/>
        <v>-1.3969737457142072E-4</v>
      </c>
      <c r="FS471" s="223">
        <f t="shared" ca="1" si="1024"/>
        <v>1.4078528294275602E-4</v>
      </c>
      <c r="FT471" s="223">
        <f t="shared" ca="1" si="1025"/>
        <v>-1.1483940224778967E-4</v>
      </c>
      <c r="FU471" s="223">
        <f t="shared" ca="1" si="1026"/>
        <v>6.6841897178644696E-5</v>
      </c>
      <c r="FV471" s="223">
        <f t="shared" ca="1" si="1027"/>
        <v>-6.0093165153095703E-6</v>
      </c>
      <c r="FW471" s="223">
        <f t="shared" ca="1" si="1028"/>
        <v>-5.5977181600977836E-5</v>
      </c>
      <c r="FX471" s="223">
        <f t="shared" ca="1" si="1029"/>
        <v>1.0721486216833752E-4</v>
      </c>
      <c r="FY471" s="223">
        <f t="shared" ca="1" si="1030"/>
        <v>-1.3786499332678288E-4</v>
      </c>
      <c r="FZ471" s="223">
        <f t="shared" ca="1" si="1031"/>
        <v>1.4204209355955791E-4</v>
      </c>
      <c r="GA471" s="223">
        <f t="shared" ca="1" si="1032"/>
        <v>-1.1894407017457574E-4</v>
      </c>
      <c r="GB471" s="223">
        <f t="shared" ca="1" si="1033"/>
        <v>7.3006238277117803E-5</v>
      </c>
      <c r="GC471" s="223">
        <f t="shared" ca="1" si="1034"/>
        <v>-1.3049645292897381E-5</v>
      </c>
      <c r="GD471" s="223">
        <f t="shared" ca="1" si="1035"/>
        <v>-4.9412759029449205E-5</v>
      </c>
      <c r="GE471" s="223">
        <f t="shared" ca="1" si="1036"/>
        <v>1.0238685550551209E-4</v>
      </c>
      <c r="GF471" s="223">
        <f t="shared" ca="1" si="1037"/>
        <v>-1.3570048323767594E-4</v>
      </c>
      <c r="GG471" s="223">
        <f t="shared" ca="1" si="1038"/>
        <v>1.4295671233155812E-4</v>
      </c>
      <c r="GH471" s="223">
        <f t="shared" ca="1" si="1039"/>
        <v>-1.2276219141803659E-4</v>
      </c>
      <c r="GI471" s="223">
        <f t="shared" ca="1" si="1040"/>
        <v>7.8994700952997126E-5</v>
      </c>
      <c r="GJ471" s="223">
        <f t="shared" ca="1" si="1041"/>
        <v>-2.0058536331952554E-5</v>
      </c>
      <c r="GK471" s="223">
        <f t="shared" ca="1" si="1042"/>
        <v>-4.2729296793364425E-5</v>
      </c>
      <c r="GL471" s="223">
        <f t="shared" ca="1" si="1043"/>
        <v>9.7312189939750241E-5</v>
      </c>
      <c r="GM471" s="223">
        <f t="shared" ca="1" si="1044"/>
        <v>-1.3320905879848823E-4</v>
      </c>
      <c r="GN471" s="223">
        <f t="shared" ca="1" si="1045"/>
        <v>1.4352693586202166E-4</v>
      </c>
      <c r="GO471" s="223">
        <f t="shared" ca="1" si="1046"/>
        <v>-1.2628456778967763E-4</v>
      </c>
      <c r="GP471" s="223">
        <f t="shared" ca="1" si="1047"/>
        <v>8.4792858475161859E-5</v>
      </c>
      <c r="GQ471" s="223">
        <f t="shared" ca="1" si="1048"/>
        <v>-2.7019104600079879E-5</v>
      </c>
      <c r="GR471" s="223">
        <f t="shared" ca="1" si="1049"/>
        <v>-3.5942895938667862E-5</v>
      </c>
      <c r="GS471" s="223">
        <f t="shared" ca="1" si="1050"/>
        <v>9.2003090784876395E-5</v>
      </c>
      <c r="GT471" s="223">
        <f t="shared" ca="1" si="1051"/>
        <v>-1.303967220689191E-4</v>
      </c>
      <c r="GU471" s="223">
        <f t="shared" ca="1" si="1052"/>
        <v>1.4375139043251934E-4</v>
      </c>
      <c r="GV471" s="223">
        <f t="shared" ca="1" si="1053"/>
        <v>-1.2950271357628775E-4</v>
      </c>
      <c r="GW471" s="223">
        <f t="shared" ca="1" si="1054"/>
        <v>9.0386742574276129E-5</v>
      </c>
      <c r="GX471" s="223">
        <f t="shared" ca="1" si="1055"/>
        <v>-3.3914581478615449E-5</v>
      </c>
      <c r="GY471" s="223">
        <f t="shared" ca="1" si="1056"/>
        <v>-2.9069905499413314E-5</v>
      </c>
      <c r="GZ471" s="223">
        <f t="shared" ca="1" si="1057"/>
        <v>8.6472348125789082E-5</v>
      </c>
      <c r="HA471" s="223">
        <f t="shared" ca="1" si="1058"/>
        <v>-1.2727024821448552E-4</v>
      </c>
      <c r="HB471" s="223">
        <f t="shared" ca="1" si="1059"/>
        <v>1.4362953531232983E-4</v>
      </c>
      <c r="HC471" s="223">
        <f t="shared" ca="1" si="1060"/>
        <v>-1.3240887598280131E-4</v>
      </c>
      <c r="HD471" s="223">
        <f t="shared" ca="1" si="1061"/>
        <v>9.5762877093585622E-5</v>
      </c>
      <c r="HE471" s="223">
        <f t="shared" ca="1" si="1062"/>
        <v>-4.0728355159802643E-5</v>
      </c>
      <c r="HF471" s="223">
        <f t="shared" ca="1" si="1063"/>
        <v>-2.2126883111603584E-5</v>
      </c>
      <c r="HG471" s="223">
        <f t="shared" ca="1" si="1064"/>
        <v>8.0733286005970305E-5</v>
      </c>
      <c r="HH471" s="223">
        <f t="shared" ca="1" si="1065"/>
        <v>-1.2383716918454643E-4</v>
      </c>
      <c r="HI471" s="223">
        <f t="shared" ca="1" si="1066"/>
        <v>1.4316166406111189E-4</v>
      </c>
      <c r="HJ471" s="223">
        <f t="shared" ca="1" si="1067"/>
        <v>-1.3499605380941782E-4</v>
      </c>
      <c r="HK471" s="223">
        <f t="shared" ca="1" si="1068"/>
        <v>1.0090831045415123E-4</v>
      </c>
      <c r="HL471" s="223">
        <f t="shared" ca="1" si="1069"/>
        <v>-4.7444010666027416E-5</v>
      </c>
      <c r="HM471" s="223">
        <f t="shared" ca="1" si="1070"/>
        <v>-1.5130555124291979E-5</v>
      </c>
      <c r="HN471" s="223">
        <f t="shared" ca="1" si="1071"/>
        <v>7.4799730328775767E-5</v>
      </c>
      <c r="HO471" s="223">
        <f t="shared" ca="1" si="1072"/>
        <v>-1.2010575556717822E-4</v>
      </c>
      <c r="HP471" s="223">
        <f t="shared" ca="1" si="1073"/>
        <v>1.4234890382169041E-4</v>
      </c>
      <c r="HQ471" s="223">
        <f t="shared" ca="1" si="1074"/>
        <v>-1.3725801431815004E-4</v>
      </c>
      <c r="HR471" s="223">
        <f t="shared" ca="1" si="1075"/>
        <v>1.0581064685629676E-4</v>
      </c>
      <c r="HS471" s="223">
        <f t="shared" ca="1" si="1076"/>
        <v>-5.4045369394968473E-5</v>
      </c>
      <c r="HT471" s="223">
        <f t="shared" ca="1" si="1077"/>
        <v>-8.0977763044059043E-6</v>
      </c>
      <c r="HU471" s="223">
        <f t="shared" ca="1" si="1078"/>
        <v>6.8685975549536874E-5</v>
      </c>
      <c r="HV471" s="223">
        <f t="shared" ca="1" si="1079"/>
        <v>-1.1608499666463562E-4</v>
      </c>
      <c r="HW471" s="223">
        <f t="shared" ca="1" si="1080"/>
        <v>1.4119321260466837E-4</v>
      </c>
      <c r="HX471" s="223">
        <f t="shared" ca="1" si="1081"/>
        <v>-1.3918930824800813E-4</v>
      </c>
      <c r="HY471" s="223">
        <f t="shared" ca="1" si="1082"/>
        <v>1.1045807614224773E-4</v>
      </c>
      <c r="HZ471" s="223">
        <f t="shared" ca="1" si="1083"/>
        <v>-6.0516528095206536E-5</v>
      </c>
      <c r="IA471" s="223">
        <f t="shared" ca="1" si="1084"/>
        <v>-1.0454892321047664E-6</v>
      </c>
      <c r="IB471" s="223">
        <f t="shared" ca="1" si="1085"/>
        <v>6.2406750239018424E-5</v>
      </c>
      <c r="IC471" s="223">
        <f t="shared" ca="1" si="1086"/>
        <v>-1.1178457883728344E-4</v>
      </c>
      <c r="ID471" s="223">
        <f t="shared" ca="1" si="1087"/>
        <v>1.3969737457141966E-4</v>
      </c>
      <c r="IE471" s="223">
        <f t="shared" ca="1" si="1088"/>
        <v>4.2112230167874891E-5</v>
      </c>
      <c r="IF471" s="223">
        <f t="shared" ca="1" si="1089"/>
        <v>1.1483940224778754E-4</v>
      </c>
      <c r="IG471" s="223">
        <f t="shared" ca="1" si="1090"/>
        <v>-6.6841897178641566E-5</v>
      </c>
      <c r="IH471" s="223">
        <f t="shared" ca="1" si="1091"/>
        <v>6.0093165153142053E-6</v>
      </c>
      <c r="II471" s="223">
        <f t="shared" ca="1" si="1092"/>
        <v>5.5977181600973587E-5</v>
      </c>
      <c r="IJ471" s="223">
        <f t="shared" ca="1" si="1093"/>
        <v>-1.0721486216833988E-4</v>
      </c>
      <c r="IK471" s="223">
        <f t="shared" ca="1" si="1094"/>
        <v>1.3786499332678391E-4</v>
      </c>
      <c r="IL471" s="223">
        <f t="shared" ca="1" si="1095"/>
        <v>-1.4204209355955864E-4</v>
      </c>
      <c r="IM471" s="223">
        <f t="shared" ca="1" si="1096"/>
        <v>1.1894407017457834E-4</v>
      </c>
      <c r="IN471" s="223">
        <f t="shared" ca="1" si="1097"/>
        <v>-7.3006238277114753E-5</v>
      </c>
      <c r="IO471" s="223">
        <f t="shared" ca="1" si="1098"/>
        <v>1.3049645292893877E-5</v>
      </c>
      <c r="IP471" s="223">
        <f t="shared" ca="1" si="1099"/>
        <v>4.9412759029444841E-5</v>
      </c>
      <c r="IQ471" s="223">
        <f t="shared" ca="1" si="1100"/>
        <v>-1.0238685550550882E-4</v>
      </c>
      <c r="IR471" s="223">
        <f t="shared" ca="1" si="1101"/>
        <v>1.3570048323767711E-4</v>
      </c>
      <c r="IS471" s="223">
        <f t="shared" ca="1" si="1102"/>
        <v>-1.4295671233155777E-4</v>
      </c>
      <c r="IT471" s="223">
        <f t="shared" ca="1" si="1103"/>
        <v>1.22762191418039E-4</v>
      </c>
      <c r="IU471" s="223">
        <f t="shared" ca="1" si="1104"/>
        <v>-7.8994700953001002E-5</v>
      </c>
      <c r="IV471" s="223">
        <f t="shared" ca="1" si="1105"/>
        <v>2.0058536331949064E-5</v>
      </c>
      <c r="IW471" s="223">
        <f t="shared" ca="1" si="1106"/>
        <v>4.2729296793367786E-5</v>
      </c>
      <c r="IX471" s="223">
        <f t="shared" ca="1" si="1107"/>
        <v>-9.7312189939746825E-5</v>
      </c>
      <c r="IY471" s="223">
        <f t="shared" ca="1" si="1108"/>
        <v>1.332090587984865E-4</v>
      </c>
      <c r="IZ471" s="223">
        <f t="shared" ca="1" si="1109"/>
        <v>-1.4352693586202147E-4</v>
      </c>
      <c r="JA471" s="223">
        <f t="shared" ca="1" si="1110"/>
        <v>1.2628456778967595E-4</v>
      </c>
      <c r="JB471" s="223">
        <f t="shared" ca="1" si="1111"/>
        <v>-8.4792858475159013E-5</v>
      </c>
    </row>
    <row r="472" spans="2:262">
      <c r="B472" s="230">
        <v>111</v>
      </c>
      <c r="C472" s="229">
        <f t="shared" si="1112"/>
        <v>2.1679687500000015E-3</v>
      </c>
      <c r="D472" s="226">
        <f t="shared" ca="1" si="855"/>
        <v>49.880701010463092</v>
      </c>
      <c r="E472" s="225">
        <f ca="1">DM361</f>
        <v>-0.11929898953690538</v>
      </c>
      <c r="F472" s="224">
        <v>111</v>
      </c>
      <c r="G472" s="223">
        <f t="shared" ca="1" si="856"/>
        <v>6.5420216693523904E-5</v>
      </c>
      <c r="H472" s="223">
        <f t="shared" ca="1" si="857"/>
        <v>3.2072524758270177E-5</v>
      </c>
      <c r="I472" s="223">
        <f t="shared" ca="1" si="858"/>
        <v>-1.240622467416312E-4</v>
      </c>
      <c r="J472" s="223">
        <f t="shared" ca="1" si="859"/>
        <v>1.9476530781312529E-4</v>
      </c>
      <c r="K472" s="223">
        <f t="shared" ca="1" si="860"/>
        <v>-2.3205044220908928E-4</v>
      </c>
      <c r="L472" s="223">
        <f t="shared" ca="1" si="861"/>
        <v>2.2952024835261024E-4</v>
      </c>
      <c r="M472" s="223">
        <f t="shared" ca="1" si="862"/>
        <v>-1.8760885814181796E-4</v>
      </c>
      <c r="N472" s="223">
        <f t="shared" ca="1" si="863"/>
        <v>1.1350744838668886E-4</v>
      </c>
      <c r="O472" s="223">
        <f t="shared" ca="1" si="864"/>
        <v>-1.9930375178433751E-5</v>
      </c>
      <c r="P472" s="223">
        <f t="shared" ca="1" si="865"/>
        <v>-7.7066361540776819E-5</v>
      </c>
      <c r="Q472" s="223">
        <f t="shared" ca="1" si="866"/>
        <v>1.6084001429274162E-4</v>
      </c>
      <c r="R472" s="223">
        <f t="shared" ca="1" si="867"/>
        <v>-2.1701665880706234E-4</v>
      </c>
      <c r="S472" s="223">
        <f t="shared" ca="1" si="868"/>
        <v>2.3595747897046005E-4</v>
      </c>
      <c r="T472" s="223">
        <f t="shared" ca="1" si="869"/>
        <v>-2.1441259960494857E-4</v>
      </c>
      <c r="U472" s="223">
        <f t="shared" ca="1" si="870"/>
        <v>1.56078701638737E-4</v>
      </c>
      <c r="V472" s="223">
        <f t="shared" ca="1" si="871"/>
        <v>-7.0964743786400438E-5</v>
      </c>
      <c r="W472" s="223">
        <f t="shared" ca="1" si="872"/>
        <v>-2.6325379477679317E-5</v>
      </c>
      <c r="X472" s="223">
        <f t="shared" ca="1" si="873"/>
        <v>1.1909858126858583E-4</v>
      </c>
      <c r="Y472" s="223">
        <f t="shared" ca="1" si="874"/>
        <v>-1.9143679029470109E-4</v>
      </c>
      <c r="Z472" s="223">
        <f t="shared" ca="1" si="875"/>
        <v>2.3092818130738792E-4</v>
      </c>
      <c r="AA472" s="223">
        <f t="shared" ca="1" si="876"/>
        <v>-2.3079680214147452E-4</v>
      </c>
      <c r="AB472" s="223">
        <f t="shared" ca="1" si="877"/>
        <v>1.9106519489843916E-4</v>
      </c>
      <c r="AC472" s="223">
        <f t="shared" ca="1" si="878"/>
        <v>-1.1855052816162488E-4</v>
      </c>
      <c r="AD472" s="223">
        <f t="shared" ca="1" si="879"/>
        <v>2.5694903879886616E-5</v>
      </c>
      <c r="AE472" s="223">
        <f t="shared" ca="1" si="880"/>
        <v>7.1569464563909699E-5</v>
      </c>
      <c r="AF472" s="223">
        <f t="shared" ca="1" si="881"/>
        <v>-1.5655390930949549E-4</v>
      </c>
      <c r="AG472" s="223">
        <f t="shared" ca="1" si="882"/>
        <v>2.1467675780462373E-4</v>
      </c>
      <c r="AH472" s="223">
        <f t="shared" ca="1" si="883"/>
        <v>-2.3596526330608698E-4</v>
      </c>
      <c r="AI472" s="223">
        <f t="shared" ca="1" si="884"/>
        <v>2.1676673363852961E-4</v>
      </c>
      <c r="AJ472" s="223">
        <f t="shared" ca="1" si="885"/>
        <v>-1.6037526190257822E-4</v>
      </c>
      <c r="AK472" s="223">
        <f t="shared" ca="1" si="886"/>
        <v>7.646652437116221E-5</v>
      </c>
      <c r="AL472" s="223">
        <f t="shared" ca="1" si="887"/>
        <v>2.0562376772861497E-5</v>
      </c>
      <c r="AM472" s="223">
        <f t="shared" ca="1" si="888"/>
        <v>-1.1406317526356559E-4</v>
      </c>
      <c r="AN472" s="223">
        <f t="shared" ca="1" si="889"/>
        <v>1.8799295841208529E-4</v>
      </c>
      <c r="AO472" s="223">
        <f t="shared" ca="1" si="890"/>
        <v>-2.2966681790422775E-4</v>
      </c>
      <c r="AP472" s="223">
        <f t="shared" ca="1" si="891"/>
        <v>2.3193433256677709E-4</v>
      </c>
      <c r="AQ472" s="223">
        <f t="shared" ca="1" si="892"/>
        <v>-1.9440644112604134E-4</v>
      </c>
      <c r="AR472" s="223">
        <f t="shared" ca="1" si="893"/>
        <v>1.235221975312854E-4</v>
      </c>
      <c r="AS472" s="223">
        <f t="shared" ca="1" si="894"/>
        <v>-3.144395493203826E-5</v>
      </c>
      <c r="AT472" s="223">
        <f t="shared" ca="1" si="895"/>
        <v>-6.6029456817742312E-5</v>
      </c>
      <c r="AU472" s="223">
        <f t="shared" ca="1" si="896"/>
        <v>1.521735021052084E-4</v>
      </c>
      <c r="AV472" s="223">
        <f t="shared" ca="1" si="897"/>
        <v>-2.12207543550566E-4</v>
      </c>
      <c r="AW472" s="223">
        <f t="shared" ca="1" si="898"/>
        <v>2.3583091099040803E-4</v>
      </c>
      <c r="AX472" s="223">
        <f t="shared" ca="1" si="899"/>
        <v>-2.1899029549719837E-4</v>
      </c>
      <c r="AY472" s="223">
        <f t="shared" ca="1" si="900"/>
        <v>1.645752181054678E-4</v>
      </c>
      <c r="AZ472" s="223">
        <f t="shared" ca="1" si="901"/>
        <v>-8.1922244380911916E-5</v>
      </c>
      <c r="BA472" s="223">
        <f t="shared" ca="1" si="902"/>
        <v>-1.4786988061150818E-5</v>
      </c>
      <c r="BB472" s="223">
        <f t="shared" ca="1" si="903"/>
        <v>1.0895906186686634E-4</v>
      </c>
      <c r="BC472" s="223">
        <f t="shared" ca="1" si="904"/>
        <v>-1.8443588660083148E-4</v>
      </c>
      <c r="BD472" s="223">
        <f t="shared" ca="1" si="905"/>
        <v>2.2826711179775824E-4</v>
      </c>
      <c r="BE472" s="223">
        <f t="shared" ca="1" si="906"/>
        <v>-2.3293215442272557E-4</v>
      </c>
      <c r="BF472" s="223">
        <f t="shared" ca="1" si="907"/>
        <v>1.9763058418283521E-4</v>
      </c>
      <c r="BG472" s="223">
        <f t="shared" ca="1" si="908"/>
        <v>-1.2841946174794414E-4</v>
      </c>
      <c r="BH472" s="223">
        <f t="shared" ca="1" si="909"/>
        <v>3.7174065321504031E-5</v>
      </c>
      <c r="BI472" s="223">
        <f t="shared" ca="1" si="910"/>
        <v>6.0449675395791557E-5</v>
      </c>
      <c r="BJ472" s="223">
        <f t="shared" ca="1" si="911"/>
        <v>-1.4770143127338688E-4</v>
      </c>
      <c r="BK472" s="223">
        <f t="shared" ca="1" si="912"/>
        <v>2.0961050340722318E-4</v>
      </c>
      <c r="BL472" s="223">
        <f t="shared" ca="1" si="913"/>
        <v>-2.3555450295223424E-4</v>
      </c>
      <c r="BM472" s="223">
        <f t="shared" ca="1" si="914"/>
        <v>2.2108194579043418E-4</v>
      </c>
      <c r="BN472" s="223">
        <f t="shared" ca="1" si="915"/>
        <v>-1.6867604035083209E-4</v>
      </c>
      <c r="BO472" s="223">
        <f t="shared" ca="1" si="916"/>
        <v>8.7328617493916542E-5</v>
      </c>
      <c r="BP472" s="223">
        <f t="shared" ca="1" si="917"/>
        <v>9.0026922207565651E-6</v>
      </c>
      <c r="BQ472" s="223">
        <f t="shared" ca="1" si="918"/>
        <v>-1.0378931560553428E-4</v>
      </c>
      <c r="BR472" s="223">
        <f t="shared" ca="1" si="919"/>
        <v>1.8076771750799342E-4</v>
      </c>
      <c r="BS472" s="223">
        <f t="shared" ca="1" si="920"/>
        <v>-2.2672990611859897E-4</v>
      </c>
      <c r="BT472" s="223">
        <f t="shared" ca="1" si="921"/>
        <v>2.3378966665874289E-4</v>
      </c>
      <c r="BU472" s="223">
        <f t="shared" ca="1" si="922"/>
        <v>-2.0073568196559904E-4</v>
      </c>
      <c r="BV472" s="223">
        <f t="shared" ca="1" si="923"/>
        <v>1.3323937088276453E-4</v>
      </c>
      <c r="BW472" s="223">
        <f t="shared" ca="1" si="924"/>
        <v>-4.2881783444044649E-5</v>
      </c>
      <c r="BX472" s="223">
        <f t="shared" ca="1" si="925"/>
        <v>-5.483348134973486E-5</v>
      </c>
      <c r="BY472" s="223">
        <f t="shared" ca="1" si="926"/>
        <v>1.4314039062228112E-4</v>
      </c>
      <c r="BZ472" s="223">
        <f t="shared" ca="1" si="927"/>
        <v>-2.0688720173447092E-4</v>
      </c>
      <c r="CA472" s="223">
        <f t="shared" ca="1" si="928"/>
        <v>2.3513620568943173E-4</v>
      </c>
      <c r="CB472" s="223">
        <f t="shared" ca="1" si="929"/>
        <v>-2.2304042458631102E-4</v>
      </c>
      <c r="CC472" s="223">
        <f t="shared" ca="1" si="930"/>
        <v>1.7267525845669703E-4</v>
      </c>
      <c r="CD472" s="223">
        <f t="shared" ca="1" si="931"/>
        <v>-9.2682387113167088E-5</v>
      </c>
      <c r="CE472" s="223">
        <f t="shared" ca="1" si="932"/>
        <v>-3.2129734952008557E-6</v>
      </c>
      <c r="CF472" s="223">
        <f t="shared" ca="1" si="933"/>
        <v>9.8557050541419965E-5</v>
      </c>
      <c r="CG472" s="223">
        <f t="shared" ca="1" si="934"/>
        <v>-1.7699066070146898E-4</v>
      </c>
      <c r="CH472" s="223">
        <f t="shared" ca="1" si="935"/>
        <v>2.2505612682196919E-4</v>
      </c>
      <c r="CI472" s="223">
        <f t="shared" ca="1" si="936"/>
        <v>-2.3450635274152386E-4</v>
      </c>
      <c r="CJ472" s="223">
        <f t="shared" ca="1" si="937"/>
        <v>2.0371986407954088E-4</v>
      </c>
      <c r="CK472" s="223">
        <f t="shared" ca="1" si="938"/>
        <v>-1.3797902160270049E-4</v>
      </c>
      <c r="CL472" s="223">
        <f t="shared" ca="1" si="939"/>
        <v>4.8563671183691784E-5</v>
      </c>
      <c r="CM472" s="223">
        <f t="shared" ca="1" si="940"/>
        <v>4.9184257664875502E-5</v>
      </c>
      <c r="CN472" s="223">
        <f t="shared" ca="1" si="941"/>
        <v>-1.3849312755222855E-4</v>
      </c>
      <c r="CO472" s="223">
        <f t="shared" ca="1" si="942"/>
        <v>2.040392789474013E-4</v>
      </c>
      <c r="CP472" s="223">
        <f t="shared" ca="1" si="943"/>
        <v>-2.3457627116863151E-4</v>
      </c>
      <c r="CQ472" s="223">
        <f t="shared" ca="1" si="944"/>
        <v>2.2486455217043797E-4</v>
      </c>
      <c r="CR472" s="223">
        <f t="shared" ca="1" si="945"/>
        <v>-1.7657046344360687E-4</v>
      </c>
      <c r="CS472" s="223">
        <f t="shared" ca="1" si="946"/>
        <v>9.7980328328038402E-5</v>
      </c>
      <c r="CT472" s="223">
        <f t="shared" ca="1" si="947"/>
        <v>-2.5786806054542394E-6</v>
      </c>
      <c r="CU472" s="223">
        <f t="shared" ca="1" si="948"/>
        <v>-9.3265418395344963E-5</v>
      </c>
      <c r="CV472" s="223">
        <f t="shared" ca="1" si="949"/>
        <v>1.7310699133904061E-4</v>
      </c>
      <c r="CW472" s="223">
        <f t="shared" ca="1" si="950"/>
        <v>-2.2324678212993446E-4</v>
      </c>
      <c r="CX472" s="223">
        <f t="shared" ca="1" si="951"/>
        <v>2.3508178096617071E-4</v>
      </c>
      <c r="CY472" s="223">
        <f t="shared" ca="1" si="952"/>
        <v>-2.0658133296493092E-4</v>
      </c>
      <c r="CZ472" s="223">
        <f t="shared" ca="1" si="953"/>
        <v>1.4263555891939637E-4</v>
      </c>
      <c r="DA472" s="223">
        <f t="shared" ca="1" si="954"/>
        <v>-5.4216305983737002E-5</v>
      </c>
      <c r="DB472" s="223">
        <f t="shared" ca="1" si="955"/>
        <v>-4.3505407222316697E-5</v>
      </c>
      <c r="DC472" s="223">
        <f t="shared" ca="1" si="956"/>
        <v>1.3376244140073015E-4</v>
      </c>
      <c r="DD472" s="223">
        <f t="shared" ca="1" si="957"/>
        <v>-2.0106845052821366E-4</v>
      </c>
      <c r="DE472" s="223">
        <f t="shared" ca="1" si="958"/>
        <v>2.3387503667345023E-4</v>
      </c>
      <c r="DF472" s="223">
        <f t="shared" ca="1" si="959"/>
        <v>-2.2655322975656246E-4</v>
      </c>
      <c r="DG472" s="223">
        <f t="shared" ca="1" si="960"/>
        <v>1.8035930898573327E-4</v>
      </c>
      <c r="DH472" s="223">
        <f t="shared" ca="1" si="961"/>
        <v>-1.0321924985684534E-4</v>
      </c>
      <c r="DI472" s="223">
        <f t="shared" ca="1" si="962"/>
        <v>8.3687814053357126E-6</v>
      </c>
      <c r="DJ472" s="223">
        <f t="shared" ca="1" si="963"/>
        <v>8.791760664864109E-5</v>
      </c>
      <c r="DK472" s="223">
        <f t="shared" ca="1" si="964"/>
        <v>-1.691190487979214E-4</v>
      </c>
      <c r="DL472" s="223">
        <f t="shared" ca="1" si="965"/>
        <v>2.2130296192407966E-4</v>
      </c>
      <c r="DM472" s="223">
        <f t="shared" ca="1" si="966"/>
        <v>-2.3551560471623764E-4</v>
      </c>
      <c r="DN472" s="223">
        <f t="shared" ca="1" si="967"/>
        <v>2.0931836497992611E-4</v>
      </c>
      <c r="DO472" s="223">
        <f t="shared" ca="1" si="968"/>
        <v>-1.4720617790888089E-4</v>
      </c>
      <c r="DP472" s="223">
        <f t="shared" ca="1" si="969"/>
        <v>5.9836282908329373E-5</v>
      </c>
      <c r="DQ472" s="223">
        <f t="shared" ca="1" si="970"/>
        <v>3.7800350749219163E-5</v>
      </c>
      <c r="DR472" s="223">
        <f t="shared" ca="1" si="971"/>
        <v>-1.2895118175623187E-4</v>
      </c>
      <c r="DS472" s="223">
        <f t="shared" ca="1" si="972"/>
        <v>1.9797650599286487E-4</v>
      </c>
      <c r="DT472" s="223">
        <f t="shared" ca="1" si="973"/>
        <v>-2.3303292460132862E-4</v>
      </c>
      <c r="DU472" s="223">
        <f t="shared" ca="1" si="974"/>
        <v>2.2810544014845266E-4</v>
      </c>
      <c r="DV472" s="223">
        <f t="shared" ca="1" si="975"/>
        <v>-1.8403951282419564E-4</v>
      </c>
      <c r="DW472" s="223">
        <f t="shared" ca="1" si="976"/>
        <v>1.0839599596916688E-4</v>
      </c>
      <c r="DX472" s="223">
        <f t="shared" ca="1" si="977"/>
        <v>-1.4153841164220768E-5</v>
      </c>
      <c r="DY472" s="223">
        <f t="shared" ca="1" si="978"/>
        <v>-8.251683662314932E-5</v>
      </c>
      <c r="DZ472" s="223">
        <f t="shared" ca="1" si="979"/>
        <v>1.6502923526557495E-4</v>
      </c>
      <c r="EA472" s="223">
        <f t="shared" ca="1" si="980"/>
        <v>-2.1922583708901256E-4</v>
      </c>
      <c r="EB472" s="223">
        <f t="shared" ca="1" si="981"/>
        <v>2.3580756267251984E-4</v>
      </c>
      <c r="EC472" s="223">
        <f t="shared" ca="1" si="982"/>
        <v>-2.1192931143876879E-4</v>
      </c>
      <c r="ED472" s="223">
        <f t="shared" ca="1" si="983"/>
        <v>1.5168812540118667E-4</v>
      </c>
      <c r="EE472" s="223">
        <f t="shared" ca="1" si="984"/>
        <v>-6.5420216693520529E-5</v>
      </c>
      <c r="EF472" s="223">
        <f t="shared" ca="1" si="985"/>
        <v>-3.2072524758276451E-5</v>
      </c>
      <c r="EG472" s="223">
        <f t="shared" ca="1" si="986"/>
        <v>1.2406224674162749E-4</v>
      </c>
      <c r="EH472" s="223">
        <f t="shared" ca="1" si="987"/>
        <v>-1.947653078131245E-4</v>
      </c>
      <c r="EI472" s="223">
        <f t="shared" ca="1" si="988"/>
        <v>2.3205044220908958E-4</v>
      </c>
      <c r="EJ472" s="223">
        <f t="shared" ca="1" si="989"/>
        <v>-2.295202483526093E-4</v>
      </c>
      <c r="EK472" s="223">
        <f t="shared" ca="1" si="990"/>
        <v>1.8760885814181349E-4</v>
      </c>
      <c r="EL472" s="223">
        <f t="shared" ca="1" si="991"/>
        <v>-1.1350744838669192E-4</v>
      </c>
      <c r="EM472" s="223">
        <f t="shared" ca="1" si="992"/>
        <v>1.9930375178434727E-5</v>
      </c>
      <c r="EN472" s="223">
        <f t="shared" ca="1" si="993"/>
        <v>7.7066361540779055E-5</v>
      </c>
      <c r="EO472" s="223">
        <f t="shared" ca="1" si="994"/>
        <v>-1.6084001429274519E-4</v>
      </c>
      <c r="EP472" s="223">
        <f t="shared" ca="1" si="995"/>
        <v>2.1701665880706001E-4</v>
      </c>
      <c r="EQ472" s="223">
        <f t="shared" ca="1" si="996"/>
        <v>-2.3595747897046005E-4</v>
      </c>
      <c r="ER472" s="223">
        <f t="shared" ca="1" si="997"/>
        <v>2.1441259960494825E-4</v>
      </c>
      <c r="ES472" s="223">
        <f t="shared" ca="1" si="998"/>
        <v>-1.5607870163873524E-4</v>
      </c>
      <c r="ET472" s="223">
        <f t="shared" ca="1" si="999"/>
        <v>7.0964743786394949E-5</v>
      </c>
      <c r="EU472" s="223">
        <f t="shared" ca="1" si="1000"/>
        <v>2.6325379477675021E-5</v>
      </c>
      <c r="EV472" s="223">
        <f t="shared" ca="1" si="1001"/>
        <v>-1.1909858126858352E-4</v>
      </c>
      <c r="EW472" s="223">
        <f t="shared" ca="1" si="1002"/>
        <v>1.9143679029470149E-4</v>
      </c>
      <c r="EX472" s="223">
        <f t="shared" ca="1" si="1003"/>
        <v>-2.3092818130738879E-4</v>
      </c>
      <c r="EY472" s="223">
        <f t="shared" ca="1" si="1004"/>
        <v>2.3079680214147332E-4</v>
      </c>
      <c r="EZ472" s="223">
        <f t="shared" ca="1" si="1005"/>
        <v>-1.9106519489844171E-4</v>
      </c>
      <c r="FA472" s="223">
        <f t="shared" ca="1" si="1006"/>
        <v>1.1855052816162573E-4</v>
      </c>
      <c r="FB472" s="223">
        <f t="shared" ca="1" si="1007"/>
        <v>-2.5694903879885938E-5</v>
      </c>
      <c r="FC472" s="223">
        <f t="shared" ca="1" si="1008"/>
        <v>-7.1569464563913534E-5</v>
      </c>
      <c r="FD472" s="223">
        <f t="shared" ca="1" si="1009"/>
        <v>1.5655390930950104E-4</v>
      </c>
      <c r="FE472" s="223">
        <f t="shared" ca="1" si="1010"/>
        <v>-2.1467675780462262E-4</v>
      </c>
      <c r="FF472" s="223">
        <f t="shared" ca="1" si="1011"/>
        <v>2.3596526330608704E-4</v>
      </c>
      <c r="FG472" s="223">
        <f t="shared" ca="1" si="1012"/>
        <v>-2.1676673363852931E-4</v>
      </c>
      <c r="FH472" s="223">
        <f t="shared" ca="1" si="1013"/>
        <v>1.6037526190257524E-4</v>
      </c>
      <c r="FI472" s="223">
        <f t="shared" ca="1" si="1014"/>
        <v>-7.6466524371167889E-5</v>
      </c>
      <c r="FJ472" s="223">
        <f t="shared" ca="1" si="1015"/>
        <v>-2.0562376772858827E-5</v>
      </c>
      <c r="FK472" s="223">
        <f t="shared" ca="1" si="1016"/>
        <v>1.1406317526356616E-4</v>
      </c>
      <c r="FL472" s="223">
        <f t="shared" ca="1" si="1017"/>
        <v>-1.8799295841208773E-4</v>
      </c>
      <c r="FM472" s="223">
        <f t="shared" ca="1" si="1018"/>
        <v>2.2966681790422943E-4</v>
      </c>
      <c r="FN472" s="223">
        <f t="shared" ca="1" si="1019"/>
        <v>-2.319343325667782E-4</v>
      </c>
      <c r="FO472" s="223">
        <f t="shared" ca="1" si="1020"/>
        <v>1.9440644112604286E-4</v>
      </c>
      <c r="FP472" s="223">
        <f t="shared" ca="1" si="1021"/>
        <v>-1.2352219753128483E-4</v>
      </c>
      <c r="FQ472" s="223">
        <f t="shared" ca="1" si="1022"/>
        <v>3.1443954932034221E-5</v>
      </c>
      <c r="FR472" s="223">
        <f t="shared" ca="1" si="1023"/>
        <v>6.6029456817749414E-5</v>
      </c>
      <c r="FS472" s="223">
        <f t="shared" ca="1" si="1024"/>
        <v>-1.5217350210520637E-4</v>
      </c>
      <c r="FT472" s="223">
        <f t="shared" ca="1" si="1025"/>
        <v>2.1220754355056486E-4</v>
      </c>
      <c r="FU472" s="223">
        <f t="shared" ca="1" si="1026"/>
        <v>-2.3583091099040803E-4</v>
      </c>
      <c r="FV472" s="223">
        <f t="shared" ca="1" si="1027"/>
        <v>2.1899029549719685E-4</v>
      </c>
      <c r="FW472" s="223">
        <f t="shared" ca="1" si="1028"/>
        <v>-1.6457521810546251E-4</v>
      </c>
      <c r="FX472" s="223">
        <f t="shared" ca="1" si="1029"/>
        <v>8.192224438091441E-5</v>
      </c>
      <c r="FY472" s="223">
        <f t="shared" ca="1" si="1030"/>
        <v>1.4786988061151509E-5</v>
      </c>
      <c r="FZ472" s="223">
        <f t="shared" ca="1" si="1031"/>
        <v>-1.0895906186686696E-4</v>
      </c>
      <c r="GA472" s="223">
        <f t="shared" ca="1" si="1032"/>
        <v>1.8443588660083609E-4</v>
      </c>
      <c r="GB472" s="223">
        <f t="shared" ca="1" si="1033"/>
        <v>-2.282671117977567E-4</v>
      </c>
      <c r="GC472" s="223">
        <f t="shared" ca="1" si="1034"/>
        <v>2.3293215442272543E-4</v>
      </c>
      <c r="GD472" s="223">
        <f t="shared" ca="1" si="1035"/>
        <v>-1.9763058418283483E-4</v>
      </c>
      <c r="GE472" s="223">
        <f t="shared" ca="1" si="1036"/>
        <v>1.2841946174794357E-4</v>
      </c>
      <c r="GF472" s="223">
        <f t="shared" ca="1" si="1037"/>
        <v>-3.717406532149674E-5</v>
      </c>
      <c r="GG472" s="223">
        <f t="shared" ca="1" si="1038"/>
        <v>-6.0449675395785757E-5</v>
      </c>
      <c r="GH472" s="223">
        <f t="shared" ca="1" si="1039"/>
        <v>1.4770143127338742E-4</v>
      </c>
      <c r="GI472" s="223">
        <f t="shared" ca="1" si="1040"/>
        <v>-2.0961050340722348E-4</v>
      </c>
      <c r="GJ472" s="223">
        <f t="shared" ca="1" si="1041"/>
        <v>2.3555450295223424E-4</v>
      </c>
      <c r="GK472" s="223">
        <f t="shared" ca="1" si="1042"/>
        <v>-2.2108194579043157E-4</v>
      </c>
      <c r="GL472" s="223">
        <f t="shared" ca="1" si="1043"/>
        <v>1.6867604035083626E-4</v>
      </c>
      <c r="GM472" s="223">
        <f t="shared" ca="1" si="1044"/>
        <v>-8.7328617493915905E-5</v>
      </c>
      <c r="GN472" s="223">
        <f t="shared" ca="1" si="1045"/>
        <v>-9.0026922207572292E-6</v>
      </c>
      <c r="GO472" s="223">
        <f t="shared" ca="1" si="1046"/>
        <v>1.0378931560554095E-4</v>
      </c>
      <c r="GP472" s="223">
        <f t="shared" ca="1" si="1047"/>
        <v>-1.8076771750799819E-4</v>
      </c>
      <c r="GQ472" s="223">
        <f t="shared" ca="1" si="1048"/>
        <v>2.2672990611860103E-4</v>
      </c>
      <c r="GR472" s="223">
        <f t="shared" ca="1" si="1049"/>
        <v>-2.33789666658741E-4</v>
      </c>
      <c r="GS472" s="223">
        <f t="shared" ca="1" si="1050"/>
        <v>2.0073568196560571E-4</v>
      </c>
      <c r="GT472" s="223">
        <f t="shared" ca="1" si="1051"/>
        <v>-1.3323937088276949E-4</v>
      </c>
      <c r="GU472" s="223">
        <f t="shared" ca="1" si="1052"/>
        <v>4.2881783444050585E-5</v>
      </c>
      <c r="GV472" s="223">
        <f t="shared" ca="1" si="1053"/>
        <v>5.4833481349735551E-5</v>
      </c>
      <c r="GW472" s="223">
        <f t="shared" ca="1" si="1054"/>
        <v>-1.4314039062228169E-4</v>
      </c>
      <c r="GX472" s="223">
        <f t="shared" ca="1" si="1055"/>
        <v>2.0688720173447125E-4</v>
      </c>
      <c r="GY472" s="223">
        <f t="shared" ca="1" si="1056"/>
        <v>-2.3513620568943233E-4</v>
      </c>
      <c r="GZ472" s="223">
        <f t="shared" ca="1" si="1057"/>
        <v>2.2304042458630864E-4</v>
      </c>
      <c r="HA472" s="223">
        <f t="shared" ca="1" si="1058"/>
        <v>-1.726752584566874E-4</v>
      </c>
      <c r="HB472" s="223">
        <f t="shared" ca="1" si="1059"/>
        <v>9.2682387113178797E-5</v>
      </c>
      <c r="HC472" s="223">
        <f t="shared" ca="1" si="1060"/>
        <v>3.2129734951881164E-6</v>
      </c>
      <c r="HD472" s="223">
        <f t="shared" ca="1" si="1061"/>
        <v>-9.8557050541414463E-5</v>
      </c>
      <c r="HE472" s="223">
        <f t="shared" ca="1" si="1062"/>
        <v>1.7699066070146503E-4</v>
      </c>
      <c r="HF472" s="223">
        <f t="shared" ca="1" si="1063"/>
        <v>-2.2505612682196941E-4</v>
      </c>
      <c r="HG472" s="223">
        <f t="shared" ca="1" si="1064"/>
        <v>2.3450635274152376E-4</v>
      </c>
      <c r="HH472" s="223">
        <f t="shared" ca="1" si="1065"/>
        <v>-2.0371986407953713E-4</v>
      </c>
      <c r="HI472" s="223">
        <f t="shared" ca="1" si="1066"/>
        <v>1.379790216026945E-4</v>
      </c>
      <c r="HJ472" s="223">
        <f t="shared" ca="1" si="1067"/>
        <v>-4.856367118368452E-5</v>
      </c>
      <c r="HK472" s="223">
        <f t="shared" ca="1" si="1068"/>
        <v>-4.9184257664889298E-5</v>
      </c>
      <c r="HL472" s="223">
        <f t="shared" ca="1" si="1069"/>
        <v>1.3849312755221825E-4</v>
      </c>
      <c r="HM472" s="223">
        <f t="shared" ca="1" si="1070"/>
        <v>-2.0403927894739829E-4</v>
      </c>
      <c r="HN472" s="223">
        <f t="shared" ca="1" si="1071"/>
        <v>2.3457627116863086E-4</v>
      </c>
      <c r="HO472" s="223">
        <f t="shared" ca="1" si="1072"/>
        <v>-2.2486455217043776E-4</v>
      </c>
      <c r="HP472" s="223">
        <f t="shared" ca="1" si="1073"/>
        <v>1.7657046344360641E-4</v>
      </c>
      <c r="HQ472" s="223">
        <f t="shared" ca="1" si="1074"/>
        <v>-9.7980328328037752E-5</v>
      </c>
      <c r="HR472" s="223">
        <f t="shared" ca="1" si="1075"/>
        <v>2.5786806054468533E-6</v>
      </c>
      <c r="HS472" s="223">
        <f t="shared" ca="1" si="1076"/>
        <v>9.3265418395351767E-5</v>
      </c>
      <c r="HT472" s="223">
        <f t="shared" ca="1" si="1077"/>
        <v>-1.7310699133905018E-4</v>
      </c>
      <c r="HU472" s="223">
        <f t="shared" ca="1" si="1078"/>
        <v>2.2324678212993037E-4</v>
      </c>
      <c r="HV472" s="223">
        <f t="shared" ca="1" si="1079"/>
        <v>-2.3508178096617183E-4</v>
      </c>
      <c r="HW472" s="223">
        <f t="shared" ca="1" si="1080"/>
        <v>2.0658133296493704E-4</v>
      </c>
      <c r="HX472" s="223">
        <f t="shared" ca="1" si="1081"/>
        <v>-1.426355589193958E-4</v>
      </c>
      <c r="HY472" s="223">
        <f t="shared" ca="1" si="1082"/>
        <v>5.4216305983736338E-5</v>
      </c>
      <c r="HZ472" s="223">
        <f t="shared" ca="1" si="1083"/>
        <v>4.3505407222317388E-5</v>
      </c>
      <c r="IA472" s="223">
        <f t="shared" ca="1" si="1084"/>
        <v>-1.3376244140073069E-4</v>
      </c>
      <c r="IB472" s="223">
        <f t="shared" ca="1" si="1085"/>
        <v>2.0106845052822103E-4</v>
      </c>
      <c r="IC472" s="223">
        <f t="shared" ca="1" si="1086"/>
        <v>-2.338750366734521E-4</v>
      </c>
      <c r="ID472" s="223">
        <f t="shared" ca="1" si="1087"/>
        <v>2.2655322975655853E-4</v>
      </c>
      <c r="IE472" s="223">
        <f t="shared" ca="1" si="1088"/>
        <v>1.9200060123074548E-5</v>
      </c>
      <c r="IF472" s="223">
        <f t="shared" ca="1" si="1089"/>
        <v>1.0321924985685676E-4</v>
      </c>
      <c r="IG472" s="223">
        <f t="shared" ca="1" si="1090"/>
        <v>-8.3687814053350215E-6</v>
      </c>
      <c r="IH472" s="223">
        <f t="shared" ca="1" si="1091"/>
        <v>-8.7917606648641713E-5</v>
      </c>
      <c r="II472" s="223">
        <f t="shared" ca="1" si="1092"/>
        <v>1.6911904879792186E-4</v>
      </c>
      <c r="IJ472" s="223">
        <f t="shared" ca="1" si="1093"/>
        <v>-2.2130296192407988E-4</v>
      </c>
      <c r="IK472" s="223">
        <f t="shared" ca="1" si="1094"/>
        <v>2.3551560471623761E-4</v>
      </c>
      <c r="IL472" s="223">
        <f t="shared" ca="1" si="1095"/>
        <v>-2.0931836497991958E-4</v>
      </c>
      <c r="IM472" s="223">
        <f t="shared" ca="1" si="1096"/>
        <v>1.4720617790886983E-4</v>
      </c>
      <c r="IN472" s="223">
        <f t="shared" ca="1" si="1097"/>
        <v>-5.9836282908341679E-5</v>
      </c>
      <c r="IO472" s="223">
        <f t="shared" ca="1" si="1098"/>
        <v>-3.78003507492066E-5</v>
      </c>
      <c r="IP472" s="223">
        <f t="shared" ca="1" si="1099"/>
        <v>1.2895118175622119E-4</v>
      </c>
      <c r="IQ472" s="223">
        <f t="shared" ca="1" si="1100"/>
        <v>-1.9797650599286527E-4</v>
      </c>
      <c r="IR472" s="223">
        <f t="shared" ca="1" si="1101"/>
        <v>2.330329246013287E-4</v>
      </c>
      <c r="IS472" s="223">
        <f t="shared" ca="1" si="1102"/>
        <v>-2.281054401484525E-4</v>
      </c>
      <c r="IT472" s="223">
        <f t="shared" ca="1" si="1103"/>
        <v>1.8403951282419521E-4</v>
      </c>
      <c r="IU472" s="223">
        <f t="shared" ca="1" si="1104"/>
        <v>-1.0839599596915435E-4</v>
      </c>
      <c r="IV472" s="223">
        <f t="shared" ca="1" si="1105"/>
        <v>1.41538411642067E-5</v>
      </c>
      <c r="IW472" s="223">
        <f t="shared" ca="1" si="1106"/>
        <v>8.2516836623162547E-5</v>
      </c>
      <c r="IX472" s="223">
        <f t="shared" ca="1" si="1107"/>
        <v>-1.6502923526556584E-4</v>
      </c>
      <c r="IY472" s="223">
        <f t="shared" ca="1" si="1108"/>
        <v>2.1922583708900787E-4</v>
      </c>
      <c r="IZ472" s="223">
        <f t="shared" ca="1" si="1109"/>
        <v>-2.3580756267251984E-4</v>
      </c>
      <c r="JA472" s="223">
        <f t="shared" ca="1" si="1110"/>
        <v>2.1192931143876852E-4</v>
      </c>
      <c r="JB472" s="223">
        <f t="shared" ca="1" si="1111"/>
        <v>-1.5168812540118615E-4</v>
      </c>
    </row>
    <row r="473" spans="2:262">
      <c r="B473" s="230">
        <v>112</v>
      </c>
      <c r="C473" s="229">
        <f t="shared" si="1112"/>
        <v>2.1875000000000015E-3</v>
      </c>
      <c r="D473" s="226">
        <f t="shared" ca="1" si="855"/>
        <v>49.882212014919403</v>
      </c>
      <c r="E473" s="225">
        <f ca="1">DN361</f>
        <v>-0.11778798508059947</v>
      </c>
      <c r="F473" s="224">
        <v>112</v>
      </c>
      <c r="G473" s="223">
        <f t="shared" ca="1" si="856"/>
        <v>4.816251665028556E-5</v>
      </c>
      <c r="H473" s="223">
        <f t="shared" ca="1" si="857"/>
        <v>3.1936929720846629E-5</v>
      </c>
      <c r="I473" s="223">
        <f t="shared" ca="1" si="858"/>
        <v>-1.0717426805096867E-4</v>
      </c>
      <c r="J473" s="223">
        <f t="shared" ca="1" si="859"/>
        <v>1.6609529560749007E-4</v>
      </c>
      <c r="K473" s="223">
        <f t="shared" ca="1" si="860"/>
        <v>-1.9972982006537506E-4</v>
      </c>
      <c r="L473" s="223">
        <f t="shared" ca="1" si="861"/>
        <v>2.0295728997363416E-4</v>
      </c>
      <c r="M473" s="223">
        <f t="shared" ca="1" si="862"/>
        <v>-1.7528635229582235E-4</v>
      </c>
      <c r="N473" s="223">
        <f t="shared" ca="1" si="863"/>
        <v>1.2092965645571225E-4</v>
      </c>
      <c r="O473" s="223">
        <f t="shared" ca="1" si="864"/>
        <v>-4.8162516650285654E-5</v>
      </c>
      <c r="P473" s="223">
        <f t="shared" ca="1" si="865"/>
        <v>-3.1936929720846981E-5</v>
      </c>
      <c r="Q473" s="223">
        <f t="shared" ca="1" si="866"/>
        <v>1.0717426805096882E-4</v>
      </c>
      <c r="R473" s="223">
        <f t="shared" ca="1" si="867"/>
        <v>-1.6609529560748996E-4</v>
      </c>
      <c r="S473" s="223">
        <f t="shared" ca="1" si="868"/>
        <v>1.9972982006537509E-4</v>
      </c>
      <c r="T473" s="223">
        <f t="shared" ca="1" si="869"/>
        <v>-2.0295728997363403E-4</v>
      </c>
      <c r="U473" s="223">
        <f t="shared" ca="1" si="870"/>
        <v>1.7528635229582264E-4</v>
      </c>
      <c r="V473" s="223">
        <f t="shared" ca="1" si="871"/>
        <v>-1.2092965645571212E-4</v>
      </c>
      <c r="W473" s="223">
        <f t="shared" ca="1" si="872"/>
        <v>4.8162516650284773E-5</v>
      </c>
      <c r="X473" s="223">
        <f t="shared" ca="1" si="873"/>
        <v>3.1936929720846439E-5</v>
      </c>
      <c r="Y473" s="223">
        <f t="shared" ca="1" si="874"/>
        <v>-1.0717426805096898E-4</v>
      </c>
      <c r="Z473" s="223">
        <f t="shared" ca="1" si="875"/>
        <v>1.6609529560749047E-4</v>
      </c>
      <c r="AA473" s="223">
        <f t="shared" ca="1" si="876"/>
        <v>-1.9972982006537498E-4</v>
      </c>
      <c r="AB473" s="223">
        <f t="shared" ca="1" si="877"/>
        <v>2.0295728997363411E-4</v>
      </c>
      <c r="AC473" s="223">
        <f t="shared" ca="1" si="878"/>
        <v>-1.7528635229582216E-4</v>
      </c>
      <c r="AD473" s="223">
        <f t="shared" ca="1" si="879"/>
        <v>1.2092965645571256E-4</v>
      </c>
      <c r="AE473" s="223">
        <f t="shared" ca="1" si="880"/>
        <v>-4.8162516650283893E-5</v>
      </c>
      <c r="AF473" s="223">
        <f t="shared" ca="1" si="881"/>
        <v>-3.193692972084732E-5</v>
      </c>
      <c r="AG473" s="223">
        <f t="shared" ca="1" si="882"/>
        <v>1.0717426805096849E-4</v>
      </c>
      <c r="AH473" s="223">
        <f t="shared" ca="1" si="883"/>
        <v>-1.6609529560749101E-4</v>
      </c>
      <c r="AI473" s="223">
        <f t="shared" ca="1" si="884"/>
        <v>1.997298200653752E-4</v>
      </c>
      <c r="AJ473" s="223">
        <f t="shared" ca="1" si="885"/>
        <v>-2.0295728997363419E-4</v>
      </c>
      <c r="AK473" s="223">
        <f t="shared" ca="1" si="886"/>
        <v>1.7528635229582169E-4</v>
      </c>
      <c r="AL473" s="223">
        <f t="shared" ca="1" si="887"/>
        <v>-1.2092965645571183E-4</v>
      </c>
      <c r="AM473" s="223">
        <f t="shared" ca="1" si="888"/>
        <v>4.8162516650285858E-5</v>
      </c>
      <c r="AN473" s="223">
        <f t="shared" ca="1" si="889"/>
        <v>3.1936929720848215E-5</v>
      </c>
      <c r="AO473" s="223">
        <f t="shared" ca="1" si="890"/>
        <v>-1.0717426805096928E-4</v>
      </c>
      <c r="AP473" s="223">
        <f t="shared" ca="1" si="891"/>
        <v>1.6609529560748982E-4</v>
      </c>
      <c r="AQ473" s="223">
        <f t="shared" ca="1" si="892"/>
        <v>-1.9972982006537541E-4</v>
      </c>
      <c r="AR473" s="223">
        <f t="shared" ca="1" si="893"/>
        <v>2.0295728997363405E-4</v>
      </c>
      <c r="AS473" s="223">
        <f t="shared" ca="1" si="894"/>
        <v>-1.7528635229582275E-4</v>
      </c>
      <c r="AT473" s="223">
        <f t="shared" ca="1" si="895"/>
        <v>1.209296564557111E-4</v>
      </c>
      <c r="AU473" s="223">
        <f t="shared" ca="1" si="896"/>
        <v>-4.8162516650284977E-5</v>
      </c>
      <c r="AV473" s="223">
        <f t="shared" ca="1" si="897"/>
        <v>-3.193692972084625E-5</v>
      </c>
      <c r="AW473" s="223">
        <f t="shared" ca="1" si="898"/>
        <v>1.0717426805097007E-4</v>
      </c>
      <c r="AX473" s="223">
        <f t="shared" ca="1" si="899"/>
        <v>-1.6609529560749036E-4</v>
      </c>
      <c r="AY473" s="223">
        <f t="shared" ca="1" si="900"/>
        <v>1.997298200653749E-4</v>
      </c>
      <c r="AZ473" s="223">
        <f t="shared" ca="1" si="901"/>
        <v>-2.0295728997363392E-4</v>
      </c>
      <c r="BA473" s="223">
        <f t="shared" ca="1" si="902"/>
        <v>1.7528635229582226E-4</v>
      </c>
      <c r="BB473" s="223">
        <f t="shared" ca="1" si="903"/>
        <v>-1.2092965645571273E-4</v>
      </c>
      <c r="BC473" s="223">
        <f t="shared" ca="1" si="904"/>
        <v>4.8162516650286928E-5</v>
      </c>
      <c r="BD473" s="223">
        <f t="shared" ca="1" si="905"/>
        <v>3.1936929720850004E-5</v>
      </c>
      <c r="BE473" s="223">
        <f t="shared" ca="1" si="906"/>
        <v>-1.0717426805097082E-4</v>
      </c>
      <c r="BF473" s="223">
        <f t="shared" ca="1" si="907"/>
        <v>1.6609529560749091E-4</v>
      </c>
      <c r="BG473" s="223">
        <f t="shared" ca="1" si="908"/>
        <v>-1.9972982006537514E-4</v>
      </c>
      <c r="BH473" s="223">
        <f t="shared" ca="1" si="909"/>
        <v>2.0295728997363424E-4</v>
      </c>
      <c r="BI473" s="223">
        <f t="shared" ca="1" si="910"/>
        <v>-1.7528635229582332E-4</v>
      </c>
      <c r="BJ473" s="223">
        <f t="shared" ca="1" si="911"/>
        <v>1.2092965645570964E-4</v>
      </c>
      <c r="BK473" s="223">
        <f t="shared" ca="1" si="912"/>
        <v>-4.8162516650283201E-5</v>
      </c>
      <c r="BL473" s="223">
        <f t="shared" ca="1" si="913"/>
        <v>-3.1936929720848025E-5</v>
      </c>
      <c r="BM473" s="223">
        <f t="shared" ca="1" si="914"/>
        <v>1.0717426805096912E-4</v>
      </c>
      <c r="BN473" s="223">
        <f t="shared" ca="1" si="915"/>
        <v>-1.6609529560748971E-4</v>
      </c>
      <c r="BO473" s="223">
        <f t="shared" ca="1" si="916"/>
        <v>1.9972982006537465E-4</v>
      </c>
      <c r="BP473" s="223">
        <f t="shared" ca="1" si="917"/>
        <v>-2.0295728997363362E-4</v>
      </c>
      <c r="BQ473" s="223">
        <f t="shared" ca="1" si="918"/>
        <v>1.7528635229582134E-4</v>
      </c>
      <c r="BR473" s="223">
        <f t="shared" ca="1" si="919"/>
        <v>-1.2092965645571126E-4</v>
      </c>
      <c r="BS473" s="223">
        <f t="shared" ca="1" si="920"/>
        <v>4.816251665028518E-5</v>
      </c>
      <c r="BT473" s="223">
        <f t="shared" ca="1" si="921"/>
        <v>3.1936929720846019E-5</v>
      </c>
      <c r="BU473" s="223">
        <f t="shared" ca="1" si="922"/>
        <v>-1.0717426805097236E-4</v>
      </c>
      <c r="BV473" s="223">
        <f t="shared" ca="1" si="923"/>
        <v>1.6609529560749196E-4</v>
      </c>
      <c r="BW473" s="223">
        <f t="shared" ca="1" si="924"/>
        <v>-1.9972982006537558E-4</v>
      </c>
      <c r="BX473" s="223">
        <f t="shared" ca="1" si="925"/>
        <v>2.0295728997363395E-4</v>
      </c>
      <c r="BY473" s="223">
        <f t="shared" ca="1" si="926"/>
        <v>-1.7528635229582237E-4</v>
      </c>
      <c r="BZ473" s="223">
        <f t="shared" ca="1" si="927"/>
        <v>1.2092965645571289E-4</v>
      </c>
      <c r="CA473" s="223">
        <f t="shared" ca="1" si="928"/>
        <v>-4.8162516650281467E-5</v>
      </c>
      <c r="CB473" s="223">
        <f t="shared" ca="1" si="929"/>
        <v>-3.1936929720849814E-5</v>
      </c>
      <c r="CC473" s="223">
        <f t="shared" ca="1" si="930"/>
        <v>1.0717426805097066E-4</v>
      </c>
      <c r="CD473" s="223">
        <f t="shared" ca="1" si="931"/>
        <v>-1.6609529560749077E-4</v>
      </c>
      <c r="CE473" s="223">
        <f t="shared" ca="1" si="932"/>
        <v>1.9972982006537509E-4</v>
      </c>
      <c r="CF473" s="223">
        <f t="shared" ca="1" si="933"/>
        <v>-2.0295728997363427E-4</v>
      </c>
      <c r="CG473" s="223">
        <f t="shared" ca="1" si="934"/>
        <v>1.7528635229582037E-4</v>
      </c>
      <c r="CH473" s="223">
        <f t="shared" ca="1" si="935"/>
        <v>-1.209296564557098E-4</v>
      </c>
      <c r="CI473" s="223">
        <f t="shared" ca="1" si="936"/>
        <v>4.8162516650283418E-5</v>
      </c>
      <c r="CJ473" s="223">
        <f t="shared" ca="1" si="937"/>
        <v>3.1936929720847822E-5</v>
      </c>
      <c r="CK473" s="223">
        <f t="shared" ca="1" si="938"/>
        <v>-1.0717426805096895E-4</v>
      </c>
      <c r="CL473" s="223">
        <f t="shared" ca="1" si="939"/>
        <v>1.6609529560748961E-4</v>
      </c>
      <c r="CM473" s="223">
        <f t="shared" ca="1" si="940"/>
        <v>-1.9972982006537598E-4</v>
      </c>
      <c r="CN473" s="223">
        <f t="shared" ca="1" si="941"/>
        <v>2.0295728997363368E-4</v>
      </c>
      <c r="CO473" s="223">
        <f t="shared" ca="1" si="942"/>
        <v>-1.7528635229582145E-4</v>
      </c>
      <c r="CP473" s="223">
        <f t="shared" ca="1" si="943"/>
        <v>1.2092965645571143E-4</v>
      </c>
      <c r="CQ473" s="223">
        <f t="shared" ca="1" si="944"/>
        <v>-4.8162516650285356E-5</v>
      </c>
      <c r="CR473" s="223">
        <f t="shared" ca="1" si="945"/>
        <v>-3.193692972084583E-5</v>
      </c>
      <c r="CS473" s="223">
        <f t="shared" ca="1" si="946"/>
        <v>1.0717426805097219E-4</v>
      </c>
      <c r="CT473" s="223">
        <f t="shared" ca="1" si="947"/>
        <v>-1.6609529560749186E-4</v>
      </c>
      <c r="CU473" s="223">
        <f t="shared" ca="1" si="948"/>
        <v>1.9972982006537552E-4</v>
      </c>
      <c r="CV473" s="223">
        <f t="shared" ca="1" si="949"/>
        <v>-2.02957289973634E-4</v>
      </c>
      <c r="CW473" s="223">
        <f t="shared" ca="1" si="950"/>
        <v>1.7528635229582248E-4</v>
      </c>
      <c r="CX473" s="223">
        <f t="shared" ca="1" si="951"/>
        <v>-1.2092965645571305E-4</v>
      </c>
      <c r="CY473" s="223">
        <f t="shared" ca="1" si="952"/>
        <v>4.8162516650287321E-5</v>
      </c>
      <c r="CZ473" s="223">
        <f t="shared" ca="1" si="953"/>
        <v>3.1936929720843851E-5</v>
      </c>
      <c r="DA473" s="223">
        <f t="shared" ca="1" si="954"/>
        <v>-1.0717426805097546E-4</v>
      </c>
      <c r="DB473" s="223">
        <f t="shared" ca="1" si="955"/>
        <v>1.660952956074941E-4</v>
      </c>
      <c r="DC473" s="223">
        <f t="shared" ca="1" si="956"/>
        <v>-1.9972982006537639E-4</v>
      </c>
      <c r="DD473" s="223">
        <f t="shared" ca="1" si="957"/>
        <v>2.029572899736334E-4</v>
      </c>
      <c r="DE473" s="223">
        <f t="shared" ca="1" si="958"/>
        <v>-1.7528635229582047E-4</v>
      </c>
      <c r="DF473" s="223">
        <f t="shared" ca="1" si="959"/>
        <v>1.2092965645570996E-4</v>
      </c>
      <c r="DG473" s="223">
        <f t="shared" ca="1" si="960"/>
        <v>-4.8162516650283594E-5</v>
      </c>
      <c r="DH473" s="223">
        <f t="shared" ca="1" si="961"/>
        <v>-3.1936929720847605E-5</v>
      </c>
      <c r="DI473" s="223">
        <f t="shared" ca="1" si="962"/>
        <v>1.0717426805096875E-4</v>
      </c>
      <c r="DJ473" s="223">
        <f t="shared" ca="1" si="963"/>
        <v>-1.6609529560748947E-4</v>
      </c>
      <c r="DK473" s="223">
        <f t="shared" ca="1" si="964"/>
        <v>1.9972982006537457E-4</v>
      </c>
      <c r="DL473" s="223">
        <f t="shared" ca="1" si="965"/>
        <v>-2.0295728997363462E-4</v>
      </c>
      <c r="DM473" s="223">
        <f t="shared" ca="1" si="966"/>
        <v>1.752863522958185E-4</v>
      </c>
      <c r="DN473" s="223">
        <f t="shared" ca="1" si="967"/>
        <v>-1.2092965645570687E-4</v>
      </c>
      <c r="DO473" s="223">
        <f t="shared" ca="1" si="968"/>
        <v>4.8162516650279895E-5</v>
      </c>
      <c r="DP473" s="223">
        <f t="shared" ca="1" si="969"/>
        <v>3.19369297208514E-5</v>
      </c>
      <c r="DQ473" s="223">
        <f t="shared" ca="1" si="970"/>
        <v>-1.0717426805097202E-4</v>
      </c>
      <c r="DR473" s="223">
        <f t="shared" ca="1" si="971"/>
        <v>1.6609529560749172E-4</v>
      </c>
      <c r="DS473" s="223">
        <f t="shared" ca="1" si="972"/>
        <v>-1.9972982006537547E-4</v>
      </c>
      <c r="DT473" s="223">
        <f t="shared" ca="1" si="973"/>
        <v>2.02957289973634E-4</v>
      </c>
      <c r="DU473" s="223">
        <f t="shared" ca="1" si="974"/>
        <v>-1.7528635229582259E-4</v>
      </c>
      <c r="DV473" s="223">
        <f t="shared" ca="1" si="975"/>
        <v>1.2092965645571321E-4</v>
      </c>
      <c r="DW473" s="223">
        <f t="shared" ca="1" si="976"/>
        <v>-4.8162516650287525E-5</v>
      </c>
      <c r="DX473" s="223">
        <f t="shared" ca="1" si="977"/>
        <v>-3.1936929720843634E-5</v>
      </c>
      <c r="DY473" s="223">
        <f t="shared" ca="1" si="978"/>
        <v>1.071742680509753E-4</v>
      </c>
      <c r="DZ473" s="223">
        <f t="shared" ca="1" si="979"/>
        <v>-1.6609529560749397E-4</v>
      </c>
      <c r="EA473" s="223">
        <f t="shared" ca="1" si="980"/>
        <v>1.9972982006537634E-4</v>
      </c>
      <c r="EB473" s="223">
        <f t="shared" ca="1" si="981"/>
        <v>-2.029572899736334E-4</v>
      </c>
      <c r="EC473" s="223">
        <f t="shared" ca="1" si="982"/>
        <v>1.7528635229582058E-4</v>
      </c>
      <c r="ED473" s="223">
        <f t="shared" ca="1" si="983"/>
        <v>-1.2092965645571012E-4</v>
      </c>
      <c r="EE473" s="223">
        <f t="shared" ca="1" si="984"/>
        <v>4.8162516650283784E-5</v>
      </c>
      <c r="EF473" s="223">
        <f t="shared" ca="1" si="985"/>
        <v>3.1936929720847415E-5</v>
      </c>
      <c r="EG473" s="223">
        <f t="shared" ca="1" si="986"/>
        <v>-1.0717426805096859E-4</v>
      </c>
      <c r="EH473" s="223">
        <f t="shared" ca="1" si="987"/>
        <v>1.6609529560748936E-4</v>
      </c>
      <c r="EI473" s="223">
        <f t="shared" ca="1" si="988"/>
        <v>-1.9972982006537452E-4</v>
      </c>
      <c r="EJ473" s="223">
        <f t="shared" ca="1" si="989"/>
        <v>2.0295728997363281E-4</v>
      </c>
      <c r="EK473" s="223">
        <f t="shared" ca="1" si="990"/>
        <v>-1.752863522958186E-4</v>
      </c>
      <c r="EL473" s="223">
        <f t="shared" ca="1" si="991"/>
        <v>1.2092965645570703E-4</v>
      </c>
      <c r="EM473" s="223">
        <f t="shared" ca="1" si="992"/>
        <v>-4.8162516650280071E-5</v>
      </c>
      <c r="EN473" s="223">
        <f t="shared" ca="1" si="993"/>
        <v>-3.193692972085121E-5</v>
      </c>
      <c r="EO473" s="223">
        <f t="shared" ca="1" si="994"/>
        <v>1.0717426805097184E-4</v>
      </c>
      <c r="EP473" s="223">
        <f t="shared" ca="1" si="995"/>
        <v>-1.6609529560749161E-4</v>
      </c>
      <c r="EQ473" s="223">
        <f t="shared" ca="1" si="996"/>
        <v>1.9972982006537541E-4</v>
      </c>
      <c r="ER473" s="223">
        <f t="shared" ca="1" si="997"/>
        <v>-2.0295728997363405E-4</v>
      </c>
      <c r="ES473" s="223">
        <f t="shared" ca="1" si="998"/>
        <v>1.752863522958227E-4</v>
      </c>
      <c r="ET473" s="223">
        <f t="shared" ca="1" si="999"/>
        <v>-1.2092965645571338E-4</v>
      </c>
      <c r="EU473" s="223">
        <f t="shared" ca="1" si="1000"/>
        <v>4.8162516650287728E-5</v>
      </c>
      <c r="EV473" s="223">
        <f t="shared" ca="1" si="1001"/>
        <v>3.1936929720854964E-5</v>
      </c>
      <c r="EW473" s="223">
        <f t="shared" ca="1" si="1002"/>
        <v>-1.0717426805097511E-4</v>
      </c>
      <c r="EX473" s="223">
        <f t="shared" ca="1" si="1003"/>
        <v>1.6609529560749386E-4</v>
      </c>
      <c r="EY473" s="223">
        <f t="shared" ca="1" si="1004"/>
        <v>-1.9972982006537631E-4</v>
      </c>
      <c r="EZ473" s="223">
        <f t="shared" ca="1" si="1005"/>
        <v>2.0295728997363346E-4</v>
      </c>
      <c r="FA473" s="223">
        <f t="shared" ca="1" si="1006"/>
        <v>-1.7528635229582069E-4</v>
      </c>
      <c r="FB473" s="223">
        <f t="shared" ca="1" si="1007"/>
        <v>1.2092965645571029E-4</v>
      </c>
      <c r="FC473" s="223">
        <f t="shared" ca="1" si="1008"/>
        <v>-4.8162516650284001E-5</v>
      </c>
      <c r="FD473" s="223">
        <f t="shared" ca="1" si="1009"/>
        <v>-3.1936929720847225E-5</v>
      </c>
      <c r="FE473" s="223">
        <f t="shared" ca="1" si="1010"/>
        <v>1.0717426805096844E-4</v>
      </c>
      <c r="FF473" s="223">
        <f t="shared" ca="1" si="1011"/>
        <v>-1.6609529560748925E-4</v>
      </c>
      <c r="FG473" s="223">
        <f t="shared" ca="1" si="1012"/>
        <v>1.9972982006537449E-4</v>
      </c>
      <c r="FH473" s="223">
        <f t="shared" ca="1" si="1013"/>
        <v>-2.0295728997363286E-4</v>
      </c>
      <c r="FI473" s="223">
        <f t="shared" ca="1" si="1014"/>
        <v>1.7528635229581871E-4</v>
      </c>
      <c r="FJ473" s="223">
        <f t="shared" ca="1" si="1015"/>
        <v>-1.209296564557072E-4</v>
      </c>
      <c r="FK473" s="223">
        <f t="shared" ca="1" si="1016"/>
        <v>4.8162516650280288E-5</v>
      </c>
      <c r="FL473" s="223">
        <f t="shared" ca="1" si="1017"/>
        <v>3.1936929720850979E-5</v>
      </c>
      <c r="FM473" s="223">
        <f t="shared" ca="1" si="1018"/>
        <v>-1.0717426805097168E-4</v>
      </c>
      <c r="FN473" s="223">
        <f t="shared" ca="1" si="1019"/>
        <v>1.660952956074915E-4</v>
      </c>
      <c r="FO473" s="223">
        <f t="shared" ca="1" si="1020"/>
        <v>-1.9972982006537536E-4</v>
      </c>
      <c r="FP473" s="223">
        <f t="shared" ca="1" si="1021"/>
        <v>2.0295728997363405E-4</v>
      </c>
      <c r="FQ473" s="223">
        <f t="shared" ca="1" si="1022"/>
        <v>-1.7528635229582281E-4</v>
      </c>
      <c r="FR473" s="223">
        <f t="shared" ca="1" si="1023"/>
        <v>1.2092965645571354E-4</v>
      </c>
      <c r="FS473" s="223">
        <f t="shared" ca="1" si="1024"/>
        <v>-4.8162516650276547E-5</v>
      </c>
      <c r="FT473" s="223">
        <f t="shared" ca="1" si="1025"/>
        <v>-3.1936929720854774E-5</v>
      </c>
      <c r="FU473" s="223">
        <f t="shared" ca="1" si="1026"/>
        <v>1.0717426805097494E-4</v>
      </c>
      <c r="FV473" s="223">
        <f t="shared" ca="1" si="1027"/>
        <v>-1.6609529560749375E-4</v>
      </c>
      <c r="FW473" s="223">
        <f t="shared" ca="1" si="1028"/>
        <v>1.9972982006537628E-4</v>
      </c>
      <c r="FX473" s="223">
        <f t="shared" ca="1" si="1029"/>
        <v>-2.0295728997363346E-4</v>
      </c>
      <c r="FY473" s="223">
        <f t="shared" ca="1" si="1030"/>
        <v>1.752863522958208E-4</v>
      </c>
      <c r="FZ473" s="223">
        <f t="shared" ca="1" si="1031"/>
        <v>-1.2092965645571045E-4</v>
      </c>
      <c r="GA473" s="223">
        <f t="shared" ca="1" si="1032"/>
        <v>4.8162516650284191E-5</v>
      </c>
      <c r="GB473" s="223">
        <f t="shared" ca="1" si="1033"/>
        <v>3.1936929720847036E-5</v>
      </c>
      <c r="GC473" s="223">
        <f t="shared" ca="1" si="1034"/>
        <v>-1.0717426805096824E-4</v>
      </c>
      <c r="GD473" s="223">
        <f t="shared" ca="1" si="1035"/>
        <v>1.6609529560748912E-4</v>
      </c>
      <c r="GE473" s="223">
        <f t="shared" ca="1" si="1036"/>
        <v>-1.9972982006537715E-4</v>
      </c>
      <c r="GF473" s="223">
        <f t="shared" ca="1" si="1037"/>
        <v>2.0295728997363289E-4</v>
      </c>
      <c r="GG473" s="223">
        <f t="shared" ca="1" si="1038"/>
        <v>-1.7528635229581879E-4</v>
      </c>
      <c r="GH473" s="223">
        <f t="shared" ca="1" si="1039"/>
        <v>1.2092965645570736E-4</v>
      </c>
      <c r="GI473" s="223">
        <f t="shared" ca="1" si="1040"/>
        <v>-4.8162516650280477E-5</v>
      </c>
      <c r="GJ473" s="223">
        <f t="shared" ca="1" si="1041"/>
        <v>-3.193692972085079E-5</v>
      </c>
      <c r="GK473" s="223">
        <f t="shared" ca="1" si="1042"/>
        <v>1.0717426805098146E-4</v>
      </c>
      <c r="GL473" s="223">
        <f t="shared" ca="1" si="1043"/>
        <v>-1.6609529560749137E-4</v>
      </c>
      <c r="GM473" s="223">
        <f t="shared" ca="1" si="1044"/>
        <v>1.9972982006537807E-4</v>
      </c>
      <c r="GN473" s="223">
        <f t="shared" ca="1" si="1045"/>
        <v>-2.0295728997363411E-4</v>
      </c>
      <c r="GO473" s="223">
        <f t="shared" ca="1" si="1046"/>
        <v>1.7528635229581682E-4</v>
      </c>
      <c r="GP473" s="223">
        <f t="shared" ca="1" si="1047"/>
        <v>-1.209296564557137E-4</v>
      </c>
      <c r="GQ473" s="223">
        <f t="shared" ca="1" si="1048"/>
        <v>4.816251665027675E-5</v>
      </c>
      <c r="GR473" s="223">
        <f t="shared" ca="1" si="1049"/>
        <v>3.1936929720843051E-5</v>
      </c>
      <c r="GS473" s="223">
        <f t="shared" ca="1" si="1050"/>
        <v>-1.0717426805097478E-4</v>
      </c>
      <c r="GT473" s="223">
        <f t="shared" ca="1" si="1051"/>
        <v>1.6609529560748676E-4</v>
      </c>
      <c r="GU473" s="223">
        <f t="shared" ca="1" si="1052"/>
        <v>-1.9972982006537623E-4</v>
      </c>
      <c r="GV473" s="223">
        <f t="shared" ca="1" si="1053"/>
        <v>2.029572899736317E-4</v>
      </c>
      <c r="GW473" s="223">
        <f t="shared" ca="1" si="1054"/>
        <v>-1.7528635229582091E-4</v>
      </c>
      <c r="GX473" s="223">
        <f t="shared" ca="1" si="1055"/>
        <v>1.2092965645570117E-4</v>
      </c>
      <c r="GY473" s="223">
        <f t="shared" ca="1" si="1056"/>
        <v>-4.816251665028438E-5</v>
      </c>
      <c r="GZ473" s="223">
        <f t="shared" ca="1" si="1057"/>
        <v>-3.1936929720858352E-5</v>
      </c>
      <c r="HA473" s="223">
        <f t="shared" ca="1" si="1058"/>
        <v>1.0717426805096807E-4</v>
      </c>
      <c r="HB473" s="223">
        <f t="shared" ca="1" si="1059"/>
        <v>-1.6609529560749587E-4</v>
      </c>
      <c r="HC473" s="223">
        <f t="shared" ca="1" si="1060"/>
        <v>1.9972982006537438E-4</v>
      </c>
      <c r="HD473" s="223">
        <f t="shared" ca="1" si="1061"/>
        <v>-2.0295728997363292E-4</v>
      </c>
      <c r="HE473" s="223">
        <f t="shared" ca="1" si="1062"/>
        <v>1.7528635229582503E-4</v>
      </c>
      <c r="HF473" s="223">
        <f t="shared" ca="1" si="1063"/>
        <v>-1.2092965645570752E-4</v>
      </c>
      <c r="HG473" s="223">
        <f t="shared" ca="1" si="1064"/>
        <v>4.8162516650292011E-5</v>
      </c>
      <c r="HH473" s="223">
        <f t="shared" ca="1" si="1065"/>
        <v>3.19369297208506E-5</v>
      </c>
      <c r="HI473" s="223">
        <f t="shared" ca="1" si="1066"/>
        <v>-1.071742680509813E-4</v>
      </c>
      <c r="HJ473" s="223">
        <f t="shared" ca="1" si="1067"/>
        <v>1.6609529560749126E-4</v>
      </c>
      <c r="HK473" s="223">
        <f t="shared" ca="1" si="1068"/>
        <v>-1.9972982006537802E-4</v>
      </c>
      <c r="HL473" s="223">
        <f t="shared" ca="1" si="1069"/>
        <v>2.0295728997363414E-4</v>
      </c>
      <c r="HM473" s="223">
        <f t="shared" ca="1" si="1070"/>
        <v>-1.752863522958169E-4</v>
      </c>
      <c r="HN473" s="223">
        <f t="shared" ca="1" si="1071"/>
        <v>1.2092965645571386E-4</v>
      </c>
      <c r="HO473" s="223">
        <f t="shared" ca="1" si="1072"/>
        <v>-4.816251665027694E-5</v>
      </c>
      <c r="HP473" s="223">
        <f t="shared" ca="1" si="1073"/>
        <v>-3.1936929720842848E-5</v>
      </c>
      <c r="HQ473" s="223">
        <f t="shared" ca="1" si="1074"/>
        <v>1.0717426805097459E-4</v>
      </c>
      <c r="HR473" s="223">
        <f t="shared" ca="1" si="1075"/>
        <v>-1.6609529560748662E-4</v>
      </c>
      <c r="HS473" s="223">
        <f t="shared" ca="1" si="1076"/>
        <v>1.9972982006537617E-4</v>
      </c>
      <c r="HT473" s="223">
        <f t="shared" ca="1" si="1077"/>
        <v>-2.0295728997363172E-4</v>
      </c>
      <c r="HU473" s="223">
        <f t="shared" ca="1" si="1078"/>
        <v>1.7528635229582102E-4</v>
      </c>
      <c r="HV473" s="223">
        <f t="shared" ca="1" si="1079"/>
        <v>-1.2092965645570133E-4</v>
      </c>
      <c r="HW473" s="223">
        <f t="shared" ca="1" si="1080"/>
        <v>4.8162516650284584E-5</v>
      </c>
      <c r="HX473" s="223">
        <f t="shared" ca="1" si="1081"/>
        <v>3.1936929720858149E-5</v>
      </c>
      <c r="HY473" s="223">
        <f t="shared" ca="1" si="1082"/>
        <v>-1.0717426805096791E-4</v>
      </c>
      <c r="HZ473" s="223">
        <f t="shared" ca="1" si="1083"/>
        <v>1.6609529560749576E-4</v>
      </c>
      <c r="IA473" s="223">
        <f t="shared" ca="1" si="1084"/>
        <v>-1.9972982006537436E-4</v>
      </c>
      <c r="IB473" s="223">
        <f t="shared" ca="1" si="1085"/>
        <v>2.0295728997363294E-4</v>
      </c>
      <c r="IC473" s="223">
        <f t="shared" ca="1" si="1086"/>
        <v>-1.7528635229582514E-4</v>
      </c>
      <c r="ID473" s="223">
        <f t="shared" ca="1" si="1087"/>
        <v>1.2092965645570768E-4</v>
      </c>
      <c r="IE473" s="223">
        <f t="shared" ca="1" si="1088"/>
        <v>-4.8162516650284109E-5</v>
      </c>
      <c r="IF473" s="223">
        <f t="shared" ca="1" si="1089"/>
        <v>-3.1936929720850424E-5</v>
      </c>
      <c r="IG473" s="223">
        <f t="shared" ca="1" si="1090"/>
        <v>1.0717426805098114E-4</v>
      </c>
      <c r="IH473" s="223">
        <f t="shared" ca="1" si="1091"/>
        <v>-1.6609529560749115E-4</v>
      </c>
      <c r="II473" s="223">
        <f t="shared" ca="1" si="1092"/>
        <v>1.9972982006537799E-4</v>
      </c>
      <c r="IJ473" s="223">
        <f t="shared" ca="1" si="1093"/>
        <v>-2.0295728997363416E-4</v>
      </c>
      <c r="IK473" s="223">
        <f t="shared" ca="1" si="1094"/>
        <v>1.7528635229581701E-4</v>
      </c>
      <c r="IL473" s="223">
        <f t="shared" ca="1" si="1095"/>
        <v>-1.2092965645571403E-4</v>
      </c>
      <c r="IM473" s="223">
        <f t="shared" ca="1" si="1096"/>
        <v>4.816251665027713E-5</v>
      </c>
      <c r="IN473" s="223">
        <f t="shared" ca="1" si="1097"/>
        <v>3.1936929720842645E-5</v>
      </c>
      <c r="IO473" s="223">
        <f t="shared" ca="1" si="1098"/>
        <v>-1.0717426805097443E-4</v>
      </c>
      <c r="IP473" s="223">
        <f t="shared" ca="1" si="1099"/>
        <v>1.6609529560748652E-4</v>
      </c>
      <c r="IQ473" s="223">
        <f t="shared" ca="1" si="1100"/>
        <v>-1.9972982006537612E-4</v>
      </c>
      <c r="IR473" s="223">
        <f t="shared" ca="1" si="1101"/>
        <v>2.0295728997363175E-4</v>
      </c>
      <c r="IS473" s="223">
        <f t="shared" ca="1" si="1102"/>
        <v>-1.7528635229582113E-4</v>
      </c>
      <c r="IT473" s="223">
        <f t="shared" ca="1" si="1103"/>
        <v>1.2092965645570149E-4</v>
      </c>
      <c r="IU473" s="223">
        <f t="shared" ca="1" si="1104"/>
        <v>-4.8162516650284773E-5</v>
      </c>
      <c r="IV473" s="223">
        <f t="shared" ca="1" si="1105"/>
        <v>-3.1936929720857959E-5</v>
      </c>
      <c r="IW473" s="223">
        <f t="shared" ca="1" si="1106"/>
        <v>1.0717426805096771E-4</v>
      </c>
      <c r="IX473" s="223">
        <f t="shared" ca="1" si="1107"/>
        <v>-1.6609529560749565E-4</v>
      </c>
      <c r="IY473" s="223">
        <f t="shared" ca="1" si="1108"/>
        <v>1.997298200653743E-4</v>
      </c>
      <c r="IZ473" s="223">
        <f t="shared" ca="1" si="1109"/>
        <v>-2.0295728997363297E-4</v>
      </c>
      <c r="JA473" s="223">
        <f t="shared" ca="1" si="1110"/>
        <v>1.7528635229582522E-4</v>
      </c>
      <c r="JB473" s="223">
        <f t="shared" ca="1" si="1111"/>
        <v>-1.2092965645570785E-4</v>
      </c>
    </row>
    <row r="474" spans="2:262">
      <c r="B474" s="230">
        <v>113</v>
      </c>
      <c r="C474" s="229">
        <f t="shared" si="1112"/>
        <v>2.2070312500000015E-3</v>
      </c>
      <c r="D474" s="226">
        <f t="shared" ca="1" si="855"/>
        <v>49.882266519724148</v>
      </c>
      <c r="E474" s="225">
        <f ca="1">DO361</f>
        <v>-0.11773348027584954</v>
      </c>
      <c r="F474" s="224">
        <v>113</v>
      </c>
      <c r="G474" s="223">
        <f t="shared" ca="1" si="856"/>
        <v>1.5702661800195001E-5</v>
      </c>
      <c r="H474" s="223">
        <f t="shared" ca="1" si="857"/>
        <v>2.8429182200999041E-5</v>
      </c>
      <c r="I474" s="223">
        <f t="shared" ca="1" si="858"/>
        <v>-6.8751106340780738E-5</v>
      </c>
      <c r="J474" s="223">
        <f t="shared" ca="1" si="859"/>
        <v>9.9859392054740419E-5</v>
      </c>
      <c r="K474" s="223">
        <f t="shared" ca="1" si="860"/>
        <v>-1.175850810253948E-4</v>
      </c>
      <c r="L474" s="223">
        <f t="shared" ca="1" si="861"/>
        <v>1.1955267563944485E-4</v>
      </c>
      <c r="M474" s="223">
        <f t="shared" ca="1" si="862"/>
        <v>-1.0549848988065987E-4</v>
      </c>
      <c r="N474" s="223">
        <f t="shared" ca="1" si="863"/>
        <v>7.7305987053745656E-5</v>
      </c>
      <c r="O474" s="223">
        <f t="shared" ca="1" si="864"/>
        <v>-3.8753368575252621E-5</v>
      </c>
      <c r="P474" s="223">
        <f t="shared" ca="1" si="865"/>
        <v>-4.9927594311473174E-6</v>
      </c>
      <c r="Q474" s="223">
        <f t="shared" ca="1" si="866"/>
        <v>4.8069785766401967E-5</v>
      </c>
      <c r="R474" s="223">
        <f t="shared" ca="1" si="867"/>
        <v>-8.4704768492016328E-5</v>
      </c>
      <c r="S474" s="223">
        <f t="shared" ca="1" si="868"/>
        <v>1.099880922936275E-4</v>
      </c>
      <c r="T474" s="223">
        <f t="shared" ca="1" si="869"/>
        <v>-1.2053142764303387E-4</v>
      </c>
      <c r="U474" s="223">
        <f t="shared" ca="1" si="870"/>
        <v>1.1492181575481451E-4</v>
      </c>
      <c r="V474" s="223">
        <f t="shared" ca="1" si="871"/>
        <v>-9.3911025413475309E-5</v>
      </c>
      <c r="W474" s="223">
        <f t="shared" ca="1" si="872"/>
        <v>6.0314805129102737E-5</v>
      </c>
      <c r="X474" s="223">
        <f t="shared" ca="1" si="873"/>
        <v>-1.8635532283671567E-5</v>
      </c>
      <c r="Y474" s="223">
        <f t="shared" ca="1" si="874"/>
        <v>-2.5541170282867002E-5</v>
      </c>
      <c r="Z474" s="223">
        <f t="shared" ca="1" si="875"/>
        <v>6.6294988179125061E-5</v>
      </c>
      <c r="AA474" s="223">
        <f t="shared" ca="1" si="876"/>
        <v>-9.8164322857048636E-5</v>
      </c>
      <c r="AB474" s="223">
        <f t="shared" ca="1" si="877"/>
        <v>1.1687822447710445E-4</v>
      </c>
      <c r="AC474" s="223">
        <f t="shared" ca="1" si="878"/>
        <v>-1.1992876069840851E-4</v>
      </c>
      <c r="AD474" s="223">
        <f t="shared" ca="1" si="879"/>
        <v>1.0690711573247476E-4</v>
      </c>
      <c r="AE474" s="223">
        <f t="shared" ca="1" si="880"/>
        <v>-7.9558377546774198E-5</v>
      </c>
      <c r="AF474" s="223">
        <f t="shared" ca="1" si="881"/>
        <v>4.1547670943755463E-5</v>
      </c>
      <c r="AG474" s="223">
        <f t="shared" ca="1" si="882"/>
        <v>2.0310219490143576E-6</v>
      </c>
      <c r="AH474" s="223">
        <f t="shared" ca="1" si="883"/>
        <v>-4.5337528649168437E-5</v>
      </c>
      <c r="AI474" s="223">
        <f t="shared" ca="1" si="884"/>
        <v>8.2568153544259812E-5</v>
      </c>
      <c r="AJ474" s="223">
        <f t="shared" ca="1" si="885"/>
        <v>-1.0873345669058362E-4</v>
      </c>
      <c r="AK474" s="223">
        <f t="shared" ca="1" si="886"/>
        <v>1.2032691062518644E-4</v>
      </c>
      <c r="AL474" s="223">
        <f t="shared" ca="1" si="887"/>
        <v>-1.157948255480769E-4</v>
      </c>
      <c r="AM474" s="223">
        <f t="shared" ca="1" si="888"/>
        <v>9.5744566132174164E-5</v>
      </c>
      <c r="AN474" s="223">
        <f t="shared" ca="1" si="889"/>
        <v>-6.2863155909673949E-5</v>
      </c>
      <c r="AO474" s="223">
        <f t="shared" ca="1" si="890"/>
        <v>2.1557177419326989E-5</v>
      </c>
      <c r="AP474" s="223">
        <f t="shared" ca="1" si="891"/>
        <v>2.2637773318802535E-5</v>
      </c>
      <c r="AQ474" s="223">
        <f t="shared" ca="1" si="892"/>
        <v>-6.3798936395520464E-5</v>
      </c>
      <c r="AR474" s="223">
        <f t="shared" ca="1" si="893"/>
        <v>9.6410123141868373E-5</v>
      </c>
      <c r="AS474" s="223">
        <f t="shared" ca="1" si="894"/>
        <v>-1.1610096485674771E-4</v>
      </c>
      <c r="AT474" s="223">
        <f t="shared" ca="1" si="895"/>
        <v>1.2023260515635264E-4</v>
      </c>
      <c r="AU474" s="223">
        <f t="shared" ca="1" si="896"/>
        <v>-1.0825134473528718E-4</v>
      </c>
      <c r="AV474" s="223">
        <f t="shared" ca="1" si="897"/>
        <v>8.1762845048047604E-5</v>
      </c>
      <c r="AW474" s="223">
        <f t="shared" ca="1" si="898"/>
        <v>-4.431694654884967E-5</v>
      </c>
      <c r="AX474" s="223">
        <f t="shared" ca="1" si="899"/>
        <v>9.3193894479545134E-7</v>
      </c>
      <c r="AY474" s="223">
        <f t="shared" ca="1" si="900"/>
        <v>4.2577961899955672E-5</v>
      </c>
      <c r="AZ474" s="223">
        <f t="shared" ca="1" si="901"/>
        <v>-8.038180262823101E-5</v>
      </c>
      <c r="BA474" s="223">
        <f t="shared" ca="1" si="902"/>
        <v>1.0741332411903517E-4</v>
      </c>
      <c r="BB474" s="223">
        <f t="shared" ca="1" si="903"/>
        <v>-1.2004991317569163E-4</v>
      </c>
      <c r="BC474" s="223">
        <f t="shared" ca="1" si="904"/>
        <v>1.165980848682761E-4</v>
      </c>
      <c r="BD474" s="223">
        <f t="shared" ca="1" si="905"/>
        <v>-9.7520433904356484E-5</v>
      </c>
      <c r="BE474" s="223">
        <f t="shared" ca="1" si="906"/>
        <v>6.5373640275729976E-5</v>
      </c>
      <c r="BF474" s="223">
        <f t="shared" ca="1" si="907"/>
        <v>-2.4465837317380636E-5</v>
      </c>
      <c r="BG474" s="223">
        <f t="shared" ca="1" si="908"/>
        <v>-1.9720740206573364E-5</v>
      </c>
      <c r="BH474" s="223">
        <f t="shared" ca="1" si="909"/>
        <v>6.1264454518224912E-5</v>
      </c>
      <c r="BI474" s="223">
        <f t="shared" ca="1" si="910"/>
        <v>-9.4597849573514148E-5</v>
      </c>
      <c r="BJ474" s="223">
        <f t="shared" ca="1" si="911"/>
        <v>1.1525377035645578E-4</v>
      </c>
      <c r="BK474" s="223">
        <f t="shared" ca="1" si="912"/>
        <v>-1.2046402598873715E-4</v>
      </c>
      <c r="BL474" s="223">
        <f t="shared" ca="1" si="913"/>
        <v>1.0953036717581028E-4</v>
      </c>
      <c r="BM474" s="223">
        <f t="shared" ca="1" si="914"/>
        <v>-8.3918061668773771E-5</v>
      </c>
      <c r="BN474" s="223">
        <f t="shared" ca="1" si="915"/>
        <v>4.7059527282460219E-5</v>
      </c>
      <c r="BO474" s="223">
        <f t="shared" ca="1" si="916"/>
        <v>-3.8943384734306394E-6</v>
      </c>
      <c r="BP474" s="223">
        <f t="shared" ca="1" si="917"/>
        <v>-3.9792747778585304E-5</v>
      </c>
      <c r="BQ474" s="223">
        <f t="shared" ca="1" si="918"/>
        <v>7.8147032719968142E-5</v>
      </c>
      <c r="BR474" s="223">
        <f t="shared" ca="1" si="919"/>
        <v>-1.060284897774803E-4</v>
      </c>
      <c r="BS474" s="223">
        <f t="shared" ca="1" si="920"/>
        <v>1.1970060214745504E-4</v>
      </c>
      <c r="BT474" s="223">
        <f t="shared" ca="1" si="921"/>
        <v>-1.1733110986203437E-4</v>
      </c>
      <c r="BU474" s="223">
        <f t="shared" ca="1" si="922"/>
        <v>9.9237559013677686E-5</v>
      </c>
      <c r="BV474" s="223">
        <f t="shared" ca="1" si="923"/>
        <v>-6.784474600536177E-5</v>
      </c>
      <c r="BW474" s="223">
        <f t="shared" ca="1" si="924"/>
        <v>2.7359759909870879E-5</v>
      </c>
      <c r="BX474" s="223">
        <f t="shared" ca="1" si="925"/>
        <v>1.6791828057848068E-5</v>
      </c>
      <c r="BY474" s="223">
        <f t="shared" ca="1" si="926"/>
        <v>-5.8693069224354549E-5</v>
      </c>
      <c r="BZ474" s="223">
        <f t="shared" ca="1" si="927"/>
        <v>9.2728593797818286E-5</v>
      </c>
      <c r="CA474" s="223">
        <f t="shared" ca="1" si="928"/>
        <v>-1.1433715129451718E-4</v>
      </c>
      <c r="CB474" s="223">
        <f t="shared" ca="1" si="929"/>
        <v>1.2062288379630631E-4</v>
      </c>
      <c r="CC474" s="223">
        <f t="shared" ca="1" si="930"/>
        <v>-1.1074341261875014E-4</v>
      </c>
      <c r="CD474" s="223">
        <f t="shared" ca="1" si="931"/>
        <v>8.6022729187049118E-5</v>
      </c>
      <c r="CE474" s="223">
        <f t="shared" ca="1" si="932"/>
        <v>-4.977376111650489E-5</v>
      </c>
      <c r="CF474" s="223">
        <f t="shared" ca="1" si="933"/>
        <v>6.8543921981898445E-6</v>
      </c>
      <c r="CG474" s="223">
        <f t="shared" ca="1" si="934"/>
        <v>3.6983563993901394E-5</v>
      </c>
      <c r="CH474" s="223">
        <f t="shared" ca="1" si="935"/>
        <v>-7.5865189961300548E-5</v>
      </c>
      <c r="CI474" s="223">
        <f t="shared" ca="1" si="936"/>
        <v>1.045797878383441E-4</v>
      </c>
      <c r="CJ474" s="223">
        <f t="shared" ca="1" si="937"/>
        <v>-1.1927918795237863E-4</v>
      </c>
      <c r="CK474" s="223">
        <f t="shared" ca="1" si="938"/>
        <v>1.1799345898250453E-4</v>
      </c>
      <c r="CL474" s="223">
        <f t="shared" ca="1" si="939"/>
        <v>-1.0089490712818041E-4</v>
      </c>
      <c r="CM474" s="223">
        <f t="shared" ca="1" si="940"/>
        <v>7.0274984596878406E-5</v>
      </c>
      <c r="CN474" s="223">
        <f t="shared" ca="1" si="941"/>
        <v>-3.023720200603874E-5</v>
      </c>
      <c r="CO474" s="223">
        <f t="shared" ca="1" si="942"/>
        <v>-1.3852801139787616E-5</v>
      </c>
      <c r="CP474" s="223">
        <f t="shared" ca="1" si="943"/>
        <v>5.6086329420258654E-5</v>
      </c>
      <c r="CQ474" s="223">
        <f t="shared" ca="1" si="944"/>
        <v>-9.0803481784564098E-5</v>
      </c>
      <c r="CR474" s="223">
        <f t="shared" ca="1" si="945"/>
        <v>1.1335165980798023E-4</v>
      </c>
      <c r="CS474" s="223">
        <f t="shared" ca="1" si="946"/>
        <v>-1.2070908288905669E-4</v>
      </c>
      <c r="CT474" s="223">
        <f t="shared" ca="1" si="947"/>
        <v>1.1188975037089143E-4</v>
      </c>
      <c r="CU474" s="223">
        <f t="shared" ca="1" si="948"/>
        <v>-8.8075579829856871E-5</v>
      </c>
      <c r="CV474" s="223">
        <f t="shared" ca="1" si="949"/>
        <v>5.2458013098013801E-5</v>
      </c>
      <c r="CW474" s="223">
        <f t="shared" ca="1" si="950"/>
        <v>-9.8103170933945064E-6</v>
      </c>
      <c r="CX474" s="223">
        <f t="shared" ca="1" si="951"/>
        <v>-3.4152102693175375E-5</v>
      </c>
      <c r="CY474" s="223">
        <f t="shared" ca="1" si="952"/>
        <v>7.3537648848982448E-5</v>
      </c>
      <c r="CZ474" s="223">
        <f t="shared" ca="1" si="953"/>
        <v>-1.0306809094550602E-4</v>
      </c>
      <c r="DA474" s="223">
        <f t="shared" ca="1" si="954"/>
        <v>1.1878592443461586E-4</v>
      </c>
      <c r="DB474" s="223">
        <f t="shared" ca="1" si="955"/>
        <v>-1.1858473325534392E-4</v>
      </c>
      <c r="DC474" s="223">
        <f t="shared" ca="1" si="956"/>
        <v>1.0249147992333089E-4</v>
      </c>
      <c r="DD474" s="223">
        <f t="shared" ca="1" si="957"/>
        <v>-7.266289216542482E-5</v>
      </c>
      <c r="DE474" s="223">
        <f t="shared" ca="1" si="958"/>
        <v>3.3096430342363276E-5</v>
      </c>
      <c r="DF474" s="223">
        <f t="shared" ca="1" si="959"/>
        <v>1.0905429812310151E-5</v>
      </c>
      <c r="DG474" s="223">
        <f t="shared" ca="1" si="960"/>
        <v>-5.3445805308522965E-5</v>
      </c>
      <c r="DH474" s="223">
        <f t="shared" ca="1" si="961"/>
        <v>8.8823673149246074E-5</v>
      </c>
      <c r="DI474" s="223">
        <f t="shared" ca="1" si="962"/>
        <v>-1.1229788952006654E-4</v>
      </c>
      <c r="DJ474" s="223">
        <f t="shared" ca="1" si="963"/>
        <v>1.2072257134387803E-4</v>
      </c>
      <c r="DK474" s="223">
        <f t="shared" ca="1" si="964"/>
        <v>-1.1296868992123534E-4</v>
      </c>
      <c r="DL474" s="223">
        <f t="shared" ca="1" si="965"/>
        <v>9.0075377036737884E-5</v>
      </c>
      <c r="DM474" s="223">
        <f t="shared" ca="1" si="966"/>
        <v>-5.5110666333966966E-5</v>
      </c>
      <c r="DN474" s="223">
        <f t="shared" ca="1" si="967"/>
        <v>1.2760332620406661E-5</v>
      </c>
      <c r="DO474" s="223">
        <f t="shared" ca="1" si="968"/>
        <v>3.1300069442809794E-5</v>
      </c>
      <c r="DP474" s="223">
        <f t="shared" ca="1" si="969"/>
        <v>-7.1165811406750316E-5</v>
      </c>
      <c r="DQ474" s="223">
        <f t="shared" ca="1" si="970"/>
        <v>1.0149430968864298E-4</v>
      </c>
      <c r="DR474" s="223">
        <f t="shared" ca="1" si="971"/>
        <v>-1.182211087176648E-4</v>
      </c>
      <c r="DS474" s="223">
        <f t="shared" ca="1" si="972"/>
        <v>1.1910457651903781E-4</v>
      </c>
      <c r="DT474" s="223">
        <f t="shared" ca="1" si="973"/>
        <v>-1.0402631568338247E-4</v>
      </c>
      <c r="DU474" s="223">
        <f t="shared" ca="1" si="974"/>
        <v>7.5007030324768625E-5</v>
      </c>
      <c r="DV474" s="223">
        <f t="shared" ca="1" si="975"/>
        <v>-3.5935722626598216E-5</v>
      </c>
      <c r="DW474" s="223">
        <f t="shared" ca="1" si="976"/>
        <v>-7.9514894616906188E-6</v>
      </c>
      <c r="DX474" s="223">
        <f t="shared" ca="1" si="977"/>
        <v>5.0773087442139897E-5</v>
      </c>
      <c r="DY474" s="223">
        <f t="shared" ca="1" si="978"/>
        <v>-8.6790360454549388E-5</v>
      </c>
      <c r="DZ474" s="223">
        <f t="shared" ca="1" si="979"/>
        <v>1.1117647518259321E-4</v>
      </c>
      <c r="EA474" s="223">
        <f t="shared" ca="1" si="980"/>
        <v>-1.206633410358296E-4</v>
      </c>
      <c r="EB474" s="223">
        <f t="shared" ca="1" si="981"/>
        <v>1.1397958135694452E-4</v>
      </c>
      <c r="EC474" s="223">
        <f t="shared" ca="1" si="982"/>
        <v>-9.2020916204622698E-5</v>
      </c>
      <c r="ED474" s="223">
        <f t="shared" ca="1" si="983"/>
        <v>5.7730122965235004E-5</v>
      </c>
      <c r="EE474" s="223">
        <f t="shared" ca="1" si="984"/>
        <v>-1.5702661800194676E-5</v>
      </c>
      <c r="EF474" s="223">
        <f t="shared" ca="1" si="985"/>
        <v>-2.8429182201003486E-5</v>
      </c>
      <c r="EG474" s="223">
        <f t="shared" ca="1" si="986"/>
        <v>6.8751106340782269E-5</v>
      </c>
      <c r="EH474" s="223">
        <f t="shared" ca="1" si="987"/>
        <v>-9.9859392054743888E-5</v>
      </c>
      <c r="EI474" s="223">
        <f t="shared" ca="1" si="988"/>
        <v>1.175850810253956E-4</v>
      </c>
      <c r="EJ474" s="223">
        <f t="shared" ca="1" si="989"/>
        <v>-1.1955267563944474E-4</v>
      </c>
      <c r="EK474" s="223">
        <f t="shared" ca="1" si="990"/>
        <v>1.0549848988065739E-4</v>
      </c>
      <c r="EL474" s="223">
        <f t="shared" ca="1" si="991"/>
        <v>-7.7305987053743704E-5</v>
      </c>
      <c r="EM474" s="223">
        <f t="shared" ca="1" si="992"/>
        <v>3.8753368575252668E-5</v>
      </c>
      <c r="EN474" s="223">
        <f t="shared" ca="1" si="993"/>
        <v>4.9927594311515458E-6</v>
      </c>
      <c r="EO474" s="223">
        <f t="shared" ca="1" si="994"/>
        <v>-4.8069785766403492E-5</v>
      </c>
      <c r="EP474" s="223">
        <f t="shared" ca="1" si="995"/>
        <v>8.4704768492020272E-5</v>
      </c>
      <c r="EQ474" s="223">
        <f t="shared" ca="1" si="996"/>
        <v>-1.099880922936287E-4</v>
      </c>
      <c r="ER474" s="223">
        <f t="shared" ca="1" si="997"/>
        <v>1.205314276430339E-4</v>
      </c>
      <c r="ES474" s="223">
        <f t="shared" ca="1" si="998"/>
        <v>-1.1492181575481307E-4</v>
      </c>
      <c r="ET474" s="223">
        <f t="shared" ca="1" si="999"/>
        <v>9.3911025413473994E-5</v>
      </c>
      <c r="EU474" s="223">
        <f t="shared" ca="1" si="1000"/>
        <v>-6.0314805129097207E-5</v>
      </c>
      <c r="EV474" s="223">
        <f t="shared" ca="1" si="1001"/>
        <v>1.8635532283667792E-5</v>
      </c>
      <c r="EW474" s="223">
        <f t="shared" ca="1" si="1002"/>
        <v>2.5541170282868215E-5</v>
      </c>
      <c r="EX474" s="223">
        <f t="shared" ca="1" si="1003"/>
        <v>-6.6294988179129683E-5</v>
      </c>
      <c r="EY474" s="223">
        <f t="shared" ca="1" si="1004"/>
        <v>9.816432285705037E-5</v>
      </c>
      <c r="EZ474" s="223">
        <f t="shared" ca="1" si="1005"/>
        <v>-1.1687822447710455E-4</v>
      </c>
      <c r="FA474" s="223">
        <f t="shared" ca="1" si="1006"/>
        <v>1.1992876069840797E-4</v>
      </c>
      <c r="FB474" s="223">
        <f t="shared" ca="1" si="1007"/>
        <v>-1.0690711573247419E-4</v>
      </c>
      <c r="FC474" s="223">
        <f t="shared" ca="1" si="1008"/>
        <v>7.9558377546769401E-5</v>
      </c>
      <c r="FD474" s="223">
        <f t="shared" ca="1" si="1009"/>
        <v>-4.1547670943752678E-5</v>
      </c>
      <c r="FE474" s="223">
        <f t="shared" ca="1" si="1010"/>
        <v>-2.0310219490156045E-6</v>
      </c>
      <c r="FF474" s="223">
        <f t="shared" ca="1" si="1011"/>
        <v>4.533752864917278E-5</v>
      </c>
      <c r="FG474" s="223">
        <f t="shared" ca="1" si="1012"/>
        <v>-8.2568153544261981E-5</v>
      </c>
      <c r="FH474" s="223">
        <f t="shared" ca="1" si="1013"/>
        <v>1.0873345669058341E-4</v>
      </c>
      <c r="FI474" s="223">
        <f t="shared" ca="1" si="1014"/>
        <v>-1.2032691062518681E-4</v>
      </c>
      <c r="FJ474" s="223">
        <f t="shared" ca="1" si="1015"/>
        <v>1.1579482554807654E-4</v>
      </c>
      <c r="FK474" s="223">
        <f t="shared" ca="1" si="1016"/>
        <v>-9.5744566132171318E-5</v>
      </c>
      <c r="FL474" s="223">
        <f t="shared" ca="1" si="1017"/>
        <v>6.2863155909671428E-5</v>
      </c>
      <c r="FM474" s="223">
        <f t="shared" ca="1" si="1018"/>
        <v>-2.155717741932745E-5</v>
      </c>
      <c r="FN474" s="223">
        <f t="shared" ca="1" si="1019"/>
        <v>-2.2637773318807123E-5</v>
      </c>
      <c r="FO474" s="223">
        <f t="shared" ca="1" si="1020"/>
        <v>6.3798936395521522E-5</v>
      </c>
      <c r="FP474" s="223">
        <f t="shared" ca="1" si="1021"/>
        <v>-9.6410123141872222E-5</v>
      </c>
      <c r="FQ474" s="223">
        <f t="shared" ca="1" si="1022"/>
        <v>1.1610096485674852E-4</v>
      </c>
      <c r="FR474" s="223">
        <f t="shared" ca="1" si="1023"/>
        <v>-1.2023260515635253E-4</v>
      </c>
      <c r="FS474" s="223">
        <f t="shared" ca="1" si="1024"/>
        <v>1.082513447352851E-4</v>
      </c>
      <c r="FT474" s="223">
        <f t="shared" ca="1" si="1025"/>
        <v>-8.1762845048045436E-5</v>
      </c>
      <c r="FU474" s="223">
        <f t="shared" ca="1" si="1026"/>
        <v>4.4316946548850111E-5</v>
      </c>
      <c r="FV474" s="223">
        <f t="shared" ca="1" si="1027"/>
        <v>-9.3193894479077572E-7</v>
      </c>
      <c r="FW474" s="223">
        <f t="shared" ca="1" si="1028"/>
        <v>-4.2577961899956838E-5</v>
      </c>
      <c r="FX474" s="223">
        <f t="shared" ca="1" si="1029"/>
        <v>8.0381802628235767E-5</v>
      </c>
      <c r="FY474" s="223">
        <f t="shared" ca="1" si="1030"/>
        <v>-1.074133241190365E-4</v>
      </c>
      <c r="FZ474" s="223">
        <f t="shared" ca="1" si="1031"/>
        <v>1.2004991317569157E-4</v>
      </c>
      <c r="GA474" s="223">
        <f t="shared" ca="1" si="1032"/>
        <v>-1.1659808486827531E-4</v>
      </c>
      <c r="GB474" s="223">
        <f t="shared" ca="1" si="1033"/>
        <v>9.7520433904354749E-5</v>
      </c>
      <c r="GC474" s="223">
        <f t="shared" ca="1" si="1034"/>
        <v>-6.537364027572461E-5</v>
      </c>
      <c r="GD474" s="223">
        <f t="shared" ca="1" si="1035"/>
        <v>2.4465837317377736E-5</v>
      </c>
      <c r="GE474" s="223">
        <f t="shared" ca="1" si="1036"/>
        <v>1.9720740206572923E-5</v>
      </c>
      <c r="GF474" s="223">
        <f t="shared" ca="1" si="1037"/>
        <v>-6.12644545182304E-5</v>
      </c>
      <c r="GG474" s="223">
        <f t="shared" ca="1" si="1038"/>
        <v>9.4597849573515978E-5</v>
      </c>
      <c r="GH474" s="223">
        <f t="shared" ca="1" si="1039"/>
        <v>-1.1525377035645563E-4</v>
      </c>
      <c r="GI474" s="223">
        <f t="shared" ca="1" si="1040"/>
        <v>1.2046402598873742E-4</v>
      </c>
      <c r="GJ474" s="223">
        <f t="shared" ca="1" si="1041"/>
        <v>-1.0953036717580615E-4</v>
      </c>
      <c r="GK474" s="223">
        <f t="shared" ca="1" si="1042"/>
        <v>8.3918061668769177E-5</v>
      </c>
      <c r="GL474" s="223">
        <f t="shared" ca="1" si="1043"/>
        <v>-4.7059527282457495E-5</v>
      </c>
      <c r="GM474" s="223">
        <f t="shared" ca="1" si="1044"/>
        <v>3.894338473431107E-6</v>
      </c>
      <c r="GN474" s="223">
        <f t="shared" ca="1" si="1045"/>
        <v>3.9792747778584856E-5</v>
      </c>
      <c r="GO474" s="223">
        <f t="shared" ca="1" si="1046"/>
        <v>-7.8147032719975637E-5</v>
      </c>
      <c r="GP474" s="223">
        <f t="shared" ca="1" si="1047"/>
        <v>1.0602848977748336E-4</v>
      </c>
      <c r="GQ474" s="223">
        <f t="shared" ca="1" si="1048"/>
        <v>-1.1970060214745541E-4</v>
      </c>
      <c r="GR474" s="223">
        <f t="shared" ca="1" si="1049"/>
        <v>1.1733110986203449E-4</v>
      </c>
      <c r="GS474" s="223">
        <f t="shared" ca="1" si="1050"/>
        <v>-9.9237559013677971E-5</v>
      </c>
      <c r="GT474" s="223">
        <f t="shared" ca="1" si="1051"/>
        <v>6.7844746005353652E-5</v>
      </c>
      <c r="GU474" s="223">
        <f t="shared" ca="1" si="1052"/>
        <v>-2.7359759909864662E-5</v>
      </c>
      <c r="GV474" s="223">
        <f t="shared" ca="1" si="1053"/>
        <v>-1.6791828057851016E-5</v>
      </c>
      <c r="GW474" s="223">
        <f t="shared" ca="1" si="1054"/>
        <v>5.8693069224357131E-5</v>
      </c>
      <c r="GX474" s="223">
        <f t="shared" ca="1" si="1055"/>
        <v>-9.2728593797817974E-5</v>
      </c>
      <c r="GY474" s="223">
        <f t="shared" ca="1" si="1056"/>
        <v>1.1433715129451592E-4</v>
      </c>
      <c r="GZ474" s="223">
        <f t="shared" ca="1" si="1057"/>
        <v>-1.2062288379630603E-4</v>
      </c>
      <c r="HA474" s="223">
        <f t="shared" ca="1" si="1058"/>
        <v>1.1074341261874762E-4</v>
      </c>
      <c r="HB474" s="223">
        <f t="shared" ca="1" si="1059"/>
        <v>-8.6022729187047045E-5</v>
      </c>
      <c r="HC474" s="223">
        <f t="shared" ca="1" si="1060"/>
        <v>4.9773761116505324E-5</v>
      </c>
      <c r="HD474" s="223">
        <f t="shared" ca="1" si="1061"/>
        <v>-6.8543921981937341E-6</v>
      </c>
      <c r="HE474" s="223">
        <f t="shared" ca="1" si="1062"/>
        <v>-3.6983563993910745E-5</v>
      </c>
      <c r="HF474" s="223">
        <f t="shared" ca="1" si="1063"/>
        <v>7.5865189961305522E-5</v>
      </c>
      <c r="HG474" s="223">
        <f t="shared" ca="1" si="1064"/>
        <v>-1.0457978783834558E-4</v>
      </c>
      <c r="HH474" s="223">
        <f t="shared" ca="1" si="1065"/>
        <v>1.1927918795237856E-4</v>
      </c>
      <c r="HI474" s="223">
        <f t="shared" ca="1" si="1066"/>
        <v>-1.1799345898250537E-4</v>
      </c>
      <c r="HJ474" s="223">
        <f t="shared" ca="1" si="1067"/>
        <v>1.0089490712817501E-4</v>
      </c>
      <c r="HK474" s="223">
        <f t="shared" ca="1" si="1068"/>
        <v>-7.0274984596873201E-5</v>
      </c>
      <c r="HL474" s="223">
        <f t="shared" ca="1" si="1069"/>
        <v>3.023720200603588E-5</v>
      </c>
      <c r="HM474" s="223">
        <f t="shared" ca="1" si="1070"/>
        <v>1.3852801139787148E-5</v>
      </c>
      <c r="HN474" s="223">
        <f t="shared" ca="1" si="1071"/>
        <v>-5.6086329420258241E-5</v>
      </c>
      <c r="HO474" s="223">
        <f t="shared" ca="1" si="1072"/>
        <v>9.0803481784570563E-5</v>
      </c>
      <c r="HP474" s="223">
        <f t="shared" ca="1" si="1073"/>
        <v>-1.1335165980798243E-4</v>
      </c>
      <c r="HQ474" s="223">
        <f t="shared" ca="1" si="1074"/>
        <v>1.2070908288905663E-4</v>
      </c>
      <c r="HR474" s="223">
        <f t="shared" ca="1" si="1075"/>
        <v>-1.1188975037089031E-4</v>
      </c>
      <c r="HS474" s="223">
        <f t="shared" ca="1" si="1076"/>
        <v>8.8075579829859541E-5</v>
      </c>
      <c r="HT474" s="223">
        <f t="shared" ca="1" si="1077"/>
        <v>-5.2458013098017311E-5</v>
      </c>
      <c r="HU474" s="223">
        <f t="shared" ca="1" si="1078"/>
        <v>9.8103170933847215E-6</v>
      </c>
      <c r="HV474" s="223">
        <f t="shared" ca="1" si="1079"/>
        <v>3.4152102693178222E-5</v>
      </c>
      <c r="HW474" s="223">
        <f t="shared" ca="1" si="1080"/>
        <v>-7.3537648848984779E-5</v>
      </c>
      <c r="HX474" s="223">
        <f t="shared" ca="1" si="1081"/>
        <v>1.03068090945504E-4</v>
      </c>
      <c r="HY474" s="223">
        <f t="shared" ca="1" si="1082"/>
        <v>-1.1878592443461516E-4</v>
      </c>
      <c r="HZ474" s="223">
        <f t="shared" ca="1" si="1083"/>
        <v>1.1858473325534208E-4</v>
      </c>
      <c r="IA474" s="223">
        <f t="shared" ca="1" si="1084"/>
        <v>-1.0249147992332931E-4</v>
      </c>
      <c r="IB474" s="223">
        <f t="shared" ca="1" si="1085"/>
        <v>7.2662892165422448E-5</v>
      </c>
      <c r="IC474" s="223">
        <f t="shared" ca="1" si="1086"/>
        <v>-3.309643034236043E-5</v>
      </c>
      <c r="ID474" s="223">
        <f t="shared" ca="1" si="1087"/>
        <v>-1.0905429812306268E-5</v>
      </c>
      <c r="IE474" s="223">
        <f t="shared" ca="1" si="1088"/>
        <v>-7.6208602214337099E-5</v>
      </c>
      <c r="IF474" s="223">
        <f t="shared" ca="1" si="1089"/>
        <v>-8.882367314924808E-5</v>
      </c>
      <c r="IG474" s="223">
        <f t="shared" ca="1" si="1090"/>
        <v>1.1229788952006763E-4</v>
      </c>
      <c r="IH474" s="223">
        <f t="shared" ca="1" si="1091"/>
        <v>-1.2072257134387805E-4</v>
      </c>
      <c r="II474" s="223">
        <f t="shared" ca="1" si="1092"/>
        <v>1.129686899212367E-4</v>
      </c>
      <c r="IJ474" s="223">
        <f t="shared" ca="1" si="1093"/>
        <v>-9.0075377036731352E-5</v>
      </c>
      <c r="IK474" s="223">
        <f t="shared" ca="1" si="1094"/>
        <v>5.5110666333958231E-5</v>
      </c>
      <c r="IL474" s="223">
        <f t="shared" ca="1" si="1095"/>
        <v>-1.276033262040372E-5</v>
      </c>
      <c r="IM474" s="223">
        <f t="shared" ca="1" si="1096"/>
        <v>-3.1300069442812654E-5</v>
      </c>
      <c r="IN474" s="223">
        <f t="shared" ca="1" si="1097"/>
        <v>7.1165811406747145E-5</v>
      </c>
      <c r="IO474" s="223">
        <f t="shared" ca="1" si="1098"/>
        <v>-1.014943096886483E-4</v>
      </c>
      <c r="IP474" s="223">
        <f t="shared" ca="1" si="1099"/>
        <v>1.1822110871766679E-4</v>
      </c>
      <c r="IQ474" s="223">
        <f t="shared" ca="1" si="1100"/>
        <v>-1.1910457651903732E-4</v>
      </c>
      <c r="IR474" s="223">
        <f t="shared" ca="1" si="1101"/>
        <v>1.0402631568338095E-4</v>
      </c>
      <c r="IS474" s="223">
        <f t="shared" ca="1" si="1102"/>
        <v>-7.5007030324771687E-5</v>
      </c>
      <c r="IT474" s="223">
        <f t="shared" ca="1" si="1103"/>
        <v>3.5935722626601936E-5</v>
      </c>
      <c r="IU474" s="223">
        <f t="shared" ca="1" si="1104"/>
        <v>7.9514894617004173E-6</v>
      </c>
      <c r="IV474" s="223">
        <f t="shared" ca="1" si="1105"/>
        <v>-5.0773087442142574E-5</v>
      </c>
      <c r="IW474" s="223">
        <f t="shared" ca="1" si="1106"/>
        <v>8.6790360454551448E-5</v>
      </c>
      <c r="IX474" s="223">
        <f t="shared" ca="1" si="1107"/>
        <v>-1.1117647518259436E-4</v>
      </c>
      <c r="IY474" s="223">
        <f t="shared" ca="1" si="1108"/>
        <v>1.2066334103582947E-4</v>
      </c>
      <c r="IZ474" s="223">
        <f t="shared" ca="1" si="1109"/>
        <v>-1.1397958135694128E-4</v>
      </c>
      <c r="JA474" s="223">
        <f t="shared" ca="1" si="1110"/>
        <v>9.2020916204620787E-5</v>
      </c>
      <c r="JB474" s="223">
        <f t="shared" ca="1" si="1111"/>
        <v>-5.7730122965232402E-5</v>
      </c>
    </row>
    <row r="475" spans="2:262">
      <c r="B475" s="230">
        <v>114</v>
      </c>
      <c r="C475" s="229">
        <f t="shared" si="1112"/>
        <v>2.2265625000000015E-3</v>
      </c>
      <c r="D475" s="226">
        <f t="shared" ca="1" si="855"/>
        <v>49.882212697247184</v>
      </c>
      <c r="E475" s="225">
        <f ca="1">DP361</f>
        <v>-0.11778730275281611</v>
      </c>
      <c r="F475" s="224">
        <v>114</v>
      </c>
      <c r="G475" s="223">
        <f t="shared" ca="1" si="856"/>
        <v>3.9529886251436558E-5</v>
      </c>
      <c r="H475" s="223">
        <f t="shared" ca="1" si="857"/>
        <v>7.7499168393712383E-6</v>
      </c>
      <c r="I475" s="223">
        <f t="shared" ca="1" si="858"/>
        <v>-5.4123662662980373E-5</v>
      </c>
      <c r="J475" s="223">
        <f t="shared" ca="1" si="859"/>
        <v>9.4169709893222913E-5</v>
      </c>
      <c r="K475" s="223">
        <f t="shared" ca="1" si="860"/>
        <v>-1.2320620027696125E-4</v>
      </c>
      <c r="L475" s="223">
        <f t="shared" ca="1" si="861"/>
        <v>1.3783842343582402E-4</v>
      </c>
      <c r="M475" s="223">
        <f t="shared" ca="1" si="862"/>
        <v>-1.3635569880340742E-4</v>
      </c>
      <c r="N475" s="223">
        <f t="shared" ca="1" si="863"/>
        <v>1.1893137448863947E-4</v>
      </c>
      <c r="O475" s="223">
        <f t="shared" ca="1" si="864"/>
        <v>-8.7602560824268148E-5</v>
      </c>
      <c r="P475" s="223">
        <f t="shared" ca="1" si="865"/>
        <v>4.6031967989209053E-5</v>
      </c>
      <c r="Q475" s="223">
        <f t="shared" ca="1" si="866"/>
        <v>9.2030828639903816E-7</v>
      </c>
      <c r="R475" s="223">
        <f t="shared" ca="1" si="867"/>
        <v>-4.7764989599604118E-5</v>
      </c>
      <c r="S475" s="223">
        <f t="shared" ca="1" si="868"/>
        <v>8.9025376675673761E-5</v>
      </c>
      <c r="T475" s="223">
        <f t="shared" ca="1" si="869"/>
        <v>-1.1987764051972223E-4</v>
      </c>
      <c r="U475" s="223">
        <f t="shared" ca="1" si="870"/>
        <v>1.3671478528330281E-4</v>
      </c>
      <c r="V475" s="223">
        <f t="shared" ca="1" si="871"/>
        <v>-1.3756834889280703E-4</v>
      </c>
      <c r="W475" s="223">
        <f t="shared" ca="1" si="872"/>
        <v>1.2233853963079675E-4</v>
      </c>
      <c r="X475" s="223">
        <f t="shared" ca="1" si="873"/>
        <v>-9.2805902972261392E-5</v>
      </c>
      <c r="Y475" s="223">
        <f t="shared" ca="1" si="874"/>
        <v>5.2423154684171867E-5</v>
      </c>
      <c r="Z475" s="223">
        <f t="shared" ca="1" si="875"/>
        <v>-5.9115173698447111E-6</v>
      </c>
      <c r="AA475" s="223">
        <f t="shared" ca="1" si="876"/>
        <v>-4.129124649256368E-5</v>
      </c>
      <c r="AB475" s="223">
        <f t="shared" ca="1" si="877"/>
        <v>8.3666573528010696E-5</v>
      </c>
      <c r="AC475" s="223">
        <f t="shared" ca="1" si="878"/>
        <v>-1.1626028502643068E-4</v>
      </c>
      <c r="AD475" s="223">
        <f t="shared" ca="1" si="879"/>
        <v>1.3526178923823295E-4</v>
      </c>
      <c r="AE475" s="223">
        <f t="shared" ca="1" si="880"/>
        <v>-1.3844958478015967E-4</v>
      </c>
      <c r="AF475" s="223">
        <f t="shared" ca="1" si="881"/>
        <v>1.2545098051539228E-4</v>
      </c>
      <c r="AG475" s="223">
        <f t="shared" ca="1" si="882"/>
        <v>-9.7785667571158143E-5</v>
      </c>
      <c r="AH475" s="223">
        <f t="shared" ca="1" si="883"/>
        <v>5.8688049407774019E-5</v>
      </c>
      <c r="AI475" s="223">
        <f t="shared" ca="1" si="884"/>
        <v>-1.2729101662956732E-5</v>
      </c>
      <c r="AJ475" s="223">
        <f t="shared" ca="1" si="885"/>
        <v>-3.4718029156037565E-5</v>
      </c>
      <c r="AK475" s="223">
        <f t="shared" ca="1" si="886"/>
        <v>7.8106210276391528E-5</v>
      </c>
      <c r="AL475" s="223">
        <f t="shared" ca="1" si="887"/>
        <v>-1.1236284832331111E-4</v>
      </c>
      <c r="AM475" s="223">
        <f t="shared" ca="1" si="888"/>
        <v>1.3348293569535522E-4</v>
      </c>
      <c r="AN475" s="223">
        <f t="shared" ca="1" si="889"/>
        <v>-1.389972834910256E-4</v>
      </c>
      <c r="AO475" s="223">
        <f t="shared" ca="1" si="890"/>
        <v>1.2826119899971898E-4</v>
      </c>
      <c r="AP475" s="223">
        <f t="shared" ca="1" si="891"/>
        <v>-1.0252985793186167E-4</v>
      </c>
      <c r="AQ475" s="223">
        <f t="shared" ca="1" si="892"/>
        <v>6.4811559479885963E-5</v>
      </c>
      <c r="AR475" s="223">
        <f t="shared" ca="1" si="893"/>
        <v>-1.9516020435226063E-5</v>
      </c>
      <c r="AS475" s="223">
        <f t="shared" ca="1" si="894"/>
        <v>-2.8061173046332459E-5</v>
      </c>
      <c r="AT475" s="223">
        <f t="shared" ca="1" si="895"/>
        <v>7.2357682322922147E-5</v>
      </c>
      <c r="AU475" s="223">
        <f t="shared" ca="1" si="896"/>
        <v>-1.0819471967675752E-4</v>
      </c>
      <c r="AV475" s="223">
        <f t="shared" ca="1" si="897"/>
        <v>1.313825100686625E-4</v>
      </c>
      <c r="AW475" s="223">
        <f t="shared" ca="1" si="898"/>
        <v>-1.3921012557123743E-4</v>
      </c>
      <c r="AX475" s="223">
        <f t="shared" ca="1" si="899"/>
        <v>1.3076242502130044E-4</v>
      </c>
      <c r="AY475" s="223">
        <f t="shared" ca="1" si="900"/>
        <v>-1.0702704488425382E-4</v>
      </c>
      <c r="AZ475" s="223">
        <f t="shared" ca="1" si="901"/>
        <v>7.0778932828388798E-5</v>
      </c>
      <c r="BA475" s="223">
        <f t="shared" ca="1" si="902"/>
        <v>-2.6255923404863477E-5</v>
      </c>
      <c r="BB475" s="223">
        <f t="shared" ca="1" si="903"/>
        <v>-2.1336715112890271E-5</v>
      </c>
      <c r="BC475" s="223">
        <f t="shared" ca="1" si="904"/>
        <v>6.6434838374952477E-5</v>
      </c>
      <c r="BD475" s="223">
        <f t="shared" ca="1" si="905"/>
        <v>-1.037659404737657E-4</v>
      </c>
      <c r="BE475" s="223">
        <f t="shared" ca="1" si="906"/>
        <v>1.2896557246746561E-4</v>
      </c>
      <c r="BF475" s="223">
        <f t="shared" ca="1" si="907"/>
        <v>-1.3908759826558139E-4</v>
      </c>
      <c r="BG475" s="223">
        <f t="shared" ca="1" si="908"/>
        <v>1.3294863290757059E-4</v>
      </c>
      <c r="BH475" s="223">
        <f t="shared" ca="1" si="909"/>
        <v>-1.1126639431105778E-4</v>
      </c>
      <c r="BI475" s="223">
        <f t="shared" ca="1" si="910"/>
        <v>7.6575793528207422E-5</v>
      </c>
      <c r="BJ475" s="223">
        <f t="shared" ca="1" si="911"/>
        <v>-3.2932573555273224E-5</v>
      </c>
      <c r="BK475" s="223">
        <f t="shared" ca="1" si="912"/>
        <v>-1.4560855163865573E-5</v>
      </c>
      <c r="BL475" s="223">
        <f t="shared" ca="1" si="913"/>
        <v>6.0351947082331253E-5</v>
      </c>
      <c r="BM475" s="223">
        <f t="shared" ca="1" si="914"/>
        <v>-9.9087180031348318E-5</v>
      </c>
      <c r="BN475" s="223">
        <f t="shared" ca="1" si="915"/>
        <v>1.2623794550614616E-4</v>
      </c>
      <c r="BO475" s="223">
        <f t="shared" ca="1" si="916"/>
        <v>-1.3862999675306873E-4</v>
      </c>
      <c r="BP475" s="223">
        <f t="shared" ca="1" si="917"/>
        <v>1.3481455589224142E-4</v>
      </c>
      <c r="BQ475" s="223">
        <f t="shared" ca="1" si="918"/>
        <v>-1.1523769324817904E-4</v>
      </c>
      <c r="BR475" s="223">
        <f t="shared" ca="1" si="919"/>
        <v>8.2188176434169215E-5</v>
      </c>
      <c r="BS475" s="223">
        <f t="shared" ca="1" si="920"/>
        <v>-3.9529886251435568E-5</v>
      </c>
      <c r="BT475" s="223">
        <f t="shared" ca="1" si="921"/>
        <v>-7.7499168393748027E-6</v>
      </c>
      <c r="BU475" s="223">
        <f t="shared" ca="1" si="922"/>
        <v>5.4123662662982419E-5</v>
      </c>
      <c r="BV475" s="223">
        <f t="shared" ca="1" si="923"/>
        <v>-9.4169709893223455E-5</v>
      </c>
      <c r="BW475" s="223">
        <f t="shared" ca="1" si="924"/>
        <v>1.2320620027696274E-4</v>
      </c>
      <c r="BX475" s="223">
        <f t="shared" ca="1" si="925"/>
        <v>-1.3783842343582429E-4</v>
      </c>
      <c r="BY475" s="223">
        <f t="shared" ca="1" si="926"/>
        <v>1.3635569880340653E-4</v>
      </c>
      <c r="BZ475" s="223">
        <f t="shared" ca="1" si="927"/>
        <v>-1.1893137448863795E-4</v>
      </c>
      <c r="CA475" s="223">
        <f t="shared" ca="1" si="928"/>
        <v>8.7602560824267024E-5</v>
      </c>
      <c r="CB475" s="223">
        <f t="shared" ca="1" si="929"/>
        <v>-4.6031967989205332E-5</v>
      </c>
      <c r="CC475" s="223">
        <f t="shared" ca="1" si="930"/>
        <v>-9.2030828640149117E-7</v>
      </c>
      <c r="CD475" s="223">
        <f t="shared" ca="1" si="931"/>
        <v>4.7764989599605493E-5</v>
      </c>
      <c r="CE475" s="223">
        <f t="shared" ca="1" si="932"/>
        <v>-8.9025376675676404E-5</v>
      </c>
      <c r="CF475" s="223">
        <f t="shared" ca="1" si="933"/>
        <v>1.1987764051972346E-4</v>
      </c>
      <c r="CG475" s="223">
        <f t="shared" ca="1" si="934"/>
        <v>-1.3671478528330289E-4</v>
      </c>
      <c r="CH475" s="223">
        <f t="shared" ca="1" si="935"/>
        <v>1.3756834889280651E-4</v>
      </c>
      <c r="CI475" s="223">
        <f t="shared" ca="1" si="936"/>
        <v>-1.2233853963079558E-4</v>
      </c>
      <c r="CJ475" s="223">
        <f t="shared" ca="1" si="937"/>
        <v>9.280590297226104E-5</v>
      </c>
      <c r="CK475" s="223">
        <f t="shared" ca="1" si="938"/>
        <v>-5.2423154684168668E-5</v>
      </c>
      <c r="CL475" s="223">
        <f t="shared" ca="1" si="939"/>
        <v>5.911517369843261E-6</v>
      </c>
      <c r="CM475" s="223">
        <f t="shared" ca="1" si="940"/>
        <v>4.1291246492567915E-5</v>
      </c>
      <c r="CN475" s="223">
        <f t="shared" ca="1" si="941"/>
        <v>-8.3666573528012647E-5</v>
      </c>
      <c r="CO475" s="223">
        <f t="shared" ca="1" si="942"/>
        <v>1.1626028502643095E-4</v>
      </c>
      <c r="CP475" s="223">
        <f t="shared" ca="1" si="943"/>
        <v>-1.35261789238234E-4</v>
      </c>
      <c r="CQ475" s="223">
        <f t="shared" ca="1" si="944"/>
        <v>1.384495847801594E-4</v>
      </c>
      <c r="CR475" s="223">
        <f t="shared" ca="1" si="945"/>
        <v>-1.2545098051539206E-4</v>
      </c>
      <c r="CS475" s="223">
        <f t="shared" ca="1" si="946"/>
        <v>9.7785667571154985E-5</v>
      </c>
      <c r="CT475" s="223">
        <f t="shared" ca="1" si="947"/>
        <v>-5.8688049407768212E-5</v>
      </c>
      <c r="CU475" s="223">
        <f t="shared" ca="1" si="948"/>
        <v>1.2729101662956265E-5</v>
      </c>
      <c r="CV475" s="223">
        <f t="shared" ca="1" si="949"/>
        <v>3.471802915603995E-5</v>
      </c>
      <c r="CW475" s="223">
        <f t="shared" ca="1" si="950"/>
        <v>-7.8106210276396814E-5</v>
      </c>
      <c r="CX475" s="223">
        <f t="shared" ca="1" si="951"/>
        <v>1.123628483233114E-4</v>
      </c>
      <c r="CY475" s="223">
        <f t="shared" ca="1" si="952"/>
        <v>-1.3348293569535589E-4</v>
      </c>
      <c r="CZ475" s="223">
        <f t="shared" ca="1" si="953"/>
        <v>1.3899728349102522E-4</v>
      </c>
      <c r="DA475" s="223">
        <f t="shared" ca="1" si="954"/>
        <v>-1.2826119899971881E-4</v>
      </c>
      <c r="DB475" s="223">
        <f t="shared" ca="1" si="955"/>
        <v>1.0252985793186002E-4</v>
      </c>
      <c r="DC475" s="223">
        <f t="shared" ca="1" si="956"/>
        <v>-6.4811559479882033E-5</v>
      </c>
      <c r="DD475" s="223">
        <f t="shared" ca="1" si="957"/>
        <v>1.9516020435225595E-5</v>
      </c>
      <c r="DE475" s="223">
        <f t="shared" ca="1" si="958"/>
        <v>2.8061173046334878E-5</v>
      </c>
      <c r="DF475" s="223">
        <f t="shared" ca="1" si="959"/>
        <v>-7.2357682322925928E-5</v>
      </c>
      <c r="DG475" s="223">
        <f t="shared" ca="1" si="960"/>
        <v>1.0819471967675782E-4</v>
      </c>
      <c r="DH475" s="223">
        <f t="shared" ca="1" si="961"/>
        <v>-1.3138251006866334E-4</v>
      </c>
      <c r="DI475" s="223">
        <f t="shared" ca="1" si="962"/>
        <v>1.392101255712374E-4</v>
      </c>
      <c r="DJ475" s="223">
        <f t="shared" ca="1" si="963"/>
        <v>-1.3076242502130096E-4</v>
      </c>
      <c r="DK475" s="223">
        <f t="shared" ca="1" si="964"/>
        <v>1.0702704488425224E-4</v>
      </c>
      <c r="DL475" s="223">
        <f t="shared" ca="1" si="965"/>
        <v>-7.0778932828386671E-5</v>
      </c>
      <c r="DM475" s="223">
        <f t="shared" ca="1" si="966"/>
        <v>2.6255923404864954E-5</v>
      </c>
      <c r="DN475" s="223">
        <f t="shared" ca="1" si="967"/>
        <v>2.1336715112892696E-5</v>
      </c>
      <c r="DO475" s="223">
        <f t="shared" ca="1" si="968"/>
        <v>-6.6434838374954645E-5</v>
      </c>
      <c r="DP475" s="223">
        <f t="shared" ca="1" si="969"/>
        <v>1.037659404737647E-4</v>
      </c>
      <c r="DQ475" s="223">
        <f t="shared" ca="1" si="970"/>
        <v>-1.2896557246746653E-4</v>
      </c>
      <c r="DR475" s="223">
        <f t="shared" ca="1" si="971"/>
        <v>1.390875982655815E-4</v>
      </c>
      <c r="DS475" s="223">
        <f t="shared" ca="1" si="972"/>
        <v>-1.329486329075687E-4</v>
      </c>
      <c r="DT475" s="223">
        <f t="shared" ca="1" si="973"/>
        <v>1.112663943110563E-4</v>
      </c>
      <c r="DU475" s="223">
        <f t="shared" ca="1" si="974"/>
        <v>-7.6575793528205362E-5</v>
      </c>
      <c r="DV475" s="223">
        <f t="shared" ca="1" si="975"/>
        <v>3.2932573555266997E-5</v>
      </c>
      <c r="DW475" s="223">
        <f t="shared" ca="1" si="976"/>
        <v>1.4560855163868019E-5</v>
      </c>
      <c r="DX475" s="223">
        <f t="shared" ca="1" si="977"/>
        <v>-6.0351947082333455E-5</v>
      </c>
      <c r="DY475" s="223">
        <f t="shared" ca="1" si="978"/>
        <v>9.9087180031352817E-5</v>
      </c>
      <c r="DZ475" s="223">
        <f t="shared" ca="1" si="979"/>
        <v>-1.2623794550614554E-4</v>
      </c>
      <c r="EA475" s="223">
        <f t="shared" ca="1" si="980"/>
        <v>1.38629996753069E-4</v>
      </c>
      <c r="EB475" s="223">
        <f t="shared" ca="1" si="981"/>
        <v>-1.3481455589223982E-4</v>
      </c>
      <c r="EC475" s="223">
        <f t="shared" ca="1" si="982"/>
        <v>1.1523769324817988E-4</v>
      </c>
      <c r="ED475" s="223">
        <f t="shared" ca="1" si="983"/>
        <v>-8.2188176434167223E-5</v>
      </c>
      <c r="EE475" s="223">
        <f t="shared" ca="1" si="984"/>
        <v>3.9529886251429422E-5</v>
      </c>
      <c r="EF475" s="223">
        <f t="shared" ca="1" si="985"/>
        <v>7.7499168393732983E-6</v>
      </c>
      <c r="EG475" s="223">
        <f t="shared" ca="1" si="986"/>
        <v>-5.4123662662984676E-5</v>
      </c>
      <c r="EH475" s="223">
        <f t="shared" ca="1" si="987"/>
        <v>9.4169709893228171E-5</v>
      </c>
      <c r="EI475" s="223">
        <f t="shared" ca="1" si="988"/>
        <v>-1.2320620027696203E-4</v>
      </c>
      <c r="EJ475" s="223">
        <f t="shared" ca="1" si="989"/>
        <v>1.3783842343582464E-4</v>
      </c>
      <c r="EK475" s="223">
        <f t="shared" ca="1" si="990"/>
        <v>-1.3635569880340601E-4</v>
      </c>
      <c r="EL475" s="223">
        <f t="shared" ca="1" si="991"/>
        <v>1.1893137448863872E-4</v>
      </c>
      <c r="EM475" s="223">
        <f t="shared" ca="1" si="992"/>
        <v>-8.7602560824265113E-5</v>
      </c>
      <c r="EN475" s="223">
        <f t="shared" ca="1" si="993"/>
        <v>4.6031967989203015E-5</v>
      </c>
      <c r="EO475" s="223">
        <f t="shared" ca="1" si="994"/>
        <v>9.2030828640000039E-7</v>
      </c>
      <c r="EP475" s="223">
        <f t="shared" ca="1" si="995"/>
        <v>-4.7764989599607804E-5</v>
      </c>
      <c r="EQ475" s="223">
        <f t="shared" ca="1" si="996"/>
        <v>8.9025376675678301E-5</v>
      </c>
      <c r="ER475" s="223">
        <f t="shared" ca="1" si="997"/>
        <v>-1.1987764051972674E-4</v>
      </c>
      <c r="ES475" s="223">
        <f t="shared" ca="1" si="998"/>
        <v>1.3671478528330336E-4</v>
      </c>
      <c r="ET475" s="223">
        <f t="shared" ca="1" si="999"/>
        <v>-1.3756834889280613E-4</v>
      </c>
      <c r="EU475" s="223">
        <f t="shared" ca="1" si="1000"/>
        <v>1.2233853963079252E-4</v>
      </c>
      <c r="EV475" s="223">
        <f t="shared" ca="1" si="1001"/>
        <v>-9.280590297225921E-5</v>
      </c>
      <c r="EW475" s="223">
        <f t="shared" ca="1" si="1002"/>
        <v>5.2423154684166405E-5</v>
      </c>
      <c r="EX475" s="223">
        <f t="shared" ca="1" si="1003"/>
        <v>-5.9115173698368371E-6</v>
      </c>
      <c r="EY475" s="223">
        <f t="shared" ca="1" si="1004"/>
        <v>-4.1291246492566485E-5</v>
      </c>
      <c r="EZ475" s="223">
        <f t="shared" ca="1" si="1005"/>
        <v>8.3666573528014612E-5</v>
      </c>
      <c r="FA475" s="223">
        <f t="shared" ca="1" si="1006"/>
        <v>-1.1626028502643446E-4</v>
      </c>
      <c r="FB475" s="223">
        <f t="shared" ca="1" si="1007"/>
        <v>1.3526178923823365E-4</v>
      </c>
      <c r="FC475" s="223">
        <f t="shared" ca="1" si="1008"/>
        <v>-1.3844958478015915E-4</v>
      </c>
      <c r="FD475" s="223">
        <f t="shared" ca="1" si="1009"/>
        <v>1.254509805153893E-4</v>
      </c>
      <c r="FE475" s="223">
        <f t="shared" ca="1" si="1010"/>
        <v>-9.7785667571156055E-5</v>
      </c>
      <c r="FF475" s="223">
        <f t="shared" ca="1" si="1011"/>
        <v>5.868804940776956E-5</v>
      </c>
      <c r="FG475" s="223">
        <f t="shared" ca="1" si="1012"/>
        <v>-1.2729101662949882E-5</v>
      </c>
      <c r="FH475" s="223">
        <f t="shared" ca="1" si="1013"/>
        <v>-3.4718029156038507E-5</v>
      </c>
      <c r="FI475" s="223">
        <f t="shared" ca="1" si="1014"/>
        <v>7.810621027639558E-5</v>
      </c>
      <c r="FJ475" s="223">
        <f t="shared" ca="1" si="1015"/>
        <v>-1.1236284832331519E-4</v>
      </c>
      <c r="FK475" s="223">
        <f t="shared" ca="1" si="1016"/>
        <v>1.3348293569535549E-4</v>
      </c>
      <c r="FL475" s="223">
        <f t="shared" ca="1" si="1017"/>
        <v>-1.3899728349102533E-4</v>
      </c>
      <c r="FM475" s="223">
        <f t="shared" ca="1" si="1018"/>
        <v>1.2826119899971629E-4</v>
      </c>
      <c r="FN475" s="223">
        <f t="shared" ca="1" si="1019"/>
        <v>-1.0252985793186103E-4</v>
      </c>
      <c r="FO475" s="223">
        <f t="shared" ca="1" si="1020"/>
        <v>6.4811559479883375E-5</v>
      </c>
      <c r="FP475" s="223">
        <f t="shared" ca="1" si="1021"/>
        <v>-1.9516020435219239E-5</v>
      </c>
      <c r="FQ475" s="223">
        <f t="shared" ca="1" si="1022"/>
        <v>-2.806117304634116E-5</v>
      </c>
      <c r="FR475" s="223">
        <f t="shared" ca="1" si="1023"/>
        <v>7.2357682322924641E-5</v>
      </c>
      <c r="FS475" s="223">
        <f t="shared" ca="1" si="1024"/>
        <v>-1.0819471967676186E-4</v>
      </c>
      <c r="FT475" s="223">
        <f t="shared" ca="1" si="1025"/>
        <v>1.3138251006866546E-4</v>
      </c>
      <c r="FU475" s="223">
        <f t="shared" ca="1" si="1026"/>
        <v>-1.392101255712374E-4</v>
      </c>
      <c r="FV475" s="223">
        <f t="shared" ca="1" si="1027"/>
        <v>1.3076242502129876E-4</v>
      </c>
      <c r="FW475" s="223">
        <f t="shared" ca="1" si="1028"/>
        <v>-1.0702704488424815E-4</v>
      </c>
      <c r="FX475" s="223">
        <f t="shared" ca="1" si="1029"/>
        <v>7.0778932828387972E-5</v>
      </c>
      <c r="FY475" s="223">
        <f t="shared" ca="1" si="1030"/>
        <v>-2.6255923404858652E-5</v>
      </c>
      <c r="FZ475" s="223">
        <f t="shared" ca="1" si="1031"/>
        <v>-2.1336715112899012E-5</v>
      </c>
      <c r="GA475" s="223">
        <f t="shared" ca="1" si="1032"/>
        <v>6.6434838374953317E-5</v>
      </c>
      <c r="GB475" s="223">
        <f t="shared" ca="1" si="1033"/>
        <v>-1.0376594047376896E-4</v>
      </c>
      <c r="GC475" s="223">
        <f t="shared" ca="1" si="1034"/>
        <v>1.2896557246746895E-4</v>
      </c>
      <c r="GD475" s="223">
        <f t="shared" ca="1" si="1035"/>
        <v>-1.3908759826558145E-4</v>
      </c>
      <c r="GE475" s="223">
        <f t="shared" ca="1" si="1036"/>
        <v>1.3294863290756916E-4</v>
      </c>
      <c r="GF475" s="223">
        <f t="shared" ca="1" si="1037"/>
        <v>-1.1126639431105245E-4</v>
      </c>
      <c r="GG475" s="223">
        <f t="shared" ca="1" si="1038"/>
        <v>7.6575793528200009E-5</v>
      </c>
      <c r="GH475" s="223">
        <f t="shared" ca="1" si="1039"/>
        <v>-3.2932573555260776E-5</v>
      </c>
      <c r="GI475" s="223">
        <f t="shared" ca="1" si="1040"/>
        <v>-1.4560855163866521E-5</v>
      </c>
      <c r="GJ475" s="223">
        <f t="shared" ca="1" si="1041"/>
        <v>6.0351947082332113E-5</v>
      </c>
      <c r="GK475" s="223">
        <f t="shared" ca="1" si="1042"/>
        <v>-9.9087180031351773E-5</v>
      </c>
      <c r="GL475" s="223">
        <f t="shared" ca="1" si="1043"/>
        <v>1.2623794550614822E-4</v>
      </c>
      <c r="GM475" s="223">
        <f t="shared" ca="1" si="1044"/>
        <v>-1.3862999675306957E-4</v>
      </c>
      <c r="GN475" s="223">
        <f t="shared" ca="1" si="1045"/>
        <v>1.3481455589223822E-4</v>
      </c>
      <c r="GO475" s="223">
        <f t="shared" ca="1" si="1046"/>
        <v>-1.1523769324818073E-4</v>
      </c>
      <c r="GP475" s="223">
        <f t="shared" ca="1" si="1047"/>
        <v>8.2188176434168443E-5</v>
      </c>
      <c r="GQ475" s="223">
        <f t="shared" ca="1" si="1048"/>
        <v>-3.9529886251430859E-5</v>
      </c>
      <c r="GR475" s="223">
        <f t="shared" ca="1" si="1049"/>
        <v>-7.7499168393797087E-6</v>
      </c>
      <c r="GS475" s="223">
        <f t="shared" ca="1" si="1050"/>
        <v>5.4123662662990598E-5</v>
      </c>
      <c r="GT475" s="223">
        <f t="shared" ca="1" si="1051"/>
        <v>-9.4169709893232915E-5</v>
      </c>
      <c r="GU475" s="223">
        <f t="shared" ca="1" si="1052"/>
        <v>1.2320620027696136E-4</v>
      </c>
      <c r="GV475" s="223">
        <f t="shared" ca="1" si="1053"/>
        <v>-1.3783842343582443E-4</v>
      </c>
      <c r="GW475" s="223">
        <f t="shared" ca="1" si="1054"/>
        <v>1.3635569880340631E-4</v>
      </c>
      <c r="GX475" s="223">
        <f t="shared" ca="1" si="1055"/>
        <v>-1.1893137448863538E-4</v>
      </c>
      <c r="GY475" s="223">
        <f t="shared" ca="1" si="1056"/>
        <v>8.7602560824260139E-5</v>
      </c>
      <c r="GZ475" s="223">
        <f t="shared" ca="1" si="1057"/>
        <v>-4.6031967989196964E-5</v>
      </c>
      <c r="HA475" s="223">
        <f t="shared" ca="1" si="1058"/>
        <v>-9.2030828639849606E-7</v>
      </c>
      <c r="HB475" s="223">
        <f t="shared" ca="1" si="1059"/>
        <v>4.7764989599606388E-5</v>
      </c>
      <c r="HC475" s="223">
        <f t="shared" ca="1" si="1060"/>
        <v>-8.9025376675677149E-5</v>
      </c>
      <c r="HD475" s="223">
        <f t="shared" ca="1" si="1061"/>
        <v>1.1987764051972597E-4</v>
      </c>
      <c r="HE475" s="223">
        <f t="shared" ca="1" si="1062"/>
        <v>-1.3671478528330458E-4</v>
      </c>
      <c r="HF475" s="223">
        <f t="shared" ca="1" si="1063"/>
        <v>1.3756834889280513E-4</v>
      </c>
      <c r="HG475" s="223">
        <f t="shared" ca="1" si="1064"/>
        <v>-1.2233853963078946E-4</v>
      </c>
      <c r="HH475" s="223">
        <f t="shared" ca="1" si="1065"/>
        <v>9.2805902972260335E-5</v>
      </c>
      <c r="HI475" s="223">
        <f t="shared" ca="1" si="1066"/>
        <v>-5.2423154684167787E-5</v>
      </c>
      <c r="HJ475" s="223">
        <f t="shared" ca="1" si="1067"/>
        <v>5.911517369838355E-6</v>
      </c>
      <c r="HK475" s="223">
        <f t="shared" ca="1" si="1068"/>
        <v>4.1291246492572598E-5</v>
      </c>
      <c r="HL475" s="223">
        <f t="shared" ca="1" si="1069"/>
        <v>-8.3666573528019749E-5</v>
      </c>
      <c r="HM475" s="223">
        <f t="shared" ca="1" si="1070"/>
        <v>1.16260285026438E-4</v>
      </c>
      <c r="HN475" s="223">
        <f t="shared" ca="1" si="1071"/>
        <v>-1.3526178923823327E-4</v>
      </c>
      <c r="HO475" s="223">
        <f t="shared" ca="1" si="1072"/>
        <v>1.3844958478015932E-4</v>
      </c>
      <c r="HP475" s="223">
        <f t="shared" ca="1" si="1073"/>
        <v>-1.2545098051538995E-4</v>
      </c>
      <c r="HQ475" s="223">
        <f t="shared" ca="1" si="1074"/>
        <v>9.7785667571151488E-5</v>
      </c>
      <c r="HR475" s="223">
        <f t="shared" ca="1" si="1075"/>
        <v>-5.8688049407763753E-5</v>
      </c>
      <c r="HS475" s="223">
        <f t="shared" ca="1" si="1076"/>
        <v>1.2729101662943491E-5</v>
      </c>
      <c r="HT475" s="223">
        <f t="shared" ca="1" si="1077"/>
        <v>3.4718029156037036E-5</v>
      </c>
      <c r="HU475" s="223">
        <f t="shared" ca="1" si="1078"/>
        <v>-7.8106210276394347E-5</v>
      </c>
      <c r="HV475" s="223">
        <f t="shared" ca="1" si="1079"/>
        <v>1.123628483233143E-4</v>
      </c>
      <c r="HW475" s="223">
        <f t="shared" ca="1" si="1080"/>
        <v>-1.334829356953573E-4</v>
      </c>
      <c r="HX475" s="223">
        <f t="shared" ca="1" si="1081"/>
        <v>1.3899728349102495E-4</v>
      </c>
      <c r="HY475" s="223">
        <f t="shared" ca="1" si="1082"/>
        <v>-1.2826119899971383E-4</v>
      </c>
      <c r="HZ475" s="223">
        <f t="shared" ca="1" si="1083"/>
        <v>1.0252985793186205E-4</v>
      </c>
      <c r="IA475" s="223">
        <f t="shared" ca="1" si="1084"/>
        <v>-6.4811559479884703E-5</v>
      </c>
      <c r="IB475" s="223">
        <f t="shared" ca="1" si="1085"/>
        <v>1.9516020435220723E-5</v>
      </c>
      <c r="IC475" s="223">
        <f t="shared" ca="1" si="1086"/>
        <v>2.8061173046339676E-5</v>
      </c>
      <c r="ID475" s="223">
        <f t="shared" ca="1" si="1087"/>
        <v>-7.2357682322930143E-5</v>
      </c>
      <c r="IE475" s="223">
        <f t="shared" ca="1" si="1088"/>
        <v>-1.09827355660702E-4</v>
      </c>
      <c r="IF475" s="223">
        <f t="shared" ca="1" si="1089"/>
        <v>-1.3138251006866757E-4</v>
      </c>
      <c r="IG475" s="223">
        <f t="shared" ca="1" si="1090"/>
        <v>1.3921012557123743E-4</v>
      </c>
      <c r="IH475" s="223">
        <f t="shared" ca="1" si="1091"/>
        <v>-1.3076242502129928E-4</v>
      </c>
      <c r="II475" s="223">
        <f t="shared" ca="1" si="1092"/>
        <v>1.0702704488424909E-4</v>
      </c>
      <c r="IJ475" s="223">
        <f t="shared" ca="1" si="1093"/>
        <v>-7.0778932828382442E-5</v>
      </c>
      <c r="IK475" s="223">
        <f t="shared" ca="1" si="1094"/>
        <v>2.6255923404852357E-5</v>
      </c>
      <c r="IL475" s="223">
        <f t="shared" ca="1" si="1095"/>
        <v>2.1336715112905368E-5</v>
      </c>
      <c r="IM475" s="223">
        <f t="shared" ca="1" si="1096"/>
        <v>-6.6434838374952002E-5</v>
      </c>
      <c r="IN475" s="223">
        <f t="shared" ca="1" si="1097"/>
        <v>1.0376594047376796E-4</v>
      </c>
      <c r="IO475" s="223">
        <f t="shared" ca="1" si="1098"/>
        <v>-1.2896557246746838E-4</v>
      </c>
      <c r="IP475" s="223">
        <f t="shared" ca="1" si="1099"/>
        <v>1.3908759826558172E-4</v>
      </c>
      <c r="IQ475" s="223">
        <f t="shared" ca="1" si="1100"/>
        <v>-1.3294863290756723E-4</v>
      </c>
      <c r="IR475" s="223">
        <f t="shared" ca="1" si="1101"/>
        <v>1.112663943110486E-4</v>
      </c>
      <c r="IS475" s="223">
        <f t="shared" ca="1" si="1102"/>
        <v>-7.6575793528207869E-5</v>
      </c>
      <c r="IT475" s="223">
        <f t="shared" ca="1" si="1103"/>
        <v>3.2932573555269931E-5</v>
      </c>
      <c r="IU475" s="223">
        <f t="shared" ca="1" si="1104"/>
        <v>1.4560855163872898E-5</v>
      </c>
      <c r="IV475" s="223">
        <f t="shared" ca="1" si="1105"/>
        <v>-6.035194708233788E-5</v>
      </c>
      <c r="IW475" s="223">
        <f t="shared" ca="1" si="1106"/>
        <v>9.9087180031356273E-5</v>
      </c>
      <c r="IX475" s="223">
        <f t="shared" ca="1" si="1107"/>
        <v>-1.2623794550615093E-4</v>
      </c>
      <c r="IY475" s="223">
        <f t="shared" ca="1" si="1108"/>
        <v>1.386299967530687E-4</v>
      </c>
      <c r="IZ475" s="223">
        <f t="shared" ca="1" si="1109"/>
        <v>-1.3481455589224058E-4</v>
      </c>
      <c r="JA475" s="223">
        <f t="shared" ca="1" si="1110"/>
        <v>1.1523769324817712E-4</v>
      </c>
      <c r="JB475" s="223">
        <f t="shared" ca="1" si="1111"/>
        <v>-8.2188176434163266E-5</v>
      </c>
    </row>
    <row r="476" spans="2:262">
      <c r="B476" s="230">
        <v>115</v>
      </c>
      <c r="C476" s="229">
        <f t="shared" si="1112"/>
        <v>2.2460937500000016E-3</v>
      </c>
      <c r="D476" s="226">
        <f t="shared" ca="1" si="855"/>
        <v>49.88244142563768</v>
      </c>
      <c r="E476" s="225">
        <f ca="1">DQ361</f>
        <v>-0.11755857436231909</v>
      </c>
      <c r="F476" s="224">
        <v>115</v>
      </c>
      <c r="G476" s="223">
        <f t="shared" ca="1" si="856"/>
        <v>8.0510656599238684E-5</v>
      </c>
      <c r="H476" s="223">
        <f t="shared" ca="1" si="857"/>
        <v>-1.4087581972651943E-5</v>
      </c>
      <c r="I476" s="223">
        <f t="shared" ca="1" si="858"/>
        <v>-5.3757544440343781E-5</v>
      </c>
      <c r="J476" s="223">
        <f t="shared" ca="1" si="859"/>
        <v>1.1617618870382979E-4</v>
      </c>
      <c r="K476" s="223">
        <f t="shared" ca="1" si="860"/>
        <v>-1.6686758573601786E-4</v>
      </c>
      <c r="L476" s="223">
        <f t="shared" ca="1" si="861"/>
        <v>2.0071476146391742E-4</v>
      </c>
      <c r="M476" s="223">
        <f t="shared" ca="1" si="862"/>
        <v>-2.1430105880597983E-4</v>
      </c>
      <c r="N476" s="223">
        <f t="shared" ca="1" si="863"/>
        <v>2.0625502747048939E-4</v>
      </c>
      <c r="O476" s="223">
        <f t="shared" ca="1" si="864"/>
        <v>-1.7738886313846115E-4</v>
      </c>
      <c r="P476" s="223">
        <f t="shared" ca="1" si="865"/>
        <v>1.3061642147617141E-4</v>
      </c>
      <c r="Q476" s="223">
        <f t="shared" ca="1" si="866"/>
        <v>-7.0659082941223567E-5</v>
      </c>
      <c r="R476" s="223">
        <f t="shared" ca="1" si="867"/>
        <v>3.5691594589328803E-6</v>
      </c>
      <c r="S476" s="223">
        <f t="shared" ca="1" si="868"/>
        <v>6.3881047966649635E-5</v>
      </c>
      <c r="T476" s="223">
        <f t="shared" ca="1" si="869"/>
        <v>-1.2488286995923024E-4</v>
      </c>
      <c r="U476" s="223">
        <f t="shared" ca="1" si="870"/>
        <v>1.7327856063260104E-4</v>
      </c>
      <c r="V476" s="223">
        <f t="shared" ca="1" si="871"/>
        <v>-2.041828828672773E-4</v>
      </c>
      <c r="W476" s="223">
        <f t="shared" ca="1" si="872"/>
        <v>2.1447624192181262E-4</v>
      </c>
      <c r="X476" s="223">
        <f t="shared" ca="1" si="873"/>
        <v>-2.0311958867762388E-4</v>
      </c>
      <c r="Y476" s="223">
        <f t="shared" ca="1" si="874"/>
        <v>1.7125930503792842E-4</v>
      </c>
      <c r="Z476" s="223">
        <f t="shared" ca="1" si="875"/>
        <v>-1.221114839669596E-4</v>
      </c>
      <c r="AA476" s="223">
        <f t="shared" ca="1" si="876"/>
        <v>6.0637285363397255E-5</v>
      </c>
      <c r="AB476" s="223">
        <f t="shared" ca="1" si="877"/>
        <v>6.9578614725434147E-6</v>
      </c>
      <c r="AC476" s="223">
        <f t="shared" ca="1" si="878"/>
        <v>-7.3850656453083779E-5</v>
      </c>
      <c r="AD476" s="223">
        <f t="shared" ca="1" si="879"/>
        <v>1.3328869744245257E-4</v>
      </c>
      <c r="AE476" s="223">
        <f t="shared" ca="1" si="880"/>
        <v>-1.7927209229921158E-4</v>
      </c>
      <c r="AF476" s="223">
        <f t="shared" ca="1" si="881"/>
        <v>2.0715910982150183E-4</v>
      </c>
      <c r="AG476" s="223">
        <f t="shared" ca="1" si="882"/>
        <v>-2.141347329849556E-4</v>
      </c>
      <c r="AH476" s="223">
        <f t="shared" ca="1" si="883"/>
        <v>1.994948170044603E-4</v>
      </c>
      <c r="AI476" s="223">
        <f t="shared" ca="1" si="884"/>
        <v>-1.6471716827101598E-4</v>
      </c>
      <c r="AJ476" s="223">
        <f t="shared" ca="1" si="885"/>
        <v>1.1331236919716927E-4</v>
      </c>
      <c r="AK476" s="223">
        <f t="shared" ca="1" si="886"/>
        <v>-5.0469407253933058E-5</v>
      </c>
      <c r="AL476" s="223">
        <f t="shared" ca="1" si="887"/>
        <v>-1.7468120306297194E-5</v>
      </c>
      <c r="AM476" s="223">
        <f t="shared" ca="1" si="888"/>
        <v>8.3642352239570339E-5</v>
      </c>
      <c r="AN476" s="223">
        <f t="shared" ca="1" si="889"/>
        <v>-1.4137342077882501E-4</v>
      </c>
      <c r="AO476" s="223">
        <f t="shared" ca="1" si="890"/>
        <v>1.848337417930925E-4</v>
      </c>
      <c r="AP476" s="223">
        <f t="shared" ca="1" si="891"/>
        <v>-2.0963627233517128E-4</v>
      </c>
      <c r="AQ476" s="223">
        <f t="shared" ca="1" si="892"/>
        <v>2.1327735472035069E-4</v>
      </c>
      <c r="AR476" s="223">
        <f t="shared" ca="1" si="893"/>
        <v>-1.953894448434497E-4</v>
      </c>
      <c r="AS476" s="223">
        <f t="shared" ca="1" si="894"/>
        <v>1.5777821341821769E-4</v>
      </c>
      <c r="AT476" s="223">
        <f t="shared" ca="1" si="895"/>
        <v>-1.0424027500499029E-4</v>
      </c>
      <c r="AU476" s="223">
        <f t="shared" ca="1" si="896"/>
        <v>4.0179943921794659E-5</v>
      </c>
      <c r="AV476" s="223">
        <f t="shared" ca="1" si="897"/>
        <v>2.7936296908206474E-5</v>
      </c>
      <c r="AW476" s="223">
        <f t="shared" ca="1" si="898"/>
        <v>-9.3232546273306989E-5</v>
      </c>
      <c r="AX476" s="223">
        <f t="shared" ca="1" si="899"/>
        <v>1.491175631616898E-4</v>
      </c>
      <c r="AY476" s="223">
        <f t="shared" ca="1" si="900"/>
        <v>-1.8995011061346867E-4</v>
      </c>
      <c r="AZ476" s="223">
        <f t="shared" ca="1" si="901"/>
        <v>2.1160840270681596E-4</v>
      </c>
      <c r="BA476" s="223">
        <f t="shared" ca="1" si="902"/>
        <v>-2.1190617262733423E-4</v>
      </c>
      <c r="BB476" s="223">
        <f t="shared" ca="1" si="903"/>
        <v>1.9081336239571708E-4</v>
      </c>
      <c r="BC476" s="223">
        <f t="shared" ca="1" si="904"/>
        <v>-1.5045915702955557E-4</v>
      </c>
      <c r="BD476" s="223">
        <f t="shared" ca="1" si="905"/>
        <v>9.4917056859954556E-5</v>
      </c>
      <c r="BE476" s="223">
        <f t="shared" ca="1" si="906"/>
        <v>-2.9793683585401247E-5</v>
      </c>
      <c r="BF476" s="223">
        <f t="shared" ca="1" si="907"/>
        <v>-3.8337172523933273E-5</v>
      </c>
      <c r="BG476" s="223">
        <f t="shared" ca="1" si="908"/>
        <v>1.025981349368646E-4</v>
      </c>
      <c r="BH476" s="223">
        <f t="shared" ca="1" si="909"/>
        <v>-1.5650246827374648E-4</v>
      </c>
      <c r="BI476" s="223">
        <f t="shared" ca="1" si="910"/>
        <v>1.9460887297971508E-4</v>
      </c>
      <c r="BJ476" s="223">
        <f t="shared" ca="1" si="911"/>
        <v>-2.130707499016331E-4</v>
      </c>
      <c r="BK476" s="223">
        <f t="shared" ca="1" si="912"/>
        <v>2.1002449000367051E-4</v>
      </c>
      <c r="BL476" s="223">
        <f t="shared" ca="1" si="913"/>
        <v>-1.8577759384469803E-4</v>
      </c>
      <c r="BM476" s="223">
        <f t="shared" ca="1" si="914"/>
        <v>1.4277763135294577E-4</v>
      </c>
      <c r="BN476" s="223">
        <f t="shared" ca="1" si="915"/>
        <v>-8.5365175211193637E-5</v>
      </c>
      <c r="BO476" s="223">
        <f t="shared" ca="1" si="916"/>
        <v>1.9335647655635126E-5</v>
      </c>
      <c r="BP476" s="223">
        <f t="shared" ca="1" si="917"/>
        <v>4.8645690533107196E-5</v>
      </c>
      <c r="BQ476" s="223">
        <f t="shared" ca="1" si="918"/>
        <v>-1.1171655570682145E-4</v>
      </c>
      <c r="BR476" s="223">
        <f t="shared" ca="1" si="919"/>
        <v>1.6351034523173023E-4</v>
      </c>
      <c r="BS476" s="223">
        <f t="shared" ca="1" si="920"/>
        <v>-1.9879880552522666E-4</v>
      </c>
      <c r="BT476" s="223">
        <f t="shared" ca="1" si="921"/>
        <v>2.1401979099714433E-4</v>
      </c>
      <c r="BU476" s="223">
        <f t="shared" ca="1" si="922"/>
        <v>-2.0763683998761395E-4</v>
      </c>
      <c r="BV476" s="223">
        <f t="shared" ca="1" si="923"/>
        <v>1.802942707979086E-4</v>
      </c>
      <c r="BW476" s="223">
        <f t="shared" ca="1" si="924"/>
        <v>-1.3475214185655867E-4</v>
      </c>
      <c r="BX476" s="223">
        <f t="shared" ca="1" si="925"/>
        <v>7.5607641378237097E-5</v>
      </c>
      <c r="BY476" s="223">
        <f t="shared" ca="1" si="926"/>
        <v>-8.8310304570578257E-6</v>
      </c>
      <c r="BZ476" s="223">
        <f t="shared" ca="1" si="927"/>
        <v>-5.8837016812933525E-5</v>
      </c>
      <c r="CA476" s="223">
        <f t="shared" ca="1" si="928"/>
        <v>1.2056584150886606E-4</v>
      </c>
      <c r="CB476" s="223">
        <f t="shared" ca="1" si="929"/>
        <v>-1.7012431144623619E-4</v>
      </c>
      <c r="CC476" s="223">
        <f t="shared" ca="1" si="930"/>
        <v>2.0250981433550937E-4</v>
      </c>
      <c r="CD476" s="223">
        <f t="shared" ca="1" si="931"/>
        <v>-2.1445323967022329E-4</v>
      </c>
      <c r="CE476" s="223">
        <f t="shared" ca="1" si="932"/>
        <v>2.0474897463718952E-4</v>
      </c>
      <c r="CF476" s="223">
        <f t="shared" ca="1" si="933"/>
        <v>-1.7437660306085723E-4</v>
      </c>
      <c r="CG476" s="223">
        <f t="shared" ca="1" si="934"/>
        <v>1.2640202264755016E-4</v>
      </c>
      <c r="CH476" s="223">
        <f t="shared" ca="1" si="935"/>
        <v>-6.5667962114758827E-5</v>
      </c>
      <c r="CI476" s="223">
        <f t="shared" ca="1" si="936"/>
        <v>-1.6948614673913738E-6</v>
      </c>
      <c r="CJ476" s="223">
        <f t="shared" ca="1" si="937"/>
        <v>6.8886599565737598E-5</v>
      </c>
      <c r="CK476" s="223">
        <f t="shared" ca="1" si="938"/>
        <v>-1.2912467363840032E-4</v>
      </c>
      <c r="CL476" s="223">
        <f t="shared" ca="1" si="939"/>
        <v>1.7632843329334211E-4</v>
      </c>
      <c r="CM476" s="223">
        <f t="shared" ca="1" si="940"/>
        <v>-2.0573295926529497E-4</v>
      </c>
      <c r="CN476" s="223">
        <f t="shared" ca="1" si="941"/>
        <v>2.143700517050514E-4</v>
      </c>
      <c r="CO476" s="223">
        <f t="shared" ca="1" si="942"/>
        <v>-2.0136785107297011E-4</v>
      </c>
      <c r="CP476" s="223">
        <f t="shared" ca="1" si="943"/>
        <v>1.6803884681344594E-4</v>
      </c>
      <c r="CQ476" s="223">
        <f t="shared" ca="1" si="944"/>
        <v>-1.1774738989447426E-4</v>
      </c>
      <c r="CR476" s="223">
        <f t="shared" ca="1" si="945"/>
        <v>5.5570082978712021E-5</v>
      </c>
      <c r="CS476" s="223">
        <f t="shared" ca="1" si="946"/>
        <v>1.2216670322113293E-5</v>
      </c>
      <c r="CT476" s="223">
        <f t="shared" ca="1" si="947"/>
        <v>-7.8770228466434376E-5</v>
      </c>
      <c r="CU476" s="223">
        <f t="shared" ca="1" si="948"/>
        <v>1.3737243311914913E-4</v>
      </c>
      <c r="CV476" s="223">
        <f t="shared" ca="1" si="949"/>
        <v>-1.821077645000941E-4</v>
      </c>
      <c r="CW476" s="223">
        <f t="shared" ca="1" si="950"/>
        <v>2.0846047547612973E-4</v>
      </c>
      <c r="CX476" s="223">
        <f t="shared" ca="1" si="951"/>
        <v>-2.1377042750872325E-4</v>
      </c>
      <c r="CY476" s="223">
        <f t="shared" ca="1" si="952"/>
        <v>1.9750161471777732E-4</v>
      </c>
      <c r="CZ476" s="223">
        <f t="shared" ca="1" si="953"/>
        <v>-1.6129627026559258E-4</v>
      </c>
      <c r="DA476" s="223">
        <f t="shared" ca="1" si="954"/>
        <v>1.0880909336568416E-4</v>
      </c>
      <c r="DB476" s="223">
        <f t="shared" ca="1" si="955"/>
        <v>-4.5338330645399181E-5</v>
      </c>
      <c r="DC476" s="223">
        <f t="shared" ca="1" si="956"/>
        <v>-2.2709048147981386E-5</v>
      </c>
      <c r="DD476" s="223">
        <f t="shared" ca="1" si="957"/>
        <v>8.846409298730404E-5</v>
      </c>
      <c r="DE476" s="223">
        <f t="shared" ca="1" si="958"/>
        <v>-1.4528925037611453E-4</v>
      </c>
      <c r="DF476" s="223">
        <f t="shared" ca="1" si="959"/>
        <v>1.8744838215141224E-4</v>
      </c>
      <c r="DG476" s="223">
        <f t="shared" ca="1" si="960"/>
        <v>-2.1068579214256268E-4</v>
      </c>
      <c r="DH476" s="223">
        <f t="shared" ca="1" si="961"/>
        <v>2.1265581162844803E-4</v>
      </c>
      <c r="DI476" s="223">
        <f t="shared" ca="1" si="962"/>
        <v>-1.9315957967362864E-4</v>
      </c>
      <c r="DJ476" s="223">
        <f t="shared" ca="1" si="963"/>
        <v>1.5416511687478443E-4</v>
      </c>
      <c r="DK476" s="223">
        <f t="shared" ca="1" si="964"/>
        <v>-9.9608666200424984E-5</v>
      </c>
      <c r="DL476" s="223">
        <f t="shared" ca="1" si="965"/>
        <v>3.499735430239278E-5</v>
      </c>
      <c r="DM476" s="223">
        <f t="shared" ca="1" si="966"/>
        <v>3.3146717887783234E-5</v>
      </c>
      <c r="DN476" s="223">
        <f t="shared" ca="1" si="967"/>
        <v>-9.7944839759616861E-5</v>
      </c>
      <c r="DO476" s="223">
        <f t="shared" ca="1" si="968"/>
        <v>1.5285605310307973E-4</v>
      </c>
      <c r="DP476" s="223">
        <f t="shared" ca="1" si="969"/>
        <v>-1.9233742023158277E-4</v>
      </c>
      <c r="DQ476" s="223">
        <f t="shared" ca="1" si="970"/>
        <v>2.124035482818263E-4</v>
      </c>
      <c r="DR476" s="223">
        <f t="shared" ca="1" si="971"/>
        <v>-2.1102888927151245E-4</v>
      </c>
      <c r="DS476" s="223">
        <f t="shared" ca="1" si="972"/>
        <v>1.8835220628327074E-4</v>
      </c>
      <c r="DT476" s="223">
        <f t="shared" ca="1" si="973"/>
        <v>-1.4666256621416411E-4</v>
      </c>
      <c r="DU476" s="223">
        <f t="shared" ca="1" si="974"/>
        <v>9.0168273033611177E-5</v>
      </c>
      <c r="DV476" s="223">
        <f t="shared" ca="1" si="975"/>
        <v>-2.457206626747776E-5</v>
      </c>
      <c r="DW476" s="223">
        <f t="shared" ca="1" si="976"/>
        <v>-4.3504534280871832E-5</v>
      </c>
      <c r="DX476" s="223">
        <f t="shared" ca="1" si="977"/>
        <v>1.0718962883400496E-4</v>
      </c>
      <c r="DY476" s="223">
        <f t="shared" ca="1" si="978"/>
        <v>-1.6005461220951932E-4</v>
      </c>
      <c r="DZ476" s="223">
        <f t="shared" ca="1" si="979"/>
        <v>1.9676310061965269E-4</v>
      </c>
      <c r="EA476" s="223">
        <f t="shared" ca="1" si="980"/>
        <v>-2.136096056689273E-4</v>
      </c>
      <c r="EB476" s="223">
        <f t="shared" ca="1" si="981"/>
        <v>2.088935798363722E-4</v>
      </c>
      <c r="EC476" s="223">
        <f t="shared" ca="1" si="982"/>
        <v>-1.8309107593026601E-4</v>
      </c>
      <c r="ED476" s="223">
        <f t="shared" ca="1" si="983"/>
        <v>1.3880669258540157E-4</v>
      </c>
      <c r="EE476" s="223">
        <f t="shared" ca="1" si="984"/>
        <v>-8.05106565992405E-5</v>
      </c>
      <c r="EF476" s="223">
        <f t="shared" ca="1" si="985"/>
        <v>1.4087581972653488E-5</v>
      </c>
      <c r="EG476" s="223">
        <f t="shared" ca="1" si="986"/>
        <v>5.3757544440342629E-5</v>
      </c>
      <c r="EH476" s="223">
        <f t="shared" ca="1" si="987"/>
        <v>-1.1617618870382914E-4</v>
      </c>
      <c r="EI476" s="223">
        <f t="shared" ca="1" si="988"/>
        <v>1.6686758573601762E-4</v>
      </c>
      <c r="EJ476" s="223">
        <f t="shared" ca="1" si="989"/>
        <v>-2.007147614639174E-4</v>
      </c>
      <c r="EK476" s="223">
        <f t="shared" ca="1" si="990"/>
        <v>2.1430105880597985E-4</v>
      </c>
      <c r="EL476" s="223">
        <f t="shared" ca="1" si="991"/>
        <v>-2.0625502747048918E-4</v>
      </c>
      <c r="EM476" s="223">
        <f t="shared" ca="1" si="992"/>
        <v>1.7738886313846072E-4</v>
      </c>
      <c r="EN476" s="223">
        <f t="shared" ca="1" si="993"/>
        <v>-1.3061642147617019E-4</v>
      </c>
      <c r="EO476" s="223">
        <f t="shared" ca="1" si="994"/>
        <v>7.0659082941221452E-5</v>
      </c>
      <c r="EP476" s="223">
        <f t="shared" ca="1" si="995"/>
        <v>-3.5691594589306306E-6</v>
      </c>
      <c r="EQ476" s="223">
        <f t="shared" ca="1" si="996"/>
        <v>-6.3881047966651789E-5</v>
      </c>
      <c r="ER476" s="223">
        <f t="shared" ca="1" si="997"/>
        <v>1.248828699592333E-4</v>
      </c>
      <c r="ES476" s="223">
        <f t="shared" ca="1" si="998"/>
        <v>-1.7327856063260327E-4</v>
      </c>
      <c r="ET476" s="223">
        <f t="shared" ca="1" si="999"/>
        <v>2.0418288286727846E-4</v>
      </c>
      <c r="EU476" s="223">
        <f t="shared" ca="1" si="1000"/>
        <v>-2.1447624192181267E-4</v>
      </c>
      <c r="EV476" s="223">
        <f t="shared" ca="1" si="1001"/>
        <v>2.0311958867762659E-4</v>
      </c>
      <c r="EW476" s="223">
        <f t="shared" ca="1" si="1002"/>
        <v>-1.712593050379326E-4</v>
      </c>
      <c r="EX476" s="223">
        <f t="shared" ca="1" si="1003"/>
        <v>1.2211148396696524E-4</v>
      </c>
      <c r="EY476" s="223">
        <f t="shared" ca="1" si="1004"/>
        <v>-6.0637285363403842E-5</v>
      </c>
      <c r="EZ476" s="223">
        <f t="shared" ca="1" si="1005"/>
        <v>-6.9578614725380615E-6</v>
      </c>
      <c r="FA476" s="223">
        <f t="shared" ca="1" si="1006"/>
        <v>7.3850656453078751E-5</v>
      </c>
      <c r="FB476" s="223">
        <f t="shared" ca="1" si="1007"/>
        <v>-1.332886974424484E-4</v>
      </c>
      <c r="FC476" s="223">
        <f t="shared" ca="1" si="1008"/>
        <v>1.792720922992086E-4</v>
      </c>
      <c r="FD476" s="223">
        <f t="shared" ca="1" si="1009"/>
        <v>-2.0715910982150042E-4</v>
      </c>
      <c r="FE476" s="223">
        <f t="shared" ca="1" si="1010"/>
        <v>2.1413473298495593E-4</v>
      </c>
      <c r="FF476" s="223">
        <f t="shared" ca="1" si="1011"/>
        <v>-1.9949481700446114E-4</v>
      </c>
      <c r="FG476" s="223">
        <f t="shared" ca="1" si="1012"/>
        <v>1.6471716827101747E-4</v>
      </c>
      <c r="FH476" s="223">
        <f t="shared" ca="1" si="1013"/>
        <v>-1.1331236919717122E-4</v>
      </c>
      <c r="FI476" s="223">
        <f t="shared" ca="1" si="1014"/>
        <v>5.0469407253935281E-5</v>
      </c>
      <c r="FJ476" s="223">
        <f t="shared" ca="1" si="1015"/>
        <v>1.7468120306294918E-5</v>
      </c>
      <c r="FK476" s="223">
        <f t="shared" ca="1" si="1016"/>
        <v>-8.3642352239568212E-5</v>
      </c>
      <c r="FL476" s="223">
        <f t="shared" ca="1" si="1017"/>
        <v>1.4137342077882325E-4</v>
      </c>
      <c r="FM476" s="223">
        <f t="shared" ca="1" si="1018"/>
        <v>-1.848337417930913E-4</v>
      </c>
      <c r="FN476" s="223">
        <f t="shared" ca="1" si="1019"/>
        <v>2.0963627233517077E-4</v>
      </c>
      <c r="FO476" s="223">
        <f t="shared" ca="1" si="1020"/>
        <v>-2.1327735472035061E-4</v>
      </c>
      <c r="FP476" s="223">
        <f t="shared" ca="1" si="1021"/>
        <v>1.9538944484344937E-4</v>
      </c>
      <c r="FQ476" s="223">
        <f t="shared" ca="1" si="1022"/>
        <v>-1.5777821341821717E-4</v>
      </c>
      <c r="FR476" s="223">
        <f t="shared" ca="1" si="1023"/>
        <v>1.0424027500498965E-4</v>
      </c>
      <c r="FS476" s="223">
        <f t="shared" ca="1" si="1024"/>
        <v>-4.0179943921793941E-5</v>
      </c>
      <c r="FT476" s="223">
        <f t="shared" ca="1" si="1025"/>
        <v>-2.7936296908207206E-5</v>
      </c>
      <c r="FU476" s="223">
        <f t="shared" ca="1" si="1026"/>
        <v>9.323254627330764E-5</v>
      </c>
      <c r="FV476" s="223">
        <f t="shared" ca="1" si="1027"/>
        <v>-1.4911756316169251E-4</v>
      </c>
      <c r="FW476" s="223">
        <f t="shared" ca="1" si="1028"/>
        <v>1.8995011061347043E-4</v>
      </c>
      <c r="FX476" s="223">
        <f t="shared" ca="1" si="1029"/>
        <v>-2.1160840270681658E-4</v>
      </c>
      <c r="FY476" s="223">
        <f t="shared" ca="1" si="1030"/>
        <v>2.1190617262733364E-4</v>
      </c>
      <c r="FZ476" s="223">
        <f t="shared" ca="1" si="1031"/>
        <v>-1.908133623957209E-4</v>
      </c>
      <c r="GA476" s="223">
        <f t="shared" ca="1" si="1032"/>
        <v>1.5045915702956156E-4</v>
      </c>
      <c r="GB476" s="223">
        <f t="shared" ca="1" si="1033"/>
        <v>-9.4917056859962078E-5</v>
      </c>
      <c r="GC476" s="223">
        <f t="shared" ca="1" si="1034"/>
        <v>2.9793683585409582E-5</v>
      </c>
      <c r="GD476" s="223">
        <f t="shared" ca="1" si="1035"/>
        <v>3.8337172523924992E-5</v>
      </c>
      <c r="GE476" s="223">
        <f t="shared" ca="1" si="1036"/>
        <v>-1.0259813493685723E-4</v>
      </c>
      <c r="GF476" s="223">
        <f t="shared" ca="1" si="1037"/>
        <v>1.5650246827374071E-4</v>
      </c>
      <c r="GG476" s="223">
        <f t="shared" ca="1" si="1038"/>
        <v>-1.9460887297971665E-4</v>
      </c>
      <c r="GH476" s="223">
        <f t="shared" ca="1" si="1039"/>
        <v>2.1307074990163283E-4</v>
      </c>
      <c r="GI476" s="223">
        <f t="shared" ca="1" si="1040"/>
        <v>-2.1002449000366851E-4</v>
      </c>
      <c r="GJ476" s="223">
        <f t="shared" ca="1" si="1041"/>
        <v>1.8577759384469917E-4</v>
      </c>
      <c r="GK476" s="223">
        <f t="shared" ca="1" si="1042"/>
        <v>-1.427776313529384E-4</v>
      </c>
      <c r="GL476" s="223">
        <f t="shared" ca="1" si="1043"/>
        <v>8.5365175211195765E-5</v>
      </c>
      <c r="GM476" s="223">
        <f t="shared" ca="1" si="1044"/>
        <v>-1.9335647655625287E-5</v>
      </c>
      <c r="GN476" s="223">
        <f t="shared" ca="1" si="1045"/>
        <v>-4.8645690533104946E-5</v>
      </c>
      <c r="GO476" s="223">
        <f t="shared" ca="1" si="1046"/>
        <v>1.1171655570682988E-4</v>
      </c>
      <c r="GP476" s="223">
        <f t="shared" ca="1" si="1047"/>
        <v>-1.6351034523172874E-4</v>
      </c>
      <c r="GQ476" s="223">
        <f t="shared" ca="1" si="1048"/>
        <v>1.9879880552522121E-4</v>
      </c>
      <c r="GR476" s="223">
        <f t="shared" ca="1" si="1049"/>
        <v>-2.1401979099714417E-4</v>
      </c>
      <c r="GS476" s="223">
        <f t="shared" ca="1" si="1050"/>
        <v>2.076368399876176E-4</v>
      </c>
      <c r="GT476" s="223">
        <f t="shared" ca="1" si="1051"/>
        <v>-1.8029427079790984E-4</v>
      </c>
      <c r="GU476" s="223">
        <f t="shared" ca="1" si="1052"/>
        <v>1.3475214185656992E-4</v>
      </c>
      <c r="GV476" s="223">
        <f t="shared" ca="1" si="1053"/>
        <v>-7.5607641378239279E-5</v>
      </c>
      <c r="GW476" s="223">
        <f t="shared" ca="1" si="1054"/>
        <v>8.8310304570723134E-6</v>
      </c>
      <c r="GX476" s="223">
        <f t="shared" ca="1" si="1055"/>
        <v>5.8837016812931302E-5</v>
      </c>
      <c r="GY476" s="223">
        <f t="shared" ca="1" si="1056"/>
        <v>-1.2056584150885906E-4</v>
      </c>
      <c r="GZ476" s="223">
        <f t="shared" ca="1" si="1057"/>
        <v>1.7012431144623852E-4</v>
      </c>
      <c r="HA476" s="223">
        <f t="shared" ca="1" si="1058"/>
        <v>-2.025098143355066E-4</v>
      </c>
      <c r="HB476" s="223">
        <f t="shared" ca="1" si="1059"/>
        <v>2.1445323967022334E-4</v>
      </c>
      <c r="HC476" s="223">
        <f t="shared" ca="1" si="1060"/>
        <v>-2.0474897463719204E-4</v>
      </c>
      <c r="HD476" s="223">
        <f t="shared" ca="1" si="1061"/>
        <v>1.7437660306085504E-4</v>
      </c>
      <c r="HE476" s="223">
        <f t="shared" ca="1" si="1062"/>
        <v>-1.2640202264755694E-4</v>
      </c>
      <c r="HF476" s="223">
        <f t="shared" ca="1" si="1063"/>
        <v>6.5667962114755249E-5</v>
      </c>
      <c r="HG476" s="223">
        <f t="shared" ca="1" si="1064"/>
        <v>1.6948614673829577E-6</v>
      </c>
      <c r="HH476" s="223">
        <f t="shared" ca="1" si="1065"/>
        <v>-6.8886599565741189E-5</v>
      </c>
      <c r="HI476" s="223">
        <f t="shared" ca="1" si="1066"/>
        <v>1.2912467363839362E-4</v>
      </c>
      <c r="HJ476" s="223">
        <f t="shared" ca="1" si="1067"/>
        <v>-1.7632843329334422E-4</v>
      </c>
      <c r="HK476" s="223">
        <f t="shared" ca="1" si="1068"/>
        <v>2.0573295926529258E-4</v>
      </c>
      <c r="HL476" s="223">
        <f t="shared" ca="1" si="1069"/>
        <v>-2.1437005170505126E-4</v>
      </c>
      <c r="HM476" s="223">
        <f t="shared" ca="1" si="1070"/>
        <v>2.0136785107297299E-4</v>
      </c>
      <c r="HN476" s="223">
        <f t="shared" ca="1" si="1071"/>
        <v>-1.6803884681343981E-4</v>
      </c>
      <c r="HO476" s="223">
        <f t="shared" ca="1" si="1072"/>
        <v>1.1774738989447617E-4</v>
      </c>
      <c r="HP476" s="223">
        <f t="shared" ca="1" si="1073"/>
        <v>-5.5570082978702507E-5</v>
      </c>
      <c r="HQ476" s="223">
        <f t="shared" ca="1" si="1074"/>
        <v>-1.2216670322110989E-5</v>
      </c>
      <c r="HR476" s="223">
        <f t="shared" ca="1" si="1075"/>
        <v>7.8770228466443565E-5</v>
      </c>
      <c r="HS476" s="223">
        <f t="shared" ca="1" si="1076"/>
        <v>-1.3737243311914737E-4</v>
      </c>
      <c r="HT476" s="223">
        <f t="shared" ca="1" si="1077"/>
        <v>1.821077645000993E-4</v>
      </c>
      <c r="HU476" s="223">
        <f t="shared" ca="1" si="1078"/>
        <v>-2.0846047547612917E-4</v>
      </c>
      <c r="HV476" s="223">
        <f t="shared" ca="1" si="1079"/>
        <v>2.1377042750872445E-4</v>
      </c>
      <c r="HW476" s="223">
        <f t="shared" ca="1" si="1080"/>
        <v>-1.9750161471777825E-4</v>
      </c>
      <c r="HX476" s="223">
        <f t="shared" ca="1" si="1081"/>
        <v>1.6129627026560212E-4</v>
      </c>
      <c r="HY476" s="223">
        <f t="shared" ca="1" si="1082"/>
        <v>-1.0880909336568613E-4</v>
      </c>
      <c r="HZ476" s="223">
        <f t="shared" ca="1" si="1083"/>
        <v>4.5338330645413384E-5</v>
      </c>
      <c r="IA476" s="223">
        <f t="shared" ca="1" si="1084"/>
        <v>2.2709048147979082E-5</v>
      </c>
      <c r="IB476" s="223">
        <f t="shared" ca="1" si="1085"/>
        <v>-8.8464092987290813E-5</v>
      </c>
      <c r="IC476" s="223">
        <f t="shared" ca="1" si="1086"/>
        <v>1.4528925037611285E-4</v>
      </c>
      <c r="ID476" s="223">
        <f t="shared" ca="1" si="1087"/>
        <v>-1.8744838215140516E-4</v>
      </c>
      <c r="IE476" s="223">
        <f t="shared" ca="1" si="1088"/>
        <v>-7.7633846013113399E-5</v>
      </c>
      <c r="IF476" s="223">
        <f t="shared" ca="1" si="1089"/>
        <v>-2.126558116284499E-4</v>
      </c>
      <c r="IG476" s="223">
        <f t="shared" ca="1" si="1090"/>
        <v>1.9315957967362967E-4</v>
      </c>
      <c r="IH476" s="223">
        <f t="shared" ca="1" si="1091"/>
        <v>-1.5416511687479451E-4</v>
      </c>
      <c r="II476" s="223">
        <f t="shared" ca="1" si="1092"/>
        <v>9.9608666200427044E-5</v>
      </c>
      <c r="IJ476" s="223">
        <f t="shared" ca="1" si="1093"/>
        <v>-3.4997354302407065E-5</v>
      </c>
      <c r="IK476" s="223">
        <f t="shared" ca="1" si="1094"/>
        <v>-3.3146717887780957E-5</v>
      </c>
      <c r="IL476" s="223">
        <f t="shared" ca="1" si="1095"/>
        <v>9.7944839759614801E-5</v>
      </c>
      <c r="IM476" s="223">
        <f t="shared" ca="1" si="1096"/>
        <v>-1.5285605310308667E-4</v>
      </c>
      <c r="IN476" s="223">
        <f t="shared" ca="1" si="1097"/>
        <v>1.9233742023158174E-4</v>
      </c>
      <c r="IO476" s="223">
        <f t="shared" ca="1" si="1098"/>
        <v>-2.1240354828182766E-4</v>
      </c>
      <c r="IP476" s="223">
        <f t="shared" ca="1" si="1099"/>
        <v>2.1102888927151286E-4</v>
      </c>
      <c r="IQ476" s="223">
        <f t="shared" ca="1" si="1100"/>
        <v>-1.88352206283266E-4</v>
      </c>
      <c r="IR476" s="223">
        <f t="shared" ca="1" si="1101"/>
        <v>1.4666256621416579E-4</v>
      </c>
      <c r="IS476" s="223">
        <f t="shared" ca="1" si="1102"/>
        <v>-9.0168273033602205E-5</v>
      </c>
      <c r="IT476" s="223">
        <f t="shared" ca="1" si="1103"/>
        <v>2.457206626748005E-5</v>
      </c>
      <c r="IU476" s="223">
        <f t="shared" ca="1" si="1104"/>
        <v>4.3504534280881509E-5</v>
      </c>
      <c r="IV476" s="223">
        <f t="shared" ca="1" si="1105"/>
        <v>-1.0718962883400298E-4</v>
      </c>
      <c r="IW476" s="223">
        <f t="shared" ca="1" si="1106"/>
        <v>1.6005461220952591E-4</v>
      </c>
      <c r="IX476" s="223">
        <f t="shared" ca="1" si="1107"/>
        <v>-1.9676310061965177E-4</v>
      </c>
      <c r="IY476" s="223">
        <f t="shared" ca="1" si="1108"/>
        <v>2.136096056689282E-4</v>
      </c>
      <c r="IZ476" s="223">
        <f t="shared" ca="1" si="1109"/>
        <v>-2.0889357983637274E-4</v>
      </c>
      <c r="JA476" s="223">
        <f t="shared" ca="1" si="1110"/>
        <v>1.8309107593026086E-4</v>
      </c>
      <c r="JB476" s="223">
        <f t="shared" ca="1" si="1111"/>
        <v>-1.3880669258540333E-4</v>
      </c>
    </row>
    <row r="477" spans="2:262">
      <c r="B477" s="230">
        <v>116</v>
      </c>
      <c r="C477" s="229">
        <f t="shared" si="1112"/>
        <v>2.2656250000000016E-3</v>
      </c>
      <c r="D477" s="226">
        <f t="shared" ca="1" si="855"/>
        <v>49.883149591442127</v>
      </c>
      <c r="E477" s="225">
        <f ca="1">DR361</f>
        <v>-0.11685040855787202</v>
      </c>
      <c r="F477" s="224">
        <v>116</v>
      </c>
      <c r="G477" s="223">
        <f t="shared" ca="1" si="856"/>
        <v>6.5724719195833146E-5</v>
      </c>
      <c r="H477" s="223">
        <f t="shared" ca="1" si="857"/>
        <v>-8.3479164953124556E-6</v>
      </c>
      <c r="I477" s="223">
        <f t="shared" ca="1" si="858"/>
        <v>-4.9747803168455839E-5</v>
      </c>
      <c r="J477" s="223">
        <f t="shared" ca="1" si="859"/>
        <v>1.0355927542723606E-4</v>
      </c>
      <c r="K477" s="223">
        <f t="shared" ca="1" si="860"/>
        <v>-1.4845229242259136E-4</v>
      </c>
      <c r="L477" s="223">
        <f t="shared" ca="1" si="861"/>
        <v>1.8056069767494556E-4</v>
      </c>
      <c r="M477" s="223">
        <f t="shared" ca="1" si="862"/>
        <v>-1.9711933688361678E-4</v>
      </c>
      <c r="N477" s="223">
        <f t="shared" ca="1" si="863"/>
        <v>1.967021911584918E-4</v>
      </c>
      <c r="O477" s="223">
        <f t="shared" ca="1" si="864"/>
        <v>-1.7934518480931986E-4</v>
      </c>
      <c r="P477" s="223">
        <f t="shared" ca="1" si="865"/>
        <v>1.4654309156827947E-4</v>
      </c>
      <c r="Q477" s="223">
        <f t="shared" ca="1" si="866"/>
        <v>-1.0112080567984996E-4</v>
      </c>
      <c r="R477" s="223">
        <f t="shared" ca="1" si="867"/>
        <v>4.6990063905294545E-5</v>
      </c>
      <c r="S477" s="223">
        <f t="shared" ca="1" si="868"/>
        <v>1.1187430620628321E-5</v>
      </c>
      <c r="T477" s="223">
        <f t="shared" ca="1" si="869"/>
        <v>-6.8401471133464257E-5</v>
      </c>
      <c r="U477" s="223">
        <f t="shared" ca="1" si="870"/>
        <v>1.197248228814403E-4</v>
      </c>
      <c r="V477" s="223">
        <f t="shared" ca="1" si="871"/>
        <v>-1.6073755327382521E-4</v>
      </c>
      <c r="W477" s="223">
        <f t="shared" ca="1" si="872"/>
        <v>1.8790767350781602E-4</v>
      </c>
      <c r="X477" s="223">
        <f t="shared" ca="1" si="873"/>
        <v>-1.9889531107263037E-4</v>
      </c>
      <c r="Y477" s="223">
        <f t="shared" ca="1" si="874"/>
        <v>1.9275421799899413E-4</v>
      </c>
      <c r="Z477" s="223">
        <f t="shared" ca="1" si="875"/>
        <v>-1.700132610988834E-4</v>
      </c>
      <c r="AA477" s="223">
        <f t="shared" ca="1" si="876"/>
        <v>1.3263087631079122E-4</v>
      </c>
      <c r="AB477" s="223">
        <f t="shared" ca="1" si="877"/>
        <v>-8.3826409511728652E-5</v>
      </c>
      <c r="AC477" s="223">
        <f t="shared" ca="1" si="878"/>
        <v>2.7802868611968691E-5</v>
      </c>
      <c r="AD477" s="223">
        <f t="shared" ca="1" si="879"/>
        <v>3.0615036664021107E-5</v>
      </c>
      <c r="AE477" s="223">
        <f t="shared" ca="1" si="880"/>
        <v>-8.6396395539410352E-5</v>
      </c>
      <c r="AF477" s="223">
        <f t="shared" ca="1" si="881"/>
        <v>1.3473735484305111E-4</v>
      </c>
      <c r="AG477" s="223">
        <f t="shared" ca="1" si="882"/>
        <v>-1.714748236189478E-4</v>
      </c>
      <c r="AH477" s="223">
        <f t="shared" ca="1" si="883"/>
        <v>1.9344499572402344E-4</v>
      </c>
      <c r="AI477" s="223">
        <f t="shared" ca="1" si="884"/>
        <v>-1.9875581468877771E-4</v>
      </c>
      <c r="AJ477" s="223">
        <f t="shared" ca="1" si="885"/>
        <v>1.8694991634999193E-4</v>
      </c>
      <c r="AK477" s="223">
        <f t="shared" ca="1" si="886"/>
        <v>-1.5904401674536167E-4</v>
      </c>
      <c r="AL477" s="223">
        <f t="shared" ca="1" si="887"/>
        <v>1.17441353211019E-4</v>
      </c>
      <c r="AM477" s="223">
        <f t="shared" ca="1" si="888"/>
        <v>-6.5724719195833323E-5</v>
      </c>
      <c r="AN477" s="223">
        <f t="shared" ca="1" si="889"/>
        <v>8.347916495312808E-6</v>
      </c>
      <c r="AO477" s="223">
        <f t="shared" ca="1" si="890"/>
        <v>4.9747803168455134E-5</v>
      </c>
      <c r="AP477" s="223">
        <f t="shared" ca="1" si="891"/>
        <v>-1.0355927542723546E-4</v>
      </c>
      <c r="AQ477" s="223">
        <f t="shared" ca="1" si="892"/>
        <v>1.484522924225909E-4</v>
      </c>
      <c r="AR477" s="223">
        <f t="shared" ca="1" si="893"/>
        <v>-1.8056069767494496E-4</v>
      </c>
      <c r="AS477" s="223">
        <f t="shared" ca="1" si="894"/>
        <v>1.9711933688361659E-4</v>
      </c>
      <c r="AT477" s="223">
        <f t="shared" ca="1" si="895"/>
        <v>-1.9670219115849202E-4</v>
      </c>
      <c r="AU477" s="223">
        <f t="shared" ca="1" si="896"/>
        <v>1.7934518480931924E-4</v>
      </c>
      <c r="AV477" s="223">
        <f t="shared" ca="1" si="897"/>
        <v>-1.4654309156827852E-4</v>
      </c>
      <c r="AW477" s="223">
        <f t="shared" ca="1" si="898"/>
        <v>1.0112080567984938E-4</v>
      </c>
      <c r="AX477" s="223">
        <f t="shared" ca="1" si="899"/>
        <v>-4.6990063905294545E-5</v>
      </c>
      <c r="AY477" s="223">
        <f t="shared" ca="1" si="900"/>
        <v>-1.1187430620628321E-5</v>
      </c>
      <c r="AZ477" s="223">
        <f t="shared" ca="1" si="901"/>
        <v>6.8401471133461587E-5</v>
      </c>
      <c r="BA477" s="223">
        <f t="shared" ca="1" si="902"/>
        <v>-1.197248228814403E-4</v>
      </c>
      <c r="BB477" s="223">
        <f t="shared" ca="1" si="903"/>
        <v>1.6073755327382689E-4</v>
      </c>
      <c r="BC477" s="223">
        <f t="shared" ca="1" si="904"/>
        <v>-1.8790767350781602E-4</v>
      </c>
      <c r="BD477" s="223">
        <f t="shared" ca="1" si="905"/>
        <v>1.988953110726305E-4</v>
      </c>
      <c r="BE477" s="223">
        <f t="shared" ca="1" si="906"/>
        <v>-1.9275421799899413E-4</v>
      </c>
      <c r="BF477" s="223">
        <f t="shared" ca="1" si="907"/>
        <v>1.7001326109888194E-4</v>
      </c>
      <c r="BG477" s="223">
        <f t="shared" ca="1" si="908"/>
        <v>-1.326308763107923E-4</v>
      </c>
      <c r="BH477" s="223">
        <f t="shared" ca="1" si="909"/>
        <v>8.3826409511727365E-5</v>
      </c>
      <c r="BI477" s="223">
        <f t="shared" ca="1" si="910"/>
        <v>-2.7802868611968691E-5</v>
      </c>
      <c r="BJ477" s="223">
        <f t="shared" ca="1" si="911"/>
        <v>-3.0615036664021107E-5</v>
      </c>
      <c r="BK477" s="223">
        <f t="shared" ca="1" si="912"/>
        <v>8.6396395539407818E-5</v>
      </c>
      <c r="BL477" s="223">
        <f t="shared" ca="1" si="913"/>
        <v>-1.3473735484305111E-4</v>
      </c>
      <c r="BM477" s="223">
        <f t="shared" ca="1" si="914"/>
        <v>1.7147482361894636E-4</v>
      </c>
      <c r="BN477" s="223">
        <f t="shared" ca="1" si="915"/>
        <v>-1.9344499572402344E-4</v>
      </c>
      <c r="BO477" s="223">
        <f t="shared" ca="1" si="916"/>
        <v>1.9875581468877787E-4</v>
      </c>
      <c r="BP477" s="223">
        <f t="shared" ca="1" si="917"/>
        <v>-1.8694991634999193E-4</v>
      </c>
      <c r="BQ477" s="223">
        <f t="shared" ca="1" si="918"/>
        <v>1.5904401674536335E-4</v>
      </c>
      <c r="BR477" s="223">
        <f t="shared" ca="1" si="919"/>
        <v>-1.17441353211019E-4</v>
      </c>
      <c r="BS477" s="223">
        <f t="shared" ca="1" si="920"/>
        <v>6.5724719195830653E-5</v>
      </c>
      <c r="BT477" s="223">
        <f t="shared" ca="1" si="921"/>
        <v>-8.347916495312808E-6</v>
      </c>
      <c r="BU477" s="223">
        <f t="shared" ca="1" si="922"/>
        <v>-4.9747803168457885E-5</v>
      </c>
      <c r="BV477" s="223">
        <f t="shared" ca="1" si="923"/>
        <v>1.0355927542723546E-4</v>
      </c>
      <c r="BW477" s="223">
        <f t="shared" ca="1" si="924"/>
        <v>-1.4845229242259277E-4</v>
      </c>
      <c r="BX477" s="223">
        <f t="shared" ca="1" si="925"/>
        <v>1.8056069767494496E-4</v>
      </c>
      <c r="BY477" s="223">
        <f t="shared" ca="1" si="926"/>
        <v>-1.97119336883617E-4</v>
      </c>
      <c r="BZ477" s="223">
        <f t="shared" ca="1" si="927"/>
        <v>1.9670219115849202E-4</v>
      </c>
      <c r="CA477" s="223">
        <f t="shared" ca="1" si="928"/>
        <v>-1.7934518480931924E-4</v>
      </c>
      <c r="CB477" s="223">
        <f t="shared" ca="1" si="929"/>
        <v>1.4654309156828042E-4</v>
      </c>
      <c r="CC477" s="223">
        <f t="shared" ca="1" si="930"/>
        <v>-1.0112080567984938E-4</v>
      </c>
      <c r="CD477" s="223">
        <f t="shared" ca="1" si="931"/>
        <v>4.6990063905297296E-5</v>
      </c>
      <c r="CE477" s="223">
        <f t="shared" ca="1" si="932"/>
        <v>1.1187430620628321E-5</v>
      </c>
      <c r="CF477" s="223">
        <f t="shared" ca="1" si="933"/>
        <v>-6.8401471133461587E-5</v>
      </c>
      <c r="CG477" s="223">
        <f t="shared" ca="1" si="934"/>
        <v>1.197248228814403E-4</v>
      </c>
      <c r="CH477" s="223">
        <f t="shared" ca="1" si="935"/>
        <v>-1.6073755327382353E-4</v>
      </c>
      <c r="CI477" s="223">
        <f t="shared" ca="1" si="936"/>
        <v>1.8790767350781602E-4</v>
      </c>
      <c r="CJ477" s="223">
        <f t="shared" ca="1" si="937"/>
        <v>-1.988953110726305E-4</v>
      </c>
      <c r="CK477" s="223">
        <f t="shared" ca="1" si="938"/>
        <v>1.9275421799899413E-4</v>
      </c>
      <c r="CL477" s="223">
        <f t="shared" ca="1" si="939"/>
        <v>-1.7001326109888194E-4</v>
      </c>
      <c r="CM477" s="223">
        <f t="shared" ca="1" si="940"/>
        <v>1.326308763107923E-4</v>
      </c>
      <c r="CN477" s="223">
        <f t="shared" ca="1" si="941"/>
        <v>-8.3826409511727365E-5</v>
      </c>
      <c r="CO477" s="223">
        <f t="shared" ca="1" si="942"/>
        <v>2.7802868611968691E-5</v>
      </c>
      <c r="CP477" s="223">
        <f t="shared" ca="1" si="943"/>
        <v>3.0615036664021107E-5</v>
      </c>
      <c r="CQ477" s="223">
        <f t="shared" ca="1" si="944"/>
        <v>-8.6396395539407818E-5</v>
      </c>
      <c r="CR477" s="223">
        <f t="shared" ca="1" si="945"/>
        <v>1.3473735484305111E-4</v>
      </c>
      <c r="CS477" s="223">
        <f t="shared" ca="1" si="946"/>
        <v>-1.7147482361894636E-4</v>
      </c>
      <c r="CT477" s="223">
        <f t="shared" ca="1" si="947"/>
        <v>1.9344499572402214E-4</v>
      </c>
      <c r="CU477" s="223">
        <f t="shared" ca="1" si="948"/>
        <v>-1.9875581468877754E-4</v>
      </c>
      <c r="CV477" s="223">
        <f t="shared" ca="1" si="949"/>
        <v>1.8694991634999193E-4</v>
      </c>
      <c r="CW477" s="223">
        <f t="shared" ca="1" si="950"/>
        <v>-1.5904401674536335E-4</v>
      </c>
      <c r="CX477" s="223">
        <f t="shared" ca="1" si="951"/>
        <v>1.1744135321101444E-4</v>
      </c>
      <c r="CY477" s="223">
        <f t="shared" ca="1" si="952"/>
        <v>-6.5724719195830653E-5</v>
      </c>
      <c r="CZ477" s="223">
        <f t="shared" ca="1" si="953"/>
        <v>8.347916495312808E-6</v>
      </c>
      <c r="DA477" s="223">
        <f t="shared" ca="1" si="954"/>
        <v>4.974780316845241E-5</v>
      </c>
      <c r="DB477" s="223">
        <f t="shared" ca="1" si="955"/>
        <v>-1.035592754272403E-4</v>
      </c>
      <c r="DC477" s="223">
        <f t="shared" ca="1" si="956"/>
        <v>1.4845229242259277E-4</v>
      </c>
      <c r="DD477" s="223">
        <f t="shared" ca="1" si="957"/>
        <v>-1.8056069767494496E-4</v>
      </c>
      <c r="DE477" s="223">
        <f t="shared" ca="1" si="958"/>
        <v>1.9711933688361619E-4</v>
      </c>
      <c r="DF477" s="223">
        <f t="shared" ca="1" si="959"/>
        <v>-1.9670219115849115E-4</v>
      </c>
      <c r="DG477" s="223">
        <f t="shared" ca="1" si="960"/>
        <v>1.7934518480931924E-4</v>
      </c>
      <c r="DH477" s="223">
        <f t="shared" ca="1" si="961"/>
        <v>-1.4654309156828042E-4</v>
      </c>
      <c r="DI477" s="223">
        <f t="shared" ca="1" si="962"/>
        <v>1.0112080567985425E-4</v>
      </c>
      <c r="DJ477" s="223">
        <f t="shared" ca="1" si="963"/>
        <v>-4.6990063905291807E-5</v>
      </c>
      <c r="DK477" s="223">
        <f t="shared" ca="1" si="964"/>
        <v>-1.1187430620628321E-5</v>
      </c>
      <c r="DL477" s="223">
        <f t="shared" ca="1" si="965"/>
        <v>6.8401471133461587E-5</v>
      </c>
      <c r="DM477" s="223">
        <f t="shared" ca="1" si="966"/>
        <v>-1.1972482288143574E-4</v>
      </c>
      <c r="DN477" s="223">
        <f t="shared" ca="1" si="967"/>
        <v>1.6073755327382689E-4</v>
      </c>
      <c r="DO477" s="223">
        <f t="shared" ca="1" si="968"/>
        <v>-1.8790767350781602E-4</v>
      </c>
      <c r="DP477" s="223">
        <f t="shared" ca="1" si="969"/>
        <v>1.9889531107263026E-4</v>
      </c>
      <c r="DQ477" s="223">
        <f t="shared" ca="1" si="970"/>
        <v>-1.9275421799899275E-4</v>
      </c>
      <c r="DR477" s="223">
        <f t="shared" ca="1" si="971"/>
        <v>1.7001326109888194E-4</v>
      </c>
      <c r="DS477" s="223">
        <f t="shared" ca="1" si="972"/>
        <v>-1.326308763107923E-4</v>
      </c>
      <c r="DT477" s="223">
        <f t="shared" ca="1" si="973"/>
        <v>8.3826409511732501E-5</v>
      </c>
      <c r="DU477" s="223">
        <f t="shared" ca="1" si="974"/>
        <v>-2.7802868611963093E-5</v>
      </c>
      <c r="DV477" s="223">
        <f t="shared" ca="1" si="975"/>
        <v>-3.0615036664021107E-5</v>
      </c>
      <c r="DW477" s="223">
        <f t="shared" ca="1" si="976"/>
        <v>8.6396395539407818E-5</v>
      </c>
      <c r="DX477" s="223">
        <f t="shared" ca="1" si="977"/>
        <v>-1.3473735484304693E-4</v>
      </c>
      <c r="DY477" s="223">
        <f t="shared" ca="1" si="978"/>
        <v>1.7147482361894926E-4</v>
      </c>
      <c r="DZ477" s="223">
        <f t="shared" ca="1" si="979"/>
        <v>-1.9344499572402344E-4</v>
      </c>
      <c r="EA477" s="223">
        <f t="shared" ca="1" si="980"/>
        <v>1.9875581468877787E-4</v>
      </c>
      <c r="EB477" s="223">
        <f t="shared" ca="1" si="981"/>
        <v>-1.8694991634999388E-4</v>
      </c>
      <c r="EC477" s="223">
        <f t="shared" ca="1" si="982"/>
        <v>1.5904401674535993E-4</v>
      </c>
      <c r="ED477" s="223">
        <f t="shared" ca="1" si="983"/>
        <v>-1.17441353211019E-4</v>
      </c>
      <c r="EE477" s="223">
        <f t="shared" ca="1" si="984"/>
        <v>6.5724719195835992E-5</v>
      </c>
      <c r="EF477" s="223">
        <f t="shared" ca="1" si="985"/>
        <v>-8.3479164953071565E-6</v>
      </c>
      <c r="EG477" s="223">
        <f t="shared" ca="1" si="986"/>
        <v>-4.9747803168457885E-5</v>
      </c>
      <c r="EH477" s="223">
        <f t="shared" ca="1" si="987"/>
        <v>1.0355927542723546E-4</v>
      </c>
      <c r="EI477" s="223">
        <f t="shared" ca="1" si="988"/>
        <v>-1.48452292422589E-4</v>
      </c>
      <c r="EJ477" s="223">
        <f t="shared" ca="1" si="989"/>
        <v>1.8056069767494735E-4</v>
      </c>
      <c r="EK477" s="223">
        <f t="shared" ca="1" si="990"/>
        <v>-1.97119336883617E-4</v>
      </c>
      <c r="EL477" s="223">
        <f t="shared" ca="1" si="991"/>
        <v>1.9670219115849202E-4</v>
      </c>
      <c r="EM477" s="223">
        <f t="shared" ca="1" si="992"/>
        <v>-1.7934518480932171E-4</v>
      </c>
      <c r="EN477" s="223">
        <f t="shared" ca="1" si="993"/>
        <v>1.465430915682766E-4</v>
      </c>
      <c r="EO477" s="223">
        <f t="shared" ca="1" si="994"/>
        <v>-1.0112080567984938E-4</v>
      </c>
      <c r="EP477" s="223">
        <f t="shared" ca="1" si="995"/>
        <v>4.6990063905297296E-5</v>
      </c>
      <c r="EQ477" s="223">
        <f t="shared" ca="1" si="996"/>
        <v>1.118743062062267E-5</v>
      </c>
      <c r="ER477" s="223">
        <f t="shared" ca="1" si="997"/>
        <v>-6.8401471133466913E-5</v>
      </c>
      <c r="ES477" s="223">
        <f t="shared" ca="1" si="998"/>
        <v>1.197248228814403E-4</v>
      </c>
      <c r="ET477" s="223">
        <f t="shared" ca="1" si="999"/>
        <v>-1.6073755327382353E-4</v>
      </c>
      <c r="EU477" s="223">
        <f t="shared" ca="1" si="1000"/>
        <v>1.8790767350781786E-4</v>
      </c>
      <c r="EV477" s="223">
        <f t="shared" ca="1" si="1001"/>
        <v>-1.988953110726305E-4</v>
      </c>
      <c r="EW477" s="223">
        <f t="shared" ca="1" si="1002"/>
        <v>1.9275421799899413E-4</v>
      </c>
      <c r="EX477" s="223">
        <f t="shared" ca="1" si="1003"/>
        <v>-1.7001326109888486E-4</v>
      </c>
      <c r="EY477" s="223">
        <f t="shared" ca="1" si="1004"/>
        <v>1.3263087631078808E-4</v>
      </c>
      <c r="EZ477" s="223">
        <f t="shared" ca="1" si="1005"/>
        <v>-8.3826409511727365E-5</v>
      </c>
      <c r="FA477" s="223">
        <f t="shared" ca="1" si="1006"/>
        <v>2.7802868611968691E-5</v>
      </c>
      <c r="FB477" s="223">
        <f t="shared" ca="1" si="1007"/>
        <v>3.061503666401551E-5</v>
      </c>
      <c r="FC477" s="223">
        <f t="shared" ca="1" si="1008"/>
        <v>-8.6396395539412913E-5</v>
      </c>
      <c r="FD477" s="223">
        <f t="shared" ca="1" si="1009"/>
        <v>1.3473735484305111E-4</v>
      </c>
      <c r="FE477" s="223">
        <f t="shared" ca="1" si="1010"/>
        <v>-1.7147482361894636E-4</v>
      </c>
      <c r="FF477" s="223">
        <f t="shared" ca="1" si="1011"/>
        <v>1.9344499572402214E-4</v>
      </c>
      <c r="FG477" s="223">
        <f t="shared" ca="1" si="1012"/>
        <v>-1.9875581468877754E-4</v>
      </c>
      <c r="FH477" s="223">
        <f t="shared" ca="1" si="1013"/>
        <v>1.8694991634999193E-4</v>
      </c>
      <c r="FI477" s="223">
        <f t="shared" ca="1" si="1014"/>
        <v>-1.5904401674536335E-4</v>
      </c>
      <c r="FJ477" s="223">
        <f t="shared" ca="1" si="1015"/>
        <v>1.1744135321102357E-4</v>
      </c>
      <c r="FK477" s="223">
        <f t="shared" ca="1" si="1016"/>
        <v>-6.5724719195830653E-5</v>
      </c>
      <c r="FL477" s="223">
        <f t="shared" ca="1" si="1017"/>
        <v>8.347916495312808E-6</v>
      </c>
      <c r="FM477" s="223">
        <f t="shared" ca="1" si="1018"/>
        <v>4.974780316845241E-5</v>
      </c>
      <c r="FN477" s="223">
        <f t="shared" ca="1" si="1019"/>
        <v>-1.035592754272403E-4</v>
      </c>
      <c r="FO477" s="223">
        <f t="shared" ca="1" si="1020"/>
        <v>1.4845229242259277E-4</v>
      </c>
      <c r="FP477" s="223">
        <f t="shared" ca="1" si="1021"/>
        <v>-1.8056069767494496E-4</v>
      </c>
      <c r="FQ477" s="223">
        <f t="shared" ca="1" si="1022"/>
        <v>1.9711933688361619E-4</v>
      </c>
      <c r="FR477" s="223">
        <f t="shared" ca="1" si="1023"/>
        <v>-1.9670219115849115E-4</v>
      </c>
      <c r="FS477" s="223">
        <f t="shared" ca="1" si="1024"/>
        <v>1.7934518480931924E-4</v>
      </c>
      <c r="FT477" s="223">
        <f t="shared" ca="1" si="1025"/>
        <v>-1.4654309156828042E-4</v>
      </c>
      <c r="FU477" s="223">
        <f t="shared" ca="1" si="1026"/>
        <v>1.0112080567985425E-4</v>
      </c>
      <c r="FV477" s="223">
        <f t="shared" ca="1" si="1027"/>
        <v>-4.6990063905291807E-5</v>
      </c>
      <c r="FW477" s="223">
        <f t="shared" ca="1" si="1028"/>
        <v>-1.1187430620628321E-5</v>
      </c>
      <c r="FX477" s="223">
        <f t="shared" ca="1" si="1029"/>
        <v>6.8401471133461587E-5</v>
      </c>
      <c r="FY477" s="223">
        <f t="shared" ca="1" si="1030"/>
        <v>-1.1972482288143574E-4</v>
      </c>
      <c r="FZ477" s="223">
        <f t="shared" ca="1" si="1031"/>
        <v>1.6073755327382689E-4</v>
      </c>
      <c r="GA477" s="223">
        <f t="shared" ca="1" si="1032"/>
        <v>-1.8790767350781602E-4</v>
      </c>
      <c r="GB477" s="223">
        <f t="shared" ca="1" si="1033"/>
        <v>1.9889531107263026E-4</v>
      </c>
      <c r="GC477" s="223">
        <f t="shared" ca="1" si="1034"/>
        <v>-1.9275421799899275E-4</v>
      </c>
      <c r="GD477" s="223">
        <f t="shared" ca="1" si="1035"/>
        <v>1.7001326109888194E-4</v>
      </c>
      <c r="GE477" s="223">
        <f t="shared" ca="1" si="1036"/>
        <v>-1.326308763107923E-4</v>
      </c>
      <c r="GF477" s="223">
        <f t="shared" ca="1" si="1037"/>
        <v>8.3826409511732501E-5</v>
      </c>
      <c r="GG477" s="223">
        <f t="shared" ca="1" si="1038"/>
        <v>-2.7802868611974288E-5</v>
      </c>
      <c r="GH477" s="223">
        <f t="shared" ca="1" si="1039"/>
        <v>-3.0615036664009913E-5</v>
      </c>
      <c r="GI477" s="223">
        <f t="shared" ca="1" si="1040"/>
        <v>8.6396395539417982E-5</v>
      </c>
      <c r="GJ477" s="223">
        <f t="shared" ca="1" si="1041"/>
        <v>-1.3473735484305523E-4</v>
      </c>
      <c r="GK477" s="223">
        <f t="shared" ca="1" si="1042"/>
        <v>1.7147482361894926E-4</v>
      </c>
      <c r="GL477" s="223">
        <f t="shared" ca="1" si="1043"/>
        <v>-1.9344499572402344E-4</v>
      </c>
      <c r="GM477" s="223">
        <f t="shared" ca="1" si="1044"/>
        <v>1.9875581468877787E-4</v>
      </c>
      <c r="GN477" s="223">
        <f t="shared" ca="1" si="1045"/>
        <v>-1.8694991634999388E-4</v>
      </c>
      <c r="GO477" s="223">
        <f t="shared" ca="1" si="1046"/>
        <v>1.5904401674536673E-4</v>
      </c>
      <c r="GP477" s="223">
        <f t="shared" ca="1" si="1047"/>
        <v>-1.1744135321100987E-4</v>
      </c>
      <c r="GQ477" s="223">
        <f t="shared" ca="1" si="1048"/>
        <v>6.5724719195825313E-5</v>
      </c>
      <c r="GR477" s="223">
        <f t="shared" ca="1" si="1049"/>
        <v>-8.3479164953071565E-6</v>
      </c>
      <c r="GS477" s="223">
        <f t="shared" ca="1" si="1050"/>
        <v>-4.9747803168457885E-5</v>
      </c>
      <c r="GT477" s="223">
        <f t="shared" ca="1" si="1051"/>
        <v>1.0355927542723546E-4</v>
      </c>
      <c r="GU477" s="223">
        <f t="shared" ca="1" si="1052"/>
        <v>-1.48452292422589E-4</v>
      </c>
      <c r="GV477" s="223">
        <f t="shared" ca="1" si="1053"/>
        <v>1.8056069767494258E-4</v>
      </c>
      <c r="GW477" s="223">
        <f t="shared" ca="1" si="1054"/>
        <v>-1.971193368836154E-4</v>
      </c>
      <c r="GX477" s="223">
        <f t="shared" ca="1" si="1055"/>
        <v>1.9670219115849028E-4</v>
      </c>
      <c r="GY477" s="223">
        <f t="shared" ca="1" si="1056"/>
        <v>-1.793451848093168E-4</v>
      </c>
      <c r="GZ477" s="223">
        <f t="shared" ca="1" si="1057"/>
        <v>1.465430915682766E-4</v>
      </c>
      <c r="HA477" s="223">
        <f t="shared" ca="1" si="1058"/>
        <v>-1.0112080567984938E-4</v>
      </c>
      <c r="HB477" s="223">
        <f t="shared" ca="1" si="1059"/>
        <v>4.6990063905297296E-5</v>
      </c>
      <c r="HC477" s="223">
        <f t="shared" ca="1" si="1060"/>
        <v>1.118743062062267E-5</v>
      </c>
      <c r="HD477" s="223">
        <f t="shared" ca="1" si="1061"/>
        <v>-6.8401471133456302E-5</v>
      </c>
      <c r="HE477" s="223">
        <f t="shared" ca="1" si="1062"/>
        <v>1.1972482288143124E-4</v>
      </c>
      <c r="HF477" s="223">
        <f t="shared" ca="1" si="1063"/>
        <v>-1.6073755327383022E-4</v>
      </c>
      <c r="HG477" s="223">
        <f t="shared" ca="1" si="1064"/>
        <v>1.8790767350781786E-4</v>
      </c>
      <c r="HH477" s="223">
        <f t="shared" ca="1" si="1065"/>
        <v>-1.988953110726305E-4</v>
      </c>
      <c r="HI477" s="223">
        <f t="shared" ca="1" si="1066"/>
        <v>1.9275421799899413E-4</v>
      </c>
      <c r="HJ477" s="223">
        <f t="shared" ca="1" si="1067"/>
        <v>-1.7001326109888486E-4</v>
      </c>
      <c r="HK477" s="223">
        <f t="shared" ca="1" si="1068"/>
        <v>1.3263087631079651E-4</v>
      </c>
      <c r="HL477" s="223">
        <f t="shared" ca="1" si="1069"/>
        <v>-8.3826409511737624E-5</v>
      </c>
      <c r="HM477" s="223">
        <f t="shared" ca="1" si="1070"/>
        <v>2.7802868611957496E-5</v>
      </c>
      <c r="HN477" s="223">
        <f t="shared" ca="1" si="1071"/>
        <v>3.0615036664026691E-5</v>
      </c>
      <c r="HO477" s="223">
        <f t="shared" ca="1" si="1072"/>
        <v>-8.6396395539412913E-5</v>
      </c>
      <c r="HP477" s="223">
        <f t="shared" ca="1" si="1073"/>
        <v>1.3473735484305111E-4</v>
      </c>
      <c r="HQ477" s="223">
        <f t="shared" ca="1" si="1074"/>
        <v>-1.7147482361894636E-4</v>
      </c>
      <c r="HR477" s="223">
        <f t="shared" ca="1" si="1075"/>
        <v>1.9344499572402214E-4</v>
      </c>
      <c r="HS477" s="223">
        <f t="shared" ca="1" si="1076"/>
        <v>-1.9875581468877819E-4</v>
      </c>
      <c r="HT477" s="223">
        <f t="shared" ca="1" si="1077"/>
        <v>1.869499163499958E-4</v>
      </c>
      <c r="HU477" s="223">
        <f t="shared" ca="1" si="1078"/>
        <v>-1.5904401674535654E-4</v>
      </c>
      <c r="HV477" s="223">
        <f t="shared" ca="1" si="1079"/>
        <v>1.1744135321101444E-4</v>
      </c>
      <c r="HW477" s="223">
        <f t="shared" ca="1" si="1080"/>
        <v>-6.5724719195830653E-5</v>
      </c>
      <c r="HX477" s="223">
        <f t="shared" ca="1" si="1081"/>
        <v>8.347916495312808E-6</v>
      </c>
      <c r="HY477" s="223">
        <f t="shared" ca="1" si="1082"/>
        <v>4.974780316845241E-5</v>
      </c>
      <c r="HZ477" s="223">
        <f t="shared" ca="1" si="1083"/>
        <v>-1.0355927542723064E-4</v>
      </c>
      <c r="IA477" s="223">
        <f t="shared" ca="1" si="1084"/>
        <v>1.4845229242258523E-4</v>
      </c>
      <c r="IB477" s="223">
        <f t="shared" ca="1" si="1085"/>
        <v>-1.8056069767494973E-4</v>
      </c>
      <c r="IC477" s="223">
        <f t="shared" ca="1" si="1086"/>
        <v>1.9711933688361778E-4</v>
      </c>
      <c r="ID477" s="223">
        <f t="shared" ca="1" si="1087"/>
        <v>-1.9670219115849115E-4</v>
      </c>
      <c r="IE477" s="223">
        <f t="shared" ca="1" si="1088"/>
        <v>5.6914377935886353E-5</v>
      </c>
      <c r="IF477" s="223">
        <f t="shared" ca="1" si="1089"/>
        <v>-1.4654309156828042E-4</v>
      </c>
      <c r="IG477" s="223">
        <f t="shared" ca="1" si="1090"/>
        <v>1.0112080567985425E-4</v>
      </c>
      <c r="IH477" s="223">
        <f t="shared" ca="1" si="1091"/>
        <v>-4.6990063905302812E-5</v>
      </c>
      <c r="II477" s="223">
        <f t="shared" ca="1" si="1092"/>
        <v>-1.1187430620617018E-5</v>
      </c>
      <c r="IJ477" s="223">
        <f t="shared" ca="1" si="1093"/>
        <v>6.8401471133472212E-5</v>
      </c>
      <c r="IK477" s="223">
        <f t="shared" ca="1" si="1094"/>
        <v>-1.197248228814448E-4</v>
      </c>
      <c r="IL477" s="223">
        <f t="shared" ca="1" si="1095"/>
        <v>1.6073755327382689E-4</v>
      </c>
      <c r="IM477" s="223">
        <f t="shared" ca="1" si="1096"/>
        <v>-1.8790767350781602E-4</v>
      </c>
      <c r="IN477" s="223">
        <f t="shared" ca="1" si="1097"/>
        <v>1.9889531107263026E-4</v>
      </c>
      <c r="IO477" s="223">
        <f t="shared" ca="1" si="1098"/>
        <v>-1.927542179989956E-4</v>
      </c>
      <c r="IP477" s="223">
        <f t="shared" ca="1" si="1099"/>
        <v>1.7001326109888784E-4</v>
      </c>
      <c r="IQ477" s="223">
        <f t="shared" ca="1" si="1100"/>
        <v>-1.3263087631078385E-4</v>
      </c>
      <c r="IR477" s="223">
        <f t="shared" ca="1" si="1101"/>
        <v>8.3826409511722228E-5</v>
      </c>
      <c r="IS477" s="223">
        <f t="shared" ca="1" si="1102"/>
        <v>-2.7802868611963093E-5</v>
      </c>
      <c r="IT477" s="223">
        <f t="shared" ca="1" si="1103"/>
        <v>-3.0615036664021107E-5</v>
      </c>
      <c r="IU477" s="223">
        <f t="shared" ca="1" si="1104"/>
        <v>8.6396395539407818E-5</v>
      </c>
      <c r="IV477" s="223">
        <f t="shared" ca="1" si="1105"/>
        <v>-1.3473735484304693E-4</v>
      </c>
      <c r="IW477" s="223">
        <f t="shared" ca="1" si="1106"/>
        <v>1.7147482361894352E-4</v>
      </c>
      <c r="IX477" s="223">
        <f t="shared" ca="1" si="1107"/>
        <v>-1.9344499572402081E-4</v>
      </c>
      <c r="IY477" s="223">
        <f t="shared" ca="1" si="1108"/>
        <v>1.9875581468877722E-4</v>
      </c>
      <c r="IZ477" s="223">
        <f t="shared" ca="1" si="1109"/>
        <v>-1.8694991634998998E-4</v>
      </c>
      <c r="JA477" s="223">
        <f t="shared" ca="1" si="1110"/>
        <v>1.5904401674535993E-4</v>
      </c>
      <c r="JB477" s="223">
        <f t="shared" ca="1" si="1111"/>
        <v>-1.17441353211019E-4</v>
      </c>
    </row>
    <row r="478" spans="2:262">
      <c r="B478" s="230">
        <v>117</v>
      </c>
      <c r="C478" s="229">
        <f t="shared" si="1112"/>
        <v>2.2851562500000016E-3</v>
      </c>
      <c r="D478" s="226">
        <f t="shared" ca="1" si="855"/>
        <v>49.885379198498235</v>
      </c>
      <c r="E478" s="225">
        <f ca="1">DS361</f>
        <v>-0.11462080150176837</v>
      </c>
      <c r="F478" s="224">
        <v>117</v>
      </c>
      <c r="G478" s="223">
        <f t="shared" ca="1" si="856"/>
        <v>3.1599398238721127E-5</v>
      </c>
      <c r="H478" s="223">
        <f t="shared" ca="1" si="857"/>
        <v>3.3640609125749958E-6</v>
      </c>
      <c r="I478" s="223">
        <f t="shared" ca="1" si="858"/>
        <v>-3.8083801021556628E-5</v>
      </c>
      <c r="J478" s="223">
        <f t="shared" ca="1" si="859"/>
        <v>7.0044450925609388E-5</v>
      </c>
      <c r="K478" s="223">
        <f t="shared" ca="1" si="860"/>
        <v>-9.6930529666214529E-5</v>
      </c>
      <c r="L478" s="223">
        <f t="shared" ca="1" si="861"/>
        <v>1.1679419814873544E-4</v>
      </c>
      <c r="M478" s="223">
        <f t="shared" ca="1" si="862"/>
        <v>-1.2819637593282802E-4</v>
      </c>
      <c r="N478" s="223">
        <f t="shared" ca="1" si="863"/>
        <v>1.3031099954281296E-4</v>
      </c>
      <c r="O478" s="223">
        <f t="shared" ca="1" si="864"/>
        <v>-1.2298486900565923E-4</v>
      </c>
      <c r="P478" s="223">
        <f t="shared" ca="1" si="865"/>
        <v>1.0674874686247063E-4</v>
      </c>
      <c r="Q478" s="223">
        <f t="shared" ca="1" si="866"/>
        <v>-8.2778905553751274E-5</v>
      </c>
      <c r="R478" s="223">
        <f t="shared" ca="1" si="867"/>
        <v>5.2811908988422719E-5</v>
      </c>
      <c r="S478" s="223">
        <f t="shared" ca="1" si="868"/>
        <v>-1.9018802190266951E-5</v>
      </c>
      <c r="T478" s="223">
        <f t="shared" ca="1" si="869"/>
        <v>-1.6152176286269257E-5</v>
      </c>
      <c r="U478" s="223">
        <f t="shared" ca="1" si="870"/>
        <v>5.0152964020696885E-5</v>
      </c>
      <c r="V478" s="223">
        <f t="shared" ca="1" si="871"/>
        <v>-8.0520276417424887E-5</v>
      </c>
      <c r="W478" s="223">
        <f t="shared" ca="1" si="872"/>
        <v>1.0505406642399746E-4</v>
      </c>
      <c r="X478" s="223">
        <f t="shared" ca="1" si="873"/>
        <v>-1.2197691325044181E-4</v>
      </c>
      <c r="Y478" s="223">
        <f t="shared" ca="1" si="874"/>
        <v>1.3006279271676724E-4</v>
      </c>
      <c r="Z478" s="223">
        <f t="shared" ca="1" si="875"/>
        <v>-1.2872590009142554E-4</v>
      </c>
      <c r="AA478" s="223">
        <f t="shared" ca="1" si="876"/>
        <v>1.1806309039541491E-4</v>
      </c>
      <c r="AB478" s="223">
        <f t="shared" ca="1" si="877"/>
        <v>-9.8846861462462788E-5</v>
      </c>
      <c r="AC478" s="223">
        <f t="shared" ca="1" si="878"/>
        <v>7.2469388117623449E-5</v>
      </c>
      <c r="AD478" s="223">
        <f t="shared" ca="1" si="879"/>
        <v>-4.0841662078749814E-5</v>
      </c>
      <c r="AE478" s="223">
        <f t="shared" ca="1" si="880"/>
        <v>6.2550446799852097E-6</v>
      </c>
      <c r="AF478" s="223">
        <f t="shared" ca="1" si="881"/>
        <v>2.878473737264811E-5</v>
      </c>
      <c r="AG478" s="223">
        <f t="shared" ca="1" si="882"/>
        <v>-6.1739126559918442E-5</v>
      </c>
      <c r="AH478" s="223">
        <f t="shared" ca="1" si="883"/>
        <v>9.022064763048006E-5</v>
      </c>
      <c r="AI478" s="223">
        <f t="shared" ca="1" si="884"/>
        <v>-1.1216587509372321E-4</v>
      </c>
      <c r="AJ478" s="223">
        <f t="shared" ca="1" si="885"/>
        <v>1.2598492399818319E-4</v>
      </c>
      <c r="AK478" s="223">
        <f t="shared" ca="1" si="886"/>
        <v>-1.3067663370728907E-4</v>
      </c>
      <c r="AL478" s="223">
        <f t="shared" ca="1" si="887"/>
        <v>1.2590109985342269E-4</v>
      </c>
      <c r="AM478" s="223">
        <f t="shared" ca="1" si="888"/>
        <v>-1.1200429968481228E-4</v>
      </c>
      <c r="AN478" s="223">
        <f t="shared" ca="1" si="889"/>
        <v>8.9993026751381116E-5</v>
      </c>
      <c r="AO478" s="223">
        <f t="shared" ca="1" si="890"/>
        <v>-6.1461950858125974E-5</v>
      </c>
      <c r="AP478" s="223">
        <f t="shared" ca="1" si="891"/>
        <v>2.8478087636934968E-5</v>
      </c>
      <c r="AQ478" s="223">
        <f t="shared" ca="1" si="892"/>
        <v>6.5689523299200306E-6</v>
      </c>
      <c r="AR478" s="223">
        <f t="shared" ca="1" si="893"/>
        <v>-4.1140085702792982E-5</v>
      </c>
      <c r="AS478" s="223">
        <f t="shared" ca="1" si="894"/>
        <v>7.2730707560328284E-5</v>
      </c>
      <c r="AT478" s="223">
        <f t="shared" ca="1" si="895"/>
        <v>-9.9052144687230851E-5</v>
      </c>
      <c r="AU478" s="223">
        <f t="shared" ca="1" si="896"/>
        <v>1.1819746507019195E-4</v>
      </c>
      <c r="AV478" s="223">
        <f t="shared" ca="1" si="897"/>
        <v>-1.2877963105745641E-4</v>
      </c>
      <c r="AW478" s="223">
        <f t="shared" ca="1" si="898"/>
        <v>1.3003198728009526E-4</v>
      </c>
      <c r="AX478" s="223">
        <f t="shared" ca="1" si="899"/>
        <v>-1.2186380319928931E-4</v>
      </c>
      <c r="AY478" s="223">
        <f t="shared" ca="1" si="900"/>
        <v>1.0486684634046544E-4</v>
      </c>
      <c r="AZ478" s="223">
        <f t="shared" ca="1" si="901"/>
        <v>-8.0272509997488949E-5</v>
      </c>
      <c r="BA478" s="223">
        <f t="shared" ca="1" si="902"/>
        <v>4.9862601413344728E-5</v>
      </c>
      <c r="BB478" s="223">
        <f t="shared" ca="1" si="903"/>
        <v>-1.5840253643470198E-5</v>
      </c>
      <c r="BC478" s="223">
        <f t="shared" ca="1" si="904"/>
        <v>-1.9329686737933525E-5</v>
      </c>
      <c r="BD478" s="223">
        <f t="shared" ca="1" si="905"/>
        <v>5.3099232518157961E-5</v>
      </c>
      <c r="BE478" s="223">
        <f t="shared" ca="1" si="906"/>
        <v>-8.3021852088281705E-5</v>
      </c>
      <c r="BF478" s="223">
        <f t="shared" ca="1" si="907"/>
        <v>1.0692971544323232E-4</v>
      </c>
      <c r="BG478" s="223">
        <f t="shared" ca="1" si="908"/>
        <v>-1.230907488447284E-4</v>
      </c>
      <c r="BH478" s="223">
        <f t="shared" ca="1" si="909"/>
        <v>1.3033411987153963E-4</v>
      </c>
      <c r="BI478" s="223">
        <f t="shared" ca="1" si="910"/>
        <v>-1.281350617326793E-4</v>
      </c>
      <c r="BJ478" s="223">
        <f t="shared" ca="1" si="911"/>
        <v>1.1665289150281555E-4</v>
      </c>
      <c r="BK478" s="223">
        <f t="shared" ca="1" si="912"/>
        <v>-9.6719467939812624E-5</v>
      </c>
      <c r="BL478" s="223">
        <f t="shared" ca="1" si="913"/>
        <v>6.9778925090906231E-5</v>
      </c>
      <c r="BM478" s="223">
        <f t="shared" ca="1" si="914"/>
        <v>-3.7783047859284136E-5</v>
      </c>
      <c r="BN478" s="223">
        <f t="shared" ca="1" si="915"/>
        <v>3.0498693482534776E-6</v>
      </c>
      <c r="BO478" s="223">
        <f t="shared" ca="1" si="916"/>
        <v>3.1904265695980908E-5</v>
      </c>
      <c r="BP478" s="223">
        <f t="shared" ca="1" si="917"/>
        <v>-6.4547004697383301E-5</v>
      </c>
      <c r="BQ478" s="223">
        <f t="shared" ca="1" si="918"/>
        <v>9.251345079626692E-5</v>
      </c>
      <c r="BR478" s="223">
        <f t="shared" ca="1" si="919"/>
        <v>-1.1377749458578916E-4</v>
      </c>
      <c r="BS478" s="223">
        <f t="shared" ca="1" si="920"/>
        <v>1.2679860141964094E-4</v>
      </c>
      <c r="BT478" s="223">
        <f t="shared" ca="1" si="921"/>
        <v>-1.3063341986338235E-4</v>
      </c>
      <c r="BU478" s="223">
        <f t="shared" ca="1" si="922"/>
        <v>1.2500412549502828E-4</v>
      </c>
      <c r="BV478" s="223">
        <f t="shared" ca="1" si="923"/>
        <v>-1.103185486922135E-4</v>
      </c>
      <c r="BW478" s="223">
        <f t="shared" ca="1" si="924"/>
        <v>8.7640628190657554E-5</v>
      </c>
      <c r="BX478" s="223">
        <f t="shared" ca="1" si="925"/>
        <v>-5.8613330990654375E-5</v>
      </c>
      <c r="BY478" s="223">
        <f t="shared" ca="1" si="926"/>
        <v>2.5339622900020161E-5</v>
      </c>
      <c r="BZ478" s="223">
        <f t="shared" ca="1" si="927"/>
        <v>9.7698868560114062E-6</v>
      </c>
      <c r="CA478" s="223">
        <f t="shared" ca="1" si="928"/>
        <v>-4.4171589134726674E-5</v>
      </c>
      <c r="CB478" s="223">
        <f t="shared" ca="1" si="929"/>
        <v>7.5373153936387629E-5</v>
      </c>
      <c r="CC478" s="223">
        <f t="shared" ca="1" si="930"/>
        <v>-1.0111409440008494E-4</v>
      </c>
      <c r="CD478" s="223">
        <f t="shared" ca="1" si="931"/>
        <v>1.1952953425837921E-4</v>
      </c>
      <c r="CE478" s="223">
        <f t="shared" ca="1" si="932"/>
        <v>-1.2928531414771688E-4</v>
      </c>
      <c r="CF478" s="223">
        <f t="shared" ca="1" si="933"/>
        <v>1.2967464861044921E-4</v>
      </c>
      <c r="CG478" s="223">
        <f t="shared" ca="1" si="934"/>
        <v>-1.2066933119465305E-4</v>
      </c>
      <c r="CH478" s="223">
        <f t="shared" ca="1" si="935"/>
        <v>1.0292177795145034E-4</v>
      </c>
      <c r="CI478" s="223">
        <f t="shared" ca="1" si="936"/>
        <v>-7.7717761282788438E-5</v>
      </c>
      <c r="CJ478" s="223">
        <f t="shared" ca="1" si="937"/>
        <v>4.6883258471659811E-5</v>
      </c>
      <c r="CK478" s="223">
        <f t="shared" ca="1" si="938"/>
        <v>-1.2652163520185687E-5</v>
      </c>
      <c r="CL478" s="223">
        <f t="shared" ca="1" si="939"/>
        <v>-2.2495553709089505E-5</v>
      </c>
      <c r="CM478" s="223">
        <f t="shared" ca="1" si="940"/>
        <v>5.6013516023461659E-5</v>
      </c>
      <c r="CN478" s="223">
        <f t="shared" ca="1" si="941"/>
        <v>-8.5473418499830371E-5</v>
      </c>
      <c r="CO478" s="223">
        <f t="shared" ca="1" si="942"/>
        <v>1.0874095400024587E-4</v>
      </c>
      <c r="CP478" s="223">
        <f t="shared" ca="1" si="943"/>
        <v>-1.2413043917456956E-4</v>
      </c>
      <c r="CQ478" s="223">
        <f t="shared" ca="1" si="944"/>
        <v>1.3052693862600795E-4</v>
      </c>
      <c r="CR478" s="223">
        <f t="shared" ca="1" si="945"/>
        <v>-1.2746703960402341E-4</v>
      </c>
      <c r="CS478" s="223">
        <f t="shared" ca="1" si="946"/>
        <v>1.1517242527030828E-4</v>
      </c>
      <c r="CT478" s="223">
        <f t="shared" ca="1" si="947"/>
        <v>-9.4533814226247458E-5</v>
      </c>
      <c r="CU478" s="223">
        <f t="shared" ca="1" si="948"/>
        <v>6.7046429848916357E-5</v>
      </c>
      <c r="CV478" s="223">
        <f t="shared" ca="1" si="949"/>
        <v>-3.470167454458362E-5</v>
      </c>
      <c r="CW478" s="223">
        <f t="shared" ca="1" si="950"/>
        <v>-1.5714311072425853E-7</v>
      </c>
      <c r="CX478" s="223">
        <f t="shared" ca="1" si="951"/>
        <v>3.5004576082632151E-5</v>
      </c>
      <c r="CY478" s="223">
        <f t="shared" ca="1" si="952"/>
        <v>-6.7316002132787996E-5</v>
      </c>
      <c r="CZ478" s="223">
        <f t="shared" ca="1" si="953"/>
        <v>9.4750527318593548E-5</v>
      </c>
      <c r="DA478" s="223">
        <f t="shared" ca="1" si="954"/>
        <v>-1.1532057876953199E-4</v>
      </c>
      <c r="DB478" s="223">
        <f t="shared" ca="1" si="955"/>
        <v>1.2753590010490862E-4</v>
      </c>
      <c r="DC478" s="223">
        <f t="shared" ca="1" si="956"/>
        <v>-1.3051151733204795E-4</v>
      </c>
      <c r="DD478" s="223">
        <f t="shared" ca="1" si="957"/>
        <v>1.2403185332564103E-4</v>
      </c>
      <c r="DE478" s="223">
        <f t="shared" ca="1" si="958"/>
        <v>-1.0856634593095675E-4</v>
      </c>
      <c r="DF478" s="223">
        <f t="shared" ca="1" si="959"/>
        <v>8.5235438192611651E-5</v>
      </c>
      <c r="DG478" s="223">
        <f t="shared" ca="1" si="960"/>
        <v>-5.5729404644289282E-5</v>
      </c>
      <c r="DH478" s="223">
        <f t="shared" ca="1" si="961"/>
        <v>2.2185894521778053E-5</v>
      </c>
      <c r="DI478" s="223">
        <f t="shared" ca="1" si="962"/>
        <v>1.2964936367578472E-5</v>
      </c>
      <c r="DJ478" s="223">
        <f t="shared" ca="1" si="963"/>
        <v>-4.7176485253051185E-5</v>
      </c>
      <c r="DK478" s="223">
        <f t="shared" ca="1" si="964"/>
        <v>7.7970198342899465E-5</v>
      </c>
      <c r="DL478" s="223">
        <f t="shared" ca="1" si="965"/>
        <v>-1.0311513676337423E-4</v>
      </c>
      <c r="DM478" s="223">
        <f t="shared" ca="1" si="966"/>
        <v>1.2078960332462344E-4</v>
      </c>
      <c r="DN478" s="223">
        <f t="shared" ca="1" si="967"/>
        <v>-1.2971312059902344E-4</v>
      </c>
      <c r="DO478" s="223">
        <f t="shared" ca="1" si="968"/>
        <v>1.2923919878132732E-4</v>
      </c>
      <c r="DP478" s="223">
        <f t="shared" ca="1" si="969"/>
        <v>-1.1940217249702275E-4</v>
      </c>
      <c r="DQ478" s="223">
        <f t="shared" ca="1" si="970"/>
        <v>1.0091471333188811E-4</v>
      </c>
      <c r="DR478" s="223">
        <f t="shared" ca="1" si="971"/>
        <v>-7.5116198294745496E-5</v>
      </c>
      <c r="DS478" s="223">
        <f t="shared" ca="1" si="972"/>
        <v>4.3875674808146044E-5</v>
      </c>
      <c r="DT478" s="223">
        <f t="shared" ca="1" si="973"/>
        <v>-9.4564522066914911E-6</v>
      </c>
      <c r="DU478" s="223">
        <f t="shared" ca="1" si="974"/>
        <v>-2.5647870199857702E-5</v>
      </c>
      <c r="DV478" s="223">
        <f t="shared" ca="1" si="975"/>
        <v>5.8894059081193052E-5</v>
      </c>
      <c r="DW478" s="223">
        <f t="shared" ca="1" si="976"/>
        <v>-8.7873498920128902E-5</v>
      </c>
      <c r="DX478" s="223">
        <f t="shared" ca="1" si="977"/>
        <v>1.1048669107265574E-4</v>
      </c>
      <c r="DY478" s="223">
        <f t="shared" ca="1" si="978"/>
        <v>-1.2509535796938805E-4</v>
      </c>
      <c r="DZ478" s="223">
        <f t="shared" ca="1" si="979"/>
        <v>1.3064113283336469E-4</v>
      </c>
      <c r="EA478" s="223">
        <f t="shared" ca="1" si="980"/>
        <v>-1.2672223609701136E-4</v>
      </c>
      <c r="EB478" s="223">
        <f t="shared" ca="1" si="981"/>
        <v>1.136225834753908E-4</v>
      </c>
      <c r="EC478" s="223">
        <f t="shared" ca="1" si="982"/>
        <v>-9.2291216877844555E-5</v>
      </c>
      <c r="ED478" s="223">
        <f t="shared" ca="1" si="983"/>
        <v>6.4273548344609763E-5</v>
      </c>
      <c r="EE478" s="223">
        <f t="shared" ca="1" si="984"/>
        <v>-3.1599398238716608E-5</v>
      </c>
      <c r="EF478" s="223">
        <f t="shared" ca="1" si="985"/>
        <v>-3.3640609125754701E-6</v>
      </c>
      <c r="EG478" s="223">
        <f t="shared" ca="1" si="986"/>
        <v>3.8083801021560193E-5</v>
      </c>
      <c r="EH478" s="223">
        <f t="shared" ca="1" si="987"/>
        <v>-7.0044450925609022E-5</v>
      </c>
      <c r="EI478" s="223">
        <f t="shared" ca="1" si="988"/>
        <v>9.69305296662164E-5</v>
      </c>
      <c r="EJ478" s="223">
        <f t="shared" ca="1" si="989"/>
        <v>-1.167941981487348E-4</v>
      </c>
      <c r="EK478" s="223">
        <f t="shared" ca="1" si="990"/>
        <v>1.2819637593282837E-4</v>
      </c>
      <c r="EL478" s="223">
        <f t="shared" ca="1" si="991"/>
        <v>-1.3031099954281312E-4</v>
      </c>
      <c r="EM478" s="223">
        <f t="shared" ca="1" si="992"/>
        <v>1.2298486900565894E-4</v>
      </c>
      <c r="EN478" s="223">
        <f t="shared" ca="1" si="993"/>
        <v>-1.0674874686246822E-4</v>
      </c>
      <c r="EO478" s="223">
        <f t="shared" ca="1" si="994"/>
        <v>8.277890555375126E-5</v>
      </c>
      <c r="EP478" s="223">
        <f t="shared" ca="1" si="995"/>
        <v>-5.2811908988419738E-5</v>
      </c>
      <c r="EQ478" s="223">
        <f t="shared" ca="1" si="996"/>
        <v>1.9018802190267392E-5</v>
      </c>
      <c r="ER478" s="223">
        <f t="shared" ca="1" si="997"/>
        <v>1.6152176286271581E-5</v>
      </c>
      <c r="ES478" s="223">
        <f t="shared" ca="1" si="998"/>
        <v>-5.0152964020694764E-5</v>
      </c>
      <c r="ET478" s="223">
        <f t="shared" ca="1" si="999"/>
        <v>8.0520276417425998E-5</v>
      </c>
      <c r="EU478" s="223">
        <f t="shared" ca="1" si="1000"/>
        <v>-1.050540664240005E-4</v>
      </c>
      <c r="EV478" s="223">
        <f t="shared" ca="1" si="1001"/>
        <v>1.2197691325044198E-4</v>
      </c>
      <c r="EW478" s="223">
        <f t="shared" ca="1" si="1002"/>
        <v>-1.3006279271676754E-4</v>
      </c>
      <c r="EX478" s="223">
        <f t="shared" ca="1" si="1003"/>
        <v>1.287259000914256E-4</v>
      </c>
      <c r="EY478" s="223">
        <f t="shared" ca="1" si="1004"/>
        <v>-1.180630903954135E-4</v>
      </c>
      <c r="EZ478" s="223">
        <f t="shared" ca="1" si="1005"/>
        <v>9.8846861462463696E-5</v>
      </c>
      <c r="FA478" s="223">
        <f t="shared" ca="1" si="1006"/>
        <v>-7.2469388117622283E-5</v>
      </c>
      <c r="FB478" s="223">
        <f t="shared" ca="1" si="1007"/>
        <v>4.0841662078744935E-5</v>
      </c>
      <c r="FC478" s="223">
        <f t="shared" ca="1" si="1008"/>
        <v>-6.2550446799838002E-6</v>
      </c>
      <c r="FD478" s="223">
        <f t="shared" ca="1" si="1009"/>
        <v>-2.8784737372653111E-5</v>
      </c>
      <c r="FE478" s="223">
        <f t="shared" ca="1" si="1010"/>
        <v>6.1739126559918036E-5</v>
      </c>
      <c r="FF478" s="223">
        <f t="shared" ca="1" si="1011"/>
        <v>-9.0220647630482405E-5</v>
      </c>
      <c r="FG478" s="223">
        <f t="shared" ca="1" si="1012"/>
        <v>1.12165875093723E-4</v>
      </c>
      <c r="FH478" s="223">
        <f t="shared" ca="1" si="1013"/>
        <v>-1.2598492399818357E-4</v>
      </c>
      <c r="FI478" s="223">
        <f t="shared" ca="1" si="1014"/>
        <v>1.306766337072891E-4</v>
      </c>
      <c r="FJ478" s="223">
        <f t="shared" ca="1" si="1015"/>
        <v>-1.2590109985342234E-4</v>
      </c>
      <c r="FK478" s="223">
        <f t="shared" ca="1" si="1016"/>
        <v>1.1200429968480965E-4</v>
      </c>
      <c r="FL478" s="223">
        <f t="shared" ca="1" si="1017"/>
        <v>-8.9993026751380086E-5</v>
      </c>
      <c r="FM478" s="223">
        <f t="shared" ca="1" si="1018"/>
        <v>6.1461950858123101E-5</v>
      </c>
      <c r="FN478" s="223">
        <f t="shared" ca="1" si="1019"/>
        <v>-2.8478087636935409E-5</v>
      </c>
      <c r="FO478" s="223">
        <f t="shared" ca="1" si="1020"/>
        <v>-6.5689523299232967E-6</v>
      </c>
      <c r="FP478" s="223">
        <f t="shared" ca="1" si="1021"/>
        <v>4.11400857027908E-5</v>
      </c>
      <c r="FQ478" s="223">
        <f t="shared" ca="1" si="1022"/>
        <v>-7.2730707560329449E-5</v>
      </c>
      <c r="FR478" s="223">
        <f t="shared" ca="1" si="1023"/>
        <v>9.9052144687229347E-5</v>
      </c>
      <c r="FS478" s="223">
        <f t="shared" ca="1" si="1024"/>
        <v>-1.1819746507019256E-4</v>
      </c>
      <c r="FT478" s="223">
        <f t="shared" ca="1" si="1025"/>
        <v>1.2877963105745727E-4</v>
      </c>
      <c r="FU478" s="223">
        <f t="shared" ca="1" si="1026"/>
        <v>-1.3003198728009531E-4</v>
      </c>
      <c r="FV478" s="223">
        <f t="shared" ca="1" si="1027"/>
        <v>1.2186380319928813E-4</v>
      </c>
      <c r="FW478" s="223">
        <f t="shared" ca="1" si="1028"/>
        <v>-1.0486684634046681E-4</v>
      </c>
      <c r="FX478" s="223">
        <f t="shared" ca="1" si="1029"/>
        <v>8.0272509997487824E-5</v>
      </c>
      <c r="FY478" s="223">
        <f t="shared" ca="1" si="1030"/>
        <v>-4.9862601413346856E-5</v>
      </c>
      <c r="FZ478" s="223">
        <f t="shared" ca="1" si="1031"/>
        <v>1.5840253643468795E-5</v>
      </c>
      <c r="GA478" s="223">
        <f t="shared" ca="1" si="1032"/>
        <v>1.9329686737938601E-5</v>
      </c>
      <c r="GB478" s="223">
        <f t="shared" ca="1" si="1033"/>
        <v>-5.3099232518159248E-5</v>
      </c>
      <c r="GC478" s="223">
        <f t="shared" ca="1" si="1034"/>
        <v>8.3021852088285662E-5</v>
      </c>
      <c r="GD478" s="223">
        <f t="shared" ca="1" si="1035"/>
        <v>-1.069297154432374E-4</v>
      </c>
      <c r="GE478" s="223">
        <f t="shared" ca="1" si="1036"/>
        <v>1.230907488447264E-4</v>
      </c>
      <c r="GF478" s="223">
        <f t="shared" ca="1" si="1037"/>
        <v>-1.3033411987153947E-4</v>
      </c>
      <c r="GG478" s="223">
        <f t="shared" ca="1" si="1038"/>
        <v>1.2813506173267901E-4</v>
      </c>
      <c r="GH478" s="223">
        <f t="shared" ca="1" si="1039"/>
        <v>-1.1665289150281322E-4</v>
      </c>
      <c r="GI478" s="223">
        <f t="shared" ca="1" si="1040"/>
        <v>9.6719467939806688E-5</v>
      </c>
      <c r="GJ478" s="223">
        <f t="shared" ca="1" si="1041"/>
        <v>-6.9778925090908182E-5</v>
      </c>
      <c r="GK478" s="223">
        <f t="shared" ca="1" si="1042"/>
        <v>3.7783047859282794E-5</v>
      </c>
      <c r="GL478" s="223">
        <f t="shared" ca="1" si="1043"/>
        <v>-3.0498693482520681E-6</v>
      </c>
      <c r="GM478" s="223">
        <f t="shared" ca="1" si="1044"/>
        <v>-3.1904265695985868E-5</v>
      </c>
      <c r="GN478" s="223">
        <f t="shared" ca="1" si="1045"/>
        <v>6.454700469737807E-5</v>
      </c>
      <c r="GO478" s="223">
        <f t="shared" ca="1" si="1046"/>
        <v>-9.2513450796265293E-5</v>
      </c>
      <c r="GP478" s="223">
        <f t="shared" ca="1" si="1047"/>
        <v>1.1377749458578985E-4</v>
      </c>
      <c r="GQ478" s="223">
        <f t="shared" ca="1" si="1048"/>
        <v>-1.2679860141964218E-4</v>
      </c>
      <c r="GR478" s="223">
        <f t="shared" ca="1" si="1049"/>
        <v>1.3063341986338213E-4</v>
      </c>
      <c r="GS478" s="223">
        <f t="shared" ca="1" si="1050"/>
        <v>-1.2500412549502899E-4</v>
      </c>
      <c r="GT478" s="223">
        <f t="shared" ca="1" si="1051"/>
        <v>1.1031854869221276E-4</v>
      </c>
      <c r="GU478" s="223">
        <f t="shared" ca="1" si="1052"/>
        <v>-8.7640628190656511E-5</v>
      </c>
      <c r="GV478" s="223">
        <f t="shared" ca="1" si="1053"/>
        <v>5.8613330990649801E-5</v>
      </c>
      <c r="GW478" s="223">
        <f t="shared" ca="1" si="1054"/>
        <v>-2.5339622900026057E-5</v>
      </c>
      <c r="GX478" s="223">
        <f t="shared" ca="1" si="1055"/>
        <v>-9.769886856009109E-6</v>
      </c>
      <c r="GY478" s="223">
        <f t="shared" ca="1" si="1056"/>
        <v>4.4171589134728009E-5</v>
      </c>
      <c r="GZ478" s="223">
        <f t="shared" ca="1" si="1057"/>
        <v>-7.5373153936391816E-5</v>
      </c>
      <c r="HA478" s="223">
        <f t="shared" ca="1" si="1058"/>
        <v>1.0111409440009054E-4</v>
      </c>
      <c r="HB478" s="223">
        <f t="shared" ca="1" si="1059"/>
        <v>-1.1952953425837678E-4</v>
      </c>
      <c r="HC478" s="223">
        <f t="shared" ca="1" si="1060"/>
        <v>1.2928531414771653E-4</v>
      </c>
      <c r="HD478" s="223">
        <f t="shared" ca="1" si="1061"/>
        <v>-1.2967464861044902E-4</v>
      </c>
      <c r="HE478" s="223">
        <f t="shared" ca="1" si="1062"/>
        <v>1.2066933119465107E-4</v>
      </c>
      <c r="HF478" s="223">
        <f t="shared" ca="1" si="1063"/>
        <v>-1.0292177795145404E-4</v>
      </c>
      <c r="HG478" s="223">
        <f t="shared" ca="1" si="1064"/>
        <v>7.7717761282790294E-5</v>
      </c>
      <c r="HH478" s="223">
        <f t="shared" ca="1" si="1065"/>
        <v>-4.6883258471658496E-5</v>
      </c>
      <c r="HI478" s="223">
        <f t="shared" ca="1" si="1066"/>
        <v>1.2652163520180591E-5</v>
      </c>
      <c r="HJ478" s="223">
        <f t="shared" ca="1" si="1067"/>
        <v>2.2495553709098206E-5</v>
      </c>
      <c r="HK478" s="223">
        <f t="shared" ca="1" si="1068"/>
        <v>-5.6013516023456225E-5</v>
      </c>
      <c r="HL478" s="223">
        <f t="shared" ca="1" si="1069"/>
        <v>8.547341849982865E-5</v>
      </c>
      <c r="HM478" s="223">
        <f t="shared" ca="1" si="1070"/>
        <v>-1.0874095400024664E-4</v>
      </c>
      <c r="HN478" s="223">
        <f t="shared" ca="1" si="1071"/>
        <v>1.2413043917457116E-4</v>
      </c>
      <c r="HO478" s="223">
        <f t="shared" ca="1" si="1072"/>
        <v>-1.3052693862600836E-4</v>
      </c>
      <c r="HP478" s="223">
        <f t="shared" ca="1" si="1073"/>
        <v>1.2746703960402474E-4</v>
      </c>
      <c r="HQ478" s="223">
        <f t="shared" ca="1" si="1074"/>
        <v>-1.1517242527030763E-4</v>
      </c>
      <c r="HR478" s="223">
        <f t="shared" ca="1" si="1075"/>
        <v>9.4533814226246496E-5</v>
      </c>
      <c r="HS478" s="223">
        <f t="shared" ca="1" si="1076"/>
        <v>-6.7046429848908768E-5</v>
      </c>
      <c r="HT478" s="223">
        <f t="shared" ca="1" si="1077"/>
        <v>3.4701674544589421E-5</v>
      </c>
      <c r="HU478" s="223">
        <f t="shared" ca="1" si="1078"/>
        <v>1.57143110725668E-7</v>
      </c>
      <c r="HV478" s="223">
        <f t="shared" ca="1" si="1079"/>
        <v>-3.5004576082633513E-5</v>
      </c>
      <c r="HW478" s="223">
        <f t="shared" ca="1" si="1080"/>
        <v>6.7316002132789216E-5</v>
      </c>
      <c r="HX478" s="223">
        <f t="shared" ca="1" si="1081"/>
        <v>-9.4750527318599646E-5</v>
      </c>
      <c r="HY478" s="223">
        <f t="shared" ca="1" si="1082"/>
        <v>1.1532057876952916E-4</v>
      </c>
      <c r="HZ478" s="223">
        <f t="shared" ca="1" si="1083"/>
        <v>-1.2753590010490895E-4</v>
      </c>
      <c r="IA478" s="223">
        <f t="shared" ca="1" si="1084"/>
        <v>1.3051151733204787E-4</v>
      </c>
      <c r="IB478" s="223">
        <f t="shared" ca="1" si="1085"/>
        <v>-1.2403185332563826E-4</v>
      </c>
      <c r="IC478" s="223">
        <f t="shared" ca="1" si="1086"/>
        <v>1.085663459309601E-4</v>
      </c>
      <c r="ID478" s="223">
        <f t="shared" ca="1" si="1087"/>
        <v>-8.5235438192610594E-5</v>
      </c>
      <c r="IE478" s="223">
        <f t="shared" ca="1" si="1088"/>
        <v>1.2018011777872563E-4</v>
      </c>
      <c r="IF478" s="223">
        <f t="shared" ca="1" si="1089"/>
        <v>-2.218589452177667E-5</v>
      </c>
      <c r="IG478" s="223">
        <f t="shared" ca="1" si="1090"/>
        <v>-1.2964936367587254E-5</v>
      </c>
      <c r="IH478" s="223">
        <f t="shared" ca="1" si="1091"/>
        <v>4.7176485253045574E-5</v>
      </c>
      <c r="II478" s="223">
        <f t="shared" ca="1" si="1092"/>
        <v>-7.7970198342900603E-5</v>
      </c>
      <c r="IJ478" s="223">
        <f t="shared" ca="1" si="1093"/>
        <v>1.0311513676337511E-4</v>
      </c>
      <c r="IK478" s="223">
        <f t="shared" ca="1" si="1094"/>
        <v>-1.2078960332462681E-4</v>
      </c>
      <c r="IL478" s="223">
        <f t="shared" ca="1" si="1095"/>
        <v>1.2971312059902452E-4</v>
      </c>
      <c r="IM478" s="223">
        <f t="shared" ca="1" si="1096"/>
        <v>-1.2923919878132819E-4</v>
      </c>
      <c r="IN478" s="223">
        <f t="shared" ca="1" si="1097"/>
        <v>1.1940217249702218E-4</v>
      </c>
      <c r="IO478" s="223">
        <f t="shared" ca="1" si="1098"/>
        <v>-1.0091471333188721E-4</v>
      </c>
      <c r="IP478" s="223">
        <f t="shared" ca="1" si="1099"/>
        <v>7.5116198294738259E-5</v>
      </c>
      <c r="IQ478" s="223">
        <f t="shared" ca="1" si="1100"/>
        <v>-4.3875674808151709E-5</v>
      </c>
      <c r="IR478" s="223">
        <f t="shared" ca="1" si="1101"/>
        <v>9.4564522066900816E-6</v>
      </c>
      <c r="IS478" s="223">
        <f t="shared" ca="1" si="1102"/>
        <v>2.5647870199859077E-5</v>
      </c>
      <c r="IT478" s="223">
        <f t="shared" ca="1" si="1103"/>
        <v>-5.8894059081194319E-5</v>
      </c>
      <c r="IU478" s="223">
        <f t="shared" ca="1" si="1104"/>
        <v>8.7873498920135434E-5</v>
      </c>
      <c r="IV478" s="223">
        <f t="shared" ca="1" si="1105"/>
        <v>-1.1048669107265251E-4</v>
      </c>
      <c r="IW478" s="223">
        <f t="shared" ca="1" si="1106"/>
        <v>1.2509535796938849E-4</v>
      </c>
      <c r="IX478" s="223">
        <f t="shared" ca="1" si="1107"/>
        <v>-1.3064113283336472E-4</v>
      </c>
      <c r="IY478" s="223">
        <f t="shared" ca="1" si="1108"/>
        <v>1.267222360970092E-4</v>
      </c>
      <c r="IZ478" s="223">
        <f t="shared" ca="1" si="1109"/>
        <v>-1.1362258347539376E-4</v>
      </c>
      <c r="JA478" s="223">
        <f t="shared" ca="1" si="1110"/>
        <v>9.2291216877843553E-5</v>
      </c>
      <c r="JB478" s="223">
        <f t="shared" ca="1" si="1111"/>
        <v>-6.4273548344608543E-5</v>
      </c>
    </row>
    <row r="479" spans="2:262">
      <c r="B479" s="230">
        <v>118</v>
      </c>
      <c r="C479" s="229">
        <f t="shared" si="1112"/>
        <v>2.3046875000000016E-3</v>
      </c>
      <c r="D479" s="226">
        <f t="shared" ca="1" si="855"/>
        <v>49.887367247206392</v>
      </c>
      <c r="E479" s="225">
        <f ca="1">DT361</f>
        <v>-0.11263275279360752</v>
      </c>
      <c r="F479" s="224">
        <v>118</v>
      </c>
      <c r="G479" s="223">
        <f t="shared" ca="1" si="856"/>
        <v>5.1045797300271205E-5</v>
      </c>
      <c r="H479" s="223">
        <f t="shared" ca="1" si="857"/>
        <v>-1.9159528285330084E-5</v>
      </c>
      <c r="I479" s="223">
        <f t="shared" ca="1" si="858"/>
        <v>-1.3875114833800975E-5</v>
      </c>
      <c r="J479" s="223">
        <f t="shared" ca="1" si="859"/>
        <v>4.6078118346230644E-5</v>
      </c>
      <c r="K479" s="223">
        <f t="shared" ca="1" si="860"/>
        <v>-7.5519314934680256E-5</v>
      </c>
      <c r="L479" s="223">
        <f t="shared" ca="1" si="861"/>
        <v>1.0043407306673164E-4</v>
      </c>
      <c r="M479" s="223">
        <f t="shared" ca="1" si="862"/>
        <v>-1.1932906458602829E-4</v>
      </c>
      <c r="N479" s="223">
        <f t="shared" ca="1" si="863"/>
        <v>1.3107177105910368E-4</v>
      </c>
      <c r="O479" s="223">
        <f t="shared" ca="1" si="864"/>
        <v>-1.3495836409175308E-4</v>
      </c>
      <c r="P479" s="223">
        <f t="shared" ca="1" si="865"/>
        <v>1.307558910389138E-4</v>
      </c>
      <c r="Q479" s="223">
        <f t="shared" ca="1" si="866"/>
        <v>-1.187162376023407E-4</v>
      </c>
      <c r="R479" s="223">
        <f t="shared" ca="1" si="867"/>
        <v>9.9561030432965912E-5</v>
      </c>
      <c r="S479" s="223">
        <f t="shared" ca="1" si="868"/>
        <v>-7.4438384638119147E-5</v>
      </c>
      <c r="T479" s="223">
        <f t="shared" ca="1" si="869"/>
        <v>4.485408863961846E-5</v>
      </c>
      <c r="U479" s="223">
        <f t="shared" ca="1" si="870"/>
        <v>-1.2581350989857337E-5</v>
      </c>
      <c r="V479" s="223">
        <f t="shared" ca="1" si="871"/>
        <v>-2.0445481304475006E-5</v>
      </c>
      <c r="W479" s="223">
        <f t="shared" ca="1" si="872"/>
        <v>5.2246862693748341E-5</v>
      </c>
      <c r="X479" s="223">
        <f t="shared" ca="1" si="873"/>
        <v>-8.0916698084124926E-5</v>
      </c>
      <c r="Y479" s="223">
        <f t="shared" ca="1" si="874"/>
        <v>1.0473658940006811E-4</v>
      </c>
      <c r="Z479" s="223">
        <f t="shared" ca="1" si="875"/>
        <v>-1.2227883205801596E-4</v>
      </c>
      <c r="AA479" s="223">
        <f t="shared" ca="1" si="876"/>
        <v>1.3249198800073644E-4</v>
      </c>
      <c r="AB479" s="223">
        <f t="shared" ca="1" si="877"/>
        <v>-1.3476390625916611E-4</v>
      </c>
      <c r="AC479" s="223">
        <f t="shared" ca="1" si="878"/>
        <v>1.2895841374720537E-4</v>
      </c>
      <c r="AD479" s="223">
        <f t="shared" ca="1" si="879"/>
        <v>-1.1542347713519862E-4</v>
      </c>
      <c r="AE479" s="223">
        <f t="shared" ca="1" si="880"/>
        <v>9.4970346599850593E-5</v>
      </c>
      <c r="AF479" s="223">
        <f t="shared" ca="1" si="881"/>
        <v>-6.8824931521949221E-5</v>
      </c>
      <c r="AG479" s="223">
        <f t="shared" ca="1" si="882"/>
        <v>3.8554322550677909E-5</v>
      </c>
      <c r="AH479" s="223">
        <f t="shared" ca="1" si="883"/>
        <v>-5.9728641178540771E-6</v>
      </c>
      <c r="AI479" s="223">
        <f t="shared" ca="1" si="884"/>
        <v>-2.6966592819874352E-5</v>
      </c>
      <c r="AJ479" s="223">
        <f t="shared" ca="1" si="885"/>
        <v>5.8289739772751667E-5</v>
      </c>
      <c r="AK479" s="223">
        <f t="shared" ca="1" si="886"/>
        <v>-8.6119145820419589E-5</v>
      </c>
      <c r="AL479" s="223">
        <f t="shared" ca="1" si="887"/>
        <v>1.0878678611569744E-4</v>
      </c>
      <c r="AM479" s="223">
        <f t="shared" ca="1" si="888"/>
        <v>-1.2493401911321434E-4</v>
      </c>
      <c r="AN479" s="223">
        <f t="shared" ca="1" si="889"/>
        <v>1.3359302013834804E-4</v>
      </c>
      <c r="AO479" s="223">
        <f t="shared" ca="1" si="890"/>
        <v>-1.3424479037247672E-4</v>
      </c>
      <c r="AP479" s="223">
        <f t="shared" ca="1" si="891"/>
        <v>1.268502643413566E-4</v>
      </c>
      <c r="AQ479" s="223">
        <f t="shared" ca="1" si="892"/>
        <v>-1.1185265140173451E-4</v>
      </c>
      <c r="AR479" s="223">
        <f t="shared" ca="1" si="893"/>
        <v>9.0150870883356257E-5</v>
      </c>
      <c r="AS479" s="223">
        <f t="shared" ca="1" si="894"/>
        <v>-6.304567311739005E-5</v>
      </c>
      <c r="AT479" s="223">
        <f t="shared" ca="1" si="895"/>
        <v>3.2161675721752931E-5</v>
      </c>
      <c r="AU479" s="223">
        <f t="shared" ca="1" si="896"/>
        <v>6.5001190697116596E-7</v>
      </c>
      <c r="AV479" s="223">
        <f t="shared" ca="1" si="897"/>
        <v>-3.3422739451174188E-5</v>
      </c>
      <c r="AW479" s="223">
        <f t="shared" ca="1" si="898"/>
        <v>6.4192191763065061E-5</v>
      </c>
      <c r="AX479" s="223">
        <f t="shared" ca="1" si="899"/>
        <v>-9.1114124991285099E-5</v>
      </c>
      <c r="AY479" s="223">
        <f t="shared" ca="1" si="900"/>
        <v>1.1257490593497642E-4</v>
      </c>
      <c r="AZ479" s="223">
        <f t="shared" ca="1" si="901"/>
        <v>-1.2728822917344206E-4</v>
      </c>
      <c r="BA479" s="223">
        <f t="shared" ca="1" si="902"/>
        <v>1.3437221498907966E-4</v>
      </c>
      <c r="BB479" s="223">
        <f t="shared" ca="1" si="903"/>
        <v>-1.3340226702732529E-4</v>
      </c>
      <c r="BC479" s="223">
        <f t="shared" ca="1" si="904"/>
        <v>1.2443652153793926E-4</v>
      </c>
      <c r="BD479" s="223">
        <f t="shared" ca="1" si="905"/>
        <v>-1.0801236283390837E-4</v>
      </c>
      <c r="BE479" s="223">
        <f t="shared" ca="1" si="906"/>
        <v>8.5114213822620172E-5</v>
      </c>
      <c r="BF479" s="223">
        <f t="shared" ca="1" si="907"/>
        <v>-5.7114532164144019E-5</v>
      </c>
      <c r="BG479" s="223">
        <f t="shared" ca="1" si="908"/>
        <v>2.5691548598986038E-5</v>
      </c>
      <c r="BH479" s="223">
        <f t="shared" ca="1" si="909"/>
        <v>7.2713219961782072E-6</v>
      </c>
      <c r="BI479" s="223">
        <f t="shared" ca="1" si="910"/>
        <v>-3.9798367775653601E-5</v>
      </c>
      <c r="BJ479" s="223">
        <f t="shared" ca="1" si="911"/>
        <v>6.9939999140847595E-5</v>
      </c>
      <c r="BK479" s="223">
        <f t="shared" ca="1" si="912"/>
        <v>-9.5889602254393223E-5</v>
      </c>
      <c r="BL479" s="223">
        <f t="shared" ca="1" si="913"/>
        <v>1.1609182294546288E-4</v>
      </c>
      <c r="BM479" s="223">
        <f t="shared" ca="1" si="914"/>
        <v>-1.293357907404582E-4</v>
      </c>
      <c r="BN479" s="223">
        <f t="shared" ca="1" si="915"/>
        <v>1.3482769540428647E-4</v>
      </c>
      <c r="BO479" s="223">
        <f t="shared" ca="1" si="916"/>
        <v>-1.3223836593624579E-4</v>
      </c>
      <c r="BP479" s="223">
        <f t="shared" ca="1" si="917"/>
        <v>1.2172300025478343E-4</v>
      </c>
      <c r="BQ479" s="223">
        <f t="shared" ca="1" si="918"/>
        <v>-1.039118630232509E-4</v>
      </c>
      <c r="BR479" s="223">
        <f t="shared" ca="1" si="919"/>
        <v>7.9872509165662225E-5</v>
      </c>
      <c r="BS479" s="223">
        <f t="shared" ca="1" si="920"/>
        <v>-5.1045797300268853E-5</v>
      </c>
      <c r="BT479" s="223">
        <f t="shared" ca="1" si="921"/>
        <v>1.9159528285330307E-5</v>
      </c>
      <c r="BU479" s="223">
        <f t="shared" ca="1" si="922"/>
        <v>1.3875114833801951E-5</v>
      </c>
      <c r="BV479" s="223">
        <f t="shared" ca="1" si="923"/>
        <v>-4.6078118346232474E-5</v>
      </c>
      <c r="BW479" s="223">
        <f t="shared" ca="1" si="924"/>
        <v>7.5519314934682655E-5</v>
      </c>
      <c r="BX479" s="223">
        <f t="shared" ca="1" si="925"/>
        <v>-1.0043407306673198E-4</v>
      </c>
      <c r="BY479" s="223">
        <f t="shared" ca="1" si="926"/>
        <v>1.1932906458602898E-4</v>
      </c>
      <c r="BZ479" s="223">
        <f t="shared" ca="1" si="927"/>
        <v>-1.3107177105910428E-4</v>
      </c>
      <c r="CA479" s="223">
        <f t="shared" ca="1" si="928"/>
        <v>1.3495836409175308E-4</v>
      </c>
      <c r="CB479" s="223">
        <f t="shared" ca="1" si="929"/>
        <v>-1.3075589103891369E-4</v>
      </c>
      <c r="CC479" s="223">
        <f t="shared" ca="1" si="930"/>
        <v>1.1871623760233977E-4</v>
      </c>
      <c r="CD479" s="223">
        <f t="shared" ca="1" si="931"/>
        <v>-9.9561030432963635E-5</v>
      </c>
      <c r="CE479" s="223">
        <f t="shared" ca="1" si="932"/>
        <v>7.4438384638118727E-5</v>
      </c>
      <c r="CF479" s="223">
        <f t="shared" ca="1" si="933"/>
        <v>-4.4854088639617091E-5</v>
      </c>
      <c r="CG479" s="223">
        <f t="shared" ca="1" si="934"/>
        <v>1.2581350989854938E-5</v>
      </c>
      <c r="CH479" s="223">
        <f t="shared" ca="1" si="935"/>
        <v>2.044548130447834E-5</v>
      </c>
      <c r="CI479" s="223">
        <f t="shared" ca="1" si="936"/>
        <v>-5.2246862693748795E-5</v>
      </c>
      <c r="CJ479" s="223">
        <f t="shared" ca="1" si="937"/>
        <v>8.0916698084126091E-5</v>
      </c>
      <c r="CK479" s="223">
        <f t="shared" ca="1" si="938"/>
        <v>-1.0473658940006964E-4</v>
      </c>
      <c r="CL479" s="223">
        <f t="shared" ca="1" si="939"/>
        <v>1.2227883205801577E-4</v>
      </c>
      <c r="CM479" s="223">
        <f t="shared" ca="1" si="940"/>
        <v>-1.3249198800073674E-4</v>
      </c>
      <c r="CN479" s="223">
        <f t="shared" ca="1" si="941"/>
        <v>1.3476390625916598E-4</v>
      </c>
      <c r="CO479" s="223">
        <f t="shared" ca="1" si="942"/>
        <v>-1.2895841374720439E-4</v>
      </c>
      <c r="CP479" s="223">
        <f t="shared" ca="1" si="943"/>
        <v>1.1542347713519786E-4</v>
      </c>
      <c r="CQ479" s="223">
        <f t="shared" ca="1" si="944"/>
        <v>-9.4970346599852287E-5</v>
      </c>
      <c r="CR479" s="223">
        <f t="shared" ca="1" si="945"/>
        <v>6.8824931521949614E-5</v>
      </c>
      <c r="CS479" s="223">
        <f t="shared" ca="1" si="946"/>
        <v>-3.8554322550678357E-5</v>
      </c>
      <c r="CT479" s="223">
        <f t="shared" ca="1" si="947"/>
        <v>5.9728641178526134E-6</v>
      </c>
      <c r="CU479" s="223">
        <f t="shared" ca="1" si="948"/>
        <v>2.6966592819875775E-5</v>
      </c>
      <c r="CV479" s="223">
        <f t="shared" ca="1" si="949"/>
        <v>-5.8289739772754702E-5</v>
      </c>
      <c r="CW479" s="223">
        <f t="shared" ca="1" si="950"/>
        <v>8.6119145820422191E-5</v>
      </c>
      <c r="CX479" s="223">
        <f t="shared" ca="1" si="951"/>
        <v>-1.0878678611569603E-4</v>
      </c>
      <c r="CY479" s="223">
        <f t="shared" ca="1" si="952"/>
        <v>1.2493401911321418E-4</v>
      </c>
      <c r="CZ479" s="223">
        <f t="shared" ca="1" si="953"/>
        <v>-1.3359302013834799E-4</v>
      </c>
      <c r="DA479" s="223">
        <f t="shared" ca="1" si="954"/>
        <v>1.3424479037247656E-4</v>
      </c>
      <c r="DB479" s="223">
        <f t="shared" ca="1" si="955"/>
        <v>-1.2685026434135612E-4</v>
      </c>
      <c r="DC479" s="223">
        <f t="shared" ca="1" si="956"/>
        <v>1.1185265140173262E-4</v>
      </c>
      <c r="DD479" s="223">
        <f t="shared" ca="1" si="957"/>
        <v>-9.0150870883353763E-5</v>
      </c>
      <c r="DE479" s="223">
        <f t="shared" ca="1" si="958"/>
        <v>6.3045673117385361E-5</v>
      </c>
      <c r="DF479" s="223">
        <f t="shared" ca="1" si="959"/>
        <v>-3.2161675721755249E-5</v>
      </c>
      <c r="DG479" s="223">
        <f t="shared" ca="1" si="960"/>
        <v>-6.5001190697070517E-7</v>
      </c>
      <c r="DH479" s="223">
        <f t="shared" ca="1" si="961"/>
        <v>3.3422739451175583E-5</v>
      </c>
      <c r="DI479" s="223">
        <f t="shared" ca="1" si="962"/>
        <v>-6.4192191763066335E-5</v>
      </c>
      <c r="DJ479" s="223">
        <f t="shared" ca="1" si="963"/>
        <v>9.1114124991287579E-5</v>
      </c>
      <c r="DK479" s="223">
        <f t="shared" ca="1" si="964"/>
        <v>-1.1257490593497935E-4</v>
      </c>
      <c r="DL479" s="223">
        <f t="shared" ca="1" si="965"/>
        <v>1.2728822917344379E-4</v>
      </c>
      <c r="DM479" s="223">
        <f t="shared" ca="1" si="966"/>
        <v>-1.3437221498907944E-4</v>
      </c>
      <c r="DN479" s="223">
        <f t="shared" ca="1" si="967"/>
        <v>1.3340226702732508E-4</v>
      </c>
      <c r="DO479" s="223">
        <f t="shared" ca="1" si="968"/>
        <v>-1.2443652153793869E-4</v>
      </c>
      <c r="DP479" s="223">
        <f t="shared" ca="1" si="969"/>
        <v>1.080123628339075E-4</v>
      </c>
      <c r="DQ479" s="223">
        <f t="shared" ca="1" si="970"/>
        <v>-8.5114213822619047E-5</v>
      </c>
      <c r="DR479" s="223">
        <f t="shared" ca="1" si="971"/>
        <v>5.7114532164139208E-5</v>
      </c>
      <c r="DS479" s="223">
        <f t="shared" ca="1" si="972"/>
        <v>-2.569154859898084E-5</v>
      </c>
      <c r="DT479" s="223">
        <f t="shared" ca="1" si="973"/>
        <v>-7.2713219961758355E-6</v>
      </c>
      <c r="DU479" s="223">
        <f t="shared" ca="1" si="974"/>
        <v>3.9798367775651324E-5</v>
      </c>
      <c r="DV479" s="223">
        <f t="shared" ca="1" si="975"/>
        <v>-6.9939999140848842E-5</v>
      </c>
      <c r="DW479" s="223">
        <f t="shared" ca="1" si="976"/>
        <v>9.5889602254394253E-5</v>
      </c>
      <c r="DX479" s="223">
        <f t="shared" ca="1" si="977"/>
        <v>-1.1609182294546364E-4</v>
      </c>
      <c r="DY479" s="223">
        <f t="shared" ca="1" si="978"/>
        <v>1.2933579074045972E-4</v>
      </c>
      <c r="DZ479" s="223">
        <f t="shared" ca="1" si="979"/>
        <v>-1.3482769540428671E-4</v>
      </c>
      <c r="EA479" s="223">
        <f t="shared" ca="1" si="980"/>
        <v>1.3223836593624627E-4</v>
      </c>
      <c r="EB479" s="223">
        <f t="shared" ca="1" si="981"/>
        <v>-1.2172300025478446E-4</v>
      </c>
      <c r="EC479" s="223">
        <f t="shared" ca="1" si="982"/>
        <v>1.0391186302324997E-4</v>
      </c>
      <c r="ED479" s="223">
        <f t="shared" ca="1" si="983"/>
        <v>-7.987250916566106E-5</v>
      </c>
      <c r="EE479" s="223">
        <f t="shared" ca="1" si="984"/>
        <v>5.1045797300267512E-5</v>
      </c>
      <c r="EF479" s="223">
        <f t="shared" ca="1" si="985"/>
        <v>-1.9159528285325069E-5</v>
      </c>
      <c r="EG479" s="223">
        <f t="shared" ca="1" si="986"/>
        <v>-1.3875114833807209E-5</v>
      </c>
      <c r="EH479" s="223">
        <f t="shared" ca="1" si="987"/>
        <v>4.6078118346230238E-5</v>
      </c>
      <c r="EI479" s="223">
        <f t="shared" ca="1" si="988"/>
        <v>-7.551931493468069E-5</v>
      </c>
      <c r="EJ479" s="223">
        <f t="shared" ca="1" si="989"/>
        <v>1.0043407306673296E-4</v>
      </c>
      <c r="EK479" s="223">
        <f t="shared" ca="1" si="990"/>
        <v>-1.1932906458602965E-4</v>
      </c>
      <c r="EL479" s="223">
        <f t="shared" ca="1" si="991"/>
        <v>1.3107177105910461E-4</v>
      </c>
      <c r="EM479" s="223">
        <f t="shared" ca="1" si="992"/>
        <v>-1.3495836409175308E-4</v>
      </c>
      <c r="EN479" s="223">
        <f t="shared" ca="1" si="993"/>
        <v>1.3075589103891236E-4</v>
      </c>
      <c r="EO479" s="223">
        <f t="shared" ca="1" si="994"/>
        <v>-1.1871623760234091E-4</v>
      </c>
      <c r="EP479" s="223">
        <f t="shared" ca="1" si="995"/>
        <v>9.9561030432965234E-5</v>
      </c>
      <c r="EQ479" s="223">
        <f t="shared" ca="1" si="996"/>
        <v>-7.4438384638117521E-5</v>
      </c>
      <c r="ER479" s="223">
        <f t="shared" ca="1" si="997"/>
        <v>4.4854088639615716E-5</v>
      </c>
      <c r="ES479" s="223">
        <f t="shared" ca="1" si="998"/>
        <v>-1.2581350989853474E-5</v>
      </c>
      <c r="ET479" s="223">
        <f t="shared" ca="1" si="999"/>
        <v>-2.044548130447977E-5</v>
      </c>
      <c r="EU479" s="223">
        <f t="shared" ca="1" si="1000"/>
        <v>5.2246862693753681E-5</v>
      </c>
      <c r="EV479" s="223">
        <f t="shared" ca="1" si="1001"/>
        <v>-8.091669808412418E-5</v>
      </c>
      <c r="EW479" s="223">
        <f t="shared" ca="1" si="1002"/>
        <v>1.0473658940006815E-4</v>
      </c>
      <c r="EX479" s="223">
        <f t="shared" ca="1" si="1003"/>
        <v>-1.2227883205801637E-4</v>
      </c>
      <c r="EY479" s="223">
        <f t="shared" ca="1" si="1004"/>
        <v>1.3249198800073701E-4</v>
      </c>
      <c r="EZ479" s="223">
        <f t="shared" ca="1" si="1005"/>
        <v>-1.3476390625916589E-4</v>
      </c>
      <c r="FA479" s="223">
        <f t="shared" ca="1" si="1006"/>
        <v>1.2895841374720396E-4</v>
      </c>
      <c r="FB479" s="223">
        <f t="shared" ca="1" si="1007"/>
        <v>-1.1542347713519512E-4</v>
      </c>
      <c r="FC479" s="223">
        <f t="shared" ca="1" si="1008"/>
        <v>9.4970346599851244E-5</v>
      </c>
      <c r="FD479" s="223">
        <f t="shared" ca="1" si="1009"/>
        <v>-6.8824931521948367E-5</v>
      </c>
      <c r="FE479" s="223">
        <f t="shared" ca="1" si="1010"/>
        <v>3.8554322550676968E-5</v>
      </c>
      <c r="FF479" s="223">
        <f t="shared" ca="1" si="1011"/>
        <v>-5.9728641178511565E-6</v>
      </c>
      <c r="FG479" s="223">
        <f t="shared" ca="1" si="1012"/>
        <v>-2.6966592819877212E-5</v>
      </c>
      <c r="FH479" s="223">
        <f t="shared" ca="1" si="1013"/>
        <v>5.8289739772756017E-5</v>
      </c>
      <c r="FI479" s="223">
        <f t="shared" ca="1" si="1014"/>
        <v>-8.6119145820423289E-5</v>
      </c>
      <c r="FJ479" s="223">
        <f t="shared" ca="1" si="1015"/>
        <v>1.0878678611570142E-4</v>
      </c>
      <c r="FK479" s="223">
        <f t="shared" ca="1" si="1016"/>
        <v>-1.2493401911321472E-4</v>
      </c>
      <c r="FL479" s="223">
        <f t="shared" ca="1" si="1017"/>
        <v>1.3359302013834818E-4</v>
      </c>
      <c r="FM479" s="223">
        <f t="shared" ca="1" si="1018"/>
        <v>-1.3424479037247642E-4</v>
      </c>
      <c r="FN479" s="223">
        <f t="shared" ca="1" si="1019"/>
        <v>1.2685026434135563E-4</v>
      </c>
      <c r="FO479" s="223">
        <f t="shared" ca="1" si="1020"/>
        <v>-1.118526514017318E-4</v>
      </c>
      <c r="FP479" s="223">
        <f t="shared" ca="1" si="1021"/>
        <v>9.0150870883352679E-5</v>
      </c>
      <c r="FQ479" s="223">
        <f t="shared" ca="1" si="1022"/>
        <v>-6.3045673117384087E-5</v>
      </c>
      <c r="FR479" s="223">
        <f t="shared" ca="1" si="1023"/>
        <v>3.2161675721753839E-5</v>
      </c>
      <c r="FS479" s="223">
        <f t="shared" ca="1" si="1024"/>
        <v>6.5001190697216884E-7</v>
      </c>
      <c r="FT479" s="223">
        <f t="shared" ca="1" si="1025"/>
        <v>-3.3422739451177E-5</v>
      </c>
      <c r="FU479" s="223">
        <f t="shared" ca="1" si="1026"/>
        <v>6.4192191763067608E-5</v>
      </c>
      <c r="FV479" s="223">
        <f t="shared" ca="1" si="1027"/>
        <v>-9.1114124991288663E-5</v>
      </c>
      <c r="FW479" s="223">
        <f t="shared" ca="1" si="1028"/>
        <v>1.1257490593498015E-4</v>
      </c>
      <c r="FX479" s="223">
        <f t="shared" ca="1" si="1029"/>
        <v>-1.2728822917344428E-4</v>
      </c>
      <c r="FY479" s="223">
        <f t="shared" ca="1" si="1030"/>
        <v>1.3437221498907961E-4</v>
      </c>
      <c r="FZ479" s="223">
        <f t="shared" ca="1" si="1031"/>
        <v>-1.3340226702732486E-4</v>
      </c>
      <c r="GA479" s="223">
        <f t="shared" ca="1" si="1032"/>
        <v>1.2443652153793812E-4</v>
      </c>
      <c r="GB479" s="223">
        <f t="shared" ca="1" si="1033"/>
        <v>-1.0801236283391123E-4</v>
      </c>
      <c r="GC479" s="223">
        <f t="shared" ca="1" si="1034"/>
        <v>8.5114213822617908E-5</v>
      </c>
      <c r="GD479" s="223">
        <f t="shared" ca="1" si="1035"/>
        <v>-5.7114532164144845E-5</v>
      </c>
      <c r="GE479" s="223">
        <f t="shared" ca="1" si="1036"/>
        <v>2.5691548598979404E-5</v>
      </c>
      <c r="GF479" s="223">
        <f t="shared" ca="1" si="1037"/>
        <v>7.2713219961772991E-6</v>
      </c>
      <c r="GG479" s="223">
        <f t="shared" ca="1" si="1038"/>
        <v>-3.9798367775660038E-5</v>
      </c>
      <c r="GH479" s="223">
        <f t="shared" ca="1" si="1039"/>
        <v>6.9939999140850088E-5</v>
      </c>
      <c r="GI479" s="223">
        <f t="shared" ca="1" si="1040"/>
        <v>-9.5889602254389876E-5</v>
      </c>
      <c r="GJ479" s="223">
        <f t="shared" ca="1" si="1041"/>
        <v>1.1609182294546437E-4</v>
      </c>
      <c r="GK479" s="223">
        <f t="shared" ca="1" si="1042"/>
        <v>-1.2933579074045793E-4</v>
      </c>
      <c r="GL479" s="223">
        <f t="shared" ca="1" si="1043"/>
        <v>1.3482769540428677E-4</v>
      </c>
      <c r="GM479" s="223">
        <f t="shared" ca="1" si="1044"/>
        <v>-1.3223836593624598E-4</v>
      </c>
      <c r="GN479" s="223">
        <f t="shared" ca="1" si="1045"/>
        <v>1.2172300025478053E-4</v>
      </c>
      <c r="GO479" s="223">
        <f t="shared" ca="1" si="1046"/>
        <v>-1.0391186302324904E-4</v>
      </c>
      <c r="GP479" s="223">
        <f t="shared" ca="1" si="1047"/>
        <v>7.9872509165666074E-5</v>
      </c>
      <c r="GQ479" s="223">
        <f t="shared" ca="1" si="1048"/>
        <v>-5.1045797300266163E-5</v>
      </c>
      <c r="GR479" s="223">
        <f t="shared" ca="1" si="1049"/>
        <v>1.9159528285331222E-5</v>
      </c>
      <c r="GS479" s="223">
        <f t="shared" ca="1" si="1050"/>
        <v>1.3875114833808652E-5</v>
      </c>
      <c r="GT479" s="223">
        <f t="shared" ca="1" si="1051"/>
        <v>-4.6078118346231606E-5</v>
      </c>
      <c r="GU479" s="223">
        <f t="shared" ca="1" si="1052"/>
        <v>7.5519314934688252E-5</v>
      </c>
      <c r="GV479" s="223">
        <f t="shared" ca="1" si="1053"/>
        <v>-1.0043407306673392E-4</v>
      </c>
      <c r="GW479" s="223">
        <f t="shared" ca="1" si="1054"/>
        <v>1.1932906458603392E-4</v>
      </c>
      <c r="GX479" s="223">
        <f t="shared" ca="1" si="1055"/>
        <v>-1.3107177105910498E-4</v>
      </c>
      <c r="GY479" s="223">
        <f t="shared" ca="1" si="1056"/>
        <v>1.3495836409175308E-4</v>
      </c>
      <c r="GZ479" s="223">
        <f t="shared" ca="1" si="1057"/>
        <v>-1.3075589103891201E-4</v>
      </c>
      <c r="HA479" s="223">
        <f t="shared" ca="1" si="1058"/>
        <v>1.1871623760234021E-4</v>
      </c>
      <c r="HB479" s="223">
        <f t="shared" ca="1" si="1059"/>
        <v>-9.9561030432959081E-5</v>
      </c>
      <c r="HC479" s="223">
        <f t="shared" ca="1" si="1060"/>
        <v>7.4438384638116301E-5</v>
      </c>
      <c r="HD479" s="223">
        <f t="shared" ca="1" si="1061"/>
        <v>-4.4854088639607116E-5</v>
      </c>
      <c r="HE479" s="223">
        <f t="shared" ca="1" si="1062"/>
        <v>1.2581350989852038E-5</v>
      </c>
      <c r="HF479" s="223">
        <f t="shared" ca="1" si="1063"/>
        <v>2.0445481304473624E-5</v>
      </c>
      <c r="HG479" s="223">
        <f t="shared" ca="1" si="1064"/>
        <v>-5.2246862693755016E-5</v>
      </c>
      <c r="HH479" s="223">
        <f t="shared" ca="1" si="1065"/>
        <v>8.0916698084125346E-5</v>
      </c>
      <c r="HI479" s="223">
        <f t="shared" ca="1" si="1066"/>
        <v>-1.0473658940007389E-4</v>
      </c>
      <c r="HJ479" s="223">
        <f t="shared" ca="1" si="1067"/>
        <v>1.2227883205801702E-4</v>
      </c>
      <c r="HK479" s="223">
        <f t="shared" ca="1" si="1068"/>
        <v>-1.3249198800073875E-4</v>
      </c>
      <c r="HL479" s="223">
        <f t="shared" ca="1" si="1069"/>
        <v>1.3476390625916581E-4</v>
      </c>
      <c r="HM479" s="223">
        <f t="shared" ca="1" si="1070"/>
        <v>-1.289584137472058E-4</v>
      </c>
      <c r="HN479" s="223">
        <f t="shared" ca="1" si="1071"/>
        <v>1.1542347713519436E-4</v>
      </c>
      <c r="HO479" s="223">
        <f t="shared" ca="1" si="1072"/>
        <v>-9.4970346599850228E-5</v>
      </c>
      <c r="HP479" s="223">
        <f t="shared" ca="1" si="1073"/>
        <v>6.882493152194052E-5</v>
      </c>
      <c r="HQ479" s="223">
        <f t="shared" ca="1" si="1074"/>
        <v>-3.8554322550675565E-5</v>
      </c>
      <c r="HR479" s="223">
        <f t="shared" ca="1" si="1075"/>
        <v>5.972864117842056E-6</v>
      </c>
      <c r="HS479" s="223">
        <f t="shared" ca="1" si="1076"/>
        <v>2.6966592819878628E-5</v>
      </c>
      <c r="HT479" s="223">
        <f t="shared" ca="1" si="1077"/>
        <v>-5.8289739772750399E-5</v>
      </c>
      <c r="HU479" s="223">
        <f t="shared" ca="1" si="1078"/>
        <v>8.6119145820424427E-5</v>
      </c>
      <c r="HV479" s="223">
        <f t="shared" ca="1" si="1079"/>
        <v>-1.0878678611569775E-4</v>
      </c>
      <c r="HW479" s="223">
        <f t="shared" ca="1" si="1080"/>
        <v>1.2493401911321816E-4</v>
      </c>
      <c r="HX479" s="223">
        <f t="shared" ca="1" si="1081"/>
        <v>-1.3359302013834839E-4</v>
      </c>
      <c r="HY479" s="223">
        <f t="shared" ca="1" si="1082"/>
        <v>1.342447903724755E-4</v>
      </c>
      <c r="HZ479" s="223">
        <f t="shared" ca="1" si="1083"/>
        <v>-1.2685026434135511E-4</v>
      </c>
      <c r="IA479" s="223">
        <f t="shared" ca="1" si="1084"/>
        <v>1.1185265140173527E-4</v>
      </c>
      <c r="IB479" s="223">
        <f t="shared" ca="1" si="1085"/>
        <v>-9.0150870883351581E-5</v>
      </c>
      <c r="IC479" s="223">
        <f t="shared" ca="1" si="1086"/>
        <v>6.3045673117389589E-5</v>
      </c>
      <c r="ID479" s="223">
        <f t="shared" ca="1" si="1087"/>
        <v>-3.2161675721744969E-5</v>
      </c>
      <c r="IE479" s="223">
        <f t="shared" ca="1" si="1088"/>
        <v>1.6968078338693438E-4</v>
      </c>
      <c r="IF479" s="223">
        <f t="shared" ca="1" si="1089"/>
        <v>3.3422739451185836E-5</v>
      </c>
      <c r="IG479" s="223">
        <f t="shared" ca="1" si="1090"/>
        <v>-6.4192191763068882E-5</v>
      </c>
      <c r="IH479" s="223">
        <f t="shared" ca="1" si="1091"/>
        <v>9.1114124991284082E-5</v>
      </c>
      <c r="II479" s="223">
        <f t="shared" ca="1" si="1092"/>
        <v>-1.1257490593498095E-4</v>
      </c>
      <c r="IJ479" s="223">
        <f t="shared" ca="1" si="1093"/>
        <v>1.2728822917344222E-4</v>
      </c>
      <c r="IK479" s="223">
        <f t="shared" ca="1" si="1094"/>
        <v>-1.3437221498908045E-4</v>
      </c>
      <c r="IL479" s="223">
        <f t="shared" ca="1" si="1095"/>
        <v>1.3340226702732464E-4</v>
      </c>
      <c r="IM479" s="223">
        <f t="shared" ca="1" si="1096"/>
        <v>-1.244365215379346E-4</v>
      </c>
      <c r="IN479" s="223">
        <f t="shared" ca="1" si="1097"/>
        <v>1.0801236283390576E-4</v>
      </c>
      <c r="IO479" s="223">
        <f t="shared" ca="1" si="1098"/>
        <v>-8.5114213822622746E-5</v>
      </c>
      <c r="IP479" s="223">
        <f t="shared" ca="1" si="1099"/>
        <v>5.7114532164136585E-5</v>
      </c>
      <c r="IQ479" s="223">
        <f t="shared" ca="1" si="1100"/>
        <v>-2.5691548598985516E-5</v>
      </c>
      <c r="IR479" s="223">
        <f t="shared" ca="1" si="1101"/>
        <v>-7.2713219961863929E-6</v>
      </c>
      <c r="IS479" s="223">
        <f t="shared" ca="1" si="1102"/>
        <v>3.9798367775654109E-5</v>
      </c>
      <c r="IT479" s="223">
        <f t="shared" ca="1" si="1103"/>
        <v>-6.9939999140857895E-5</v>
      </c>
      <c r="IU479" s="223">
        <f t="shared" ca="1" si="1104"/>
        <v>9.58896022543963E-5</v>
      </c>
      <c r="IV479" s="223">
        <f t="shared" ca="1" si="1105"/>
        <v>-1.1609182294546122E-4</v>
      </c>
      <c r="IW479" s="223">
        <f t="shared" ca="1" si="1106"/>
        <v>1.2933579074046053E-4</v>
      </c>
      <c r="IX479" s="223">
        <f t="shared" ca="1" si="1107"/>
        <v>-1.348276954042865E-4</v>
      </c>
      <c r="IY479" s="223">
        <f t="shared" ca="1" si="1108"/>
        <v>1.3223836593624416E-4</v>
      </c>
      <c r="IZ479" s="223">
        <f t="shared" ca="1" si="1109"/>
        <v>-1.217230002547832E-4</v>
      </c>
      <c r="JA479" s="223">
        <f t="shared" ca="1" si="1110"/>
        <v>1.0391186302324322E-4</v>
      </c>
      <c r="JB479" s="223">
        <f t="shared" ca="1" si="1111"/>
        <v>-7.9872509165658715E-5</v>
      </c>
    </row>
    <row r="480" spans="2:262">
      <c r="B480" s="230">
        <v>119</v>
      </c>
      <c r="C480" s="229">
        <f t="shared" si="1112"/>
        <v>2.3242187500000016E-3</v>
      </c>
      <c r="D480" s="226">
        <f t="shared" ca="1" si="855"/>
        <v>49.890407599981302</v>
      </c>
      <c r="E480" s="225">
        <f ca="1">DU361</f>
        <v>-0.10959240001870001</v>
      </c>
      <c r="F480" s="224">
        <v>119</v>
      </c>
      <c r="G480" s="223">
        <f t="shared" ca="1" si="856"/>
        <v>9.1626449854759651E-5</v>
      </c>
      <c r="H480" s="223">
        <f t="shared" ca="1" si="857"/>
        <v>-5.1791075977835398E-5</v>
      </c>
      <c r="I480" s="223">
        <f t="shared" ca="1" si="858"/>
        <v>9.4388764423628988E-6</v>
      </c>
      <c r="J480" s="223">
        <f t="shared" ca="1" si="859"/>
        <v>3.3372012277867462E-5</v>
      </c>
      <c r="K480" s="223">
        <f t="shared" ca="1" si="860"/>
        <v>-7.4561163368737314E-5</v>
      </c>
      <c r="L480" s="223">
        <f t="shared" ca="1" si="861"/>
        <v>1.1212695955618794E-4</v>
      </c>
      <c r="M480" s="223">
        <f t="shared" ca="1" si="862"/>
        <v>-1.4424386317869598E-4</v>
      </c>
      <c r="N480" s="223">
        <f t="shared" ca="1" si="863"/>
        <v>1.6935112954069101E-4</v>
      </c>
      <c r="O480" s="223">
        <f t="shared" ca="1" si="864"/>
        <v>-1.8622865245587018E-4</v>
      </c>
      <c r="P480" s="223">
        <f t="shared" ca="1" si="865"/>
        <v>1.9405625621010387E-4</v>
      </c>
      <c r="Q480" s="223">
        <f t="shared" ca="1" si="866"/>
        <v>-1.9245355260713126E-4</v>
      </c>
      <c r="R480" s="223">
        <f t="shared" ca="1" si="867"/>
        <v>1.8149842621441615E-4</v>
      </c>
      <c r="S480" s="223">
        <f t="shared" ca="1" si="868"/>
        <v>-1.6172324950496195E-4</v>
      </c>
      <c r="T480" s="223">
        <f t="shared" ca="1" si="869"/>
        <v>1.3408901182307051E-4</v>
      </c>
      <c r="U480" s="223">
        <f t="shared" ca="1" si="870"/>
        <v>-9.9938619396101593E-5</v>
      </c>
      <c r="V480" s="223">
        <f t="shared" ca="1" si="871"/>
        <v>6.0931635812701787E-5</v>
      </c>
      <c r="W480" s="223">
        <f t="shared" ca="1" si="872"/>
        <v>-1.8963634302268521E-5</v>
      </c>
      <c r="X480" s="223">
        <f t="shared" ca="1" si="873"/>
        <v>-2.392591904871159E-5</v>
      </c>
      <c r="Y480" s="223">
        <f t="shared" ca="1" si="874"/>
        <v>6.5652774660184443E-5</v>
      </c>
      <c r="Z480" s="223">
        <f t="shared" ca="1" si="875"/>
        <v>-1.0418918510905009E-4</v>
      </c>
      <c r="AA480" s="223">
        <f t="shared" ca="1" si="876"/>
        <v>1.3766244501557301E-4</v>
      </c>
      <c r="AB480" s="223">
        <f t="shared" ca="1" si="877"/>
        <v>-1.6444589654696356E-4</v>
      </c>
      <c r="AC480" s="223">
        <f t="shared" ca="1" si="878"/>
        <v>1.832379780583614E-4</v>
      </c>
      <c r="AD480" s="223">
        <f t="shared" ca="1" si="879"/>
        <v>-1.9312547444403017E-4</v>
      </c>
      <c r="AE480" s="223">
        <f t="shared" ca="1" si="880"/>
        <v>1.9362789550112143E-4</v>
      </c>
      <c r="AF480" s="223">
        <f t="shared" ca="1" si="881"/>
        <v>-1.8472082570661382E-4</v>
      </c>
      <c r="AG480" s="223">
        <f t="shared" ca="1" si="882"/>
        <v>1.6683711070771562E-4</v>
      </c>
      <c r="AH480" s="223">
        <f t="shared" ca="1" si="883"/>
        <v>-1.4084582286736963E-4</v>
      </c>
      <c r="AI480" s="223">
        <f t="shared" ca="1" si="884"/>
        <v>1.0801002804973002E-4</v>
      </c>
      <c r="AJ480" s="223">
        <f t="shared" ca="1" si="885"/>
        <v>-6.9925405999913788E-5</v>
      </c>
      <c r="AK480" s="223">
        <f t="shared" ca="1" si="886"/>
        <v>2.8442707106122119E-5</v>
      </c>
      <c r="AL480" s="223">
        <f t="shared" ca="1" si="887"/>
        <v>1.4422186184905755E-5</v>
      </c>
      <c r="AM480" s="223">
        <f t="shared" ca="1" si="888"/>
        <v>-5.6586222666971656E-5</v>
      </c>
      <c r="AN480" s="223">
        <f t="shared" ca="1" si="889"/>
        <v>9.6000409789089112E-5</v>
      </c>
      <c r="AO480" s="223">
        <f t="shared" ca="1" si="890"/>
        <v>-1.3074938596460247E-4</v>
      </c>
      <c r="AP480" s="223">
        <f t="shared" ca="1" si="891"/>
        <v>1.5914449898469363E-4</v>
      </c>
      <c r="AQ480" s="223">
        <f t="shared" ca="1" si="892"/>
        <v>-1.7980586732195918E-4</v>
      </c>
      <c r="AR480" s="223">
        <f t="shared" ca="1" si="893"/>
        <v>1.9172943649422723E-4</v>
      </c>
      <c r="AS480" s="223">
        <f t="shared" ca="1" si="894"/>
        <v>-1.9433577183504904E-4</v>
      </c>
      <c r="AT480" s="223">
        <f t="shared" ca="1" si="895"/>
        <v>1.8749821655005049E-4</v>
      </c>
      <c r="AU480" s="223">
        <f t="shared" ca="1" si="896"/>
        <v>-1.7154904669756954E-4</v>
      </c>
      <c r="AV480" s="223">
        <f t="shared" ca="1" si="897"/>
        <v>1.472633239877461E-4</v>
      </c>
      <c r="AW480" s="223">
        <f t="shared" ca="1" si="898"/>
        <v>-1.1582123108522443E-4</v>
      </c>
      <c r="AX480" s="223">
        <f t="shared" ca="1" si="899"/>
        <v>7.8750719759329831E-5</v>
      </c>
      <c r="AY480" s="223">
        <f t="shared" ca="1" si="900"/>
        <v>-3.7853258937268808E-5</v>
      </c>
      <c r="AZ480" s="223">
        <f t="shared" ca="1" si="901"/>
        <v>-4.8837090113434245E-6</v>
      </c>
      <c r="BA480" s="223">
        <f t="shared" ca="1" si="902"/>
        <v>4.7383349506986439E-5</v>
      </c>
      <c r="BB480" s="223">
        <f t="shared" ca="1" si="903"/>
        <v>-8.758036107330469E-5</v>
      </c>
      <c r="BC480" s="223">
        <f t="shared" ca="1" si="904"/>
        <v>1.2352134019054752E-4</v>
      </c>
      <c r="BD480" s="223">
        <f t="shared" ca="1" si="905"/>
        <v>-1.5345970838496104E-4</v>
      </c>
      <c r="BE480" s="223">
        <f t="shared" ca="1" si="906"/>
        <v>1.7594058850204459E-4</v>
      </c>
      <c r="BF480" s="223">
        <f t="shared" ca="1" si="907"/>
        <v>-1.8987150553839398E-4</v>
      </c>
      <c r="BG480" s="223">
        <f t="shared" ca="1" si="908"/>
        <v>1.9457547627282267E-4</v>
      </c>
      <c r="BH480" s="223">
        <f t="shared" ca="1" si="909"/>
        <v>-1.8982390776691401E-4</v>
      </c>
      <c r="BI480" s="223">
        <f t="shared" ca="1" si="910"/>
        <v>1.7584770600800843E-4</v>
      </c>
      <c r="BJ480" s="223">
        <f t="shared" ca="1" si="911"/>
        <v>-1.5332605486188881E-4</v>
      </c>
      <c r="BK480" s="223">
        <f t="shared" ca="1" si="912"/>
        <v>1.2335341063029291E-4</v>
      </c>
      <c r="BL480" s="223">
        <f t="shared" ca="1" si="913"/>
        <v>-8.7386316137099795E-5</v>
      </c>
      <c r="BM480" s="223">
        <f t="shared" ca="1" si="914"/>
        <v>4.7172618952084412E-5</v>
      </c>
      <c r="BN480" s="223">
        <f t="shared" ca="1" si="915"/>
        <v>-4.6665334449841073E-6</v>
      </c>
      <c r="BO480" s="223">
        <f t="shared" ca="1" si="916"/>
        <v>-3.8066325707744979E-5</v>
      </c>
      <c r="BP480" s="223">
        <f t="shared" ca="1" si="917"/>
        <v>7.8949323596558572E-5</v>
      </c>
      <c r="BQ480" s="223">
        <f t="shared" ca="1" si="918"/>
        <v>-1.1599572068878633E-4</v>
      </c>
      <c r="BR480" s="223">
        <f t="shared" ca="1" si="919"/>
        <v>1.4740521990624285E-4</v>
      </c>
      <c r="BS480" s="223">
        <f t="shared" ca="1" si="920"/>
        <v>-1.7165145339385196E-4</v>
      </c>
      <c r="BT480" s="223">
        <f t="shared" ca="1" si="921"/>
        <v>1.8755615749494039E-4</v>
      </c>
      <c r="BU480" s="223">
        <f t="shared" ca="1" si="922"/>
        <v>-1.9434643134545629E-4</v>
      </c>
      <c r="BV480" s="223">
        <f t="shared" ca="1" si="923"/>
        <v>1.9169229656335702E-4</v>
      </c>
      <c r="BW480" s="223">
        <f t="shared" ca="1" si="924"/>
        <v>-1.7972273279223187E-4</v>
      </c>
      <c r="BX480" s="223">
        <f t="shared" ca="1" si="925"/>
        <v>1.5901940984009645E-4</v>
      </c>
      <c r="BY480" s="223">
        <f t="shared" ca="1" si="926"/>
        <v>-1.3058842100467245E-4</v>
      </c>
      <c r="BZ480" s="223">
        <f t="shared" ca="1" si="927"/>
        <v>9.5811391225158099E-5</v>
      </c>
      <c r="CA480" s="223">
        <f t="shared" ca="1" si="928"/>
        <v>-5.6378335996005705E-5</v>
      </c>
      <c r="CB480" s="223">
        <f t="shared" ca="1" si="929"/>
        <v>1.4205533813508157E-5</v>
      </c>
      <c r="CC480" s="223">
        <f t="shared" ca="1" si="930"/>
        <v>2.8657596795657157E-5</v>
      </c>
      <c r="CD480" s="223">
        <f t="shared" ca="1" si="931"/>
        <v>-7.0128090284129433E-5</v>
      </c>
      <c r="CE480" s="223">
        <f t="shared" ca="1" si="932"/>
        <v>1.0819065733585627E-4</v>
      </c>
      <c r="CF480" s="223">
        <f t="shared" ca="1" si="933"/>
        <v>-1.4099561934159804E-4</v>
      </c>
      <c r="CG480" s="223">
        <f t="shared" ca="1" si="934"/>
        <v>1.6694879489954459E-4</v>
      </c>
      <c r="CH480" s="223">
        <f t="shared" ca="1" si="935"/>
        <v>-1.8478897024010096E-4</v>
      </c>
      <c r="CI480" s="223">
        <f t="shared" ca="1" si="936"/>
        <v>1.9364918884224165E-4</v>
      </c>
      <c r="CJ480" s="223">
        <f t="shared" ca="1" si="937"/>
        <v>-1.9309888182711597E-4</v>
      </c>
      <c r="CK480" s="223">
        <f t="shared" ca="1" si="938"/>
        <v>1.8316479177130887E-4</v>
      </c>
      <c r="CL480" s="223">
        <f t="shared" ca="1" si="939"/>
        <v>-1.6432967313154392E-4</v>
      </c>
      <c r="CM480" s="223">
        <f t="shared" ca="1" si="940"/>
        <v>1.3750883243465297E-4</v>
      </c>
      <c r="CN480" s="223">
        <f t="shared" ca="1" si="941"/>
        <v>-1.0400564827966357E-4</v>
      </c>
      <c r="CO480" s="223">
        <f t="shared" ca="1" si="942"/>
        <v>6.5448232690358939E-5</v>
      </c>
      <c r="CP480" s="223">
        <f t="shared" ca="1" si="943"/>
        <v>-2.3710311806812156E-5</v>
      </c>
      <c r="CQ480" s="223">
        <f t="shared" ca="1" si="944"/>
        <v>-1.9179829222785096E-5</v>
      </c>
      <c r="CR480" s="223">
        <f t="shared" ca="1" si="945"/>
        <v>6.1137912259705461E-5</v>
      </c>
      <c r="CS480" s="223">
        <f t="shared" ca="1" si="946"/>
        <v>-1.001249532130217E-4</v>
      </c>
      <c r="CT480" s="223">
        <f t="shared" ca="1" si="947"/>
        <v>1.3424634798020151E-4</v>
      </c>
      <c r="CU480" s="223">
        <f t="shared" ca="1" si="948"/>
        <v>-1.618439421353372E-4</v>
      </c>
      <c r="CV480" s="223">
        <f t="shared" ca="1" si="949"/>
        <v>1.815766101703528E-4</v>
      </c>
      <c r="CW480" s="223">
        <f t="shared" ca="1" si="950"/>
        <v>-1.9248542848144105E-4</v>
      </c>
      <c r="CX480" s="223">
        <f t="shared" ca="1" si="951"/>
        <v>1.9404027497108971E-4</v>
      </c>
      <c r="CY480" s="223">
        <f t="shared" ca="1" si="952"/>
        <v>-1.861655907236677E-4</v>
      </c>
      <c r="CZ480" s="223">
        <f t="shared" ca="1" si="953"/>
        <v>1.6924405184683795E-4</v>
      </c>
      <c r="DA480" s="223">
        <f t="shared" ca="1" si="954"/>
        <v>-1.440979730429549E-4</v>
      </c>
      <c r="DB480" s="223">
        <f t="shared" ca="1" si="955"/>
        <v>1.1194934661764463E-4</v>
      </c>
      <c r="DC480" s="223">
        <f t="shared" ca="1" si="956"/>
        <v>-7.4360458859567814E-5</v>
      </c>
      <c r="DD480" s="223">
        <f t="shared" ca="1" si="957"/>
        <v>3.315796958220098E-5</v>
      </c>
      <c r="DE480" s="223">
        <f t="shared" ca="1" si="958"/>
        <v>9.6558557613551991E-6</v>
      </c>
      <c r="DF480" s="223">
        <f t="shared" ca="1" si="959"/>
        <v>-5.2000447649599155E-5</v>
      </c>
      <c r="DG480" s="223">
        <f t="shared" ca="1" si="960"/>
        <v>9.1818039307986791E-5</v>
      </c>
      <c r="DH480" s="223">
        <f t="shared" ca="1" si="961"/>
        <v>-1.2717366540793764E-4</v>
      </c>
      <c r="DI480" s="223">
        <f t="shared" ca="1" si="962"/>
        <v>1.5634919313866776E-4</v>
      </c>
      <c r="DJ480" s="223">
        <f t="shared" ca="1" si="963"/>
        <v>-1.7792681614246976E-4</v>
      </c>
      <c r="DK480" s="223">
        <f t="shared" ca="1" si="964"/>
        <v>1.9085795386369566E-4</v>
      </c>
      <c r="DL480" s="223">
        <f t="shared" ca="1" si="965"/>
        <v>-1.9451420809673718E-4</v>
      </c>
      <c r="DM480" s="223">
        <f t="shared" ca="1" si="966"/>
        <v>1.8871790046179316E-4</v>
      </c>
      <c r="DN480" s="223">
        <f t="shared" ca="1" si="967"/>
        <v>-1.7375070681719973E-4</v>
      </c>
      <c r="DO480" s="223">
        <f t="shared" ca="1" si="968"/>
        <v>1.503399690126935E-4</v>
      </c>
      <c r="DP480" s="223">
        <f t="shared" ca="1" si="969"/>
        <v>-1.1962334917402375E-4</v>
      </c>
      <c r="DQ480" s="223">
        <f t="shared" ca="1" si="970"/>
        <v>8.3093544170182153E-5</v>
      </c>
      <c r="DR480" s="223">
        <f t="shared" ca="1" si="971"/>
        <v>-4.2525746904571154E-5</v>
      </c>
      <c r="DS480" s="223">
        <f t="shared" ca="1" si="972"/>
        <v>-1.086204976431278E-7</v>
      </c>
      <c r="DT480" s="223">
        <f t="shared" ca="1" si="973"/>
        <v>4.2737709406403637E-5</v>
      </c>
      <c r="DU480" s="223">
        <f t="shared" ca="1" si="974"/>
        <v>-8.3289927703958421E-5</v>
      </c>
      <c r="DV480" s="223">
        <f t="shared" ca="1" si="975"/>
        <v>1.1979461033660042E-4</v>
      </c>
      <c r="DW480" s="223">
        <f t="shared" ca="1" si="976"/>
        <v>-1.5047778524115518E-4</v>
      </c>
      <c r="DX480" s="223">
        <f t="shared" ca="1" si="977"/>
        <v>1.7384838082995085E-4</v>
      </c>
      <c r="DY480" s="223">
        <f t="shared" ca="1" si="978"/>
        <v>-1.8877068571791016E-4</v>
      </c>
      <c r="DZ480" s="223">
        <f t="shared" ca="1" si="979"/>
        <v>1.9451953945764705E-4</v>
      </c>
      <c r="EA480" s="223">
        <f t="shared" ca="1" si="980"/>
        <v>-1.9081557224796803E-4</v>
      </c>
      <c r="EB480" s="223">
        <f t="shared" ca="1" si="981"/>
        <v>1.7783878111607968E-4</v>
      </c>
      <c r="EC480" s="223">
        <f t="shared" ca="1" si="982"/>
        <v>-1.5621978282886188E-4</v>
      </c>
      <c r="ED480" s="223">
        <f t="shared" ca="1" si="983"/>
        <v>1.2700916860447462E-4</v>
      </c>
      <c r="EE480" s="223">
        <f t="shared" ca="1" si="984"/>
        <v>-9.1626449854755612E-5</v>
      </c>
      <c r="EF480" s="223">
        <f t="shared" ca="1" si="985"/>
        <v>5.1791075977832674E-5</v>
      </c>
      <c r="EG480" s="223">
        <f t="shared" ca="1" si="986"/>
        <v>-9.4388764423618011E-6</v>
      </c>
      <c r="EH480" s="223">
        <f t="shared" ca="1" si="987"/>
        <v>-3.3372012277877762E-5</v>
      </c>
      <c r="EI480" s="223">
        <f t="shared" ca="1" si="988"/>
        <v>7.4561163368745378E-5</v>
      </c>
      <c r="EJ480" s="223">
        <f t="shared" ca="1" si="989"/>
        <v>-1.1212695955619366E-4</v>
      </c>
      <c r="EK480" s="223">
        <f t="shared" ca="1" si="990"/>
        <v>1.4424386317869926E-4</v>
      </c>
      <c r="EL480" s="223">
        <f t="shared" ca="1" si="991"/>
        <v>-1.6935112954069277E-4</v>
      </c>
      <c r="EM480" s="223">
        <f t="shared" ca="1" si="992"/>
        <v>1.862286524558708E-4</v>
      </c>
      <c r="EN480" s="223">
        <f t="shared" ca="1" si="993"/>
        <v>-1.9405625621010469E-4</v>
      </c>
      <c r="EO480" s="223">
        <f t="shared" ca="1" si="994"/>
        <v>1.9245355260712993E-4</v>
      </c>
      <c r="EP480" s="223">
        <f t="shared" ca="1" si="995"/>
        <v>-1.8149842621441336E-4</v>
      </c>
      <c r="EQ480" s="223">
        <f t="shared" ca="1" si="996"/>
        <v>1.6172324950495845E-4</v>
      </c>
      <c r="ER480" s="223">
        <f t="shared" ca="1" si="997"/>
        <v>-1.3408901182306797E-4</v>
      </c>
      <c r="ES480" s="223">
        <f t="shared" ca="1" si="998"/>
        <v>9.9938619396099749E-5</v>
      </c>
      <c r="ET480" s="223">
        <f t="shared" ca="1" si="999"/>
        <v>-6.0931635812701083E-5</v>
      </c>
      <c r="EU480" s="223">
        <f t="shared" ca="1" si="1000"/>
        <v>1.8963634302258139E-5</v>
      </c>
      <c r="EV480" s="223">
        <f t="shared" ca="1" si="1001"/>
        <v>2.3925919048720589E-5</v>
      </c>
      <c r="EW480" s="223">
        <f t="shared" ca="1" si="1002"/>
        <v>-6.5652774660190379E-5</v>
      </c>
      <c r="EX480" s="223">
        <f t="shared" ca="1" si="1003"/>
        <v>1.0418918510905423E-4</v>
      </c>
      <c r="EY480" s="223">
        <f t="shared" ca="1" si="1004"/>
        <v>-1.3766244501557551E-4</v>
      </c>
      <c r="EZ480" s="223">
        <f t="shared" ca="1" si="1005"/>
        <v>1.6444589654696399E-4</v>
      </c>
      <c r="FA480" s="223">
        <f t="shared" ca="1" si="1006"/>
        <v>-1.8323797805836536E-4</v>
      </c>
      <c r="FB480" s="223">
        <f t="shared" ca="1" si="1007"/>
        <v>1.9312547444403125E-4</v>
      </c>
      <c r="FC480" s="223">
        <f t="shared" ca="1" si="1008"/>
        <v>-1.936278955011208E-4</v>
      </c>
      <c r="FD480" s="223">
        <f t="shared" ca="1" si="1009"/>
        <v>1.8472082570661184E-4</v>
      </c>
      <c r="FE480" s="223">
        <f t="shared" ca="1" si="1010"/>
        <v>-1.668371107077138E-4</v>
      </c>
      <c r="FF480" s="223">
        <f t="shared" ca="1" si="1011"/>
        <v>1.4084582286736912E-4</v>
      </c>
      <c r="FG480" s="223">
        <f t="shared" ca="1" si="1012"/>
        <v>-1.0801002804972018E-4</v>
      </c>
      <c r="FH480" s="223">
        <f t="shared" ca="1" si="1013"/>
        <v>6.9925405999905332E-5</v>
      </c>
      <c r="FI480" s="223">
        <f t="shared" ca="1" si="1014"/>
        <v>-2.8442707106113147E-5</v>
      </c>
      <c r="FJ480" s="223">
        <f t="shared" ca="1" si="1015"/>
        <v>-1.4422186184912043E-5</v>
      </c>
      <c r="FK480" s="223">
        <f t="shared" ca="1" si="1016"/>
        <v>5.6586222666975044E-5</v>
      </c>
      <c r="FL480" s="223">
        <f t="shared" ca="1" si="1017"/>
        <v>-9.6000409789092202E-5</v>
      </c>
      <c r="FM480" s="223">
        <f t="shared" ca="1" si="1018"/>
        <v>1.3074938596460304E-4</v>
      </c>
      <c r="FN480" s="223">
        <f t="shared" ca="1" si="1019"/>
        <v>-1.5914449898470041E-4</v>
      </c>
      <c r="FO480" s="223">
        <f t="shared" ca="1" si="1020"/>
        <v>1.7980586732196265E-4</v>
      </c>
      <c r="FP480" s="223">
        <f t="shared" ca="1" si="1021"/>
        <v>-1.9172943649422829E-4</v>
      </c>
      <c r="FQ480" s="223">
        <f t="shared" ca="1" si="1022"/>
        <v>1.9433577183504874E-4</v>
      </c>
      <c r="FR480" s="223">
        <f t="shared" ca="1" si="1023"/>
        <v>-1.8749821655004951E-4</v>
      </c>
      <c r="FS480" s="223">
        <f t="shared" ca="1" si="1024"/>
        <v>1.7154904669756916E-4</v>
      </c>
      <c r="FT480" s="223">
        <f t="shared" ca="1" si="1025"/>
        <v>-1.472633239877384E-4</v>
      </c>
      <c r="FU480" s="223">
        <f t="shared" ca="1" si="1026"/>
        <v>1.1582123108521715E-4</v>
      </c>
      <c r="FV480" s="223">
        <f t="shared" ca="1" si="1027"/>
        <v>-7.8750719759324071E-5</v>
      </c>
      <c r="FW480" s="223">
        <f t="shared" ca="1" si="1028"/>
        <v>3.7853258937262628E-5</v>
      </c>
      <c r="FX480" s="223">
        <f t="shared" ca="1" si="1029"/>
        <v>4.8837090113497265E-6</v>
      </c>
      <c r="FY480" s="223">
        <f t="shared" ca="1" si="1030"/>
        <v>-4.7383349506987171E-5</v>
      </c>
      <c r="FZ480" s="223">
        <f t="shared" ca="1" si="1031"/>
        <v>8.7580361073315234E-5</v>
      </c>
      <c r="GA480" s="223">
        <f t="shared" ca="1" si="1032"/>
        <v>-1.2352134019055666E-4</v>
      </c>
      <c r="GB480" s="223">
        <f t="shared" ca="1" si="1033"/>
        <v>1.5345970838496489E-4</v>
      </c>
      <c r="GC480" s="223">
        <f t="shared" ca="1" si="1034"/>
        <v>-1.7594058850204728E-4</v>
      </c>
      <c r="GD480" s="223">
        <f t="shared" ca="1" si="1035"/>
        <v>1.8987150553839536E-4</v>
      </c>
      <c r="GE480" s="223">
        <f t="shared" ca="1" si="1036"/>
        <v>-1.9457547627282267E-4</v>
      </c>
      <c r="GF480" s="223">
        <f t="shared" ca="1" si="1037"/>
        <v>1.8982390776691385E-4</v>
      </c>
      <c r="GG480" s="223">
        <f t="shared" ca="1" si="1038"/>
        <v>-1.758477060080081E-4</v>
      </c>
      <c r="GH480" s="223">
        <f t="shared" ca="1" si="1039"/>
        <v>1.5332605486189174E-4</v>
      </c>
      <c r="GI480" s="223">
        <f t="shared" ca="1" si="1040"/>
        <v>-1.2335341063029659E-4</v>
      </c>
      <c r="GJ480" s="223">
        <f t="shared" ca="1" si="1041"/>
        <v>8.7386316137084291E-5</v>
      </c>
      <c r="GK480" s="223">
        <f t="shared" ca="1" si="1042"/>
        <v>-4.7172618952067593E-5</v>
      </c>
      <c r="GL480" s="223">
        <f t="shared" ca="1" si="1043"/>
        <v>4.6665334449722895E-6</v>
      </c>
      <c r="GM480" s="223">
        <f t="shared" ca="1" si="1044"/>
        <v>3.8066325707756567E-5</v>
      </c>
      <c r="GN480" s="223">
        <f t="shared" ca="1" si="1045"/>
        <v>-7.8949323596569387E-5</v>
      </c>
      <c r="GO480" s="223">
        <f t="shared" ca="1" si="1046"/>
        <v>1.1599572068879136E-4</v>
      </c>
      <c r="GP480" s="223">
        <f t="shared" ca="1" si="1047"/>
        <v>-1.4740521990624694E-4</v>
      </c>
      <c r="GQ480" s="223">
        <f t="shared" ca="1" si="1048"/>
        <v>1.7165145339385489E-4</v>
      </c>
      <c r="GR480" s="223">
        <f t="shared" ca="1" si="1049"/>
        <v>-1.8755615749494061E-4</v>
      </c>
      <c r="GS480" s="223">
        <f t="shared" ca="1" si="1050"/>
        <v>1.9434643134545634E-4</v>
      </c>
      <c r="GT480" s="223">
        <f t="shared" ca="1" si="1051"/>
        <v>-1.9169229656335691E-4</v>
      </c>
      <c r="GU480" s="223">
        <f t="shared" ca="1" si="1052"/>
        <v>1.7972273279223371E-4</v>
      </c>
      <c r="GV480" s="223">
        <f t="shared" ca="1" si="1053"/>
        <v>-1.5901940984009919E-4</v>
      </c>
      <c r="GW480" s="223">
        <f t="shared" ca="1" si="1054"/>
        <v>1.3058842100465958E-4</v>
      </c>
      <c r="GX480" s="223">
        <f t="shared" ca="1" si="1055"/>
        <v>-9.5811391225142988E-5</v>
      </c>
      <c r="GY480" s="223">
        <f t="shared" ca="1" si="1056"/>
        <v>5.6378335995994395E-5</v>
      </c>
      <c r="GZ480" s="223">
        <f t="shared" ca="1" si="1057"/>
        <v>-1.4205533813496353E-5</v>
      </c>
      <c r="HA480" s="223">
        <f t="shared" ca="1" si="1058"/>
        <v>-2.8657596795668867E-5</v>
      </c>
      <c r="HB480" s="223">
        <f t="shared" ca="1" si="1059"/>
        <v>7.0128090284135301E-5</v>
      </c>
      <c r="HC480" s="223">
        <f t="shared" ca="1" si="1060"/>
        <v>-1.081906573358615E-4</v>
      </c>
      <c r="HD480" s="223">
        <f t="shared" ca="1" si="1061"/>
        <v>1.4099561934160235E-4</v>
      </c>
      <c r="HE480" s="223">
        <f t="shared" ca="1" si="1062"/>
        <v>-1.6694879489954496E-4</v>
      </c>
      <c r="HF480" s="223">
        <f t="shared" ca="1" si="1063"/>
        <v>1.847889702401012E-4</v>
      </c>
      <c r="HG480" s="223">
        <f t="shared" ca="1" si="1064"/>
        <v>-1.9364918884224173E-4</v>
      </c>
      <c r="HH480" s="223">
        <f t="shared" ca="1" si="1065"/>
        <v>1.9309888182711654E-4</v>
      </c>
      <c r="HI480" s="223">
        <f t="shared" ca="1" si="1066"/>
        <v>-1.8316479177131047E-4</v>
      </c>
      <c r="HJ480" s="223">
        <f t="shared" ca="1" si="1067"/>
        <v>1.6432967313153462E-4</v>
      </c>
      <c r="HK480" s="223">
        <f t="shared" ca="1" si="1068"/>
        <v>-1.375088324346446E-4</v>
      </c>
      <c r="HL480" s="223">
        <f t="shared" ca="1" si="1069"/>
        <v>1.0400564827965357E-4</v>
      </c>
      <c r="HM480" s="223">
        <f t="shared" ca="1" si="1070"/>
        <v>-6.5448232690347799E-5</v>
      </c>
      <c r="HN480" s="223">
        <f t="shared" ca="1" si="1071"/>
        <v>2.3710311806805895E-5</v>
      </c>
      <c r="HO480" s="223">
        <f t="shared" ca="1" si="1072"/>
        <v>1.9179829222791358E-5</v>
      </c>
      <c r="HP480" s="223">
        <f t="shared" ca="1" si="1073"/>
        <v>-6.1137912259711424E-5</v>
      </c>
      <c r="HQ480" s="223">
        <f t="shared" ca="1" si="1074"/>
        <v>1.001249532130271E-4</v>
      </c>
      <c r="HR480" s="223">
        <f t="shared" ca="1" si="1075"/>
        <v>-1.3424634798020607E-4</v>
      </c>
      <c r="HS480" s="223">
        <f t="shared" ca="1" si="1076"/>
        <v>1.6184394213533454E-4</v>
      </c>
      <c r="HT480" s="223">
        <f t="shared" ca="1" si="1077"/>
        <v>-1.8157661017035112E-4</v>
      </c>
      <c r="HU480" s="223">
        <f t="shared" ca="1" si="1078"/>
        <v>1.9248542848144038E-4</v>
      </c>
      <c r="HV480" s="223">
        <f t="shared" ca="1" si="1079"/>
        <v>-1.9404027497108841E-4</v>
      </c>
      <c r="HW480" s="223">
        <f t="shared" ca="1" si="1080"/>
        <v>1.8616559072366266E-4</v>
      </c>
      <c r="HX480" s="223">
        <f t="shared" ca="1" si="1081"/>
        <v>-1.6924405184682941E-4</v>
      </c>
      <c r="HY480" s="223">
        <f t="shared" ca="1" si="1082"/>
        <v>1.4409797304294324E-4</v>
      </c>
      <c r="HZ480" s="223">
        <f t="shared" ca="1" si="1083"/>
        <v>-1.1194934661763948E-4</v>
      </c>
      <c r="IA480" s="223">
        <f t="shared" ca="1" si="1084"/>
        <v>7.4360458859561973E-5</v>
      </c>
      <c r="IB480" s="223">
        <f t="shared" ca="1" si="1085"/>
        <v>-3.3157969582194773E-5</v>
      </c>
      <c r="IC480" s="223">
        <f t="shared" ca="1" si="1086"/>
        <v>-9.6558557613614739E-6</v>
      </c>
      <c r="ID480" s="223">
        <f t="shared" ca="1" si="1087"/>
        <v>5.20004476496052E-5</v>
      </c>
      <c r="IE480" s="223">
        <f t="shared" ca="1" si="1088"/>
        <v>1.7024579494938732E-4</v>
      </c>
      <c r="IF480" s="223">
        <f t="shared" ca="1" si="1089"/>
        <v>1.2717366540793403E-4</v>
      </c>
      <c r="IG480" s="223">
        <f t="shared" ca="1" si="1090"/>
        <v>-1.5634919313866488E-4</v>
      </c>
      <c r="IH480" s="223">
        <f t="shared" ca="1" si="1091"/>
        <v>1.7792681614246781E-4</v>
      </c>
      <c r="II480" s="223">
        <f t="shared" ca="1" si="1092"/>
        <v>-1.9085795386369908E-4</v>
      </c>
      <c r="IJ480" s="223">
        <f t="shared" ca="1" si="1093"/>
        <v>1.9451420809673674E-4</v>
      </c>
      <c r="IK480" s="223">
        <f t="shared" ca="1" si="1094"/>
        <v>-1.8871790046178893E-4</v>
      </c>
      <c r="IL480" s="223">
        <f t="shared" ca="1" si="1095"/>
        <v>1.7375070681719692E-4</v>
      </c>
      <c r="IM480" s="223">
        <f t="shared" ca="1" si="1096"/>
        <v>-1.5033996901268952E-4</v>
      </c>
      <c r="IN480" s="223">
        <f t="shared" ca="1" si="1097"/>
        <v>1.1962334917401876E-4</v>
      </c>
      <c r="IO480" s="223">
        <f t="shared" ca="1" si="1098"/>
        <v>-8.3093544170176461E-5</v>
      </c>
      <c r="IP480" s="223">
        <f t="shared" ca="1" si="1099"/>
        <v>4.2525746904565015E-5</v>
      </c>
      <c r="IQ480" s="223">
        <f t="shared" ca="1" si="1100"/>
        <v>1.0862049764941617E-7</v>
      </c>
      <c r="IR480" s="223">
        <f t="shared" ca="1" si="1101"/>
        <v>-4.2737709406409803E-5</v>
      </c>
      <c r="IS480" s="223">
        <f t="shared" ca="1" si="1102"/>
        <v>8.3289927703954111E-5</v>
      </c>
      <c r="IT480" s="223">
        <f t="shared" ca="1" si="1103"/>
        <v>-1.1979461033659666E-4</v>
      </c>
      <c r="IU480" s="223">
        <f t="shared" ca="1" si="1104"/>
        <v>1.5047778524115215E-4</v>
      </c>
      <c r="IV480" s="223">
        <f t="shared" ca="1" si="1105"/>
        <v>-1.7384838082995863E-4</v>
      </c>
      <c r="IW480" s="223">
        <f t="shared" ca="1" si="1106"/>
        <v>1.8877068571791436E-4</v>
      </c>
      <c r="IX480" s="223">
        <f t="shared" ca="1" si="1107"/>
        <v>-1.9451953945764746E-4</v>
      </c>
      <c r="IY480" s="223">
        <f t="shared" ca="1" si="1108"/>
        <v>1.9081557224796678E-4</v>
      </c>
      <c r="IZ480" s="223">
        <f t="shared" ca="1" si="1109"/>
        <v>-1.7783878111607713E-4</v>
      </c>
      <c r="JA480" s="223">
        <f t="shared" ca="1" si="1110"/>
        <v>1.5621978282885811E-4</v>
      </c>
      <c r="JB480" s="223">
        <f t="shared" ca="1" si="1111"/>
        <v>-1.2700916860446985E-4</v>
      </c>
    </row>
    <row r="481" spans="2:262">
      <c r="B481" s="230">
        <v>120</v>
      </c>
      <c r="C481" s="229">
        <f t="shared" si="1112"/>
        <v>2.3437500000000016E-3</v>
      </c>
      <c r="D481" s="226">
        <f t="shared" ca="1" si="855"/>
        <v>49.891566392941385</v>
      </c>
      <c r="E481" s="225">
        <f ca="1">DV361</f>
        <v>-0.10843360705861543</v>
      </c>
      <c r="F481" s="224">
        <v>120</v>
      </c>
      <c r="G481" s="223">
        <f t="shared" ca="1" si="856"/>
        <v>8.1790705773434271E-5</v>
      </c>
      <c r="H481" s="223">
        <f t="shared" ca="1" si="857"/>
        <v>-4.6094456289262297E-5</v>
      </c>
      <c r="I481" s="223">
        <f t="shared" ca="1" si="858"/>
        <v>8.6268226999627017E-6</v>
      </c>
      <c r="J481" s="223">
        <f t="shared" ca="1" si="859"/>
        <v>2.9172334847718222E-5</v>
      </c>
      <c r="K481" s="223">
        <f t="shared" ca="1" si="860"/>
        <v>-6.58504159272352E-5</v>
      </c>
      <c r="L481" s="223">
        <f t="shared" ca="1" si="861"/>
        <v>9.9997902452007842E-5</v>
      </c>
      <c r="M481" s="223">
        <f t="shared" ca="1" si="862"/>
        <v>-1.3030252566501897E-4</v>
      </c>
      <c r="N481" s="223">
        <f t="shared" ca="1" si="863"/>
        <v>1.5559969589122171E-4</v>
      </c>
      <c r="O481" s="223">
        <f t="shared" ca="1" si="864"/>
        <v>-1.749172570656396E-4</v>
      </c>
      <c r="P481" s="223">
        <f t="shared" ca="1" si="865"/>
        <v>1.8751284614575291E-4</v>
      </c>
      <c r="Q481" s="223">
        <f t="shared" ca="1" si="866"/>
        <v>-1.9290242170690058E-4</v>
      </c>
      <c r="R481" s="223">
        <f t="shared" ca="1" si="867"/>
        <v>1.9087886538277627E-4</v>
      </c>
      <c r="S481" s="223">
        <f t="shared" ca="1" si="868"/>
        <v>-1.8151994130809307E-4</v>
      </c>
      <c r="T481" s="223">
        <f t="shared" ca="1" si="869"/>
        <v>1.6518530768649533E-4</v>
      </c>
      <c r="U481" s="223">
        <f t="shared" ca="1" si="870"/>
        <v>-1.4250269532749404E-4</v>
      </c>
      <c r="V481" s="223">
        <f t="shared" ca="1" si="871"/>
        <v>1.1434378430348855E-4</v>
      </c>
      <c r="W481" s="223">
        <f t="shared" ca="1" si="872"/>
        <v>-8.1790705773432848E-5</v>
      </c>
      <c r="X481" s="223">
        <f t="shared" ca="1" si="873"/>
        <v>4.6094456289261613E-5</v>
      </c>
      <c r="Y481" s="223">
        <f t="shared" ca="1" si="874"/>
        <v>-8.6268226999616581E-6</v>
      </c>
      <c r="Z481" s="223">
        <f t="shared" ca="1" si="875"/>
        <v>-2.9172334847718588E-5</v>
      </c>
      <c r="AA481" s="223">
        <f t="shared" ca="1" si="876"/>
        <v>6.5850415927236203E-5</v>
      </c>
      <c r="AB481" s="223">
        <f t="shared" ca="1" si="877"/>
        <v>-9.9997902452008736E-5</v>
      </c>
      <c r="AC481" s="223">
        <f t="shared" ca="1" si="878"/>
        <v>1.3030252566502025E-4</v>
      </c>
      <c r="AD481" s="223">
        <f t="shared" ca="1" si="879"/>
        <v>-1.5559969589122314E-4</v>
      </c>
      <c r="AE481" s="223">
        <f t="shared" ca="1" si="880"/>
        <v>1.7491725706563976E-4</v>
      </c>
      <c r="AF481" s="223">
        <f t="shared" ca="1" si="881"/>
        <v>-1.8751284614575313E-4</v>
      </c>
      <c r="AG481" s="223">
        <f t="shared" ca="1" si="882"/>
        <v>1.9290242170690063E-4</v>
      </c>
      <c r="AH481" s="223">
        <f t="shared" ca="1" si="883"/>
        <v>-1.9087886538277611E-4</v>
      </c>
      <c r="AI481" s="223">
        <f t="shared" ca="1" si="884"/>
        <v>1.8151994130809226E-4</v>
      </c>
      <c r="AJ481" s="223">
        <f t="shared" ca="1" si="885"/>
        <v>-1.6518530768649546E-4</v>
      </c>
      <c r="AK481" s="223">
        <f t="shared" ca="1" si="886"/>
        <v>1.4250269532749336E-4</v>
      </c>
      <c r="AL481" s="223">
        <f t="shared" ca="1" si="887"/>
        <v>-1.1434378430348771E-4</v>
      </c>
      <c r="AM481" s="223">
        <f t="shared" ca="1" si="888"/>
        <v>8.1790705773431927E-5</v>
      </c>
      <c r="AN481" s="223">
        <f t="shared" ca="1" si="889"/>
        <v>-4.6094456289259275E-5</v>
      </c>
      <c r="AO481" s="223">
        <f t="shared" ca="1" si="890"/>
        <v>8.6268226999619969E-6</v>
      </c>
      <c r="AP481" s="223">
        <f t="shared" ca="1" si="891"/>
        <v>2.9172334847719605E-5</v>
      </c>
      <c r="AQ481" s="223">
        <f t="shared" ca="1" si="892"/>
        <v>-6.5850415927237165E-5</v>
      </c>
      <c r="AR481" s="223">
        <f t="shared" ca="1" si="893"/>
        <v>9.9997902452009631E-5</v>
      </c>
      <c r="AS481" s="223">
        <f t="shared" ca="1" si="894"/>
        <v>-1.3030252566502101E-4</v>
      </c>
      <c r="AT481" s="223">
        <f t="shared" ca="1" si="895"/>
        <v>1.5559969589122214E-4</v>
      </c>
      <c r="AU481" s="223">
        <f t="shared" ca="1" si="896"/>
        <v>-1.749172570656402E-4</v>
      </c>
      <c r="AV481" s="223">
        <f t="shared" ca="1" si="897"/>
        <v>1.875128461457534E-4</v>
      </c>
      <c r="AW481" s="223">
        <f t="shared" ca="1" si="898"/>
        <v>-1.9290242170690069E-4</v>
      </c>
      <c r="AX481" s="223">
        <f t="shared" ca="1" si="899"/>
        <v>1.9087886538277597E-4</v>
      </c>
      <c r="AY481" s="223">
        <f t="shared" ca="1" si="900"/>
        <v>-1.8151994130809191E-4</v>
      </c>
      <c r="AZ481" s="223">
        <f t="shared" ca="1" si="901"/>
        <v>1.6518530768649351E-4</v>
      </c>
      <c r="BA481" s="223">
        <f t="shared" ca="1" si="902"/>
        <v>-1.4250269532749079E-4</v>
      </c>
      <c r="BB481" s="223">
        <f t="shared" ca="1" si="903"/>
        <v>1.1434378430348467E-4</v>
      </c>
      <c r="BC481" s="223">
        <f t="shared" ca="1" si="904"/>
        <v>-8.1790705773433458E-5</v>
      </c>
      <c r="BD481" s="223">
        <f t="shared" ca="1" si="905"/>
        <v>4.6094456289260942E-5</v>
      </c>
      <c r="BE481" s="223">
        <f t="shared" ca="1" si="906"/>
        <v>-8.6268226999609263E-6</v>
      </c>
      <c r="BF481" s="223">
        <f t="shared" ca="1" si="907"/>
        <v>-2.9172334847720648E-5</v>
      </c>
      <c r="BG481" s="223">
        <f t="shared" ca="1" si="908"/>
        <v>6.5850415927238155E-5</v>
      </c>
      <c r="BH481" s="223">
        <f t="shared" ca="1" si="909"/>
        <v>-9.9997902452010525E-5</v>
      </c>
      <c r="BI481" s="223">
        <f t="shared" ca="1" si="910"/>
        <v>1.3030252566502179E-4</v>
      </c>
      <c r="BJ481" s="223">
        <f t="shared" ca="1" si="911"/>
        <v>-1.5559969589122439E-4</v>
      </c>
      <c r="BK481" s="223">
        <f t="shared" ca="1" si="912"/>
        <v>1.749172570656418E-4</v>
      </c>
      <c r="BL481" s="223">
        <f t="shared" ca="1" si="913"/>
        <v>-1.875128461457543E-4</v>
      </c>
      <c r="BM481" s="223">
        <f t="shared" ca="1" si="914"/>
        <v>1.929024217069006E-4</v>
      </c>
      <c r="BN481" s="223">
        <f t="shared" ca="1" si="915"/>
        <v>-1.9087886538277622E-4</v>
      </c>
      <c r="BO481" s="223">
        <f t="shared" ca="1" si="916"/>
        <v>1.8151994130809248E-4</v>
      </c>
      <c r="BP481" s="223">
        <f t="shared" ca="1" si="917"/>
        <v>-1.651853076864944E-4</v>
      </c>
      <c r="BQ481" s="223">
        <f t="shared" ca="1" si="918"/>
        <v>1.4250269532749195E-4</v>
      </c>
      <c r="BR481" s="223">
        <f t="shared" ca="1" si="919"/>
        <v>-1.1434378430348603E-4</v>
      </c>
      <c r="BS481" s="223">
        <f t="shared" ca="1" si="920"/>
        <v>8.1790705773430029E-5</v>
      </c>
      <c r="BT481" s="223">
        <f t="shared" ca="1" si="921"/>
        <v>-4.6094456289257249E-5</v>
      </c>
      <c r="BU481" s="223">
        <f t="shared" ca="1" si="922"/>
        <v>8.6268226999571722E-6</v>
      </c>
      <c r="BV481" s="223">
        <f t="shared" ca="1" si="923"/>
        <v>2.9172334847724375E-5</v>
      </c>
      <c r="BW481" s="223">
        <f t="shared" ca="1" si="924"/>
        <v>-6.5850415927241706E-5</v>
      </c>
      <c r="BX481" s="223">
        <f t="shared" ca="1" si="925"/>
        <v>9.9997902452009089E-5</v>
      </c>
      <c r="BY481" s="223">
        <f t="shared" ca="1" si="926"/>
        <v>-1.3030252566502052E-4</v>
      </c>
      <c r="BZ481" s="223">
        <f t="shared" ca="1" si="927"/>
        <v>1.5559969589122336E-4</v>
      </c>
      <c r="CA481" s="223">
        <f t="shared" ca="1" si="928"/>
        <v>-1.7491725706564109E-4</v>
      </c>
      <c r="CB481" s="223">
        <f t="shared" ca="1" si="929"/>
        <v>1.8751284614575389E-4</v>
      </c>
      <c r="CC481" s="223">
        <f t="shared" ca="1" si="930"/>
        <v>-1.9290242170690074E-4</v>
      </c>
      <c r="CD481" s="223">
        <f t="shared" ca="1" si="931"/>
        <v>1.9087886538277565E-4</v>
      </c>
      <c r="CE481" s="223">
        <f t="shared" ca="1" si="932"/>
        <v>-1.815199413080912E-4</v>
      </c>
      <c r="CF481" s="223">
        <f t="shared" ca="1" si="933"/>
        <v>1.6518530768649245E-4</v>
      </c>
      <c r="CG481" s="223">
        <f t="shared" ca="1" si="934"/>
        <v>-1.4250269532748938E-4</v>
      </c>
      <c r="CH481" s="223">
        <f t="shared" ca="1" si="935"/>
        <v>1.1434378430348742E-4</v>
      </c>
      <c r="CI481" s="223">
        <f t="shared" ca="1" si="936"/>
        <v>-8.1790705773431574E-5</v>
      </c>
      <c r="CJ481" s="223">
        <f t="shared" ca="1" si="937"/>
        <v>4.6094456289258909E-5</v>
      </c>
      <c r="CK481" s="223">
        <f t="shared" ca="1" si="938"/>
        <v>-8.6268226999588663E-6</v>
      </c>
      <c r="CL481" s="223">
        <f t="shared" ca="1" si="939"/>
        <v>-2.9172334847722695E-5</v>
      </c>
      <c r="CM481" s="223">
        <f t="shared" ca="1" si="940"/>
        <v>6.585041592724012E-5</v>
      </c>
      <c r="CN481" s="223">
        <f t="shared" ca="1" si="941"/>
        <v>-9.9997902452012287E-5</v>
      </c>
      <c r="CO481" s="223">
        <f t="shared" ca="1" si="942"/>
        <v>1.303025256650193E-4</v>
      </c>
      <c r="CP481" s="223">
        <f t="shared" ca="1" si="943"/>
        <v>-1.5559969589122561E-4</v>
      </c>
      <c r="CQ481" s="223">
        <f t="shared" ca="1" si="944"/>
        <v>1.7491725706564036E-4</v>
      </c>
      <c r="CR481" s="223">
        <f t="shared" ca="1" si="945"/>
        <v>-1.8751284614575478E-4</v>
      </c>
      <c r="CS481" s="223">
        <f t="shared" ca="1" si="946"/>
        <v>1.9290242170690069E-4</v>
      </c>
      <c r="CT481" s="223">
        <f t="shared" ca="1" si="947"/>
        <v>-1.9087886538277508E-4</v>
      </c>
      <c r="CU481" s="223">
        <f t="shared" ca="1" si="948"/>
        <v>1.815199413080918E-4</v>
      </c>
      <c r="CV481" s="223">
        <f t="shared" ca="1" si="949"/>
        <v>-1.6518530768649047E-4</v>
      </c>
      <c r="CW481" s="223">
        <f t="shared" ca="1" si="950"/>
        <v>1.4250269532749054E-4</v>
      </c>
      <c r="CX481" s="223">
        <f t="shared" ca="1" si="951"/>
        <v>-1.1434378430347994E-4</v>
      </c>
      <c r="CY481" s="223">
        <f t="shared" ca="1" si="952"/>
        <v>8.1790705773428145E-5</v>
      </c>
      <c r="CZ481" s="223">
        <f t="shared" ca="1" si="953"/>
        <v>-4.6094456289260556E-5</v>
      </c>
      <c r="DA481" s="223">
        <f t="shared" ca="1" si="954"/>
        <v>8.6268226999550851E-6</v>
      </c>
      <c r="DB481" s="223">
        <f t="shared" ca="1" si="955"/>
        <v>2.9172334847721014E-5</v>
      </c>
      <c r="DC481" s="223">
        <f t="shared" ca="1" si="956"/>
        <v>-6.5850415927243657E-5</v>
      </c>
      <c r="DD481" s="223">
        <f t="shared" ca="1" si="957"/>
        <v>9.9997902452010851E-5</v>
      </c>
      <c r="DE481" s="223">
        <f t="shared" ca="1" si="958"/>
        <v>-1.303025256650261E-4</v>
      </c>
      <c r="DF481" s="223">
        <f t="shared" ca="1" si="959"/>
        <v>1.5559969589122461E-4</v>
      </c>
      <c r="DG481" s="223">
        <f t="shared" ca="1" si="960"/>
        <v>-1.7491725706564429E-4</v>
      </c>
      <c r="DH481" s="223">
        <f t="shared" ca="1" si="961"/>
        <v>1.8751284614575438E-4</v>
      </c>
      <c r="DI481" s="223">
        <f t="shared" ca="1" si="962"/>
        <v>-1.9290242170690063E-4</v>
      </c>
      <c r="DJ481" s="223">
        <f t="shared" ca="1" si="963"/>
        <v>1.9087886538277532E-4</v>
      </c>
      <c r="DK481" s="223">
        <f t="shared" ca="1" si="964"/>
        <v>-1.8151994130809234E-4</v>
      </c>
      <c r="DL481" s="223">
        <f t="shared" ca="1" si="965"/>
        <v>1.6518530768649137E-4</v>
      </c>
      <c r="DM481" s="223">
        <f t="shared" ca="1" si="966"/>
        <v>-1.4250269532749168E-4</v>
      </c>
      <c r="DN481" s="223">
        <f t="shared" ca="1" si="967"/>
        <v>1.1434378430348132E-4</v>
      </c>
      <c r="DO481" s="223">
        <f t="shared" ca="1" si="968"/>
        <v>-8.179070577342969E-5</v>
      </c>
      <c r="DP481" s="223">
        <f t="shared" ca="1" si="969"/>
        <v>4.6094456289251557E-5</v>
      </c>
      <c r="DQ481" s="223">
        <f t="shared" ca="1" si="970"/>
        <v>-8.6268226999567792E-6</v>
      </c>
      <c r="DR481" s="223">
        <f t="shared" ca="1" si="971"/>
        <v>-2.9172334847730189E-5</v>
      </c>
      <c r="DS481" s="223">
        <f t="shared" ca="1" si="972"/>
        <v>6.5850415927242058E-5</v>
      </c>
      <c r="DT481" s="223">
        <f t="shared" ca="1" si="973"/>
        <v>-9.999790245200936E-5</v>
      </c>
      <c r="DU481" s="223">
        <f t="shared" ca="1" si="974"/>
        <v>1.3030252566502486E-4</v>
      </c>
      <c r="DV481" s="223">
        <f t="shared" ca="1" si="975"/>
        <v>-1.555996958912236E-4</v>
      </c>
      <c r="DW481" s="223">
        <f t="shared" ca="1" si="976"/>
        <v>1.7491725706564356E-4</v>
      </c>
      <c r="DX481" s="223">
        <f t="shared" ca="1" si="977"/>
        <v>-1.8751284614575397E-4</v>
      </c>
      <c r="DY481" s="223">
        <f t="shared" ca="1" si="978"/>
        <v>1.9290242170690104E-4</v>
      </c>
      <c r="DZ481" s="223">
        <f t="shared" ca="1" si="979"/>
        <v>-1.908788653827756E-4</v>
      </c>
      <c r="EA481" s="223">
        <f t="shared" ca="1" si="980"/>
        <v>1.815199413080892E-4</v>
      </c>
      <c r="EB481" s="223">
        <f t="shared" ca="1" si="981"/>
        <v>-1.6518530768649224E-4</v>
      </c>
      <c r="EC481" s="223">
        <f t="shared" ca="1" si="982"/>
        <v>1.4250269532748545E-4</v>
      </c>
      <c r="ED481" s="223">
        <f t="shared" ca="1" si="983"/>
        <v>-1.1434378430348269E-4</v>
      </c>
      <c r="EE481" s="223">
        <f t="shared" ca="1" si="984"/>
        <v>8.1790705773431222E-5</v>
      </c>
      <c r="EF481" s="223">
        <f t="shared" ca="1" si="985"/>
        <v>-4.6094456289253217E-5</v>
      </c>
      <c r="EG481" s="223">
        <f t="shared" ca="1" si="986"/>
        <v>8.6268226999584868E-6</v>
      </c>
      <c r="EH481" s="223">
        <f t="shared" ca="1" si="987"/>
        <v>2.9172334847728509E-5</v>
      </c>
      <c r="EI481" s="223">
        <f t="shared" ca="1" si="988"/>
        <v>-6.5850415927240472E-5</v>
      </c>
      <c r="EJ481" s="223">
        <f t="shared" ca="1" si="989"/>
        <v>9.9997902452017329E-5</v>
      </c>
      <c r="EK481" s="223">
        <f t="shared" ca="1" si="990"/>
        <v>-1.3030252566502361E-4</v>
      </c>
      <c r="EL481" s="223">
        <f t="shared" ca="1" si="991"/>
        <v>1.5559969589122908E-4</v>
      </c>
      <c r="EM481" s="223">
        <f t="shared" ca="1" si="992"/>
        <v>-1.7491725706564285E-4</v>
      </c>
      <c r="EN481" s="223">
        <f t="shared" ca="1" si="993"/>
        <v>1.8751284614575619E-4</v>
      </c>
      <c r="EO481" s="223">
        <f t="shared" ca="1" si="994"/>
        <v>-1.9290242170690096E-4</v>
      </c>
      <c r="EP481" s="223">
        <f t="shared" ca="1" si="995"/>
        <v>1.9087886538277587E-4</v>
      </c>
      <c r="EQ481" s="223">
        <f t="shared" ca="1" si="996"/>
        <v>-1.8151994130808976E-4</v>
      </c>
      <c r="ER481" s="223">
        <f t="shared" ca="1" si="997"/>
        <v>1.6518530768649313E-4</v>
      </c>
      <c r="ES481" s="223">
        <f t="shared" ca="1" si="998"/>
        <v>-1.4250269532748659E-4</v>
      </c>
      <c r="ET481" s="223">
        <f t="shared" ca="1" si="999"/>
        <v>1.1434378430348406E-4</v>
      </c>
      <c r="EU481" s="223">
        <f t="shared" ca="1" si="1000"/>
        <v>-8.1790705773422846E-5</v>
      </c>
      <c r="EV481" s="223">
        <f t="shared" ca="1" si="1001"/>
        <v>4.6094456289254857E-5</v>
      </c>
      <c r="EW481" s="223">
        <f t="shared" ca="1" si="1002"/>
        <v>-8.6268226999492169E-6</v>
      </c>
      <c r="EX481" s="223">
        <f t="shared" ca="1" si="1003"/>
        <v>-2.9172334847726814E-5</v>
      </c>
      <c r="EY481" s="223">
        <f t="shared" ca="1" si="1004"/>
        <v>6.5850415927249187E-5</v>
      </c>
      <c r="EZ481" s="223">
        <f t="shared" ca="1" si="1005"/>
        <v>-9.9997902452015838E-5</v>
      </c>
      <c r="FA481" s="223">
        <f t="shared" ca="1" si="1006"/>
        <v>1.3030252566502233E-4</v>
      </c>
      <c r="FB481" s="223">
        <f t="shared" ca="1" si="1007"/>
        <v>-1.5559969589122808E-4</v>
      </c>
      <c r="FC481" s="223">
        <f t="shared" ca="1" si="1008"/>
        <v>1.7491725706564212E-4</v>
      </c>
      <c r="FD481" s="223">
        <f t="shared" ca="1" si="1009"/>
        <v>-1.8751284614575576E-4</v>
      </c>
      <c r="FE481" s="223">
        <f t="shared" ca="1" si="1010"/>
        <v>1.929024217069009E-4</v>
      </c>
      <c r="FF481" s="223">
        <f t="shared" ca="1" si="1011"/>
        <v>-1.9087886538277446E-4</v>
      </c>
      <c r="FG481" s="223">
        <f t="shared" ca="1" si="1012"/>
        <v>1.8151994130809033E-4</v>
      </c>
      <c r="FH481" s="223">
        <f t="shared" ca="1" si="1013"/>
        <v>-1.6518530768648833E-4</v>
      </c>
      <c r="FI481" s="223">
        <f t="shared" ca="1" si="1014"/>
        <v>1.4250269532748772E-4</v>
      </c>
      <c r="FJ481" s="223">
        <f t="shared" ca="1" si="1015"/>
        <v>-1.1434378430348542E-4</v>
      </c>
      <c r="FK481" s="223">
        <f t="shared" ca="1" si="1016"/>
        <v>8.1790705773424378E-5</v>
      </c>
      <c r="FL481" s="223">
        <f t="shared" ca="1" si="1017"/>
        <v>-4.6094456289256524E-5</v>
      </c>
      <c r="FM481" s="223">
        <f t="shared" ca="1" si="1018"/>
        <v>8.6268226999509245E-6</v>
      </c>
      <c r="FN481" s="223">
        <f t="shared" ca="1" si="1019"/>
        <v>2.9172334847725107E-5</v>
      </c>
      <c r="FO481" s="223">
        <f t="shared" ca="1" si="1020"/>
        <v>-6.5850415927247587E-5</v>
      </c>
      <c r="FP481" s="223">
        <f t="shared" ca="1" si="1021"/>
        <v>9.9997902452014401E-5</v>
      </c>
      <c r="FQ481" s="223">
        <f t="shared" ca="1" si="1022"/>
        <v>-1.3030252566502919E-4</v>
      </c>
      <c r="FR481" s="223">
        <f t="shared" ca="1" si="1023"/>
        <v>1.5559969589122707E-4</v>
      </c>
      <c r="FS481" s="223">
        <f t="shared" ca="1" si="1024"/>
        <v>-1.7491725706564605E-4</v>
      </c>
      <c r="FT481" s="223">
        <f t="shared" ca="1" si="1025"/>
        <v>1.8751284614575538E-4</v>
      </c>
      <c r="FU481" s="223">
        <f t="shared" ca="1" si="1026"/>
        <v>-1.9290242170690079E-4</v>
      </c>
      <c r="FV481" s="223">
        <f t="shared" ca="1" si="1027"/>
        <v>1.908788653827747E-4</v>
      </c>
      <c r="FW481" s="223">
        <f t="shared" ca="1" si="1028"/>
        <v>-1.8151994130809093E-4</v>
      </c>
      <c r="FX481" s="223">
        <f t="shared" ca="1" si="1029"/>
        <v>1.6518530768649489E-4</v>
      </c>
      <c r="FY481" s="223">
        <f t="shared" ca="1" si="1030"/>
        <v>-1.4250269532748889E-4</v>
      </c>
      <c r="FZ481" s="223">
        <f t="shared" ca="1" si="1031"/>
        <v>1.1434378430347796E-4</v>
      </c>
      <c r="GA481" s="223">
        <f t="shared" ca="1" si="1032"/>
        <v>-8.1790705773415975E-5</v>
      </c>
      <c r="GB481" s="223">
        <f t="shared" ca="1" si="1033"/>
        <v>4.609445628925817E-5</v>
      </c>
      <c r="GC481" s="223">
        <f t="shared" ca="1" si="1034"/>
        <v>-8.6268226999526186E-6</v>
      </c>
      <c r="GD481" s="223">
        <f t="shared" ca="1" si="1035"/>
        <v>-2.9172334847734295E-5</v>
      </c>
      <c r="GE481" s="223">
        <f t="shared" ca="1" si="1036"/>
        <v>6.5850415927256288E-5</v>
      </c>
      <c r="GF481" s="223">
        <f t="shared" ca="1" si="1037"/>
        <v>-9.9997902452012951E-5</v>
      </c>
      <c r="GG481" s="223">
        <f t="shared" ca="1" si="1038"/>
        <v>1.3030252566502792E-4</v>
      </c>
      <c r="GH481" s="223">
        <f t="shared" ca="1" si="1039"/>
        <v>-1.5559969589123255E-4</v>
      </c>
      <c r="GI481" s="223">
        <f t="shared" ca="1" si="1040"/>
        <v>1.7491725706564066E-4</v>
      </c>
      <c r="GJ481" s="223">
        <f t="shared" ca="1" si="1041"/>
        <v>-1.8751284614575497E-4</v>
      </c>
      <c r="GK481" s="223">
        <f t="shared" ca="1" si="1042"/>
        <v>1.9290242170690123E-4</v>
      </c>
      <c r="GL481" s="223">
        <f t="shared" ca="1" si="1043"/>
        <v>-1.9087886538277329E-4</v>
      </c>
      <c r="GM481" s="223">
        <f t="shared" ca="1" si="1044"/>
        <v>1.815199413080915E-4</v>
      </c>
      <c r="GN481" s="223">
        <f t="shared" ca="1" si="1045"/>
        <v>-1.6518530768649009E-4</v>
      </c>
      <c r="GO481" s="223">
        <f t="shared" ca="1" si="1046"/>
        <v>1.4250269532748263E-4</v>
      </c>
      <c r="GP481" s="223">
        <f t="shared" ca="1" si="1047"/>
        <v>-1.1434378430347049E-4</v>
      </c>
      <c r="GQ481" s="223">
        <f t="shared" ca="1" si="1048"/>
        <v>8.1790705773427468E-5</v>
      </c>
      <c r="GR481" s="223">
        <f t="shared" ca="1" si="1049"/>
        <v>-4.6094456289249185E-5</v>
      </c>
      <c r="GS481" s="223">
        <f t="shared" ca="1" si="1050"/>
        <v>8.6268226999433622E-6</v>
      </c>
      <c r="GT481" s="223">
        <f t="shared" ca="1" si="1051"/>
        <v>2.9172334847721773E-5</v>
      </c>
      <c r="GU481" s="223">
        <f t="shared" ca="1" si="1052"/>
        <v>-6.5850415927244389E-5</v>
      </c>
      <c r="GV481" s="223">
        <f t="shared" ca="1" si="1053"/>
        <v>9.9997902452020866E-5</v>
      </c>
      <c r="GW481" s="223">
        <f t="shared" ca="1" si="1054"/>
        <v>-1.3030252566503478E-4</v>
      </c>
      <c r="GX481" s="223">
        <f t="shared" ca="1" si="1055"/>
        <v>1.5559969589122504E-4</v>
      </c>
      <c r="GY481" s="223">
        <f t="shared" ca="1" si="1056"/>
        <v>-1.7491725706564462E-4</v>
      </c>
      <c r="GZ481" s="223">
        <f t="shared" ca="1" si="1057"/>
        <v>1.875128461457572E-4</v>
      </c>
      <c r="HA481" s="223">
        <f t="shared" ca="1" si="1058"/>
        <v>-1.9290242170690063E-4</v>
      </c>
      <c r="HB481" s="223">
        <f t="shared" ca="1" si="1059"/>
        <v>1.9087886538277522E-4</v>
      </c>
      <c r="HC481" s="223">
        <f t="shared" ca="1" si="1060"/>
        <v>-1.8151994130808836E-4</v>
      </c>
      <c r="HD481" s="223">
        <f t="shared" ca="1" si="1061"/>
        <v>1.6518530768648527E-4</v>
      </c>
      <c r="HE481" s="223">
        <f t="shared" ca="1" si="1062"/>
        <v>-1.4250269532749119E-4</v>
      </c>
      <c r="HF481" s="223">
        <f t="shared" ca="1" si="1063"/>
        <v>1.1434378430348071E-4</v>
      </c>
      <c r="HG481" s="223">
        <f t="shared" ca="1" si="1064"/>
        <v>-8.1790705773419065E-5</v>
      </c>
      <c r="HH481" s="223">
        <f t="shared" ca="1" si="1065"/>
        <v>4.6094456289240159E-5</v>
      </c>
      <c r="HI481" s="223">
        <f t="shared" ca="1" si="1066"/>
        <v>-8.6268226999560474E-6</v>
      </c>
      <c r="HJ481" s="223">
        <f t="shared" ca="1" si="1067"/>
        <v>-2.9172334847730934E-5</v>
      </c>
      <c r="HK481" s="223">
        <f t="shared" ca="1" si="1068"/>
        <v>6.5850415927253103E-5</v>
      </c>
      <c r="HL481" s="223">
        <f t="shared" ca="1" si="1069"/>
        <v>-9.9997902452010038E-5</v>
      </c>
      <c r="HM481" s="223">
        <f t="shared" ca="1" si="1070"/>
        <v>1.3030252566502542E-4</v>
      </c>
      <c r="HN481" s="223">
        <f t="shared" ca="1" si="1071"/>
        <v>-1.5559969589123054E-4</v>
      </c>
      <c r="HO481" s="223">
        <f t="shared" ca="1" si="1072"/>
        <v>1.7491725706564855E-4</v>
      </c>
      <c r="HP481" s="223">
        <f t="shared" ca="1" si="1073"/>
        <v>-1.8751284614575416E-4</v>
      </c>
      <c r="HQ481" s="223">
        <f t="shared" ca="1" si="1074"/>
        <v>1.9290242170690107E-4</v>
      </c>
      <c r="HR481" s="223">
        <f t="shared" ca="1" si="1075"/>
        <v>-1.9087886538277381E-4</v>
      </c>
      <c r="HS481" s="223">
        <f t="shared" ca="1" si="1076"/>
        <v>1.8151994130808518E-4</v>
      </c>
      <c r="HT481" s="223">
        <f t="shared" ca="1" si="1077"/>
        <v>-1.6518530768649186E-4</v>
      </c>
      <c r="HU481" s="223">
        <f t="shared" ca="1" si="1078"/>
        <v>1.4250269532748493E-4</v>
      </c>
      <c r="HV481" s="223">
        <f t="shared" ca="1" si="1079"/>
        <v>-1.1434378430347323E-4</v>
      </c>
      <c r="HW481" s="223">
        <f t="shared" ca="1" si="1080"/>
        <v>8.1790705773430544E-5</v>
      </c>
      <c r="HX481" s="223">
        <f t="shared" ca="1" si="1081"/>
        <v>-4.6094456289252472E-5</v>
      </c>
      <c r="HY481" s="223">
        <f t="shared" ca="1" si="1082"/>
        <v>8.6268226999467639E-6</v>
      </c>
      <c r="HZ481" s="223">
        <f t="shared" ca="1" si="1083"/>
        <v>2.917233484774011E-5</v>
      </c>
      <c r="IA481" s="223">
        <f t="shared" ca="1" si="1084"/>
        <v>-6.5850415927241163E-5</v>
      </c>
      <c r="IB481" s="223">
        <f t="shared" ca="1" si="1085"/>
        <v>9.9997902452017979E-5</v>
      </c>
      <c r="IC481" s="223">
        <f t="shared" ca="1" si="1086"/>
        <v>-1.3030252566503228E-4</v>
      </c>
      <c r="ID481" s="223">
        <f t="shared" ca="1" si="1087"/>
        <v>1.5559969589123605E-4</v>
      </c>
      <c r="IE481" s="223">
        <f t="shared" ca="1" si="1088"/>
        <v>8.0486290767033824E-6</v>
      </c>
      <c r="IF481" s="223">
        <f t="shared" ca="1" si="1089"/>
        <v>1.8751284614575638E-4</v>
      </c>
      <c r="IG481" s="223">
        <f t="shared" ca="1" si="1090"/>
        <v>-1.929024217069015E-4</v>
      </c>
      <c r="IH481" s="223">
        <f t="shared" ca="1" si="1091"/>
        <v>1.9087886538277576E-4</v>
      </c>
      <c r="II481" s="223">
        <f t="shared" ca="1" si="1092"/>
        <v>-1.8151994130808952E-4</v>
      </c>
      <c r="IJ481" s="223">
        <f t="shared" ca="1" si="1093"/>
        <v>1.6518530768648706E-4</v>
      </c>
      <c r="IK481" s="223">
        <f t="shared" ca="1" si="1094"/>
        <v>-1.4250269532747867E-4</v>
      </c>
      <c r="IL481" s="223">
        <f t="shared" ca="1" si="1095"/>
        <v>1.1434378430348345E-4</v>
      </c>
      <c r="IM481" s="223">
        <f t="shared" ca="1" si="1096"/>
        <v>-8.1790705773422142E-5</v>
      </c>
      <c r="IN481" s="223">
        <f t="shared" ca="1" si="1097"/>
        <v>4.6094456289243473E-5</v>
      </c>
      <c r="IO481" s="223">
        <f t="shared" ca="1" si="1098"/>
        <v>-8.626822699937494E-6</v>
      </c>
      <c r="IP481" s="223">
        <f t="shared" ca="1" si="1099"/>
        <v>-2.9172334847727546E-5</v>
      </c>
      <c r="IQ481" s="223">
        <f t="shared" ca="1" si="1100"/>
        <v>6.5850415927249905E-5</v>
      </c>
      <c r="IR481" s="223">
        <f t="shared" ca="1" si="1101"/>
        <v>-9.9997902452025894E-5</v>
      </c>
      <c r="IS481" s="223">
        <f t="shared" ca="1" si="1102"/>
        <v>1.303025256650229E-4</v>
      </c>
      <c r="IT481" s="223">
        <f t="shared" ca="1" si="1103"/>
        <v>-1.5559969589122854E-4</v>
      </c>
      <c r="IU481" s="223">
        <f t="shared" ca="1" si="1104"/>
        <v>1.7491725706564711E-4</v>
      </c>
      <c r="IV481" s="223">
        <f t="shared" ca="1" si="1105"/>
        <v>-1.8751284614575858E-4</v>
      </c>
      <c r="IW481" s="223">
        <f t="shared" ca="1" si="1106"/>
        <v>1.9290242170690093E-4</v>
      </c>
      <c r="IX481" s="223">
        <f t="shared" ca="1" si="1107"/>
        <v>-1.9087886538277435E-4</v>
      </c>
      <c r="IY481" s="223">
        <f t="shared" ca="1" si="1108"/>
        <v>1.8151994130808635E-4</v>
      </c>
      <c r="IZ481" s="223">
        <f t="shared" ca="1" si="1109"/>
        <v>-1.6518530768648223E-4</v>
      </c>
      <c r="JA481" s="223">
        <f t="shared" ca="1" si="1110"/>
        <v>1.4250269532748721E-4</v>
      </c>
      <c r="JB481" s="223">
        <f t="shared" ca="1" si="1111"/>
        <v>-1.1434378430347598E-4</v>
      </c>
    </row>
    <row r="482" spans="2:262">
      <c r="B482" s="230">
        <v>121</v>
      </c>
      <c r="C482" s="229">
        <f t="shared" si="1112"/>
        <v>2.3632812500000017E-3</v>
      </c>
      <c r="D482" s="226">
        <f t="shared" ca="1" si="855"/>
        <v>49.893149011883992</v>
      </c>
      <c r="E482" s="225">
        <f ca="1">DW361</f>
        <v>-0.10685098811600957</v>
      </c>
      <c r="F482" s="224">
        <v>121</v>
      </c>
      <c r="G482" s="223">
        <f t="shared" ca="1" si="856"/>
        <v>-1.2723551564478236E-4</v>
      </c>
      <c r="H482" s="223">
        <f t="shared" ca="1" si="857"/>
        <v>1.0827252458639903E-4</v>
      </c>
      <c r="I482" s="223">
        <f t="shared" ca="1" si="858"/>
        <v>-8.6121479875189523E-5</v>
      </c>
      <c r="J482" s="223">
        <f t="shared" ca="1" si="859"/>
        <v>6.1434612714547605E-5</v>
      </c>
      <c r="K482" s="223">
        <f t="shared" ca="1" si="860"/>
        <v>-3.4938820877744762E-5</v>
      </c>
      <c r="L482" s="223">
        <f t="shared" ca="1" si="861"/>
        <v>7.4142654100004354E-6</v>
      </c>
      <c r="M482" s="223">
        <f t="shared" ca="1" si="862"/>
        <v>2.0328600991322849E-5</v>
      </c>
      <c r="N482" s="223">
        <f t="shared" ca="1" si="863"/>
        <v>-4.7472897525592573E-5</v>
      </c>
      <c r="O482" s="223">
        <f t="shared" ca="1" si="864"/>
        <v>7.3219368111452444E-5</v>
      </c>
      <c r="P482" s="223">
        <f t="shared" ca="1" si="865"/>
        <v>-9.6809915254527198E-5</v>
      </c>
      <c r="Q482" s="223">
        <f t="shared" ca="1" si="866"/>
        <v>1.1754992201225465E-4</v>
      </c>
      <c r="R482" s="223">
        <f t="shared" ca="1" si="867"/>
        <v>-1.3482870479194961E-4</v>
      </c>
      <c r="S482" s="223">
        <f t="shared" ca="1" si="868"/>
        <v>1.4813749475527861E-4</v>
      </c>
      <c r="T482" s="223">
        <f t="shared" ca="1" si="869"/>
        <v>-1.5708441837182049E-4</v>
      </c>
      <c r="U482" s="223">
        <f t="shared" ca="1" si="870"/>
        <v>1.6140603602357215E-4</v>
      </c>
      <c r="V482" s="223">
        <f t="shared" ca="1" si="871"/>
        <v>-1.6097509890947883E-4</v>
      </c>
      <c r="W482" s="223">
        <f t="shared" ca="1" si="872"/>
        <v>1.5580429585014373E-4</v>
      </c>
      <c r="X482" s="223">
        <f t="shared" ca="1" si="873"/>
        <v>-1.4604587966911856E-4</v>
      </c>
      <c r="Y482" s="223">
        <f t="shared" ca="1" si="874"/>
        <v>1.3198718415187251E-4</v>
      </c>
      <c r="Z482" s="223">
        <f t="shared" ca="1" si="875"/>
        <v>-1.1404216358430541E-4</v>
      </c>
      <c r="AA482" s="223">
        <f t="shared" ca="1" si="876"/>
        <v>9.2739203986684241E-5</v>
      </c>
      <c r="AB482" s="223">
        <f t="shared" ca="1" si="877"/>
        <v>-6.8705564937750349E-5</v>
      </c>
      <c r="AC482" s="223">
        <f t="shared" ca="1" si="878"/>
        <v>4.2648910095048723E-5</v>
      </c>
      <c r="AD482" s="223">
        <f t="shared" ca="1" si="879"/>
        <v>-1.5336470240064718E-5</v>
      </c>
      <c r="AE482" s="223">
        <f t="shared" ca="1" si="880"/>
        <v>-1.2427547613650506E-5</v>
      </c>
      <c r="AF482" s="223">
        <f t="shared" ca="1" si="881"/>
        <v>3.9825639866972456E-5</v>
      </c>
      <c r="AG482" s="223">
        <f t="shared" ca="1" si="882"/>
        <v>-6.6051077495872805E-5</v>
      </c>
      <c r="AH482" s="223">
        <f t="shared" ca="1" si="883"/>
        <v>9.0331659957793153E-5</v>
      </c>
      <c r="AI482" s="223">
        <f t="shared" ca="1" si="884"/>
        <v>-1.1195245241671511E-4</v>
      </c>
      <c r="AJ482" s="223">
        <f t="shared" ca="1" si="885"/>
        <v>1.3027683679580921E-4</v>
      </c>
      <c r="AK482" s="223">
        <f t="shared" ca="1" si="886"/>
        <v>-1.4476525681541243E-4</v>
      </c>
      <c r="AL482" s="223">
        <f t="shared" ca="1" si="887"/>
        <v>1.5499110507402906E-4</v>
      </c>
      <c r="AM482" s="223">
        <f t="shared" ca="1" si="888"/>
        <v>-1.6065328438177962E-4</v>
      </c>
      <c r="AN482" s="223">
        <f t="shared" ca="1" si="889"/>
        <v>1.6158507348141079E-4</v>
      </c>
      <c r="AO482" s="223">
        <f t="shared" ca="1" si="890"/>
        <v>-1.5775903610823689E-4</v>
      </c>
      <c r="AP482" s="223">
        <f t="shared" ca="1" si="891"/>
        <v>1.4928782884314013E-4</v>
      </c>
      <c r="AQ482" s="223">
        <f t="shared" ca="1" si="892"/>
        <v>-1.3642088397162891E-4</v>
      </c>
      <c r="AR482" s="223">
        <f t="shared" ca="1" si="893"/>
        <v>1.1953706502122349E-4</v>
      </c>
      <c r="AS482" s="223">
        <f t="shared" ca="1" si="894"/>
        <v>-9.9133511232780421E-5</v>
      </c>
      <c r="AT482" s="223">
        <f t="shared" ca="1" si="895"/>
        <v>7.5810999437119511E-5</v>
      </c>
      <c r="AU482" s="223">
        <f t="shared" ca="1" si="896"/>
        <v>-5.0256254352328473E-5</v>
      </c>
      <c r="AV482" s="223">
        <f t="shared" ca="1" si="897"/>
        <v>2.3221728170002838E-5</v>
      </c>
      <c r="AW482" s="223">
        <f t="shared" ca="1" si="898"/>
        <v>4.4965551852539767E-6</v>
      </c>
      <c r="AX482" s="223">
        <f t="shared" ca="1" si="899"/>
        <v>-3.2082438753598193E-5</v>
      </c>
      <c r="AY482" s="223">
        <f t="shared" ca="1" si="900"/>
        <v>5.8723664049216107E-5</v>
      </c>
      <c r="AZ482" s="223">
        <f t="shared" ca="1" si="901"/>
        <v>-8.3635787780101319E-5</v>
      </c>
      <c r="BA482" s="223">
        <f t="shared" ca="1" si="902"/>
        <v>1.0608527955742789E-4</v>
      </c>
      <c r="BB482" s="223">
        <f t="shared" ca="1" si="903"/>
        <v>-1.2541112048892379E-4</v>
      </c>
      <c r="BC482" s="223">
        <f t="shared" ca="1" si="904"/>
        <v>1.4104426669193953E-4</v>
      </c>
      <c r="BD482" s="223">
        <f t="shared" ca="1" si="905"/>
        <v>-1.5252440462849647E-4</v>
      </c>
      <c r="BE482" s="223">
        <f t="shared" ca="1" si="906"/>
        <v>1.5951350490634583E-4</v>
      </c>
      <c r="BF482" s="223">
        <f t="shared" ca="1" si="907"/>
        <v>-1.6180577545814521E-4</v>
      </c>
      <c r="BG482" s="223">
        <f t="shared" ca="1" si="908"/>
        <v>1.5933372103028555E-4</v>
      </c>
      <c r="BH482" s="223">
        <f t="shared" ca="1" si="909"/>
        <v>-1.5217013056140956E-4</v>
      </c>
      <c r="BI482" s="223">
        <f t="shared" ca="1" si="910"/>
        <v>1.405259339328389E-4</v>
      </c>
      <c r="BJ482" s="223">
        <f t="shared" ca="1" si="911"/>
        <v>-1.2474399119829591E-4</v>
      </c>
      <c r="BK482" s="223">
        <f t="shared" ca="1" si="912"/>
        <v>1.0528899716724587E-4</v>
      </c>
      <c r="BL482" s="223">
        <f t="shared" ca="1" si="913"/>
        <v>-8.2733798598587333E-5</v>
      </c>
      <c r="BM482" s="223">
        <f t="shared" ca="1" si="914"/>
        <v>5.7742526890945489E-5</v>
      </c>
      <c r="BN482" s="223">
        <f t="shared" ca="1" si="915"/>
        <v>-3.1051042922798526E-5</v>
      </c>
      <c r="BO482" s="223">
        <f t="shared" ca="1" si="916"/>
        <v>3.4452698384355366E-6</v>
      </c>
      <c r="BP482" s="223">
        <f t="shared" ca="1" si="917"/>
        <v>2.4261948235178986E-5</v>
      </c>
      <c r="BQ482" s="223">
        <f t="shared" ca="1" si="918"/>
        <v>-5.1254780152279395E-5</v>
      </c>
      <c r="BR482" s="223">
        <f t="shared" ca="1" si="919"/>
        <v>7.6738429664019393E-5</v>
      </c>
      <c r="BS482" s="223">
        <f t="shared" ca="1" si="920"/>
        <v>-9.9962537967710204E-5</v>
      </c>
      <c r="BT482" s="223">
        <f t="shared" ca="1" si="921"/>
        <v>1.2024327780806523E-4</v>
      </c>
      <c r="BU482" s="223">
        <f t="shared" ca="1" si="922"/>
        <v>-1.3698348857598476E-4</v>
      </c>
      <c r="BV482" s="223">
        <f t="shared" ca="1" si="923"/>
        <v>1.4969025953265463E-4</v>
      </c>
      <c r="BW482" s="223">
        <f t="shared" ca="1" si="924"/>
        <v>-1.5798944342585889E-4</v>
      </c>
      <c r="BX482" s="223">
        <f t="shared" ca="1" si="925"/>
        <v>1.616366731492888E-4</v>
      </c>
      <c r="BY482" s="223">
        <f t="shared" ca="1" si="926"/>
        <v>-1.6052455706238724E-4</v>
      </c>
      <c r="BZ482" s="223">
        <f t="shared" ca="1" si="927"/>
        <v>1.5468584110662651E-4</v>
      </c>
      <c r="CA482" s="223">
        <f t="shared" ca="1" si="928"/>
        <v>-1.4429244461058874E-4</v>
      </c>
      <c r="CB482" s="223">
        <f t="shared" ca="1" si="929"/>
        <v>1.2965039817428698E-4</v>
      </c>
      <c r="CC482" s="223">
        <f t="shared" ca="1" si="930"/>
        <v>-1.1119083268531187E-4</v>
      </c>
      <c r="CD482" s="223">
        <f t="shared" ca="1" si="931"/>
        <v>8.9457284792604356E-5</v>
      </c>
      <c r="CE482" s="223">
        <f t="shared" ca="1" si="932"/>
        <v>-6.508969262463847E-5</v>
      </c>
      <c r="CF482" s="223">
        <f t="shared" ca="1" si="933"/>
        <v>3.8805552993440805E-5</v>
      </c>
      <c r="CG482" s="223">
        <f t="shared" ca="1" si="934"/>
        <v>-1.1378794905318881E-5</v>
      </c>
      <c r="CH482" s="223">
        <f t="shared" ca="1" si="935"/>
        <v>-1.6383008558365573E-5</v>
      </c>
      <c r="CI482" s="223">
        <f t="shared" ca="1" si="936"/>
        <v>4.3662419000562927E-5</v>
      </c>
      <c r="CJ482" s="223">
        <f t="shared" ca="1" si="937"/>
        <v>-6.9656201949384297E-5</v>
      </c>
      <c r="CK482" s="223">
        <f t="shared" ca="1" si="938"/>
        <v>9.3598977868347623E-5</v>
      </c>
      <c r="CL482" s="223">
        <f t="shared" ca="1" si="939"/>
        <v>-1.1478575853889986E-4</v>
      </c>
      <c r="CM482" s="223">
        <f t="shared" ca="1" si="940"/>
        <v>1.3259270523771624E-4</v>
      </c>
      <c r="CN482" s="223">
        <f t="shared" ca="1" si="941"/>
        <v>-1.4649549749028048E-4</v>
      </c>
      <c r="CO482" s="223">
        <f t="shared" ca="1" si="942"/>
        <v>1.5608477153792024E-4</v>
      </c>
      <c r="CP482" s="223">
        <f t="shared" ca="1" si="943"/>
        <v>-1.6107817393711503E-4</v>
      </c>
      <c r="CQ482" s="223">
        <f t="shared" ca="1" si="944"/>
        <v>1.6132867537623435E-4</v>
      </c>
      <c r="CR482" s="223">
        <f t="shared" ca="1" si="945"/>
        <v>-1.568288999117382E-4</v>
      </c>
      <c r="CS482" s="223">
        <f t="shared" ca="1" si="946"/>
        <v>1.4771134215074217E-4</v>
      </c>
      <c r="CT482" s="223">
        <f t="shared" ca="1" si="947"/>
        <v>-1.342444659850452E-4</v>
      </c>
      <c r="CU482" s="223">
        <f t="shared" ca="1" si="948"/>
        <v>1.1682479974826888E-4</v>
      </c>
      <c r="CV482" s="223">
        <f t="shared" ca="1" si="949"/>
        <v>-9.596526055202331E-5</v>
      </c>
      <c r="CW482" s="223">
        <f t="shared" ca="1" si="950"/>
        <v>7.2280051587606588E-5</v>
      </c>
      <c r="CX482" s="223">
        <f t="shared" ca="1" si="951"/>
        <v>-4.6466577087961299E-5</v>
      </c>
      <c r="CY482" s="223">
        <f t="shared" ca="1" si="952"/>
        <v>1.9284907458605967E-5</v>
      </c>
      <c r="CZ482" s="223">
        <f t="shared" ca="1" si="953"/>
        <v>8.4646007789529996E-6</v>
      </c>
      <c r="DA482" s="223">
        <f t="shared" ca="1" si="954"/>
        <v>-3.5964871257097795E-5</v>
      </c>
      <c r="DB482" s="223">
        <f t="shared" ca="1" si="955"/>
        <v>6.2406166343086222E-5</v>
      </c>
      <c r="DC482" s="223">
        <f t="shared" ca="1" si="956"/>
        <v>-8.7009929632998056E-5</v>
      </c>
      <c r="DD482" s="223">
        <f t="shared" ca="1" si="957"/>
        <v>1.0905171032336936E-4</v>
      </c>
      <c r="DE482" s="223">
        <f t="shared" ca="1" si="958"/>
        <v>-1.2788249445877802E-4</v>
      </c>
      <c r="DF482" s="223">
        <f t="shared" ca="1" si="959"/>
        <v>1.4294781496296008E-4</v>
      </c>
      <c r="DG482" s="223">
        <f t="shared" ca="1" si="960"/>
        <v>-1.538040777639331E-4</v>
      </c>
      <c r="DH482" s="223">
        <f t="shared" ca="1" si="961"/>
        <v>1.6013162329514598E-4</v>
      </c>
      <c r="DI482" s="223">
        <f t="shared" ca="1" si="962"/>
        <v>-1.6174413878037732E-4</v>
      </c>
      <c r="DJ482" s="223">
        <f t="shared" ca="1" si="963"/>
        <v>1.5859414416037428E-4</v>
      </c>
      <c r="DK482" s="223">
        <f t="shared" ca="1" si="964"/>
        <v>-1.5077439012967282E-4</v>
      </c>
      <c r="DL482" s="223">
        <f t="shared" ca="1" si="965"/>
        <v>1.385151271188139E-4</v>
      </c>
      <c r="DM482" s="223">
        <f t="shared" ca="1" si="966"/>
        <v>-1.2217732563599148E-4</v>
      </c>
      <c r="DN482" s="223">
        <f t="shared" ca="1" si="967"/>
        <v>1.0224204759321198E-4</v>
      </c>
      <c r="DO482" s="223">
        <f t="shared" ca="1" si="968"/>
        <v>-7.9296281575323653E-5</v>
      </c>
      <c r="DP482" s="223">
        <f t="shared" ca="1" si="969"/>
        <v>5.4015659128276675E-5</v>
      </c>
      <c r="DQ482" s="223">
        <f t="shared" ca="1" si="970"/>
        <v>-2.7144560980671444E-5</v>
      </c>
      <c r="DR482" s="223">
        <f t="shared" ca="1" si="971"/>
        <v>-5.2580103484789465E-7</v>
      </c>
      <c r="DS482" s="223">
        <f t="shared" ca="1" si="972"/>
        <v>2.8180680988632615E-5</v>
      </c>
      <c r="DT482" s="223">
        <f t="shared" ca="1" si="973"/>
        <v>-5.5005788815941581E-5</v>
      </c>
      <c r="DU482" s="223">
        <f t="shared" ca="1" si="974"/>
        <v>8.0211266855988948E-5</v>
      </c>
      <c r="DV482" s="223">
        <f t="shared" ca="1" si="975"/>
        <v>-1.0305494698586469E-4</v>
      </c>
      <c r="DW482" s="223">
        <f t="shared" ca="1" si="976"/>
        <v>1.2286420354951072E-4</v>
      </c>
      <c r="DX482" s="223">
        <f t="shared" ca="1" si="977"/>
        <v>-1.390557586286485E-4</v>
      </c>
      <c r="DY482" s="223">
        <f t="shared" ca="1" si="978"/>
        <v>1.5115285649496625E-4</v>
      </c>
      <c r="DZ482" s="223">
        <f t="shared" ca="1" si="979"/>
        <v>-1.5879930154678407E-4</v>
      </c>
      <c r="EA482" s="223">
        <f t="shared" ca="1" si="980"/>
        <v>1.6176994638708486E-4</v>
      </c>
      <c r="EB482" s="223">
        <f t="shared" ca="1" si="981"/>
        <v>-1.5997732122451994E-4</v>
      </c>
      <c r="EC482" s="223">
        <f t="shared" ca="1" si="982"/>
        <v>1.5347420939650389E-4</v>
      </c>
      <c r="ED482" s="223">
        <f t="shared" ca="1" si="983"/>
        <v>-1.4245209317886601E-4</v>
      </c>
      <c r="EE482" s="223">
        <f t="shared" ca="1" si="984"/>
        <v>1.272355156447812E-4</v>
      </c>
      <c r="EF482" s="223">
        <f t="shared" ca="1" si="985"/>
        <v>-1.0827252458640269E-4</v>
      </c>
      <c r="EG482" s="223">
        <f t="shared" ca="1" si="986"/>
        <v>8.612147987519161E-5</v>
      </c>
      <c r="EH482" s="223">
        <f t="shared" ca="1" si="987"/>
        <v>-6.1434612714547781E-5</v>
      </c>
      <c r="EI482" s="223">
        <f t="shared" ca="1" si="988"/>
        <v>3.4938820877742696E-5</v>
      </c>
      <c r="EJ482" s="223">
        <f t="shared" ca="1" si="989"/>
        <v>-7.4142654100049213E-6</v>
      </c>
      <c r="EK482" s="223">
        <f t="shared" ca="1" si="990"/>
        <v>-2.0328600991320673E-5</v>
      </c>
      <c r="EL482" s="223">
        <f t="shared" ca="1" si="991"/>
        <v>4.7472897525592667E-5</v>
      </c>
      <c r="EM482" s="223">
        <f t="shared" ca="1" si="992"/>
        <v>-7.3219368111454572E-5</v>
      </c>
      <c r="EN482" s="223">
        <f t="shared" ca="1" si="993"/>
        <v>9.6809915254523593E-5</v>
      </c>
      <c r="EO482" s="223">
        <f t="shared" ca="1" si="994"/>
        <v>-1.1754992201225352E-4</v>
      </c>
      <c r="EP482" s="223">
        <f t="shared" ca="1" si="995"/>
        <v>1.3482870479194998E-4</v>
      </c>
      <c r="EQ482" s="223">
        <f t="shared" ca="1" si="996"/>
        <v>-1.481374947552798E-4</v>
      </c>
      <c r="ER482" s="223">
        <f t="shared" ca="1" si="997"/>
        <v>1.5708441837181954E-4</v>
      </c>
      <c r="ES482" s="223">
        <f t="shared" ca="1" si="998"/>
        <v>-1.6140603602357202E-4</v>
      </c>
      <c r="ET482" s="223">
        <f t="shared" ca="1" si="999"/>
        <v>1.6097509890947875E-4</v>
      </c>
      <c r="EU482" s="223">
        <f t="shared" ca="1" si="1000"/>
        <v>-1.5580429585014294E-4</v>
      </c>
      <c r="EV482" s="223">
        <f t="shared" ca="1" si="1001"/>
        <v>1.4604587966912021E-4</v>
      </c>
      <c r="EW482" s="223">
        <f t="shared" ca="1" si="1002"/>
        <v>-1.3198718415187346E-4</v>
      </c>
      <c r="EX482" s="223">
        <f t="shared" ca="1" si="1003"/>
        <v>1.1404216358430492E-4</v>
      </c>
      <c r="EY482" s="223">
        <f t="shared" ca="1" si="1004"/>
        <v>-9.2739203986681815E-5</v>
      </c>
      <c r="EZ482" s="223">
        <f t="shared" ca="1" si="1005"/>
        <v>6.8705564937752842E-5</v>
      </c>
      <c r="FA482" s="223">
        <f t="shared" ca="1" si="1006"/>
        <v>-4.2648910095049204E-5</v>
      </c>
      <c r="FB482" s="223">
        <f t="shared" ca="1" si="1007"/>
        <v>1.5336470240062902E-5</v>
      </c>
      <c r="FC482" s="223">
        <f t="shared" ca="1" si="1008"/>
        <v>1.2427547613654612E-5</v>
      </c>
      <c r="FD482" s="223">
        <f t="shared" ca="1" si="1009"/>
        <v>-3.9825639866969779E-5</v>
      </c>
      <c r="FE482" s="223">
        <f t="shared" ca="1" si="1010"/>
        <v>6.6051077495872372E-5</v>
      </c>
      <c r="FF482" s="223">
        <f t="shared" ca="1" si="1011"/>
        <v>-9.0331659957794671E-5</v>
      </c>
      <c r="FG482" s="223">
        <f t="shared" ca="1" si="1012"/>
        <v>1.1195245241671809E-4</v>
      </c>
      <c r="FH482" s="223">
        <f t="shared" ca="1" si="1013"/>
        <v>-1.3027683679580758E-4</v>
      </c>
      <c r="FI482" s="223">
        <f t="shared" ca="1" si="1014"/>
        <v>1.4476525681541221E-4</v>
      </c>
      <c r="FJ482" s="223">
        <f t="shared" ca="1" si="1015"/>
        <v>-1.549911050740296E-4</v>
      </c>
      <c r="FK482" s="223">
        <f t="shared" ca="1" si="1016"/>
        <v>1.6065328438177903E-4</v>
      </c>
      <c r="FL482" s="223">
        <f t="shared" ca="1" si="1017"/>
        <v>-1.6158507348141093E-4</v>
      </c>
      <c r="FM482" s="223">
        <f t="shared" ca="1" si="1018"/>
        <v>1.5775903610823697E-4</v>
      </c>
      <c r="FN482" s="223">
        <f t="shared" ca="1" si="1019"/>
        <v>-1.4928782884313942E-4</v>
      </c>
      <c r="FO482" s="223">
        <f t="shared" ca="1" si="1020"/>
        <v>1.3642088397163162E-4</v>
      </c>
      <c r="FP482" s="223">
        <f t="shared" ca="1" si="1021"/>
        <v>-1.1953706502122539E-4</v>
      </c>
      <c r="FQ482" s="223">
        <f t="shared" ca="1" si="1022"/>
        <v>9.9133511232780787E-5</v>
      </c>
      <c r="FR482" s="223">
        <f t="shared" ca="1" si="1023"/>
        <v>-7.5810999437117872E-5</v>
      </c>
      <c r="FS482" s="223">
        <f t="shared" ca="1" si="1024"/>
        <v>5.0256254352333298E-5</v>
      </c>
      <c r="FT482" s="223">
        <f t="shared" ca="1" si="1025"/>
        <v>-2.3221728170005589E-5</v>
      </c>
      <c r="FU482" s="223">
        <f t="shared" ca="1" si="1026"/>
        <v>-4.4965551852535024E-6</v>
      </c>
      <c r="FV482" s="223">
        <f t="shared" ca="1" si="1027"/>
        <v>3.2082438753602218E-5</v>
      </c>
      <c r="FW482" s="223">
        <f t="shared" ca="1" si="1028"/>
        <v>-5.8723664049211371E-5</v>
      </c>
      <c r="FX482" s="223">
        <f t="shared" ca="1" si="1029"/>
        <v>8.3635787780108787E-5</v>
      </c>
      <c r="FY482" s="223">
        <f t="shared" ca="1" si="1030"/>
        <v>-1.0608527955742751E-4</v>
      </c>
      <c r="FZ482" s="223">
        <f t="shared" ca="1" si="1031"/>
        <v>1.2541112048892059E-4</v>
      </c>
      <c r="GA482" s="223">
        <f t="shared" ca="1" si="1032"/>
        <v>-1.4104426669194156E-4</v>
      </c>
      <c r="GB482" s="223">
        <f t="shared" ca="1" si="1033"/>
        <v>1.5252440462849634E-4</v>
      </c>
      <c r="GC482" s="223">
        <f t="shared" ca="1" si="1034"/>
        <v>-1.5951350490634421E-4</v>
      </c>
      <c r="GD482" s="223">
        <f t="shared" ca="1" si="1035"/>
        <v>1.6180577545814518E-4</v>
      </c>
      <c r="GE482" s="223">
        <f t="shared" ca="1" si="1036"/>
        <v>-1.5933372103028642E-4</v>
      </c>
      <c r="GF482" s="223">
        <f t="shared" ca="1" si="1037"/>
        <v>1.521701305614066E-4</v>
      </c>
      <c r="GG482" s="223">
        <f t="shared" ca="1" si="1038"/>
        <v>-1.4052593393283912E-4</v>
      </c>
      <c r="GH482" s="223">
        <f t="shared" ca="1" si="1039"/>
        <v>1.2474399119829913E-4</v>
      </c>
      <c r="GI482" s="223">
        <f t="shared" ca="1" si="1040"/>
        <v>-1.0528899716724272E-4</v>
      </c>
      <c r="GJ482" s="223">
        <f t="shared" ca="1" si="1041"/>
        <v>8.2733798598587767E-5</v>
      </c>
      <c r="GK482" s="223">
        <f t="shared" ca="1" si="1042"/>
        <v>-5.7742526890954536E-5</v>
      </c>
      <c r="GL482" s="223">
        <f t="shared" ca="1" si="1043"/>
        <v>3.1051042922794487E-5</v>
      </c>
      <c r="GM482" s="223">
        <f t="shared" ca="1" si="1044"/>
        <v>-3.4452698384406324E-6</v>
      </c>
      <c r="GN482" s="223">
        <f t="shared" ca="1" si="1045"/>
        <v>-2.4261948235187605E-5</v>
      </c>
      <c r="GO482" s="223">
        <f t="shared" ca="1" si="1046"/>
        <v>5.1254780152278941E-5</v>
      </c>
      <c r="GP482" s="223">
        <f t="shared" ca="1" si="1047"/>
        <v>-7.6738429664014921E-5</v>
      </c>
      <c r="GQ482" s="223">
        <f t="shared" ca="1" si="1048"/>
        <v>9.9962537967717062E-5</v>
      </c>
      <c r="GR482" s="223">
        <f t="shared" ca="1" si="1049"/>
        <v>-1.202432778080649E-4</v>
      </c>
      <c r="GS482" s="223">
        <f t="shared" ca="1" si="1050"/>
        <v>1.3698348857598205E-4</v>
      </c>
      <c r="GT482" s="223">
        <f t="shared" ca="1" si="1051"/>
        <v>-1.4969025953265617E-4</v>
      </c>
      <c r="GU482" s="223">
        <f t="shared" ca="1" si="1052"/>
        <v>1.5798944342585878E-4</v>
      </c>
      <c r="GV482" s="223">
        <f t="shared" ca="1" si="1053"/>
        <v>-1.6163667314928837E-4</v>
      </c>
      <c r="GW482" s="223">
        <f t="shared" ca="1" si="1054"/>
        <v>1.6052455706238669E-4</v>
      </c>
      <c r="GX482" s="223">
        <f t="shared" ca="1" si="1055"/>
        <v>-1.5468584110662798E-4</v>
      </c>
      <c r="GY482" s="223">
        <f t="shared" ca="1" si="1056"/>
        <v>1.4429244461058481E-4</v>
      </c>
      <c r="GZ482" s="223">
        <f t="shared" ca="1" si="1057"/>
        <v>-1.2965039817428728E-4</v>
      </c>
      <c r="HA482" s="223">
        <f t="shared" ca="1" si="1058"/>
        <v>1.1119083268531557E-4</v>
      </c>
      <c r="HB482" s="223">
        <f t="shared" ca="1" si="1059"/>
        <v>-8.9457284792600914E-5</v>
      </c>
      <c r="HC482" s="223">
        <f t="shared" ca="1" si="1060"/>
        <v>6.5089692624638903E-5</v>
      </c>
      <c r="HD482" s="223">
        <f t="shared" ca="1" si="1061"/>
        <v>-3.880555299345019E-5</v>
      </c>
      <c r="HE482" s="223">
        <f t="shared" ca="1" si="1062"/>
        <v>1.1378794905314761E-5</v>
      </c>
      <c r="HF482" s="223">
        <f t="shared" ca="1" si="1063"/>
        <v>1.6383008558360525E-5</v>
      </c>
      <c r="HG482" s="223">
        <f t="shared" ca="1" si="1064"/>
        <v>-4.3662419000571316E-5</v>
      </c>
      <c r="HH482" s="223">
        <f t="shared" ca="1" si="1065"/>
        <v>6.965620194938385E-5</v>
      </c>
      <c r="HI482" s="223">
        <f t="shared" ca="1" si="1066"/>
        <v>-9.3598977868343476E-5</v>
      </c>
      <c r="HJ482" s="223">
        <f t="shared" ca="1" si="1067"/>
        <v>1.1478575853890278E-4</v>
      </c>
      <c r="HK482" s="223">
        <f t="shared" ca="1" si="1068"/>
        <v>-1.32592705237716E-4</v>
      </c>
      <c r="HL482" s="223">
        <f t="shared" ca="1" si="1069"/>
        <v>1.4649549749027636E-4</v>
      </c>
      <c r="HM482" s="223">
        <f t="shared" ca="1" si="1070"/>
        <v>-1.5608477153792011E-4</v>
      </c>
      <c r="HN482" s="223">
        <f t="shared" ca="1" si="1071"/>
        <v>1.6107817393711497E-4</v>
      </c>
      <c r="HO482" s="223">
        <f t="shared" ca="1" si="1072"/>
        <v>-1.6132867537623367E-4</v>
      </c>
      <c r="HP482" s="223">
        <f t="shared" ca="1" si="1073"/>
        <v>1.5682889991173833E-4</v>
      </c>
      <c r="HQ482" s="223">
        <f t="shared" ca="1" si="1074"/>
        <v>-1.4771134215074613E-4</v>
      </c>
      <c r="HR482" s="223">
        <f t="shared" ca="1" si="1075"/>
        <v>1.3424446598504032E-4</v>
      </c>
      <c r="HS482" s="223">
        <f t="shared" ca="1" si="1076"/>
        <v>-1.168247997482692E-4</v>
      </c>
      <c r="HT482" s="223">
        <f t="shared" ca="1" si="1077"/>
        <v>9.5965260552031089E-5</v>
      </c>
      <c r="HU482" s="223">
        <f t="shared" ca="1" si="1078"/>
        <v>-7.2280051587607022E-5</v>
      </c>
      <c r="HV482" s="223">
        <f t="shared" ca="1" si="1079"/>
        <v>4.6466577087961773E-5</v>
      </c>
      <c r="HW482" s="223">
        <f t="shared" ca="1" si="1080"/>
        <v>-1.9284907458615576E-5</v>
      </c>
      <c r="HX482" s="223">
        <f t="shared" ca="1" si="1081"/>
        <v>-8.4646007789525253E-6</v>
      </c>
      <c r="HY482" s="223">
        <f t="shared" ca="1" si="1082"/>
        <v>3.5964871257097328E-5</v>
      </c>
      <c r="HZ482" s="223">
        <f t="shared" ca="1" si="1083"/>
        <v>-6.2406166343094272E-5</v>
      </c>
      <c r="IA482" s="223">
        <f t="shared" ca="1" si="1084"/>
        <v>8.700992963299765E-5</v>
      </c>
      <c r="IB482" s="223">
        <f t="shared" ca="1" si="1085"/>
        <v>-1.0905171032336221E-4</v>
      </c>
      <c r="IC482" s="223">
        <f t="shared" ca="1" si="1086"/>
        <v>1.2788249445878336E-4</v>
      </c>
      <c r="ID482" s="223">
        <f t="shared" ca="1" si="1087"/>
        <v>-1.4294781496295987E-4</v>
      </c>
      <c r="IE482" s="223">
        <f t="shared" ca="1" si="1088"/>
        <v>1.4241311032657061E-4</v>
      </c>
      <c r="IF482" s="223">
        <f t="shared" ca="1" si="1089"/>
        <v>-1.601316232951459E-4</v>
      </c>
      <c r="IG482" s="223">
        <f t="shared" ca="1" si="1090"/>
        <v>1.6174413878037732E-4</v>
      </c>
      <c r="IH482" s="223">
        <f t="shared" ca="1" si="1091"/>
        <v>-1.5859414416037257E-4</v>
      </c>
      <c r="II482" s="223">
        <f t="shared" ca="1" si="1092"/>
        <v>1.5077439012967298E-4</v>
      </c>
      <c r="IJ482" s="223">
        <f t="shared" ca="1" si="1093"/>
        <v>-1.3851512711881889E-4</v>
      </c>
      <c r="IK482" s="223">
        <f t="shared" ca="1" si="1094"/>
        <v>1.2217732563598574E-4</v>
      </c>
      <c r="IL482" s="223">
        <f t="shared" ca="1" si="1095"/>
        <v>-1.0224204759321236E-4</v>
      </c>
      <c r="IM482" s="223">
        <f t="shared" ca="1" si="1096"/>
        <v>7.9296281575332082E-5</v>
      </c>
      <c r="IN482" s="223">
        <f t="shared" ca="1" si="1097"/>
        <v>-5.4015659128277122E-5</v>
      </c>
      <c r="IO482" s="223">
        <f t="shared" ca="1" si="1098"/>
        <v>2.7144560980671905E-5</v>
      </c>
      <c r="IP482" s="223">
        <f t="shared" ca="1" si="1099"/>
        <v>5.2580103485660892E-7</v>
      </c>
      <c r="IQ482" s="223">
        <f t="shared" ca="1" si="1100"/>
        <v>-2.8180680988632155E-5</v>
      </c>
      <c r="IR482" s="223">
        <f t="shared" ca="1" si="1101"/>
        <v>5.5005788815932481E-5</v>
      </c>
      <c r="IS482" s="223">
        <f t="shared" ca="1" si="1102"/>
        <v>-8.021126685599651E-5</v>
      </c>
      <c r="IT482" s="223">
        <f t="shared" ca="1" si="1103"/>
        <v>1.0305494698586431E-4</v>
      </c>
      <c r="IU482" s="223">
        <f t="shared" ca="1" si="1104"/>
        <v>-1.2286420354950444E-4</v>
      </c>
      <c r="IV482" s="223">
        <f t="shared" ca="1" si="1105"/>
        <v>1.3905575862864825E-4</v>
      </c>
      <c r="IW482" s="223">
        <f t="shared" ca="1" si="1106"/>
        <v>-1.5115285649496609E-4</v>
      </c>
      <c r="IX482" s="223">
        <f t="shared" ca="1" si="1107"/>
        <v>1.5879930154678575E-4</v>
      </c>
      <c r="IY482" s="223">
        <f t="shared" ca="1" si="1108"/>
        <v>-1.6176994638708486E-4</v>
      </c>
      <c r="IZ482" s="223">
        <f t="shared" ca="1" si="1109"/>
        <v>1.5997732122452138E-4</v>
      </c>
      <c r="JA482" s="223">
        <f t="shared" ca="1" si="1110"/>
        <v>-1.5347420939650113E-4</v>
      </c>
      <c r="JB482" s="223">
        <f t="shared" ca="1" si="1111"/>
        <v>1.4245209317886626E-4</v>
      </c>
    </row>
    <row r="483" spans="2:262">
      <c r="B483" s="230">
        <v>122</v>
      </c>
      <c r="C483" s="229">
        <f t="shared" si="1112"/>
        <v>2.3828125000000017E-3</v>
      </c>
      <c r="D483" s="226">
        <f t="shared" ca="1" si="855"/>
        <v>49.892460091416623</v>
      </c>
      <c r="E483" s="225">
        <f ca="1">DX361</f>
        <v>-0.10753990858337405</v>
      </c>
      <c r="F483" s="224">
        <v>122</v>
      </c>
      <c r="G483" s="223">
        <f t="shared" ca="1" si="856"/>
        <v>8.9223640305001901E-5</v>
      </c>
      <c r="H483" s="223">
        <f t="shared" ca="1" si="857"/>
        <v>-6.3602049341495684E-5</v>
      </c>
      <c r="I483" s="223">
        <f t="shared" ca="1" si="858"/>
        <v>3.6603666083455022E-5</v>
      </c>
      <c r="J483" s="223">
        <f t="shared" ca="1" si="859"/>
        <v>-8.8129239952009999E-6</v>
      </c>
      <c r="K483" s="223">
        <f t="shared" ca="1" si="860"/>
        <v>-1.9168591283139425E-5</v>
      </c>
      <c r="L483" s="223">
        <f t="shared" ca="1" si="861"/>
        <v>4.67351644479957E-5</v>
      </c>
      <c r="M483" s="223">
        <f t="shared" ca="1" si="862"/>
        <v>-7.3290062439456882E-5</v>
      </c>
      <c r="N483" s="223">
        <f t="shared" ca="1" si="863"/>
        <v>9.8258451909930667E-5</v>
      </c>
      <c r="O483" s="223">
        <f t="shared" ca="1" si="864"/>
        <v>-1.2109984263015799E-4</v>
      </c>
      <c r="P483" s="223">
        <f t="shared" ca="1" si="865"/>
        <v>1.4131978747043664E-4</v>
      </c>
      <c r="Q483" s="223">
        <f t="shared" ca="1" si="866"/>
        <v>-1.5848058568778426E-4</v>
      </c>
      <c r="R483" s="223">
        <f t="shared" ca="1" si="867"/>
        <v>1.7221075782519778E-4</v>
      </c>
      <c r="S483" s="223">
        <f t="shared" ca="1" si="868"/>
        <v>-1.8221308712005355E-4</v>
      </c>
      <c r="T483" s="223">
        <f t="shared" ca="1" si="869"/>
        <v>1.8827105334944861E-4</v>
      </c>
      <c r="U483" s="223">
        <f t="shared" ca="1" si="870"/>
        <v>-1.9025351983914795E-4</v>
      </c>
      <c r="V483" s="223">
        <f t="shared" ca="1" si="871"/>
        <v>1.8811757217655843E-4</v>
      </c>
      <c r="W483" s="223">
        <f t="shared" ca="1" si="872"/>
        <v>-1.8190944717816392E-4</v>
      </c>
      <c r="X483" s="223">
        <f t="shared" ca="1" si="873"/>
        <v>1.7176353200207883E-4</v>
      </c>
      <c r="Y483" s="223">
        <f t="shared" ca="1" si="874"/>
        <v>-1.5789945507191719E-4</v>
      </c>
      <c r="Z483" s="223">
        <f t="shared" ca="1" si="875"/>
        <v>1.4061733178468078E-4</v>
      </c>
      <c r="AA483" s="223">
        <f t="shared" ca="1" si="876"/>
        <v>-1.2029126791874232E-4</v>
      </c>
      <c r="AB483" s="223">
        <f t="shared" ca="1" si="877"/>
        <v>9.7361261373521234E-5</v>
      </c>
      <c r="AC483" s="223">
        <f t="shared" ca="1" si="878"/>
        <v>-7.232367754371134E-5</v>
      </c>
      <c r="AD483" s="223">
        <f t="shared" ca="1" si="879"/>
        <v>4.572050450749433E-5</v>
      </c>
      <c r="AE483" s="223">
        <f t="shared" ca="1" si="880"/>
        <v>-1.812762062139321E-5</v>
      </c>
      <c r="AF483" s="223">
        <f t="shared" ca="1" si="881"/>
        <v>-9.8576715070236353E-6</v>
      </c>
      <c r="AG483" s="223">
        <f t="shared" ca="1" si="882"/>
        <v>3.7629574816787039E-5</v>
      </c>
      <c r="AH483" s="223">
        <f t="shared" ca="1" si="883"/>
        <v>-6.4586911470432422E-5</v>
      </c>
      <c r="AI483" s="223">
        <f t="shared" ca="1" si="884"/>
        <v>9.0146136538668583E-5</v>
      </c>
      <c r="AJ483" s="223">
        <f t="shared" ca="1" si="885"/>
        <v>-1.1375396998582278E-4</v>
      </c>
      <c r="AK483" s="223">
        <f t="shared" ca="1" si="886"/>
        <v>1.3489937351176068E-4</v>
      </c>
      <c r="AL483" s="223">
        <f t="shared" ca="1" si="887"/>
        <v>-1.5312461298777502E-4</v>
      </c>
      <c r="AM483" s="223">
        <f t="shared" ca="1" si="888"/>
        <v>1.6803516701814955E-4</v>
      </c>
      <c r="AN483" s="223">
        <f t="shared" ca="1" si="889"/>
        <v>-1.7930826713694959E-4</v>
      </c>
      <c r="AO483" s="223">
        <f t="shared" ca="1" si="890"/>
        <v>1.8669988477057139E-4</v>
      </c>
      <c r="AP483" s="223">
        <f t="shared" ca="1" si="891"/>
        <v>-1.9005001371941182E-4</v>
      </c>
      <c r="AQ483" s="223">
        <f t="shared" ca="1" si="892"/>
        <v>1.8928613380888123E-4</v>
      </c>
      <c r="AR483" s="223">
        <f t="shared" ca="1" si="893"/>
        <v>-1.8442478073217968E-4</v>
      </c>
      <c r="AS483" s="223">
        <f t="shared" ca="1" si="894"/>
        <v>1.755711881024738E-4</v>
      </c>
      <c r="AT483" s="223">
        <f t="shared" ca="1" si="895"/>
        <v>-1.6291700946297069E-4</v>
      </c>
      <c r="AU483" s="223">
        <f t="shared" ca="1" si="896"/>
        <v>1.4673616956648738E-4</v>
      </c>
      <c r="AV483" s="223">
        <f t="shared" ca="1" si="897"/>
        <v>-1.2737893473178396E-4</v>
      </c>
      <c r="AW483" s="223">
        <f t="shared" ca="1" si="898"/>
        <v>1.0526433063555205E-4</v>
      </c>
      <c r="AX483" s="223">
        <f t="shared" ca="1" si="899"/>
        <v>-8.0871071671922404E-5</v>
      </c>
      <c r="AY483" s="223">
        <f t="shared" ca="1" si="900"/>
        <v>5.4727198231530562E-5</v>
      </c>
      <c r="AZ483" s="223">
        <f t="shared" ca="1" si="901"/>
        <v>-2.7398646221714795E-5</v>
      </c>
      <c r="BA483" s="223">
        <f t="shared" ca="1" si="902"/>
        <v>-5.2300373681941534E-7</v>
      </c>
      <c r="BB483" s="223">
        <f t="shared" ca="1" si="903"/>
        <v>2.8433332243885904E-5</v>
      </c>
      <c r="BC483" s="223">
        <f t="shared" ca="1" si="904"/>
        <v>-5.5728164974532888E-5</v>
      </c>
      <c r="BD483" s="223">
        <f t="shared" ca="1" si="905"/>
        <v>8.1816651228614102E-5</v>
      </c>
      <c r="BE483" s="223">
        <f t="shared" ca="1" si="906"/>
        <v>-1.0613405406411958E-4</v>
      </c>
      <c r="BF483" s="223">
        <f t="shared" ca="1" si="907"/>
        <v>1.2815397514650433E-4</v>
      </c>
      <c r="BG483" s="223">
        <f t="shared" ca="1" si="908"/>
        <v>-1.473997496829454E-4</v>
      </c>
      <c r="BH483" s="223">
        <f t="shared" ca="1" si="909"/>
        <v>1.6345476477561225E-4</v>
      </c>
      <c r="BI483" s="223">
        <f t="shared" ca="1" si="910"/>
        <v>-1.759714778327634E-4</v>
      </c>
      <c r="BJ483" s="223">
        <f t="shared" ca="1" si="911"/>
        <v>1.8467893981630328E-4</v>
      </c>
      <c r="BK483" s="223">
        <f t="shared" ca="1" si="912"/>
        <v>-1.8938866047021012E-4</v>
      </c>
      <c r="BL483" s="223">
        <f t="shared" ca="1" si="913"/>
        <v>1.8999868856535125E-4</v>
      </c>
      <c r="BM483" s="223">
        <f t="shared" ca="1" si="914"/>
        <v>-1.8649581883570845E-4</v>
      </c>
      <c r="BN483" s="223">
        <f t="shared" ca="1" si="915"/>
        <v>1.7895587783250914E-4</v>
      </c>
      <c r="BO483" s="223">
        <f t="shared" ca="1" si="916"/>
        <v>-1.6754208250838187E-4</v>
      </c>
      <c r="BP483" s="223">
        <f t="shared" ca="1" si="917"/>
        <v>1.5250150706323611E-4</v>
      </c>
      <c r="BQ483" s="223">
        <f t="shared" ca="1" si="918"/>
        <v>-1.3415973453398077E-4</v>
      </c>
      <c r="BR483" s="223">
        <f t="shared" ca="1" si="919"/>
        <v>1.129138089050132E-4</v>
      </c>
      <c r="BS483" s="223">
        <f t="shared" ca="1" si="920"/>
        <v>-8.9223640305001602E-5</v>
      </c>
      <c r="BT483" s="223">
        <f t="shared" ca="1" si="921"/>
        <v>6.3602049341495765E-5</v>
      </c>
      <c r="BU483" s="223">
        <f t="shared" ca="1" si="922"/>
        <v>-3.6603666083455605E-5</v>
      </c>
      <c r="BV483" s="223">
        <f t="shared" ca="1" si="923"/>
        <v>8.812923995201935E-6</v>
      </c>
      <c r="BW483" s="223">
        <f t="shared" ca="1" si="924"/>
        <v>1.9168591283138164E-5</v>
      </c>
      <c r="BX483" s="223">
        <f t="shared" ca="1" si="925"/>
        <v>-4.6735164447993802E-5</v>
      </c>
      <c r="BY483" s="223">
        <f t="shared" ca="1" si="926"/>
        <v>7.3290062439460094E-5</v>
      </c>
      <c r="BZ483" s="223">
        <f t="shared" ca="1" si="927"/>
        <v>-9.8258451909933025E-5</v>
      </c>
      <c r="CA483" s="223">
        <f t="shared" ca="1" si="928"/>
        <v>1.210998426301596E-4</v>
      </c>
      <c r="CB483" s="223">
        <f t="shared" ca="1" si="929"/>
        <v>-1.4131978747043803E-4</v>
      </c>
      <c r="CC483" s="223">
        <f t="shared" ca="1" si="930"/>
        <v>1.5848058568778542E-4</v>
      </c>
      <c r="CD483" s="223">
        <f t="shared" ca="1" si="931"/>
        <v>-1.7221075782519808E-4</v>
      </c>
      <c r="CE483" s="223">
        <f t="shared" ca="1" si="932"/>
        <v>1.8221308712005376E-4</v>
      </c>
      <c r="CF483" s="223">
        <f t="shared" ca="1" si="933"/>
        <v>-1.8827105334944872E-4</v>
      </c>
      <c r="CG483" s="223">
        <f t="shared" ca="1" si="934"/>
        <v>1.9025351983914795E-4</v>
      </c>
      <c r="CH483" s="223">
        <f t="shared" ca="1" si="935"/>
        <v>-1.8811757217655856E-4</v>
      </c>
      <c r="CI483" s="223">
        <f t="shared" ca="1" si="936"/>
        <v>1.8190944717816408E-4</v>
      </c>
      <c r="CJ483" s="223">
        <f t="shared" ca="1" si="937"/>
        <v>-1.7176353200207967E-4</v>
      </c>
      <c r="CK483" s="223">
        <f t="shared" ca="1" si="938"/>
        <v>1.5789945507191827E-4</v>
      </c>
      <c r="CL483" s="223">
        <f t="shared" ca="1" si="939"/>
        <v>-1.4061733178467848E-4</v>
      </c>
      <c r="CM483" s="223">
        <f t="shared" ca="1" si="940"/>
        <v>1.2029126791874069E-4</v>
      </c>
      <c r="CN483" s="223">
        <f t="shared" ca="1" si="941"/>
        <v>-9.7361261373522914E-5</v>
      </c>
      <c r="CO483" s="223">
        <f t="shared" ca="1" si="942"/>
        <v>7.2323677543715664E-5</v>
      </c>
      <c r="CP483" s="223">
        <f t="shared" ca="1" si="943"/>
        <v>-4.572050450749883E-5</v>
      </c>
      <c r="CQ483" s="223">
        <f t="shared" ca="1" si="944"/>
        <v>1.8127620621397872E-5</v>
      </c>
      <c r="CR483" s="223">
        <f t="shared" ca="1" si="945"/>
        <v>9.8576715070297746E-6</v>
      </c>
      <c r="CS483" s="223">
        <f t="shared" ca="1" si="946"/>
        <v>-3.762957481679307E-5</v>
      </c>
      <c r="CT483" s="223">
        <f t="shared" ca="1" si="947"/>
        <v>6.4586911470438196E-5</v>
      </c>
      <c r="CU483" s="223">
        <f t="shared" ca="1" si="948"/>
        <v>-9.0146136538671632E-5</v>
      </c>
      <c r="CV483" s="223">
        <f t="shared" ca="1" si="949"/>
        <v>1.1375396998582551E-4</v>
      </c>
      <c r="CW483" s="223">
        <f t="shared" ca="1" si="950"/>
        <v>-1.3489937351176311E-4</v>
      </c>
      <c r="CX483" s="223">
        <f t="shared" ca="1" si="951"/>
        <v>1.5312461298777708E-4</v>
      </c>
      <c r="CY483" s="223">
        <f t="shared" ca="1" si="952"/>
        <v>-1.6803516701815118E-4</v>
      </c>
      <c r="CZ483" s="223">
        <f t="shared" ca="1" si="953"/>
        <v>1.7930826713695073E-4</v>
      </c>
      <c r="DA483" s="223">
        <f t="shared" ca="1" si="954"/>
        <v>-1.866998847705721E-4</v>
      </c>
      <c r="DB483" s="223">
        <f t="shared" ca="1" si="955"/>
        <v>1.9005001371941185E-4</v>
      </c>
      <c r="DC483" s="223">
        <f t="shared" ca="1" si="956"/>
        <v>-1.8928613380888117E-4</v>
      </c>
      <c r="DD483" s="223">
        <f t="shared" ca="1" si="957"/>
        <v>1.8442478073217946E-4</v>
      </c>
      <c r="DE483" s="223">
        <f t="shared" ca="1" si="958"/>
        <v>-1.7557118810247353E-4</v>
      </c>
      <c r="DF483" s="223">
        <f t="shared" ca="1" si="959"/>
        <v>1.6291700946297031E-4</v>
      </c>
      <c r="DG483" s="223">
        <f t="shared" ca="1" si="960"/>
        <v>-1.467361695664869E-4</v>
      </c>
      <c r="DH483" s="223">
        <f t="shared" ca="1" si="961"/>
        <v>1.2737893473178539E-4</v>
      </c>
      <c r="DI483" s="223">
        <f t="shared" ca="1" si="962"/>
        <v>-1.0526433063555144E-4</v>
      </c>
      <c r="DJ483" s="223">
        <f t="shared" ca="1" si="963"/>
        <v>8.0871071671921726E-5</v>
      </c>
      <c r="DK483" s="223">
        <f t="shared" ca="1" si="964"/>
        <v>-5.4727198231535028E-5</v>
      </c>
      <c r="DL483" s="223">
        <f t="shared" ca="1" si="965"/>
        <v>2.7398646221719403E-5</v>
      </c>
      <c r="DM483" s="223">
        <f t="shared" ca="1" si="966"/>
        <v>5.2300373681475327E-7</v>
      </c>
      <c r="DN483" s="223">
        <f t="shared" ca="1" si="967"/>
        <v>-2.8433332243881282E-5</v>
      </c>
      <c r="DO483" s="223">
        <f t="shared" ca="1" si="968"/>
        <v>5.5728164974528456E-5</v>
      </c>
      <c r="DP483" s="223">
        <f t="shared" ca="1" si="969"/>
        <v>-8.1816651228609901E-5</v>
      </c>
      <c r="DQ483" s="223">
        <f t="shared" ca="1" si="970"/>
        <v>1.061340540641157E-4</v>
      </c>
      <c r="DR483" s="223">
        <f t="shared" ca="1" si="971"/>
        <v>-1.2815397514650886E-4</v>
      </c>
      <c r="DS483" s="223">
        <f t="shared" ca="1" si="972"/>
        <v>1.4739974968294928E-4</v>
      </c>
      <c r="DT483" s="223">
        <f t="shared" ca="1" si="973"/>
        <v>-1.6345476477561539E-4</v>
      </c>
      <c r="DU483" s="223">
        <f t="shared" ca="1" si="974"/>
        <v>1.759714778327657E-4</v>
      </c>
      <c r="DV483" s="223">
        <f t="shared" ca="1" si="975"/>
        <v>-1.8467893981630477E-4</v>
      </c>
      <c r="DW483" s="223">
        <f t="shared" ca="1" si="976"/>
        <v>1.8938866047021072E-4</v>
      </c>
      <c r="DX483" s="223">
        <f t="shared" ca="1" si="977"/>
        <v>-1.899986885653512E-4</v>
      </c>
      <c r="DY483" s="223">
        <f t="shared" ca="1" si="978"/>
        <v>1.8649581883570829E-4</v>
      </c>
      <c r="DZ483" s="223">
        <f t="shared" ca="1" si="979"/>
        <v>-1.789558778325089E-4</v>
      </c>
      <c r="EA483" s="223">
        <f t="shared" ca="1" si="980"/>
        <v>1.6754208250838155E-4</v>
      </c>
      <c r="EB483" s="223">
        <f t="shared" ca="1" si="981"/>
        <v>-1.5250150706323567E-4</v>
      </c>
      <c r="EC483" s="223">
        <f t="shared" ca="1" si="982"/>
        <v>1.3415973453398026E-4</v>
      </c>
      <c r="ED483" s="223">
        <f t="shared" ca="1" si="983"/>
        <v>-1.1291380890501259E-4</v>
      </c>
      <c r="EE483" s="223">
        <f t="shared" ca="1" si="984"/>
        <v>8.9223640305000952E-5</v>
      </c>
      <c r="EF483" s="223">
        <f t="shared" ca="1" si="985"/>
        <v>-6.3602049341495088E-5</v>
      </c>
      <c r="EG483" s="223">
        <f t="shared" ca="1" si="986"/>
        <v>3.6603666083454887E-5</v>
      </c>
      <c r="EH483" s="223">
        <f t="shared" ca="1" si="987"/>
        <v>-8.8129239952012032E-6</v>
      </c>
      <c r="EI483" s="223">
        <f t="shared" ca="1" si="988"/>
        <v>-1.9168591283138896E-5</v>
      </c>
      <c r="EJ483" s="223">
        <f t="shared" ca="1" si="989"/>
        <v>4.6735164447994507E-5</v>
      </c>
      <c r="EK483" s="223">
        <f t="shared" ca="1" si="990"/>
        <v>-7.3290062439455785E-5</v>
      </c>
      <c r="EL483" s="223">
        <f t="shared" ca="1" si="991"/>
        <v>9.825845190992904E-5</v>
      </c>
      <c r="EM483" s="223">
        <f t="shared" ca="1" si="992"/>
        <v>-1.2109984263015603E-4</v>
      </c>
      <c r="EN483" s="223">
        <f t="shared" ca="1" si="993"/>
        <v>1.4131978747043491E-4</v>
      </c>
      <c r="EO483" s="223">
        <f t="shared" ca="1" si="994"/>
        <v>-1.5848058568778285E-4</v>
      </c>
      <c r="EP483" s="223">
        <f t="shared" ca="1" si="995"/>
        <v>1.722107578251961E-4</v>
      </c>
      <c r="EQ483" s="223">
        <f t="shared" ca="1" si="996"/>
        <v>-1.8221308712005553E-4</v>
      </c>
      <c r="ER483" s="223">
        <f t="shared" ca="1" si="997"/>
        <v>1.8827105334944964E-4</v>
      </c>
      <c r="ES483" s="223">
        <f t="shared" ca="1" si="998"/>
        <v>-1.9025351983914792E-4</v>
      </c>
      <c r="ET483" s="223">
        <f t="shared" ca="1" si="999"/>
        <v>1.8811757217655761E-4</v>
      </c>
      <c r="EU483" s="223">
        <f t="shared" ca="1" si="1000"/>
        <v>-1.8190944717816229E-4</v>
      </c>
      <c r="EV483" s="223">
        <f t="shared" ca="1" si="1001"/>
        <v>1.7176353200207701E-4</v>
      </c>
      <c r="EW483" s="223">
        <f t="shared" ca="1" si="1002"/>
        <v>-1.5789945507191486E-4</v>
      </c>
      <c r="EX483" s="223">
        <f t="shared" ca="1" si="1003"/>
        <v>1.4061733178467799E-4</v>
      </c>
      <c r="EY483" s="223">
        <f t="shared" ca="1" si="1004"/>
        <v>-1.2029126791874011E-4</v>
      </c>
      <c r="EZ483" s="223">
        <f t="shared" ca="1" si="1005"/>
        <v>9.7361261373517629E-5</v>
      </c>
      <c r="FA483" s="223">
        <f t="shared" ca="1" si="1006"/>
        <v>-7.2323677543709972E-5</v>
      </c>
      <c r="FB483" s="223">
        <f t="shared" ca="1" si="1007"/>
        <v>4.572050450749288E-5</v>
      </c>
      <c r="FC483" s="223">
        <f t="shared" ca="1" si="1008"/>
        <v>-1.8127620621391732E-5</v>
      </c>
      <c r="FD483" s="223">
        <f t="shared" ca="1" si="1009"/>
        <v>-9.8576715070251261E-6</v>
      </c>
      <c r="FE483" s="223">
        <f t="shared" ca="1" si="1010"/>
        <v>3.7629574816788503E-5</v>
      </c>
      <c r="FF483" s="223">
        <f t="shared" ca="1" si="1011"/>
        <v>-6.4586911470433791E-5</v>
      </c>
      <c r="FG483" s="223">
        <f t="shared" ca="1" si="1012"/>
        <v>9.0146136538667539E-5</v>
      </c>
      <c r="FH483" s="223">
        <f t="shared" ca="1" si="1013"/>
        <v>-1.1375396998582179E-4</v>
      </c>
      <c r="FI483" s="223">
        <f t="shared" ca="1" si="1014"/>
        <v>1.3489937351175983E-4</v>
      </c>
      <c r="FJ483" s="223">
        <f t="shared" ca="1" si="1015"/>
        <v>-1.5312461298777432E-4</v>
      </c>
      <c r="FK483" s="223">
        <f t="shared" ca="1" si="1016"/>
        <v>1.6803516701814899E-4</v>
      </c>
      <c r="FL483" s="223">
        <f t="shared" ca="1" si="1017"/>
        <v>-1.7930826713694916E-4</v>
      </c>
      <c r="FM483" s="223">
        <f t="shared" ca="1" si="1018"/>
        <v>1.8669988477057118E-4</v>
      </c>
      <c r="FN483" s="223">
        <f t="shared" ca="1" si="1019"/>
        <v>-1.9005001371941166E-4</v>
      </c>
      <c r="FO483" s="223">
        <f t="shared" ca="1" si="1020"/>
        <v>1.8928613380888166E-4</v>
      </c>
      <c r="FP483" s="223">
        <f t="shared" ca="1" si="1021"/>
        <v>-1.8442478073218063E-4</v>
      </c>
      <c r="FQ483" s="223">
        <f t="shared" ca="1" si="1022"/>
        <v>1.7557118810247117E-4</v>
      </c>
      <c r="FR483" s="223">
        <f t="shared" ca="1" si="1023"/>
        <v>-1.6291700946296711E-4</v>
      </c>
      <c r="FS483" s="223">
        <f t="shared" ca="1" si="1024"/>
        <v>1.4673616956648296E-4</v>
      </c>
      <c r="FT483" s="223">
        <f t="shared" ca="1" si="1025"/>
        <v>-1.2737893473178084E-4</v>
      </c>
      <c r="FU483" s="223">
        <f t="shared" ca="1" si="1026"/>
        <v>1.0526433063555531E-4</v>
      </c>
      <c r="FV483" s="223">
        <f t="shared" ca="1" si="1027"/>
        <v>-8.0871071671925941E-5</v>
      </c>
      <c r="FW483" s="223">
        <f t="shared" ca="1" si="1028"/>
        <v>5.4727198231539486E-5</v>
      </c>
      <c r="FX483" s="223">
        <f t="shared" ca="1" si="1029"/>
        <v>-2.7398646221724011E-5</v>
      </c>
      <c r="FY483" s="223">
        <f t="shared" ca="1" si="1030"/>
        <v>-5.2300373681010476E-7</v>
      </c>
      <c r="FZ483" s="223">
        <f t="shared" ca="1" si="1031"/>
        <v>2.8433332243876688E-5</v>
      </c>
      <c r="GA483" s="223">
        <f t="shared" ca="1" si="1032"/>
        <v>-5.5728164974523984E-5</v>
      </c>
      <c r="GB483" s="223">
        <f t="shared" ca="1" si="1033"/>
        <v>8.1816651228605673E-5</v>
      </c>
      <c r="GC483" s="223">
        <f t="shared" ca="1" si="1034"/>
        <v>-1.0613405406411185E-4</v>
      </c>
      <c r="GD483" s="223">
        <f t="shared" ca="1" si="1035"/>
        <v>1.2815397514651344E-4</v>
      </c>
      <c r="GE483" s="223">
        <f t="shared" ca="1" si="1036"/>
        <v>-1.4739974968295316E-4</v>
      </c>
      <c r="GF483" s="223">
        <f t="shared" ca="1" si="1037"/>
        <v>1.6345476477561854E-4</v>
      </c>
      <c r="GG483" s="223">
        <f t="shared" ca="1" si="1038"/>
        <v>-1.7597147783276806E-4</v>
      </c>
      <c r="GH483" s="223">
        <f t="shared" ca="1" si="1039"/>
        <v>1.8467893981630624E-4</v>
      </c>
      <c r="GI483" s="223">
        <f t="shared" ca="1" si="1040"/>
        <v>-1.8938866047021134E-4</v>
      </c>
      <c r="GJ483" s="223">
        <f t="shared" ca="1" si="1041"/>
        <v>1.8999868856535087E-4</v>
      </c>
      <c r="GK483" s="223">
        <f t="shared" ca="1" si="1042"/>
        <v>-1.8649581883570709E-4</v>
      </c>
      <c r="GL483" s="223">
        <f t="shared" ca="1" si="1043"/>
        <v>1.7895587783250681E-4</v>
      </c>
      <c r="GM483" s="223">
        <f t="shared" ca="1" si="1044"/>
        <v>-1.6754208250837862E-4</v>
      </c>
      <c r="GN483" s="223">
        <f t="shared" ca="1" si="1045"/>
        <v>1.5250150706323199E-4</v>
      </c>
      <c r="GO483" s="223">
        <f t="shared" ca="1" si="1046"/>
        <v>-1.3415973453397589E-4</v>
      </c>
      <c r="GP483" s="223">
        <f t="shared" ca="1" si="1047"/>
        <v>1.1291380890500764E-4</v>
      </c>
      <c r="GQ483" s="223">
        <f t="shared" ca="1" si="1048"/>
        <v>-8.9223640304995517E-5</v>
      </c>
      <c r="GR483" s="223">
        <f t="shared" ca="1" si="1049"/>
        <v>6.3602049341489287E-5</v>
      </c>
      <c r="GS483" s="223">
        <f t="shared" ca="1" si="1050"/>
        <v>-3.6603666083448843E-5</v>
      </c>
      <c r="GT483" s="223">
        <f t="shared" ca="1" si="1051"/>
        <v>8.8129239951950368E-6</v>
      </c>
      <c r="GU483" s="223">
        <f t="shared" ca="1" si="1052"/>
        <v>1.9168591283145022E-5</v>
      </c>
      <c r="GV483" s="223">
        <f t="shared" ca="1" si="1053"/>
        <v>-4.673516444800047E-5</v>
      </c>
      <c r="GW483" s="223">
        <f t="shared" ca="1" si="1054"/>
        <v>7.3290062439461463E-5</v>
      </c>
      <c r="GX483" s="223">
        <f t="shared" ca="1" si="1055"/>
        <v>-9.8258451909934299E-5</v>
      </c>
      <c r="GY483" s="223">
        <f t="shared" ca="1" si="1056"/>
        <v>1.210998426301608E-4</v>
      </c>
      <c r="GZ483" s="223">
        <f t="shared" ca="1" si="1057"/>
        <v>-1.4131978747043903E-4</v>
      </c>
      <c r="HA483" s="223">
        <f t="shared" ca="1" si="1058"/>
        <v>1.5848058568778626E-4</v>
      </c>
      <c r="HB483" s="223">
        <f t="shared" ca="1" si="1059"/>
        <v>-1.7221075782519873E-4</v>
      </c>
      <c r="HC483" s="223">
        <f t="shared" ca="1" si="1060"/>
        <v>1.8221308712005417E-4</v>
      </c>
      <c r="HD483" s="223">
        <f t="shared" ca="1" si="1061"/>
        <v>-1.8827105334944894E-4</v>
      </c>
      <c r="HE483" s="223">
        <f t="shared" ca="1" si="1062"/>
        <v>1.9025351983914795E-4</v>
      </c>
      <c r="HF483" s="223">
        <f t="shared" ca="1" si="1063"/>
        <v>-1.8811757217655832E-4</v>
      </c>
      <c r="HG483" s="223">
        <f t="shared" ca="1" si="1064"/>
        <v>1.8190944717816368E-4</v>
      </c>
      <c r="HH483" s="223">
        <f t="shared" ca="1" si="1065"/>
        <v>-1.7176353200207902E-4</v>
      </c>
      <c r="HI483" s="223">
        <f t="shared" ca="1" si="1066"/>
        <v>1.5789945507191743E-4</v>
      </c>
      <c r="HJ483" s="223">
        <f t="shared" ca="1" si="1067"/>
        <v>-1.4061733178468114E-4</v>
      </c>
      <c r="HK483" s="223">
        <f t="shared" ca="1" si="1068"/>
        <v>1.2029126791874374E-4</v>
      </c>
      <c r="HL483" s="223">
        <f t="shared" ca="1" si="1069"/>
        <v>-9.736126137352164E-5</v>
      </c>
      <c r="HM483" s="223">
        <f t="shared" ca="1" si="1070"/>
        <v>7.2323677543714281E-5</v>
      </c>
      <c r="HN483" s="223">
        <f t="shared" ca="1" si="1071"/>
        <v>-4.5720504507497386E-5</v>
      </c>
      <c r="HO483" s="223">
        <f t="shared" ca="1" si="1072"/>
        <v>1.8127620621396367E-5</v>
      </c>
      <c r="HP483" s="223">
        <f t="shared" ca="1" si="1073"/>
        <v>9.8576715070204776E-6</v>
      </c>
      <c r="HQ483" s="223">
        <f t="shared" ca="1" si="1074"/>
        <v>-3.7629574816783908E-5</v>
      </c>
      <c r="HR483" s="223">
        <f t="shared" ca="1" si="1075"/>
        <v>6.4586911470429441E-5</v>
      </c>
      <c r="HS483" s="223">
        <f t="shared" ca="1" si="1076"/>
        <v>-9.0146136538663433E-5</v>
      </c>
      <c r="HT483" s="223">
        <f t="shared" ca="1" si="1077"/>
        <v>1.1375396998581806E-4</v>
      </c>
      <c r="HU483" s="223">
        <f t="shared" ca="1" si="1078"/>
        <v>-1.3489937351175656E-4</v>
      </c>
      <c r="HV483" s="223">
        <f t="shared" ca="1" si="1079"/>
        <v>1.5312461298777155E-4</v>
      </c>
      <c r="HW483" s="223">
        <f t="shared" ca="1" si="1080"/>
        <v>-1.6803516701814682E-4</v>
      </c>
      <c r="HX483" s="223">
        <f t="shared" ca="1" si="1081"/>
        <v>1.7930826713694764E-4</v>
      </c>
      <c r="HY483" s="223">
        <f t="shared" ca="1" si="1082"/>
        <v>-1.8669988477057025E-4</v>
      </c>
      <c r="HZ483" s="223">
        <f t="shared" ca="1" si="1083"/>
        <v>1.9005001371941142E-4</v>
      </c>
      <c r="IA483" s="223">
        <f t="shared" ca="1" si="1084"/>
        <v>-1.892861338088821E-4</v>
      </c>
      <c r="IB483" s="223">
        <f t="shared" ca="1" si="1085"/>
        <v>1.8442478073218179E-4</v>
      </c>
      <c r="IC483" s="223">
        <f t="shared" ca="1" si="1086"/>
        <v>-1.7557118810246879E-4</v>
      </c>
      <c r="ID483" s="223">
        <f t="shared" ca="1" si="1087"/>
        <v>1.6291700946296394E-4</v>
      </c>
      <c r="IE483" s="223">
        <f t="shared" ca="1" si="1088"/>
        <v>-2.6099719382005583E-4</v>
      </c>
      <c r="IF483" s="223">
        <f t="shared" ca="1" si="1089"/>
        <v>1.2737893473177626E-4</v>
      </c>
      <c r="IG483" s="223">
        <f t="shared" ca="1" si="1090"/>
        <v>-1.0526433063554119E-4</v>
      </c>
      <c r="IH483" s="223">
        <f t="shared" ca="1" si="1091"/>
        <v>8.0871071671910586E-5</v>
      </c>
      <c r="II483" s="223">
        <f t="shared" ca="1" si="1092"/>
        <v>-5.4727198231523251E-5</v>
      </c>
      <c r="IJ483" s="223">
        <f t="shared" ca="1" si="1093"/>
        <v>2.739864622170722E-5</v>
      </c>
      <c r="IK483" s="223">
        <f t="shared" ca="1" si="1094"/>
        <v>5.2300373682705897E-7</v>
      </c>
      <c r="IL483" s="223">
        <f t="shared" ca="1" si="1095"/>
        <v>-2.8433332243893452E-5</v>
      </c>
      <c r="IM483" s="223">
        <f t="shared" ca="1" si="1096"/>
        <v>5.5728164974540206E-5</v>
      </c>
      <c r="IN483" s="223">
        <f t="shared" ca="1" si="1097"/>
        <v>-8.1816651228621014E-5</v>
      </c>
      <c r="IO483" s="223">
        <f t="shared" ca="1" si="1098"/>
        <v>1.0613405406412595E-4</v>
      </c>
      <c r="IP483" s="223">
        <f t="shared" ca="1" si="1099"/>
        <v>-1.2815397514650997E-4</v>
      </c>
      <c r="IQ483" s="223">
        <f t="shared" ca="1" si="1100"/>
        <v>1.4739974968295023E-4</v>
      </c>
      <c r="IR483" s="223">
        <f t="shared" ca="1" si="1101"/>
        <v>-1.6345476477561618E-4</v>
      </c>
      <c r="IS483" s="223">
        <f t="shared" ca="1" si="1102"/>
        <v>1.7597147783276627E-4</v>
      </c>
      <c r="IT483" s="223">
        <f t="shared" ca="1" si="1103"/>
        <v>-1.846789398163051E-4</v>
      </c>
      <c r="IU483" s="223">
        <f t="shared" ca="1" si="1104"/>
        <v>1.8938866047021088E-4</v>
      </c>
      <c r="IV483" s="223">
        <f t="shared" ca="1" si="1105"/>
        <v>-1.8999868856535115E-4</v>
      </c>
      <c r="IW483" s="223">
        <f t="shared" ca="1" si="1106"/>
        <v>1.8649581883570802E-4</v>
      </c>
      <c r="IX483" s="223">
        <f t="shared" ca="1" si="1107"/>
        <v>-1.7895587783250838E-4</v>
      </c>
      <c r="IY483" s="223">
        <f t="shared" ca="1" si="1108"/>
        <v>1.6754208250838084E-4</v>
      </c>
      <c r="IZ483" s="223">
        <f t="shared" ca="1" si="1109"/>
        <v>-1.5250150706323478E-4</v>
      </c>
      <c r="JA483" s="223">
        <f t="shared" ca="1" si="1110"/>
        <v>1.3415973453397917E-4</v>
      </c>
      <c r="JB483" s="223">
        <f t="shared" ca="1" si="1111"/>
        <v>-1.129138089050114E-4</v>
      </c>
    </row>
    <row r="484" spans="2:262">
      <c r="B484" s="230">
        <v>123</v>
      </c>
      <c r="C484" s="229">
        <f t="shared" si="1112"/>
        <v>2.4023437500000017E-3</v>
      </c>
      <c r="D484" s="226">
        <f t="shared" ca="1" si="855"/>
        <v>49.8929730212405</v>
      </c>
      <c r="E484" s="225">
        <f ca="1">DY361</f>
        <v>-0.10702697875949665</v>
      </c>
      <c r="F484" s="224">
        <v>123</v>
      </c>
      <c r="G484" s="223">
        <f t="shared" ca="1" si="856"/>
        <v>1.0537155850168359E-4</v>
      </c>
      <c r="H484" s="223">
        <f t="shared" ca="1" si="857"/>
        <v>-8.5388700321075345E-5</v>
      </c>
      <c r="I484" s="223">
        <f t="shared" ca="1" si="858"/>
        <v>6.4121516607615618E-5</v>
      </c>
      <c r="J484" s="223">
        <f t="shared" ca="1" si="859"/>
        <v>-4.1889885599904111E-5</v>
      </c>
      <c r="K484" s="223">
        <f t="shared" ca="1" si="860"/>
        <v>1.9028191721556458E-5</v>
      </c>
      <c r="L484" s="223">
        <f t="shared" ca="1" si="861"/>
        <v>4.1197038717730199E-6</v>
      </c>
      <c r="M484" s="223">
        <f t="shared" ca="1" si="862"/>
        <v>-2.7205635284240721E-5</v>
      </c>
      <c r="N484" s="223">
        <f t="shared" ca="1" si="863"/>
        <v>4.9882368618957238E-5</v>
      </c>
      <c r="O484" s="223">
        <f t="shared" ca="1" si="864"/>
        <v>-7.1808824699007274E-5</v>
      </c>
      <c r="P484" s="223">
        <f t="shared" ca="1" si="865"/>
        <v>9.2655209215745517E-5</v>
      </c>
      <c r="Q484" s="223">
        <f t="shared" ca="1" si="866"/>
        <v>-1.1210797314217114E-4</v>
      </c>
      <c r="R484" s="223">
        <f t="shared" ca="1" si="867"/>
        <v>1.298745288021468E-4</v>
      </c>
      <c r="S484" s="223">
        <f t="shared" ca="1" si="868"/>
        <v>-1.4568765066139271E-4</v>
      </c>
      <c r="T484" s="223">
        <f t="shared" ca="1" si="869"/>
        <v>1.5930949464825007E-4</v>
      </c>
      <c r="U484" s="223">
        <f t="shared" ca="1" si="870"/>
        <v>-1.7053517554990844E-4</v>
      </c>
      <c r="V484" s="223">
        <f t="shared" ca="1" si="871"/>
        <v>1.7919584867671543E-4</v>
      </c>
      <c r="W484" s="223">
        <f t="shared" ca="1" si="872"/>
        <v>-1.8516124944346625E-4</v>
      </c>
      <c r="X484" s="223">
        <f t="shared" ca="1" si="873"/>
        <v>1.8834165267001842E-4</v>
      </c>
      <c r="Y484" s="223">
        <f t="shared" ca="1" si="874"/>
        <v>-1.8868922213151747E-4</v>
      </c>
      <c r="Z484" s="223">
        <f t="shared" ca="1" si="875"/>
        <v>1.8619873005974356E-4</v>
      </c>
      <c r="AA484" s="223">
        <f t="shared" ca="1" si="876"/>
        <v>-1.8090763577361307E-4</v>
      </c>
      <c r="AB484" s="223">
        <f t="shared" ca="1" si="877"/>
        <v>1.7289552225615247E-4</v>
      </c>
      <c r="AC484" s="223">
        <f t="shared" ca="1" si="878"/>
        <v>-1.6228289915236208E-4</v>
      </c>
      <c r="AD484" s="223">
        <f t="shared" ca="1" si="879"/>
        <v>1.4922939019197917E-4</v>
      </c>
      <c r="AE484" s="223">
        <f t="shared" ca="1" si="880"/>
        <v>-1.3393133230000574E-4</v>
      </c>
      <c r="AF484" s="223">
        <f t="shared" ca="1" si="881"/>
        <v>1.1661882250661241E-4</v>
      </c>
      <c r="AG484" s="223">
        <f t="shared" ca="1" si="882"/>
        <v>-9.7552257073618879E-5</v>
      </c>
      <c r="AH484" s="223">
        <f t="shared" ca="1" si="883"/>
        <v>7.7018414892343233E-5</v>
      </c>
      <c r="AI484" s="223">
        <f t="shared" ca="1" si="884"/>
        <v>-5.5326144062149815E-5</v>
      </c>
      <c r="AJ484" s="223">
        <f t="shared" ca="1" si="885"/>
        <v>3.2801716527544098E-5</v>
      </c>
      <c r="AK484" s="223">
        <f t="shared" ca="1" si="886"/>
        <v>-9.7839206444391133E-6</v>
      </c>
      <c r="AL484" s="223">
        <f t="shared" ca="1" si="887"/>
        <v>-1.3381034512054157E-5</v>
      </c>
      <c r="AM484" s="223">
        <f t="shared" ca="1" si="888"/>
        <v>3.6344726454384715E-5</v>
      </c>
      <c r="AN484" s="223">
        <f t="shared" ca="1" si="889"/>
        <v>-5.8761759881078757E-5</v>
      </c>
      <c r="AO484" s="223">
        <f t="shared" ca="1" si="890"/>
        <v>8.029496174356112E-5</v>
      </c>
      <c r="AP484" s="223">
        <f t="shared" ca="1" si="891"/>
        <v>-1.0062045264266284E-4</v>
      </c>
      <c r="AQ484" s="223">
        <f t="shared" ca="1" si="892"/>
        <v>1.1943251827624422E-4</v>
      </c>
      <c r="AR484" s="223">
        <f t="shared" ca="1" si="893"/>
        <v>-1.3644820766685255E-4</v>
      </c>
      <c r="AS484" s="223">
        <f t="shared" ca="1" si="894"/>
        <v>1.5141158900780789E-4</v>
      </c>
      <c r="AT484" s="223">
        <f t="shared" ca="1" si="895"/>
        <v>-1.6409759911578962E-4</v>
      </c>
      <c r="AU484" s="223">
        <f t="shared" ca="1" si="896"/>
        <v>1.7431542859059981E-4</v>
      </c>
      <c r="AV484" s="223">
        <f t="shared" ca="1" si="897"/>
        <v>-1.8191139176615688E-4</v>
      </c>
      <c r="AW484" s="223">
        <f t="shared" ca="1" si="898"/>
        <v>1.8677123828595885E-4</v>
      </c>
      <c r="AX484" s="223">
        <f t="shared" ca="1" si="899"/>
        <v>-1.8882187153478904E-4</v>
      </c>
      <c r="AY484" s="223">
        <f t="shared" ca="1" si="900"/>
        <v>1.8803244807985092E-4</v>
      </c>
      <c r="AZ484" s="223">
        <f t="shared" ca="1" si="901"/>
        <v>-1.8441484158470374E-4</v>
      </c>
      <c r="BA484" s="223">
        <f t="shared" ca="1" si="902"/>
        <v>1.7802346421831188E-4</v>
      </c>
      <c r="BB484" s="223">
        <f t="shared" ca="1" si="903"/>
        <v>-1.6895444824537877E-4</v>
      </c>
      <c r="BC484" s="223">
        <f t="shared" ca="1" si="904"/>
        <v>1.5734420010759663E-4</v>
      </c>
      <c r="BD484" s="223">
        <f t="shared" ca="1" si="905"/>
        <v>-1.4336734874380853E-4</v>
      </c>
      <c r="BE484" s="223">
        <f t="shared" ca="1" si="906"/>
        <v>1.2723411900821902E-4</v>
      </c>
      <c r="BF484" s="223">
        <f t="shared" ca="1" si="907"/>
        <v>-1.0918716969289588E-4</v>
      </c>
      <c r="BG484" s="223">
        <f t="shared" ca="1" si="908"/>
        <v>8.9497943713692113E-5</v>
      </c>
      <c r="BH484" s="223">
        <f t="shared" ca="1" si="909"/>
        <v>-6.8462585356122266E-5</v>
      </c>
      <c r="BI484" s="223">
        <f t="shared" ca="1" si="910"/>
        <v>4.6397485989640386E-5</v>
      </c>
      <c r="BJ484" s="223">
        <f t="shared" ca="1" si="911"/>
        <v>-2.3634525246974547E-5</v>
      </c>
      <c r="BK484" s="223">
        <f t="shared" ca="1" si="912"/>
        <v>5.1607924552243638E-7</v>
      </c>
      <c r="BL484" s="223">
        <f t="shared" ca="1" si="913"/>
        <v>2.2610129068155566E-5</v>
      </c>
      <c r="BM484" s="223">
        <f t="shared" ca="1" si="914"/>
        <v>-4.5396259995081952E-5</v>
      </c>
      <c r="BN484" s="223">
        <f t="shared" ca="1" si="915"/>
        <v>6.7499588916721269E-5</v>
      </c>
      <c r="BO484" s="223">
        <f t="shared" ca="1" si="916"/>
        <v>-8.8587661192266679E-5</v>
      </c>
      <c r="BP484" s="223">
        <f t="shared" ca="1" si="917"/>
        <v>1.0834329258585653E-4</v>
      </c>
      <c r="BQ484" s="223">
        <f t="shared" ca="1" si="918"/>
        <v>-1.2646934001273467E-4</v>
      </c>
      <c r="BR484" s="223">
        <f t="shared" ca="1" si="919"/>
        <v>1.4269317084783737E-4</v>
      </c>
      <c r="BS484" s="223">
        <f t="shared" ca="1" si="920"/>
        <v>-1.5677076357421669E-4</v>
      </c>
      <c r="BT484" s="223">
        <f t="shared" ca="1" si="921"/>
        <v>1.6849037809380581E-4</v>
      </c>
      <c r="BU484" s="223">
        <f t="shared" ca="1" si="922"/>
        <v>-1.7767574049558802E-4</v>
      </c>
      <c r="BV484" s="223">
        <f t="shared" ca="1" si="923"/>
        <v>1.8418869437927856E-4</v>
      </c>
      <c r="BW484" s="223">
        <f t="shared" ca="1" si="924"/>
        <v>-1.8793127885619184E-4</v>
      </c>
      <c r="BX484" s="223">
        <f t="shared" ca="1" si="925"/>
        <v>1.8884720197218953E-4</v>
      </c>
      <c r="BY484" s="223">
        <f t="shared" ca="1" si="926"/>
        <v>-1.8692268739106221E-4</v>
      </c>
      <c r="BZ484" s="223">
        <f t="shared" ca="1" si="927"/>
        <v>1.8218668160345459E-4</v>
      </c>
      <c r="CA484" s="223">
        <f t="shared" ca="1" si="928"/>
        <v>-1.7471041854469658E-4</v>
      </c>
      <c r="CB484" s="223">
        <f t="shared" ca="1" si="929"/>
        <v>1.646063481701176E-4</v>
      </c>
      <c r="CC484" s="223">
        <f t="shared" ca="1" si="930"/>
        <v>-1.5202644510304926E-4</v>
      </c>
      <c r="CD484" s="223">
        <f t="shared" ca="1" si="931"/>
        <v>1.371599227950208E-4</v>
      </c>
      <c r="CE484" s="223">
        <f t="shared" ca="1" si="932"/>
        <v>-1.2023038757934484E-4</v>
      </c>
      <c r="CF484" s="223">
        <f t="shared" ca="1" si="933"/>
        <v>1.0149247542372485E-4</v>
      </c>
      <c r="CG484" s="223">
        <f t="shared" ca="1" si="934"/>
        <v>-8.1228021968269694E-5</v>
      </c>
      <c r="CH484" s="223">
        <f t="shared" ca="1" si="935"/>
        <v>5.9741823455159152E-5</v>
      </c>
      <c r="CI484" s="223">
        <f t="shared" ca="1" si="936"/>
        <v>-3.7357052309444728E-5</v>
      </c>
      <c r="CJ484" s="223">
        <f t="shared" ca="1" si="937"/>
        <v>1.4410396324950403E-5</v>
      </c>
      <c r="CK484" s="223">
        <f t="shared" ca="1" si="938"/>
        <v>8.7530054335052784E-6</v>
      </c>
      <c r="CL484" s="223">
        <f t="shared" ca="1" si="939"/>
        <v>-3.1784753842915682E-5</v>
      </c>
      <c r="CM484" s="223">
        <f t="shared" ca="1" si="940"/>
        <v>5.4338429969208194E-5</v>
      </c>
      <c r="CN484" s="223">
        <f t="shared" ca="1" si="941"/>
        <v>-7.6074805530402679E-5</v>
      </c>
      <c r="CO484" s="223">
        <f t="shared" ca="1" si="942"/>
        <v>9.666694520579498E-5</v>
      </c>
      <c r="CP484" s="223">
        <f t="shared" ca="1" si="943"/>
        <v>-1.1580512404745909E-4</v>
      </c>
      <c r="CQ484" s="223">
        <f t="shared" ca="1" si="944"/>
        <v>1.3320148603173247E-4</v>
      </c>
      <c r="CR484" s="223">
        <f t="shared" ca="1" si="945"/>
        <v>-1.4859437368180235E-4</v>
      </c>
      <c r="CS484" s="223">
        <f t="shared" ca="1" si="946"/>
        <v>1.6175226363967775E-4</v>
      </c>
      <c r="CT484" s="223">
        <f t="shared" ca="1" si="947"/>
        <v>-1.7247724899298222E-4</v>
      </c>
      <c r="CU484" s="223">
        <f t="shared" ca="1" si="948"/>
        <v>1.8060801597916468E-4</v>
      </c>
      <c r="CV484" s="223">
        <f t="shared" ca="1" si="949"/>
        <v>-1.8602227029461594E-4</v>
      </c>
      <c r="CW484" s="223">
        <f t="shared" ca="1" si="950"/>
        <v>1.8863857651482479E-4</v>
      </c>
      <c r="CX484" s="223">
        <f t="shared" ca="1" si="951"/>
        <v>-1.8841758295897783E-4</v>
      </c>
      <c r="CY484" s="223">
        <f t="shared" ca="1" si="952"/>
        <v>1.8536261357585433E-4</v>
      </c>
      <c r="CZ484" s="223">
        <f t="shared" ca="1" si="953"/>
        <v>-1.7951961794855263E-4</v>
      </c>
      <c r="DA484" s="223">
        <f t="shared" ca="1" si="954"/>
        <v>1.7097648016998199E-4</v>
      </c>
      <c r="DB484" s="223">
        <f t="shared" ca="1" si="955"/>
        <v>-1.5986169698430105E-4</v>
      </c>
      <c r="DC484" s="223">
        <f t="shared" ca="1" si="956"/>
        <v>1.4634244507630151E-4</v>
      </c>
      <c r="DD484" s="223">
        <f t="shared" ca="1" si="957"/>
        <v>-1.3062206657842964E-4</v>
      </c>
      <c r="DE484" s="223">
        <f t="shared" ca="1" si="958"/>
        <v>1.1293701061585361E-4</v>
      </c>
      <c r="DF484" s="223">
        <f t="shared" ca="1" si="959"/>
        <v>-9.3553276891562552E-5</v>
      </c>
      <c r="DG484" s="223">
        <f t="shared" ca="1" si="960"/>
        <v>7.276241480319134E-5</v>
      </c>
      <c r="DH484" s="223">
        <f t="shared" ca="1" si="961"/>
        <v>-5.0877138268726703E-5</v>
      </c>
      <c r="DI484" s="223">
        <f t="shared" ca="1" si="962"/>
        <v>2.8226622218139002E-5</v>
      </c>
      <c r="DJ484" s="223">
        <f t="shared" ca="1" si="963"/>
        <v>-5.151551495977824E-6</v>
      </c>
      <c r="DK484" s="223">
        <f t="shared" ca="1" si="964"/>
        <v>-1.8001003355770949E-5</v>
      </c>
      <c r="DL484" s="223">
        <f t="shared" ca="1" si="965"/>
        <v>4.0882806361657885E-5</v>
      </c>
      <c r="DM484" s="223">
        <f t="shared" ca="1" si="966"/>
        <v>-6.3149693906044049E-5</v>
      </c>
      <c r="DN484" s="223">
        <f t="shared" ca="1" si="967"/>
        <v>8.4466751274195226E-5</v>
      </c>
      <c r="DO484" s="223">
        <f t="shared" ca="1" si="968"/>
        <v>-1.0451335008130274E-4</v>
      </c>
      <c r="DP484" s="223">
        <f t="shared" ca="1" si="969"/>
        <v>1.2298797082189203E-4</v>
      </c>
      <c r="DQ484" s="223">
        <f t="shared" ca="1" si="970"/>
        <v>-1.3961273800380735E-4</v>
      </c>
      <c r="DR484" s="223">
        <f t="shared" ca="1" si="971"/>
        <v>1.5413759965424113E-4</v>
      </c>
      <c r="DS484" s="223">
        <f t="shared" ca="1" si="972"/>
        <v>-1.6634408833420046E-4</v>
      </c>
      <c r="DT484" s="223">
        <f t="shared" ca="1" si="973"/>
        <v>1.7604860709211146E-4</v>
      </c>
      <c r="DU484" s="223">
        <f t="shared" ca="1" si="974"/>
        <v>-1.8310519093285511E-4</v>
      </c>
      <c r="DV484" s="223">
        <f t="shared" ca="1" si="975"/>
        <v>1.8740770226718541E-4</v>
      </c>
      <c r="DW484" s="223">
        <f t="shared" ca="1" si="976"/>
        <v>-1.8889142731984531E-4</v>
      </c>
      <c r="DX484" s="223">
        <f t="shared" ca="1" si="977"/>
        <v>1.8753404948498636E-4</v>
      </c>
      <c r="DY484" s="223">
        <f t="shared" ca="1" si="978"/>
        <v>-1.8335598498869703E-4</v>
      </c>
      <c r="DZ484" s="223">
        <f t="shared" ca="1" si="979"/>
        <v>1.7642007580995081E-4</v>
      </c>
      <c r="EA484" s="223">
        <f t="shared" ca="1" si="980"/>
        <v>-1.668306444787646E-4</v>
      </c>
      <c r="EB484" s="223">
        <f t="shared" ca="1" si="981"/>
        <v>1.5473192496822424E-4</v>
      </c>
      <c r="EC484" s="223">
        <f t="shared" ca="1" si="982"/>
        <v>-1.4030589328128035E-4</v>
      </c>
      <c r="ED484" s="223">
        <f t="shared" ca="1" si="983"/>
        <v>1.2376953036230534E-4</v>
      </c>
      <c r="EE484" s="223">
        <f t="shared" ca="1" si="984"/>
        <v>-1.0537155850168365E-4</v>
      </c>
      <c r="EF484" s="223">
        <f t="shared" ca="1" si="985"/>
        <v>8.5388700321069056E-5</v>
      </c>
      <c r="EG484" s="223">
        <f t="shared" ca="1" si="986"/>
        <v>-6.4121516607612312E-5</v>
      </c>
      <c r="EH484" s="223">
        <f t="shared" ca="1" si="987"/>
        <v>4.1889885599904274E-5</v>
      </c>
      <c r="EI484" s="223">
        <f t="shared" ca="1" si="988"/>
        <v>-1.9028191721549628E-5</v>
      </c>
      <c r="EJ484" s="223">
        <f t="shared" ca="1" si="989"/>
        <v>-4.1197038717765436E-6</v>
      </c>
      <c r="EK484" s="223">
        <f t="shared" ca="1" si="990"/>
        <v>2.7205635284240206E-5</v>
      </c>
      <c r="EL484" s="223">
        <f t="shared" ca="1" si="991"/>
        <v>-4.9882368618963866E-5</v>
      </c>
      <c r="EM484" s="223">
        <f t="shared" ca="1" si="992"/>
        <v>7.1808824699010526E-5</v>
      </c>
      <c r="EN484" s="223">
        <f t="shared" ca="1" si="993"/>
        <v>-9.2655209215745097E-5</v>
      </c>
      <c r="EO484" s="223">
        <f t="shared" ca="1" si="994"/>
        <v>1.1210797314217612E-4</v>
      </c>
      <c r="EP484" s="223">
        <f t="shared" ca="1" si="995"/>
        <v>-1.2987452880214938E-4</v>
      </c>
      <c r="EQ484" s="223">
        <f t="shared" ca="1" si="996"/>
        <v>1.4568765066139239E-4</v>
      </c>
      <c r="ER484" s="223">
        <f t="shared" ca="1" si="997"/>
        <v>-1.593094946482534E-4</v>
      </c>
      <c r="ES484" s="223">
        <f t="shared" ca="1" si="998"/>
        <v>1.7053517554990998E-4</v>
      </c>
      <c r="ET484" s="223">
        <f t="shared" ca="1" si="999"/>
        <v>-1.7919584867671527E-4</v>
      </c>
      <c r="EU484" s="223">
        <f t="shared" ca="1" si="1000"/>
        <v>1.8516124944346749E-4</v>
      </c>
      <c r="EV484" s="223">
        <f t="shared" ca="1" si="1001"/>
        <v>-1.8834165267001869E-4</v>
      </c>
      <c r="EW484" s="223">
        <f t="shared" ca="1" si="1002"/>
        <v>1.8868922213151747E-4</v>
      </c>
      <c r="EX484" s="223">
        <f t="shared" ca="1" si="1003"/>
        <v>-1.8619873005974253E-4</v>
      </c>
      <c r="EY484" s="223">
        <f t="shared" ca="1" si="1004"/>
        <v>1.8090763577361204E-4</v>
      </c>
      <c r="EZ484" s="223">
        <f t="shared" ca="1" si="1005"/>
        <v>-1.728955222561532E-4</v>
      </c>
      <c r="FA484" s="223">
        <f t="shared" ca="1" si="1006"/>
        <v>1.6228289915235893E-4</v>
      </c>
      <c r="FB484" s="223">
        <f t="shared" ca="1" si="1007"/>
        <v>-1.4922939019197703E-4</v>
      </c>
      <c r="FC484" s="223">
        <f t="shared" ca="1" si="1008"/>
        <v>1.3393133230000707E-4</v>
      </c>
      <c r="FD484" s="223">
        <f t="shared" ca="1" si="1009"/>
        <v>-1.1661882250660754E-4</v>
      </c>
      <c r="FE484" s="223">
        <f t="shared" ca="1" si="1010"/>
        <v>9.7552257073615884E-5</v>
      </c>
      <c r="FF484" s="223">
        <f t="shared" ca="1" si="1011"/>
        <v>-7.70184148923449E-5</v>
      </c>
      <c r="FG484" s="223">
        <f t="shared" ca="1" si="1012"/>
        <v>5.5326144062143893E-5</v>
      </c>
      <c r="FH484" s="223">
        <f t="shared" ca="1" si="1013"/>
        <v>-3.2801716527540643E-5</v>
      </c>
      <c r="FI484" s="223">
        <f t="shared" ca="1" si="1014"/>
        <v>9.7839206444409835E-6</v>
      </c>
      <c r="FJ484" s="223">
        <f t="shared" ca="1" si="1015"/>
        <v>1.338103451206035E-5</v>
      </c>
      <c r="FK484" s="223">
        <f t="shared" ca="1" si="1016"/>
        <v>-3.6344726454388157E-5</v>
      </c>
      <c r="FL484" s="223">
        <f t="shared" ca="1" si="1017"/>
        <v>5.8761759881076982E-5</v>
      </c>
      <c r="FM484" s="223">
        <f t="shared" ca="1" si="1018"/>
        <v>-8.0294961743566717E-5</v>
      </c>
      <c r="FN484" s="223">
        <f t="shared" ca="1" si="1019"/>
        <v>1.0062045264266583E-4</v>
      </c>
      <c r="FO484" s="223">
        <f t="shared" ca="1" si="1020"/>
        <v>-1.1943251827624278E-4</v>
      </c>
      <c r="FP484" s="223">
        <f t="shared" ca="1" si="1021"/>
        <v>1.3644820766685683E-4</v>
      </c>
      <c r="FQ484" s="223">
        <f t="shared" ca="1" si="1022"/>
        <v>-1.5141158900781001E-4</v>
      </c>
      <c r="FR484" s="223">
        <f t="shared" ca="1" si="1023"/>
        <v>1.640975991157887E-4</v>
      </c>
      <c r="FS484" s="223">
        <f t="shared" ca="1" si="1024"/>
        <v>-1.7431542859060219E-4</v>
      </c>
      <c r="FT484" s="223">
        <f t="shared" ca="1" si="1025"/>
        <v>1.8191139176616076E-4</v>
      </c>
      <c r="FU484" s="223">
        <f t="shared" ca="1" si="1026"/>
        <v>-1.8677123828595858E-4</v>
      </c>
      <c r="FV484" s="223">
        <f t="shared" ca="1" si="1027"/>
        <v>1.8882187153478915E-4</v>
      </c>
      <c r="FW484" s="223">
        <f t="shared" ca="1" si="1028"/>
        <v>-1.8803244807984954E-4</v>
      </c>
      <c r="FX484" s="223">
        <f t="shared" ca="1" si="1029"/>
        <v>1.8441484158470415E-4</v>
      </c>
      <c r="FY484" s="223">
        <f t="shared" ca="1" si="1030"/>
        <v>-1.7802346421831068E-4</v>
      </c>
      <c r="FZ484" s="223">
        <f t="shared" ca="1" si="1031"/>
        <v>1.6895444824537237E-4</v>
      </c>
      <c r="GA484" s="223">
        <f t="shared" ca="1" si="1032"/>
        <v>-1.5734420010759766E-4</v>
      </c>
      <c r="GB484" s="223">
        <f t="shared" ca="1" si="1033"/>
        <v>1.4336734874380622E-4</v>
      </c>
      <c r="GC484" s="223">
        <f t="shared" ca="1" si="1034"/>
        <v>-1.2723411900820848E-4</v>
      </c>
      <c r="GD484" s="223">
        <f t="shared" ca="1" si="1035"/>
        <v>1.0918716969289741E-4</v>
      </c>
      <c r="GE484" s="223">
        <f t="shared" ca="1" si="1036"/>
        <v>-8.9497943713689009E-5</v>
      </c>
      <c r="GF484" s="223">
        <f t="shared" ca="1" si="1037"/>
        <v>6.8462585356108985E-5</v>
      </c>
      <c r="GG484" s="223">
        <f t="shared" ca="1" si="1038"/>
        <v>-4.6397485989642189E-5</v>
      </c>
      <c r="GH484" s="223">
        <f t="shared" ca="1" si="1039"/>
        <v>2.363452524697105E-5</v>
      </c>
      <c r="GI484" s="223">
        <f t="shared" ca="1" si="1040"/>
        <v>-5.1607924550817912E-7</v>
      </c>
      <c r="GJ484" s="223">
        <f t="shared" ca="1" si="1041"/>
        <v>-2.2610129068153723E-5</v>
      </c>
      <c r="GK484" s="223">
        <f t="shared" ca="1" si="1042"/>
        <v>4.5396259995085381E-5</v>
      </c>
      <c r="GL484" s="223">
        <f t="shared" ca="1" si="1043"/>
        <v>-6.7499588916734605E-5</v>
      </c>
      <c r="GM484" s="223">
        <f t="shared" ca="1" si="1044"/>
        <v>8.8587661192265026E-5</v>
      </c>
      <c r="GN484" s="223">
        <f t="shared" ca="1" si="1045"/>
        <v>-1.0834329258585942E-4</v>
      </c>
      <c r="GO484" s="223">
        <f t="shared" ca="1" si="1046"/>
        <v>1.2646934001274524E-4</v>
      </c>
      <c r="GP484" s="223">
        <f t="shared" ca="1" si="1047"/>
        <v>-1.4269317084783615E-4</v>
      </c>
      <c r="GQ484" s="223">
        <f t="shared" ca="1" si="1048"/>
        <v>1.5677076357421864E-4</v>
      </c>
      <c r="GR484" s="223">
        <f t="shared" ca="1" si="1049"/>
        <v>-1.6849037809381223E-4</v>
      </c>
      <c r="GS484" s="223">
        <f t="shared" ca="1" si="1050"/>
        <v>1.776757404955874E-4</v>
      </c>
      <c r="GT484" s="223">
        <f t="shared" ca="1" si="1051"/>
        <v>-1.8418869437927934E-4</v>
      </c>
      <c r="GU484" s="223">
        <f t="shared" ca="1" si="1052"/>
        <v>1.8793127885619325E-4</v>
      </c>
      <c r="GV484" s="223">
        <f t="shared" ca="1" si="1053"/>
        <v>-1.8884720197218953E-4</v>
      </c>
      <c r="GW484" s="223">
        <f t="shared" ca="1" si="1054"/>
        <v>1.8692268739106167E-4</v>
      </c>
      <c r="GX484" s="223">
        <f t="shared" ca="1" si="1055"/>
        <v>-1.8218668160345085E-4</v>
      </c>
      <c r="GY484" s="223">
        <f t="shared" ca="1" si="1056"/>
        <v>1.7471041854469729E-4</v>
      </c>
      <c r="GZ484" s="223">
        <f t="shared" ca="1" si="1057"/>
        <v>-1.6460634817011587E-4</v>
      </c>
      <c r="HA484" s="223">
        <f t="shared" ca="1" si="1058"/>
        <v>1.5202644510304081E-4</v>
      </c>
      <c r="HB484" s="223">
        <f t="shared" ca="1" si="1059"/>
        <v>-1.3715992279502204E-4</v>
      </c>
      <c r="HC484" s="223">
        <f t="shared" ca="1" si="1060"/>
        <v>1.2023038757934213E-4</v>
      </c>
      <c r="HD484" s="223">
        <f t="shared" ca="1" si="1061"/>
        <v>-1.0149247542371282E-4</v>
      </c>
      <c r="HE484" s="223">
        <f t="shared" ca="1" si="1062"/>
        <v>8.1228021968271361E-5</v>
      </c>
      <c r="HF484" s="223">
        <f t="shared" ca="1" si="1063"/>
        <v>-5.9741823455155804E-5</v>
      </c>
      <c r="HG484" s="223">
        <f t="shared" ca="1" si="1064"/>
        <v>3.7357052309430742E-5</v>
      </c>
      <c r="HH484" s="223">
        <f t="shared" ca="1" si="1065"/>
        <v>-1.441039632495226E-5</v>
      </c>
      <c r="HI484" s="223">
        <f t="shared" ca="1" si="1066"/>
        <v>-8.7530054335088021E-6</v>
      </c>
      <c r="HJ484" s="223">
        <f t="shared" ca="1" si="1067"/>
        <v>3.1784753842929749E-5</v>
      </c>
      <c r="HK484" s="223">
        <f t="shared" ca="1" si="1068"/>
        <v>-5.4338429969201282E-5</v>
      </c>
      <c r="HL484" s="223">
        <f t="shared" ca="1" si="1069"/>
        <v>7.6074805530405891E-5</v>
      </c>
      <c r="HM484" s="223">
        <f t="shared" ca="1" si="1070"/>
        <v>-9.6666945205807245E-5</v>
      </c>
      <c r="HN484" s="223">
        <f t="shared" ca="1" si="1071"/>
        <v>1.158051240474534E-4</v>
      </c>
      <c r="HO484" s="223">
        <f t="shared" ca="1" si="1072"/>
        <v>-1.3320148603173499E-4</v>
      </c>
      <c r="HP484" s="223">
        <f t="shared" ca="1" si="1073"/>
        <v>1.4859437368181116E-4</v>
      </c>
      <c r="HQ484" s="223">
        <f t="shared" ca="1" si="1074"/>
        <v>-1.6175226363967401E-4</v>
      </c>
      <c r="HR484" s="223">
        <f t="shared" ca="1" si="1075"/>
        <v>1.7247724899298363E-4</v>
      </c>
      <c r="HS484" s="223">
        <f t="shared" ca="1" si="1076"/>
        <v>-1.8060801597916885E-4</v>
      </c>
      <c r="HT484" s="223">
        <f t="shared" ca="1" si="1077"/>
        <v>1.860222702946147E-4</v>
      </c>
      <c r="HU484" s="223">
        <f t="shared" ca="1" si="1078"/>
        <v>-1.8863857651482495E-4</v>
      </c>
      <c r="HV484" s="223">
        <f t="shared" ca="1" si="1079"/>
        <v>1.884175829589768E-4</v>
      </c>
      <c r="HW484" s="223">
        <f t="shared" ca="1" si="1080"/>
        <v>-1.8536261357585571E-4</v>
      </c>
      <c r="HX484" s="223">
        <f t="shared" ca="1" si="1081"/>
        <v>1.7951961794855154E-4</v>
      </c>
      <c r="HY484" s="223">
        <f t="shared" ca="1" si="1082"/>
        <v>-1.7097648016997592E-4</v>
      </c>
      <c r="HZ484" s="223">
        <f t="shared" ca="1" si="1083"/>
        <v>1.5986169698430487E-4</v>
      </c>
      <c r="IA484" s="223">
        <f t="shared" ca="1" si="1084"/>
        <v>-1.4634244507629929E-4</v>
      </c>
      <c r="IB484" s="223">
        <f t="shared" ca="1" si="1085"/>
        <v>1.3062206657841934E-4</v>
      </c>
      <c r="IC484" s="223">
        <f t="shared" ca="1" si="1086"/>
        <v>-1.1293701061585938E-4</v>
      </c>
      <c r="ID484" s="223">
        <f t="shared" ca="1" si="1087"/>
        <v>9.3553276891559516E-5</v>
      </c>
      <c r="IE484" s="223">
        <f t="shared" ca="1" si="1088"/>
        <v>-2.3001430846237539E-4</v>
      </c>
      <c r="IF484" s="223">
        <f t="shared" ca="1" si="1089"/>
        <v>5.0877138268733656E-5</v>
      </c>
      <c r="IG484" s="223">
        <f t="shared" ca="1" si="1090"/>
        <v>-2.8226622218135533E-5</v>
      </c>
      <c r="IH484" s="223">
        <f t="shared" ca="1" si="1091"/>
        <v>5.1515514959635667E-6</v>
      </c>
      <c r="II484" s="223">
        <f t="shared" ca="1" si="1092"/>
        <v>1.8001003355763752E-5</v>
      </c>
      <c r="IJ484" s="223">
        <f t="shared" ca="1" si="1093"/>
        <v>-4.0882806361661328E-5</v>
      </c>
      <c r="IK484" s="223">
        <f t="shared" ca="1" si="1094"/>
        <v>6.314969390605748E-5</v>
      </c>
      <c r="IL484" s="223">
        <f t="shared" ca="1" si="1095"/>
        <v>-8.4466751274188748E-5</v>
      </c>
      <c r="IM484" s="223">
        <f t="shared" ca="1" si="1096"/>
        <v>1.0451335008130567E-4</v>
      </c>
      <c r="IN484" s="223">
        <f t="shared" ca="1" si="1097"/>
        <v>-1.2298797082190287E-4</v>
      </c>
      <c r="IO484" s="223">
        <f t="shared" ca="1" si="1098"/>
        <v>1.396127380038025E-4</v>
      </c>
      <c r="IP484" s="223">
        <f t="shared" ca="1" si="1099"/>
        <v>-1.5413759965424319E-4</v>
      </c>
      <c r="IQ484" s="223">
        <f t="shared" ca="1" si="1100"/>
        <v>1.6634408833420721E-4</v>
      </c>
      <c r="IR484" s="223">
        <f t="shared" ca="1" si="1101"/>
        <v>-1.7604860709210884E-4</v>
      </c>
      <c r="IS484" s="223">
        <f t="shared" ca="1" si="1102"/>
        <v>1.8310519093285601E-4</v>
      </c>
      <c r="IT484" s="223">
        <f t="shared" ca="1" si="1103"/>
        <v>-1.8740770226718717E-4</v>
      </c>
      <c r="IU484" s="223">
        <f t="shared" ca="1" si="1104"/>
        <v>1.8889142731984531E-4</v>
      </c>
      <c r="IV484" s="223">
        <f t="shared" ca="1" si="1105"/>
        <v>-1.8753404948498596E-4</v>
      </c>
      <c r="IW484" s="223">
        <f t="shared" ca="1" si="1106"/>
        <v>1.8335598498869362E-4</v>
      </c>
      <c r="IX484" s="223">
        <f t="shared" ca="1" si="1107"/>
        <v>-1.7642007580995339E-4</v>
      </c>
      <c r="IY484" s="223">
        <f t="shared" ca="1" si="1108"/>
        <v>1.6683064447876295E-4</v>
      </c>
      <c r="IZ484" s="223">
        <f t="shared" ca="1" si="1109"/>
        <v>-1.5473192496821605E-4</v>
      </c>
      <c r="JA484" s="223">
        <f t="shared" ca="1" si="1110"/>
        <v>1.403058932812852E-4</v>
      </c>
      <c r="JB484" s="223">
        <f t="shared" ca="1" si="1111"/>
        <v>-1.2376953036230269E-4</v>
      </c>
    </row>
    <row r="485" spans="2:262">
      <c r="B485" s="230">
        <v>124</v>
      </c>
      <c r="C485" s="229">
        <f t="shared" si="1112"/>
        <v>2.4218750000000017E-3</v>
      </c>
      <c r="D485" s="226">
        <f t="shared" ca="1" si="855"/>
        <v>49.892398671198265</v>
      </c>
      <c r="E485" s="225">
        <f ca="1">DZ361</f>
        <v>-0.10760132880173556</v>
      </c>
      <c r="F485" s="224">
        <v>124</v>
      </c>
      <c r="G485" s="223">
        <f t="shared" ca="1" si="856"/>
        <v>9.6256488454397787E-5</v>
      </c>
      <c r="H485" s="223">
        <f t="shared" ca="1" si="857"/>
        <v>-8.0020545338598074E-5</v>
      </c>
      <c r="I485" s="223">
        <f t="shared" ca="1" si="858"/>
        <v>6.3013960627507853E-5</v>
      </c>
      <c r="J485" s="223">
        <f t="shared" ca="1" si="859"/>
        <v>-4.5400517028640041E-5</v>
      </c>
      <c r="K485" s="223">
        <f t="shared" ca="1" si="860"/>
        <v>2.7349841632339259E-5</v>
      </c>
      <c r="L485" s="223">
        <f t="shared" ca="1" si="861"/>
        <v>-9.035772310174469E-6</v>
      </c>
      <c r="M485" s="223">
        <f t="shared" ca="1" si="862"/>
        <v>-9.3653164387925574E-6</v>
      </c>
      <c r="N485" s="223">
        <f t="shared" ca="1" si="863"/>
        <v>2.7676212070851301E-5</v>
      </c>
      <c r="O485" s="223">
        <f t="shared" ca="1" si="864"/>
        <v>-4.5720570651311228E-5</v>
      </c>
      <c r="P485" s="223">
        <f t="shared" ca="1" si="865"/>
        <v>6.3324615142992797E-5</v>
      </c>
      <c r="Q485" s="223">
        <f t="shared" ca="1" si="866"/>
        <v>-8.0318808974092032E-5</v>
      </c>
      <c r="R485" s="223">
        <f t="shared" ca="1" si="867"/>
        <v>9.6539488768042958E-5</v>
      </c>
      <c r="S485" s="223">
        <f t="shared" ca="1" si="868"/>
        <v>-1.1183044051130487E-4</v>
      </c>
      <c r="T485" s="223">
        <f t="shared" ca="1" si="869"/>
        <v>1.2604440397970563E-4</v>
      </c>
      <c r="U485" s="223">
        <f t="shared" ca="1" si="870"/>
        <v>-1.3904449093490181E-4</v>
      </c>
      <c r="V485" s="223">
        <f t="shared" ca="1" si="871"/>
        <v>1.5070550343294439E-4</v>
      </c>
      <c r="W485" s="223">
        <f t="shared" ca="1" si="872"/>
        <v>-1.609151395489194E-4</v>
      </c>
      <c r="X485" s="223">
        <f t="shared" ca="1" si="873"/>
        <v>1.6957507490587511E-4</v>
      </c>
      <c r="Y485" s="223">
        <f t="shared" ca="1" si="874"/>
        <v>-1.766019095923219E-4</v>
      </c>
      <c r="Z485" s="223">
        <f t="shared" ca="1" si="875"/>
        <v>1.8192797134897073E-4</v>
      </c>
      <c r="AA485" s="223">
        <f t="shared" ca="1" si="876"/>
        <v>-1.8550196728958347E-4</v>
      </c>
      <c r="AB485" s="223">
        <f t="shared" ca="1" si="877"/>
        <v>1.8728947787950722E-4</v>
      </c>
      <c r="AC485" s="223">
        <f t="shared" ca="1" si="878"/>
        <v>-1.8727328841460812E-4</v>
      </c>
      <c r="AD485" s="223">
        <f t="shared" ca="1" si="879"/>
        <v>1.8545355480828322E-4</v>
      </c>
      <c r="AE485" s="223">
        <f t="shared" ca="1" si="880"/>
        <v>-1.8184780208992953E-4</v>
      </c>
      <c r="AF485" s="223">
        <f t="shared" ca="1" si="881"/>
        <v>1.7649075562932865E-4</v>
      </c>
      <c r="AG485" s="223">
        <f t="shared" ca="1" si="882"/>
        <v>-1.6943400671235722E-4</v>
      </c>
      <c r="AH485" s="223">
        <f t="shared" ca="1" si="883"/>
        <v>1.6074551568869504E-4</v>
      </c>
      <c r="AI485" s="223">
        <f t="shared" ca="1" si="884"/>
        <v>-1.5050895747651478E-4</v>
      </c>
      <c r="AJ485" s="223">
        <f t="shared" ca="1" si="885"/>
        <v>1.3882291572726871E-4</v>
      </c>
      <c r="AK485" s="223">
        <f t="shared" ca="1" si="886"/>
        <v>-1.2579993341124565E-4</v>
      </c>
      <c r="AL485" s="223">
        <f t="shared" ca="1" si="887"/>
        <v>1.1156542896723149E-4</v>
      </c>
      <c r="AM485" s="223">
        <f t="shared" ca="1" si="888"/>
        <v>-9.6256488454395537E-5</v>
      </c>
      <c r="AN485" s="223">
        <f t="shared" ca="1" si="889"/>
        <v>8.0020545338596976E-5</v>
      </c>
      <c r="AO485" s="223">
        <f t="shared" ca="1" si="890"/>
        <v>-6.3013960627505603E-5</v>
      </c>
      <c r="AP485" s="223">
        <f t="shared" ca="1" si="891"/>
        <v>4.5400517028639017E-5</v>
      </c>
      <c r="AQ485" s="223">
        <f t="shared" ca="1" si="892"/>
        <v>-2.7349841632336915E-5</v>
      </c>
      <c r="AR485" s="223">
        <f t="shared" ca="1" si="893"/>
        <v>9.0357723101737642E-6</v>
      </c>
      <c r="AS485" s="223">
        <f t="shared" ca="1" si="894"/>
        <v>9.3653164387946038E-6</v>
      </c>
      <c r="AT485" s="223">
        <f t="shared" ca="1" si="895"/>
        <v>-2.7676212070851993E-5</v>
      </c>
      <c r="AU485" s="223">
        <f t="shared" ca="1" si="896"/>
        <v>4.572057065131322E-5</v>
      </c>
      <c r="AV485" s="223">
        <f t="shared" ca="1" si="897"/>
        <v>-6.3324615142993461E-5</v>
      </c>
      <c r="AW485" s="223">
        <f t="shared" ca="1" si="898"/>
        <v>8.0318808974090867E-5</v>
      </c>
      <c r="AX485" s="223">
        <f t="shared" ca="1" si="899"/>
        <v>-9.6539488768045289E-5</v>
      </c>
      <c r="AY485" s="223">
        <f t="shared" ca="1" si="900"/>
        <v>1.1183044051130599E-4</v>
      </c>
      <c r="AZ485" s="223">
        <f t="shared" ca="1" si="901"/>
        <v>-1.2604440397970569E-4</v>
      </c>
      <c r="BA485" s="223">
        <f t="shared" ca="1" si="902"/>
        <v>1.3904449093490095E-4</v>
      </c>
      <c r="BB485" s="223">
        <f t="shared" ca="1" si="903"/>
        <v>-1.5070550343294602E-4</v>
      </c>
      <c r="BC485" s="223">
        <f t="shared" ca="1" si="904"/>
        <v>1.6091513954892011E-4</v>
      </c>
      <c r="BD485" s="223">
        <f t="shared" ca="1" si="905"/>
        <v>-1.6957507490587514E-4</v>
      </c>
      <c r="BE485" s="223">
        <f t="shared" ca="1" si="906"/>
        <v>1.7660190959232331E-4</v>
      </c>
      <c r="BF485" s="223">
        <f t="shared" ca="1" si="907"/>
        <v>-1.8192797134897139E-4</v>
      </c>
      <c r="BG485" s="223">
        <f t="shared" ca="1" si="908"/>
        <v>1.8550196728958369E-4</v>
      </c>
      <c r="BH485" s="223">
        <f t="shared" ca="1" si="909"/>
        <v>-1.8728947787950717E-4</v>
      </c>
      <c r="BI485" s="223">
        <f t="shared" ca="1" si="910"/>
        <v>1.872732884146079E-4</v>
      </c>
      <c r="BJ485" s="223">
        <f t="shared" ca="1" si="911"/>
        <v>-1.85453554808283E-4</v>
      </c>
      <c r="BK485" s="223">
        <f t="shared" ca="1" si="912"/>
        <v>1.8184780208992918E-4</v>
      </c>
      <c r="BL485" s="223">
        <f t="shared" ca="1" si="913"/>
        <v>-1.7649075562932909E-4</v>
      </c>
      <c r="BM485" s="223">
        <f t="shared" ca="1" si="914"/>
        <v>1.6943400671235552E-4</v>
      </c>
      <c r="BN485" s="223">
        <f t="shared" ca="1" si="915"/>
        <v>-1.6074551568869436E-4</v>
      </c>
      <c r="BO485" s="223">
        <f t="shared" ca="1" si="916"/>
        <v>1.5050895747651397E-4</v>
      </c>
      <c r="BP485" s="223">
        <f t="shared" ca="1" si="917"/>
        <v>-1.3882291572726957E-4</v>
      </c>
      <c r="BQ485" s="223">
        <f t="shared" ca="1" si="918"/>
        <v>1.2579993341124265E-4</v>
      </c>
      <c r="BR485" s="223">
        <f t="shared" ca="1" si="919"/>
        <v>-1.115654289672304E-4</v>
      </c>
      <c r="BS485" s="223">
        <f t="shared" ca="1" si="920"/>
        <v>9.6256488454396648E-5</v>
      </c>
      <c r="BT485" s="223">
        <f t="shared" ca="1" si="921"/>
        <v>-8.0020545338593317E-5</v>
      </c>
      <c r="BU485" s="223">
        <f t="shared" ca="1" si="922"/>
        <v>6.3013960627504329E-5</v>
      </c>
      <c r="BV485" s="223">
        <f t="shared" ca="1" si="923"/>
        <v>-4.5400517028637676E-5</v>
      </c>
      <c r="BW485" s="223">
        <f t="shared" ca="1" si="924"/>
        <v>2.7349841632338175E-5</v>
      </c>
      <c r="BX485" s="223">
        <f t="shared" ca="1" si="925"/>
        <v>-9.0357723101697256E-6</v>
      </c>
      <c r="BY485" s="223">
        <f t="shared" ca="1" si="926"/>
        <v>-9.3653164387959726E-6</v>
      </c>
      <c r="BZ485" s="223">
        <f t="shared" ca="1" si="927"/>
        <v>2.7676212070853361E-5</v>
      </c>
      <c r="CA485" s="223">
        <f t="shared" ca="1" si="928"/>
        <v>-4.5720570651311973E-5</v>
      </c>
      <c r="CB485" s="223">
        <f t="shared" ca="1" si="929"/>
        <v>6.3324615142997269E-5</v>
      </c>
      <c r="CC485" s="223">
        <f t="shared" ca="1" si="930"/>
        <v>-8.031880897409454E-5</v>
      </c>
      <c r="CD485" s="223">
        <f t="shared" ca="1" si="931"/>
        <v>9.6539488768044177E-5</v>
      </c>
      <c r="CE485" s="223">
        <f t="shared" ca="1" si="932"/>
        <v>-1.1183044051130491E-4</v>
      </c>
      <c r="CF485" s="223">
        <f t="shared" ca="1" si="933"/>
        <v>1.2604440397970867E-4</v>
      </c>
      <c r="CG485" s="223">
        <f t="shared" ca="1" si="934"/>
        <v>-1.3904449093490368E-4</v>
      </c>
      <c r="CH485" s="223">
        <f t="shared" ca="1" si="935"/>
        <v>1.5070550343294523E-4</v>
      </c>
      <c r="CI485" s="223">
        <f t="shared" ca="1" si="936"/>
        <v>-1.6091513954892217E-4</v>
      </c>
      <c r="CJ485" s="223">
        <f t="shared" ca="1" si="937"/>
        <v>1.6957507490587687E-4</v>
      </c>
      <c r="CK485" s="223">
        <f t="shared" ca="1" si="938"/>
        <v>-1.7660190959232285E-4</v>
      </c>
      <c r="CL485" s="223">
        <f t="shared" ca="1" si="939"/>
        <v>1.8192797134897106E-4</v>
      </c>
      <c r="CM485" s="223">
        <f t="shared" ca="1" si="940"/>
        <v>-1.8550196728958426E-4</v>
      </c>
      <c r="CN485" s="223">
        <f t="shared" ca="1" si="941"/>
        <v>1.8728947787950711E-4</v>
      </c>
      <c r="CO485" s="223">
        <f t="shared" ca="1" si="942"/>
        <v>-1.8727328841460799E-4</v>
      </c>
      <c r="CP485" s="223">
        <f t="shared" ca="1" si="943"/>
        <v>1.8545355480828241E-4</v>
      </c>
      <c r="CQ485" s="223">
        <f t="shared" ca="1" si="944"/>
        <v>-1.8184780208992948E-4</v>
      </c>
      <c r="CR485" s="223">
        <f t="shared" ca="1" si="945"/>
        <v>1.7649075562932773E-4</v>
      </c>
      <c r="CS485" s="223">
        <f t="shared" ca="1" si="946"/>
        <v>-1.6943400671235381E-4</v>
      </c>
      <c r="CT485" s="223">
        <f t="shared" ca="1" si="947"/>
        <v>1.6074551568869501E-4</v>
      </c>
      <c r="CU485" s="223">
        <f t="shared" ca="1" si="948"/>
        <v>-1.5050895747651156E-4</v>
      </c>
      <c r="CV485" s="223">
        <f t="shared" ca="1" si="949"/>
        <v>1.3882291572727044E-4</v>
      </c>
      <c r="CW485" s="223">
        <f t="shared" ca="1" si="950"/>
        <v>-1.2579993341124362E-4</v>
      </c>
      <c r="CX485" s="223">
        <f t="shared" ca="1" si="951"/>
        <v>1.1156542896722714E-4</v>
      </c>
      <c r="CY485" s="223">
        <f t="shared" ca="1" si="952"/>
        <v>-9.6256488454397746E-5</v>
      </c>
      <c r="CZ485" s="223">
        <f t="shared" ca="1" si="953"/>
        <v>8.0020545338594482E-5</v>
      </c>
      <c r="DA485" s="223">
        <f t="shared" ca="1" si="954"/>
        <v>-6.3013960627500507E-5</v>
      </c>
      <c r="DB485" s="223">
        <f t="shared" ca="1" si="955"/>
        <v>4.5400517028638929E-5</v>
      </c>
      <c r="DC485" s="223">
        <f t="shared" ca="1" si="956"/>
        <v>-2.7349841632334191E-5</v>
      </c>
      <c r="DD485" s="223">
        <f t="shared" ca="1" si="957"/>
        <v>9.0357723101656734E-6</v>
      </c>
      <c r="DE485" s="223">
        <f t="shared" ca="1" si="958"/>
        <v>9.3653164387947122E-6</v>
      </c>
      <c r="DF485" s="223">
        <f t="shared" ca="1" si="959"/>
        <v>-2.7676212070857373E-5</v>
      </c>
      <c r="DG485" s="223">
        <f t="shared" ca="1" si="960"/>
        <v>4.572057065131074E-5</v>
      </c>
      <c r="DH485" s="223">
        <f t="shared" ca="1" si="961"/>
        <v>-6.3324615142996063E-5</v>
      </c>
      <c r="DI485" s="223">
        <f t="shared" ca="1" si="962"/>
        <v>8.0318808974098172E-5</v>
      </c>
      <c r="DJ485" s="223">
        <f t="shared" ca="1" si="963"/>
        <v>-9.6539488768043052E-5</v>
      </c>
      <c r="DK485" s="223">
        <f t="shared" ca="1" si="964"/>
        <v>1.1183044051130817E-4</v>
      </c>
      <c r="DL485" s="223">
        <f t="shared" ca="1" si="965"/>
        <v>-1.2604440397971168E-4</v>
      </c>
      <c r="DM485" s="223">
        <f t="shared" ca="1" si="966"/>
        <v>1.3904449093490282E-4</v>
      </c>
      <c r="DN485" s="223">
        <f t="shared" ca="1" si="967"/>
        <v>-1.5070550343294765E-4</v>
      </c>
      <c r="DO485" s="223">
        <f t="shared" ca="1" si="968"/>
        <v>1.6091513954892426E-4</v>
      </c>
      <c r="DP485" s="223">
        <f t="shared" ca="1" si="969"/>
        <v>-1.6957507490587633E-4</v>
      </c>
      <c r="DQ485" s="223">
        <f t="shared" ca="1" si="970"/>
        <v>1.766019095923242E-4</v>
      </c>
      <c r="DR485" s="223">
        <f t="shared" ca="1" si="971"/>
        <v>-1.8192797134897076E-4</v>
      </c>
      <c r="DS485" s="223">
        <f t="shared" ca="1" si="972"/>
        <v>1.8550196728958407E-4</v>
      </c>
      <c r="DT485" s="223">
        <f t="shared" ca="1" si="973"/>
        <v>-1.8728947787950755E-4</v>
      </c>
      <c r="DU485" s="223">
        <f t="shared" ca="1" si="974"/>
        <v>1.8727328841460807E-4</v>
      </c>
      <c r="DV485" s="223">
        <f t="shared" ca="1" si="975"/>
        <v>-1.854535548082826E-4</v>
      </c>
      <c r="DW485" s="223">
        <f t="shared" ca="1" si="976"/>
        <v>1.818478020899272E-4</v>
      </c>
      <c r="DX485" s="223">
        <f t="shared" ca="1" si="977"/>
        <v>-1.7649075562932816E-4</v>
      </c>
      <c r="DY485" s="223">
        <f t="shared" ca="1" si="978"/>
        <v>1.6943400671235432E-4</v>
      </c>
      <c r="DZ485" s="223">
        <f t="shared" ca="1" si="979"/>
        <v>-1.6074551568869566E-4</v>
      </c>
      <c r="EA485" s="223">
        <f t="shared" ca="1" si="980"/>
        <v>1.5050895747651232E-4</v>
      </c>
      <c r="EB485" s="223">
        <f t="shared" ca="1" si="981"/>
        <v>-1.3882291572726412E-4</v>
      </c>
      <c r="EC485" s="223">
        <f t="shared" ca="1" si="982"/>
        <v>1.2579993341124457E-4</v>
      </c>
      <c r="ED485" s="223">
        <f t="shared" ca="1" si="983"/>
        <v>-1.1156542896722817E-4</v>
      </c>
      <c r="EE485" s="223">
        <f t="shared" ca="1" si="984"/>
        <v>9.6256488454389696E-5</v>
      </c>
      <c r="EF485" s="223">
        <f t="shared" ca="1" si="985"/>
        <v>-8.0020545338595648E-5</v>
      </c>
      <c r="EG485" s="223">
        <f t="shared" ca="1" si="986"/>
        <v>6.3013960627501727E-5</v>
      </c>
      <c r="EH485" s="223">
        <f t="shared" ca="1" si="987"/>
        <v>-4.5400517028629836E-5</v>
      </c>
      <c r="EI485" s="223">
        <f t="shared" ca="1" si="988"/>
        <v>2.7349841632335465E-5</v>
      </c>
      <c r="EJ485" s="223">
        <f t="shared" ca="1" si="989"/>
        <v>-9.0357723101669609E-6</v>
      </c>
      <c r="EK485" s="223">
        <f t="shared" ca="1" si="990"/>
        <v>-9.3653164387934247E-6</v>
      </c>
      <c r="EL485" s="223">
        <f t="shared" ca="1" si="991"/>
        <v>2.7676212070856085E-5</v>
      </c>
      <c r="EM485" s="223">
        <f t="shared" ca="1" si="992"/>
        <v>-4.5720570651319807E-5</v>
      </c>
      <c r="EN485" s="223">
        <f t="shared" ca="1" si="993"/>
        <v>6.3324615142994829E-5</v>
      </c>
      <c r="EO485" s="223">
        <f t="shared" ca="1" si="994"/>
        <v>-8.0318808974097006E-5</v>
      </c>
      <c r="EP485" s="223">
        <f t="shared" ca="1" si="995"/>
        <v>9.6539488768051116E-5</v>
      </c>
      <c r="EQ485" s="223">
        <f t="shared" ca="1" si="996"/>
        <v>-1.1183044051130715E-4</v>
      </c>
      <c r="ER485" s="223">
        <f t="shared" ca="1" si="997"/>
        <v>1.2604440397971073E-4</v>
      </c>
      <c r="ES485" s="223">
        <f t="shared" ca="1" si="998"/>
        <v>-1.3904449093490192E-4</v>
      </c>
      <c r="ET485" s="223">
        <f t="shared" ca="1" si="999"/>
        <v>1.5070550343294689E-4</v>
      </c>
      <c r="EU485" s="223">
        <f t="shared" ca="1" si="1000"/>
        <v>-1.6091513954892358E-4</v>
      </c>
      <c r="EV485" s="223">
        <f t="shared" ca="1" si="1001"/>
        <v>1.6957507490587579E-4</v>
      </c>
      <c r="EW485" s="223">
        <f t="shared" ca="1" si="1002"/>
        <v>-1.766019095923238E-4</v>
      </c>
      <c r="EX485" s="223">
        <f t="shared" ca="1" si="1003"/>
        <v>1.8192797134897304E-4</v>
      </c>
      <c r="EY485" s="223">
        <f t="shared" ca="1" si="1004"/>
        <v>-1.8550196728958388E-4</v>
      </c>
      <c r="EZ485" s="223">
        <f t="shared" ca="1" si="1005"/>
        <v>1.8728947787950749E-4</v>
      </c>
      <c r="FA485" s="223">
        <f t="shared" ca="1" si="1006"/>
        <v>-1.8727328841460758E-4</v>
      </c>
      <c r="FB485" s="223">
        <f t="shared" ca="1" si="1007"/>
        <v>1.8545355480828279E-4</v>
      </c>
      <c r="FC485" s="223">
        <f t="shared" ca="1" si="1008"/>
        <v>-1.8184780208992753E-4</v>
      </c>
      <c r="FD485" s="223">
        <f t="shared" ca="1" si="1009"/>
        <v>1.764907556293286E-4</v>
      </c>
      <c r="FE485" s="223">
        <f t="shared" ca="1" si="1010"/>
        <v>-1.6943400671235489E-4</v>
      </c>
      <c r="FF485" s="223">
        <f t="shared" ca="1" si="1011"/>
        <v>1.6074551568869087E-4</v>
      </c>
      <c r="FG485" s="223">
        <f t="shared" ca="1" si="1012"/>
        <v>-1.5050895747651308E-4</v>
      </c>
      <c r="FH485" s="223">
        <f t="shared" ca="1" si="1013"/>
        <v>1.3882291572726499E-4</v>
      </c>
      <c r="FI485" s="223">
        <f t="shared" ca="1" si="1014"/>
        <v>-1.2579993341123763E-4</v>
      </c>
      <c r="FJ485" s="223">
        <f t="shared" ca="1" si="1015"/>
        <v>1.115654289672292E-4</v>
      </c>
      <c r="FK485" s="223">
        <f t="shared" ca="1" si="1016"/>
        <v>-9.6256488454390794E-5</v>
      </c>
      <c r="FL485" s="223">
        <f t="shared" ca="1" si="1017"/>
        <v>8.0020545338587177E-5</v>
      </c>
      <c r="FM485" s="223">
        <f t="shared" ca="1" si="1018"/>
        <v>-6.3013960627502933E-5</v>
      </c>
      <c r="FN485" s="223">
        <f t="shared" ca="1" si="1019"/>
        <v>4.5400517028631076E-5</v>
      </c>
      <c r="FO485" s="223">
        <f t="shared" ca="1" si="1020"/>
        <v>-2.7349841632336725E-5</v>
      </c>
      <c r="FP485" s="223">
        <f t="shared" ca="1" si="1021"/>
        <v>9.0357723101682484E-6</v>
      </c>
      <c r="FQ485" s="223">
        <f t="shared" ca="1" si="1022"/>
        <v>9.365316438802776E-6</v>
      </c>
      <c r="FR485" s="223">
        <f t="shared" ca="1" si="1023"/>
        <v>-2.7676212070854811E-5</v>
      </c>
      <c r="FS485" s="223">
        <f t="shared" ca="1" si="1024"/>
        <v>4.5720570651308219E-5</v>
      </c>
      <c r="FT485" s="223">
        <f t="shared" ca="1" si="1025"/>
        <v>-6.3324615143003666E-5</v>
      </c>
      <c r="FU485" s="223">
        <f t="shared" ca="1" si="1026"/>
        <v>8.0318808974095868E-5</v>
      </c>
      <c r="FV485" s="223">
        <f t="shared" ca="1" si="1027"/>
        <v>-9.6539488768040857E-5</v>
      </c>
      <c r="FW485" s="223">
        <f t="shared" ca="1" si="1028"/>
        <v>1.1183044051131467E-4</v>
      </c>
      <c r="FX485" s="223">
        <f t="shared" ca="1" si="1029"/>
        <v>-1.2604440397970975E-4</v>
      </c>
      <c r="FY485" s="223">
        <f t="shared" ca="1" si="1030"/>
        <v>1.3904449093490108E-4</v>
      </c>
      <c r="FZ485" s="223">
        <f t="shared" ca="1" si="1031"/>
        <v>-1.5070550343295247E-4</v>
      </c>
      <c r="GA485" s="223">
        <f t="shared" ca="1" si="1032"/>
        <v>1.6091513954892293E-4</v>
      </c>
      <c r="GB485" s="223">
        <f t="shared" ca="1" si="1033"/>
        <v>-1.6957507490587522E-4</v>
      </c>
      <c r="GC485" s="223">
        <f t="shared" ca="1" si="1034"/>
        <v>1.7660190959232694E-4</v>
      </c>
      <c r="GD485" s="223">
        <f t="shared" ca="1" si="1035"/>
        <v>-1.8192797134897271E-4</v>
      </c>
      <c r="GE485" s="223">
        <f t="shared" ca="1" si="1036"/>
        <v>1.8550196728958369E-4</v>
      </c>
      <c r="GF485" s="223">
        <f t="shared" ca="1" si="1037"/>
        <v>-1.8728947787950793E-4</v>
      </c>
      <c r="GG485" s="223">
        <f t="shared" ca="1" si="1038"/>
        <v>1.8727328841460763E-4</v>
      </c>
      <c r="GH485" s="223">
        <f t="shared" ca="1" si="1039"/>
        <v>-1.85453554808283E-4</v>
      </c>
      <c r="GI485" s="223">
        <f t="shared" ca="1" si="1040"/>
        <v>1.8184780208992525E-4</v>
      </c>
      <c r="GJ485" s="223">
        <f t="shared" ca="1" si="1041"/>
        <v>-1.7649075562932543E-4</v>
      </c>
      <c r="GK485" s="223">
        <f t="shared" ca="1" si="1042"/>
        <v>1.6943400671235543E-4</v>
      </c>
      <c r="GL485" s="223">
        <f t="shared" ca="1" si="1043"/>
        <v>-1.6074551568869699E-4</v>
      </c>
      <c r="GM485" s="223">
        <f t="shared" ca="1" si="1044"/>
        <v>1.5050895747650749E-4</v>
      </c>
      <c r="GN485" s="223">
        <f t="shared" ca="1" si="1045"/>
        <v>-1.3882291572726586E-4</v>
      </c>
      <c r="GO485" s="223">
        <f t="shared" ca="1" si="1046"/>
        <v>1.2579993341124647E-4</v>
      </c>
      <c r="GP485" s="223">
        <f t="shared" ca="1" si="1047"/>
        <v>-1.1156542896722168E-4</v>
      </c>
      <c r="GQ485" s="223">
        <f t="shared" ca="1" si="1048"/>
        <v>9.6256488454391905E-5</v>
      </c>
      <c r="GR485" s="223">
        <f t="shared" ca="1" si="1049"/>
        <v>-8.0020545338597965E-5</v>
      </c>
      <c r="GS485" s="223">
        <f t="shared" ca="1" si="1050"/>
        <v>6.301396062749411E-5</v>
      </c>
      <c r="GT485" s="223">
        <f t="shared" ca="1" si="1051"/>
        <v>-4.5400517028632329E-5</v>
      </c>
      <c r="GU485" s="223">
        <f t="shared" ca="1" si="1052"/>
        <v>2.7349841632338012E-5</v>
      </c>
      <c r="GV485" s="223">
        <f t="shared" ca="1" si="1053"/>
        <v>-9.0357723101588836E-6</v>
      </c>
      <c r="GW485" s="223">
        <f t="shared" ca="1" si="1054"/>
        <v>-9.3653164388014885E-6</v>
      </c>
      <c r="GX485" s="223">
        <f t="shared" ca="1" si="1055"/>
        <v>2.7676212070853551E-5</v>
      </c>
      <c r="GY485" s="223">
        <f t="shared" ca="1" si="1056"/>
        <v>-4.5720570651327654E-5</v>
      </c>
      <c r="GZ485" s="223">
        <f t="shared" ca="1" si="1057"/>
        <v>6.3324615143002459E-5</v>
      </c>
      <c r="HA485" s="223">
        <f t="shared" ca="1" si="1058"/>
        <v>-8.0318808974094716E-5</v>
      </c>
      <c r="HB485" s="223">
        <f t="shared" ca="1" si="1059"/>
        <v>9.6539488768058014E-5</v>
      </c>
      <c r="HC485" s="223">
        <f t="shared" ca="1" si="1060"/>
        <v>-1.1183044051131364E-4</v>
      </c>
      <c r="HD485" s="223">
        <f t="shared" ca="1" si="1061"/>
        <v>1.260444039797088E-4</v>
      </c>
      <c r="HE485" s="223">
        <f t="shared" ca="1" si="1062"/>
        <v>-1.3904449093490021E-4</v>
      </c>
      <c r="HF485" s="223">
        <f t="shared" ca="1" si="1063"/>
        <v>1.5070550343295169E-4</v>
      </c>
      <c r="HG485" s="223">
        <f t="shared" ca="1" si="1064"/>
        <v>-1.6091513954892225E-4</v>
      </c>
      <c r="HH485" s="223">
        <f t="shared" ca="1" si="1065"/>
        <v>1.6957507490587468E-4</v>
      </c>
      <c r="HI485" s="223">
        <f t="shared" ca="1" si="1066"/>
        <v>-1.7660190959232651E-4</v>
      </c>
      <c r="HJ485" s="223">
        <f t="shared" ca="1" si="1067"/>
        <v>1.8192797134897242E-4</v>
      </c>
      <c r="HK485" s="223">
        <f t="shared" ca="1" si="1068"/>
        <v>-1.8550196728958353E-4</v>
      </c>
      <c r="HL485" s="223">
        <f t="shared" ca="1" si="1069"/>
        <v>1.8728947787950787E-4</v>
      </c>
      <c r="HM485" s="223">
        <f t="shared" ca="1" si="1070"/>
        <v>-1.8727328841460769E-4</v>
      </c>
      <c r="HN485" s="223">
        <f t="shared" ca="1" si="1071"/>
        <v>1.8545355480828317E-4</v>
      </c>
      <c r="HO485" s="223">
        <f t="shared" ca="1" si="1072"/>
        <v>-1.8184780208992552E-4</v>
      </c>
      <c r="HP485" s="223">
        <f t="shared" ca="1" si="1073"/>
        <v>1.7649075562932583E-4</v>
      </c>
      <c r="HQ485" s="223">
        <f t="shared" ca="1" si="1074"/>
        <v>-1.6943400671235598E-4</v>
      </c>
      <c r="HR485" s="223">
        <f t="shared" ca="1" si="1075"/>
        <v>1.6074551568868669E-4</v>
      </c>
      <c r="HS485" s="223">
        <f t="shared" ca="1" si="1076"/>
        <v>-1.5050895747650825E-4</v>
      </c>
      <c r="HT485" s="223">
        <f t="shared" ca="1" si="1077"/>
        <v>1.3882291572726673E-4</v>
      </c>
      <c r="HU485" s="223">
        <f t="shared" ca="1" si="1078"/>
        <v>-1.2579993341123161E-4</v>
      </c>
      <c r="HV485" s="223">
        <f t="shared" ca="1" si="1079"/>
        <v>1.1156542896722271E-4</v>
      </c>
      <c r="HW485" s="223">
        <f t="shared" ca="1" si="1080"/>
        <v>-9.6256488454393003E-5</v>
      </c>
      <c r="HX485" s="223">
        <f t="shared" ca="1" si="1081"/>
        <v>8.0020545338579859E-5</v>
      </c>
      <c r="HY485" s="223">
        <f t="shared" ca="1" si="1082"/>
        <v>-6.3013960627495317E-5</v>
      </c>
      <c r="HZ485" s="223">
        <f t="shared" ca="1" si="1083"/>
        <v>4.540051702863359E-5</v>
      </c>
      <c r="IA485" s="223">
        <f t="shared" ca="1" si="1084"/>
        <v>-2.7349841632339273E-5</v>
      </c>
      <c r="IB485" s="223">
        <f t="shared" ca="1" si="1085"/>
        <v>9.0357723101601711E-6</v>
      </c>
      <c r="IC485" s="223">
        <f t="shared" ca="1" si="1086"/>
        <v>9.365316438800201E-6</v>
      </c>
      <c r="ID485" s="223">
        <f t="shared" ca="1" si="1087"/>
        <v>-2.7676212070852277E-5</v>
      </c>
      <c r="IE485" s="223">
        <f t="shared" ca="1" si="1088"/>
        <v>-8.5548081360050006E-5</v>
      </c>
      <c r="IF485" s="223">
        <f t="shared" ca="1" si="1089"/>
        <v>-6.3324615143001253E-5</v>
      </c>
      <c r="IG485" s="223">
        <f t="shared" ca="1" si="1090"/>
        <v>8.0318808974093523E-5</v>
      </c>
      <c r="IH485" s="223">
        <f t="shared" ca="1" si="1091"/>
        <v>-9.653948876805693E-5</v>
      </c>
      <c r="II485" s="223">
        <f t="shared" ca="1" si="1092"/>
        <v>1.1183044051131259E-4</v>
      </c>
      <c r="IJ485" s="223">
        <f t="shared" ca="1" si="1093"/>
        <v>-1.2604440397970786E-4</v>
      </c>
      <c r="IK485" s="223">
        <f t="shared" ca="1" si="1094"/>
        <v>1.3904449093491366E-4</v>
      </c>
      <c r="IL485" s="223">
        <f t="shared" ca="1" si="1095"/>
        <v>-1.5070550343295093E-4</v>
      </c>
      <c r="IM485" s="223">
        <f t="shared" ca="1" si="1096"/>
        <v>1.609151395489216E-4</v>
      </c>
      <c r="IN485" s="223">
        <f t="shared" ca="1" si="1097"/>
        <v>-1.6957507490588324E-4</v>
      </c>
      <c r="IO485" s="223">
        <f t="shared" ca="1" si="1098"/>
        <v>1.7660190959232607E-4</v>
      </c>
      <c r="IP485" s="223">
        <f t="shared" ca="1" si="1099"/>
        <v>-1.8192797134897209E-4</v>
      </c>
      <c r="IQ485" s="223">
        <f t="shared" ca="1" si="1100"/>
        <v>1.8550196728958643E-4</v>
      </c>
      <c r="IR485" s="223">
        <f t="shared" ca="1" si="1101"/>
        <v>-1.8728947787950782E-4</v>
      </c>
      <c r="IS485" s="223">
        <f t="shared" ca="1" si="1102"/>
        <v>1.8727328841460777E-4</v>
      </c>
      <c r="IT485" s="223">
        <f t="shared" ca="1" si="1103"/>
        <v>-1.8545355480828336E-4</v>
      </c>
      <c r="IU485" s="223">
        <f t="shared" ca="1" si="1104"/>
        <v>1.8184780208992587E-4</v>
      </c>
      <c r="IV485" s="223">
        <f t="shared" ca="1" si="1105"/>
        <v>-1.7649075562932629E-4</v>
      </c>
      <c r="IW485" s="223">
        <f t="shared" ca="1" si="1106"/>
        <v>1.6943400671235655E-4</v>
      </c>
      <c r="IX485" s="223">
        <f t="shared" ca="1" si="1107"/>
        <v>-1.6074551568868734E-4</v>
      </c>
      <c r="IY485" s="223">
        <f t="shared" ca="1" si="1108"/>
        <v>1.5050895747650904E-4</v>
      </c>
      <c r="IZ485" s="223">
        <f t="shared" ca="1" si="1109"/>
        <v>-1.3882291572726759E-4</v>
      </c>
      <c r="JA485" s="223">
        <f t="shared" ca="1" si="1110"/>
        <v>1.2579993341123259E-4</v>
      </c>
      <c r="JB485" s="223">
        <f t="shared" ca="1" si="1111"/>
        <v>-1.1156542896722374E-4</v>
      </c>
    </row>
    <row r="486" spans="2:262">
      <c r="B486" s="230">
        <v>125</v>
      </c>
      <c r="C486" s="229">
        <f t="shared" si="1112"/>
        <v>2.4414062500000017E-3</v>
      </c>
      <c r="D486" s="226">
        <f t="shared" ca="1" si="855"/>
        <v>49.894065481895723</v>
      </c>
      <c r="E486" s="225">
        <f ca="1">EA361</f>
        <v>-0.10593451810427384</v>
      </c>
      <c r="F486" s="224">
        <v>125</v>
      </c>
      <c r="G486" s="223">
        <f t="shared" ca="1" si="856"/>
        <v>1.1161646428173717E-4</v>
      </c>
      <c r="H486" s="223">
        <f t="shared" ca="1" si="857"/>
        <v>-1.0035099109211114E-4</v>
      </c>
      <c r="I486" s="223">
        <f t="shared" ca="1" si="858"/>
        <v>8.8541707187084301E-5</v>
      </c>
      <c r="J486" s="223">
        <f t="shared" ca="1" si="859"/>
        <v>-7.6252608099325033E-5</v>
      </c>
      <c r="K486" s="223">
        <f t="shared" ca="1" si="860"/>
        <v>6.3550289521549814E-5</v>
      </c>
      <c r="L486" s="223">
        <f t="shared" ca="1" si="861"/>
        <v>-5.0503586418694068E-5</v>
      </c>
      <c r="M486" s="223">
        <f t="shared" ca="1" si="862"/>
        <v>3.7183200005272069E-5</v>
      </c>
      <c r="N486" s="223">
        <f t="shared" ca="1" si="863"/>
        <v>-2.3661314609371652E-5</v>
      </c>
      <c r="O486" s="223">
        <f t="shared" ca="1" si="864"/>
        <v>1.0011206499524765E-5</v>
      </c>
      <c r="P486" s="223">
        <f t="shared" ca="1" si="865"/>
        <v>3.6931532057402154E-6</v>
      </c>
      <c r="Q486" s="223">
        <f t="shared" ca="1" si="866"/>
        <v>-1.7377499393798809E-5</v>
      </c>
      <c r="R486" s="223">
        <f t="shared" ca="1" si="867"/>
        <v>3.0967675407009689E-5</v>
      </c>
      <c r="S486" s="223">
        <f t="shared" ca="1" si="868"/>
        <v>-4.4390034904070763E-5</v>
      </c>
      <c r="T486" s="223">
        <f t="shared" ca="1" si="869"/>
        <v>5.7571840955916484E-5</v>
      </c>
      <c r="U486" s="223">
        <f t="shared" ca="1" si="870"/>
        <v>-7.0441660213448228E-5</v>
      </c>
      <c r="V486" s="223">
        <f t="shared" ca="1" si="871"/>
        <v>8.2929750011032072E-5</v>
      </c>
      <c r="W486" s="223">
        <f t="shared" ca="1" si="872"/>
        <v>-9.4968436308055429E-5</v>
      </c>
      <c r="X486" s="223">
        <f t="shared" ca="1" si="873"/>
        <v>1.0649248042041242E-4</v>
      </c>
      <c r="Y486" s="223">
        <f t="shared" ca="1" si="874"/>
        <v>-1.1743943255458267E-4</v>
      </c>
      <c r="Z486" s="223">
        <f t="shared" ca="1" si="875"/>
        <v>1.2774997022848056E-4</v>
      </c>
      <c r="AA486" s="223">
        <f t="shared" ca="1" si="876"/>
        <v>-1.3736821974511725E-4</v>
      </c>
      <c r="AB486" s="223">
        <f t="shared" ca="1" si="877"/>
        <v>1.4624205897701363E-4</v>
      </c>
      <c r="AC486" s="223">
        <f t="shared" ca="1" si="878"/>
        <v>-1.543233998205184E-4</v>
      </c>
      <c r="AD486" s="223">
        <f t="shared" ca="1" si="879"/>
        <v>1.6156844878941075E-4</v>
      </c>
      <c r="AE486" s="223">
        <f t="shared" ca="1" si="880"/>
        <v>-1.6793794433560104E-4</v>
      </c>
      <c r="AF486" s="223">
        <f t="shared" ca="1" si="881"/>
        <v>1.7339736961085315E-4</v>
      </c>
      <c r="AG486" s="223">
        <f t="shared" ca="1" si="882"/>
        <v>-1.7791713951658084E-4</v>
      </c>
      <c r="AH486" s="223">
        <f t="shared" ca="1" si="883"/>
        <v>1.8147276102806201E-4</v>
      </c>
      <c r="AI486" s="223">
        <f t="shared" ca="1" si="884"/>
        <v>-1.8404496592425656E-4</v>
      </c>
      <c r="AJ486" s="223">
        <f t="shared" ca="1" si="885"/>
        <v>1.8561981520396953E-4</v>
      </c>
      <c r="AK486" s="223">
        <f t="shared" ca="1" si="886"/>
        <v>-1.8618877462250497E-4</v>
      </c>
      <c r="AL486" s="223">
        <f t="shared" ca="1" si="887"/>
        <v>1.8574876093947805E-4</v>
      </c>
      <c r="AM486" s="223">
        <f t="shared" ca="1" si="888"/>
        <v>-1.8430215862716068E-4</v>
      </c>
      <c r="AN486" s="223">
        <f t="shared" ca="1" si="889"/>
        <v>1.8185680694882139E-4</v>
      </c>
      <c r="AO486" s="223">
        <f t="shared" ca="1" si="890"/>
        <v>-1.7842595747707583E-4</v>
      </c>
      <c r="AP486" s="223">
        <f t="shared" ca="1" si="891"/>
        <v>1.7402820228246948E-4</v>
      </c>
      <c r="AQ486" s="223">
        <f t="shared" ca="1" si="892"/>
        <v>-1.6868737318143502E-4</v>
      </c>
      <c r="AR486" s="223">
        <f t="shared" ca="1" si="893"/>
        <v>1.6243241258961564E-4</v>
      </c>
      <c r="AS486" s="223">
        <f t="shared" ca="1" si="894"/>
        <v>-1.552972166804022E-4</v>
      </c>
      <c r="AT486" s="223">
        <f t="shared" ca="1" si="895"/>
        <v>1.4732045169863986E-4</v>
      </c>
      <c r="AU486" s="223">
        <f t="shared" ca="1" si="896"/>
        <v>-1.3854534442489446E-4</v>
      </c>
      <c r="AV486" s="223">
        <f t="shared" ca="1" si="897"/>
        <v>1.2901944792577727E-4</v>
      </c>
      <c r="AW486" s="223">
        <f t="shared" ca="1" si="898"/>
        <v>-1.1879438385976723E-4</v>
      </c>
      <c r="AX486" s="223">
        <f t="shared" ca="1" si="899"/>
        <v>1.0792556273496447E-4</v>
      </c>
      <c r="AY486" s="223">
        <f t="shared" ca="1" si="900"/>
        <v>-9.6471883634747382E-5</v>
      </c>
      <c r="AZ486" s="223">
        <f t="shared" ca="1" si="901"/>
        <v>8.449541503853682E-5</v>
      </c>
      <c r="BA486" s="223">
        <f t="shared" ca="1" si="902"/>
        <v>-7.2061058467333161E-5</v>
      </c>
      <c r="BB486" s="223">
        <f t="shared" ca="1" si="903"/>
        <v>5.9236196776731391E-5</v>
      </c>
      <c r="BC486" s="223">
        <f t="shared" ca="1" si="904"/>
        <v>-4.6090329003417189E-5</v>
      </c>
      <c r="BD486" s="223">
        <f t="shared" ca="1" si="905"/>
        <v>3.2694693743846626E-5</v>
      </c>
      <c r="BE486" s="223">
        <f t="shared" ca="1" si="906"/>
        <v>-1.9121883106124193E-5</v>
      </c>
      <c r="BF486" s="223">
        <f t="shared" ca="1" si="907"/>
        <v>5.4454493270796527E-6</v>
      </c>
      <c r="BG486" s="223">
        <f t="shared" ca="1" si="908"/>
        <v>8.2604938136763298E-6</v>
      </c>
      <c r="BH486" s="223">
        <f t="shared" ca="1" si="909"/>
        <v>-2.1921672622739945E-5</v>
      </c>
      <c r="BI486" s="223">
        <f t="shared" ca="1" si="910"/>
        <v>3.5464055988515037E-5</v>
      </c>
      <c r="BJ486" s="223">
        <f t="shared" ca="1" si="911"/>
        <v>-4.8814256562189649E-5</v>
      </c>
      <c r="BK486" s="223">
        <f t="shared" ca="1" si="912"/>
        <v>6.1899928450158672E-5</v>
      </c>
      <c r="BL486" s="223">
        <f t="shared" ca="1" si="913"/>
        <v>-7.465015926268427E-5</v>
      </c>
      <c r="BM486" s="223">
        <f t="shared" ca="1" si="914"/>
        <v>8.6995854394280006E-5</v>
      </c>
      <c r="BN486" s="223">
        <f t="shared" ca="1" si="915"/>
        <v>-9.8870111453364367E-5</v>
      </c>
      <c r="BO486" s="223">
        <f t="shared" ca="1" si="916"/>
        <v>1.1020858281211314E-4</v>
      </c>
      <c r="BP486" s="223">
        <f t="shared" ca="1" si="917"/>
        <v>-1.2094982431184718E-4</v>
      </c>
      <c r="BQ486" s="223">
        <f t="shared" ca="1" si="918"/>
        <v>1.3103562823422565E-4</v>
      </c>
      <c r="BR486" s="223">
        <f t="shared" ca="1" si="919"/>
        <v>-1.4041133873393268E-4</v>
      </c>
      <c r="BS486" s="223">
        <f t="shared" ca="1" si="920"/>
        <v>1.4902614802343419E-4</v>
      </c>
      <c r="BT486" s="223">
        <f t="shared" ca="1" si="921"/>
        <v>-1.5683337170478083E-4</v>
      </c>
      <c r="BU486" s="223">
        <f t="shared" ca="1" si="922"/>
        <v>1.6379070175640497E-4</v>
      </c>
      <c r="BV486" s="223">
        <f t="shared" ca="1" si="923"/>
        <v>-1.6986043580395339E-4</v>
      </c>
      <c r="BW486" s="223">
        <f t="shared" ca="1" si="924"/>
        <v>1.7500968143272953E-4</v>
      </c>
      <c r="BX486" s="223">
        <f t="shared" ca="1" si="925"/>
        <v>-1.7921053443452432E-4</v>
      </c>
      <c r="BY486" s="223">
        <f t="shared" ca="1" si="926"/>
        <v>1.8244023002294817E-4</v>
      </c>
      <c r="BZ486" s="223">
        <f t="shared" ca="1" si="927"/>
        <v>-1.8468126619777808E-4</v>
      </c>
      <c r="CA486" s="223">
        <f t="shared" ca="1" si="928"/>
        <v>1.8592149858981345E-4</v>
      </c>
      <c r="CB486" s="223">
        <f t="shared" ca="1" si="929"/>
        <v>-1.8615420627226485E-4</v>
      </c>
      <c r="CC486" s="223">
        <f t="shared" ca="1" si="930"/>
        <v>1.8537812818203908E-4</v>
      </c>
      <c r="CD486" s="223">
        <f t="shared" ca="1" si="931"/>
        <v>-1.8359746995354803E-4</v>
      </c>
      <c r="CE486" s="223">
        <f t="shared" ca="1" si="932"/>
        <v>1.8082188112801285E-4</v>
      </c>
      <c r="CF486" s="223">
        <f t="shared" ca="1" si="933"/>
        <v>-1.7706640286176335E-4</v>
      </c>
      <c r="CG486" s="223">
        <f t="shared" ca="1" si="934"/>
        <v>1.7235138641690889E-4</v>
      </c>
      <c r="CH486" s="223">
        <f t="shared" ca="1" si="935"/>
        <v>-1.6670238287608551E-4</v>
      </c>
      <c r="CI486" s="223">
        <f t="shared" ca="1" si="936"/>
        <v>1.6015000467892534E-4</v>
      </c>
      <c r="CJ486" s="223">
        <f t="shared" ca="1" si="937"/>
        <v>-1.5272975973059708E-4</v>
      </c>
      <c r="CK486" s="223">
        <f t="shared" ca="1" si="938"/>
        <v>1.4448185898137945E-4</v>
      </c>
      <c r="CL486" s="223">
        <f t="shared" ca="1" si="939"/>
        <v>-1.354509985200549E-4</v>
      </c>
      <c r="CM486" s="223">
        <f t="shared" ca="1" si="940"/>
        <v>1.2568611736192073E-4</v>
      </c>
      <c r="CN486" s="223">
        <f t="shared" ca="1" si="941"/>
        <v>-1.152401322440278E-4</v>
      </c>
      <c r="CO486" s="223">
        <f t="shared" ca="1" si="942"/>
        <v>1.0416965086479748E-4</v>
      </c>
      <c r="CP486" s="223">
        <f t="shared" ca="1" si="943"/>
        <v>-9.2534665121999312E-5</v>
      </c>
      <c r="CQ486" s="223">
        <f t="shared" ca="1" si="944"/>
        <v>8.0398226011459194E-5</v>
      </c>
      <c r="CR486" s="223">
        <f t="shared" ca="1" si="945"/>
        <v>-6.7826101948249997E-5</v>
      </c>
      <c r="CS486" s="223">
        <f t="shared" ca="1" si="946"/>
        <v>5.4886422361952063E-5</v>
      </c>
      <c r="CT486" s="223">
        <f t="shared" ca="1" si="947"/>
        <v>-4.1649308497371265E-5</v>
      </c>
      <c r="CU486" s="223">
        <f t="shared" ca="1" si="948"/>
        <v>2.8186493421448439E-5</v>
      </c>
      <c r="CV486" s="223">
        <f t="shared" ca="1" si="949"/>
        <v>-1.4570933295512831E-5</v>
      </c>
      <c r="CW486" s="223">
        <f t="shared" ca="1" si="950"/>
        <v>8.7641201958500443E-7</v>
      </c>
      <c r="CX486" s="223">
        <f t="shared" ca="1" si="951"/>
        <v>1.2822858609011587E-5</v>
      </c>
      <c r="CY486" s="223">
        <f t="shared" ca="1" si="952"/>
        <v>-2.6452641055799898E-5</v>
      </c>
      <c r="CZ486" s="223">
        <f t="shared" ca="1" si="953"/>
        <v>3.9939074348780657E-5</v>
      </c>
      <c r="DA486" s="223">
        <f t="shared" ca="1" si="954"/>
        <v>-5.320907433743936E-5</v>
      </c>
      <c r="DB486" s="223">
        <f t="shared" ca="1" si="955"/>
        <v>6.619072974208985E-5</v>
      </c>
      <c r="DC486" s="223">
        <f t="shared" ca="1" si="956"/>
        <v>-7.8813691847329676E-5</v>
      </c>
      <c r="DD486" s="223">
        <f t="shared" ca="1" si="957"/>
        <v>9.1009555727824079E-5</v>
      </c>
      <c r="DE486" s="223">
        <f t="shared" ca="1" si="958"/>
        <v>-1.0271223094052301E-4</v>
      </c>
      <c r="DF486" s="223">
        <f t="shared" ca="1" si="959"/>
        <v>1.1385829967449845E-4</v>
      </c>
      <c r="DG486" s="223">
        <f t="shared" ca="1" si="960"/>
        <v>-1.2438736041755637E-4</v>
      </c>
      <c r="DH486" s="223">
        <f t="shared" ca="1" si="961"/>
        <v>1.3424235527726471E-4</v>
      </c>
      <c r="DI486" s="223">
        <f t="shared" ca="1" si="962"/>
        <v>-1.4336987918260941E-4</v>
      </c>
      <c r="DJ486" s="223">
        <f t="shared" ca="1" si="963"/>
        <v>1.5172046929072888E-4</v>
      </c>
      <c r="DK486" s="223">
        <f t="shared" ca="1" si="964"/>
        <v>-1.5924887303030291E-4</v>
      </c>
      <c r="DL486" s="223">
        <f t="shared" ca="1" si="965"/>
        <v>1.6591429332918608E-4</v>
      </c>
      <c r="DM486" s="223">
        <f t="shared" ca="1" si="966"/>
        <v>-1.716806096972693E-4</v>
      </c>
      <c r="DN486" s="223">
        <f t="shared" ca="1" si="967"/>
        <v>1.7651657396654515E-4</v>
      </c>
      <c r="DO486" s="223">
        <f t="shared" ca="1" si="968"/>
        <v>-1.8039597962763782E-4</v>
      </c>
      <c r="DP486" s="223">
        <f t="shared" ca="1" si="969"/>
        <v>1.8329780384514801E-4</v>
      </c>
      <c r="DQ486" s="223">
        <f t="shared" ca="1" si="970"/>
        <v>-1.8520632138221927E-4</v>
      </c>
      <c r="DR486" s="223">
        <f t="shared" ca="1" si="971"/>
        <v>1.8611118981695936E-4</v>
      </c>
      <c r="DS486" s="223">
        <f t="shared" ca="1" si="972"/>
        <v>-1.860075055889202E-4</v>
      </c>
      <c r="DT486" s="223">
        <f t="shared" ca="1" si="973"/>
        <v>1.8489583057191704E-4</v>
      </c>
      <c r="DU486" s="223">
        <f t="shared" ca="1" si="974"/>
        <v>-1.8278218902918541E-4</v>
      </c>
      <c r="DV486" s="223">
        <f t="shared" ca="1" si="975"/>
        <v>1.7967803496737688E-4</v>
      </c>
      <c r="DW486" s="223">
        <f t="shared" ca="1" si="976"/>
        <v>-1.7560019006630787E-4</v>
      </c>
      <c r="DX486" s="223">
        <f t="shared" ca="1" si="977"/>
        <v>1.7057075252080621E-4</v>
      </c>
      <c r="DY486" s="223">
        <f t="shared" ca="1" si="978"/>
        <v>-1.6461697728869737E-4</v>
      </c>
      <c r="DZ486" s="223">
        <f t="shared" ca="1" si="979"/>
        <v>1.577711283938148E-4</v>
      </c>
      <c r="EA486" s="223">
        <f t="shared" ca="1" si="980"/>
        <v>-1.5007030408446226E-4</v>
      </c>
      <c r="EB486" s="223">
        <f t="shared" ca="1" si="981"/>
        <v>1.4155623579479161E-4</v>
      </c>
      <c r="EC486" s="223">
        <f t="shared" ca="1" si="982"/>
        <v>-1.3227506199854581E-4</v>
      </c>
      <c r="ED486" s="223">
        <f t="shared" ca="1" si="983"/>
        <v>1.2227707818067196E-4</v>
      </c>
      <c r="EE486" s="223">
        <f t="shared" ca="1" si="984"/>
        <v>-1.1161646428173058E-4</v>
      </c>
      <c r="EF486" s="223">
        <f t="shared" ca="1" si="985"/>
        <v>1.0035099109210358E-4</v>
      </c>
      <c r="EG486" s="223">
        <f t="shared" ca="1" si="986"/>
        <v>-8.8541707187075682E-5</v>
      </c>
      <c r="EH486" s="223">
        <f t="shared" ca="1" si="987"/>
        <v>7.6252608099315492E-5</v>
      </c>
      <c r="EI486" s="223">
        <f t="shared" ca="1" si="988"/>
        <v>-6.3550289521539352E-5</v>
      </c>
      <c r="EJ486" s="223">
        <f t="shared" ca="1" si="989"/>
        <v>5.0503586418682406E-5</v>
      </c>
      <c r="EK486" s="223">
        <f t="shared" ca="1" si="990"/>
        <v>-3.7183200005259546E-5</v>
      </c>
      <c r="EL486" s="223">
        <f t="shared" ca="1" si="991"/>
        <v>2.3661314609368819E-5</v>
      </c>
      <c r="EM486" s="223">
        <f t="shared" ca="1" si="992"/>
        <v>-1.0011206499521255E-5</v>
      </c>
      <c r="EN486" s="223">
        <f t="shared" ca="1" si="993"/>
        <v>-3.693153205744376E-6</v>
      </c>
      <c r="EO486" s="223">
        <f t="shared" ca="1" si="994"/>
        <v>1.737749939380362E-5</v>
      </c>
      <c r="EP486" s="223">
        <f t="shared" ca="1" si="995"/>
        <v>-3.096767540701576E-5</v>
      </c>
      <c r="EQ486" s="223">
        <f t="shared" ca="1" si="996"/>
        <v>4.4390034904076727E-5</v>
      </c>
      <c r="ER486" s="223">
        <f t="shared" ca="1" si="997"/>
        <v>-5.7571840955923599E-5</v>
      </c>
      <c r="ES486" s="223">
        <f t="shared" ca="1" si="998"/>
        <v>7.0441660213455126E-5</v>
      </c>
      <c r="ET486" s="223">
        <f t="shared" ca="1" si="999"/>
        <v>-8.292975001103996E-5</v>
      </c>
      <c r="EU486" s="223">
        <f t="shared" ca="1" si="1000"/>
        <v>9.4968436308064116E-5</v>
      </c>
      <c r="EV486" s="223">
        <f t="shared" ca="1" si="1001"/>
        <v>-1.0649248042042074E-4</v>
      </c>
      <c r="EW486" s="223">
        <f t="shared" ca="1" si="1002"/>
        <v>1.1743943255459155E-4</v>
      </c>
      <c r="EX486" s="223">
        <f t="shared" ca="1" si="1003"/>
        <v>-1.2774997022848889E-4</v>
      </c>
      <c r="EY486" s="223">
        <f t="shared" ca="1" si="1004"/>
        <v>1.3736821974512587E-4</v>
      </c>
      <c r="EZ486" s="223">
        <f t="shared" ca="1" si="1005"/>
        <v>-1.4624205897701499E-4</v>
      </c>
      <c r="FA486" s="223">
        <f t="shared" ca="1" si="1006"/>
        <v>1.5432339982051965E-4</v>
      </c>
      <c r="FB486" s="223">
        <f t="shared" ca="1" si="1007"/>
        <v>-1.6156844878941317E-4</v>
      </c>
      <c r="FC486" s="223">
        <f t="shared" ca="1" si="1008"/>
        <v>1.6793794433560312E-4</v>
      </c>
      <c r="FD486" s="223">
        <f t="shared" ca="1" si="1009"/>
        <v>-1.7339736961085494E-4</v>
      </c>
      <c r="FE486" s="223">
        <f t="shared" ca="1" si="1010"/>
        <v>1.7791713951658303E-4</v>
      </c>
      <c r="FF486" s="223">
        <f t="shared" ca="1" si="1011"/>
        <v>-1.8147276102806366E-4</v>
      </c>
      <c r="FG486" s="223">
        <f t="shared" ca="1" si="1012"/>
        <v>1.8404496592425769E-4</v>
      </c>
      <c r="FH486" s="223">
        <f t="shared" ca="1" si="1013"/>
        <v>-1.8561981520397012E-4</v>
      </c>
      <c r="FI486" s="223">
        <f t="shared" ca="1" si="1014"/>
        <v>1.8618877462250503E-4</v>
      </c>
      <c r="FJ486" s="223">
        <f t="shared" ca="1" si="1015"/>
        <v>-1.8574876093947735E-4</v>
      </c>
      <c r="FK486" s="223">
        <f t="shared" ca="1" si="1016"/>
        <v>1.8430215862715924E-4</v>
      </c>
      <c r="FL486" s="223">
        <f t="shared" ca="1" si="1017"/>
        <v>-1.8185680694881865E-4</v>
      </c>
      <c r="FM486" s="223">
        <f t="shared" ca="1" si="1018"/>
        <v>1.7842595747707214E-4</v>
      </c>
      <c r="FN486" s="223">
        <f t="shared" ca="1" si="1019"/>
        <v>-1.740282022824687E-4</v>
      </c>
      <c r="FO486" s="223">
        <f t="shared" ca="1" si="1020"/>
        <v>1.686873731814341E-4</v>
      </c>
      <c r="FP486" s="223">
        <f t="shared" ca="1" si="1021"/>
        <v>-1.6243241258961328E-4</v>
      </c>
      <c r="FQ486" s="223">
        <f t="shared" ca="1" si="1022"/>
        <v>1.5529721668039952E-4</v>
      </c>
      <c r="FR486" s="223">
        <f t="shared" ca="1" si="1023"/>
        <v>-1.4732045169863693E-4</v>
      </c>
      <c r="FS486" s="223">
        <f t="shared" ca="1" si="1024"/>
        <v>1.3854534442488947E-4</v>
      </c>
      <c r="FT486" s="223">
        <f t="shared" ca="1" si="1025"/>
        <v>-1.2901944792577185E-4</v>
      </c>
      <c r="FU486" s="223">
        <f t="shared" ca="1" si="1026"/>
        <v>1.1879438385976148E-4</v>
      </c>
      <c r="FV486" s="223">
        <f t="shared" ca="1" si="1027"/>
        <v>-1.0792556273495837E-4</v>
      </c>
      <c r="FW486" s="223">
        <f t="shared" ca="1" si="1028"/>
        <v>9.6471883634740985E-5</v>
      </c>
      <c r="FX486" s="223">
        <f t="shared" ca="1" si="1029"/>
        <v>-8.4495415038530152E-5</v>
      </c>
      <c r="FY486" s="223">
        <f t="shared" ca="1" si="1030"/>
        <v>7.2061058467321398E-5</v>
      </c>
      <c r="FZ486" s="223">
        <f t="shared" ca="1" si="1031"/>
        <v>-5.9236196776719282E-5</v>
      </c>
      <c r="GA486" s="223">
        <f t="shared" ca="1" si="1032"/>
        <v>4.6090329003404816E-5</v>
      </c>
      <c r="GB486" s="223">
        <f t="shared" ca="1" si="1033"/>
        <v>-3.2694693743834049E-5</v>
      </c>
      <c r="GC486" s="223">
        <f t="shared" ca="1" si="1034"/>
        <v>1.9121883106111508E-5</v>
      </c>
      <c r="GD486" s="223">
        <f t="shared" ca="1" si="1035"/>
        <v>-5.4454493270668998E-6</v>
      </c>
      <c r="GE486" s="223">
        <f t="shared" ca="1" si="1036"/>
        <v>-8.2604938136890963E-6</v>
      </c>
      <c r="GF486" s="223">
        <f t="shared" ca="1" si="1037"/>
        <v>2.1921672622757875E-5</v>
      </c>
      <c r="GG486" s="223">
        <f t="shared" ca="1" si="1038"/>
        <v>-3.5464055988532778E-5</v>
      </c>
      <c r="GH486" s="223">
        <f t="shared" ca="1" si="1039"/>
        <v>4.8814256562207078E-5</v>
      </c>
      <c r="GI486" s="223">
        <f t="shared" ca="1" si="1040"/>
        <v>-6.1899928450155731E-5</v>
      </c>
      <c r="GJ486" s="223">
        <f t="shared" ca="1" si="1041"/>
        <v>7.4650159262681424E-5</v>
      </c>
      <c r="GK486" s="223">
        <f t="shared" ca="1" si="1042"/>
        <v>-8.6995854394277268E-5</v>
      </c>
      <c r="GL486" s="223">
        <f t="shared" ca="1" si="1043"/>
        <v>9.8870111453361738E-5</v>
      </c>
      <c r="GM486" s="223">
        <f t="shared" ca="1" si="1044"/>
        <v>-1.1020858281211491E-4</v>
      </c>
      <c r="GN486" s="223">
        <f t="shared" ca="1" si="1045"/>
        <v>1.2094982431184885E-4</v>
      </c>
      <c r="GO486" s="223">
        <f t="shared" ca="1" si="1046"/>
        <v>-1.3103562823422719E-4</v>
      </c>
      <c r="GP486" s="223">
        <f t="shared" ca="1" si="1047"/>
        <v>1.4041133873393411E-4</v>
      </c>
      <c r="GQ486" s="223">
        <f t="shared" ca="1" si="1048"/>
        <v>-1.4902614802343552E-4</v>
      </c>
      <c r="GR486" s="223">
        <f t="shared" ca="1" si="1049"/>
        <v>1.5683337170478202E-4</v>
      </c>
      <c r="GS486" s="223">
        <f t="shared" ca="1" si="1050"/>
        <v>-1.63790701756406E-4</v>
      </c>
      <c r="GT486" s="223">
        <f t="shared" ca="1" si="1051"/>
        <v>1.6986043580395648E-4</v>
      </c>
      <c r="GU486" s="223">
        <f t="shared" ca="1" si="1052"/>
        <v>-1.7500968143273208E-4</v>
      </c>
      <c r="GV486" s="223">
        <f t="shared" ca="1" si="1053"/>
        <v>1.7921053443452635E-4</v>
      </c>
      <c r="GW486" s="223">
        <f t="shared" ca="1" si="1054"/>
        <v>-1.8244023002294966E-4</v>
      </c>
      <c r="GX486" s="223">
        <f t="shared" ca="1" si="1055"/>
        <v>1.8468126619777906E-4</v>
      </c>
      <c r="GY486" s="223">
        <f t="shared" ca="1" si="1056"/>
        <v>-1.8592149858981388E-4</v>
      </c>
      <c r="GZ486" s="223">
        <f t="shared" ca="1" si="1057"/>
        <v>1.8615420627226468E-4</v>
      </c>
      <c r="HA486" s="223">
        <f t="shared" ca="1" si="1058"/>
        <v>-1.8537812818203791E-4</v>
      </c>
      <c r="HB486" s="223">
        <f t="shared" ca="1" si="1059"/>
        <v>1.8359746995354588E-4</v>
      </c>
      <c r="HC486" s="223">
        <f t="shared" ca="1" si="1060"/>
        <v>-1.8082188112800978E-4</v>
      </c>
      <c r="HD486" s="223">
        <f t="shared" ca="1" si="1061"/>
        <v>1.7706640286175942E-4</v>
      </c>
      <c r="HE486" s="223">
        <f t="shared" ca="1" si="1062"/>
        <v>-1.7235138641690407E-4</v>
      </c>
      <c r="HF486" s="223">
        <f t="shared" ca="1" si="1063"/>
        <v>1.6670238287607982E-4</v>
      </c>
      <c r="HG486" s="223">
        <f t="shared" ca="1" si="1064"/>
        <v>-1.6015000467891884E-4</v>
      </c>
      <c r="HH486" s="223">
        <f t="shared" ca="1" si="1065"/>
        <v>1.5272975973058676E-4</v>
      </c>
      <c r="HI486" s="223">
        <f t="shared" ca="1" si="1066"/>
        <v>-1.4448185898136806E-4</v>
      </c>
      <c r="HJ486" s="223">
        <f t="shared" ca="1" si="1067"/>
        <v>1.3545099852004251E-4</v>
      </c>
      <c r="HK486" s="223">
        <f t="shared" ca="1" si="1068"/>
        <v>-1.2568611736190743E-4</v>
      </c>
      <c r="HL486" s="223">
        <f t="shared" ca="1" si="1069"/>
        <v>1.1524013224403025E-4</v>
      </c>
      <c r="HM486" s="223">
        <f t="shared" ca="1" si="1070"/>
        <v>-1.0416965086480006E-4</v>
      </c>
      <c r="HN486" s="223">
        <f t="shared" ca="1" si="1071"/>
        <v>9.2534665122001995E-5</v>
      </c>
      <c r="HO486" s="223">
        <f t="shared" ca="1" si="1072"/>
        <v>-8.0398226011461985E-5</v>
      </c>
      <c r="HP486" s="223">
        <f t="shared" ca="1" si="1073"/>
        <v>6.7826101948252897E-5</v>
      </c>
      <c r="HQ486" s="223">
        <f t="shared" ca="1" si="1074"/>
        <v>-5.4886422361955031E-5</v>
      </c>
      <c r="HR486" s="223">
        <f t="shared" ca="1" si="1075"/>
        <v>4.1649308497374287E-5</v>
      </c>
      <c r="HS486" s="223">
        <f t="shared" ca="1" si="1076"/>
        <v>-2.8186493421441039E-5</v>
      </c>
      <c r="HT486" s="223">
        <f t="shared" ca="1" si="1077"/>
        <v>1.4570933295505391E-5</v>
      </c>
      <c r="HU486" s="223">
        <f t="shared" ca="1" si="1078"/>
        <v>-8.7641201957752344E-7</v>
      </c>
      <c r="HV486" s="223">
        <f t="shared" ca="1" si="1079"/>
        <v>-1.2822858609019068E-5</v>
      </c>
      <c r="HW486" s="223">
        <f t="shared" ca="1" si="1080"/>
        <v>2.6452641055807284E-5</v>
      </c>
      <c r="HX486" s="223">
        <f t="shared" ca="1" si="1081"/>
        <v>-3.9939074348787975E-5</v>
      </c>
      <c r="HY486" s="223">
        <f t="shared" ca="1" si="1082"/>
        <v>5.3209074337446529E-5</v>
      </c>
      <c r="HZ486" s="223">
        <f t="shared" ca="1" si="1083"/>
        <v>-6.6190729742096843E-5</v>
      </c>
      <c r="IA486" s="223">
        <f t="shared" ca="1" si="1084"/>
        <v>7.8813691847336452E-5</v>
      </c>
      <c r="IB486" s="223">
        <f t="shared" ca="1" si="1085"/>
        <v>-9.1009555727830597E-5</v>
      </c>
      <c r="IC486" s="223">
        <f t="shared" ca="1" si="1086"/>
        <v>1.0271223094052928E-4</v>
      </c>
      <c r="ID486" s="223">
        <f t="shared" ca="1" si="1087"/>
        <v>-1.1385829967450436E-4</v>
      </c>
      <c r="IE486" s="223">
        <f t="shared" ca="1" si="1088"/>
        <v>7.6744853602319873E-5</v>
      </c>
      <c r="IF486" s="223">
        <f t="shared" ca="1" si="1089"/>
        <v>-1.3424235527726992E-4</v>
      </c>
      <c r="IG486" s="223">
        <f t="shared" ca="1" si="1090"/>
        <v>1.4336987918262093E-4</v>
      </c>
      <c r="IH486" s="223">
        <f t="shared" ca="1" si="1091"/>
        <v>-1.5172046929073937E-4</v>
      </c>
      <c r="II486" s="223">
        <f t="shared" ca="1" si="1092"/>
        <v>1.5924887303031226E-4</v>
      </c>
      <c r="IJ486" s="223">
        <f t="shared" ca="1" si="1093"/>
        <v>-1.6591429332919429E-4</v>
      </c>
      <c r="IK486" s="223">
        <f t="shared" ca="1" si="1094"/>
        <v>1.7168060969727629E-4</v>
      </c>
      <c r="IL486" s="223">
        <f t="shared" ca="1" si="1095"/>
        <v>-1.765165739665509E-4</v>
      </c>
      <c r="IM486" s="223">
        <f t="shared" ca="1" si="1096"/>
        <v>1.8039597962764229E-4</v>
      </c>
      <c r="IN486" s="223">
        <f t="shared" ca="1" si="1097"/>
        <v>-1.8329780384514742E-4</v>
      </c>
      <c r="IO486" s="223">
        <f t="shared" ca="1" si="1098"/>
        <v>1.8520632138221895E-4</v>
      </c>
      <c r="IP486" s="223">
        <f t="shared" ca="1" si="1099"/>
        <v>-1.8611118981695928E-4</v>
      </c>
      <c r="IQ486" s="223">
        <f t="shared" ca="1" si="1100"/>
        <v>1.8600750558892036E-4</v>
      </c>
      <c r="IR486" s="223">
        <f t="shared" ca="1" si="1101"/>
        <v>-1.8489583057191739E-4</v>
      </c>
      <c r="IS486" s="223">
        <f t="shared" ca="1" si="1102"/>
        <v>1.8278218902918601E-4</v>
      </c>
      <c r="IT486" s="223">
        <f t="shared" ca="1" si="1103"/>
        <v>-1.7967803496737769E-4</v>
      </c>
      <c r="IU486" s="223">
        <f t="shared" ca="1" si="1104"/>
        <v>1.756001900663054E-4</v>
      </c>
      <c r="IV486" s="223">
        <f t="shared" ca="1" si="1105"/>
        <v>-1.705707525208032E-4</v>
      </c>
      <c r="IW486" s="223">
        <f t="shared" ca="1" si="1106"/>
        <v>1.6461697728869387E-4</v>
      </c>
      <c r="IX486" s="223">
        <f t="shared" ca="1" si="1107"/>
        <v>-1.5777112839381085E-4</v>
      </c>
      <c r="IY486" s="223">
        <f t="shared" ca="1" si="1108"/>
        <v>1.5007030408445781E-4</v>
      </c>
      <c r="IZ486" s="223">
        <f t="shared" ca="1" si="1109"/>
        <v>-1.4155623579478676E-4</v>
      </c>
      <c r="JA486" s="223">
        <f t="shared" ca="1" si="1110"/>
        <v>1.3227506199854055E-4</v>
      </c>
      <c r="JB486" s="223">
        <f t="shared" ca="1" si="1111"/>
        <v>-1.2227707818066632E-4</v>
      </c>
    </row>
    <row r="487" spans="2:262">
      <c r="B487" s="230">
        <v>126</v>
      </c>
      <c r="C487" s="229">
        <f t="shared" si="1112"/>
        <v>2.4609375000000018E-3</v>
      </c>
      <c r="D487" s="226">
        <f t="shared" ca="1" si="855"/>
        <v>49.895362778033835</v>
      </c>
      <c r="E487" s="225">
        <f ca="1">EB361</f>
        <v>-0.10463722196616418</v>
      </c>
      <c r="F487" s="224">
        <v>126</v>
      </c>
      <c r="G487" s="223">
        <f t="shared" ca="1" si="856"/>
        <v>1.0288201006378557E-4</v>
      </c>
      <c r="H487" s="223">
        <f t="shared" ca="1" si="857"/>
        <v>-9.5222497123833896E-5</v>
      </c>
      <c r="I487" s="223">
        <f t="shared" ca="1" si="858"/>
        <v>8.7333584847805207E-5</v>
      </c>
      <c r="J487" s="223">
        <f t="shared" ca="1" si="859"/>
        <v>-7.9234278316359563E-5</v>
      </c>
      <c r="K487" s="223">
        <f t="shared" ca="1" si="860"/>
        <v>7.0944089468346703E-5</v>
      </c>
      <c r="L487" s="223">
        <f t="shared" ca="1" si="861"/>
        <v>-6.2482990094836266E-5</v>
      </c>
      <c r="M487" s="223">
        <f t="shared" ca="1" si="862"/>
        <v>5.3871363725324117E-5</v>
      </c>
      <c r="N487" s="223">
        <f t="shared" ca="1" si="863"/>
        <v>-4.5129956522022844E-5</v>
      </c>
      <c r="O487" s="223">
        <f t="shared" ca="1" si="864"/>
        <v>3.6279827300542711E-5</v>
      </c>
      <c r="P487" s="223">
        <f t="shared" ca="1" si="865"/>
        <v>-2.7342296797358619E-5</v>
      </c>
      <c r="Q487" s="223">
        <f t="shared" ca="1" si="866"/>
        <v>1.8338896306287355E-5</v>
      </c>
      <c r="R487" s="223">
        <f t="shared" ca="1" si="867"/>
        <v>-9.2913158077160136E-6</v>
      </c>
      <c r="S487" s="223">
        <f t="shared" ca="1" si="868"/>
        <v>2.2135171554069457E-7</v>
      </c>
      <c r="T487" s="223">
        <f t="shared" ca="1" si="869"/>
        <v>8.8491456323041586E-6</v>
      </c>
      <c r="U487" s="223">
        <f t="shared" ca="1" si="870"/>
        <v>-1.7898324613228479E-5</v>
      </c>
      <c r="V487" s="223">
        <f t="shared" ca="1" si="871"/>
        <v>2.6904384962451455E-5</v>
      </c>
      <c r="W487" s="223">
        <f t="shared" ca="1" si="872"/>
        <v>-3.5845630291754071E-5</v>
      </c>
      <c r="X487" s="223">
        <f t="shared" ca="1" si="873"/>
        <v>4.4700520357977453E-5</v>
      </c>
      <c r="Y487" s="223">
        <f t="shared" ca="1" si="874"/>
        <v>-5.3447722955354021E-5</v>
      </c>
      <c r="Z487" s="223">
        <f t="shared" ca="1" si="875"/>
        <v>6.2066165306664812E-5</v>
      </c>
      <c r="AA487" s="223">
        <f t="shared" ca="1" si="876"/>
        <v>-7.0535084829396587E-5</v>
      </c>
      <c r="AB487" s="223">
        <f t="shared" ca="1" si="877"/>
        <v>7.8834079154631794E-5</v>
      </c>
      <c r="AC487" s="223">
        <f t="shared" ca="1" si="878"/>
        <v>-8.6943155278133692E-5</v>
      </c>
      <c r="AD487" s="223">
        <f t="shared" ca="1" si="879"/>
        <v>9.4842777725249542E-5</v>
      </c>
      <c r="AE487" s="223">
        <f t="shared" ca="1" si="880"/>
        <v>-1.0251391561357907E-4</v>
      </c>
      <c r="AF487" s="223">
        <f t="shared" ca="1" si="881"/>
        <v>1.0993808850003693E-4</v>
      </c>
      <c r="AG487" s="223">
        <f t="shared" ca="1" si="882"/>
        <v>-1.1709741090185888E-4</v>
      </c>
      <c r="AH487" s="223">
        <f t="shared" ca="1" si="883"/>
        <v>1.2397463538429447E-4</v>
      </c>
      <c r="AI487" s="223">
        <f t="shared" ca="1" si="884"/>
        <v>-1.3055319411119575E-4</v>
      </c>
      <c r="AJ487" s="223">
        <f t="shared" ca="1" si="885"/>
        <v>1.3681723875837385E-4</v>
      </c>
      <c r="AK487" s="223">
        <f t="shared" ca="1" si="886"/>
        <v>-1.4275167869360825E-4</v>
      </c>
      <c r="AL487" s="223">
        <f t="shared" ca="1" si="887"/>
        <v>1.4834221733129942E-4</v>
      </c>
      <c r="AM487" s="223">
        <f t="shared" ca="1" si="888"/>
        <v>-1.5357538657419578E-4</v>
      </c>
      <c r="AN487" s="223">
        <f t="shared" ca="1" si="889"/>
        <v>1.5843857925921972E-4</v>
      </c>
      <c r="AO487" s="223">
        <f t="shared" ca="1" si="890"/>
        <v>-1.6292007952922765E-4</v>
      </c>
      <c r="AP487" s="223">
        <f t="shared" ca="1" si="891"/>
        <v>1.6700909105753602E-4</v>
      </c>
      <c r="AQ487" s="223">
        <f t="shared" ca="1" si="892"/>
        <v>-1.7069576305721708E-4</v>
      </c>
      <c r="AR487" s="223">
        <f t="shared" ca="1" si="893"/>
        <v>1.7397121401251136E-4</v>
      </c>
      <c r="AS487" s="223">
        <f t="shared" ca="1" si="894"/>
        <v>-1.7682755307517079E-4</v>
      </c>
      <c r="AT487" s="223">
        <f t="shared" ca="1" si="895"/>
        <v>1.7925789907420771E-4</v>
      </c>
      <c r="AU487" s="223">
        <f t="shared" ca="1" si="896"/>
        <v>-1.8125639709323728E-4</v>
      </c>
      <c r="AV487" s="223">
        <f t="shared" ca="1" si="897"/>
        <v>1.8281823257548349E-4</v>
      </c>
      <c r="AW487" s="223">
        <f t="shared" ca="1" si="898"/>
        <v>-1.8393964292247013E-4</v>
      </c>
      <c r="AX487" s="223">
        <f t="shared" ca="1" si="899"/>
        <v>1.8461792655844611E-4</v>
      </c>
      <c r="AY487" s="223">
        <f t="shared" ca="1" si="900"/>
        <v>-1.8485144943872244E-4</v>
      </c>
      <c r="AZ487" s="223">
        <f t="shared" ca="1" si="901"/>
        <v>1.846396489862262E-4</v>
      </c>
      <c r="BA487" s="223">
        <f t="shared" ca="1" si="902"/>
        <v>-1.8398303544679863E-4</v>
      </c>
      <c r="BB487" s="223">
        <f t="shared" ca="1" si="903"/>
        <v>1.8288319065996956E-4</v>
      </c>
      <c r="BC487" s="223">
        <f t="shared" ca="1" si="904"/>
        <v>-1.8134276424816521E-4</v>
      </c>
      <c r="BD487" s="223">
        <f t="shared" ca="1" si="905"/>
        <v>1.7936546723353578E-4</v>
      </c>
      <c r="BE487" s="223">
        <f t="shared" ca="1" si="906"/>
        <v>-1.7695606309778262E-4</v>
      </c>
      <c r="BF487" s="223">
        <f t="shared" ca="1" si="907"/>
        <v>1.741203563065048E-4</v>
      </c>
      <c r="BG487" s="223">
        <f t="shared" ca="1" si="908"/>
        <v>-1.7086517832574433E-4</v>
      </c>
      <c r="BH487" s="223">
        <f t="shared" ca="1" si="909"/>
        <v>1.6719837116437305E-4</v>
      </c>
      <c r="BI487" s="223">
        <f t="shared" ca="1" si="910"/>
        <v>-1.6312876848202133E-4</v>
      </c>
      <c r="BJ487" s="223">
        <f t="shared" ca="1" si="911"/>
        <v>1.5866617430800403E-4</v>
      </c>
      <c r="BK487" s="223">
        <f t="shared" ca="1" si="912"/>
        <v>-1.5382133942256054E-4</v>
      </c>
      <c r="BL487" s="223">
        <f t="shared" ca="1" si="913"/>
        <v>1.486059354572929E-4</v>
      </c>
      <c r="BM487" s="223">
        <f t="shared" ca="1" si="914"/>
        <v>-1.4303252677716285E-4</v>
      </c>
      <c r="BN487" s="223">
        <f t="shared" ca="1" si="915"/>
        <v>1.3711454021186019E-4</v>
      </c>
      <c r="BO487" s="223">
        <f t="shared" ca="1" si="916"/>
        <v>-1.3086623270936834E-4</v>
      </c>
      <c r="BP487" s="223">
        <f t="shared" ca="1" si="917"/>
        <v>1.243026569897551E-4</v>
      </c>
      <c r="BQ487" s="223">
        <f t="shared" ca="1" si="918"/>
        <v>-1.1743962528182275E-4</v>
      </c>
      <c r="BR487" s="223">
        <f t="shared" ca="1" si="919"/>
        <v>1.1029367123009423E-4</v>
      </c>
      <c r="BS487" s="223">
        <f t="shared" ca="1" si="920"/>
        <v>-1.0288201006378795E-4</v>
      </c>
      <c r="BT487" s="223">
        <f t="shared" ca="1" si="921"/>
        <v>9.5222497123833801E-5</v>
      </c>
      <c r="BU487" s="223">
        <f t="shared" ca="1" si="922"/>
        <v>-8.7333584847807118E-5</v>
      </c>
      <c r="BV487" s="223">
        <f t="shared" ca="1" si="923"/>
        <v>7.9234278316358872E-5</v>
      </c>
      <c r="BW487" s="223">
        <f t="shared" ca="1" si="924"/>
        <v>-7.0944089468348126E-5</v>
      </c>
      <c r="BX487" s="223">
        <f t="shared" ca="1" si="925"/>
        <v>6.2482990094834924E-5</v>
      </c>
      <c r="BY487" s="223">
        <f t="shared" ca="1" si="926"/>
        <v>-5.3871363725324626E-5</v>
      </c>
      <c r="BZ487" s="223">
        <f t="shared" ca="1" si="927"/>
        <v>4.5129956522020831E-5</v>
      </c>
      <c r="CA487" s="223">
        <f t="shared" ca="1" si="928"/>
        <v>-3.6279827300543239E-5</v>
      </c>
      <c r="CB487" s="223">
        <f t="shared" ca="1" si="929"/>
        <v>2.7342296797361112E-5</v>
      </c>
      <c r="CC487" s="223">
        <f t="shared" ca="1" si="930"/>
        <v>-1.8338896306286596E-5</v>
      </c>
      <c r="CD487" s="223">
        <f t="shared" ca="1" si="931"/>
        <v>9.2913158077178568E-6</v>
      </c>
      <c r="CE487" s="223">
        <f t="shared" ca="1" si="932"/>
        <v>-2.2135171553992208E-7</v>
      </c>
      <c r="CF487" s="223">
        <f t="shared" ca="1" si="933"/>
        <v>-8.8491456323036165E-6</v>
      </c>
      <c r="CG487" s="223">
        <f t="shared" ca="1" si="934"/>
        <v>1.7898324613230539E-5</v>
      </c>
      <c r="CH487" s="223">
        <f t="shared" ca="1" si="935"/>
        <v>-2.6904384962450913E-5</v>
      </c>
      <c r="CI487" s="223">
        <f t="shared" ca="1" si="936"/>
        <v>3.5845630291750968E-5</v>
      </c>
      <c r="CJ487" s="223">
        <f t="shared" ca="1" si="937"/>
        <v>-4.4700520357976911E-5</v>
      </c>
      <c r="CK487" s="223">
        <f t="shared" ca="1" si="938"/>
        <v>5.3447722955352259E-5</v>
      </c>
      <c r="CL487" s="223">
        <f t="shared" ca="1" si="939"/>
        <v>-6.206616530666057E-5</v>
      </c>
      <c r="CM487" s="223">
        <f t="shared" ca="1" si="940"/>
        <v>7.0535084829400924E-5</v>
      </c>
      <c r="CN487" s="223">
        <f t="shared" ca="1" si="941"/>
        <v>-7.8834079154633678E-5</v>
      </c>
      <c r="CO487" s="223">
        <f t="shared" ca="1" si="942"/>
        <v>8.6943155278133204E-5</v>
      </c>
      <c r="CP487" s="223">
        <f t="shared" ca="1" si="943"/>
        <v>-9.4842777725246818E-5</v>
      </c>
      <c r="CQ487" s="223">
        <f t="shared" ca="1" si="944"/>
        <v>1.025139156135742E-4</v>
      </c>
      <c r="CR487" s="223">
        <f t="shared" ca="1" si="945"/>
        <v>-1.0993808850003859E-4</v>
      </c>
      <c r="CS487" s="223">
        <f t="shared" ca="1" si="946"/>
        <v>1.1709741090185849E-4</v>
      </c>
      <c r="CT487" s="223">
        <f t="shared" ca="1" si="947"/>
        <v>-1.2397463538429406E-4</v>
      </c>
      <c r="CU487" s="223">
        <f t="shared" ca="1" si="948"/>
        <v>1.305531941111935E-4</v>
      </c>
      <c r="CV487" s="223">
        <f t="shared" ca="1" si="949"/>
        <v>-1.3681723875837702E-4</v>
      </c>
      <c r="CW487" s="223">
        <f t="shared" ca="1" si="950"/>
        <v>1.4275167869360958E-4</v>
      </c>
      <c r="CX487" s="223">
        <f t="shared" ca="1" si="951"/>
        <v>-1.483422173312991E-4</v>
      </c>
      <c r="CY487" s="223">
        <f t="shared" ca="1" si="952"/>
        <v>1.5357538657419402E-4</v>
      </c>
      <c r="CZ487" s="223">
        <f t="shared" ca="1" si="953"/>
        <v>-1.5843857925921674E-4</v>
      </c>
      <c r="DA487" s="223">
        <f t="shared" ca="1" si="954"/>
        <v>1.6292007952922863E-4</v>
      </c>
      <c r="DB487" s="223">
        <f t="shared" ca="1" si="955"/>
        <v>-1.6700909105753581E-4</v>
      </c>
      <c r="DC487" s="223">
        <f t="shared" ca="1" si="956"/>
        <v>1.7069576305721686E-4</v>
      </c>
      <c r="DD487" s="223">
        <f t="shared" ca="1" si="957"/>
        <v>-1.7397121401251027E-4</v>
      </c>
      <c r="DE487" s="223">
        <f t="shared" ca="1" si="958"/>
        <v>1.7682755307517217E-4</v>
      </c>
      <c r="DF487" s="223">
        <f t="shared" ca="1" si="959"/>
        <v>-1.7925789907420825E-4</v>
      </c>
      <c r="DG487" s="223">
        <f t="shared" ca="1" si="960"/>
        <v>1.812563970932372E-4</v>
      </c>
      <c r="DH487" s="223">
        <f t="shared" ca="1" si="961"/>
        <v>-1.8281823257548341E-4</v>
      </c>
      <c r="DI487" s="223">
        <f t="shared" ca="1" si="962"/>
        <v>1.8393964292246954E-4</v>
      </c>
      <c r="DJ487" s="223">
        <f t="shared" ca="1" si="963"/>
        <v>-1.8461792655844633E-4</v>
      </c>
      <c r="DK487" s="223">
        <f t="shared" ca="1" si="964"/>
        <v>1.8485144943872247E-4</v>
      </c>
      <c r="DL487" s="223">
        <f t="shared" ca="1" si="965"/>
        <v>-1.846396489862262E-4</v>
      </c>
      <c r="DM487" s="223">
        <f t="shared" ca="1" si="966"/>
        <v>1.8398303544679917E-4</v>
      </c>
      <c r="DN487" s="223">
        <f t="shared" ca="1" si="967"/>
        <v>-1.828831906599704E-4</v>
      </c>
      <c r="DO487" s="223">
        <f t="shared" ca="1" si="968"/>
        <v>1.8134276424816429E-4</v>
      </c>
      <c r="DP487" s="223">
        <f t="shared" ca="1" si="969"/>
        <v>-1.7936546723353595E-4</v>
      </c>
      <c r="DQ487" s="223">
        <f t="shared" ca="1" si="970"/>
        <v>1.7695606309778278E-4</v>
      </c>
      <c r="DR487" s="223">
        <f t="shared" ca="1" si="971"/>
        <v>-1.7412035630650673E-4</v>
      </c>
      <c r="DS487" s="223">
        <f t="shared" ca="1" si="972"/>
        <v>1.7086517832574254E-4</v>
      </c>
      <c r="DT487" s="223">
        <f t="shared" ca="1" si="973"/>
        <v>-1.6719837116437329E-4</v>
      </c>
      <c r="DU487" s="223">
        <f t="shared" ca="1" si="974"/>
        <v>1.6312876848202158E-4</v>
      </c>
      <c r="DV487" s="223">
        <f t="shared" ca="1" si="975"/>
        <v>-1.586661743080043E-4</v>
      </c>
      <c r="DW487" s="223">
        <f t="shared" ca="1" si="976"/>
        <v>1.5382133942256376E-4</v>
      </c>
      <c r="DX487" s="223">
        <f t="shared" ca="1" si="977"/>
        <v>-1.4860593545729011E-4</v>
      </c>
      <c r="DY487" s="223">
        <f t="shared" ca="1" si="978"/>
        <v>1.430325267771632E-4</v>
      </c>
      <c r="DZ487" s="223">
        <f t="shared" ca="1" si="979"/>
        <v>-1.3711454021186057E-4</v>
      </c>
      <c r="EA487" s="223">
        <f t="shared" ca="1" si="980"/>
        <v>1.3086623270937243E-4</v>
      </c>
      <c r="EB487" s="223">
        <f t="shared" ca="1" si="981"/>
        <v>-1.243026569897516E-4</v>
      </c>
      <c r="EC487" s="223">
        <f t="shared" ca="1" si="982"/>
        <v>1.1743962528182317E-4</v>
      </c>
      <c r="ED487" s="223">
        <f t="shared" ca="1" si="983"/>
        <v>-1.1029367123009467E-4</v>
      </c>
      <c r="EE487" s="223">
        <f t="shared" ca="1" si="984"/>
        <v>1.0288201006378838E-4</v>
      </c>
      <c r="EF487" s="223">
        <f t="shared" ca="1" si="985"/>
        <v>-9.5222497123838762E-5</v>
      </c>
      <c r="EG487" s="223">
        <f t="shared" ca="1" si="986"/>
        <v>8.7333584847802985E-5</v>
      </c>
      <c r="EH487" s="223">
        <f t="shared" ca="1" si="987"/>
        <v>-7.9234278316359346E-5</v>
      </c>
      <c r="EI487" s="223">
        <f t="shared" ca="1" si="988"/>
        <v>7.0944089468348613E-5</v>
      </c>
      <c r="EJ487" s="223">
        <f t="shared" ca="1" si="989"/>
        <v>-6.2482990094840386E-5</v>
      </c>
      <c r="EK487" s="223">
        <f t="shared" ca="1" si="990"/>
        <v>5.3871363725320119E-5</v>
      </c>
      <c r="EL487" s="223">
        <f t="shared" ca="1" si="991"/>
        <v>-4.512995652202136E-5</v>
      </c>
      <c r="EM487" s="223">
        <f t="shared" ca="1" si="992"/>
        <v>3.6279827300543754E-5</v>
      </c>
      <c r="EN487" s="223">
        <f t="shared" ca="1" si="993"/>
        <v>-2.7342296797361654E-5</v>
      </c>
      <c r="EO487" s="223">
        <f t="shared" ca="1" si="994"/>
        <v>1.8338896306292369E-5</v>
      </c>
      <c r="EP487" s="223">
        <f t="shared" ca="1" si="995"/>
        <v>-9.291315807713154E-6</v>
      </c>
      <c r="EQ487" s="223">
        <f t="shared" ca="1" si="996"/>
        <v>2.2135171554047773E-7</v>
      </c>
      <c r="ER487" s="223">
        <f t="shared" ca="1" si="997"/>
        <v>8.8491456323030744E-6</v>
      </c>
      <c r="ES487" s="223">
        <f t="shared" ca="1" si="998"/>
        <v>-1.7898324613224793E-5</v>
      </c>
      <c r="ET487" s="223">
        <f t="shared" ca="1" si="999"/>
        <v>2.6904384962455561E-5</v>
      </c>
      <c r="EU487" s="223">
        <f t="shared" ca="1" si="1000"/>
        <v>-3.5845630291755589E-5</v>
      </c>
      <c r="EV487" s="223">
        <f t="shared" ca="1" si="1001"/>
        <v>4.470052035797641E-5</v>
      </c>
      <c r="EW487" s="223">
        <f t="shared" ca="1" si="1002"/>
        <v>-5.3447722955351731E-5</v>
      </c>
      <c r="EX487" s="223">
        <f t="shared" ca="1" si="1003"/>
        <v>6.2066165306660055E-5</v>
      </c>
      <c r="EY487" s="223">
        <f t="shared" ca="1" si="1004"/>
        <v>-7.0535084829400423E-5</v>
      </c>
      <c r="EZ487" s="223">
        <f t="shared" ca="1" si="1005"/>
        <v>7.8834079154633204E-5</v>
      </c>
      <c r="FA487" s="223">
        <f t="shared" ca="1" si="1006"/>
        <v>-8.6943155278132716E-5</v>
      </c>
      <c r="FB487" s="223">
        <f t="shared" ca="1" si="1007"/>
        <v>9.4842777725246357E-5</v>
      </c>
      <c r="FC487" s="223">
        <f t="shared" ca="1" si="1008"/>
        <v>-1.025139156135738E-4</v>
      </c>
      <c r="FD487" s="223">
        <f t="shared" ca="1" si="1009"/>
        <v>1.0993808850003814E-4</v>
      </c>
      <c r="FE487" s="223">
        <f t="shared" ca="1" si="1010"/>
        <v>-1.1709741090185806E-4</v>
      </c>
      <c r="FF487" s="223">
        <f t="shared" ca="1" si="1011"/>
        <v>1.2397463538429366E-4</v>
      </c>
      <c r="FG487" s="223">
        <f t="shared" ca="1" si="1012"/>
        <v>-1.305531941111931E-4</v>
      </c>
      <c r="FH487" s="223">
        <f t="shared" ca="1" si="1013"/>
        <v>1.3681723875837669E-4</v>
      </c>
      <c r="FI487" s="223">
        <f t="shared" ca="1" si="1014"/>
        <v>-1.4275167869360925E-4</v>
      </c>
      <c r="FJ487" s="223">
        <f t="shared" ca="1" si="1015"/>
        <v>1.4834221733129877E-4</v>
      </c>
      <c r="FK487" s="223">
        <f t="shared" ca="1" si="1016"/>
        <v>-1.5357538657419372E-4</v>
      </c>
      <c r="FL487" s="223">
        <f t="shared" ca="1" si="1017"/>
        <v>1.5843857925921644E-4</v>
      </c>
      <c r="FM487" s="223">
        <f t="shared" ca="1" si="1018"/>
        <v>-1.6292007952922836E-4</v>
      </c>
      <c r="FN487" s="223">
        <f t="shared" ca="1" si="1019"/>
        <v>1.6700909105753556E-4</v>
      </c>
      <c r="FO487" s="223">
        <f t="shared" ca="1" si="1020"/>
        <v>-1.7069576305721665E-4</v>
      </c>
      <c r="FP487" s="223">
        <f t="shared" ca="1" si="1021"/>
        <v>1.7397121401251011E-4</v>
      </c>
      <c r="FQ487" s="223">
        <f t="shared" ca="1" si="1022"/>
        <v>-1.7682755307517201E-4</v>
      </c>
      <c r="FR487" s="223">
        <f t="shared" ca="1" si="1023"/>
        <v>1.7925789907420554E-4</v>
      </c>
      <c r="FS487" s="223">
        <f t="shared" ca="1" si="1024"/>
        <v>-1.8125639709323709E-4</v>
      </c>
      <c r="FT487" s="223">
        <f t="shared" ca="1" si="1025"/>
        <v>1.828182325754849E-4</v>
      </c>
      <c r="FU487" s="223">
        <f t="shared" ca="1" si="1026"/>
        <v>-1.8393964292246951E-4</v>
      </c>
      <c r="FV487" s="223">
        <f t="shared" ca="1" si="1027"/>
        <v>1.8461792655844633E-4</v>
      </c>
      <c r="FW487" s="223">
        <f t="shared" ca="1" si="1028"/>
        <v>-1.8485144943872244E-4</v>
      </c>
      <c r="FX487" s="223">
        <f t="shared" ca="1" si="1029"/>
        <v>1.8463964898622626E-4</v>
      </c>
      <c r="FY487" s="223">
        <f t="shared" ca="1" si="1030"/>
        <v>-1.839830354467982E-4</v>
      </c>
      <c r="FZ487" s="223">
        <f t="shared" ca="1" si="1031"/>
        <v>1.8288319065997045E-4</v>
      </c>
      <c r="GA487" s="223">
        <f t="shared" ca="1" si="1032"/>
        <v>-1.813427642481644E-4</v>
      </c>
      <c r="GB487" s="223">
        <f t="shared" ca="1" si="1033"/>
        <v>1.793654672335386E-4</v>
      </c>
      <c r="GC487" s="223">
        <f t="shared" ca="1" si="1034"/>
        <v>-1.7695606309778294E-4</v>
      </c>
      <c r="GD487" s="223">
        <f t="shared" ca="1" si="1035"/>
        <v>1.7412035630650337E-4</v>
      </c>
      <c r="GE487" s="223">
        <f t="shared" ca="1" si="1036"/>
        <v>-1.7086517832574675E-4</v>
      </c>
      <c r="GF487" s="223">
        <f t="shared" ca="1" si="1037"/>
        <v>1.6719837116437351E-4</v>
      </c>
      <c r="GG487" s="223">
        <f t="shared" ca="1" si="1038"/>
        <v>-1.6312876848201691E-4</v>
      </c>
      <c r="GH487" s="223">
        <f t="shared" ca="1" si="1039"/>
        <v>1.586661743080046E-4</v>
      </c>
      <c r="GI487" s="223">
        <f t="shared" ca="1" si="1040"/>
        <v>-1.5382133942255826E-4</v>
      </c>
      <c r="GJ487" s="223">
        <f t="shared" ca="1" si="1041"/>
        <v>1.486059354572967E-4</v>
      </c>
      <c r="GK487" s="223">
        <f t="shared" ca="1" si="1042"/>
        <v>-1.4303252677716352E-4</v>
      </c>
      <c r="GL487" s="223">
        <f t="shared" ca="1" si="1043"/>
        <v>1.3711454021185388E-4</v>
      </c>
      <c r="GM487" s="223">
        <f t="shared" ca="1" si="1044"/>
        <v>-1.3086623270937281E-4</v>
      </c>
      <c r="GN487" s="223">
        <f t="shared" ca="1" si="1045"/>
        <v>1.2430265698975201E-4</v>
      </c>
      <c r="GO487" s="223">
        <f t="shared" ca="1" si="1046"/>
        <v>-1.1743962528183169E-4</v>
      </c>
      <c r="GP487" s="223">
        <f t="shared" ca="1" si="1047"/>
        <v>1.1029367123009512E-4</v>
      </c>
      <c r="GQ487" s="223">
        <f t="shared" ca="1" si="1048"/>
        <v>-1.028820100637801E-4</v>
      </c>
      <c r="GR487" s="223">
        <f t="shared" ca="1" si="1049"/>
        <v>9.5222497123839222E-5</v>
      </c>
      <c r="GS487" s="223">
        <f t="shared" ca="1" si="1050"/>
        <v>-8.7333584847803459E-5</v>
      </c>
      <c r="GT487" s="223">
        <f t="shared" ca="1" si="1051"/>
        <v>7.9234278316369348E-5</v>
      </c>
      <c r="GU487" s="223">
        <f t="shared" ca="1" si="1052"/>
        <v>-7.0944089468349128E-5</v>
      </c>
      <c r="GV487" s="223">
        <f t="shared" ca="1" si="1053"/>
        <v>6.248299009483098E-5</v>
      </c>
      <c r="GW487" s="223">
        <f t="shared" ca="1" si="1054"/>
        <v>-5.3871363725330697E-5</v>
      </c>
      <c r="GX487" s="223">
        <f t="shared" ca="1" si="1055"/>
        <v>4.5129956522021882E-5</v>
      </c>
      <c r="GY487" s="223">
        <f t="shared" ca="1" si="1056"/>
        <v>-3.627982730055461E-5</v>
      </c>
      <c r="GZ487" s="223">
        <f t="shared" ca="1" si="1057"/>
        <v>2.7342296797362169E-5</v>
      </c>
      <c r="HA487" s="223">
        <f t="shared" ca="1" si="1058"/>
        <v>-1.8338896306282449E-5</v>
      </c>
      <c r="HB487" s="223">
        <f t="shared" ca="1" si="1059"/>
        <v>9.2913158077241858E-6</v>
      </c>
      <c r="HC487" s="223">
        <f t="shared" ca="1" si="1060"/>
        <v>-2.2135171554100628E-7</v>
      </c>
      <c r="HD487" s="223">
        <f t="shared" ca="1" si="1061"/>
        <v>-8.8491456323130219E-6</v>
      </c>
      <c r="HE487" s="223">
        <f t="shared" ca="1" si="1062"/>
        <v>1.7898324613224224E-5</v>
      </c>
      <c r="HF487" s="223">
        <f t="shared" ca="1" si="1063"/>
        <v>-2.6904384962455046E-5</v>
      </c>
      <c r="HG487" s="223">
        <f t="shared" ca="1" si="1064"/>
        <v>3.5845630291744747E-5</v>
      </c>
      <c r="HH487" s="223">
        <f t="shared" ca="1" si="1065"/>
        <v>-4.4700520357975868E-5</v>
      </c>
      <c r="HI487" s="223">
        <f t="shared" ca="1" si="1066"/>
        <v>5.3447722955361272E-5</v>
      </c>
      <c r="HJ487" s="223">
        <f t="shared" ca="1" si="1067"/>
        <v>-6.2066165306659581E-5</v>
      </c>
      <c r="HK487" s="223">
        <f t="shared" ca="1" si="1068"/>
        <v>7.0535084829399921E-5</v>
      </c>
      <c r="HL487" s="223">
        <f t="shared" ca="1" si="1069"/>
        <v>-7.8834079154623188E-5</v>
      </c>
      <c r="HM487" s="223">
        <f t="shared" ca="1" si="1070"/>
        <v>8.6943155278132228E-5</v>
      </c>
      <c r="HN487" s="223">
        <f t="shared" ca="1" si="1071"/>
        <v>-9.4842777725254922E-5</v>
      </c>
      <c r="HO487" s="223">
        <f t="shared" ca="1" si="1072"/>
        <v>1.0251391561357334E-4</v>
      </c>
      <c r="HP487" s="223">
        <f t="shared" ca="1" si="1073"/>
        <v>-1.0993808850003772E-4</v>
      </c>
      <c r="HQ487" s="223">
        <f t="shared" ca="1" si="1074"/>
        <v>1.170974109018495E-4</v>
      </c>
      <c r="HR487" s="223">
        <f t="shared" ca="1" si="1075"/>
        <v>-1.2397463538429328E-4</v>
      </c>
      <c r="HS487" s="223">
        <f t="shared" ca="1" si="1076"/>
        <v>1.305531941112002E-4</v>
      </c>
      <c r="HT487" s="223">
        <f t="shared" ca="1" si="1077"/>
        <v>-1.3681723875836921E-4</v>
      </c>
      <c r="HU487" s="223">
        <f t="shared" ca="1" si="1078"/>
        <v>1.427516786936089E-4</v>
      </c>
      <c r="HV487" s="223">
        <f t="shared" ca="1" si="1079"/>
        <v>-1.4834221733129219E-4</v>
      </c>
      <c r="HW487" s="223">
        <f t="shared" ca="1" si="1080"/>
        <v>1.5357538657419342E-4</v>
      </c>
      <c r="HX487" s="223">
        <f t="shared" ca="1" si="1081"/>
        <v>-1.5843857925922159E-4</v>
      </c>
      <c r="HY487" s="223">
        <f t="shared" ca="1" si="1082"/>
        <v>1.6292007952922315E-4</v>
      </c>
      <c r="HZ487" s="223">
        <f t="shared" ca="1" si="1083"/>
        <v>-1.6700909105753532E-4</v>
      </c>
      <c r="IA487" s="223">
        <f t="shared" ca="1" si="1084"/>
        <v>1.7069576305722047E-4</v>
      </c>
      <c r="IB487" s="223">
        <f t="shared" ca="1" si="1085"/>
        <v>-1.7397121401250989E-4</v>
      </c>
      <c r="IC487" s="223">
        <f t="shared" ca="1" si="1086"/>
        <v>1.7682755307517188E-4</v>
      </c>
      <c r="ID487" s="223">
        <f t="shared" ca="1" si="1087"/>
        <v>-1.7925789907420541E-4</v>
      </c>
      <c r="IE487" s="223">
        <f t="shared" ca="1" si="1088"/>
        <v>1.953201535414529E-4</v>
      </c>
      <c r="IF487" s="223">
        <f t="shared" ca="1" si="1089"/>
        <v>-1.8281823257548479E-4</v>
      </c>
      <c r="IG487" s="223">
        <f t="shared" ca="1" si="1090"/>
        <v>1.8393964292246946E-4</v>
      </c>
      <c r="IH487" s="223">
        <f t="shared" ca="1" si="1091"/>
        <v>-1.8461792655844627E-4</v>
      </c>
      <c r="II487" s="223">
        <f t="shared" ca="1" si="1092"/>
        <v>1.8485144943872244E-4</v>
      </c>
      <c r="IJ487" s="223">
        <f t="shared" ca="1" si="1093"/>
        <v>-1.8463964898622626E-4</v>
      </c>
      <c r="IK487" s="223">
        <f t="shared" ca="1" si="1094"/>
        <v>1.8398303544679825E-4</v>
      </c>
      <c r="IL487" s="223">
        <f t="shared" ca="1" si="1095"/>
        <v>-1.8288319065997056E-4</v>
      </c>
      <c r="IM487" s="223">
        <f t="shared" ca="1" si="1096"/>
        <v>1.8134276424816451E-4</v>
      </c>
      <c r="IN487" s="223">
        <f t="shared" ca="1" si="1097"/>
        <v>-1.7936546723353877E-4</v>
      </c>
      <c r="IO487" s="223">
        <f t="shared" ca="1" si="1098"/>
        <v>1.7695606309778311E-4</v>
      </c>
      <c r="IP487" s="223">
        <f t="shared" ca="1" si="1099"/>
        <v>-1.7412035630650355E-4</v>
      </c>
      <c r="IQ487" s="223">
        <f t="shared" ca="1" si="1100"/>
        <v>1.7086517832574694E-4</v>
      </c>
      <c r="IR487" s="223">
        <f t="shared" ca="1" si="1101"/>
        <v>-1.6719837116437373E-4</v>
      </c>
      <c r="IS487" s="223">
        <f t="shared" ca="1" si="1102"/>
        <v>1.6312876848201713E-4</v>
      </c>
      <c r="IT487" s="223">
        <f t="shared" ca="1" si="1103"/>
        <v>-1.5866617430800489E-4</v>
      </c>
      <c r="IU487" s="223">
        <f t="shared" ca="1" si="1104"/>
        <v>1.5382133942255856E-4</v>
      </c>
      <c r="IV487" s="223">
        <f t="shared" ca="1" si="1105"/>
        <v>-1.48605935457297E-4</v>
      </c>
      <c r="IW487" s="223">
        <f t="shared" ca="1" si="1106"/>
        <v>1.430325267771639E-4</v>
      </c>
      <c r="IX487" s="223">
        <f t="shared" ca="1" si="1107"/>
        <v>-1.3711454021185426E-4</v>
      </c>
      <c r="IY487" s="223">
        <f t="shared" ca="1" si="1108"/>
        <v>1.3086623270937319E-4</v>
      </c>
      <c r="IZ487" s="223">
        <f t="shared" ca="1" si="1109"/>
        <v>-1.2430265698975239E-4</v>
      </c>
      <c r="JA487" s="223">
        <f t="shared" ca="1" si="1110"/>
        <v>1.1743962528183213E-4</v>
      </c>
      <c r="JB487" s="223">
        <f t="shared" ca="1" si="1111"/>
        <v>-1.1029367123009555E-4</v>
      </c>
    </row>
    <row r="488" spans="2:262">
      <c r="B488" s="230">
        <v>127</v>
      </c>
      <c r="C488" s="229">
        <f t="shared" si="1112"/>
        <v>2.4804687500000018E-3</v>
      </c>
      <c r="D488" s="226">
        <f t="shared" ca="1" si="855"/>
        <v>49.898290158829333</v>
      </c>
      <c r="E488" s="225">
        <f ca="1">EC361</f>
        <v>-0.10170984117066573</v>
      </c>
      <c r="F488" s="224">
        <v>127</v>
      </c>
      <c r="G488" s="223">
        <f t="shared" ca="1" si="856"/>
        <v>1.1743550437126456E-4</v>
      </c>
      <c r="H488" s="223">
        <f t="shared" ca="1" si="857"/>
        <v>-1.139372763742972E-4</v>
      </c>
      <c r="I488" s="223">
        <f t="shared" ca="1" si="858"/>
        <v>1.1037041682243102E-4</v>
      </c>
      <c r="J488" s="223">
        <f t="shared" ca="1" si="859"/>
        <v>-1.0673707425848696E-4</v>
      </c>
      <c r="K488" s="223">
        <f t="shared" ca="1" si="860"/>
        <v>1.0303943727216588E-4</v>
      </c>
      <c r="L488" s="223">
        <f t="shared" ca="1" si="861"/>
        <v>-9.9279733181724232E-5</v>
      </c>
      <c r="M488" s="223">
        <f t="shared" ca="1" si="862"/>
        <v>9.5460226692322775E-5</v>
      </c>
      <c r="N488" s="223">
        <f t="shared" ca="1" si="863"/>
        <v>-9.158321853184966E-5</v>
      </c>
      <c r="O488" s="223">
        <f t="shared" ca="1" si="864"/>
        <v>8.7651044065050089E-5</v>
      </c>
      <c r="P488" s="223">
        <f t="shared" ca="1" si="865"/>
        <v>-8.3666071886789363E-5</v>
      </c>
      <c r="Q488" s="223">
        <f t="shared" ca="1" si="866"/>
        <v>7.9630702395299972E-5</v>
      </c>
      <c r="R488" s="223">
        <f t="shared" ca="1" si="867"/>
        <v>-7.5547366346270214E-5</v>
      </c>
      <c r="S488" s="223">
        <f t="shared" ca="1" si="868"/>
        <v>7.1418523388652608E-5</v>
      </c>
      <c r="T488" s="223">
        <f t="shared" ca="1" si="869"/>
        <v>-6.7246660583056313E-5</v>
      </c>
      <c r="U488" s="223">
        <f t="shared" ca="1" si="870"/>
        <v>6.3034290903639346E-5</v>
      </c>
      <c r="V488" s="223">
        <f t="shared" ca="1" si="871"/>
        <v>-5.8783951724386003E-5</v>
      </c>
      <c r="W488" s="223">
        <f t="shared" ca="1" si="872"/>
        <v>5.4498203290687424E-5</v>
      </c>
      <c r="X488" s="223">
        <f t="shared" ca="1" si="873"/>
        <v>-5.0179627177145615E-5</v>
      </c>
      <c r="Y488" s="223">
        <f t="shared" ca="1" si="874"/>
        <v>4.5830824732529408E-5</v>
      </c>
      <c r="Z488" s="223">
        <f t="shared" ca="1" si="875"/>
        <v>-4.1454415512819234E-5</v>
      </c>
      <c r="AA488" s="223">
        <f t="shared" ca="1" si="876"/>
        <v>3.705303570328458E-5</v>
      </c>
      <c r="AB488" s="223">
        <f t="shared" ca="1" si="877"/>
        <v>-3.2629336530544522E-5</v>
      </c>
      <c r="AC488" s="223">
        <f t="shared" ca="1" si="878"/>
        <v>2.8185982665567937E-5</v>
      </c>
      <c r="AD488" s="223">
        <f t="shared" ca="1" si="879"/>
        <v>-2.3725650618572805E-5</v>
      </c>
      <c r="AE488" s="223">
        <f t="shared" ca="1" si="880"/>
        <v>1.9251027126806859E-5</v>
      </c>
      <c r="AF488" s="223">
        <f t="shared" ca="1" si="881"/>
        <v>-1.4764807536141969E-5</v>
      </c>
      <c r="AG488" s="223">
        <f t="shared" ca="1" si="882"/>
        <v>1.0269694177509033E-5</v>
      </c>
      <c r="AH488" s="223">
        <f t="shared" ca="1" si="883"/>
        <v>-5.7683947391121685E-6</v>
      </c>
      <c r="AI488" s="223">
        <f t="shared" ca="1" si="884"/>
        <v>1.2636206354186321E-6</v>
      </c>
      <c r="AJ488" s="223">
        <f t="shared" ca="1" si="885"/>
        <v>3.2419146260958669E-6</v>
      </c>
      <c r="AK488" s="223">
        <f t="shared" ca="1" si="886"/>
        <v>-7.7454970794625942E-6</v>
      </c>
      <c r="AL488" s="223">
        <f t="shared" ca="1" si="887"/>
        <v>1.224441393501143E-5</v>
      </c>
      <c r="AM488" s="223">
        <f t="shared" ca="1" si="888"/>
        <v>-1.6735955213453984E-5</v>
      </c>
      <c r="AN488" s="223">
        <f t="shared" ca="1" si="889"/>
        <v>2.121741537827359E-5</v>
      </c>
      <c r="AO488" s="223">
        <f t="shared" ca="1" si="890"/>
        <v>-2.5686094965439603E-5</v>
      </c>
      <c r="AP488" s="223">
        <f t="shared" ca="1" si="891"/>
        <v>3.0139302209463391E-5</v>
      </c>
      <c r="AQ488" s="223">
        <f t="shared" ca="1" si="892"/>
        <v>-3.4574354664817288E-5</v>
      </c>
      <c r="AR488" s="223">
        <f t="shared" ca="1" si="893"/>
        <v>3.89885808217395E-5</v>
      </c>
      <c r="AS488" s="223">
        <f t="shared" ca="1" si="894"/>
        <v>-4.3379321715451635E-5</v>
      </c>
      <c r="AT488" s="223">
        <f t="shared" ca="1" si="895"/>
        <v>4.7743932527819687E-5</v>
      </c>
      <c r="AU488" s="223">
        <f t="shared" ca="1" si="896"/>
        <v>-5.207978418049612E-5</v>
      </c>
      <c r="AV488" s="223">
        <f t="shared" ca="1" si="897"/>
        <v>5.6384264918565784E-5</v>
      </c>
      <c r="AW488" s="223">
        <f t="shared" ca="1" si="898"/>
        <v>-6.0654781883794484E-5</v>
      </c>
      <c r="AX488" s="223">
        <f t="shared" ca="1" si="899"/>
        <v>6.4888762676444737E-5</v>
      </c>
      <c r="AY488" s="223">
        <f t="shared" ca="1" si="900"/>
        <v>-6.9083656904805836E-5</v>
      </c>
      <c r="AZ488" s="223">
        <f t="shared" ca="1" si="901"/>
        <v>7.32369377214518E-5</v>
      </c>
      <c r="BA488" s="223">
        <f t="shared" ca="1" si="902"/>
        <v>-7.7346103345319879E-5</v>
      </c>
      <c r="BB488" s="223">
        <f t="shared" ca="1" si="903"/>
        <v>8.1408678568694443E-5</v>
      </c>
      <c r="BC488" s="223">
        <f t="shared" ca="1" si="904"/>
        <v>-8.5422216248161098E-5</v>
      </c>
      <c r="BD488" s="223">
        <f t="shared" ca="1" si="905"/>
        <v>8.9384298778702269E-5</v>
      </c>
      <c r="BE488" s="223">
        <f t="shared" ca="1" si="906"/>
        <v>-9.3292539549953327E-5</v>
      </c>
      <c r="BF488" s="223">
        <f t="shared" ca="1" si="907"/>
        <v>9.7144584383812273E-5</v>
      </c>
      <c r="BG488" s="223">
        <f t="shared" ca="1" si="908"/>
        <v>-1.009381129525084E-4</v>
      </c>
      <c r="BH488" s="223">
        <f t="shared" ca="1" si="909"/>
        <v>1.0467084017628107E-4</v>
      </c>
      <c r="BI488" s="223">
        <f t="shared" ca="1" si="910"/>
        <v>-1.0834051759982634E-4</v>
      </c>
      <c r="BJ488" s="223">
        <f t="shared" ca="1" si="911"/>
        <v>1.119449347466824E-4</v>
      </c>
      <c r="BK488" s="223">
        <f t="shared" ca="1" si="912"/>
        <v>-1.1548192045073777E-4</v>
      </c>
      <c r="BL488" s="223">
        <f t="shared" ca="1" si="913"/>
        <v>1.1894934416406076E-4</v>
      </c>
      <c r="BM488" s="223">
        <f t="shared" ca="1" si="914"/>
        <v>-1.2234511724026179E-4</v>
      </c>
      <c r="BN488" s="223">
        <f t="shared" ca="1" si="915"/>
        <v>1.2566719419261583E-4</v>
      </c>
      <c r="BO488" s="223">
        <f t="shared" ca="1" si="916"/>
        <v>-1.2891357392618734E-4</v>
      </c>
      <c r="BP488" s="223">
        <f t="shared" ca="1" si="917"/>
        <v>1.3208230094321477E-4</v>
      </c>
      <c r="BQ488" s="223">
        <f t="shared" ca="1" si="918"/>
        <v>-1.3517146652102931E-4</v>
      </c>
      <c r="BR488" s="223">
        <f t="shared" ca="1" si="919"/>
        <v>1.3817920986179829E-4</v>
      </c>
      <c r="BS488" s="223">
        <f t="shared" ca="1" si="920"/>
        <v>-1.4110371921339997E-4</v>
      </c>
      <c r="BT488" s="223">
        <f t="shared" ca="1" si="921"/>
        <v>1.439432329607554E-4</v>
      </c>
      <c r="BU488" s="223">
        <f t="shared" ca="1" si="922"/>
        <v>-1.4669604068695948E-4</v>
      </c>
      <c r="BV488" s="223">
        <f t="shared" ca="1" si="923"/>
        <v>1.4936048420357195E-4</v>
      </c>
      <c r="BW488" s="223">
        <f t="shared" ca="1" si="924"/>
        <v>-1.5193495854944845E-4</v>
      </c>
      <c r="BX488" s="223">
        <f t="shared" ca="1" si="925"/>
        <v>1.5441791295750881E-4</v>
      </c>
      <c r="BY488" s="223">
        <f t="shared" ca="1" si="926"/>
        <v>-1.5680785178886125E-4</v>
      </c>
      <c r="BZ488" s="223">
        <f t="shared" ca="1" si="927"/>
        <v>1.5910333543371928E-4</v>
      </c>
      <c r="CA488" s="223">
        <f t="shared" ca="1" si="928"/>
        <v>-1.6130298117856897E-4</v>
      </c>
      <c r="CB488" s="223">
        <f t="shared" ca="1" si="929"/>
        <v>1.6340546403906367E-4</v>
      </c>
      <c r="CC488" s="223">
        <f t="shared" ca="1" si="930"/>
        <v>-1.6540951755814509E-4</v>
      </c>
      <c r="CD488" s="223">
        <f t="shared" ca="1" si="931"/>
        <v>1.6731393456890974E-4</v>
      </c>
      <c r="CE488" s="223">
        <f t="shared" ca="1" si="932"/>
        <v>-1.6911756792176104E-4</v>
      </c>
      <c r="CF488" s="223">
        <f t="shared" ca="1" si="933"/>
        <v>1.7081933117540948E-4</v>
      </c>
      <c r="CG488" s="223">
        <f t="shared" ca="1" si="934"/>
        <v>-1.7241819925130402E-4</v>
      </c>
      <c r="CH488" s="223">
        <f t="shared" ca="1" si="935"/>
        <v>1.7391320905110137E-4</v>
      </c>
      <c r="CI488" s="223">
        <f t="shared" ca="1" si="936"/>
        <v>-1.7530346003680159E-4</v>
      </c>
      <c r="CJ488" s="223">
        <f t="shared" ca="1" si="937"/>
        <v>1.7658811477319259E-4</v>
      </c>
      <c r="CK488" s="223">
        <f t="shared" ca="1" si="938"/>
        <v>-1.7776639943229908E-4</v>
      </c>
      <c r="CL488" s="223">
        <f t="shared" ca="1" si="939"/>
        <v>1.7883760425950026E-4</v>
      </c>
      <c r="CM488" s="223">
        <f t="shared" ca="1" si="940"/>
        <v>-1.798010840010666E-4</v>
      </c>
      <c r="CN488" s="223">
        <f t="shared" ca="1" si="941"/>
        <v>1.8065625829282415E-4</v>
      </c>
      <c r="CO488" s="223">
        <f t="shared" ca="1" si="942"/>
        <v>-1.814026120097606E-4</v>
      </c>
      <c r="CP488" s="223">
        <f t="shared" ca="1" si="943"/>
        <v>1.8203969557630131E-4</v>
      </c>
      <c r="CQ488" s="223">
        <f t="shared" ca="1" si="944"/>
        <v>-1.825671252371309E-4</v>
      </c>
      <c r="CR488" s="223">
        <f t="shared" ca="1" si="945"/>
        <v>1.8298458328834102E-4</v>
      </c>
      <c r="CS488" s="223">
        <f t="shared" ca="1" si="946"/>
        <v>-1.8329181826881339E-4</v>
      </c>
      <c r="CT488" s="223">
        <f t="shared" ca="1" si="947"/>
        <v>1.834886451116826E-4</v>
      </c>
      <c r="CU488" s="223">
        <f t="shared" ca="1" si="948"/>
        <v>-1.8357494525581919E-4</v>
      </c>
      <c r="CV488" s="223">
        <f t="shared" ca="1" si="949"/>
        <v>1.8355066671724295E-4</v>
      </c>
      <c r="CW488" s="223">
        <f t="shared" ca="1" si="950"/>
        <v>-1.8341582412043756E-4</v>
      </c>
      <c r="CX488" s="223">
        <f t="shared" ca="1" si="951"/>
        <v>1.8317049868954124E-4</v>
      </c>
      <c r="CY488" s="223">
        <f t="shared" ca="1" si="952"/>
        <v>-1.8281483819942109E-4</v>
      </c>
      <c r="CZ488" s="223">
        <f t="shared" ca="1" si="953"/>
        <v>1.8234905688665578E-4</v>
      </c>
      <c r="DA488" s="223">
        <f t="shared" ca="1" si="954"/>
        <v>-1.8177343532049356E-4</v>
      </c>
      <c r="DB488" s="223">
        <f t="shared" ca="1" si="955"/>
        <v>1.8108832023383938E-4</v>
      </c>
      <c r="DC488" s="223">
        <f t="shared" ca="1" si="956"/>
        <v>-1.8029412431440648E-4</v>
      </c>
      <c r="DD488" s="223">
        <f t="shared" ca="1" si="957"/>
        <v>1.7939132595611617E-4</v>
      </c>
      <c r="DE488" s="223">
        <f t="shared" ca="1" si="958"/>
        <v>-1.7838046897094585E-4</v>
      </c>
      <c r="DF488" s="223">
        <f t="shared" ca="1" si="959"/>
        <v>1.7726216226134032E-4</v>
      </c>
      <c r="DG488" s="223">
        <f t="shared" ca="1" si="960"/>
        <v>-1.7603707945345045E-4</v>
      </c>
      <c r="DH488" s="223">
        <f t="shared" ca="1" si="961"/>
        <v>1.7470595849134526E-4</v>
      </c>
      <c r="DI488" s="223">
        <f t="shared" ca="1" si="962"/>
        <v>-1.7326960119252462E-4</v>
      </c>
      <c r="DJ488" s="223">
        <f t="shared" ca="1" si="963"/>
        <v>1.7172887276490988E-4</v>
      </c>
      <c r="DK488" s="223">
        <f t="shared" ca="1" si="964"/>
        <v>-1.7008470128570142E-4</v>
      </c>
      <c r="DL488" s="223">
        <f t="shared" ca="1" si="965"/>
        <v>1.6833807714231112E-4</v>
      </c>
      <c r="DM488" s="223">
        <f t="shared" ca="1" si="966"/>
        <v>-1.6649005243582065E-4</v>
      </c>
      <c r="DN488" s="223">
        <f t="shared" ca="1" si="967"/>
        <v>1.6454174034720244E-4</v>
      </c>
      <c r="DO488" s="223">
        <f t="shared" ca="1" si="968"/>
        <v>-1.6249431446681569E-4</v>
      </c>
      <c r="DP488" s="223">
        <f t="shared" ca="1" si="969"/>
        <v>1.6034900808744305E-4</v>
      </c>
      <c r="DQ488" s="223">
        <f t="shared" ca="1" si="970"/>
        <v>-1.5810711346143924E-4</v>
      </c>
      <c r="DR488" s="223">
        <f t="shared" ca="1" si="971"/>
        <v>1.5576998102228673E-4</v>
      </c>
      <c r="DS488" s="223">
        <f t="shared" ca="1" si="972"/>
        <v>-1.5333901857118664E-4</v>
      </c>
      <c r="DT488" s="223">
        <f t="shared" ca="1" si="973"/>
        <v>1.5081569042900878E-4</v>
      </c>
      <c r="DU488" s="223">
        <f t="shared" ca="1" si="974"/>
        <v>-1.4820151655428433E-4</v>
      </c>
      <c r="DV488" s="223">
        <f t="shared" ca="1" si="975"/>
        <v>1.4549807162759308E-4</v>
      </c>
      <c r="DW488" s="223">
        <f t="shared" ca="1" si="976"/>
        <v>-1.4270698410308305E-4</v>
      </c>
      <c r="DX488" s="223">
        <f t="shared" ca="1" si="977"/>
        <v>1.3982993522750059E-4</v>
      </c>
      <c r="DY488" s="223">
        <f t="shared" ca="1" si="978"/>
        <v>-1.3686865802752191E-4</v>
      </c>
      <c r="DZ488" s="223">
        <f t="shared" ca="1" si="979"/>
        <v>1.3382493626578926E-4</v>
      </c>
      <c r="EA488" s="223">
        <f t="shared" ca="1" si="980"/>
        <v>-1.3070060336649393E-4</v>
      </c>
      <c r="EB488" s="223">
        <f t="shared" ca="1" si="981"/>
        <v>1.2749754131093365E-4</v>
      </c>
      <c r="EC488" s="223">
        <f t="shared" ca="1" si="982"/>
        <v>-1.242176795039353E-4</v>
      </c>
      <c r="ED488" s="223">
        <f t="shared" ca="1" si="983"/>
        <v>1.2086299361159432E-4</v>
      </c>
      <c r="EE488" s="223">
        <f t="shared" ca="1" si="984"/>
        <v>-1.1743550437125998E-4</v>
      </c>
      <c r="EF488" s="223">
        <f t="shared" ca="1" si="985"/>
        <v>1.1393727637429674E-4</v>
      </c>
      <c r="EG488" s="223">
        <f t="shared" ca="1" si="986"/>
        <v>-1.1037041682242666E-4</v>
      </c>
      <c r="EH488" s="223">
        <f t="shared" ca="1" si="987"/>
        <v>1.0673707425848677E-4</v>
      </c>
      <c r="EI488" s="223">
        <f t="shared" ca="1" si="988"/>
        <v>-1.0303943727216137E-4</v>
      </c>
      <c r="EJ488" s="223">
        <f t="shared" ca="1" si="989"/>
        <v>9.9279733181724584E-5</v>
      </c>
      <c r="EK488" s="223">
        <f t="shared" ca="1" si="990"/>
        <v>-9.5460226692318668E-5</v>
      </c>
      <c r="EL488" s="223">
        <f t="shared" ca="1" si="991"/>
        <v>9.1583218531850026E-5</v>
      </c>
      <c r="EM488" s="223">
        <f t="shared" ca="1" si="992"/>
        <v>-8.7651044065045847E-5</v>
      </c>
      <c r="EN488" s="223">
        <f t="shared" ca="1" si="993"/>
        <v>8.3666071886789715E-5</v>
      </c>
      <c r="EO488" s="223">
        <f t="shared" ca="1" si="994"/>
        <v>-7.9630702395295635E-5</v>
      </c>
      <c r="EP488" s="223">
        <f t="shared" ca="1" si="995"/>
        <v>7.5547366346271759E-5</v>
      </c>
      <c r="EQ488" s="223">
        <f t="shared" ca="1" si="996"/>
        <v>-7.1418523388649382E-5</v>
      </c>
      <c r="ER488" s="223">
        <f t="shared" ca="1" si="997"/>
        <v>6.7246660583057885E-5</v>
      </c>
      <c r="ES488" s="223">
        <f t="shared" ca="1" si="998"/>
        <v>-6.3034290903636066E-5</v>
      </c>
      <c r="ET488" s="223">
        <f t="shared" ca="1" si="999"/>
        <v>5.8783951724387629E-5</v>
      </c>
      <c r="EU488" s="223">
        <f t="shared" ca="1" si="1000"/>
        <v>-5.4498203290684077E-5</v>
      </c>
      <c r="EV488" s="223">
        <f t="shared" ca="1" si="1001"/>
        <v>5.0179627177147261E-5</v>
      </c>
      <c r="EW488" s="223">
        <f t="shared" ca="1" si="1002"/>
        <v>-4.5830824732526006E-5</v>
      </c>
      <c r="EX488" s="223">
        <f t="shared" ca="1" si="1003"/>
        <v>4.1454415512820901E-5</v>
      </c>
      <c r="EY488" s="223">
        <f t="shared" ca="1" si="1004"/>
        <v>-3.7053035703281137E-5</v>
      </c>
      <c r="EZ488" s="223">
        <f t="shared" ca="1" si="1005"/>
        <v>3.2629336530546189E-5</v>
      </c>
      <c r="FA488" s="223">
        <f t="shared" ca="1" si="1006"/>
        <v>-2.8185982665564482E-5</v>
      </c>
      <c r="FB488" s="223">
        <f t="shared" ca="1" si="1007"/>
        <v>2.3725650618577101E-5</v>
      </c>
      <c r="FC488" s="223">
        <f t="shared" ca="1" si="1008"/>
        <v>-1.9251027126805938E-5</v>
      </c>
      <c r="FD488" s="223">
        <f t="shared" ca="1" si="1009"/>
        <v>1.4764807536146279E-5</v>
      </c>
      <c r="FE488" s="223">
        <f t="shared" ca="1" si="1010"/>
        <v>-1.0269694177508139E-5</v>
      </c>
      <c r="FF488" s="223">
        <f t="shared" ca="1" si="1011"/>
        <v>5.7683947391164782E-6</v>
      </c>
      <c r="FG488" s="223">
        <f t="shared" ca="1" si="1012"/>
        <v>-1.2636206354177377E-6</v>
      </c>
      <c r="FH488" s="223">
        <f t="shared" ca="1" si="1013"/>
        <v>-3.2419146260915437E-6</v>
      </c>
      <c r="FI488" s="223">
        <f t="shared" ca="1" si="1014"/>
        <v>7.7454970794634751E-6</v>
      </c>
      <c r="FJ488" s="223">
        <f t="shared" ca="1" si="1015"/>
        <v>-1.2244413935007148E-5</v>
      </c>
      <c r="FK488" s="223">
        <f t="shared" ca="1" si="1016"/>
        <v>1.6735955213454878E-5</v>
      </c>
      <c r="FL488" s="223">
        <f t="shared" ca="1" si="1017"/>
        <v>-2.1217415378279689E-5</v>
      </c>
      <c r="FM488" s="223">
        <f t="shared" ca="1" si="1018"/>
        <v>2.5686094965440498E-5</v>
      </c>
      <c r="FN488" s="223">
        <f t="shared" ca="1" si="1019"/>
        <v>-3.0139302209469435E-5</v>
      </c>
      <c r="FO488" s="223">
        <f t="shared" ca="1" si="1020"/>
        <v>3.4574354664828428E-5</v>
      </c>
      <c r="FP488" s="223">
        <f t="shared" ca="1" si="1021"/>
        <v>-3.8988580821745477E-5</v>
      </c>
      <c r="FQ488" s="223">
        <f t="shared" ca="1" si="1022"/>
        <v>4.3379321715452502E-5</v>
      </c>
      <c r="FR488" s="223">
        <f t="shared" ca="1" si="1023"/>
        <v>-4.7743932527815513E-5</v>
      </c>
      <c r="FS488" s="223">
        <f t="shared" ca="1" si="1024"/>
        <v>5.2079784180504481E-5</v>
      </c>
      <c r="FT488" s="223">
        <f t="shared" ca="1" si="1025"/>
        <v>-5.6384264918571612E-5</v>
      </c>
      <c r="FU488" s="223">
        <f t="shared" ca="1" si="1026"/>
        <v>6.0654781883795324E-5</v>
      </c>
      <c r="FV488" s="223">
        <f t="shared" ca="1" si="1027"/>
        <v>-6.4888762676440712E-5</v>
      </c>
      <c r="FW488" s="223">
        <f t="shared" ca="1" si="1028"/>
        <v>6.9083656904816353E-5</v>
      </c>
      <c r="FX488" s="223">
        <f t="shared" ca="1" si="1029"/>
        <v>-7.3236937721457424E-5</v>
      </c>
      <c r="FY488" s="223">
        <f t="shared" ca="1" si="1030"/>
        <v>7.7346103345320692E-5</v>
      </c>
      <c r="FZ488" s="223">
        <f t="shared" ca="1" si="1031"/>
        <v>-8.1408678568685919E-5</v>
      </c>
      <c r="GA488" s="223">
        <f t="shared" ca="1" si="1032"/>
        <v>8.5422216248166546E-5</v>
      </c>
      <c r="GB488" s="223">
        <f t="shared" ca="1" si="1033"/>
        <v>-8.9384298778703055E-5</v>
      </c>
      <c r="GC488" s="223">
        <f t="shared" ca="1" si="1034"/>
        <v>9.3292539549949627E-5</v>
      </c>
      <c r="GD488" s="223">
        <f t="shared" ca="1" si="1035"/>
        <v>-9.7144584383804182E-5</v>
      </c>
      <c r="GE488" s="223">
        <f t="shared" ca="1" si="1036"/>
        <v>1.0093811295251351E-4</v>
      </c>
      <c r="GF488" s="223">
        <f t="shared" ca="1" si="1037"/>
        <v>-1.046708401762818E-4</v>
      </c>
      <c r="GG488" s="223">
        <f t="shared" ca="1" si="1038"/>
        <v>1.0834051759982288E-4</v>
      </c>
      <c r="GH488" s="223">
        <f t="shared" ca="1" si="1039"/>
        <v>-1.1194493474667484E-4</v>
      </c>
      <c r="GI488" s="223">
        <f t="shared" ca="1" si="1040"/>
        <v>1.154819204507425E-4</v>
      </c>
      <c r="GJ488" s="223">
        <f t="shared" ca="1" si="1041"/>
        <v>-1.1894934416406143E-4</v>
      </c>
      <c r="GK488" s="223">
        <f t="shared" ca="1" si="1042"/>
        <v>1.2234511724025857E-4</v>
      </c>
      <c r="GL488" s="223">
        <f t="shared" ca="1" si="1043"/>
        <v>-1.2566719419260889E-4</v>
      </c>
      <c r="GM488" s="223">
        <f t="shared" ca="1" si="1044"/>
        <v>1.289135739261917E-4</v>
      </c>
      <c r="GN488" s="223">
        <f t="shared" ca="1" si="1045"/>
        <v>-1.3208230094321539E-4</v>
      </c>
      <c r="GO488" s="223">
        <f t="shared" ca="1" si="1046"/>
        <v>1.3517146652102638E-4</v>
      </c>
      <c r="GP488" s="223">
        <f t="shared" ca="1" si="1047"/>
        <v>-1.3817920986180574E-4</v>
      </c>
      <c r="GQ488" s="223">
        <f t="shared" ca="1" si="1048"/>
        <v>1.411037192134039E-4</v>
      </c>
      <c r="GR488" s="223">
        <f t="shared" ca="1" si="1049"/>
        <v>-1.4394323296075597E-4</v>
      </c>
      <c r="GS488" s="223">
        <f t="shared" ca="1" si="1050"/>
        <v>1.4669604068695688E-4</v>
      </c>
      <c r="GT488" s="223">
        <f t="shared" ca="1" si="1051"/>
        <v>-1.4936048420357854E-4</v>
      </c>
      <c r="GU488" s="223">
        <f t="shared" ca="1" si="1052"/>
        <v>1.5193495854945192E-4</v>
      </c>
      <c r="GV488" s="223">
        <f t="shared" ca="1" si="1053"/>
        <v>-1.544179129575093E-4</v>
      </c>
      <c r="GW488" s="223">
        <f t="shared" ca="1" si="1054"/>
        <v>1.5680785178885897E-4</v>
      </c>
      <c r="GX488" s="223">
        <f t="shared" ca="1" si="1055"/>
        <v>-1.5910333543372494E-4</v>
      </c>
      <c r="GY488" s="223">
        <f t="shared" ca="1" si="1056"/>
        <v>1.613029811785719E-4</v>
      </c>
      <c r="GZ488" s="223">
        <f t="shared" ca="1" si="1057"/>
        <v>-1.634054640390641E-4</v>
      </c>
      <c r="HA488" s="223">
        <f t="shared" ca="1" si="1058"/>
        <v>1.6540951755814319E-4</v>
      </c>
      <c r="HB488" s="223">
        <f t="shared" ca="1" si="1059"/>
        <v>-1.6731393456891438E-4</v>
      </c>
      <c r="HC488" s="223">
        <f t="shared" ca="1" si="1060"/>
        <v>1.6911756792176342E-4</v>
      </c>
      <c r="HD488" s="223">
        <f t="shared" ca="1" si="1061"/>
        <v>-1.708193311754098E-4</v>
      </c>
      <c r="HE488" s="223">
        <f t="shared" ca="1" si="1062"/>
        <v>1.7241819925130255E-4</v>
      </c>
      <c r="HF488" s="223">
        <f t="shared" ca="1" si="1063"/>
        <v>-1.7391320905110497E-4</v>
      </c>
      <c r="HG488" s="223">
        <f t="shared" ca="1" si="1064"/>
        <v>1.7530346003680184E-4</v>
      </c>
      <c r="HH488" s="223">
        <f t="shared" ca="1" si="1065"/>
        <v>-1.765881147731914E-4</v>
      </c>
      <c r="HI488" s="223">
        <f t="shared" ca="1" si="1066"/>
        <v>1.7776639943229669E-4</v>
      </c>
      <c r="HJ488" s="223">
        <f t="shared" ca="1" si="1067"/>
        <v>-1.7883760425950281E-4</v>
      </c>
      <c r="HK488" s="223">
        <f t="shared" ca="1" si="1068"/>
        <v>1.7980108400106679E-4</v>
      </c>
      <c r="HL488" s="223">
        <f t="shared" ca="1" si="1069"/>
        <v>-1.8065625829282432E-4</v>
      </c>
      <c r="HM488" s="223">
        <f t="shared" ca="1" si="1070"/>
        <v>1.8140261200975911E-4</v>
      </c>
      <c r="HN488" s="223">
        <f t="shared" ca="1" si="1071"/>
        <v>-1.8203969557630277E-4</v>
      </c>
      <c r="HO488" s="223">
        <f t="shared" ca="1" si="1072"/>
        <v>1.8256712523713098E-4</v>
      </c>
      <c r="HP488" s="223">
        <f t="shared" ca="1" si="1073"/>
        <v>-1.829845832883411E-4</v>
      </c>
      <c r="HQ488" s="223">
        <f t="shared" ca="1" si="1074"/>
        <v>1.8329181826881287E-4</v>
      </c>
      <c r="HR488" s="223">
        <f t="shared" ca="1" si="1075"/>
        <v>-1.8348864511168292E-4</v>
      </c>
      <c r="HS488" s="223">
        <f t="shared" ca="1" si="1076"/>
        <v>1.8357494525581919E-4</v>
      </c>
      <c r="HT488" s="223">
        <f t="shared" ca="1" si="1077"/>
        <v>-1.8355066671724295E-4</v>
      </c>
      <c r="HU488" s="223">
        <f t="shared" ca="1" si="1078"/>
        <v>1.8341582412043799E-4</v>
      </c>
      <c r="HV488" s="223">
        <f t="shared" ca="1" si="1079"/>
        <v>-1.8317049868954116E-4</v>
      </c>
      <c r="HW488" s="223">
        <f t="shared" ca="1" si="1080"/>
        <v>1.8281483819942101E-4</v>
      </c>
      <c r="HX488" s="223">
        <f t="shared" ca="1" si="1081"/>
        <v>-1.8234905688665687E-4</v>
      </c>
      <c r="HY488" s="223">
        <f t="shared" ca="1" si="1082"/>
        <v>1.8177343532049198E-4</v>
      </c>
      <c r="HZ488" s="223">
        <f t="shared" ca="1" si="1083"/>
        <v>-1.8108832023383924E-4</v>
      </c>
      <c r="IA488" s="223">
        <f t="shared" ca="1" si="1084"/>
        <v>1.8029412431440632E-4</v>
      </c>
      <c r="IB488" s="223">
        <f t="shared" ca="1" si="1085"/>
        <v>-1.7939132595611821E-4</v>
      </c>
      <c r="IC488" s="223">
        <f t="shared" ca="1" si="1086"/>
        <v>1.7838046897094317E-4</v>
      </c>
      <c r="ID488" s="223">
        <f t="shared" ca="1" si="1087"/>
        <v>-1.7726216226134008E-4</v>
      </c>
      <c r="IE488" s="223">
        <f t="shared" ca="1" si="1088"/>
        <v>2.0218742072645896E-4</v>
      </c>
      <c r="IF488" s="223">
        <f t="shared" ca="1" si="1089"/>
        <v>-1.7470595849134818E-4</v>
      </c>
      <c r="IG488" s="223">
        <f t="shared" ca="1" si="1090"/>
        <v>1.7326960119252088E-4</v>
      </c>
      <c r="IH488" s="223">
        <f t="shared" ca="1" si="1091"/>
        <v>-1.7172887276490956E-4</v>
      </c>
      <c r="II488" s="223">
        <f t="shared" ca="1" si="1092"/>
        <v>1.7008470128570109E-4</v>
      </c>
      <c r="IJ488" s="223">
        <f t="shared" ca="1" si="1093"/>
        <v>-1.6833807714231494E-4</v>
      </c>
      <c r="IK488" s="223">
        <f t="shared" ca="1" si="1094"/>
        <v>1.6649005243581585E-4</v>
      </c>
      <c r="IL488" s="223">
        <f t="shared" ca="1" si="1095"/>
        <v>-1.6454174034720204E-4</v>
      </c>
      <c r="IM488" s="223">
        <f t="shared" ca="1" si="1096"/>
        <v>1.6249431446681528E-4</v>
      </c>
      <c r="IN488" s="223">
        <f t="shared" ca="1" si="1097"/>
        <v>-1.6034900808744771E-4</v>
      </c>
      <c r="IO488" s="223">
        <f t="shared" ca="1" si="1098"/>
        <v>1.5810711346143347E-4</v>
      </c>
      <c r="IP488" s="223">
        <f t="shared" ca="1" si="1099"/>
        <v>-1.5576998102228624E-4</v>
      </c>
      <c r="IQ488" s="223">
        <f t="shared" ca="1" si="1100"/>
        <v>1.5333901857118615E-4</v>
      </c>
      <c r="IR488" s="223">
        <f t="shared" ca="1" si="1101"/>
        <v>-1.5081569042901425E-4</v>
      </c>
      <c r="IS488" s="223">
        <f t="shared" ca="1" si="1102"/>
        <v>1.4820151655427764E-4</v>
      </c>
      <c r="IT488" s="223">
        <f t="shared" ca="1" si="1103"/>
        <v>-1.4549807162759254E-4</v>
      </c>
      <c r="IU488" s="223">
        <f t="shared" ca="1" si="1104"/>
        <v>1.4270698410308248E-4</v>
      </c>
      <c r="IV488" s="223">
        <f t="shared" ca="1" si="1105"/>
        <v>-1.3982993522750677E-4</v>
      </c>
      <c r="IW488" s="223">
        <f t="shared" ca="1" si="1106"/>
        <v>1.3686865802751437E-4</v>
      </c>
      <c r="IX488" s="223">
        <f t="shared" ca="1" si="1107"/>
        <v>-1.3382493626578864E-4</v>
      </c>
      <c r="IY488" s="223">
        <f t="shared" ca="1" si="1108"/>
        <v>1.307006033664933E-4</v>
      </c>
      <c r="IZ488" s="223">
        <f t="shared" ca="1" si="1109"/>
        <v>-1.2749754131094051E-4</v>
      </c>
      <c r="JA488" s="223">
        <f t="shared" ca="1" si="1110"/>
        <v>1.2421767950392696E-4</v>
      </c>
      <c r="JB488" s="223">
        <f t="shared" ca="1" si="1111"/>
        <v>-1.2086299361159365E-4</v>
      </c>
    </row>
    <row r="489" spans="2:262">
      <c r="B489" s="230">
        <v>128</v>
      </c>
      <c r="C489" s="229">
        <f t="shared" si="1112"/>
        <v>2.5000000000000018E-3</v>
      </c>
      <c r="D489" s="226">
        <f t="shared" ca="1" si="855"/>
        <v>49.900162958347025</v>
      </c>
      <c r="E489" s="225">
        <f ca="1">ED361</f>
        <v>-9.9837041652972108E-2</v>
      </c>
      <c r="F489" s="224">
        <v>128</v>
      </c>
      <c r="G489" s="223">
        <f t="shared" ca="1" si="856"/>
        <v>1.0909382978228399E-4</v>
      </c>
      <c r="H489" s="223">
        <f t="shared" ca="1" si="857"/>
        <v>-1.0909382978228396E-4</v>
      </c>
      <c r="I489" s="223">
        <f t="shared" ca="1" si="858"/>
        <v>1.0909382978228395E-4</v>
      </c>
      <c r="J489" s="223">
        <f t="shared" ca="1" si="859"/>
        <v>-1.0909382978228393E-4</v>
      </c>
      <c r="K489" s="223">
        <f t="shared" ca="1" si="860"/>
        <v>1.0909382978228391E-4</v>
      </c>
      <c r="L489" s="223">
        <f t="shared" ca="1" si="861"/>
        <v>-1.0909382978228389E-4</v>
      </c>
      <c r="M489" s="223">
        <f t="shared" ca="1" si="862"/>
        <v>1.0909382978228388E-4</v>
      </c>
      <c r="N489" s="223">
        <f t="shared" ca="1" si="863"/>
        <v>-1.0909382978228385E-4</v>
      </c>
      <c r="O489" s="223">
        <f t="shared" ca="1" si="864"/>
        <v>1.0909382978228384E-4</v>
      </c>
      <c r="P489" s="223">
        <f t="shared" ca="1" si="865"/>
        <v>-1.0909382978228383E-4</v>
      </c>
      <c r="Q489" s="223">
        <f t="shared" ca="1" si="866"/>
        <v>1.0909382978228328E-4</v>
      </c>
      <c r="R489" s="223">
        <f t="shared" ca="1" si="867"/>
        <v>-1.0909382978228379E-4</v>
      </c>
      <c r="S489" s="223">
        <f t="shared" ca="1" si="868"/>
        <v>1.0909382978228429E-4</v>
      </c>
      <c r="T489" s="223">
        <f t="shared" ca="1" si="869"/>
        <v>-1.0909382978228376E-4</v>
      </c>
      <c r="U489" s="223">
        <f t="shared" ca="1" si="870"/>
        <v>1.0909382978228322E-4</v>
      </c>
      <c r="V489" s="223">
        <f t="shared" ca="1" si="871"/>
        <v>-1.0909382978228372E-4</v>
      </c>
      <c r="W489" s="223">
        <f t="shared" ca="1" si="872"/>
        <v>1.0909382978228422E-4</v>
      </c>
      <c r="X489" s="223">
        <f t="shared" ca="1" si="873"/>
        <v>-1.0909382978228368E-4</v>
      </c>
      <c r="Y489" s="223">
        <f t="shared" ca="1" si="874"/>
        <v>1.0909382978228315E-4</v>
      </c>
      <c r="Z489" s="223">
        <f t="shared" ca="1" si="875"/>
        <v>-1.0909382978228365E-4</v>
      </c>
      <c r="AA489" s="223">
        <f t="shared" ca="1" si="876"/>
        <v>1.0909382978228415E-4</v>
      </c>
      <c r="AB489" s="223">
        <f t="shared" ca="1" si="877"/>
        <v>-1.0909382978228257E-4</v>
      </c>
      <c r="AC489" s="223">
        <f t="shared" ca="1" si="878"/>
        <v>1.0909382978228307E-4</v>
      </c>
      <c r="AD489" s="223">
        <f t="shared" ca="1" si="879"/>
        <v>-1.0909382978228357E-4</v>
      </c>
      <c r="AE489" s="223">
        <f t="shared" ca="1" si="880"/>
        <v>1.0909382978228407E-4</v>
      </c>
      <c r="AF489" s="223">
        <f t="shared" ca="1" si="881"/>
        <v>-1.0909382978228457E-4</v>
      </c>
      <c r="AG489" s="223">
        <f t="shared" ca="1" si="882"/>
        <v>1.09093829782283E-4</v>
      </c>
      <c r="AH489" s="223">
        <f t="shared" ca="1" si="883"/>
        <v>-1.090938297822835E-4</v>
      </c>
      <c r="AI489" s="223">
        <f t="shared" ca="1" si="884"/>
        <v>1.09093829782284E-4</v>
      </c>
      <c r="AJ489" s="223">
        <f t="shared" ca="1" si="885"/>
        <v>-1.0909382978228243E-4</v>
      </c>
      <c r="AK489" s="223">
        <f t="shared" ca="1" si="886"/>
        <v>1.0909382978228293E-4</v>
      </c>
      <c r="AL489" s="223">
        <f t="shared" ca="1" si="887"/>
        <v>-1.0909382978228343E-4</v>
      </c>
      <c r="AM489" s="223">
        <f t="shared" ca="1" si="888"/>
        <v>1.0909382978228393E-4</v>
      </c>
      <c r="AN489" s="223">
        <f t="shared" ca="1" si="889"/>
        <v>-1.0909382978228444E-4</v>
      </c>
      <c r="AO489" s="223">
        <f t="shared" ca="1" si="890"/>
        <v>1.0909382978228286E-4</v>
      </c>
      <c r="AP489" s="223">
        <f t="shared" ca="1" si="891"/>
        <v>-1.0909382978228335E-4</v>
      </c>
      <c r="AQ489" s="223">
        <f t="shared" ca="1" si="892"/>
        <v>1.0909382978228385E-4</v>
      </c>
      <c r="AR489" s="223">
        <f t="shared" ca="1" si="893"/>
        <v>-1.0909382978228228E-4</v>
      </c>
      <c r="AS489" s="223">
        <f t="shared" ca="1" si="894"/>
        <v>1.0909382978228278E-4</v>
      </c>
      <c r="AT489" s="223">
        <f t="shared" ca="1" si="895"/>
        <v>-1.0909382978228328E-4</v>
      </c>
      <c r="AU489" s="223">
        <f t="shared" ca="1" si="896"/>
        <v>1.0909382978228171E-4</v>
      </c>
      <c r="AV489" s="223">
        <f t="shared" ca="1" si="897"/>
        <v>-1.0909382978228429E-4</v>
      </c>
      <c r="AW489" s="223">
        <f t="shared" ca="1" si="898"/>
        <v>1.0909382978228271E-4</v>
      </c>
      <c r="AX489" s="223">
        <f t="shared" ca="1" si="899"/>
        <v>-1.0909382978228114E-4</v>
      </c>
      <c r="AY489" s="223">
        <f t="shared" ca="1" si="900"/>
        <v>1.0909382978228372E-4</v>
      </c>
      <c r="AZ489" s="223">
        <f t="shared" ca="1" si="901"/>
        <v>-1.0909382978228215E-4</v>
      </c>
      <c r="BA489" s="223">
        <f t="shared" ca="1" si="902"/>
        <v>1.0909382978228472E-4</v>
      </c>
      <c r="BB489" s="223">
        <f t="shared" ca="1" si="903"/>
        <v>-1.0909382978228315E-4</v>
      </c>
      <c r="BC489" s="223">
        <f t="shared" ca="1" si="904"/>
        <v>1.0909382978228156E-4</v>
      </c>
      <c r="BD489" s="223">
        <f t="shared" ca="1" si="905"/>
        <v>-1.0909382978228415E-4</v>
      </c>
      <c r="BE489" s="223">
        <f t="shared" ca="1" si="906"/>
        <v>1.0909382978228257E-4</v>
      </c>
      <c r="BF489" s="223">
        <f t="shared" ca="1" si="907"/>
        <v>-1.0909382978228514E-4</v>
      </c>
      <c r="BG489" s="223">
        <f t="shared" ca="1" si="908"/>
        <v>1.0909382978228357E-4</v>
      </c>
      <c r="BH489" s="223">
        <f t="shared" ca="1" si="909"/>
        <v>-1.09093829782282E-4</v>
      </c>
      <c r="BI489" s="223">
        <f t="shared" ca="1" si="910"/>
        <v>1.0909382978228457E-4</v>
      </c>
      <c r="BJ489" s="223">
        <f t="shared" ca="1" si="911"/>
        <v>-1.09093829782283E-4</v>
      </c>
      <c r="BK489" s="223">
        <f t="shared" ca="1" si="912"/>
        <v>1.0909382978228143E-4</v>
      </c>
      <c r="BL489" s="223">
        <f t="shared" ca="1" si="913"/>
        <v>-1.09093829782284E-4</v>
      </c>
      <c r="BM489" s="223">
        <f t="shared" ca="1" si="914"/>
        <v>1.0909382978228243E-4</v>
      </c>
      <c r="BN489" s="223">
        <f t="shared" ca="1" si="915"/>
        <v>-1.0909382978228086E-4</v>
      </c>
      <c r="BO489" s="223">
        <f t="shared" ca="1" si="916"/>
        <v>1.0909382978228343E-4</v>
      </c>
      <c r="BP489" s="223">
        <f t="shared" ca="1" si="917"/>
        <v>-1.0909382978228186E-4</v>
      </c>
      <c r="BQ489" s="223">
        <f t="shared" ca="1" si="918"/>
        <v>1.0909382978228444E-4</v>
      </c>
      <c r="BR489" s="223">
        <f t="shared" ca="1" si="919"/>
        <v>-1.0909382978228286E-4</v>
      </c>
      <c r="BS489" s="223">
        <f t="shared" ca="1" si="920"/>
        <v>1.0909382978228128E-4</v>
      </c>
      <c r="BT489" s="223">
        <f t="shared" ca="1" si="921"/>
        <v>-1.0909382978228385E-4</v>
      </c>
      <c r="BU489" s="223">
        <f t="shared" ca="1" si="922"/>
        <v>1.0909382978228228E-4</v>
      </c>
      <c r="BV489" s="223">
        <f t="shared" ca="1" si="923"/>
        <v>-1.0909382978228486E-4</v>
      </c>
      <c r="BW489" s="223">
        <f t="shared" ca="1" si="924"/>
        <v>1.0909382978228328E-4</v>
      </c>
      <c r="BX489" s="223">
        <f t="shared" ca="1" si="925"/>
        <v>-1.0909382978228171E-4</v>
      </c>
      <c r="BY489" s="223">
        <f t="shared" ca="1" si="926"/>
        <v>1.0909382978228429E-4</v>
      </c>
      <c r="BZ489" s="223">
        <f t="shared" ca="1" si="927"/>
        <v>-1.0909382978228271E-4</v>
      </c>
      <c r="CA489" s="223">
        <f t="shared" ca="1" si="928"/>
        <v>1.0909382978228114E-4</v>
      </c>
      <c r="CB489" s="223">
        <f t="shared" ca="1" si="929"/>
        <v>-1.0909382978228372E-4</v>
      </c>
      <c r="CC489" s="223">
        <f t="shared" ca="1" si="930"/>
        <v>1.0909382978228215E-4</v>
      </c>
      <c r="CD489" s="223">
        <f t="shared" ca="1" si="931"/>
        <v>-1.0909382978228057E-4</v>
      </c>
      <c r="CE489" s="223">
        <f t="shared" ca="1" si="932"/>
        <v>1.0909382978228315E-4</v>
      </c>
      <c r="CF489" s="223">
        <f t="shared" ca="1" si="933"/>
        <v>-1.0909382978228156E-4</v>
      </c>
      <c r="CG489" s="223">
        <f t="shared" ca="1" si="934"/>
        <v>1.0909382978228415E-4</v>
      </c>
      <c r="CH489" s="223">
        <f t="shared" ca="1" si="935"/>
        <v>-1.0909382978228257E-4</v>
      </c>
      <c r="CI489" s="223">
        <f t="shared" ca="1" si="936"/>
        <v>1.0909382978228099E-4</v>
      </c>
      <c r="CJ489" s="223">
        <f t="shared" ca="1" si="937"/>
        <v>-1.0909382978227942E-4</v>
      </c>
      <c r="CK489" s="223">
        <f t="shared" ca="1" si="938"/>
        <v>1.0909382978228614E-4</v>
      </c>
      <c r="CL489" s="223">
        <f t="shared" ca="1" si="939"/>
        <v>-1.0909382978228457E-4</v>
      </c>
      <c r="CM489" s="223">
        <f t="shared" ca="1" si="940"/>
        <v>1.09093829782283E-4</v>
      </c>
      <c r="CN489" s="223">
        <f t="shared" ca="1" si="941"/>
        <v>-1.0909382978228143E-4</v>
      </c>
      <c r="CO489" s="223">
        <f t="shared" ca="1" si="942"/>
        <v>1.0909382978227986E-4</v>
      </c>
      <c r="CP489" s="223">
        <f t="shared" ca="1" si="943"/>
        <v>-1.0909382978227828E-4</v>
      </c>
      <c r="CQ489" s="223">
        <f t="shared" ca="1" si="944"/>
        <v>1.0909382978228501E-4</v>
      </c>
      <c r="CR489" s="223">
        <f t="shared" ca="1" si="945"/>
        <v>-1.0909382978228343E-4</v>
      </c>
      <c r="CS489" s="223">
        <f t="shared" ca="1" si="946"/>
        <v>1.0909382978228186E-4</v>
      </c>
      <c r="CT489" s="223">
        <f t="shared" ca="1" si="947"/>
        <v>-1.0909382978228028E-4</v>
      </c>
      <c r="CU489" s="223">
        <f t="shared" ca="1" si="948"/>
        <v>1.090938297822787E-4</v>
      </c>
      <c r="CV489" s="223">
        <f t="shared" ca="1" si="949"/>
        <v>-1.0909382978228544E-4</v>
      </c>
      <c r="CW489" s="223">
        <f t="shared" ca="1" si="950"/>
        <v>1.0909382978228385E-4</v>
      </c>
      <c r="CX489" s="223">
        <f t="shared" ca="1" si="951"/>
        <v>-1.0909382978228228E-4</v>
      </c>
      <c r="CY489" s="223">
        <f t="shared" ca="1" si="952"/>
        <v>1.0909382978228071E-4</v>
      </c>
      <c r="CZ489" s="223">
        <f t="shared" ca="1" si="953"/>
        <v>-1.0909382978227914E-4</v>
      </c>
      <c r="DA489" s="223">
        <f t="shared" ca="1" si="954"/>
        <v>1.0909382978228586E-4</v>
      </c>
      <c r="DB489" s="223">
        <f t="shared" ca="1" si="955"/>
        <v>-1.0909382978228429E-4</v>
      </c>
      <c r="DC489" s="223">
        <f t="shared" ca="1" si="956"/>
        <v>1.0909382978228271E-4</v>
      </c>
      <c r="DD489" s="223">
        <f t="shared" ca="1" si="957"/>
        <v>-1.0909382978228114E-4</v>
      </c>
      <c r="DE489" s="223">
        <f t="shared" ca="1" si="958"/>
        <v>1.0909382978227957E-4</v>
      </c>
      <c r="DF489" s="223">
        <f t="shared" ca="1" si="959"/>
        <v>-1.0909382978228629E-4</v>
      </c>
      <c r="DG489" s="223">
        <f t="shared" ca="1" si="960"/>
        <v>1.0909382978228472E-4</v>
      </c>
      <c r="DH489" s="223">
        <f t="shared" ca="1" si="961"/>
        <v>-1.0909382978228315E-4</v>
      </c>
      <c r="DI489" s="223">
        <f t="shared" ca="1" si="962"/>
        <v>1.0909382978228156E-4</v>
      </c>
      <c r="DJ489" s="223">
        <f t="shared" ca="1" si="963"/>
        <v>-1.0909382978227999E-4</v>
      </c>
      <c r="DK489" s="223">
        <f t="shared" ca="1" si="964"/>
        <v>1.0909382978227842E-4</v>
      </c>
      <c r="DL489" s="223">
        <f t="shared" ca="1" si="965"/>
        <v>-1.0909382978228514E-4</v>
      </c>
      <c r="DM489" s="223">
        <f t="shared" ca="1" si="966"/>
        <v>1.0909382978228357E-4</v>
      </c>
      <c r="DN489" s="223">
        <f t="shared" ca="1" si="967"/>
        <v>-1.09093829782282E-4</v>
      </c>
      <c r="DO489" s="223">
        <f t="shared" ca="1" si="968"/>
        <v>1.0909382978228042E-4</v>
      </c>
      <c r="DP489" s="223">
        <f t="shared" ca="1" si="969"/>
        <v>-1.0909382978227885E-4</v>
      </c>
      <c r="DQ489" s="223">
        <f t="shared" ca="1" si="970"/>
        <v>1.0909382978228557E-4</v>
      </c>
      <c r="DR489" s="223">
        <f t="shared" ca="1" si="971"/>
        <v>-1.09093829782284E-4</v>
      </c>
      <c r="DS489" s="223">
        <f t="shared" ca="1" si="972"/>
        <v>1.0909382978228243E-4</v>
      </c>
      <c r="DT489" s="223">
        <f t="shared" ca="1" si="973"/>
        <v>-1.0909382978228086E-4</v>
      </c>
      <c r="DU489" s="223">
        <f t="shared" ca="1" si="974"/>
        <v>1.0909382978227927E-4</v>
      </c>
      <c r="DV489" s="223">
        <f t="shared" ca="1" si="975"/>
        <v>-1.090938297822777E-4</v>
      </c>
      <c r="DW489" s="223">
        <f t="shared" ca="1" si="976"/>
        <v>1.0909382978228444E-4</v>
      </c>
      <c r="DX489" s="223">
        <f t="shared" ca="1" si="977"/>
        <v>-1.0909382978228286E-4</v>
      </c>
      <c r="DY489" s="223">
        <f t="shared" ca="1" si="978"/>
        <v>1.0909382978228128E-4</v>
      </c>
      <c r="DZ489" s="223">
        <f t="shared" ca="1" si="979"/>
        <v>-1.0909382978227971E-4</v>
      </c>
      <c r="EA489" s="223">
        <f t="shared" ca="1" si="980"/>
        <v>1.0909382978227813E-4</v>
      </c>
      <c r="EB489" s="223">
        <f t="shared" ca="1" si="981"/>
        <v>-1.0909382978228486E-4</v>
      </c>
      <c r="EC489" s="223">
        <f t="shared" ca="1" si="982"/>
        <v>1.0909382978228328E-4</v>
      </c>
      <c r="ED489" s="223">
        <f t="shared" ca="1" si="983"/>
        <v>-1.0909382978228171E-4</v>
      </c>
      <c r="EE489" s="223">
        <f t="shared" ca="1" si="984"/>
        <v>1.0909382978228014E-4</v>
      </c>
      <c r="EF489" s="223">
        <f t="shared" ca="1" si="985"/>
        <v>-1.0909382978227857E-4</v>
      </c>
      <c r="EG489" s="223">
        <f t="shared" ca="1" si="986"/>
        <v>1.0909382978228529E-4</v>
      </c>
      <c r="EH489" s="223">
        <f t="shared" ca="1" si="987"/>
        <v>-1.0909382978228372E-4</v>
      </c>
      <c r="EI489" s="223">
        <f t="shared" ca="1" si="988"/>
        <v>1.0909382978228215E-4</v>
      </c>
      <c r="EJ489" s="223">
        <f t="shared" ca="1" si="989"/>
        <v>-1.0909382978228057E-4</v>
      </c>
      <c r="EK489" s="223">
        <f t="shared" ca="1" si="990"/>
        <v>1.0909382978227899E-4</v>
      </c>
      <c r="EL489" s="223">
        <f t="shared" ca="1" si="991"/>
        <v>-1.0909382978228572E-4</v>
      </c>
      <c r="EM489" s="223">
        <f t="shared" ca="1" si="992"/>
        <v>1.0909382978228415E-4</v>
      </c>
      <c r="EN489" s="223">
        <f t="shared" ca="1" si="993"/>
        <v>-1.0909382978228257E-4</v>
      </c>
      <c r="EO489" s="223">
        <f t="shared" ca="1" si="994"/>
        <v>1.0909382978228099E-4</v>
      </c>
      <c r="EP489" s="223">
        <f t="shared" ca="1" si="995"/>
        <v>-1.0909382978227942E-4</v>
      </c>
      <c r="EQ489" s="223">
        <f t="shared" ca="1" si="996"/>
        <v>1.0909382978227785E-4</v>
      </c>
      <c r="ER489" s="223">
        <f t="shared" ca="1" si="997"/>
        <v>-1.0909382978228457E-4</v>
      </c>
      <c r="ES489" s="223">
        <f t="shared" ca="1" si="998"/>
        <v>1.09093829782283E-4</v>
      </c>
      <c r="ET489" s="223">
        <f t="shared" ca="1" si="999"/>
        <v>-1.0909382978228143E-4</v>
      </c>
      <c r="EU489" s="223">
        <f t="shared" ca="1" si="1000"/>
        <v>1.0909382978227986E-4</v>
      </c>
      <c r="EV489" s="223">
        <f t="shared" ca="1" si="1001"/>
        <v>-1.0909382978227828E-4</v>
      </c>
      <c r="EW489" s="223">
        <f t="shared" ca="1" si="1002"/>
        <v>1.0909382978228501E-4</v>
      </c>
      <c r="EX489" s="223">
        <f t="shared" ca="1" si="1003"/>
        <v>-1.0909382978228343E-4</v>
      </c>
      <c r="EY489" s="223">
        <f t="shared" ca="1" si="1004"/>
        <v>1.0909382978228186E-4</v>
      </c>
      <c r="EZ489" s="223">
        <f t="shared" ca="1" si="1005"/>
        <v>-1.0909382978228028E-4</v>
      </c>
      <c r="FA489" s="223">
        <f t="shared" ca="1" si="1006"/>
        <v>1.090938297822787E-4</v>
      </c>
      <c r="FB489" s="223">
        <f t="shared" ca="1" si="1007"/>
        <v>-1.0909382978227713E-4</v>
      </c>
      <c r="FC489" s="223">
        <f t="shared" ca="1" si="1008"/>
        <v>1.0909382978228385E-4</v>
      </c>
      <c r="FD489" s="223">
        <f t="shared" ca="1" si="1009"/>
        <v>-1.0909382978228228E-4</v>
      </c>
      <c r="FE489" s="223">
        <f t="shared" ca="1" si="1010"/>
        <v>1.0909382978228071E-4</v>
      </c>
      <c r="FF489" s="223">
        <f t="shared" ca="1" si="1011"/>
        <v>-1.0909382978227914E-4</v>
      </c>
      <c r="FG489" s="223">
        <f t="shared" ca="1" si="1012"/>
        <v>1.0909382978227756E-4</v>
      </c>
      <c r="FH489" s="223">
        <f t="shared" ca="1" si="1013"/>
        <v>-1.0909382978228429E-4</v>
      </c>
      <c r="FI489" s="223">
        <f t="shared" ca="1" si="1014"/>
        <v>1.0909382978228271E-4</v>
      </c>
      <c r="FJ489" s="223">
        <f t="shared" ca="1" si="1015"/>
        <v>-1.0909382978228114E-4</v>
      </c>
      <c r="FK489" s="223">
        <f t="shared" ca="1" si="1016"/>
        <v>1.0909382978227957E-4</v>
      </c>
      <c r="FL489" s="223">
        <f t="shared" ca="1" si="1017"/>
        <v>-1.0909382978227798E-4</v>
      </c>
      <c r="FM489" s="223">
        <f t="shared" ca="1" si="1018"/>
        <v>1.0909382978227641E-4</v>
      </c>
      <c r="FN489" s="223">
        <f t="shared" ca="1" si="1019"/>
        <v>-1.0909382978227484E-4</v>
      </c>
      <c r="FO489" s="223">
        <f t="shared" ca="1" si="1020"/>
        <v>1.0909382978227327E-4</v>
      </c>
      <c r="FP489" s="223">
        <f t="shared" ca="1" si="1021"/>
        <v>-1.090938297822883E-4</v>
      </c>
      <c r="FQ489" s="223">
        <f t="shared" ca="1" si="1022"/>
        <v>1.0909382978228673E-4</v>
      </c>
      <c r="FR489" s="223">
        <f t="shared" ca="1" si="1023"/>
        <v>-1.0909382978228514E-4</v>
      </c>
      <c r="FS489" s="223">
        <f t="shared" ca="1" si="1024"/>
        <v>1.0909382978228357E-4</v>
      </c>
      <c r="FT489" s="223">
        <f t="shared" ca="1" si="1025"/>
        <v>-1.09093829782282E-4</v>
      </c>
      <c r="FU489" s="223">
        <f t="shared" ca="1" si="1026"/>
        <v>1.0909382978228042E-4</v>
      </c>
      <c r="FV489" s="223">
        <f t="shared" ca="1" si="1027"/>
        <v>-1.0909382978227885E-4</v>
      </c>
      <c r="FW489" s="223">
        <f t="shared" ca="1" si="1028"/>
        <v>1.0909382978227728E-4</v>
      </c>
      <c r="FX489" s="223">
        <f t="shared" ca="1" si="1029"/>
        <v>-1.0909382978227569E-4</v>
      </c>
      <c r="FY489" s="223">
        <f t="shared" ca="1" si="1030"/>
        <v>1.0909382978227412E-4</v>
      </c>
      <c r="FZ489" s="223">
        <f t="shared" ca="1" si="1031"/>
        <v>-1.0909382978227255E-4</v>
      </c>
      <c r="GA489" s="223">
        <f t="shared" ca="1" si="1032"/>
        <v>1.0909382978228758E-4</v>
      </c>
      <c r="GB489" s="223">
        <f t="shared" ca="1" si="1033"/>
        <v>-1.0909382978228601E-4</v>
      </c>
      <c r="GC489" s="223">
        <f t="shared" ca="1" si="1034"/>
        <v>1.0909382978228444E-4</v>
      </c>
      <c r="GD489" s="223">
        <f t="shared" ca="1" si="1035"/>
        <v>-1.0909382978228286E-4</v>
      </c>
      <c r="GE489" s="223">
        <f t="shared" ca="1" si="1036"/>
        <v>1.0909382978228128E-4</v>
      </c>
      <c r="GF489" s="223">
        <f t="shared" ca="1" si="1037"/>
        <v>-1.0909382978227971E-4</v>
      </c>
      <c r="GG489" s="223">
        <f t="shared" ca="1" si="1038"/>
        <v>1.0909382978227813E-4</v>
      </c>
      <c r="GH489" s="223">
        <f t="shared" ca="1" si="1039"/>
        <v>-1.0909382978227656E-4</v>
      </c>
      <c r="GI489" s="223">
        <f t="shared" ca="1" si="1040"/>
        <v>1.0909382978227499E-4</v>
      </c>
      <c r="GJ489" s="223">
        <f t="shared" ca="1" si="1041"/>
        <v>-1.0909382978227342E-4</v>
      </c>
      <c r="GK489" s="223">
        <f t="shared" ca="1" si="1042"/>
        <v>1.0909382978228843E-4</v>
      </c>
      <c r="GL489" s="223">
        <f t="shared" ca="1" si="1043"/>
        <v>-1.0909382978228686E-4</v>
      </c>
      <c r="GM489" s="223">
        <f t="shared" ca="1" si="1044"/>
        <v>1.0909382978228529E-4</v>
      </c>
      <c r="GN489" s="223">
        <f t="shared" ca="1" si="1045"/>
        <v>-1.0909382978228372E-4</v>
      </c>
      <c r="GO489" s="223">
        <f t="shared" ca="1" si="1046"/>
        <v>1.0909382978228215E-4</v>
      </c>
      <c r="GP489" s="223">
        <f t="shared" ca="1" si="1047"/>
        <v>-1.0909382978228057E-4</v>
      </c>
      <c r="GQ489" s="223">
        <f t="shared" ca="1" si="1048"/>
        <v>1.0909382978227899E-4</v>
      </c>
      <c r="GR489" s="223">
        <f t="shared" ca="1" si="1049"/>
        <v>-1.0909382978227742E-4</v>
      </c>
      <c r="GS489" s="223">
        <f t="shared" ca="1" si="1050"/>
        <v>1.0909382978227584E-4</v>
      </c>
      <c r="GT489" s="223">
        <f t="shared" ca="1" si="1051"/>
        <v>-1.0909382978227427E-4</v>
      </c>
      <c r="GU489" s="223">
        <f t="shared" ca="1" si="1052"/>
        <v>1.090938297822727E-4</v>
      </c>
      <c r="GV489" s="223">
        <f t="shared" ca="1" si="1053"/>
        <v>-1.0909382978228773E-4</v>
      </c>
      <c r="GW489" s="223">
        <f t="shared" ca="1" si="1054"/>
        <v>1.0909382978228614E-4</v>
      </c>
      <c r="GX489" s="223">
        <f t="shared" ca="1" si="1055"/>
        <v>-1.0909382978228457E-4</v>
      </c>
      <c r="GY489" s="223">
        <f t="shared" ca="1" si="1056"/>
        <v>1.09093829782283E-4</v>
      </c>
      <c r="GZ489" s="223">
        <f t="shared" ca="1" si="1057"/>
        <v>-1.0909382978228143E-4</v>
      </c>
      <c r="HA489" s="223">
        <f t="shared" ca="1" si="1058"/>
        <v>1.0909382978227986E-4</v>
      </c>
      <c r="HB489" s="223">
        <f t="shared" ca="1" si="1059"/>
        <v>-1.0909382978227828E-4</v>
      </c>
      <c r="HC489" s="223">
        <f t="shared" ca="1" si="1060"/>
        <v>1.090938297822767E-4</v>
      </c>
      <c r="HD489" s="223">
        <f t="shared" ca="1" si="1061"/>
        <v>-1.0909382978227513E-4</v>
      </c>
      <c r="HE489" s="223">
        <f t="shared" ca="1" si="1062"/>
        <v>1.0909382978227355E-4</v>
      </c>
      <c r="HF489" s="223">
        <f t="shared" ca="1" si="1063"/>
        <v>-1.0909382978228858E-4</v>
      </c>
      <c r="HG489" s="223">
        <f t="shared" ca="1" si="1064"/>
        <v>1.0909382978228701E-4</v>
      </c>
      <c r="HH489" s="223">
        <f t="shared" ca="1" si="1065"/>
        <v>-1.0909382978228544E-4</v>
      </c>
      <c r="HI489" s="223">
        <f t="shared" ca="1" si="1066"/>
        <v>1.0909382978228385E-4</v>
      </c>
      <c r="HJ489" s="223">
        <f t="shared" ca="1" si="1067"/>
        <v>-1.0909382978228228E-4</v>
      </c>
      <c r="HK489" s="223">
        <f t="shared" ca="1" si="1068"/>
        <v>1.0909382978228071E-4</v>
      </c>
      <c r="HL489" s="223">
        <f t="shared" ca="1" si="1069"/>
        <v>-1.0909382978227914E-4</v>
      </c>
      <c r="HM489" s="223">
        <f t="shared" ca="1" si="1070"/>
        <v>1.0909382978227756E-4</v>
      </c>
      <c r="HN489" s="223">
        <f t="shared" ca="1" si="1071"/>
        <v>-1.0909382978227599E-4</v>
      </c>
      <c r="HO489" s="223">
        <f t="shared" ca="1" si="1072"/>
        <v>1.0909382978227441E-4</v>
      </c>
      <c r="HP489" s="223">
        <f t="shared" ca="1" si="1073"/>
        <v>-1.0909382978227283E-4</v>
      </c>
      <c r="HQ489" s="223">
        <f t="shared" ca="1" si="1074"/>
        <v>1.0909382978228786E-4</v>
      </c>
      <c r="HR489" s="223">
        <f t="shared" ca="1" si="1075"/>
        <v>-1.0909382978228629E-4</v>
      </c>
      <c r="HS489" s="223">
        <f t="shared" ca="1" si="1076"/>
        <v>1.0909382978228472E-4</v>
      </c>
      <c r="HT489" s="223">
        <f t="shared" ca="1" si="1077"/>
        <v>-1.0909382978228315E-4</v>
      </c>
      <c r="HU489" s="223">
        <f t="shared" ca="1" si="1078"/>
        <v>1.0909382978228156E-4</v>
      </c>
      <c r="HV489" s="223">
        <f t="shared" ca="1" si="1079"/>
        <v>-1.0909382978227999E-4</v>
      </c>
      <c r="HW489" s="223">
        <f t="shared" ca="1" si="1080"/>
        <v>1.0909382978227842E-4</v>
      </c>
      <c r="HX489" s="223">
        <f t="shared" ca="1" si="1081"/>
        <v>-1.0909382978227685E-4</v>
      </c>
      <c r="HY489" s="223">
        <f t="shared" ca="1" si="1082"/>
        <v>1.0909382978227527E-4</v>
      </c>
      <c r="HZ489" s="223">
        <f t="shared" ca="1" si="1083"/>
        <v>-1.090938297822737E-4</v>
      </c>
      <c r="IA489" s="223">
        <f t="shared" ca="1" si="1084"/>
        <v>1.0909382978227212E-4</v>
      </c>
      <c r="IB489" s="223">
        <f t="shared" ca="1" si="1085"/>
        <v>-1.0909382978228715E-4</v>
      </c>
      <c r="IC489" s="223">
        <f t="shared" ca="1" si="1086"/>
        <v>1.0909382978228557E-4</v>
      </c>
      <c r="ID489" s="223">
        <f t="shared" ca="1" si="1087"/>
        <v>-1.09093829782284E-4</v>
      </c>
      <c r="IE489" s="223">
        <f t="shared" ca="1" si="1088"/>
        <v>1.0909382978228156E-4</v>
      </c>
      <c r="IF489" s="223">
        <f t="shared" ca="1" si="1089"/>
        <v>-1.0909382978228086E-4</v>
      </c>
      <c r="IG489" s="223">
        <f t="shared" ca="1" si="1090"/>
        <v>1.0909382978227927E-4</v>
      </c>
      <c r="IH489" s="223">
        <f t="shared" ca="1" si="1091"/>
        <v>-1.090938297822777E-4</v>
      </c>
      <c r="II489" s="223">
        <f t="shared" ca="1" si="1092"/>
        <v>1.0909382978227613E-4</v>
      </c>
      <c r="IJ489" s="223">
        <f t="shared" ca="1" si="1093"/>
        <v>-1.0909382978227456E-4</v>
      </c>
      <c r="IK489" s="223">
        <f t="shared" ca="1" si="1094"/>
        <v>1.0909382978227298E-4</v>
      </c>
      <c r="IL489" s="223">
        <f t="shared" ca="1" si="1095"/>
        <v>-1.0909382978227141E-4</v>
      </c>
      <c r="IM489" s="223">
        <f t="shared" ca="1" si="1096"/>
        <v>1.0909382978228644E-4</v>
      </c>
      <c r="IN489" s="223">
        <f t="shared" ca="1" si="1097"/>
        <v>-1.0909382978228486E-4</v>
      </c>
      <c r="IO489" s="223">
        <f t="shared" ca="1" si="1098"/>
        <v>1.0909382978228328E-4</v>
      </c>
      <c r="IP489" s="223">
        <f t="shared" ca="1" si="1099"/>
        <v>-1.0909382978228171E-4</v>
      </c>
      <c r="IQ489" s="223">
        <f t="shared" ca="1" si="1100"/>
        <v>1.0909382978228014E-4</v>
      </c>
      <c r="IR489" s="223">
        <f t="shared" ca="1" si="1101"/>
        <v>-1.0909382978227857E-4</v>
      </c>
      <c r="IS489" s="223">
        <f t="shared" ca="1" si="1102"/>
        <v>1.09093829782277E-4</v>
      </c>
      <c r="IT489" s="223">
        <f t="shared" ca="1" si="1103"/>
        <v>-1.0909382978227541E-4</v>
      </c>
      <c r="IU489" s="223">
        <f t="shared" ca="1" si="1104"/>
        <v>1.0909382978227384E-4</v>
      </c>
      <c r="IV489" s="223">
        <f t="shared" ca="1" si="1105"/>
        <v>-1.0909382978227227E-4</v>
      </c>
      <c r="IW489" s="223">
        <f t="shared" ca="1" si="1106"/>
        <v>1.090938297822873E-4</v>
      </c>
      <c r="IX489" s="223">
        <f t="shared" ca="1" si="1107"/>
        <v>-1.0909382978228572E-4</v>
      </c>
      <c r="IY489" s="223">
        <f t="shared" ca="1" si="1108"/>
        <v>1.0909382978228415E-4</v>
      </c>
      <c r="IZ489" s="223">
        <f t="shared" ca="1" si="1109"/>
        <v>-1.0909382978228257E-4</v>
      </c>
      <c r="JA489" s="223">
        <f t="shared" ca="1" si="1110"/>
        <v>1.0909382978228099E-4</v>
      </c>
      <c r="JB489" s="223">
        <f t="shared" ca="1" si="1111"/>
        <v>-1.0909382978227942E-4</v>
      </c>
    </row>
    <row r="490" spans="2:262">
      <c r="B490" s="230">
        <v>129</v>
      </c>
      <c r="C490" s="229">
        <f t="shared" si="1112"/>
        <v>2.5195312500000018E-3</v>
      </c>
      <c r="D490" s="226">
        <f t="shared" ref="D490:D553" ca="1" si="1113">Vo_set2+E490</f>
        <v>49.902023526026383</v>
      </c>
      <c r="E490" s="225">
        <f ca="1">EE361</f>
        <v>-9.7976473973616279E-2</v>
      </c>
      <c r="F490" s="224">
        <v>129</v>
      </c>
      <c r="G490" s="223">
        <f t="shared" ref="G490:G553" ca="1" si="1114">2*IMREAL(K229)*COS(2*PI()*B229*1/Nt_load2)-2*IMAGINARY(K229)*SIN(2*PI()*B229*1/Nt_load2)</f>
        <v>1.2282420869330643E-4</v>
      </c>
      <c r="H490" s="223">
        <f t="shared" ref="H490:H553" ca="1" si="1115">2*IMREAL(K229)*COS(2*PI()*B229*2/Nt_load2)-2*IMAGINARY(K229)*SIN(2*PI()*B229*2/Nt_load2)</f>
        <v>-1.2605175177499454E-4</v>
      </c>
      <c r="I490" s="223">
        <f t="shared" ref="I490:I553" ca="1" si="1116">2*IMREAL(K229)*COS(2*PI()*B229*3/Nt_load2)-2*IMAGINARY(K229)*SIN(2*PI()*B229*3/Nt_load2)</f>
        <v>1.2920336599479213E-4</v>
      </c>
      <c r="J490" s="223">
        <f t="shared" ref="J490:J553" ca="1" si="1117">2*IMREAL(K229)*COS(2*PI()*B229*4/Nt_load2)-2*IMAGINARY(K229)*SIN(2*PI()*B229*4/Nt_load2)</f>
        <v>-1.3227715293813927E-4</v>
      </c>
      <c r="K490" s="223">
        <f t="shared" ref="K490:K553" ca="1" si="1118">2*IMREAL(K229)*COS(2*PI()*B229*5/Nt_load2)-2*IMAGINARY(K229)*SIN(2*PI()*B229*5/Nt_load2)</f>
        <v>1.3527126107071779E-4</v>
      </c>
      <c r="L490" s="223">
        <f t="shared" ref="L490:L553" ca="1" si="1119">2*IMREAL(K229)*COS(2*PI()*B229*6/Nt_load2)-2*IMAGINARY(K229)*SIN(2*PI()*B229*6/Nt_load2)</f>
        <v>-1.3818388685374601E-4</v>
      </c>
      <c r="M490" s="223">
        <f t="shared" ref="M490:M553" ca="1" si="1120">2*IMREAL(K229)*COS(2*PI()*B229*7/Nt_load2)-2*IMAGINARY(K229)*SIN(2*PI()*B229*7/Nt_load2)</f>
        <v>1.4101327583036143E-4</v>
      </c>
      <c r="N490" s="223">
        <f t="shared" ref="N490:N553" ca="1" si="1121">2*IMREAL(K229)*COS(2*PI()*B229*8/Nt_load2)-2*IMAGINARY(K229)*SIN(2*PI()*B229*8/Nt_load2)</f>
        <v>-1.4375772368244264E-4</v>
      </c>
      <c r="O490" s="223">
        <f t="shared" ref="O490:O553" ca="1" si="1122">2*IMREAL(K229)*COS(2*PI()*B229*9/Nt_load2)-2*IMAGINARY(K229)*SIN(2*PI()*B229*9/Nt_load2)</f>
        <v>1.4641557725722509E-4</v>
      </c>
      <c r="P490" s="223">
        <f t="shared" ref="P490:P553" ca="1" si="1123">2*IMREAL(K229)*COS(2*PI()*B229*10/Nt_load2)-2*IMAGINARY(K229)*SIN(2*PI()*B229*10/Nt_load2)</f>
        <v>-1.4898523556309889E-4</v>
      </c>
      <c r="Q490" s="223">
        <f t="shared" ref="Q490:Q553" ca="1" si="1124">2*IMREAL(K229)*COS(2*PI()*B229*11/Nt_load2)-2*IMAGINARY(K229)*SIN(2*PI()*B229*11/Nt_load2)</f>
        <v>1.5146515073398623E-4</v>
      </c>
      <c r="R490" s="223">
        <f t="shared" ref="R490:R553" ca="1" si="1125">2*IMREAL(K229)*COS(2*PI()*B229*12/Nt_load2)-2*IMAGINARY(K229)*SIN(2*PI()*B229*12/Nt_load2)</f>
        <v>-1.5385382896171889E-4</v>
      </c>
      <c r="S490" s="223">
        <f t="shared" ref="S490:S553" ca="1" si="1126">2*IMREAL(K229)*COS(2*PI()*B229*13/Nt_load2)-2*IMAGINARY(K229)*SIN(2*PI()*B229*13/Nt_load2)</f>
        <v>1.5614983139584953E-4</v>
      </c>
      <c r="T490" s="223">
        <f t="shared" ref="T490:T553" ca="1" si="1127">2*IMREAL(K229)*COS(2*PI()*B229*14/Nt_load2)-2*IMAGINARY(K229)*SIN(2*PI()*B229*14/Nt_load2)</f>
        <v>-1.5835177501036558E-4</v>
      </c>
      <c r="U490" s="223">
        <f t="shared" ref="U490:U553" ca="1" si="1128">2*IMREAL(K229)*COS(2*PI()*B229*15/Nt_load2)-2*IMAGINARY(K229)*SIN(2*PI()*B229*15/Nt_load2)</f>
        <v>1.6045833343676966E-4</v>
      </c>
      <c r="V490" s="223">
        <f t="shared" ref="V490:V553" ca="1" si="1129">2*IMREAL(K229)*COS(2*PI()*B229*16/Nt_load2)-2*IMAGINARY(K229)*SIN(2*PI()*B229*16/Nt_load2)</f>
        <v>-1.6246823776303499E-4</v>
      </c>
      <c r="W490" s="223">
        <f t="shared" ref="W490:W553" ca="1" si="1130">2*IMREAL(K229)*COS(2*PI()*B229*17/Nt_load2)-2*IMAGINARY(K229)*SIN(2*PI()*B229*17/Nt_load2)</f>
        <v>1.6438027729795055E-4</v>
      </c>
      <c r="X490" s="223">
        <f t="shared" ref="X490:X553" ca="1" si="1131">2*IMREAL(K229)*COS(2*PI()*B229*18/Nt_load2)-2*IMAGINARY(K229)*SIN(2*PI()*B229*18/Nt_load2)</f>
        <v>-1.6619330030039631E-4</v>
      </c>
      <c r="Y490" s="223">
        <f t="shared" ref="Y490:Y553" ca="1" si="1132">2*IMREAL(K229)*COS(2*PI()*B229*19/Nt_load2)-2*IMAGINARY(K229)*SIN(2*PI()*B229*19/Nt_load2)</f>
        <v>1.6790621467310888E-4</v>
      </c>
      <c r="Z490" s="223">
        <f t="shared" ref="Z490:Z553" ca="1" si="1133">2*IMREAL(K229)*COS(2*PI()*B229*20/Nt_load2)-2*IMAGINARY(K229)*SIN(2*PI()*B229*20/Nt_load2)</f>
        <v>-1.6951798862052013E-4</v>
      </c>
      <c r="AA490" s="223">
        <f t="shared" ref="AA490:AA553" ca="1" si="1134">2*IMREAL(K229)*COS(2*PI()*B229*21/Nt_load2)-2*IMAGINARY(K229)*SIN(2*PI()*B229*21/Nt_load2)</f>
        <v>1.7102765127027271E-4</v>
      </c>
      <c r="AB490" s="223">
        <f t="shared" ref="AB490:AB553" ca="1" si="1135">2*IMREAL(K229)*COS(2*PI()*B229*22/Nt_load2)-2*IMAGINARY(K229)*SIN(2*PI()*B229*22/Nt_load2)</f>
        <v>-1.7243429325803505E-4</v>
      </c>
      <c r="AC490" s="223">
        <f t="shared" ref="AC490:AC553" ca="1" si="1136">2*IMREAL(K229)*COS(2*PI()*B229*23/Nt_load2)-2*IMAGINARY(K229)*SIN(2*PI()*B229*23/Nt_load2)</f>
        <v>1.7373706727527301E-4</v>
      </c>
      <c r="AD490" s="223">
        <f t="shared" ref="AD490:AD553" ca="1" si="1137">2*IMREAL(K229)*COS(2*PI()*B229*24/Nt_load2)-2*IMAGINARY(K229)*SIN(2*PI()*B229*24/Nt_load2)</f>
        <v>-1.7493518857963171E-4</v>
      </c>
      <c r="AE490" s="223">
        <f t="shared" ref="AE490:AE553" ca="1" si="1138">2*IMREAL(K229)*COS(2*PI()*B229*25/Nt_load2)-2*IMAGINARY(K229)*SIN(2*PI()*B229*25/Nt_load2)</f>
        <v>1.7602793546763742E-4</v>
      </c>
      <c r="AF490" s="223">
        <f t="shared" ref="AF490:AF553" ca="1" si="1139">2*IMREAL(K229)*COS(2*PI()*B229*26/Nt_load2)-2*IMAGINARY(K229)*SIN(2*PI()*B229*26/Nt_load2)</f>
        <v>-1.7701464970942647E-4</v>
      </c>
      <c r="AG490" s="223">
        <f t="shared" ref="AG490:AG553" ca="1" si="1140">2*IMREAL(K229)*COS(2*PI()*B229*27/Nt_load2)-2*IMAGINARY(K229)*SIN(2*PI()*B229*27/Nt_load2)</f>
        <v>1.7789473694523411E-4</v>
      </c>
      <c r="AH490" s="223">
        <f t="shared" ref="AH490:AH553" ca="1" si="1141">2*IMREAL(K229)*COS(2*PI()*B229*28/Nt_load2)-2*IMAGINARY(K229)*SIN(2*PI()*B229*28/Nt_load2)</f>
        <v>-1.7866766704341912E-4</v>
      </c>
      <c r="AI490" s="223">
        <f t="shared" ref="AI490:AI553" ca="1" si="1142">2*IMREAL(K229)*COS(2*PI()*B229*29/Nt_load2)-2*IMAGINARY(K229)*SIN(2*PI()*B229*29/Nt_load2)</f>
        <v>1.793329744197911E-4</v>
      </c>
      <c r="AJ490" s="223">
        <f t="shared" ref="AJ490:AJ553" ca="1" si="1143">2*IMREAL(K229)*COS(2*PI()*B229*30/Nt_load2)-2*IMAGINARY(K229)*SIN(2*PI()*B229*30/Nt_load2)</f>
        <v>-1.7989025831806484E-4</v>
      </c>
      <c r="AK490" s="223">
        <f t="shared" ref="AK490:AK553" ca="1" si="1144">2*IMREAL(K229)*COS(2*PI()*B229*31/Nt_load2)-2*IMAGINARY(K229)*SIN(2*PI()*B229*31/Nt_load2)</f>
        <v>1.8033918305125748E-4</v>
      </c>
      <c r="AL490" s="223">
        <f t="shared" ref="AL490:AL553" ca="1" si="1145">2*IMREAL(K229)*COS(2*PI()*B229*32/Nt_load2)-2*IMAGINARY(K229)*SIN(2*PI()*B229*32/Nt_load2)</f>
        <v>-1.8067947820389667E-4</v>
      </c>
      <c r="AM490" s="223">
        <f t="shared" ref="AM490:AM553" ca="1" si="1146">2*IMREAL(K229)*COS(2*PI()*B229*33/Nt_load2)-2*IMAGINARY(K229)*SIN(2*PI()*B229*33/Nt_load2)</f>
        <v>1.8091093879490667E-4</v>
      </c>
      <c r="AN490" s="223">
        <f t="shared" ref="AN490:AN553" ca="1" si="1147">2*IMREAL(K229)*COS(2*PI()*B229*34/Nt_load2)-2*IMAGINARY(K229)*SIN(2*PI()*B229*34/Nt_load2)</f>
        <v>-1.8103342540108218E-4</v>
      </c>
      <c r="AO490" s="223">
        <f t="shared" ref="AO490:AO553" ca="1" si="1148">2*IMREAL(K229)*COS(2*PI()*B229*35/Nt_load2)-2*IMAGINARY(K229)*SIN(2*PI()*B229*35/Nt_load2)</f>
        <v>1.8104686424107191E-4</v>
      </c>
      <c r="AP490" s="223">
        <f t="shared" ref="AP490:AP553" ca="1" si="1149">2*IMREAL(K229)*COS(2*PI()*B229*36/Nt_load2)-2*IMAGINARY(K229)*SIN(2*PI()*B229*36/Nt_load2)</f>
        <v>-1.8095124721982119E-4</v>
      </c>
      <c r="AQ490" s="223">
        <f t="shared" ref="AQ490:AQ553" ca="1" si="1150">2*IMREAL(K229)*COS(2*PI()*B229*37/Nt_load2)-2*IMAGINARY(K229)*SIN(2*PI()*B229*37/Nt_load2)</f>
        <v>1.8074663193344811E-4</v>
      </c>
      <c r="AR490" s="223">
        <f t="shared" ref="AR490:AR553" ca="1" si="1151">2*IMREAL(K229)*COS(2*PI()*B229*38/Nt_load2)-2*IMAGINARY(K229)*SIN(2*PI()*B229*38/Nt_load2)</f>
        <v>-1.8043314163455033E-4</v>
      </c>
      <c r="AS490" s="223">
        <f t="shared" ref="AS490:AS553" ca="1" si="1152">2*IMREAL(K229)*COS(2*PI()*B229*39/Nt_load2)-2*IMAGINARY(K229)*SIN(2*PI()*B229*39/Nt_load2)</f>
        <v>1.8001096515796145E-4</v>
      </c>
      <c r="AT490" s="223">
        <f t="shared" ref="AT490:AT553" ca="1" si="1153">2*IMREAL(K229)*COS(2*PI()*B229*40/Nt_load2)-2*IMAGINARY(K229)*SIN(2*PI()*B229*40/Nt_load2)</f>
        <v>-1.7948035680700523E-4</v>
      </c>
      <c r="AU490" s="223">
        <f t="shared" ref="AU490:AU553" ca="1" si="1154">2*IMREAL(K229)*COS(2*PI()*B229*41/Nt_load2)-2*IMAGINARY(K229)*SIN(2*PI()*B229*41/Nt_load2)</f>
        <v>1.7884163620031097E-4</v>
      </c>
      <c r="AV490" s="223">
        <f t="shared" ref="AV490:AV553" ca="1" si="1155">2*IMREAL(K229)*COS(2*PI()*B229*42/Nt_load2)-2*IMAGINARY(K229)*SIN(2*PI()*B229*42/Nt_load2)</f>
        <v>-1.7809518807928906E-4</v>
      </c>
      <c r="AW490" s="223">
        <f t="shared" ref="AW490:AW553" ca="1" si="1156">2*IMREAL(K229)*COS(2*PI()*B229*43/Nt_load2)-2*IMAGINARY(K229)*SIN(2*PI()*B229*43/Nt_load2)</f>
        <v>1.7724146207637615E-4</v>
      </c>
      <c r="AX490" s="223">
        <f t="shared" ref="AX490:AX553" ca="1" si="1157">2*IMREAL(K229)*COS(2*PI()*B229*44/Nt_load2)-2*IMAGINARY(K229)*SIN(2*PI()*B229*44/Nt_load2)</f>
        <v>-1.7628097244419471E-4</v>
      </c>
      <c r="AY490" s="223">
        <f t="shared" ref="AY490:AY553" ca="1" si="1158">2*IMREAL(K229)*COS(2*PI()*B229*45/Nt_load2)-2*IMAGINARY(K229)*SIN(2*PI()*B229*45/Nt_load2)</f>
        <v>1.7521429774578189E-4</v>
      </c>
      <c r="AZ490" s="223">
        <f t="shared" ref="AZ490:AZ553" ca="1" si="1159">2*IMREAL(K229)*COS(2*PI()*B229*46/Nt_load2)-2*IMAGINARY(K229)*SIN(2*PI()*B229*46/Nt_load2)</f>
        <v>-1.7404208050609158E-4</v>
      </c>
      <c r="BA490" s="223">
        <f t="shared" ref="BA490:BA553" ca="1" si="1160">2*IMREAL(K229)*COS(2*PI()*B229*47/Nt_load2)-2*IMAGINARY(K229)*SIN(2*PI()*B229*47/Nt_load2)</f>
        <v>1.7276502682495688E-4</v>
      </c>
      <c r="BB490" s="223">
        <f t="shared" ref="BB490:BB553" ca="1" si="1161">2*IMREAL(K229)*COS(2*PI()*B229*48/Nt_load2)-2*IMAGINARY(K229)*SIN(2*PI()*B229*48/Nt_load2)</f>
        <v>-1.7138390595176323E-4</v>
      </c>
      <c r="BC490" s="223">
        <f t="shared" ref="BC490:BC553" ca="1" si="1162">2*IMREAL(K229)*COS(2*PI()*B229*49/Nt_load2)-2*IMAGINARY(K229)*SIN(2*PI()*B229*49/Nt_load2)</f>
        <v>1.6989954982208298E-4</v>
      </c>
      <c r="BD490" s="223">
        <f t="shared" ref="BD490:BD553" ca="1" si="1163">2*IMREAL(K229)*COS(2*PI()*B229*50/Nt_load2)-2*IMAGINARY(K229)*SIN(2*PI()*B229*50/Nt_load2)</f>
        <v>-1.6831285255654153E-4</v>
      </c>
      <c r="BE490" s="223">
        <f t="shared" ref="BE490:BE553" ca="1" si="1164">2*IMREAL(K229)*COS(2*PI()*B229*51/Nt_load2)-2*IMAGINARY(K229)*SIN(2*PI()*B229*51/Nt_load2)</f>
        <v>1.6662476992224297E-4</v>
      </c>
      <c r="BF490" s="223">
        <f t="shared" ref="BF490:BF553" ca="1" si="1165">2*IMREAL(K229)*COS(2*PI()*B229*52/Nt_load2)-2*IMAGINARY(K229)*SIN(2*PI()*B229*52/Nt_load2)</f>
        <v>-1.6483631875704457E-4</v>
      </c>
      <c r="BG490" s="223">
        <f t="shared" ref="BG490:BG553" ca="1" si="1166">2*IMREAL(K229)*COS(2*PI()*B229*53/Nt_load2)-2*IMAGINARY(K229)*SIN(2*PI()*B229*53/Nt_load2)</f>
        <v>1.6294857635705613E-4</v>
      </c>
      <c r="BH490" s="223">
        <f t="shared" ref="BH490:BH553" ca="1" si="1167">2*IMREAL(K229)*COS(2*PI()*B229*54/Nt_load2)-2*IMAGINARY(K229)*SIN(2*PI()*B229*54/Nt_load2)</f>
        <v>-1.6096267982770773E-4</v>
      </c>
      <c r="BI490" s="223">
        <f t="shared" ref="BI490:BI553" ca="1" si="1168">2*IMREAL(K229)*COS(2*PI()*B229*55/Nt_load2)-2*IMAGINARY(K229)*SIN(2*PI()*B229*55/Nt_load2)</f>
        <v>1.5887982539881335E-4</v>
      </c>
      <c r="BJ490" s="223">
        <f t="shared" ref="BJ490:BJ553" ca="1" si="1169">2*IMREAL(K229)*COS(2*PI()*B229*56/Nt_load2)-2*IMAGINARY(K229)*SIN(2*PI()*B229*56/Nt_load2)</f>
        <v>-1.5670126770399797E-4</v>
      </c>
      <c r="BK490" s="223">
        <f t="shared" ref="BK490:BK553" ca="1" si="1170">2*IMREAL(K229)*COS(2*PI()*B229*57/Nt_load2)-2*IMAGINARY(K229)*SIN(2*PI()*B229*57/Nt_load2)</f>
        <v>1.5442831902495551E-4</v>
      </c>
      <c r="BL490" s="223">
        <f t="shared" ref="BL490:BL553" ca="1" si="1171">2*IMREAL(K229)*COS(2*PI()*B229*58/Nt_load2)-2*IMAGINARY(K229)*SIN(2*PI()*B229*58/Nt_load2)</f>
        <v>-1.5206234850098188E-4</v>
      </c>
      <c r="BM490" s="223">
        <f t="shared" ref="BM490:BM553" ca="1" si="1172">2*IMREAL(K229)*COS(2*PI()*B229*59/Nt_load2)-2*IMAGINARY(K229)*SIN(2*PI()*B229*59/Nt_load2)</f>
        <v>1.4960478130424603E-4</v>
      </c>
      <c r="BN490" s="223">
        <f t="shared" ref="BN490:BN553" ca="1" si="1173">2*IMREAL(K229)*COS(2*PI()*B229*60/Nt_load2)-2*IMAGINARY(K229)*SIN(2*PI()*B229*60/Nt_load2)</f>
        <v>-1.4705709778133554E-4</v>
      </c>
      <c r="BO490" s="223">
        <f t="shared" ref="BO490:BO553" ca="1" si="1174">2*IMREAL(K229)*COS(2*PI()*B229*61/Nt_load2)-2*IMAGINARY(K229)*SIN(2*PI()*B229*61/Nt_load2)</f>
        <v>1.4442083256154057E-4</v>
      </c>
      <c r="BP490" s="223">
        <f t="shared" ref="BP490:BP553" ca="1" si="1175">2*IMREAL(K229)*COS(2*PI()*B229*62/Nt_load2)-2*IMAGINARY(K229)*SIN(2*PI()*B229*62/Nt_load2)</f>
        <v>-1.4169757363245646E-4</v>
      </c>
      <c r="BQ490" s="223">
        <f t="shared" ref="BQ490:BQ553" ca="1" si="1176">2*IMREAL(K229)*COS(2*PI()*B229*63/Nt_load2)-2*IMAGINARY(K229)*SIN(2*PI()*B229*63/Nt_load2)</f>
        <v>1.3888896138342652E-4</v>
      </c>
      <c r="BR490" s="223">
        <f t="shared" ref="BR490:BR553" ca="1" si="1177">2*IMREAL(K229)*COS(2*PI()*B229*64/Nt_load2)-2*IMAGINARY(K229)*SIN(2*PI()*B229*64/Nt_load2)</f>
        <v>-1.3599668761745198E-4</v>
      </c>
      <c r="BS490" s="223">
        <f t="shared" ref="BS490:BS553" ca="1" si="1178">2*IMREAL(K229)*COS(2*PI()*B229*65/Nt_load2)-2*IMAGINARY(K229)*SIN(2*PI()*B229*65/Nt_load2)</f>
        <v>1.3302249453210036E-4</v>
      </c>
      <c r="BT490" s="223">
        <f t="shared" ref="BT490:BT553" ca="1" si="1179">2*IMREAL(K229)*COS(2*PI()*B229*66/Nt_load2)-2*IMAGINARY(K229)*SIN(2*PI()*B229*66/Nt_load2)</f>
        <v>-1.2996817367007395E-4</v>
      </c>
      <c r="BU490" s="223">
        <f t="shared" ref="BU490:BU553" ca="1" si="1180">2*IMREAL(K229)*COS(2*PI()*B229*67/Nt_load2)-2*IMAGINARY(K229)*SIN(2*PI()*B229*67/Nt_load2)</f>
        <v>1.268355648400554E-4</v>
      </c>
      <c r="BV490" s="223">
        <f t="shared" ref="BV490:BV553" ca="1" si="1181">2*IMREAL(K229)*COS(2*PI()*B229*68/Nt_load2)-2*IMAGINARY(K229)*SIN(2*PI()*B229*68/Nt_load2)</f>
        <v>-1.2362655500846079E-4</v>
      </c>
      <c r="BW490" s="223">
        <f t="shared" ref="BW490:BW553" ca="1" si="1182">2*IMREAL(K229)*COS(2*PI()*B229*69/Nt_load2)-2*IMAGINARY(K229)*SIN(2*PI()*B229*69/Nt_load2)</f>
        <v>1.2034307716282372E-4</v>
      </c>
      <c r="BX490" s="223">
        <f t="shared" ref="BX490:BX553" ca="1" si="1183">2*IMREAL(K229)*COS(2*PI()*B229*70/Nt_load2)-2*IMAGINARY(K229)*SIN(2*PI()*B229*70/Nt_load2)</f>
        <v>-1.169871091474212E-4</v>
      </c>
      <c r="BY490" s="223">
        <f t="shared" ref="BY490:BY553" ca="1" si="1184">2*IMREAL(K229)*COS(2*PI()*B229*71/Nt_load2)-2*IMAGINARY(K229)*SIN(2*PI()*B229*71/Nt_load2)</f>
        <v>1.1356067247190203E-4</v>
      </c>
      <c r="BZ490" s="223">
        <f t="shared" ref="BZ490:BZ553" ca="1" si="1185">2*IMREAL(K229)*COS(2*PI()*B229*72/Nt_load2)-2*IMAGINARY(K229)*SIN(2*PI()*B229*72/Nt_load2)</f>
        <v>-1.1006583109358884E-4</v>
      </c>
      <c r="CA490" s="223">
        <f t="shared" ref="CA490:CA553" ca="1" si="1186">2*IMREAL(K229)*COS(2*PI()*B229*73/Nt_load2)-2*IMAGINARY(K229)*SIN(2*PI()*B229*73/Nt_load2)</f>
        <v>1.065046901742514E-4</v>
      </c>
      <c r="CB490" s="223">
        <f t="shared" ref="CB490:CB553" ca="1" si="1187">2*IMREAL(K229)*COS(2*PI()*B229*74/Nt_load2)-2*IMAGINARY(K229)*SIN(2*PI()*B229*74/Nt_load2)</f>
        <v>-1.0287939481201982E-4</v>
      </c>
      <c r="CC490" s="223">
        <f t="shared" ref="CC490:CC553" ca="1" si="1188">2*IMREAL(K229)*COS(2*PI()*B229*75/Nt_load2)-2*IMAGINARY(K229)*SIN(2*PI()*B229*75/Nt_load2)</f>
        <v>9.9192128749261789E-5</v>
      </c>
      <c r="CD490" s="223">
        <f t="shared" ref="CD490:CD553" ca="1" si="1189">2*IMREAL(K229)*COS(2*PI()*B229*76/Nt_load2)-2*IMAGINARY(K229)*SIN(2*PI()*B229*76/Nt_load2)</f>
        <v>-9.5445113057182138E-5</v>
      </c>
      <c r="CE490" s="223">
        <f t="shared" ref="CE490:CE553" ca="1" si="1190">2*IMREAL(K229)*COS(2*PI()*B229*77/Nt_load2)-2*IMAGINARY(K229)*SIN(2*PI()*B229*77/Nt_load2)</f>
        <v>9.1640604797915142E-5</v>
      </c>
      <c r="CF490" s="223">
        <f t="shared" ref="CF490:CF553" ca="1" si="1191">2*IMREAL(K229)*COS(2*PI()*B229*78/Nt_load2)-2*IMAGINARY(K229)*SIN(2*PI()*B229*78/Nt_load2)</f>
        <v>-8.7780895664980798E-5</v>
      </c>
      <c r="CG490" s="223">
        <f t="shared" ref="CG490:CG553" ca="1" si="1192">2*IMREAL(K229)*COS(2*PI()*B229*79/Nt_load2)-2*IMAGINARY(K229)*SIN(2*PI()*B229*79/Nt_load2)</f>
        <v>8.3868310602836952E-5</v>
      </c>
      <c r="CH490" s="223">
        <f t="shared" ref="CH490:CH553" ca="1" si="1193">2*IMREAL(K229)*COS(2*PI()*B229*80/Nt_load2)-2*IMAGINARY(K229)*SIN(2*PI()*B229*80/Nt_load2)</f>
        <v>-7.9905206406428694E-5</v>
      </c>
      <c r="CI490" s="223">
        <f t="shared" ref="CI490:CI553" ca="1" si="1194">2*IMREAL(K229)*COS(2*PI()*B229*81/Nt_load2)-2*IMAGINARY(K229)*SIN(2*PI()*B229*81/Nt_load2)</f>
        <v>7.5893970301524702E-5</v>
      </c>
      <c r="CJ490" s="223">
        <f t="shared" ref="CJ490:CJ553" ca="1" si="1195">2*IMREAL(K229)*COS(2*PI()*B229*82/Nt_load2)-2*IMAGINARY(K229)*SIN(2*PI()*B229*82/Nt_load2)</f>
        <v>-7.183701850676941E-5</v>
      </c>
      <c r="CK490" s="223">
        <f t="shared" ref="CK490:CK553" ca="1" si="1196">2*IMREAL(K229)*COS(2*PI()*B229*83/Nt_load2)-2*IMAGINARY(K229)*SIN(2*PI()*B229*83/Nt_load2)</f>
        <v>6.7736794778224722E-5</v>
      </c>
      <c r="CL490" s="223">
        <f t="shared" ref="CL490:CL553" ca="1" si="1197">2*IMREAL(K229)*COS(2*PI()*B229*84/Nt_load2)-2*IMAGINARY(K229)*SIN(2*PI()*B229*84/Nt_load2)</f>
        <v>-6.3595768937347528E-5</v>
      </c>
      <c r="CM490" s="223">
        <f t="shared" ref="CM490:CM553" ca="1" si="1198">2*IMREAL(K229)*COS(2*PI()*B229*85/Nt_load2)-2*IMAGINARY(K229)*SIN(2*PI()*B229*85/Nt_load2)</f>
        <v>5.9416435383261421E-5</v>
      </c>
      <c r="CN490" s="223">
        <f t="shared" ref="CN490:CN553" ca="1" si="1199">2*IMREAL(K229)*COS(2*PI()*B229*86/Nt_load2)-2*IMAGINARY(K229)*SIN(2*PI()*B229*86/Nt_load2)</f>
        <v>-5.5201311590224043E-5</v>
      </c>
      <c r="CO490" s="223">
        <f t="shared" ref="CO490:CO553" ca="1" si="1200">2*IMREAL(K229)*COS(2*PI()*B229*87/Nt_load2)-2*IMAGINARY(K229)*SIN(2*PI()*B229*87/Nt_load2)</f>
        <v>5.0952936591204572E-5</v>
      </c>
      <c r="CP490" s="223">
        <f t="shared" ref="CP490:CP553" ca="1" si="1201">2*IMREAL(K229)*COS(2*PI()*B229*88/Nt_load2)-2*IMAGINARY(K229)*SIN(2*PI()*B229*88/Nt_load2)</f>
        <v>-4.6673869448425736E-5</v>
      </c>
      <c r="CQ490" s="223">
        <f t="shared" ref="CQ490:CQ553" ca="1" si="1202">2*IMREAL(K229)*COS(2*PI()*B229*89/Nt_load2)-2*IMAGINARY(K229)*SIN(2*PI()*B229*89/Nt_load2)</f>
        <v>4.2366687711939568E-5</v>
      </c>
      <c r="CR490" s="223">
        <f t="shared" ref="CR490:CR553" ca="1" si="1203">2*IMREAL(K229)*COS(2*PI()*B229*90/Nt_load2)-2*IMAGINARY(K229)*SIN(2*PI()*B229*90/Nt_load2)</f>
        <v>-3.8033985866968187E-5</v>
      </c>
      <c r="CS490" s="223">
        <f t="shared" ref="CS490:CS553" ca="1" si="1204">2*IMREAL(K229)*COS(2*PI()*B229*91/Nt_load2)-2*IMAGINARY(K229)*SIN(2*PI()*B229*91/Nt_load2)</f>
        <v>3.3678373771092864E-5</v>
      </c>
      <c r="CT490" s="223">
        <f t="shared" ref="CT490:CT553" ca="1" si="1205">2*IMREAL(K229)*COS(2*PI()*B229*92/Nt_load2)-2*IMAGINARY(K229)*SIN(2*PI()*B229*92/Nt_load2)</f>
        <v>-2.9302475082173361E-5</v>
      </c>
      <c r="CU490" s="223">
        <f t="shared" ref="CU490:CU553" ca="1" si="1206">2*IMREAL(K229)*COS(2*PI()*B229*93/Nt_load2)-2*IMAGINARY(K229)*SIN(2*PI()*B229*93/Nt_load2)</f>
        <v>2.4908925677954427E-5</v>
      </c>
      <c r="CV490" s="223">
        <f t="shared" ref="CV490:CV553" ca="1" si="1207">2*IMREAL(K229)*COS(2*PI()*B229*94/Nt_load2)-2*IMAGINARY(K229)*SIN(2*PI()*B229*94/Nt_load2)</f>
        <v>-2.0500372068311853E-5</v>
      </c>
      <c r="CW490" s="223">
        <f t="shared" ref="CW490:CW553" ca="1" si="1208">2*IMREAL(K229)*COS(2*PI()*B229*95/Nt_load2)-2*IMAGINARY(K229)*SIN(2*PI()*B229*95/Nt_load2)</f>
        <v>1.6079469801093556E-5</v>
      </c>
      <c r="CX490" s="223">
        <f t="shared" ref="CX490:CX553" ca="1" si="1209">2*IMREAL(K229)*COS(2*PI()*B229*96/Nt_load2)-2*IMAGINARY(K229)*SIN(2*PI()*B229*96/Nt_load2)</f>
        <v>-1.1648881862517222E-5</v>
      </c>
      <c r="CY490" s="223">
        <f t="shared" ref="CY490:CY553" ca="1" si="1210">2*IMREAL(K229)*COS(2*PI()*B229*97/Nt_load2)-2*IMAGINARY(K229)*SIN(2*PI()*B229*97/Nt_load2)</f>
        <v>7.2112770730969243E-6</v>
      </c>
      <c r="CZ490" s="223">
        <f t="shared" ref="CZ490:CZ553" ca="1" si="1211">2*IMREAL(K229)*COS(2*PI()*B229*98/Nt_load2)-2*IMAGINARY(K229)*SIN(2*PI()*B229*98/Nt_load2)</f>
        <v>-2.7693284800045357E-6</v>
      </c>
      <c r="DA490" s="223">
        <f t="shared" ref="DA490:DA553" ca="1" si="1212">2*IMREAL(K229)*COS(2*PI()*B229*99/Nt_load2)-2*IMAGINARY(K229)*SIN(2*PI()*B229*99/Nt_load2)</f>
        <v>-1.6742882530123589E-6</v>
      </c>
      <c r="DB490" s="223">
        <f t="shared" ref="DB490:DB553" ca="1" si="1213">2*IMREAL(K229)*COS(2*PI()*B229*100/Nt_load2)-2*IMAGINARY(K229)*SIN(2*PI()*B229*100/Nt_load2)</f>
        <v>6.1168964573912776E-6</v>
      </c>
      <c r="DC490" s="223">
        <f t="shared" ref="DC490:DC553" ca="1" si="1214">2*IMREAL(K229)*COS(2*PI()*B229*101/Nt_load2)-2*IMAGINARY(K229)*SIN(2*PI()*B229*101/Nt_load2)</f>
        <v>-1.0555820072069777E-5</v>
      </c>
      <c r="DD490" s="223">
        <f t="shared" ref="DD490:DD553" ca="1" si="1215">2*IMREAL(K229)*COS(2*PI()*B229*102/Nt_load2)-2*IMAGINARY(K229)*SIN(2*PI()*B229*102/Nt_load2)</f>
        <v>1.4988385255444408E-5</v>
      </c>
      <c r="DE490" s="223">
        <f t="shared" ref="DE490:DE553" ca="1" si="1216">2*IMREAL(K229)*COS(2*PI()*B229*103/Nt_load2)-2*IMAGINARY(K229)*SIN(2*PI()*B229*103/Nt_load2)</f>
        <v>-1.9411921995992961E-5</v>
      </c>
      <c r="DF490" s="223">
        <f t="shared" ref="DF490:DF553" ca="1" si="1217">2*IMREAL(K229)*COS(2*PI()*B229*104/Nt_load2)-2*IMAGINARY(K229)*SIN(2*PI()*B229*104/Nt_load2)</f>
        <v>2.3823765720589629E-5</v>
      </c>
      <c r="DG490" s="223">
        <f t="shared" ref="DG490:DG553" ca="1" si="1218">2*IMREAL(K229)*COS(2*PI()*B229*105/Nt_load2)-2*IMAGINARY(K229)*SIN(2*PI()*B229*105/Nt_load2)</f>
        <v>-2.8221258899544205E-5</v>
      </c>
      <c r="DH490" s="223">
        <f t="shared" ref="DH490:DH553" ca="1" si="1219">2*IMREAL(K229)*COS(2*PI()*B229*106/Nt_load2)-2*IMAGINARY(K229)*SIN(2*PI()*B229*106/Nt_load2)</f>
        <v>3.2601752647388392E-5</v>
      </c>
      <c r="DI490" s="223">
        <f t="shared" ref="DI490:DI553" ca="1" si="1220">2*IMREAL(K229)*COS(2*PI()*B229*107/Nt_load2)-2*IMAGINARY(K229)*SIN(2*PI()*B229*107/Nt_load2)</f>
        <v>-3.696260831850599E-5</v>
      </c>
      <c r="DJ490" s="223">
        <f t="shared" ref="DJ490:DJ553" ca="1" si="1221">2*IMREAL(K229)*COS(2*PI()*B229*108/Nt_load2)-2*IMAGINARY(K229)*SIN(2*PI()*B229*108/Nt_load2)</f>
        <v>4.1301199096493472E-5</v>
      </c>
      <c r="DK490" s="223">
        <f t="shared" ref="DK490:DK553" ca="1" si="1222">2*IMREAL(K229)*COS(2*PI()*B229*109/Nt_load2)-2*IMAGINARY(K229)*SIN(2*PI()*B229*109/Nt_load2)</f>
        <v>-4.5614911576496512E-5</v>
      </c>
      <c r="DL490" s="223">
        <f t="shared" ref="DL490:DL553" ca="1" si="1223">2*IMREAL(K229)*COS(2*PI()*B229*110/Nt_load2)-2*IMAGINARY(K229)*SIN(2*PI()*B229*110/Nt_load2)</f>
        <v>4.9901147339417253E-5</v>
      </c>
      <c r="DM490" s="223">
        <f t="shared" ref="DM490:DM553" ca="1" si="1224">2*IMREAL(K229)*COS(2*PI()*B229*111/Nt_load2)-2*IMAGINARY(K229)*SIN(2*PI()*B229*111/Nt_load2)</f>
        <v>-5.4157324517104822E-5</v>
      </c>
      <c r="DN490" s="223">
        <f t="shared" ref="DN490:DN553" ca="1" si="1225">2*IMREAL(K229)*COS(2*PI()*B229*112/Nt_load2)-2*IMAGINARY(K229)*SIN(2*PI()*B229*112/Nt_load2)</f>
        <v>5.8380879347576044E-5</v>
      </c>
      <c r="DO490" s="223">
        <f t="shared" ref="DO490:DO553" ca="1" si="1226">2*IMREAL(K229)*COS(2*PI()*B229*113/Nt_load2)-2*IMAGINARY(K229)*SIN(2*PI()*B229*113/Nt_load2)</f>
        <v>-6.2569267719329971E-5</v>
      </c>
      <c r="DP490" s="223">
        <f t="shared" ref="DP490:DP553" ca="1" si="1227">2*IMREAL(K229)*COS(2*PI()*B229*114/Nt_load2)-2*IMAGINARY(K229)*SIN(2*PI()*B229*114/Nt_load2)</f>
        <v>6.6719966703825356E-5</v>
      </c>
      <c r="DQ490" s="223">
        <f t="shared" ref="DQ490:DQ553" ca="1" si="1228">2*IMREAL(K229)*COS(2*PI()*B229*115/Nt_load2)-2*IMAGINARY(K229)*SIN(2*PI()*B229*115/Nt_load2)</f>
        <v>-7.0830476075189143E-5</v>
      </c>
      <c r="DR490" s="223">
        <f t="shared" ref="DR490:DR553" ca="1" si="1229">2*IMREAL(K229)*COS(2*PI()*B229*116/Nt_load2)-2*IMAGINARY(K229)*SIN(2*PI()*B229*116/Nt_load2)</f>
        <v>7.4898319816296832E-5</v>
      </c>
      <c r="DS490" s="223">
        <f t="shared" ref="DS490:DS553" ca="1" si="1230">2*IMREAL(K229)*COS(2*PI()*B229*117/Nt_load2)-2*IMAGINARY(K229)*SIN(2*PI()*B229*117/Nt_load2)</f>
        <v>-7.8921047610175756E-5</v>
      </c>
      <c r="DT490" s="223">
        <f t="shared" ref="DT490:DT553" ca="1" si="1231">2*IMREAL(K229)*COS(2*PI()*B229*118/Nt_load2)-2*IMAGINARY(K229)*SIN(2*PI()*B229*118/Nt_load2)</f>
        <v>8.2896236316022307E-5</v>
      </c>
      <c r="DU490" s="223">
        <f t="shared" ref="DU490:DU553" ca="1" si="1232">2*IMREAL(K229)*COS(2*PI()*B229*119/Nt_load2)-2*IMAGINARY(K229)*SIN(2*PI()*B229*119/Nt_load2)</f>
        <v>-8.6821491428802018E-5</v>
      </c>
      <c r="DV490" s="223">
        <f t="shared" ref="DV490:DV553" ca="1" si="1233">2*IMREAL(K229)*COS(2*PI()*B229*120/Nt_load2)-2*IMAGINARY(K229)*SIN(2*PI()*B229*120/Nt_load2)</f>
        <v>9.069444852160966E-5</v>
      </c>
      <c r="DW490" s="223">
        <f t="shared" ref="DW490:DW553" ca="1" si="1234">2*IMREAL(K229)*COS(2*PI()*B229*121/Nt_load2)-2*IMAGINARY(K229)*SIN(2*PI()*B229*121/Nt_load2)</f>
        <v>-9.4512774669911707E-5</v>
      </c>
      <c r="DX490" s="223">
        <f t="shared" ref="DX490:DX553" ca="1" si="1235">2*IMREAL(K229)*COS(2*PI()*B229*122/Nt_load2)-2*IMAGINARY(K229)*SIN(2*PI()*B229*122/Nt_load2)</f>
        <v>9.8274169856812834E-5</v>
      </c>
      <c r="DY490" s="223">
        <f t="shared" ref="DY490:DY553" ca="1" si="1236">2*IMREAL(K229)*COS(2*PI()*B229*123/Nt_load2)-2*IMAGINARY(K229)*SIN(2*PI()*B229*123/Nt_load2)</f>
        <v>-1.019763683585001E-4</v>
      </c>
      <c r="DZ490" s="223">
        <f t="shared" ref="DZ490:DZ553" ca="1" si="1237">2*IMREAL(K229)*COS(2*PI()*B229*124/Nt_load2)-2*IMAGINARY(K229)*SIN(2*PI()*B229*124/Nt_load2)</f>
        <v>1.0561714010902184E-4</v>
      </c>
      <c r="EA490" s="223">
        <f t="shared" ref="EA490:EA553" ca="1" si="1238">2*IMREAL(K229)*COS(2*PI()*B229*125/Nt_load2)-2*IMAGINARY(K229)*SIN(2*PI()*B229*125/Nt_load2)</f>
        <v>-1.0919429204362962E-4</v>
      </c>
      <c r="EB490" s="223">
        <f t="shared" ref="EB490:EB553" ca="1" si="1239">2*IMREAL(K229)*COS(2*PI()*B229*126/Nt_load2)-2*IMAGINARY(K229)*SIN(2*PI()*B229*126/Nt_load2)</f>
        <v>1.1270566941974782E-4</v>
      </c>
      <c r="EC490" s="223">
        <f t="shared" ref="EC490:EC553" ca="1" si="1240">2*IMREAL(K229)*COS(2*PI()*B229*127/Nt_load2)-2*IMAGINARY(K229)*SIN(2*PI()*B229*127/Nt_load2)</f>
        <v>-1.1614915711494401E-4</v>
      </c>
      <c r="ED490" s="223">
        <f t="shared" ref="ED490:ED553" ca="1" si="1241">2*IMREAL(K229)*COS(2*PI()*B229*128/Nt_load2)-2*IMAGINARY(K229)*SIN(2*PI()*B229*128/Nt_load2)</f>
        <v>1.1952268090099079E-4</v>
      </c>
      <c r="EE490" s="223">
        <f t="shared" ref="EE490:EE553" ca="1" si="1242">2*IMREAL(K229)*COS(2*PI()*B229*129/Nt_load2)-2*IMAGINARY(K229)*SIN(2*PI()*B229*129/Nt_load2)</f>
        <v>-1.2282420869330372E-4</v>
      </c>
      <c r="EF490" s="223">
        <f t="shared" ref="EF490:EF553" ca="1" si="1243">2*IMREAL(K229)*COS(2*PI()*B229*130/Nt_load2)-2*IMAGINARY(K229)*SIN(2*PI()*B229*130/Nt_load2)</f>
        <v>1.2605175177499272E-4</v>
      </c>
      <c r="EG490" s="223">
        <f t="shared" ref="EG490:EG553" ca="1" si="1244">2*IMREAL(K229)*COS(2*PI()*B229*131/Nt_load2)-2*IMAGINARY(K229)*SIN(2*PI()*B229*131/Nt_load2)</f>
        <v>-1.2920336599479105E-4</v>
      </c>
      <c r="EH490" s="223">
        <f t="shared" ref="EH490:EH553" ca="1" si="1245">2*IMREAL(K229)*COS(2*PI()*B229*132/Nt_load2)-2*IMAGINARY(K229)*SIN(2*PI()*B229*132/Nt_load2)</f>
        <v>1.3227715293813908E-4</v>
      </c>
      <c r="EI490" s="223">
        <f t="shared" ref="EI490:EI553" ca="1" si="1246">2*IMREAL(K229)*COS(2*PI()*B229*133/Nt_load2)-2*IMAGINARY(K229)*SIN(2*PI()*B229*133/Nt_load2)</f>
        <v>-1.3527126107071164E-4</v>
      </c>
      <c r="EJ490" s="223">
        <f t="shared" ref="EJ490:EJ553" ca="1" si="1247">2*IMREAL(K229)*COS(2*PI()*B229*134/Nt_load2)-2*IMAGINARY(K229)*SIN(2*PI()*B229*134/Nt_load2)</f>
        <v>1.3818388685374043E-4</v>
      </c>
      <c r="EK490" s="223">
        <f t="shared" ref="EK490:EK553" ca="1" si="1248">2*IMREAL(K229)*COS(2*PI()*B229*135/Nt_load2)-2*IMAGINARY(K229)*SIN(2*PI()*B229*135/Nt_load2)</f>
        <v>-1.4101327583035682E-4</v>
      </c>
      <c r="EL490" s="223">
        <f t="shared" ref="EL490:EL553" ca="1" si="1249">2*IMREAL(K229)*COS(2*PI()*B229*136/Nt_load2)-2*IMAGINARY(K229)*SIN(2*PI()*B229*136/Nt_load2)</f>
        <v>1.4375772368243895E-4</v>
      </c>
      <c r="EM490" s="223">
        <f t="shared" ref="EM490:EM553" ca="1" si="1250">2*IMREAL(K229)*COS(2*PI()*B229*137/Nt_load2)-2*IMAGINARY(K229)*SIN(2*PI()*B229*137/Nt_load2)</f>
        <v>-1.4641557725722227E-4</v>
      </c>
      <c r="EN490" s="223">
        <f t="shared" ref="EN490:EN553" ca="1" si="1251">2*IMREAL(K229)*COS(2*PI()*B229*138/Nt_load2)-2*IMAGINARY(K229)*SIN(2*PI()*B229*138/Nt_load2)</f>
        <v>1.4898523556309689E-4</v>
      </c>
      <c r="EO490" s="223">
        <f t="shared" ref="EO490:EO553" ca="1" si="1252">2*IMREAL(K229)*COS(2*PI()*B229*139/Nt_load2)-2*IMAGINARY(K229)*SIN(2*PI()*B229*139/Nt_load2)</f>
        <v>-1.5146515073398501E-4</v>
      </c>
      <c r="EP490" s="223">
        <f t="shared" ref="EP490:EP553" ca="1" si="1253">2*IMREAL(K229)*COS(2*PI()*B229*140/Nt_load2)-2*IMAGINARY(K229)*SIN(2*PI()*B229*140/Nt_load2)</f>
        <v>1.538538289617177E-4</v>
      </c>
      <c r="EQ490" s="223">
        <f t="shared" ref="EQ490:EQ553" ca="1" si="1254">2*IMREAL(K229)*COS(2*PI()*B229*141/Nt_load2)-2*IMAGINARY(K229)*SIN(2*PI()*B229*141/Nt_load2)</f>
        <v>-1.5614983139584907E-4</v>
      </c>
      <c r="ER490" s="223">
        <f t="shared" ref="ER490:ER553" ca="1" si="1255">2*IMREAL(K229)*COS(2*PI()*B229*142/Nt_load2)-2*IMAGINARY(K229)*SIN(2*PI()*B229*142/Nt_load2)</f>
        <v>1.5835177501036078E-4</v>
      </c>
      <c r="ES490" s="223">
        <f t="shared" ref="ES490:ES553" ca="1" si="1256">2*IMREAL(K229)*COS(2*PI()*B229*143/Nt_load2)-2*IMAGINARY(K229)*SIN(2*PI()*B229*143/Nt_load2)</f>
        <v>-1.6045833343676565E-4</v>
      </c>
      <c r="ET490" s="223">
        <f t="shared" ref="ET490:ET553" ca="1" si="1257">2*IMREAL(K229)*COS(2*PI()*B229*144/Nt_load2)-2*IMAGINARY(K229)*SIN(2*PI()*B229*144/Nt_load2)</f>
        <v>1.6246823776303173E-4</v>
      </c>
      <c r="EU490" s="223">
        <f t="shared" ref="EU490:EU553" ca="1" si="1258">2*IMREAL(K229)*COS(2*PI()*B229*145/Nt_load2)-2*IMAGINARY(K229)*SIN(2*PI()*B229*145/Nt_load2)</f>
        <v>-1.64380277297948E-4</v>
      </c>
      <c r="EV490" s="223">
        <f t="shared" ref="EV490:EV553" ca="1" si="1259">2*IMREAL(K229)*COS(2*PI()*B229*146/Nt_load2)-2*IMAGINARY(K229)*SIN(2*PI()*B229*146/Nt_load2)</f>
        <v>1.6619330030039441E-4</v>
      </c>
      <c r="EW490" s="223">
        <f t="shared" ref="EW490:EW553" ca="1" si="1260">2*IMREAL(K229)*COS(2*PI()*B229*147/Nt_load2)-2*IMAGINARY(K229)*SIN(2*PI()*B229*147/Nt_load2)</f>
        <v>-1.6790621467310758E-4</v>
      </c>
      <c r="EX490" s="223">
        <f t="shared" ref="EX490:EX553" ca="1" si="1261">2*IMREAL(K229)*COS(2*PI()*B229*148/Nt_load2)-2*IMAGINARY(K229)*SIN(2*PI()*B229*148/Nt_load2)</f>
        <v>1.6951798862051938E-4</v>
      </c>
      <c r="EY490" s="223">
        <f t="shared" ref="EY490:EY553" ca="1" si="1262">2*IMREAL(K229)*COS(2*PI()*B229*149/Nt_load2)-2*IMAGINARY(K229)*SIN(2*PI()*B229*149/Nt_load2)</f>
        <v>-1.7102765127027201E-4</v>
      </c>
      <c r="EZ490" s="223">
        <f t="shared" ref="EZ490:EZ553" ca="1" si="1263">2*IMREAL(K229)*COS(2*PI()*B229*150/Nt_load2)-2*IMAGINARY(K229)*SIN(2*PI()*B229*150/Nt_load2)</f>
        <v>1.7243429325803516E-4</v>
      </c>
      <c r="FA490" s="223">
        <f t="shared" ref="FA490:FA553" ca="1" si="1264">2*IMREAL(K229)*COS(2*PI()*B229*151/Nt_load2)-2*IMAGINARY(K229)*SIN(2*PI()*B229*151/Nt_load2)</f>
        <v>-1.7373706727527024E-4</v>
      </c>
      <c r="FB490" s="223">
        <f t="shared" ref="FB490:FB553" ca="1" si="1265">2*IMREAL(K229)*COS(2*PI()*B229*152/Nt_load2)-2*IMAGINARY(K229)*SIN(2*PI()*B229*152/Nt_load2)</f>
        <v>1.7493518857962916E-4</v>
      </c>
      <c r="FC490" s="223">
        <f t="shared" ref="FC490:FC553" ca="1" si="1266">2*IMREAL(K229)*COS(2*PI()*B229*153/Nt_load2)-2*IMAGINARY(K229)*SIN(2*PI()*B229*153/Nt_load2)</f>
        <v>-1.7602793546763569E-4</v>
      </c>
      <c r="FD490" s="223">
        <f t="shared" ref="FD490:FD553" ca="1" si="1267">2*IMREAL(K229)*COS(2*PI()*B229*154/Nt_load2)-2*IMAGINARY(K229)*SIN(2*PI()*B229*154/Nt_load2)</f>
        <v>1.770146497094249E-4</v>
      </c>
      <c r="FE490" s="223">
        <f t="shared" ref="FE490:FE553" ca="1" si="1268">2*IMREAL(K229)*COS(2*PI()*B229*155/Nt_load2)-2*IMAGINARY(K229)*SIN(2*PI()*B229*155/Nt_load2)</f>
        <v>-1.7789473694523325E-4</v>
      </c>
      <c r="FF490" s="223">
        <f t="shared" ref="FF490:FF553" ca="1" si="1269">2*IMREAL(K229)*COS(2*PI()*B229*156/Nt_load2)-2*IMAGINARY(K229)*SIN(2*PI()*B229*156/Nt_load2)</f>
        <v>1.7866766704341833E-4</v>
      </c>
      <c r="FG490" s="223">
        <f t="shared" ref="FG490:FG553" ca="1" si="1270">2*IMREAL(K229)*COS(2*PI()*B229*157/Nt_load2)-2*IMAGINARY(K229)*SIN(2*PI()*B229*157/Nt_load2)</f>
        <v>-1.793329744197908E-4</v>
      </c>
      <c r="FH490" s="223">
        <f t="shared" ref="FH490:FH553" ca="1" si="1271">2*IMREAL(K229)*COS(2*PI()*B229*158/Nt_load2)-2*IMAGINARY(K229)*SIN(2*PI()*B229*158/Nt_load2)</f>
        <v>1.7989025831806457E-4</v>
      </c>
      <c r="FI490" s="223">
        <f t="shared" ref="FI490:FI553" ca="1" si="1272">2*IMREAL(K229)*COS(2*PI()*B229*159/Nt_load2)-2*IMAGINARY(K229)*SIN(2*PI()*B229*159/Nt_load2)</f>
        <v>-1.8033918305125751E-4</v>
      </c>
      <c r="FJ490" s="223">
        <f t="shared" ref="FJ490:FJ553" ca="1" si="1273">2*IMREAL(K229)*COS(2*PI()*B229*160/Nt_load2)-2*IMAGINARY(K229)*SIN(2*PI()*B229*160/Nt_load2)</f>
        <v>1.8067947820389605E-4</v>
      </c>
      <c r="FK490" s="223">
        <f t="shared" ref="FK490:FK553" ca="1" si="1274">2*IMREAL(K229)*COS(2*PI()*B229*161/Nt_load2)-2*IMAGINARY(K229)*SIN(2*PI()*B229*161/Nt_load2)</f>
        <v>-1.8091093879490623E-4</v>
      </c>
      <c r="FL490" s="223">
        <f t="shared" ref="FL490:FL553" ca="1" si="1275">2*IMREAL(K229)*COS(2*PI()*B229*162/Nt_load2)-2*IMAGINARY(K229)*SIN(2*PI()*B229*162/Nt_load2)</f>
        <v>1.8103342540108208E-4</v>
      </c>
      <c r="FM490" s="223">
        <f t="shared" ref="FM490:FM553" ca="1" si="1276">2*IMREAL(K229)*COS(2*PI()*B229*163/Nt_load2)-2*IMAGINARY(K229)*SIN(2*PI()*B229*163/Nt_load2)</f>
        <v>-1.8104686424107191E-4</v>
      </c>
      <c r="FN490" s="223">
        <f t="shared" ref="FN490:FN553" ca="1" si="1277">2*IMREAL(K229)*COS(2*PI()*B229*164/Nt_load2)-2*IMAGINARY(K229)*SIN(2*PI()*B229*164/Nt_load2)</f>
        <v>1.8095124721982138E-4</v>
      </c>
      <c r="FO490" s="223">
        <f t="shared" ref="FO490:FO553" ca="1" si="1278">2*IMREAL(K229)*COS(2*PI()*B229*165/Nt_load2)-2*IMAGINARY(K229)*SIN(2*PI()*B229*165/Nt_load2)</f>
        <v>-1.8074663193344898E-4</v>
      </c>
      <c r="FP490" s="223">
        <f t="shared" ref="FP490:FP553" ca="1" si="1279">2*IMREAL(K229)*COS(2*PI()*B229*166/Nt_load2)-2*IMAGINARY(K229)*SIN(2*PI()*B229*166/Nt_load2)</f>
        <v>1.8043314163455052E-4</v>
      </c>
      <c r="FQ490" s="223">
        <f t="shared" ref="FQ490:FQ553" ca="1" si="1280">2*IMREAL(K229)*COS(2*PI()*B229*167/Nt_load2)-2*IMAGINARY(K229)*SIN(2*PI()*B229*167/Nt_load2)</f>
        <v>-1.8001096515796278E-4</v>
      </c>
      <c r="FR490" s="223">
        <f t="shared" ref="FR490:FR553" ca="1" si="1281">2*IMREAL(K229)*COS(2*PI()*B229*168/Nt_load2)-2*IMAGINARY(K229)*SIN(2*PI()*B229*168/Nt_load2)</f>
        <v>1.794803568070052E-4</v>
      </c>
      <c r="FS490" s="223">
        <f t="shared" ref="FS490:FS553" ca="1" si="1282">2*IMREAL(K229)*COS(2*PI()*B229*169/Nt_load2)-2*IMAGINARY(K229)*SIN(2*PI()*B229*169/Nt_load2)</f>
        <v>-1.7884163620031249E-4</v>
      </c>
      <c r="FT490" s="223">
        <f t="shared" ref="FT490:FT553" ca="1" si="1283">2*IMREAL(K229)*COS(2*PI()*B229*170/Nt_load2)-2*IMAGINARY(K229)*SIN(2*PI()*B229*170/Nt_load2)</f>
        <v>1.7809518807928898E-4</v>
      </c>
      <c r="FU490" s="223">
        <f t="shared" ref="FU490:FU553" ca="1" si="1284">2*IMREAL(K229)*COS(2*PI()*B229*171/Nt_load2)-2*IMAGINARY(K229)*SIN(2*PI()*B229*171/Nt_load2)</f>
        <v>-1.7724146207637821E-4</v>
      </c>
      <c r="FV490" s="223">
        <f t="shared" ref="FV490:FV553" ca="1" si="1285">2*IMREAL(K229)*COS(2*PI()*B229*172/Nt_load2)-2*IMAGINARY(K229)*SIN(2*PI()*B229*172/Nt_load2)</f>
        <v>1.7628097244419343E-4</v>
      </c>
      <c r="FW490" s="223">
        <f t="shared" ref="FW490:FW553" ca="1" si="1286">2*IMREAL(K229)*COS(2*PI()*B229*173/Nt_load2)-2*IMAGINARY(K229)*SIN(2*PI()*B229*173/Nt_load2)</f>
        <v>-1.7521429774578311E-4</v>
      </c>
      <c r="FX490" s="223">
        <f t="shared" ref="FX490:FX553" ca="1" si="1287">2*IMREAL(K229)*COS(2*PI()*B229*174/Nt_load2)-2*IMAGINARY(K229)*SIN(2*PI()*B229*174/Nt_load2)</f>
        <v>1.7404208050609573E-4</v>
      </c>
      <c r="FY490" s="223">
        <f t="shared" ref="FY490:FY553" ca="1" si="1288">2*IMREAL(K229)*COS(2*PI()*B229*175/Nt_load2)-2*IMAGINARY(K229)*SIN(2*PI()*B229*175/Nt_load2)</f>
        <v>-1.7276502682495834E-4</v>
      </c>
      <c r="FZ490" s="223">
        <f t="shared" ref="FZ490:FZ553" ca="1" si="1289">2*IMREAL(K229)*COS(2*PI()*B229*176/Nt_load2)-2*IMAGINARY(K229)*SIN(2*PI()*B229*176/Nt_load2)</f>
        <v>1.7138390595176808E-4</v>
      </c>
      <c r="GA490" s="223">
        <f t="shared" ref="GA490:GA553" ca="1" si="1290">2*IMREAL(K229)*COS(2*PI()*B229*177/Nt_load2)-2*IMAGINARY(K229)*SIN(2*PI()*B229*177/Nt_load2)</f>
        <v>-1.6989954982208285E-4</v>
      </c>
      <c r="GB490" s="223">
        <f t="shared" ref="GB490:GB553" ca="1" si="1291">2*IMREAL(K229)*COS(2*PI()*B229*178/Nt_load2)-2*IMAGINARY(K229)*SIN(2*PI()*B229*178/Nt_load2)</f>
        <v>1.6831285255654519E-4</v>
      </c>
      <c r="GC490" s="223">
        <f t="shared" ref="GC490:GC553" ca="1" si="1292">2*IMREAL(K229)*COS(2*PI()*B229*179/Nt_load2)-2*IMAGINARY(K229)*SIN(2*PI()*B229*179/Nt_load2)</f>
        <v>-1.666247699222428E-4</v>
      </c>
      <c r="GD490" s="223">
        <f t="shared" ref="GD490:GD553" ca="1" si="1293">2*IMREAL(K229)*COS(2*PI()*B229*180/Nt_load2)-2*IMAGINARY(K229)*SIN(2*PI()*B229*180/Nt_load2)</f>
        <v>1.6483631875704872E-4</v>
      </c>
      <c r="GE490" s="223">
        <f t="shared" ref="GE490:GE553" ca="1" si="1294">2*IMREAL(K229)*COS(2*PI()*B229*181/Nt_load2)-2*IMAGINARY(K229)*SIN(2*PI()*B229*181/Nt_load2)</f>
        <v>-1.6294857635705374E-4</v>
      </c>
      <c r="GF490" s="223">
        <f t="shared" ref="GF490:GF553" ca="1" si="1295">2*IMREAL(K229)*COS(2*PI()*B229*182/Nt_load2)-2*IMAGINARY(K229)*SIN(2*PI()*B229*182/Nt_load2)</f>
        <v>1.6096267982770992E-4</v>
      </c>
      <c r="GG490" s="223">
        <f t="shared" ref="GG490:GG553" ca="1" si="1296">2*IMREAL(K229)*COS(2*PI()*B229*183/Nt_load2)-2*IMAGINARY(K229)*SIN(2*PI()*B229*183/Nt_load2)</f>
        <v>-1.5887982539882056E-4</v>
      </c>
      <c r="GH490" s="223">
        <f t="shared" ref="GH490:GH553" ca="1" si="1297">2*IMREAL(K229)*COS(2*PI()*B229*184/Nt_load2)-2*IMAGINARY(K229)*SIN(2*PI()*B229*184/Nt_load2)</f>
        <v>1.5670126770400041E-4</v>
      </c>
      <c r="GI490" s="223">
        <f t="shared" ref="GI490:GI553" ca="1" si="1298">2*IMREAL(K229)*COS(2*PI()*B229*185/Nt_load2)-2*IMAGINARY(K229)*SIN(2*PI()*B229*185/Nt_load2)</f>
        <v>-1.5442831902496337E-4</v>
      </c>
      <c r="GJ490" s="223">
        <f t="shared" ref="GJ490:GJ553" ca="1" si="1299">2*IMREAL(K229)*COS(2*PI()*B229*186/Nt_load2)-2*IMAGINARY(K229)*SIN(2*PI()*B229*186/Nt_load2)</f>
        <v>1.5206234850098172E-4</v>
      </c>
      <c r="GK490" s="223">
        <f t="shared" ref="GK490:GK553" ca="1" si="1300">2*IMREAL(K229)*COS(2*PI()*B229*187/Nt_load2)-2*IMAGINARY(K229)*SIN(2*PI()*B229*187/Nt_load2)</f>
        <v>-1.4960478130425164E-4</v>
      </c>
      <c r="GL490" s="223">
        <f t="shared" ref="GL490:GL553" ca="1" si="1301">2*IMREAL(K229)*COS(2*PI()*B229*188/Nt_load2)-2*IMAGINARY(K229)*SIN(2*PI()*B229*188/Nt_load2)</f>
        <v>1.4705709778133533E-4</v>
      </c>
      <c r="GM490" s="223">
        <f t="shared" ref="GM490:GM553" ca="1" si="1302">2*IMREAL(K229)*COS(2*PI()*B229*189/Nt_load2)-2*IMAGINARY(K229)*SIN(2*PI()*B229*189/Nt_load2)</f>
        <v>-1.4442083256154656E-4</v>
      </c>
      <c r="GN490" s="223">
        <f t="shared" ref="GN490:GN553" ca="1" si="1303">2*IMREAL(K229)*COS(2*PI()*B229*190/Nt_load2)-2*IMAGINARY(K229)*SIN(2*PI()*B229*190/Nt_load2)</f>
        <v>1.4169757363245302E-4</v>
      </c>
      <c r="GO490" s="223">
        <f t="shared" ref="GO490:GO553" ca="1" si="1304">2*IMREAL(K229)*COS(2*PI()*B229*191/Nt_load2)-2*IMAGINARY(K229)*SIN(2*PI()*B229*191/Nt_load2)</f>
        <v>-1.3888896138342961E-4</v>
      </c>
      <c r="GP490" s="223">
        <f t="shared" ref="GP490:GP553" ca="1" si="1305">2*IMREAL(K229)*COS(2*PI()*B229*192/Nt_load2)-2*IMAGINARY(K229)*SIN(2*PI()*B229*192/Nt_load2)</f>
        <v>1.3599668761744835E-4</v>
      </c>
      <c r="GQ490" s="223">
        <f t="shared" ref="GQ490:GQ553" ca="1" si="1306">2*IMREAL(K229)*COS(2*PI()*B229*193/Nt_load2)-2*IMAGINARY(K229)*SIN(2*PI()*B229*193/Nt_load2)</f>
        <v>-1.3302249453210358E-4</v>
      </c>
      <c r="GR490" s="223">
        <f t="shared" ref="GR490:GR553" ca="1" si="1307">2*IMREAL(K229)*COS(2*PI()*B229*194/Nt_load2)-2*IMAGINARY(K229)*SIN(2*PI()*B229*194/Nt_load2)</f>
        <v>1.2996817367008447E-4</v>
      </c>
      <c r="GS490" s="223">
        <f t="shared" ref="GS490:GS553" ca="1" si="1308">2*IMREAL(K229)*COS(2*PI()*B229*195/Nt_load2)-2*IMAGINARY(K229)*SIN(2*PI()*B229*195/Nt_load2)</f>
        <v>-1.2683556484005513E-4</v>
      </c>
      <c r="GT490" s="223">
        <f t="shared" ref="GT490:GT553" ca="1" si="1309">2*IMREAL(K229)*COS(2*PI()*B229*196/Nt_load2)-2*IMAGINARY(K229)*SIN(2*PI()*B229*196/Nt_load2)</f>
        <v>1.2362655500846806E-4</v>
      </c>
      <c r="GU490" s="223">
        <f t="shared" ref="GU490:GU553" ca="1" si="1310">2*IMREAL(K229)*COS(2*PI()*B229*197/Nt_load2)-2*IMAGINARY(K229)*SIN(2*PI()*B229*197/Nt_load2)</f>
        <v>-1.2034307716282346E-4</v>
      </c>
      <c r="GV490" s="223">
        <f t="shared" ref="GV490:GV553" ca="1" si="1311">2*IMREAL(K229)*COS(2*PI()*B229*198/Nt_load2)-2*IMAGINARY(K229)*SIN(2*PI()*B229*198/Nt_load2)</f>
        <v>1.169871091474288E-4</v>
      </c>
      <c r="GW490" s="223">
        <f t="shared" ref="GW490:GW553" ca="1" si="1312">2*IMREAL(K229)*COS(2*PI()*B229*199/Nt_load2)-2*IMAGINARY(K229)*SIN(2*PI()*B229*199/Nt_load2)</f>
        <v>-1.1356067247189775E-4</v>
      </c>
      <c r="GX490" s="223">
        <f t="shared" ref="GX490:GX553" ca="1" si="1313">2*IMREAL(K229)*COS(2*PI()*B229*200/Nt_load2)-2*IMAGINARY(K229)*SIN(2*PI()*B229*200/Nt_load2)</f>
        <v>1.1006583109359265E-4</v>
      </c>
      <c r="GY490" s="223">
        <f t="shared" ref="GY490:GY553" ca="1" si="1314">2*IMREAL(K229)*COS(2*PI()*B229*201/Nt_load2)-2*IMAGINARY(K229)*SIN(2*PI()*B229*201/Nt_load2)</f>
        <v>-1.0650469017424693E-4</v>
      </c>
      <c r="GZ490" s="223">
        <f t="shared" ref="GZ490:GZ553" ca="1" si="1315">2*IMREAL(K229)*COS(2*PI()*B229*202/Nt_load2)-2*IMAGINARY(K229)*SIN(2*PI()*B229*202/Nt_load2)</f>
        <v>1.0287939481202375E-4</v>
      </c>
      <c r="HA490" s="223">
        <f t="shared" ref="HA490:HA553" ca="1" si="1316">2*IMREAL(K229)*COS(2*PI()*B229*203/Nt_load2)-2*IMAGINARY(K229)*SIN(2*PI()*B229*203/Nt_load2)</f>
        <v>-9.9192128749274407E-5</v>
      </c>
      <c r="HB490" s="223">
        <f t="shared" ref="HB490:HB553" ca="1" si="1317">2*IMREAL(K229)*COS(2*PI()*B229*204/Nt_load2)-2*IMAGINARY(K229)*SIN(2*PI()*B229*204/Nt_load2)</f>
        <v>9.5445113057181826E-5</v>
      </c>
      <c r="HC490" s="223">
        <f t="shared" ref="HC490:HC553" ca="1" si="1318">2*IMREAL(K229)*COS(2*PI()*B229*205/Nt_load2)-2*IMAGINARY(K229)*SIN(2*PI()*B229*205/Nt_load2)</f>
        <v>-9.1640604797923721E-5</v>
      </c>
      <c r="HD490" s="223">
        <f t="shared" ref="HD490:HD553" ca="1" si="1319">2*IMREAL(K229)*COS(2*PI()*B229*206/Nt_load2)-2*IMAGINARY(K229)*SIN(2*PI()*B229*206/Nt_load2)</f>
        <v>8.77808956649805E-5</v>
      </c>
      <c r="HE490" s="223">
        <f t="shared" ref="HE490:HE553" ca="1" si="1320">2*IMREAL(K229)*COS(2*PI()*B229*207/Nt_load2)-2*IMAGINARY(K229)*SIN(2*PI()*B229*207/Nt_load2)</f>
        <v>-8.3868310602845761E-5</v>
      </c>
      <c r="HF490" s="223">
        <f t="shared" ref="HF490:HF553" ca="1" si="1321">2*IMREAL(K229)*COS(2*PI()*B229*208/Nt_load2)-2*IMAGINARY(K229)*SIN(2*PI()*B229*208/Nt_load2)</f>
        <v>7.9905206406423733E-5</v>
      </c>
      <c r="HG490" s="223">
        <f t="shared" ref="HG490:HG553" ca="1" si="1322">2*IMREAL(K229)*COS(2*PI()*B229*209/Nt_load2)-2*IMAGINARY(K229)*SIN(2*PI()*B229*209/Nt_load2)</f>
        <v>-7.5893970301529052E-5</v>
      </c>
      <c r="HH490" s="223">
        <f t="shared" ref="HH490:HH553" ca="1" si="1323">2*IMREAL(K229)*COS(2*PI()*B229*210/Nt_load2)-2*IMAGINARY(K229)*SIN(2*PI()*B229*210/Nt_load2)</f>
        <v>7.1837018506764355E-5</v>
      </c>
      <c r="HI490" s="223">
        <f t="shared" ref="HI490:HI553" ca="1" si="1324">2*IMREAL(K229)*COS(2*PI()*B229*211/Nt_load2)-2*IMAGINARY(K229)*SIN(2*PI()*B229*211/Nt_load2)</f>
        <v>-6.7736794778229168E-5</v>
      </c>
      <c r="HJ490" s="223">
        <f t="shared" ref="HJ490:HJ553" ca="1" si="1325">2*IMREAL(K229)*COS(2*PI()*B229*212/Nt_load2)-2*IMAGINARY(K229)*SIN(2*PI()*B229*212/Nt_load2)</f>
        <v>6.359576893736165E-5</v>
      </c>
      <c r="HK490" s="223">
        <f t="shared" ref="HK490:HK553" ca="1" si="1326">2*IMREAL(K229)*COS(2*PI()*B229*213/Nt_load2)-2*IMAGINARY(K229)*SIN(2*PI()*B229*213/Nt_load2)</f>
        <v>-5.9416435383265947E-5</v>
      </c>
      <c r="HL490" s="223">
        <f t="shared" ref="HL490:HL553" ca="1" si="1327">2*IMREAL(K229)*COS(2*PI()*B229*214/Nt_load2)-2*IMAGINARY(K229)*SIN(2*PI()*B229*214/Nt_load2)</f>
        <v>5.5201311590238422E-5</v>
      </c>
      <c r="HM490" s="223">
        <f t="shared" ref="HM490:HM553" ca="1" si="1328">2*IMREAL(K229)*COS(2*PI()*B229*215/Nt_load2)-2*IMAGINARY(K229)*SIN(2*PI()*B229*215/Nt_load2)</f>
        <v>-5.09529365911993E-5</v>
      </c>
      <c r="HN490" s="223">
        <f t="shared" ref="HN490:HN553" ca="1" si="1329">2*IMREAL(K229)*COS(2*PI()*B229*216/Nt_load2)-2*IMAGINARY(K229)*SIN(2*PI()*B229*216/Nt_load2)</f>
        <v>4.6673869448430371E-5</v>
      </c>
      <c r="HO490" s="223">
        <f t="shared" ref="HO490:HO553" ca="1" si="1330">2*IMREAL(K229)*COS(2*PI()*B229*217/Nt_load2)-2*IMAGINARY(K229)*SIN(2*PI()*B229*217/Nt_load2)</f>
        <v>-4.2366687711934201E-5</v>
      </c>
      <c r="HP490" s="223">
        <f t="shared" ref="HP490:HP553" ca="1" si="1331">2*IMREAL(K229)*COS(2*PI()*B229*218/Nt_load2)-2*IMAGINARY(K229)*SIN(2*PI()*B229*218/Nt_load2)</f>
        <v>3.8033985866972863E-5</v>
      </c>
      <c r="HQ490" s="223">
        <f t="shared" ref="HQ490:HQ553" ca="1" si="1332">2*IMREAL(K229)*COS(2*PI()*B229*219/Nt_load2)-2*IMAGINARY(K229)*SIN(2*PI()*B229*219/Nt_load2)</f>
        <v>-3.3678373771087471E-5</v>
      </c>
      <c r="HR490" s="223">
        <f t="shared" ref="HR490:HR553" ca="1" si="1333">2*IMREAL(K229)*COS(2*PI()*B229*220/Nt_load2)-2*IMAGINARY(K229)*SIN(2*PI()*B229*220/Nt_load2)</f>
        <v>2.9302475082178077E-5</v>
      </c>
      <c r="HS490" s="223">
        <f t="shared" ref="HS490:HS553" ca="1" si="1334">2*IMREAL(K229)*COS(2*PI()*B229*221/Nt_load2)-2*IMAGINARY(K229)*SIN(2*PI()*B229*221/Nt_load2)</f>
        <v>-2.4908925677969389E-5</v>
      </c>
      <c r="HT490" s="223">
        <f t="shared" ref="HT490:HT553" ca="1" si="1335">2*IMREAL(K229)*COS(2*PI()*B229*222/Nt_load2)-2*IMAGINARY(K229)*SIN(2*PI()*B229*222/Nt_load2)</f>
        <v>2.050037206831661E-5</v>
      </c>
      <c r="HU490" s="223">
        <f t="shared" ref="HU490:HU553" ca="1" si="1336">2*IMREAL(K229)*COS(2*PI()*B229*223/Nt_load2)-2*IMAGINARY(K229)*SIN(2*PI()*B229*223/Nt_load2)</f>
        <v>-1.6079469801108599E-5</v>
      </c>
      <c r="HV490" s="223">
        <f t="shared" ref="HV490:HV553" ca="1" si="1337">2*IMREAL(K229)*COS(2*PI()*B229*224/Nt_load2)-2*IMAGINARY(K229)*SIN(2*PI()*B229*224/Nt_load2)</f>
        <v>1.1648881862521993E-5</v>
      </c>
      <c r="HW490" s="223">
        <f t="shared" ref="HW490:HW553" ca="1" si="1338">2*IMREAL(K229)*COS(2*PI()*B229*225/Nt_load2)-2*IMAGINARY(K229)*SIN(2*PI()*B229*225/Nt_load2)</f>
        <v>-7.2112770731017084E-6</v>
      </c>
      <c r="HX490" s="223">
        <f t="shared" ref="HX490:HX553" ca="1" si="1339">2*IMREAL(K229)*COS(2*PI()*B229*226/Nt_load2)-2*IMAGINARY(K229)*SIN(2*PI()*B229*226/Nt_load2)</f>
        <v>2.7693284799990334E-6</v>
      </c>
      <c r="HY490" s="223">
        <f t="shared" ref="HY490:HY553" ca="1" si="1340">2*IMREAL(K229)*COS(2*PI()*B229*227/Nt_load2)-2*IMAGINARY(K229)*SIN(2*PI()*B229*227/Nt_load2)</f>
        <v>1.6742882530075613E-6</v>
      </c>
      <c r="HZ490" s="223">
        <f t="shared" ref="HZ490:HZ553" ca="1" si="1341">2*IMREAL(K229)*COS(2*PI()*B229*228/Nt_load2)-2*IMAGINARY(K229)*SIN(2*PI()*B229*228/Nt_load2)</f>
        <v>-6.1168964573967934E-6</v>
      </c>
      <c r="IA490" s="223">
        <f t="shared" ref="IA490:IA553" ca="1" si="1342">2*IMREAL(K229)*COS(2*PI()*B229*229/Nt_load2)-2*IMAGINARY(K229)*SIN(2*PI()*B229*229/Nt_load2)</f>
        <v>1.0555820072065021E-5</v>
      </c>
      <c r="IB490" s="223">
        <f t="shared" ref="IB490:IB553" ca="1" si="1343">2*IMREAL(K229)*COS(2*PI()*B229*230/Nt_load2)-2*IMAGINARY(K229)*SIN(2*PI()*B229*230/Nt_load2)</f>
        <v>-1.4988385255429364E-5</v>
      </c>
      <c r="IC490" s="223">
        <f t="shared" ref="IC490:IC553" ca="1" si="1344">2*IMREAL(K229)*COS(2*PI()*B229*231/Nt_load2)-2*IMAGINARY(K229)*SIN(2*PI()*B229*231/Nt_load2)</f>
        <v>1.9411921995988191E-5</v>
      </c>
      <c r="ID490" s="223">
        <f t="shared" ref="ID490:ID553" ca="1" si="1345">2*IMREAL(K229)*COS(2*PI()*B229*232/Nt_load2)-2*IMAGINARY(K229)*SIN(2*PI()*B229*232/Nt_load2)</f>
        <v>-2.382376572057468E-5</v>
      </c>
      <c r="IE490" s="223">
        <f t="shared" ref="IE490:IE553" ca="1" si="1346">2*IMREAL(K229)*COS(2*PI()*B229*233/Nt_load2)-2*IMAGINARY(K229)*SIN(2*PI()*B229*223/Nt_load2)</f>
        <v>2.483958789398959E-6</v>
      </c>
      <c r="IF490" s="223">
        <f t="shared" ref="IF490:IF553" ca="1" si="1347">2*IMREAL(K229)*COS(2*PI()*B229*234/Nt_load2)-2*IMAGINARY(K229)*SIN(2*PI()*B229*234/Nt_load2)</f>
        <v>-3.2601752647383662E-5</v>
      </c>
      <c r="IG490" s="223">
        <f t="shared" ref="IG490:IG553" ca="1" si="1348">2*IMREAL(K229)*COS(2*PI()*B229*235/Nt_load2)-2*IMAGINARY(K229)*SIN(2*PI()*B229*235/Nt_load2)</f>
        <v>3.6962608318511371E-5</v>
      </c>
      <c r="IH490" s="223">
        <f t="shared" ref="IH490:IH553" ca="1" si="1349">2*IMREAL(K229)*COS(2*PI()*B229*236/Nt_load2)-2*IMAGINARY(K229)*SIN(2*PI()*B229*236/Nt_load2)</f>
        <v>-4.1301199096488783E-5</v>
      </c>
      <c r="II490" s="223">
        <f t="shared" ref="II490:II553" ca="1" si="1350">2*IMREAL(K229)*COS(2*PI()*B229*237/Nt_load2)-2*IMAGINARY(K229)*SIN(2*PI()*B229*237/Nt_load2)</f>
        <v>4.5614911576501838E-5</v>
      </c>
      <c r="IJ490" s="223">
        <f t="shared" ref="IJ490:IJ553" ca="1" si="1351">2*IMREAL(K229)*COS(2*PI()*B229*238/Nt_load2)-2*IMAGINARY(K229)*SIN(2*PI()*B229*238/Nt_load2)</f>
        <v>-4.9901147339412645E-5</v>
      </c>
      <c r="IK490" s="223">
        <f t="shared" ref="IK490:IK553" ca="1" si="1352">2*IMREAL(K229)*COS(2*PI()*B229*239/Nt_load2)-2*IMAGINARY(K229)*SIN(2*PI()*B229*239/Nt_load2)</f>
        <v>5.4157324517090429E-5</v>
      </c>
      <c r="IL490" s="223">
        <f t="shared" ref="IL490:IL553" ca="1" si="1353">2*IMREAL(K229)*COS(2*PI()*B229*240/Nt_load2)-2*IMAGINARY(K229)*SIN(2*PI()*B229*240/Nt_load2)</f>
        <v>-5.8380879347571518E-5</v>
      </c>
      <c r="IM490" s="223">
        <f t="shared" ref="IM490:IM553" ca="1" si="1354">2*IMREAL(K229)*COS(2*PI()*B229*241/Nt_load2)-2*IMAGINARY(K229)*SIN(2*PI()*B229*241/Nt_load2)</f>
        <v>6.2569267719315822E-5</v>
      </c>
      <c r="IN490" s="223">
        <f t="shared" ref="IN490:IN553" ca="1" si="1355">2*IMREAL(K229)*COS(2*PI()*B229*242/Nt_load2)-2*IMAGINARY(K229)*SIN(2*PI()*B229*242/Nt_load2)</f>
        <v>-6.6719966703820911E-5</v>
      </c>
      <c r="IO490" s="223">
        <f t="shared" ref="IO490:IO553" ca="1" si="1356">2*IMREAL(K229)*COS(2*PI()*B229*243/Nt_load2)-2*IMAGINARY(K229)*SIN(2*PI()*B229*243/Nt_load2)</f>
        <v>7.0830476075184711E-5</v>
      </c>
      <c r="IP490" s="223">
        <f t="shared" ref="IP490:IP553" ca="1" si="1357">2*IMREAL(K229)*COS(2*PI()*B229*244/Nt_load2)-2*IMAGINARY(K229)*SIN(2*PI()*B229*244/Nt_load2)</f>
        <v>-7.489831981630186E-5</v>
      </c>
      <c r="IQ490" s="223">
        <f t="shared" ref="IQ490:IQ553" ca="1" si="1358">2*IMREAL(K229)*COS(2*PI()*B229*245/Nt_load2)-2*IMAGINARY(K229)*SIN(2*PI()*B229*245/Nt_load2)</f>
        <v>7.8921047610171446E-5</v>
      </c>
      <c r="IR490" s="223">
        <f t="shared" ref="IR490:IR553" ca="1" si="1359">2*IMREAL(K229)*COS(2*PI()*B229*246/Nt_load2)-2*IMAGINARY(K229)*SIN(2*PI()*B229*246/Nt_load2)</f>
        <v>-8.2896236316027213E-5</v>
      </c>
      <c r="IS490" s="223">
        <f t="shared" ref="IS490:IS553" ca="1" si="1360">2*IMREAL(K229)*COS(2*PI()*B229*247/Nt_load2)-2*IMAGINARY(K229)*SIN(2*PI()*B229*247/Nt_load2)</f>
        <v>8.6821491428797816E-5</v>
      </c>
      <c r="IT490" s="223">
        <f t="shared" ref="IT490:IT553" ca="1" si="1361">2*IMREAL(K229)*COS(2*PI()*B229*248/Nt_load2)-2*IMAGINARY(K229)*SIN(2*PI()*B229*248/Nt_load2)</f>
        <v>-9.0694448521596609E-5</v>
      </c>
      <c r="IU490" s="223">
        <f t="shared" ref="IU490:IU553" ca="1" si="1362">2*IMREAL(K229)*COS(2*PI()*B229*249/Nt_load2)-2*IMAGINARY(K229)*SIN(2*PI()*B229*249/Nt_load2)</f>
        <v>9.4512774669907614E-5</v>
      </c>
      <c r="IV490" s="223">
        <f t="shared" ref="IV490:IV553" ca="1" si="1363">2*IMREAL(K229)*COS(2*PI()*B229*250/Nt_load2)-2*IMAGINARY(K229)*SIN(2*PI()*B229*250/Nt_load2)</f>
        <v>-9.8274169856800162E-5</v>
      </c>
      <c r="IW490" s="223">
        <f t="shared" ref="IW490:IW553" ca="1" si="1364">2*IMREAL(K229)*COS(2*PI()*B229*251/Nt_load2)-2*IMAGINARY(K229)*SIN(2*PI()*B229*251/Nt_load2)</f>
        <v>1.0197636835849615E-4</v>
      </c>
      <c r="IX490" s="223">
        <f t="shared" ref="IX490:IX553" ca="1" si="1365">2*IMREAL(K229)*COS(2*PI()*B229*252/Nt_load2)-2*IMAGINARY(K229)*SIN(2*PI()*B229*252/Nt_load2)</f>
        <v>-1.0561714010901796E-4</v>
      </c>
      <c r="IY490" s="223">
        <f t="shared" ref="IY490:IY553" ca="1" si="1366">2*IMREAL(K229)*COS(2*PI()*B229*253/Nt_load2)-2*IMAGINARY(K229)*SIN(2*PI()*B229*253/Nt_load2)</f>
        <v>1.09194292043634E-4</v>
      </c>
      <c r="IZ490" s="223">
        <f t="shared" ref="IZ490:IZ553" ca="1" si="1367">2*IMREAL(K229)*COS(2*PI()*B229*254/Nt_load2)-2*IMAGINARY(K229)*SIN(2*PI()*B229*254/Nt_load2)</f>
        <v>-1.1270566941974408E-4</v>
      </c>
      <c r="JA490" s="223">
        <f t="shared" ref="JA490:JA553" ca="1" si="1368">2*IMREAL(K229)*COS(2*PI()*B229*255/Nt_load2)-2*IMAGINARY(K229)*SIN(2*PI()*B229*255/Nt_load2)</f>
        <v>1.1614915711494821E-4</v>
      </c>
      <c r="JB490" s="223">
        <f t="shared" ref="JB490:JB553" ca="1" si="1369">2*IMREAL(K229)*COS(2*PI()*B229*256/Nt_load2)-2*IMAGINARY(K229)*SIN(2*PI()*B229*256/Nt_load2)</f>
        <v>-1.195226809009872E-4</v>
      </c>
    </row>
    <row r="491" spans="2:262">
      <c r="B491" s="230">
        <v>130</v>
      </c>
      <c r="C491" s="229">
        <f t="shared" ref="C491:C554" si="1370">C490+Div_Nt_load2</f>
        <v>2.5390625000000018E-3</v>
      </c>
      <c r="D491" s="226">
        <f t="shared" ca="1" si="1113"/>
        <v>49.902453039578511</v>
      </c>
      <c r="E491" s="225">
        <f ca="1">EF361</f>
        <v>-9.7546960421492232E-2</v>
      </c>
      <c r="F491" s="224">
        <v>130</v>
      </c>
      <c r="G491" s="223">
        <f t="shared" ca="1" si="1114"/>
        <v>1.1488644096185302E-4</v>
      </c>
      <c r="H491" s="223">
        <f t="shared" ca="1" si="1115"/>
        <v>-1.2153464843864717E-4</v>
      </c>
      <c r="I491" s="223">
        <f t="shared" ca="1" si="1116"/>
        <v>1.2789006830217468E-4</v>
      </c>
      <c r="J491" s="223">
        <f t="shared" ca="1" si="1117"/>
        <v>-1.3393738978931526E-4</v>
      </c>
      <c r="K491" s="223">
        <f t="shared" ca="1" si="1118"/>
        <v>1.3966204437292361E-4</v>
      </c>
      <c r="L491" s="223">
        <f t="shared" ca="1" si="1119"/>
        <v>-1.4505024085868727E-4</v>
      </c>
      <c r="M491" s="223">
        <f t="shared" ca="1" si="1120"/>
        <v>1.5008899860932158E-4</v>
      </c>
      <c r="N491" s="223">
        <f t="shared" ca="1" si="1121"/>
        <v>-1.5476617881606276E-4</v>
      </c>
      <c r="O491" s="223">
        <f t="shared" ca="1" si="1122"/>
        <v>1.5907051374211979E-4</v>
      </c>
      <c r="P491" s="223">
        <f t="shared" ca="1" si="1123"/>
        <v>-1.6299163386764029E-4</v>
      </c>
      <c r="Q491" s="223">
        <f t="shared" ca="1" si="1124"/>
        <v>1.6652009287079268E-4</v>
      </c>
      <c r="R491" s="223">
        <f t="shared" ca="1" si="1125"/>
        <v>-1.6964739038478202E-4</v>
      </c>
      <c r="S491" s="223">
        <f t="shared" ca="1" si="1126"/>
        <v>1.7236599247597798E-4</v>
      </c>
      <c r="T491" s="223">
        <f t="shared" ca="1" si="1127"/>
        <v>-1.7466934979382115E-4</v>
      </c>
      <c r="U491" s="223">
        <f t="shared" ca="1" si="1128"/>
        <v>1.7655191334878321E-4</v>
      </c>
      <c r="V491" s="223">
        <f t="shared" ca="1" si="1129"/>
        <v>-1.7800914788036683E-4</v>
      </c>
      <c r="W491" s="223">
        <f t="shared" ca="1" si="1130"/>
        <v>1.7903754278294671E-4</v>
      </c>
      <c r="X491" s="223">
        <f t="shared" ca="1" si="1131"/>
        <v>-1.7963462056312578E-4</v>
      </c>
      <c r="Y491" s="223">
        <f t="shared" ca="1" si="1132"/>
        <v>1.7979894280823383E-4</v>
      </c>
      <c r="Z491" s="223">
        <f t="shared" ca="1" si="1133"/>
        <v>-1.7953011365158943E-4</v>
      </c>
      <c r="AA491" s="223">
        <f t="shared" ca="1" si="1134"/>
        <v>1.7882878072617757E-4</v>
      </c>
      <c r="AB491" s="223">
        <f t="shared" ca="1" si="1135"/>
        <v>-1.7769663360444528E-4</v>
      </c>
      <c r="AC491" s="223">
        <f t="shared" ca="1" si="1136"/>
        <v>1.7613639972797259E-4</v>
      </c>
      <c r="AD491" s="223">
        <f t="shared" ca="1" si="1137"/>
        <v>-1.7415183783682918E-4</v>
      </c>
      <c r="AE491" s="223">
        <f t="shared" ca="1" si="1138"/>
        <v>1.7174772891443752E-4</v>
      </c>
      <c r="AF491" s="223">
        <f t="shared" ca="1" si="1139"/>
        <v>-1.6892986466976584E-4</v>
      </c>
      <c r="AG491" s="223">
        <f t="shared" ca="1" si="1140"/>
        <v>1.6570503358459692E-4</v>
      </c>
      <c r="AH491" s="223">
        <f t="shared" ca="1" si="1141"/>
        <v>-1.6208100455947607E-4</v>
      </c>
      <c r="AI491" s="223">
        <f t="shared" ca="1" si="1142"/>
        <v>1.58066508197751E-4</v>
      </c>
      <c r="AJ491" s="223">
        <f t="shared" ca="1" si="1143"/>
        <v>-1.5367121577278777E-4</v>
      </c>
      <c r="AK491" s="223">
        <f t="shared" ca="1" si="1144"/>
        <v>1.4890571592901774E-4</v>
      </c>
      <c r="AL491" s="223">
        <f t="shared" ca="1" si="1145"/>
        <v>-1.4378148917297581E-4</v>
      </c>
      <c r="AM491" s="223">
        <f t="shared" ca="1" si="1146"/>
        <v>1.3831088021574518E-4</v>
      </c>
      <c r="AN491" s="223">
        <f t="shared" ca="1" si="1147"/>
        <v>-1.3250706823347087E-4</v>
      </c>
      <c r="AO491" s="223">
        <f t="shared" ca="1" si="1148"/>
        <v>1.2638403511757543E-4</v>
      </c>
      <c r="AP491" s="223">
        <f t="shared" ca="1" si="1149"/>
        <v>-1.1995653179114584E-4</v>
      </c>
      <c r="AQ491" s="223">
        <f t="shared" ca="1" si="1150"/>
        <v>1.13240042672682E-4</v>
      </c>
      <c r="AR491" s="223">
        <f t="shared" ca="1" si="1151"/>
        <v>-1.0625074837276348E-4</v>
      </c>
      <c r="AS491" s="223">
        <f t="shared" ca="1" si="1152"/>
        <v>9.9005486713546438E-5</v>
      </c>
      <c r="AT491" s="223">
        <f t="shared" ca="1" si="1153"/>
        <v>-9.1521712164982144E-5</v>
      </c>
      <c r="AU491" s="223">
        <f t="shared" ca="1" si="1154"/>
        <v>8.3817453795454963E-5</v>
      </c>
      <c r="AV491" s="223">
        <f t="shared" ca="1" si="1155"/>
        <v>-7.5911271838194924E-5</v>
      </c>
      <c r="AW491" s="223">
        <f t="shared" ca="1" si="1156"/>
        <v>6.7822212978034584E-5</v>
      </c>
      <c r="AX491" s="223">
        <f t="shared" ca="1" si="1157"/>
        <v>-5.9569764466285961E-5</v>
      </c>
      <c r="AY491" s="223">
        <f t="shared" ca="1" si="1158"/>
        <v>5.1173807174242924E-5</v>
      </c>
      <c r="AZ491" s="223">
        <f t="shared" ca="1" si="1159"/>
        <v>-4.2654567698416097E-5</v>
      </c>
      <c r="BA491" s="223">
        <f t="shared" ca="1" si="1160"/>
        <v>3.4032569632909813E-5</v>
      </c>
      <c r="BB491" s="223">
        <f t="shared" ca="1" si="1161"/>
        <v>-2.5328584126256844E-5</v>
      </c>
      <c r="BC491" s="223">
        <f t="shared" ca="1" si="1162"/>
        <v>1.6563579841921775E-5</v>
      </c>
      <c r="BD491" s="223">
        <f t="shared" ca="1" si="1163"/>
        <v>-7.7586724429492805E-6</v>
      </c>
      <c r="BE491" s="223">
        <f t="shared" ca="1" si="1164"/>
        <v>-1.0649262775228388E-6</v>
      </c>
      <c r="BF491" s="223">
        <f t="shared" ca="1" si="1165"/>
        <v>9.8859594973107508E-6</v>
      </c>
      <c r="BG491" s="223">
        <f t="shared" ca="1" si="1166"/>
        <v>-1.8683176574761876E-5</v>
      </c>
      <c r="BH491" s="223">
        <f t="shared" ca="1" si="1167"/>
        <v>2.7435384243391415E-5</v>
      </c>
      <c r="BI491" s="223">
        <f t="shared" ca="1" si="1168"/>
        <v>-3.61214976683228E-5</v>
      </c>
      <c r="BJ491" s="223">
        <f t="shared" ca="1" si="1169"/>
        <v>4.4720591241501679E-5</v>
      </c>
      <c r="BK491" s="223">
        <f t="shared" ca="1" si="1170"/>
        <v>-5.3211948993323515E-5</v>
      </c>
      <c r="BL491" s="223">
        <f t="shared" ca="1" si="1171"/>
        <v>6.1575114499199272E-5</v>
      </c>
      <c r="BM491" s="223">
        <f t="shared" ca="1" si="1172"/>
        <v>-6.9789940160903426E-5</v>
      </c>
      <c r="BN491" s="223">
        <f t="shared" ca="1" si="1173"/>
        <v>7.7836635743883201E-5</v>
      </c>
      <c r="BO491" s="223">
        <f t="shared" ca="1" si="1174"/>
        <v>-8.5695816053671928E-5</v>
      </c>
      <c r="BP491" s="223">
        <f t="shared" ca="1" si="1175"/>
        <v>9.334854763652478E-5</v>
      </c>
      <c r="BQ491" s="223">
        <f t="shared" ca="1" si="1176"/>
        <v>-1.007763943917497E-4</v>
      </c>
      <c r="BR491" s="223">
        <f t="shared" ca="1" si="1177"/>
        <v>1.0796146198591532E-4</v>
      </c>
      <c r="BS491" s="223">
        <f t="shared" ca="1" si="1178"/>
        <v>-1.148864409618497E-4</v>
      </c>
      <c r="BT491" s="223">
        <f t="shared" ca="1" si="1179"/>
        <v>1.2153464843864329E-4</v>
      </c>
      <c r="BU491" s="223">
        <f t="shared" ca="1" si="1180"/>
        <v>-1.2789006830217389E-4</v>
      </c>
      <c r="BV491" s="223">
        <f t="shared" ca="1" si="1181"/>
        <v>1.3393738978931388E-4</v>
      </c>
      <c r="BW491" s="223">
        <f t="shared" ca="1" si="1182"/>
        <v>-1.3966204437292171E-4</v>
      </c>
      <c r="BX491" s="223">
        <f t="shared" ca="1" si="1183"/>
        <v>1.4505024085868491E-4</v>
      </c>
      <c r="BY491" s="223">
        <f t="shared" ca="1" si="1184"/>
        <v>-1.5008899860931903E-4</v>
      </c>
      <c r="BZ491" s="223">
        <f t="shared" ca="1" si="1185"/>
        <v>1.5476617881606236E-4</v>
      </c>
      <c r="CA491" s="223">
        <f t="shared" ca="1" si="1186"/>
        <v>-1.5907051374211881E-4</v>
      </c>
      <c r="CB491" s="223">
        <f t="shared" ca="1" si="1187"/>
        <v>1.6299163386763912E-4</v>
      </c>
      <c r="CC491" s="223">
        <f t="shared" ca="1" si="1188"/>
        <v>-1.665200928707914E-4</v>
      </c>
      <c r="CD491" s="223">
        <f t="shared" ca="1" si="1189"/>
        <v>1.696473903847805E-4</v>
      </c>
      <c r="CE491" s="223">
        <f t="shared" ca="1" si="1190"/>
        <v>-1.7236599247597636E-4</v>
      </c>
      <c r="CF491" s="223">
        <f t="shared" ca="1" si="1191"/>
        <v>1.7466934979382099E-4</v>
      </c>
      <c r="CG491" s="223">
        <f t="shared" ca="1" si="1192"/>
        <v>-1.7655191334878283E-4</v>
      </c>
      <c r="CH491" s="223">
        <f t="shared" ca="1" si="1193"/>
        <v>1.7800914788036634E-4</v>
      </c>
      <c r="CI491" s="223">
        <f t="shared" ca="1" si="1194"/>
        <v>-1.7903754278294625E-4</v>
      </c>
      <c r="CJ491" s="223">
        <f t="shared" ca="1" si="1195"/>
        <v>1.7963462056312576E-4</v>
      </c>
      <c r="CK491" s="223">
        <f t="shared" ca="1" si="1196"/>
        <v>-1.7979894280823383E-4</v>
      </c>
      <c r="CL491" s="223">
        <f t="shared" ca="1" si="1197"/>
        <v>1.7953011365158953E-4</v>
      </c>
      <c r="CM491" s="223">
        <f t="shared" ca="1" si="1198"/>
        <v>-1.7882878072617844E-4</v>
      </c>
      <c r="CN491" s="223">
        <f t="shared" ca="1" si="1199"/>
        <v>1.7769663360444579E-4</v>
      </c>
      <c r="CO491" s="223">
        <f t="shared" ca="1" si="1200"/>
        <v>-1.7613639972797275E-4</v>
      </c>
      <c r="CP491" s="223">
        <f t="shared" ca="1" si="1201"/>
        <v>1.7415183783683064E-4</v>
      </c>
      <c r="CQ491" s="223">
        <f t="shared" ca="1" si="1202"/>
        <v>-1.7174772891443774E-4</v>
      </c>
      <c r="CR491" s="223">
        <f t="shared" ca="1" si="1203"/>
        <v>1.6892986466976871E-4</v>
      </c>
      <c r="CS491" s="223">
        <f t="shared" ca="1" si="1204"/>
        <v>-1.6570503358459822E-4</v>
      </c>
      <c r="CT491" s="223">
        <f t="shared" ca="1" si="1205"/>
        <v>1.6208100455947528E-4</v>
      </c>
      <c r="CU491" s="223">
        <f t="shared" ca="1" si="1206"/>
        <v>-1.5806650819775379E-4</v>
      </c>
      <c r="CV491" s="223">
        <f t="shared" ca="1" si="1207"/>
        <v>1.5367121577278817E-4</v>
      </c>
      <c r="CW491" s="223">
        <f t="shared" ca="1" si="1208"/>
        <v>-1.4890571592902246E-4</v>
      </c>
      <c r="CX491" s="223">
        <f t="shared" ca="1" si="1209"/>
        <v>1.4378148917297781E-4</v>
      </c>
      <c r="CY491" s="223">
        <f t="shared" ca="1" si="1210"/>
        <v>-1.3831088021574406E-4</v>
      </c>
      <c r="CZ491" s="223">
        <f t="shared" ca="1" si="1211"/>
        <v>1.3250706823347488E-4</v>
      </c>
      <c r="DA491" s="223">
        <f t="shared" ca="1" si="1212"/>
        <v>-1.26384035117576E-4</v>
      </c>
      <c r="DB491" s="223">
        <f t="shared" ca="1" si="1213"/>
        <v>1.1995653179115216E-4</v>
      </c>
      <c r="DC491" s="223">
        <f t="shared" ca="1" si="1214"/>
        <v>-1.1324004267268463E-4</v>
      </c>
      <c r="DD491" s="223">
        <f t="shared" ca="1" si="1215"/>
        <v>1.0625074837276204E-4</v>
      </c>
      <c r="DE491" s="223">
        <f t="shared" ca="1" si="1216"/>
        <v>-9.9005486713551371E-5</v>
      </c>
      <c r="DF491" s="223">
        <f t="shared" ca="1" si="1217"/>
        <v>9.1521712164982809E-5</v>
      </c>
      <c r="DG491" s="223">
        <f t="shared" ca="1" si="1218"/>
        <v>-8.3817453795462471E-5</v>
      </c>
      <c r="DH491" s="223">
        <f t="shared" ca="1" si="1219"/>
        <v>7.5911271838197974E-5</v>
      </c>
      <c r="DI491" s="223">
        <f t="shared" ca="1" si="1220"/>
        <v>-6.7822212978032958E-5</v>
      </c>
      <c r="DJ491" s="223">
        <f t="shared" ca="1" si="1221"/>
        <v>5.9569764466289118E-5</v>
      </c>
      <c r="DK491" s="223">
        <f t="shared" ca="1" si="1222"/>
        <v>-5.1173807174241244E-5</v>
      </c>
      <c r="DL491" s="223">
        <f t="shared" ca="1" si="1223"/>
        <v>4.2654567698424309E-5</v>
      </c>
      <c r="DM491" s="223">
        <f t="shared" ca="1" si="1224"/>
        <v>-3.4032569632913107E-5</v>
      </c>
      <c r="DN491" s="223">
        <f t="shared" ca="1" si="1225"/>
        <v>2.5328584126265205E-5</v>
      </c>
      <c r="DO491" s="223">
        <f t="shared" ca="1" si="1226"/>
        <v>-1.6563579841925123E-5</v>
      </c>
      <c r="DP491" s="223">
        <f t="shared" ca="1" si="1227"/>
        <v>7.7586724429475052E-6</v>
      </c>
      <c r="DQ491" s="223">
        <f t="shared" ca="1" si="1228"/>
        <v>1.0649262775143549E-6</v>
      </c>
      <c r="DR491" s="223">
        <f t="shared" ca="1" si="1229"/>
        <v>-9.8859594973074033E-6</v>
      </c>
      <c r="DS491" s="223">
        <f t="shared" ca="1" si="1230"/>
        <v>1.8683176574753487E-5</v>
      </c>
      <c r="DT491" s="223">
        <f t="shared" ca="1" si="1231"/>
        <v>-2.7435384243388108E-5</v>
      </c>
      <c r="DU491" s="223">
        <f t="shared" ca="1" si="1232"/>
        <v>3.6121497668324535E-5</v>
      </c>
      <c r="DV491" s="223">
        <f t="shared" ca="1" si="1233"/>
        <v>-4.472059124149844E-5</v>
      </c>
      <c r="DW491" s="223">
        <f t="shared" ca="1" si="1234"/>
        <v>5.3211948993320324E-5</v>
      </c>
      <c r="DX491" s="223">
        <f t="shared" ca="1" si="1235"/>
        <v>-6.157511449919133E-5</v>
      </c>
      <c r="DY491" s="223">
        <f t="shared" ca="1" si="1236"/>
        <v>6.9789940160900336E-5</v>
      </c>
      <c r="DZ491" s="223">
        <f t="shared" ca="1" si="1237"/>
        <v>-7.7836635743884787E-5</v>
      </c>
      <c r="EA491" s="223">
        <f t="shared" ca="1" si="1238"/>
        <v>8.5695816053668974E-5</v>
      </c>
      <c r="EB491" s="223">
        <f t="shared" ca="1" si="1239"/>
        <v>-9.334854763652192E-5</v>
      </c>
      <c r="EC491" s="223">
        <f t="shared" ca="1" si="1240"/>
        <v>1.0077639439174271E-4</v>
      </c>
      <c r="ED491" s="223">
        <f t="shared" ca="1" si="1241"/>
        <v>-1.0796146198591265E-4</v>
      </c>
      <c r="EE491" s="223">
        <f t="shared" ca="1" si="1242"/>
        <v>1.1488644096185106E-4</v>
      </c>
      <c r="EF491" s="223">
        <f t="shared" ca="1" si="1243"/>
        <v>-1.2153464843864083E-4</v>
      </c>
      <c r="EG491" s="223">
        <f t="shared" ca="1" si="1244"/>
        <v>1.2789006830217156E-4</v>
      </c>
      <c r="EH491" s="223">
        <f t="shared" ca="1" si="1245"/>
        <v>-1.3393738978930824E-4</v>
      </c>
      <c r="EI491" s="223">
        <f t="shared" ca="1" si="1246"/>
        <v>1.396620443729196E-4</v>
      </c>
      <c r="EJ491" s="223">
        <f t="shared" ca="1" si="1247"/>
        <v>-1.4505024085868594E-4</v>
      </c>
      <c r="EK491" s="223">
        <f t="shared" ca="1" si="1248"/>
        <v>1.5008899860931719E-4</v>
      </c>
      <c r="EL491" s="223">
        <f t="shared" ca="1" si="1249"/>
        <v>-1.5476617881606065E-4</v>
      </c>
      <c r="EM491" s="223">
        <f t="shared" ca="1" si="1250"/>
        <v>1.5907051374211488E-4</v>
      </c>
      <c r="EN491" s="223">
        <f t="shared" ca="1" si="1251"/>
        <v>-1.6299163386763774E-4</v>
      </c>
      <c r="EO491" s="223">
        <f t="shared" ca="1" si="1252"/>
        <v>1.6652009287079208E-4</v>
      </c>
      <c r="EP491" s="223">
        <f t="shared" ca="1" si="1253"/>
        <v>-1.6964739038477939E-4</v>
      </c>
      <c r="EQ491" s="223">
        <f t="shared" ca="1" si="1254"/>
        <v>1.7236599247597684E-4</v>
      </c>
      <c r="ER491" s="223">
        <f t="shared" ca="1" si="1255"/>
        <v>-1.7466934979381898E-4</v>
      </c>
      <c r="ES491" s="223">
        <f t="shared" ca="1" si="1256"/>
        <v>1.7655191334878218E-4</v>
      </c>
      <c r="ET491" s="223">
        <f t="shared" ca="1" si="1257"/>
        <v>-1.7800914788036661E-4</v>
      </c>
      <c r="EU491" s="223">
        <f t="shared" ca="1" si="1258"/>
        <v>1.7903754278294598E-4</v>
      </c>
      <c r="EV491" s="223">
        <f t="shared" ca="1" si="1259"/>
        <v>-1.7963462056312559E-4</v>
      </c>
      <c r="EW491" s="223">
        <f t="shared" ca="1" si="1260"/>
        <v>1.7979894280823386E-4</v>
      </c>
      <c r="EX491" s="223">
        <f t="shared" ca="1" si="1261"/>
        <v>-1.7953011365158972E-4</v>
      </c>
      <c r="EY491" s="223">
        <f t="shared" ca="1" si="1262"/>
        <v>1.7882878072617876E-4</v>
      </c>
      <c r="EZ491" s="223">
        <f t="shared" ca="1" si="1263"/>
        <v>-1.7769663360444628E-4</v>
      </c>
      <c r="FA491" s="223">
        <f t="shared" ca="1" si="1264"/>
        <v>1.761363997279734E-4</v>
      </c>
      <c r="FB491" s="223">
        <f t="shared" ca="1" si="1265"/>
        <v>-1.7415183783683148E-4</v>
      </c>
      <c r="FC491" s="223">
        <f t="shared" ca="1" si="1266"/>
        <v>1.7174772891443874E-4</v>
      </c>
      <c r="FD491" s="223">
        <f t="shared" ca="1" si="1267"/>
        <v>-1.6892986466976985E-4</v>
      </c>
      <c r="FE491" s="223">
        <f t="shared" ca="1" si="1268"/>
        <v>1.6570503358459955E-4</v>
      </c>
      <c r="FF491" s="223">
        <f t="shared" ca="1" si="1269"/>
        <v>-1.6208100455947675E-4</v>
      </c>
      <c r="FG491" s="223">
        <f t="shared" ca="1" si="1270"/>
        <v>1.5806650819775539E-4</v>
      </c>
      <c r="FH491" s="223">
        <f t="shared" ca="1" si="1271"/>
        <v>-1.5367121577278991E-4</v>
      </c>
      <c r="FI491" s="223">
        <f t="shared" ca="1" si="1272"/>
        <v>1.4890571592902435E-4</v>
      </c>
      <c r="FJ491" s="223">
        <f t="shared" ca="1" si="1273"/>
        <v>-1.4378148917297982E-4</v>
      </c>
      <c r="FK491" s="223">
        <f t="shared" ca="1" si="1274"/>
        <v>1.3831088021575274E-4</v>
      </c>
      <c r="FL491" s="223">
        <f t="shared" ca="1" si="1275"/>
        <v>-1.3250706823347716E-4</v>
      </c>
      <c r="FM491" s="223">
        <f t="shared" ca="1" si="1276"/>
        <v>1.2638403511757839E-4</v>
      </c>
      <c r="FN491" s="223">
        <f t="shared" ca="1" si="1277"/>
        <v>-1.1995653179114705E-4</v>
      </c>
      <c r="FO491" s="223">
        <f t="shared" ca="1" si="1278"/>
        <v>1.1324004267269518E-4</v>
      </c>
      <c r="FP491" s="223">
        <f t="shared" ca="1" si="1279"/>
        <v>-1.0625074837277297E-4</v>
      </c>
      <c r="FQ491" s="223">
        <f t="shared" ca="1" si="1280"/>
        <v>9.9005486713554163E-5</v>
      </c>
      <c r="FR491" s="223">
        <f t="shared" ca="1" si="1281"/>
        <v>-9.1521712164985709E-5</v>
      </c>
      <c r="FS491" s="223">
        <f t="shared" ca="1" si="1282"/>
        <v>8.3817453795456372E-5</v>
      </c>
      <c r="FT491" s="223">
        <f t="shared" ca="1" si="1283"/>
        <v>-7.5911271838210266E-5</v>
      </c>
      <c r="FU491" s="223">
        <f t="shared" ca="1" si="1284"/>
        <v>6.7822212978045521E-5</v>
      </c>
      <c r="FV491" s="223">
        <f t="shared" ca="1" si="1285"/>
        <v>-5.9569764466292269E-5</v>
      </c>
      <c r="FW491" s="223">
        <f t="shared" ca="1" si="1286"/>
        <v>5.1173807174244456E-5</v>
      </c>
      <c r="FX491" s="223">
        <f t="shared" ca="1" si="1287"/>
        <v>-4.2654567698417628E-5</v>
      </c>
      <c r="FY491" s="223">
        <f t="shared" ca="1" si="1288"/>
        <v>3.4032569632926415E-5</v>
      </c>
      <c r="FZ491" s="223">
        <f t="shared" ca="1" si="1289"/>
        <v>-2.5328584126268539E-5</v>
      </c>
      <c r="GA491" s="223">
        <f t="shared" ca="1" si="1290"/>
        <v>1.6563579841928457E-5</v>
      </c>
      <c r="GB491" s="223">
        <f t="shared" ca="1" si="1291"/>
        <v>-7.7586724429508662E-6</v>
      </c>
      <c r="GC491" s="223">
        <f t="shared" ca="1" si="1292"/>
        <v>-1.0649262775212396E-6</v>
      </c>
      <c r="GD491" s="223">
        <f t="shared" ca="1" si="1293"/>
        <v>9.8859594972938643E-6</v>
      </c>
      <c r="GE491" s="223">
        <f t="shared" ca="1" si="1294"/>
        <v>-1.8683176574750139E-5</v>
      </c>
      <c r="GF491" s="223">
        <f t="shared" ca="1" si="1295"/>
        <v>2.7435384243384802E-5</v>
      </c>
      <c r="GG491" s="223">
        <f t="shared" ca="1" si="1296"/>
        <v>-3.6121497668321242E-5</v>
      </c>
      <c r="GH491" s="223">
        <f t="shared" ca="1" si="1297"/>
        <v>4.4720591241505108E-5</v>
      </c>
      <c r="GI491" s="223">
        <f t="shared" ca="1" si="1298"/>
        <v>-5.3211948993307368E-5</v>
      </c>
      <c r="GJ491" s="223">
        <f t="shared" ca="1" si="1299"/>
        <v>6.1575114499188172E-5</v>
      </c>
      <c r="GK491" s="223">
        <f t="shared" ca="1" si="1300"/>
        <v>-6.9789940160897246E-5</v>
      </c>
      <c r="GL491" s="223">
        <f t="shared" ca="1" si="1301"/>
        <v>7.7836635743881778E-5</v>
      </c>
      <c r="GM491" s="223">
        <f t="shared" ca="1" si="1302"/>
        <v>-8.5695816053675018E-5</v>
      </c>
      <c r="GN491" s="223">
        <f t="shared" ca="1" si="1303"/>
        <v>9.3348547636510319E-5</v>
      </c>
      <c r="GO491" s="223">
        <f t="shared" ca="1" si="1304"/>
        <v>-1.0077639439173993E-4</v>
      </c>
      <c r="GP491" s="223">
        <f t="shared" ca="1" si="1305"/>
        <v>1.0796146198590997E-4</v>
      </c>
      <c r="GQ491" s="223">
        <f t="shared" ca="1" si="1306"/>
        <v>-1.1488644096184849E-4</v>
      </c>
      <c r="GR491" s="223">
        <f t="shared" ca="1" si="1307"/>
        <v>1.215346484386459E-4</v>
      </c>
      <c r="GS491" s="223">
        <f t="shared" ca="1" si="1308"/>
        <v>-1.2789006830216202E-4</v>
      </c>
      <c r="GT491" s="223">
        <f t="shared" ca="1" si="1309"/>
        <v>1.3393738978930602E-4</v>
      </c>
      <c r="GU491" s="223">
        <f t="shared" ca="1" si="1310"/>
        <v>-1.3966204437291748E-4</v>
      </c>
      <c r="GV491" s="223">
        <f t="shared" ca="1" si="1311"/>
        <v>1.4505024085868397E-4</v>
      </c>
      <c r="GW491" s="223">
        <f t="shared" ca="1" si="1312"/>
        <v>-1.5008899860932098E-4</v>
      </c>
      <c r="GX491" s="223">
        <f t="shared" ca="1" si="1313"/>
        <v>1.5476617881605374E-4</v>
      </c>
      <c r="GY491" s="223">
        <f t="shared" ca="1" si="1314"/>
        <v>-1.5907051374211331E-4</v>
      </c>
      <c r="GZ491" s="223">
        <f t="shared" ca="1" si="1315"/>
        <v>1.629916338676363E-4</v>
      </c>
      <c r="HA491" s="223">
        <f t="shared" ca="1" si="1316"/>
        <v>-1.6652009287079081E-4</v>
      </c>
      <c r="HB491" s="223">
        <f t="shared" ca="1" si="1317"/>
        <v>1.6964739038478167E-4</v>
      </c>
      <c r="HC491" s="223">
        <f t="shared" ca="1" si="1318"/>
        <v>-1.7236599247597297E-4</v>
      </c>
      <c r="HD491" s="223">
        <f t="shared" ca="1" si="1319"/>
        <v>1.7466934979381817E-4</v>
      </c>
      <c r="HE491" s="223">
        <f t="shared" ca="1" si="1320"/>
        <v>-1.7655191334878156E-4</v>
      </c>
      <c r="HF491" s="223">
        <f t="shared" ca="1" si="1321"/>
        <v>1.7800914788036612E-4</v>
      </c>
      <c r="HG491" s="223">
        <f t="shared" ca="1" si="1322"/>
        <v>-1.790375427829466E-4</v>
      </c>
      <c r="HH491" s="223">
        <f t="shared" ca="1" si="1323"/>
        <v>1.7963462056312502E-4</v>
      </c>
      <c r="HI491" s="223">
        <f t="shared" ca="1" si="1324"/>
        <v>-1.7979894280823388E-4</v>
      </c>
      <c r="HJ491" s="223">
        <f t="shared" ca="1" si="1325"/>
        <v>1.7953011365158989E-4</v>
      </c>
      <c r="HK491" s="223">
        <f t="shared" ca="1" si="1326"/>
        <v>-1.7882878072617806E-4</v>
      </c>
      <c r="HL491" s="223">
        <f t="shared" ca="1" si="1327"/>
        <v>1.7769663360444525E-4</v>
      </c>
      <c r="HM491" s="223">
        <f t="shared" ca="1" si="1328"/>
        <v>-1.7613639972797614E-4</v>
      </c>
      <c r="HN491" s="223">
        <f t="shared" ca="1" si="1329"/>
        <v>1.7415183783683232E-4</v>
      </c>
      <c r="HO491" s="223">
        <f t="shared" ca="1" si="1330"/>
        <v>-1.7174772891443972E-4</v>
      </c>
      <c r="HP491" s="223">
        <f t="shared" ca="1" si="1331"/>
        <v>1.6892986466976749E-4</v>
      </c>
      <c r="HQ491" s="223">
        <f t="shared" ca="1" si="1332"/>
        <v>-1.6570503358459684E-4</v>
      </c>
      <c r="HR491" s="223">
        <f t="shared" ca="1" si="1333"/>
        <v>1.6208100455948263E-4</v>
      </c>
      <c r="HS491" s="223">
        <f t="shared" ca="1" si="1334"/>
        <v>-1.5806650819775699E-4</v>
      </c>
      <c r="HT491" s="223">
        <f t="shared" ca="1" si="1335"/>
        <v>1.5367121577279164E-4</v>
      </c>
      <c r="HU491" s="223">
        <f t="shared" ca="1" si="1336"/>
        <v>-1.4890571592902051E-4</v>
      </c>
      <c r="HV491" s="223">
        <f t="shared" ca="1" si="1337"/>
        <v>1.4378148917298798E-4</v>
      </c>
      <c r="HW491" s="223">
        <f t="shared" ca="1" si="1338"/>
        <v>-1.3831088021575488E-4</v>
      </c>
      <c r="HX491" s="223">
        <f t="shared" ca="1" si="1339"/>
        <v>1.3250706823347941E-4</v>
      </c>
      <c r="HY491" s="223">
        <f t="shared" ca="1" si="1340"/>
        <v>-1.2638403511758075E-4</v>
      </c>
      <c r="HZ491" s="223">
        <f t="shared" ca="1" si="1341"/>
        <v>1.1995653179114952E-4</v>
      </c>
      <c r="IA491" s="223">
        <f t="shared" ca="1" si="1342"/>
        <v>-1.1324004267269778E-4</v>
      </c>
      <c r="IB491" s="223">
        <f t="shared" ca="1" si="1343"/>
        <v>1.0625074837277568E-4</v>
      </c>
      <c r="IC491" s="223">
        <f t="shared" ca="1" si="1344"/>
        <v>-9.9005486713556954E-5</v>
      </c>
      <c r="ID491" s="223">
        <f t="shared" ca="1" si="1345"/>
        <v>9.1521712164988582E-5</v>
      </c>
      <c r="IE491" s="223">
        <f t="shared" ca="1" si="1346"/>
        <v>-9.7448825106124165E-5</v>
      </c>
      <c r="IF491" s="223">
        <f t="shared" ca="1" si="1347"/>
        <v>7.5911271838213302E-5</v>
      </c>
      <c r="IG491" s="223">
        <f t="shared" ca="1" si="1348"/>
        <v>-6.7822212978048624E-5</v>
      </c>
      <c r="IH491" s="223">
        <f t="shared" ca="1" si="1349"/>
        <v>5.9569764466295427E-5</v>
      </c>
      <c r="II491" s="223">
        <f t="shared" ca="1" si="1350"/>
        <v>-5.1173807174247654E-5</v>
      </c>
      <c r="IJ491" s="223">
        <f t="shared" ca="1" si="1351"/>
        <v>4.2654567698420881E-5</v>
      </c>
      <c r="IK491" s="223">
        <f t="shared" ca="1" si="1352"/>
        <v>-3.4032569632929708E-5</v>
      </c>
      <c r="IL491" s="223">
        <f t="shared" ca="1" si="1353"/>
        <v>2.5328584126271833E-5</v>
      </c>
      <c r="IM491" s="223">
        <f t="shared" ca="1" si="1354"/>
        <v>-1.6563579841931791E-5</v>
      </c>
      <c r="IN491" s="223">
        <f t="shared" ca="1" si="1355"/>
        <v>7.7586724429542137E-6</v>
      </c>
      <c r="IO491" s="223">
        <f t="shared" ca="1" si="1356"/>
        <v>1.0649262775178921E-6</v>
      </c>
      <c r="IP491" s="223">
        <f t="shared" ca="1" si="1357"/>
        <v>-9.8859594972905169E-6</v>
      </c>
      <c r="IQ491" s="223">
        <f t="shared" ca="1" si="1358"/>
        <v>1.8683176574746819E-5</v>
      </c>
      <c r="IR491" s="223">
        <f t="shared" ca="1" si="1359"/>
        <v>-2.7435384243381495E-5</v>
      </c>
      <c r="IS491" s="223">
        <f t="shared" ca="1" si="1360"/>
        <v>3.6121497668317962E-5</v>
      </c>
      <c r="IT491" s="223">
        <f t="shared" ca="1" si="1361"/>
        <v>-4.4720591241501842E-5</v>
      </c>
      <c r="IU491" s="223">
        <f t="shared" ca="1" si="1362"/>
        <v>5.3211948993304169E-5</v>
      </c>
      <c r="IV491" s="223">
        <f t="shared" ca="1" si="1363"/>
        <v>-6.1575114499185028E-5</v>
      </c>
      <c r="IW491" s="223">
        <f t="shared" ca="1" si="1364"/>
        <v>6.9789940160894156E-5</v>
      </c>
      <c r="IX491" s="223">
        <f t="shared" ca="1" si="1365"/>
        <v>-7.7836635743878756E-5</v>
      </c>
      <c r="IY491" s="223">
        <f t="shared" ca="1" si="1366"/>
        <v>8.5695816053672077E-5</v>
      </c>
      <c r="IZ491" s="223">
        <f t="shared" ca="1" si="1367"/>
        <v>-9.334854763650746E-5</v>
      </c>
      <c r="JA491" s="223">
        <f t="shared" ca="1" si="1368"/>
        <v>1.0077639439173716E-4</v>
      </c>
      <c r="JB491" s="223">
        <f t="shared" ca="1" si="1369"/>
        <v>-1.079614619859073E-4</v>
      </c>
    </row>
    <row r="492" spans="2:262">
      <c r="B492" s="230">
        <v>131</v>
      </c>
      <c r="C492" s="229">
        <f t="shared" si="1370"/>
        <v>2.5585937500000018E-3</v>
      </c>
      <c r="D492" s="226">
        <f t="shared" ca="1" si="1113"/>
        <v>49.902361470935922</v>
      </c>
      <c r="E492" s="225">
        <f ca="1">EG361</f>
        <v>-9.7638529064075261E-2</v>
      </c>
      <c r="F492" s="224">
        <v>131</v>
      </c>
      <c r="G492" s="223">
        <f t="shared" ca="1" si="1114"/>
        <v>7.4928128477632313E-5</v>
      </c>
      <c r="H492" s="223">
        <f t="shared" ca="1" si="1115"/>
        <v>-8.2569225379424625E-5</v>
      </c>
      <c r="I492" s="223">
        <f t="shared" ca="1" si="1116"/>
        <v>8.9762872494871773E-5</v>
      </c>
      <c r="J492" s="223">
        <f t="shared" ca="1" si="1117"/>
        <v>-9.6470086826978919E-5</v>
      </c>
      <c r="K492" s="223">
        <f t="shared" ca="1" si="1118"/>
        <v>1.0265452140014947E-4</v>
      </c>
      <c r="L492" s="223">
        <f t="shared" ca="1" si="1119"/>
        <v>-1.082826622275961E-4</v>
      </c>
      <c r="M492" s="223">
        <f t="shared" ca="1" si="1120"/>
        <v>1.1332400992653788E-4</v>
      </c>
      <c r="N492" s="223">
        <f t="shared" ca="1" si="1121"/>
        <v>-1.1775124499699866E-4</v>
      </c>
      <c r="O492" s="223">
        <f t="shared" ca="1" si="1122"/>
        <v>1.2154037586854438E-4</v>
      </c>
      <c r="P492" s="223">
        <f t="shared" ca="1" si="1123"/>
        <v>-1.2467086891268175E-4</v>
      </c>
      <c r="Q492" s="223">
        <f t="shared" ca="1" si="1124"/>
        <v>1.2712575971637088E-4</v>
      </c>
      <c r="R492" s="223">
        <f t="shared" ca="1" si="1125"/>
        <v>-1.2889174501364801E-4</v>
      </c>
      <c r="S492" s="223">
        <f t="shared" ca="1" si="1126"/>
        <v>1.2995925477717784E-4</v>
      </c>
      <c r="T492" s="223">
        <f t="shared" ca="1" si="1127"/>
        <v>-1.3032250407905976E-4</v>
      </c>
      <c r="U492" s="223">
        <f t="shared" ca="1" si="1128"/>
        <v>1.2997952443985413E-4</v>
      </c>
      <c r="V492" s="223">
        <f t="shared" ca="1" si="1129"/>
        <v>-1.2893217449594252E-4</v>
      </c>
      <c r="W492" s="223">
        <f t="shared" ca="1" si="1130"/>
        <v>1.271861299274161E-4</v>
      </c>
      <c r="X492" s="223">
        <f t="shared" ca="1" si="1131"/>
        <v>-1.2475085270107332E-4</v>
      </c>
      <c r="Y492" s="223">
        <f t="shared" ca="1" si="1132"/>
        <v>1.2163953979520302E-4</v>
      </c>
      <c r="Z492" s="223">
        <f t="shared" ca="1" si="1133"/>
        <v>-1.1786905168401418E-4</v>
      </c>
      <c r="AA492" s="223">
        <f t="shared" ca="1" si="1134"/>
        <v>1.1345982096926541E-4</v>
      </c>
      <c r="AB492" s="223">
        <f t="shared" ca="1" si="1135"/>
        <v>-1.0843574165422896E-4</v>
      </c>
      <c r="AC492" s="223">
        <f t="shared" ca="1" si="1136"/>
        <v>1.0282403966001155E-4</v>
      </c>
      <c r="AD492" s="223">
        <f t="shared" ca="1" si="1137"/>
        <v>-9.6655125285932442E-5</v>
      </c>
      <c r="AE492" s="223">
        <f t="shared" ca="1" si="1138"/>
        <v>8.9962428413475638E-5</v>
      </c>
      <c r="AF492" s="223">
        <f t="shared" ca="1" si="1139"/>
        <v>-8.2782217346864391E-5</v>
      </c>
      <c r="AG492" s="223">
        <f t="shared" ca="1" si="1140"/>
        <v>7.5153402271983685E-5</v>
      </c>
      <c r="AH492" s="223">
        <f t="shared" ca="1" si="1141"/>
        <v>-6.7117324398703485E-5</v>
      </c>
      <c r="AI492" s="223">
        <f t="shared" ca="1" si="1142"/>
        <v>5.8717531929285951E-5</v>
      </c>
      <c r="AJ492" s="223">
        <f t="shared" ca="1" si="1143"/>
        <v>-4.9999544066901144E-5</v>
      </c>
      <c r="AK492" s="223">
        <f t="shared" ca="1" si="1144"/>
        <v>4.1010604343127993E-5</v>
      </c>
      <c r="AL492" s="223">
        <f t="shared" ca="1" si="1145"/>
        <v>-3.1799424601153274E-5</v>
      </c>
      <c r="AM492" s="223">
        <f t="shared" ca="1" si="1146"/>
        <v>2.2415921022079473E-5</v>
      </c>
      <c r="AN492" s="223">
        <f t="shared" ca="1" si="1147"/>
        <v>-1.2910943624812901E-5</v>
      </c>
      <c r="AO492" s="223">
        <f t="shared" ca="1" si="1148"/>
        <v>3.3360007054036479E-6</v>
      </c>
      <c r="AP492" s="223">
        <f t="shared" ca="1" si="1149"/>
        <v>6.2570202908661802E-6</v>
      </c>
      <c r="AQ492" s="223">
        <f t="shared" ca="1" si="1150"/>
        <v>-1.5816133952055183E-5</v>
      </c>
      <c r="AR492" s="223">
        <f t="shared" ca="1" si="1151"/>
        <v>2.5289538613006729E-5</v>
      </c>
      <c r="AS492" s="223">
        <f t="shared" ca="1" si="1152"/>
        <v>-3.4625897073064298E-5</v>
      </c>
      <c r="AT492" s="223">
        <f t="shared" ca="1" si="1153"/>
        <v>4.377461479680097E-5</v>
      </c>
      <c r="AU492" s="223">
        <f t="shared" ca="1" si="1154"/>
        <v>-5.2686114090209993E-5</v>
      </c>
      <c r="AV492" s="223">
        <f t="shared" ca="1" si="1155"/>
        <v>6.1312102766501131E-5</v>
      </c>
      <c r="AW492" s="223">
        <f t="shared" ca="1" si="1156"/>
        <v>-6.9605835845656166E-5</v>
      </c>
      <c r="AX492" s="223">
        <f t="shared" ca="1" si="1157"/>
        <v>7.7522368869534792E-5</v>
      </c>
      <c r="AY492" s="223">
        <f t="shared" ca="1" si="1158"/>
        <v>-8.5018801459765366E-5</v>
      </c>
      <c r="AZ492" s="223">
        <f t="shared" ca="1" si="1159"/>
        <v>9.2054509798636624E-5</v>
      </c>
      <c r="BA492" s="223">
        <f t="shared" ca="1" si="1160"/>
        <v>-9.8591366773065063E-5</v>
      </c>
      <c r="BB492" s="223">
        <f t="shared" ca="1" si="1161"/>
        <v>1.045939485887336E-4</v>
      </c>
      <c r="BC492" s="223">
        <f t="shared" ca="1" si="1162"/>
        <v>-1.1002972673470835E-4</v>
      </c>
      <c r="BD492" s="223">
        <f t="shared" ca="1" si="1163"/>
        <v>1.1486924425824202E-4</v>
      </c>
      <c r="BE492" s="223">
        <f t="shared" ca="1" si="1164"/>
        <v>-1.1908627539456985E-4</v>
      </c>
      <c r="BF492" s="223">
        <f t="shared" ca="1" si="1165"/>
        <v>1.2265796768658746E-4</v>
      </c>
      <c r="BG492" s="223">
        <f t="shared" ca="1" si="1166"/>
        <v>-1.2556496582430263E-4</v>
      </c>
      <c r="BH492" s="223">
        <f t="shared" ca="1" si="1167"/>
        <v>1.2779151653293934E-4</v>
      </c>
      <c r="BI492" s="223">
        <f t="shared" ca="1" si="1168"/>
        <v>-1.2932555394129215E-4</v>
      </c>
      <c r="BJ492" s="223">
        <f t="shared" ca="1" si="1169"/>
        <v>1.3015876496773191E-4</v>
      </c>
      <c r="BK492" s="223">
        <f t="shared" ca="1" si="1170"/>
        <v>-1.3028663436951541E-4</v>
      </c>
      <c r="BL492" s="223">
        <f t="shared" ca="1" si="1171"/>
        <v>1.2970846921127536E-4</v>
      </c>
      <c r="BM492" s="223">
        <f t="shared" ca="1" si="1172"/>
        <v>-1.2842740262009755E-4</v>
      </c>
      <c r="BN492" s="223">
        <f t="shared" ca="1" si="1173"/>
        <v>1.2645037680683463E-4</v>
      </c>
      <c r="BO492" s="223">
        <f t="shared" ca="1" si="1174"/>
        <v>-1.2378810544566454E-4</v>
      </c>
      <c r="BP492" s="223">
        <f t="shared" ca="1" si="1175"/>
        <v>1.2045501561575757E-4</v>
      </c>
      <c r="BQ492" s="223">
        <f t="shared" ca="1" si="1176"/>
        <v>-1.1646916961969219E-4</v>
      </c>
      <c r="BR492" s="223">
        <f t="shared" ca="1" si="1177"/>
        <v>1.1185216710226211E-4</v>
      </c>
      <c r="BS492" s="223">
        <f t="shared" ca="1" si="1178"/>
        <v>-1.0662902800013994E-4</v>
      </c>
      <c r="BT492" s="223">
        <f t="shared" ca="1" si="1179"/>
        <v>1.0082805695666888E-4</v>
      </c>
      <c r="BU492" s="223">
        <f t="shared" ca="1" si="1180"/>
        <v>-9.4480689936540343E-5</v>
      </c>
      <c r="BV492" s="223">
        <f t="shared" ca="1" si="1181"/>
        <v>8.7621323871593817E-5</v>
      </c>
      <c r="BW492" s="223">
        <f t="shared" ca="1" si="1182"/>
        <v>-8.0287130260843384E-5</v>
      </c>
      <c r="BX492" s="223">
        <f t="shared" ca="1" si="1183"/>
        <v>7.2517853734922055E-5</v>
      </c>
      <c r="BY492" s="223">
        <f t="shared" ca="1" si="1184"/>
        <v>-6.4355596676477449E-5</v>
      </c>
      <c r="BZ492" s="223">
        <f t="shared" ca="1" si="1185"/>
        <v>5.5844591063702345E-5</v>
      </c>
      <c r="CA492" s="223">
        <f t="shared" ca="1" si="1186"/>
        <v>-4.7030958773434752E-5</v>
      </c>
      <c r="CB492" s="223">
        <f t="shared" ca="1" si="1187"/>
        <v>3.7962461642685023E-5</v>
      </c>
      <c r="CC492" s="223">
        <f t="shared" ca="1" si="1188"/>
        <v>-2.868824264312639E-5</v>
      </c>
      <c r="CD492" s="223">
        <f t="shared" ca="1" si="1189"/>
        <v>1.9258559571063786E-5</v>
      </c>
      <c r="CE492" s="223">
        <f t="shared" ca="1" si="1190"/>
        <v>-9.7245126960698947E-6</v>
      </c>
      <c r="CF492" s="223">
        <f t="shared" ca="1" si="1191"/>
        <v>1.3776784421872467E-7</v>
      </c>
      <c r="CG492" s="223">
        <f t="shared" ca="1" si="1192"/>
        <v>9.4497235835131385E-6</v>
      </c>
      <c r="CH492" s="223">
        <f t="shared" ca="1" si="1193"/>
        <v>-1.8986006140397148E-5</v>
      </c>
      <c r="CI492" s="223">
        <f t="shared" ca="1" si="1194"/>
        <v>2.8419401885016341E-5</v>
      </c>
      <c r="CJ492" s="223">
        <f t="shared" ca="1" si="1195"/>
        <v>-3.7698790428481928E-5</v>
      </c>
      <c r="CK492" s="223">
        <f t="shared" ca="1" si="1196"/>
        <v>4.6773885960293716E-5</v>
      </c>
      <c r="CL492" s="223">
        <f t="shared" ca="1" si="1197"/>
        <v>-5.5595509751481489E-5</v>
      </c>
      <c r="CM492" s="223">
        <f t="shared" ca="1" si="1198"/>
        <v>6.4115856658378612E-5</v>
      </c>
      <c r="CN492" s="223">
        <f t="shared" ca="1" si="1199"/>
        <v>-7.2288754182878349E-5</v>
      </c>
      <c r="CO492" s="223">
        <f t="shared" ca="1" si="1200"/>
        <v>8.0069912685180086E-5</v>
      </c>
      <c r="CP492" s="223">
        <f t="shared" ca="1" si="1201"/>
        <v>-8.7417165393167891E-5</v>
      </c>
      <c r="CQ492" s="223">
        <f t="shared" ca="1" si="1202"/>
        <v>9.4290696907838126E-5</v>
      </c>
      <c r="CR492" s="223">
        <f t="shared" ca="1" si="1203"/>
        <v>-1.0065325896637203E-4</v>
      </c>
      <c r="CS492" s="223">
        <f t="shared" ca="1" si="1204"/>
        <v>1.064703722937097E-4</v>
      </c>
      <c r="CT492" s="223">
        <f t="shared" ca="1" si="1205"/>
        <v>-1.1171051344871134E-4</v>
      </c>
      <c r="CU492" s="223">
        <f t="shared" ca="1" si="1206"/>
        <v>1.1634528565244319E-4</v>
      </c>
      <c r="CV492" s="223">
        <f t="shared" ca="1" si="1207"/>
        <v>-1.2034957267276726E-4</v>
      </c>
      <c r="CW492" s="223">
        <f t="shared" ca="1" si="1208"/>
        <v>1.2370167493137233E-4</v>
      </c>
      <c r="CX492" s="223">
        <f t="shared" ca="1" si="1209"/>
        <v>-1.2638342709568742E-4</v>
      </c>
      <c r="CY492" s="223">
        <f t="shared" ca="1" si="1210"/>
        <v>1.2838029651838142E-4</v>
      </c>
      <c r="CZ492" s="223">
        <f t="shared" ca="1" si="1211"/>
        <v>-1.2968146199103563E-4</v>
      </c>
      <c r="DA492" s="223">
        <f t="shared" ca="1" si="1212"/>
        <v>1.3027987238521918E-4</v>
      </c>
      <c r="DB492" s="223">
        <f t="shared" ca="1" si="1213"/>
        <v>-1.3017228486315809E-4</v>
      </c>
      <c r="DC492" s="223">
        <f t="shared" ca="1" si="1214"/>
        <v>1.2935928245095526E-4</v>
      </c>
      <c r="DD492" s="223">
        <f t="shared" ca="1" si="1215"/>
        <v>-1.2784527087912427E-4</v>
      </c>
      <c r="DE492" s="223">
        <f t="shared" ca="1" si="1216"/>
        <v>1.2563845470755049E-4</v>
      </c>
      <c r="DF492" s="223">
        <f t="shared" ca="1" si="1217"/>
        <v>-1.2275079286426949E-4</v>
      </c>
      <c r="DG492" s="223">
        <f t="shared" ca="1" si="1218"/>
        <v>1.1919793383900903E-4</v>
      </c>
      <c r="DH492" s="223">
        <f t="shared" ca="1" si="1219"/>
        <v>-1.1499913088265405E-4</v>
      </c>
      <c r="DI492" s="223">
        <f t="shared" ca="1" si="1220"/>
        <v>1.1017713767221635E-4</v>
      </c>
      <c r="DJ492" s="223">
        <f t="shared" ca="1" si="1221"/>
        <v>-1.0475808500670086E-4</v>
      </c>
      <c r="DK492" s="223">
        <f t="shared" ca="1" si="1222"/>
        <v>9.8771339202019412E-5</v>
      </c>
      <c r="DL492" s="223">
        <f t="shared" ca="1" si="1223"/>
        <v>-9.2249342952389663E-5</v>
      </c>
      <c r="DM492" s="223">
        <f t="shared" ca="1" si="1224"/>
        <v>8.5227439520581255E-5</v>
      </c>
      <c r="DN492" s="223">
        <f t="shared" ca="1" si="1225"/>
        <v>-7.7743681209682431E-5</v>
      </c>
      <c r="DO492" s="223">
        <f t="shared" ca="1" si="1226"/>
        <v>6.9838623154392336E-5</v>
      </c>
      <c r="DP492" s="223">
        <f t="shared" ca="1" si="1227"/>
        <v>-6.1555103549220985E-5</v>
      </c>
      <c r="DQ492" s="223">
        <f t="shared" ca="1" si="1228"/>
        <v>5.2938011504627377E-5</v>
      </c>
      <c r="DR492" s="223">
        <f t="shared" ca="1" si="1229"/>
        <v>-4.4034043789002364E-5</v>
      </c>
      <c r="DS492" s="223">
        <f t="shared" ca="1" si="1230"/>
        <v>3.48914517748528E-5</v>
      </c>
      <c r="DT492" s="223">
        <f t="shared" ca="1" si="1231"/>
        <v>-2.5559779960455587E-5</v>
      </c>
      <c r="DU492" s="223">
        <f t="shared" ca="1" si="1232"/>
        <v>1.6089597483886431E-5</v>
      </c>
      <c r="DV492" s="223">
        <f t="shared" ca="1" si="1233"/>
        <v>-6.5322240844998685E-6</v>
      </c>
      <c r="DW492" s="223">
        <f t="shared" ca="1" si="1234"/>
        <v>-3.0605480031622249E-6</v>
      </c>
      <c r="DX492" s="223">
        <f t="shared" ca="1" si="1235"/>
        <v>1.2636734716021304E-5</v>
      </c>
      <c r="DY492" s="223">
        <f t="shared" ca="1" si="1236"/>
        <v>-2.2144441868574489E-5</v>
      </c>
      <c r="DZ492" s="223">
        <f t="shared" ca="1" si="1237"/>
        <v>3.1532146371996672E-5</v>
      </c>
      <c r="EA492" s="223">
        <f t="shared" ca="1" si="1238"/>
        <v>-4.0748975442194015E-5</v>
      </c>
      <c r="EB492" s="223">
        <f t="shared" ca="1" si="1239"/>
        <v>4.9744982283872233E-5</v>
      </c>
      <c r="EC492" s="223">
        <f t="shared" ca="1" si="1240"/>
        <v>-5.847141675652533E-5</v>
      </c>
      <c r="ED492" s="223">
        <f t="shared" ca="1" si="1241"/>
        <v>6.6880989555651393E-5</v>
      </c>
      <c r="EE492" s="223">
        <f t="shared" ca="1" si="1242"/>
        <v>-7.4928128477631418E-5</v>
      </c>
      <c r="EF492" s="223">
        <f t="shared" ca="1" si="1243"/>
        <v>8.2569225379427742E-5</v>
      </c>
      <c r="EG492" s="223">
        <f t="shared" ca="1" si="1244"/>
        <v>-8.9762872494873115E-5</v>
      </c>
      <c r="EH492" s="223">
        <f t="shared" ca="1" si="1245"/>
        <v>9.6470086826978607E-5</v>
      </c>
      <c r="EI492" s="223">
        <f t="shared" ca="1" si="1246"/>
        <v>-1.0265452140015245E-4</v>
      </c>
      <c r="EJ492" s="223">
        <f t="shared" ca="1" si="1247"/>
        <v>1.0828266222759751E-4</v>
      </c>
      <c r="EK492" s="223">
        <f t="shared" ca="1" si="1248"/>
        <v>-1.1332400992653799E-4</v>
      </c>
      <c r="EL492" s="223">
        <f t="shared" ca="1" si="1249"/>
        <v>1.1775124499699776E-4</v>
      </c>
      <c r="EM492" s="223">
        <f t="shared" ca="1" si="1250"/>
        <v>-1.2154037586854545E-4</v>
      </c>
      <c r="EN492" s="223">
        <f t="shared" ca="1" si="1251"/>
        <v>1.2467086891268208E-4</v>
      </c>
      <c r="EO492" s="223">
        <f t="shared" ca="1" si="1252"/>
        <v>-1.2712575971637056E-4</v>
      </c>
      <c r="EP492" s="223">
        <f t="shared" ca="1" si="1253"/>
        <v>1.2889174501364855E-4</v>
      </c>
      <c r="EQ492" s="223">
        <f t="shared" ca="1" si="1254"/>
        <v>-1.2995925477717792E-4</v>
      </c>
      <c r="ER492" s="223">
        <f t="shared" ca="1" si="1255"/>
        <v>1.3032250407905976E-4</v>
      </c>
      <c r="ES492" s="223">
        <f t="shared" ca="1" si="1256"/>
        <v>-1.2997952443985386E-4</v>
      </c>
      <c r="ET492" s="223">
        <f t="shared" ca="1" si="1257"/>
        <v>1.2893217449594222E-4</v>
      </c>
      <c r="EU492" s="223">
        <f t="shared" ca="1" si="1258"/>
        <v>-1.2718612992741605E-4</v>
      </c>
      <c r="EV492" s="223">
        <f t="shared" ca="1" si="1259"/>
        <v>1.2475085270107405E-4</v>
      </c>
      <c r="EW492" s="223">
        <f t="shared" ca="1" si="1260"/>
        <v>-1.2163953979520194E-4</v>
      </c>
      <c r="EX492" s="223">
        <f t="shared" ca="1" si="1261"/>
        <v>1.178690516840137E-4</v>
      </c>
      <c r="EY492" s="223">
        <f t="shared" ca="1" si="1262"/>
        <v>-1.1345982096926669E-4</v>
      </c>
      <c r="EZ492" s="223">
        <f t="shared" ca="1" si="1263"/>
        <v>1.0843574165422728E-4</v>
      </c>
      <c r="FA492" s="223">
        <f t="shared" ca="1" si="1264"/>
        <v>-1.0282403966001085E-4</v>
      </c>
      <c r="FB492" s="223">
        <f t="shared" ca="1" si="1265"/>
        <v>9.6655125285932903E-5</v>
      </c>
      <c r="FC492" s="223">
        <f t="shared" ca="1" si="1266"/>
        <v>-8.9962428413472155E-5</v>
      </c>
      <c r="FD492" s="223">
        <f t="shared" ca="1" si="1267"/>
        <v>8.278221734686351E-5</v>
      </c>
      <c r="FE492" s="223">
        <f t="shared" ca="1" si="1268"/>
        <v>-7.5153402271984268E-5</v>
      </c>
      <c r="FF492" s="223">
        <f t="shared" ca="1" si="1269"/>
        <v>6.7117324398699338E-5</v>
      </c>
      <c r="FG492" s="223">
        <f t="shared" ca="1" si="1270"/>
        <v>-5.8717531929283282E-5</v>
      </c>
      <c r="FH492" s="223">
        <f t="shared" ca="1" si="1271"/>
        <v>4.9999544066901794E-5</v>
      </c>
      <c r="FI492" s="223">
        <f t="shared" ca="1" si="1272"/>
        <v>-4.1010604343130425E-5</v>
      </c>
      <c r="FJ492" s="223">
        <f t="shared" ca="1" si="1273"/>
        <v>3.179942460115755E-5</v>
      </c>
      <c r="FK492" s="223">
        <f t="shared" ca="1" si="1274"/>
        <v>-2.2415921022071037E-5</v>
      </c>
      <c r="FL492" s="223">
        <f t="shared" ca="1" si="1275"/>
        <v>1.2910943624806226E-5</v>
      </c>
      <c r="FM492" s="223">
        <f t="shared" ca="1" si="1276"/>
        <v>-3.336000705400646E-6</v>
      </c>
      <c r="FN492" s="223">
        <f t="shared" ca="1" si="1277"/>
        <v>-6.2570202908673322E-6</v>
      </c>
      <c r="FO492" s="223">
        <f t="shared" ca="1" si="1278"/>
        <v>1.5816133952054485E-5</v>
      </c>
      <c r="FP492" s="223">
        <f t="shared" ca="1" si="1279"/>
        <v>-2.5289538613004215E-5</v>
      </c>
      <c r="FQ492" s="223">
        <f t="shared" ca="1" si="1280"/>
        <v>3.4625897073058267E-5</v>
      </c>
      <c r="FR492" s="223">
        <f t="shared" ca="1" si="1281"/>
        <v>-4.3774614796809034E-5</v>
      </c>
      <c r="FS492" s="223">
        <f t="shared" ca="1" si="1282"/>
        <v>5.2686114090214425E-5</v>
      </c>
      <c r="FT492" s="223">
        <f t="shared" ca="1" si="1283"/>
        <v>-6.1312102766502148E-5</v>
      </c>
      <c r="FU492" s="223">
        <f t="shared" ca="1" si="1284"/>
        <v>6.9605835845657141E-5</v>
      </c>
      <c r="FV492" s="223">
        <f t="shared" ca="1" si="1285"/>
        <v>-7.7522368869532745E-5</v>
      </c>
      <c r="FW492" s="223">
        <f t="shared" ca="1" si="1286"/>
        <v>8.5018801459763428E-5</v>
      </c>
      <c r="FX492" s="223">
        <f t="shared" ca="1" si="1287"/>
        <v>-9.2054509798642696E-5</v>
      </c>
      <c r="FY492" s="223">
        <f t="shared" ca="1" si="1288"/>
        <v>9.8591366773068248E-5</v>
      </c>
      <c r="FZ492" s="223">
        <f t="shared" ca="1" si="1289"/>
        <v>-1.045939485887365E-4</v>
      </c>
      <c r="GA492" s="223">
        <f t="shared" ca="1" si="1290"/>
        <v>1.1002972673470896E-4</v>
      </c>
      <c r="GB492" s="223">
        <f t="shared" ca="1" si="1291"/>
        <v>-1.1486924425824257E-4</v>
      </c>
      <c r="GC492" s="223">
        <f t="shared" ca="1" si="1292"/>
        <v>1.1908627539456882E-4</v>
      </c>
      <c r="GD492" s="223">
        <f t="shared" ca="1" si="1293"/>
        <v>-1.2265796768658535E-4</v>
      </c>
      <c r="GE492" s="223">
        <f t="shared" ca="1" si="1294"/>
        <v>1.2556496582430491E-4</v>
      </c>
      <c r="GF492" s="223">
        <f t="shared" ca="1" si="1295"/>
        <v>-1.2779151653294032E-4</v>
      </c>
      <c r="GG492" s="223">
        <f t="shared" ca="1" si="1296"/>
        <v>1.2932555394129229E-4</v>
      </c>
      <c r="GH492" s="223">
        <f t="shared" ca="1" si="1297"/>
        <v>-1.3015876496773196E-4</v>
      </c>
      <c r="GI492" s="223">
        <f t="shared" ca="1" si="1298"/>
        <v>1.3028663436951546E-4</v>
      </c>
      <c r="GJ492" s="223">
        <f t="shared" ca="1" si="1299"/>
        <v>-1.297084692112756E-4</v>
      </c>
      <c r="GK492" s="223">
        <f t="shared" ca="1" si="1300"/>
        <v>1.2842740262009861E-4</v>
      </c>
      <c r="GL492" s="223">
        <f t="shared" ca="1" si="1301"/>
        <v>-1.2645037680683347E-4</v>
      </c>
      <c r="GM492" s="223">
        <f t="shared" ca="1" si="1302"/>
        <v>1.2378810544566303E-4</v>
      </c>
      <c r="GN492" s="223">
        <f t="shared" ca="1" si="1303"/>
        <v>-1.2045501561575714E-4</v>
      </c>
      <c r="GO492" s="223">
        <f t="shared" ca="1" si="1304"/>
        <v>1.1646916961969165E-4</v>
      </c>
      <c r="GP492" s="223">
        <f t="shared" ca="1" si="1305"/>
        <v>-1.1185216710226342E-4</v>
      </c>
      <c r="GQ492" s="223">
        <f t="shared" ca="1" si="1306"/>
        <v>1.0662902800014356E-4</v>
      </c>
      <c r="GR492" s="223">
        <f t="shared" ca="1" si="1307"/>
        <v>-1.0082805695666346E-4</v>
      </c>
      <c r="GS492" s="223">
        <f t="shared" ca="1" si="1308"/>
        <v>9.4480689936537009E-5</v>
      </c>
      <c r="GT492" s="223">
        <f t="shared" ca="1" si="1309"/>
        <v>-8.7621323871590225E-5</v>
      </c>
      <c r="GU492" s="223">
        <f t="shared" ca="1" si="1310"/>
        <v>8.0287130260842489E-5</v>
      </c>
      <c r="GV492" s="223">
        <f t="shared" ca="1" si="1311"/>
        <v>-7.251785373492417E-5</v>
      </c>
      <c r="GW492" s="223">
        <f t="shared" ca="1" si="1312"/>
        <v>6.4355596676479658E-5</v>
      </c>
      <c r="GX492" s="223">
        <f t="shared" ca="1" si="1313"/>
        <v>-5.584459106370801E-5</v>
      </c>
      <c r="GY492" s="223">
        <f t="shared" ca="1" si="1314"/>
        <v>4.7030958773426776E-5</v>
      </c>
      <c r="GZ492" s="223">
        <f t="shared" ca="1" si="1315"/>
        <v>-3.7962461642680375E-5</v>
      </c>
      <c r="HA492" s="223">
        <f t="shared" ca="1" si="1316"/>
        <v>2.8688242643125279E-5</v>
      </c>
      <c r="HB492" s="223">
        <f t="shared" ca="1" si="1317"/>
        <v>-1.9258559571062661E-5</v>
      </c>
      <c r="HC492" s="223">
        <f t="shared" ca="1" si="1318"/>
        <v>9.7245126960724494E-6</v>
      </c>
      <c r="HD492" s="223">
        <f t="shared" ca="1" si="1319"/>
        <v>-1.3776784422498594E-7</v>
      </c>
      <c r="HE492" s="223">
        <f t="shared" ca="1" si="1320"/>
        <v>-9.4497235835216698E-6</v>
      </c>
      <c r="HF492" s="223">
        <f t="shared" ca="1" si="1321"/>
        <v>1.8986006140405618E-5</v>
      </c>
      <c r="HG492" s="223">
        <f t="shared" ca="1" si="1322"/>
        <v>-2.8419401885017452E-5</v>
      </c>
      <c r="HH492" s="223">
        <f t="shared" ca="1" si="1323"/>
        <v>3.7698790428483033E-5</v>
      </c>
      <c r="HI492" s="223">
        <f t="shared" ca="1" si="1324"/>
        <v>-4.6773885960294786E-5</v>
      </c>
      <c r="HJ492" s="223">
        <f t="shared" ca="1" si="1325"/>
        <v>5.5595509751475831E-5</v>
      </c>
      <c r="HK492" s="223">
        <f t="shared" ca="1" si="1326"/>
        <v>-6.411585665837315E-5</v>
      </c>
      <c r="HL492" s="223">
        <f t="shared" ca="1" si="1327"/>
        <v>7.2288754182885464E-5</v>
      </c>
      <c r="HM492" s="223">
        <f t="shared" ca="1" si="1328"/>
        <v>-8.0069912685180994E-5</v>
      </c>
      <c r="HN492" s="223">
        <f t="shared" ca="1" si="1329"/>
        <v>8.7417165393168731E-5</v>
      </c>
      <c r="HO492" s="223">
        <f t="shared" ca="1" si="1330"/>
        <v>-9.4290696907838912E-5</v>
      </c>
      <c r="HP492" s="223">
        <f t="shared" ca="1" si="1331"/>
        <v>1.0065325896637279E-4</v>
      </c>
      <c r="HQ492" s="223">
        <f t="shared" ca="1" si="1332"/>
        <v>-1.0647037229370609E-4</v>
      </c>
      <c r="HR492" s="223">
        <f t="shared" ca="1" si="1333"/>
        <v>1.1171051344871575E-4</v>
      </c>
      <c r="HS492" s="223">
        <f t="shared" ca="1" si="1334"/>
        <v>-1.1634528565244705E-4</v>
      </c>
      <c r="HT492" s="223">
        <f t="shared" ca="1" si="1335"/>
        <v>1.203495726727677E-4</v>
      </c>
      <c r="HU492" s="223">
        <f t="shared" ca="1" si="1336"/>
        <v>-1.2370167493137269E-4</v>
      </c>
      <c r="HV492" s="223">
        <f t="shared" ca="1" si="1337"/>
        <v>1.2638342709568771E-4</v>
      </c>
      <c r="HW492" s="223">
        <f t="shared" ca="1" si="1338"/>
        <v>-1.2838029651838037E-4</v>
      </c>
      <c r="HX492" s="223">
        <f t="shared" ca="1" si="1339"/>
        <v>1.2968146199103501E-4</v>
      </c>
      <c r="HY492" s="223">
        <f t="shared" ca="1" si="1340"/>
        <v>-1.3027987238521937E-4</v>
      </c>
      <c r="HZ492" s="223">
        <f t="shared" ca="1" si="1341"/>
        <v>1.3017228486315771E-4</v>
      </c>
      <c r="IA492" s="223">
        <f t="shared" ca="1" si="1342"/>
        <v>-1.2935928245095513E-4</v>
      </c>
      <c r="IB492" s="223">
        <f t="shared" ca="1" si="1343"/>
        <v>1.2784527087912406E-4</v>
      </c>
      <c r="IC492" s="223">
        <f t="shared" ca="1" si="1344"/>
        <v>-1.256384547075502E-4</v>
      </c>
      <c r="ID492" s="223">
        <f t="shared" ca="1" si="1345"/>
        <v>1.2275079286427158E-4</v>
      </c>
      <c r="IE492" s="223">
        <f t="shared" ca="1" si="1346"/>
        <v>-8.1245745066228778E-5</v>
      </c>
      <c r="IF492" s="223">
        <f t="shared" ca="1" si="1347"/>
        <v>1.1499913088265002E-4</v>
      </c>
      <c r="IG492" s="223">
        <f t="shared" ca="1" si="1348"/>
        <v>-1.1017713767221574E-4</v>
      </c>
      <c r="IH492" s="223">
        <f t="shared" ca="1" si="1349"/>
        <v>1.0475808500670017E-4</v>
      </c>
      <c r="II492" s="223">
        <f t="shared" ca="1" si="1350"/>
        <v>-9.8771339202018667E-5</v>
      </c>
      <c r="IJ492" s="223">
        <f t="shared" ca="1" si="1351"/>
        <v>9.2249342952394081E-5</v>
      </c>
      <c r="IK492" s="223">
        <f t="shared" ca="1" si="1352"/>
        <v>-8.5227439520585999E-5</v>
      </c>
      <c r="IL492" s="223">
        <f t="shared" ca="1" si="1353"/>
        <v>7.7743681209675573E-5</v>
      </c>
      <c r="IM492" s="223">
        <f t="shared" ca="1" si="1354"/>
        <v>-6.9838623154385113E-5</v>
      </c>
      <c r="IN492" s="223">
        <f t="shared" ca="1" si="1355"/>
        <v>6.1555103549219955E-5</v>
      </c>
      <c r="IO492" s="223">
        <f t="shared" ca="1" si="1356"/>
        <v>-5.293801150462634E-5</v>
      </c>
      <c r="IP492" s="223">
        <f t="shared" ca="1" si="1357"/>
        <v>4.4034043789001273E-5</v>
      </c>
      <c r="IQ492" s="223">
        <f t="shared" ca="1" si="1358"/>
        <v>-3.4891451774858824E-5</v>
      </c>
      <c r="IR492" s="223">
        <f t="shared" ca="1" si="1359"/>
        <v>2.5559779960461726E-5</v>
      </c>
      <c r="IS492" s="223">
        <f t="shared" ca="1" si="1360"/>
        <v>-1.6089597483877947E-5</v>
      </c>
      <c r="IT492" s="223">
        <f t="shared" ca="1" si="1361"/>
        <v>6.5322240844987301E-6</v>
      </c>
      <c r="IU492" s="223">
        <f t="shared" ca="1" si="1362"/>
        <v>3.0605480031633634E-6</v>
      </c>
      <c r="IV492" s="223">
        <f t="shared" ca="1" si="1363"/>
        <v>-1.2636734716022443E-5</v>
      </c>
      <c r="IW492" s="223">
        <f t="shared" ca="1" si="1364"/>
        <v>2.2144441868575627E-5</v>
      </c>
      <c r="IX492" s="223">
        <f t="shared" ca="1" si="1365"/>
        <v>-3.1532146371990594E-5</v>
      </c>
      <c r="IY492" s="223">
        <f t="shared" ca="1" si="1366"/>
        <v>4.074897544220214E-5</v>
      </c>
      <c r="IZ492" s="223">
        <f t="shared" ca="1" si="1367"/>
        <v>-4.9744982283880148E-5</v>
      </c>
      <c r="JA492" s="223">
        <f t="shared" ca="1" si="1368"/>
        <v>5.8471416756526353E-5</v>
      </c>
      <c r="JB492" s="223">
        <f t="shared" ca="1" si="1369"/>
        <v>-6.6880989555652382E-5</v>
      </c>
    </row>
    <row r="493" spans="2:262">
      <c r="B493" s="230">
        <v>132</v>
      </c>
      <c r="C493" s="229">
        <f t="shared" si="1370"/>
        <v>2.5781250000000019E-3</v>
      </c>
      <c r="D493" s="226">
        <f t="shared" ca="1" si="1113"/>
        <v>49.902124706855915</v>
      </c>
      <c r="E493" s="225">
        <f ca="1">EH361</f>
        <v>-9.7875293144087064E-2</v>
      </c>
      <c r="F493" s="224">
        <v>132</v>
      </c>
      <c r="G493" s="223">
        <f t="shared" ca="1" si="1114"/>
        <v>8.2856069014405757E-5</v>
      </c>
      <c r="H493" s="223">
        <f t="shared" ca="1" si="1115"/>
        <v>-9.1252159811218132E-5</v>
      </c>
      <c r="I493" s="223">
        <f t="shared" ca="1" si="1116"/>
        <v>9.8769442425543781E-5</v>
      </c>
      <c r="J493" s="223">
        <f t="shared" ca="1" si="1117"/>
        <v>-1.0533552131644194E-4</v>
      </c>
      <c r="K493" s="223">
        <f t="shared" ca="1" si="1118"/>
        <v>1.1088716155480962E-4</v>
      </c>
      <c r="L493" s="223">
        <f t="shared" ca="1" si="1119"/>
        <v>-1.1537089781031584E-4</v>
      </c>
      <c r="M493" s="223">
        <f t="shared" ca="1" si="1120"/>
        <v>1.1874354925176065E-4</v>
      </c>
      <c r="N493" s="223">
        <f t="shared" ca="1" si="1121"/>
        <v>-1.2097263540208413E-4</v>
      </c>
      <c r="O493" s="223">
        <f t="shared" ca="1" si="1122"/>
        <v>1.2203668894311619E-4</v>
      </c>
      <c r="P493" s="223">
        <f t="shared" ca="1" si="1123"/>
        <v>-1.2192546245758588E-4</v>
      </c>
      <c r="Q493" s="223">
        <f t="shared" ca="1" si="1124"/>
        <v>1.206400271173514E-4</v>
      </c>
      <c r="R493" s="223">
        <f t="shared" ca="1" si="1125"/>
        <v>-1.1819276236742967E-4</v>
      </c>
      <c r="S493" s="223">
        <f t="shared" ca="1" si="1126"/>
        <v>1.1460723670517343E-4</v>
      </c>
      <c r="T493" s="223">
        <f t="shared" ca="1" si="1127"/>
        <v>-1.0991798070275793E-4</v>
      </c>
      <c r="U493" s="223">
        <f t="shared" ca="1" si="1128"/>
        <v>1.0417015445889451E-4</v>
      </c>
      <c r="V493" s="223">
        <f t="shared" ca="1" si="1129"/>
        <v>-9.7419112682393009E-5</v>
      </c>
      <c r="W493" s="223">
        <f t="shared" ca="1" si="1130"/>
        <v>8.9729871596055971E-5</v>
      </c>
      <c r="X493" s="223">
        <f t="shared" ca="1" si="1131"/>
        <v>-8.1176482794911563E-5</v>
      </c>
      <c r="Y493" s="223">
        <f t="shared" ca="1" si="1132"/>
        <v>7.1841320088872758E-5</v>
      </c>
      <c r="Z493" s="223">
        <f t="shared" ca="1" si="1133"/>
        <v>-6.1814286197916984E-5</v>
      </c>
      <c r="AA493" s="223">
        <f t="shared" ca="1" si="1134"/>
        <v>5.1191946939749857E-5</v>
      </c>
      <c r="AB493" s="223">
        <f t="shared" ca="1" si="1135"/>
        <v>-4.007660124818818E-5</v>
      </c>
      <c r="AC493" s="223">
        <f t="shared" ca="1" si="1136"/>
        <v>2.8575295978507711E-5</v>
      </c>
      <c r="AD493" s="223">
        <f t="shared" ca="1" si="1137"/>
        <v>-1.6798794987708433E-5</v>
      </c>
      <c r="AE493" s="223">
        <f t="shared" ca="1" si="1138"/>
        <v>4.860512418022101E-6</v>
      </c>
      <c r="AF493" s="223">
        <f t="shared" ca="1" si="1139"/>
        <v>7.1245795432761636E-6</v>
      </c>
      <c r="AG493" s="223">
        <f t="shared" ca="1" si="1140"/>
        <v>-1.9041057908881327E-5</v>
      </c>
      <c r="AH493" s="223">
        <f t="shared" ca="1" si="1141"/>
        <v>3.0774160477922916E-5</v>
      </c>
      <c r="AI493" s="223">
        <f t="shared" ca="1" si="1142"/>
        <v>-4.2210891058694743E-5</v>
      </c>
      <c r="AJ493" s="223">
        <f t="shared" ca="1" si="1143"/>
        <v>5.3241107683751118E-5</v>
      </c>
      <c r="AK493" s="223">
        <f t="shared" ca="1" si="1144"/>
        <v>-6.3758583337262983E-5</v>
      </c>
      <c r="AL493" s="223">
        <f t="shared" ca="1" si="1145"/>
        <v>7.3662028979249949E-5</v>
      </c>
      <c r="AM493" s="223">
        <f t="shared" ca="1" si="1146"/>
        <v>-8.2856069014405675E-5</v>
      </c>
      <c r="AN493" s="223">
        <f t="shared" ca="1" si="1147"/>
        <v>9.1252159811218024E-5</v>
      </c>
      <c r="AO493" s="223">
        <f t="shared" ca="1" si="1148"/>
        <v>-9.8769442425543605E-5</v>
      </c>
      <c r="AP493" s="223">
        <f t="shared" ca="1" si="1149"/>
        <v>1.053355213164418E-4</v>
      </c>
      <c r="AQ493" s="223">
        <f t="shared" ca="1" si="1150"/>
        <v>-1.1088716155480942E-4</v>
      </c>
      <c r="AR493" s="223">
        <f t="shared" ca="1" si="1151"/>
        <v>1.1537089781031568E-4</v>
      </c>
      <c r="AS493" s="223">
        <f t="shared" ca="1" si="1152"/>
        <v>-1.1874354925176054E-4</v>
      </c>
      <c r="AT493" s="223">
        <f t="shared" ca="1" si="1153"/>
        <v>1.2097263540208431E-4</v>
      </c>
      <c r="AU493" s="223">
        <f t="shared" ca="1" si="1154"/>
        <v>-1.2203668894311624E-4</v>
      </c>
      <c r="AV493" s="223">
        <f t="shared" ca="1" si="1155"/>
        <v>1.2192546245758581E-4</v>
      </c>
      <c r="AW493" s="223">
        <f t="shared" ca="1" si="1156"/>
        <v>-1.2064002711735126E-4</v>
      </c>
      <c r="AX493" s="223">
        <f t="shared" ca="1" si="1157"/>
        <v>1.1819276236742945E-4</v>
      </c>
      <c r="AY493" s="223">
        <f t="shared" ca="1" si="1158"/>
        <v>-1.1460723670517316E-4</v>
      </c>
      <c r="AZ493" s="223">
        <f t="shared" ca="1" si="1159"/>
        <v>1.0991798070275758E-4</v>
      </c>
      <c r="BA493" s="223">
        <f t="shared" ca="1" si="1160"/>
        <v>-1.0417015445889411E-4</v>
      </c>
      <c r="BB493" s="223">
        <f t="shared" ca="1" si="1161"/>
        <v>9.7419112682392521E-5</v>
      </c>
      <c r="BC493" s="223">
        <f t="shared" ca="1" si="1162"/>
        <v>-8.9729871596055415E-5</v>
      </c>
      <c r="BD493" s="223">
        <f t="shared" ca="1" si="1163"/>
        <v>8.1176482794910966E-5</v>
      </c>
      <c r="BE493" s="223">
        <f t="shared" ca="1" si="1164"/>
        <v>-7.1841320088872107E-5</v>
      </c>
      <c r="BF493" s="223">
        <f t="shared" ca="1" si="1165"/>
        <v>6.1814286197917024E-5</v>
      </c>
      <c r="BG493" s="223">
        <f t="shared" ca="1" si="1166"/>
        <v>-5.1191946939749932E-5</v>
      </c>
      <c r="BH493" s="223">
        <f t="shared" ca="1" si="1167"/>
        <v>4.0076601248188241E-5</v>
      </c>
      <c r="BI493" s="223">
        <f t="shared" ca="1" si="1168"/>
        <v>-2.8575295978507758E-5</v>
      </c>
      <c r="BJ493" s="223">
        <f t="shared" ca="1" si="1169"/>
        <v>1.67987949877085E-5</v>
      </c>
      <c r="BK493" s="223">
        <f t="shared" ca="1" si="1170"/>
        <v>-4.860512418022162E-6</v>
      </c>
      <c r="BL493" s="223">
        <f t="shared" ca="1" si="1171"/>
        <v>-7.1245795432761094E-6</v>
      </c>
      <c r="BM493" s="223">
        <f t="shared" ca="1" si="1172"/>
        <v>1.9041057908881272E-5</v>
      </c>
      <c r="BN493" s="223">
        <f t="shared" ca="1" si="1173"/>
        <v>-3.0774160477922855E-5</v>
      </c>
      <c r="BO493" s="223">
        <f t="shared" ca="1" si="1174"/>
        <v>4.2210891058694689E-5</v>
      </c>
      <c r="BP493" s="223">
        <f t="shared" ca="1" si="1175"/>
        <v>-5.3241107683751057E-5</v>
      </c>
      <c r="BQ493" s="223">
        <f t="shared" ca="1" si="1176"/>
        <v>6.3758583337262915E-5</v>
      </c>
      <c r="BR493" s="223">
        <f t="shared" ca="1" si="1177"/>
        <v>-7.3662028979249908E-5</v>
      </c>
      <c r="BS493" s="223">
        <f t="shared" ca="1" si="1178"/>
        <v>8.2856069014405621E-5</v>
      </c>
      <c r="BT493" s="223">
        <f t="shared" ca="1" si="1179"/>
        <v>-9.1252159811217997E-5</v>
      </c>
      <c r="BU493" s="223">
        <f t="shared" ca="1" si="1180"/>
        <v>9.8769442425543591E-5</v>
      </c>
      <c r="BV493" s="223">
        <f t="shared" ca="1" si="1181"/>
        <v>-1.0533552131644178E-4</v>
      </c>
      <c r="BW493" s="223">
        <f t="shared" ca="1" si="1182"/>
        <v>1.1088716155480938E-4</v>
      </c>
      <c r="BX493" s="223">
        <f t="shared" ca="1" si="1183"/>
        <v>-1.1537089781031566E-4</v>
      </c>
      <c r="BY493" s="223">
        <f t="shared" ca="1" si="1184"/>
        <v>1.1874354925176054E-4</v>
      </c>
      <c r="BZ493" s="223">
        <f t="shared" ca="1" si="1185"/>
        <v>-1.2097263540208406E-4</v>
      </c>
      <c r="CA493" s="223">
        <f t="shared" ca="1" si="1186"/>
        <v>1.2203668894311617E-4</v>
      </c>
      <c r="CB493" s="223">
        <f t="shared" ca="1" si="1187"/>
        <v>-1.2192546245758592E-4</v>
      </c>
      <c r="CC493" s="223">
        <f t="shared" ca="1" si="1188"/>
        <v>1.2064002711735153E-4</v>
      </c>
      <c r="CD493" s="223">
        <f t="shared" ca="1" si="1189"/>
        <v>-1.1819276236742991E-4</v>
      </c>
      <c r="CE493" s="223">
        <f t="shared" ca="1" si="1190"/>
        <v>1.1460723670517377E-4</v>
      </c>
      <c r="CF493" s="223">
        <f t="shared" ca="1" si="1191"/>
        <v>-1.0991798070275837E-4</v>
      </c>
      <c r="CG493" s="223">
        <f t="shared" ca="1" si="1192"/>
        <v>1.0417015445889503E-4</v>
      </c>
      <c r="CH493" s="223">
        <f t="shared" ca="1" si="1193"/>
        <v>-9.7419112682391518E-5</v>
      </c>
      <c r="CI493" s="223">
        <f t="shared" ca="1" si="1194"/>
        <v>8.9729871596054276E-5</v>
      </c>
      <c r="CJ493" s="223">
        <f t="shared" ca="1" si="1195"/>
        <v>-8.1176482794909706E-5</v>
      </c>
      <c r="CK493" s="223">
        <f t="shared" ca="1" si="1196"/>
        <v>7.1841320088870752E-5</v>
      </c>
      <c r="CL493" s="223">
        <f t="shared" ca="1" si="1197"/>
        <v>-6.1814286197915588E-5</v>
      </c>
      <c r="CM493" s="223">
        <f t="shared" ca="1" si="1198"/>
        <v>5.1191946939748387E-5</v>
      </c>
      <c r="CN493" s="223">
        <f t="shared" ca="1" si="1199"/>
        <v>-4.0076601248186655E-5</v>
      </c>
      <c r="CO493" s="223">
        <f t="shared" ca="1" si="1200"/>
        <v>2.8575295978506119E-5</v>
      </c>
      <c r="CP493" s="223">
        <f t="shared" ca="1" si="1201"/>
        <v>-1.679879498770684E-5</v>
      </c>
      <c r="CQ493" s="223">
        <f t="shared" ca="1" si="1202"/>
        <v>4.8605124180204747E-6</v>
      </c>
      <c r="CR493" s="223">
        <f t="shared" ca="1" si="1203"/>
        <v>7.1245795432777899E-6</v>
      </c>
      <c r="CS493" s="223">
        <f t="shared" ca="1" si="1204"/>
        <v>-1.9041057908882926E-5</v>
      </c>
      <c r="CT493" s="223">
        <f t="shared" ca="1" si="1205"/>
        <v>3.0774160477924474E-5</v>
      </c>
      <c r="CU493" s="223">
        <f t="shared" ca="1" si="1206"/>
        <v>-4.2210891058696261E-5</v>
      </c>
      <c r="CV493" s="223">
        <f t="shared" ca="1" si="1207"/>
        <v>5.3241107683752568E-5</v>
      </c>
      <c r="CW493" s="223">
        <f t="shared" ca="1" si="1208"/>
        <v>-6.3758583337264338E-5</v>
      </c>
      <c r="CX493" s="223">
        <f t="shared" ca="1" si="1209"/>
        <v>7.366202897925125E-5</v>
      </c>
      <c r="CY493" s="223">
        <f t="shared" ca="1" si="1210"/>
        <v>-8.2856069014406854E-5</v>
      </c>
      <c r="CZ493" s="223">
        <f t="shared" ca="1" si="1211"/>
        <v>9.1252159811219095E-5</v>
      </c>
      <c r="DA493" s="223">
        <f t="shared" ca="1" si="1212"/>
        <v>-9.8769442425544567E-5</v>
      </c>
      <c r="DB493" s="223">
        <f t="shared" ca="1" si="1213"/>
        <v>1.0533552131644262E-4</v>
      </c>
      <c r="DC493" s="223">
        <f t="shared" ca="1" si="1214"/>
        <v>-1.1088716155481008E-4</v>
      </c>
      <c r="DD493" s="223">
        <f t="shared" ca="1" si="1215"/>
        <v>1.1537089781031622E-4</v>
      </c>
      <c r="DE493" s="223">
        <f t="shared" ca="1" si="1216"/>
        <v>-1.1874354925176092E-4</v>
      </c>
      <c r="DF493" s="223">
        <f t="shared" ca="1" si="1217"/>
        <v>1.2097263540208428E-4</v>
      </c>
      <c r="DG493" s="223">
        <f t="shared" ca="1" si="1218"/>
        <v>-1.2203668894311624E-4</v>
      </c>
      <c r="DH493" s="223">
        <f t="shared" ca="1" si="1219"/>
        <v>1.2192546245758583E-4</v>
      </c>
      <c r="DI493" s="223">
        <f t="shared" ca="1" si="1220"/>
        <v>-1.2064002711735128E-4</v>
      </c>
      <c r="DJ493" s="223">
        <f t="shared" ca="1" si="1221"/>
        <v>1.1819276236742949E-4</v>
      </c>
      <c r="DK493" s="223">
        <f t="shared" ca="1" si="1222"/>
        <v>-1.146072367051732E-4</v>
      </c>
      <c r="DL493" s="223">
        <f t="shared" ca="1" si="1223"/>
        <v>1.0991798070275763E-4</v>
      </c>
      <c r="DM493" s="223">
        <f t="shared" ca="1" si="1224"/>
        <v>-1.0417015445889416E-4</v>
      </c>
      <c r="DN493" s="223">
        <f t="shared" ca="1" si="1225"/>
        <v>9.7419112682392602E-5</v>
      </c>
      <c r="DO493" s="223">
        <f t="shared" ca="1" si="1226"/>
        <v>-8.972987159605551E-5</v>
      </c>
      <c r="DP493" s="223">
        <f t="shared" ca="1" si="1227"/>
        <v>8.1176482794911048E-5</v>
      </c>
      <c r="DQ493" s="223">
        <f t="shared" ca="1" si="1228"/>
        <v>-7.1841320088872202E-5</v>
      </c>
      <c r="DR493" s="223">
        <f t="shared" ca="1" si="1229"/>
        <v>6.1814286197917133E-5</v>
      </c>
      <c r="DS493" s="223">
        <f t="shared" ca="1" si="1230"/>
        <v>-5.119194693975004E-5</v>
      </c>
      <c r="DT493" s="223">
        <f t="shared" ca="1" si="1231"/>
        <v>4.0076601248188349E-5</v>
      </c>
      <c r="DU493" s="223">
        <f t="shared" ca="1" si="1232"/>
        <v>-2.8575295978507874E-5</v>
      </c>
      <c r="DV493" s="223">
        <f t="shared" ca="1" si="1233"/>
        <v>1.6798794987708622E-5</v>
      </c>
      <c r="DW493" s="223">
        <f t="shared" ca="1" si="1234"/>
        <v>-4.8605124180222704E-6</v>
      </c>
      <c r="DX493" s="223">
        <f t="shared" ca="1" si="1235"/>
        <v>-7.1245795432759874E-6</v>
      </c>
      <c r="DY493" s="223">
        <f t="shared" ca="1" si="1236"/>
        <v>1.9041057908881144E-5</v>
      </c>
      <c r="DZ493" s="223">
        <f t="shared" ca="1" si="1237"/>
        <v>-3.077416047792274E-5</v>
      </c>
      <c r="EA493" s="223">
        <f t="shared" ca="1" si="1238"/>
        <v>4.221089105869458E-5</v>
      </c>
      <c r="EB493" s="223">
        <f t="shared" ca="1" si="1239"/>
        <v>-5.3241107683750948E-5</v>
      </c>
      <c r="EC493" s="223">
        <f t="shared" ca="1" si="1240"/>
        <v>6.3758583337262807E-5</v>
      </c>
      <c r="ED493" s="223">
        <f t="shared" ca="1" si="1241"/>
        <v>-7.3662028979249814E-5</v>
      </c>
      <c r="EE493" s="223">
        <f t="shared" ca="1" si="1242"/>
        <v>8.285606901440554E-5</v>
      </c>
      <c r="EF493" s="223">
        <f t="shared" ca="1" si="1243"/>
        <v>-9.1252159811217902E-5</v>
      </c>
      <c r="EG493" s="223">
        <f t="shared" ca="1" si="1244"/>
        <v>9.876944242554351E-5</v>
      </c>
      <c r="EH493" s="223">
        <f t="shared" ca="1" si="1245"/>
        <v>-1.0533552131644172E-4</v>
      </c>
      <c r="EI493" s="223">
        <f t="shared" ca="1" si="1246"/>
        <v>1.1088716155480932E-4</v>
      </c>
      <c r="EJ493" s="223">
        <f t="shared" ca="1" si="1247"/>
        <v>-1.1537089781031562E-4</v>
      </c>
      <c r="EK493" s="223">
        <f t="shared" ca="1" si="1248"/>
        <v>1.187435492517605E-4</v>
      </c>
      <c r="EL493" s="223">
        <f t="shared" ca="1" si="1249"/>
        <v>-1.2097263540208404E-4</v>
      </c>
      <c r="EM493" s="223">
        <f t="shared" ca="1" si="1250"/>
        <v>1.2203668894311617E-4</v>
      </c>
      <c r="EN493" s="223">
        <f t="shared" ca="1" si="1251"/>
        <v>-1.2192546245758593E-4</v>
      </c>
      <c r="EO493" s="223">
        <f t="shared" ca="1" si="1252"/>
        <v>1.2064002711735156E-4</v>
      </c>
      <c r="EP493" s="223">
        <f t="shared" ca="1" si="1253"/>
        <v>-1.1819276236742992E-4</v>
      </c>
      <c r="EQ493" s="223">
        <f t="shared" ca="1" si="1254"/>
        <v>1.1460723670517382E-4</v>
      </c>
      <c r="ER493" s="223">
        <f t="shared" ca="1" si="1255"/>
        <v>-1.0991798070275842E-4</v>
      </c>
      <c r="ES493" s="223">
        <f t="shared" ca="1" si="1256"/>
        <v>1.0417015445889508E-4</v>
      </c>
      <c r="ET493" s="223">
        <f t="shared" ca="1" si="1257"/>
        <v>-9.7419112682393686E-5</v>
      </c>
      <c r="EU493" s="223">
        <f t="shared" ca="1" si="1258"/>
        <v>8.9729871596056716E-5</v>
      </c>
      <c r="EV493" s="223">
        <f t="shared" ca="1" si="1259"/>
        <v>-8.1176482794912389E-5</v>
      </c>
      <c r="EW493" s="223">
        <f t="shared" ca="1" si="1260"/>
        <v>7.1841320088873652E-5</v>
      </c>
      <c r="EX493" s="223">
        <f t="shared" ca="1" si="1261"/>
        <v>-6.1814286197918678E-5</v>
      </c>
      <c r="EY493" s="223">
        <f t="shared" ca="1" si="1262"/>
        <v>5.1191946939751653E-5</v>
      </c>
      <c r="EZ493" s="223">
        <f t="shared" ca="1" si="1263"/>
        <v>-4.0076601248190037E-5</v>
      </c>
      <c r="FA493" s="223">
        <f t="shared" ca="1" si="1264"/>
        <v>2.8575295978509615E-5</v>
      </c>
      <c r="FB493" s="223">
        <f t="shared" ca="1" si="1265"/>
        <v>-1.6798794987710384E-5</v>
      </c>
      <c r="FC493" s="223">
        <f t="shared" ca="1" si="1266"/>
        <v>4.8605124180240729E-6</v>
      </c>
      <c r="FD493" s="223">
        <f t="shared" ca="1" si="1267"/>
        <v>7.1245795432741782E-6</v>
      </c>
      <c r="FE493" s="223">
        <f t="shared" ca="1" si="1268"/>
        <v>-1.9041057908879382E-5</v>
      </c>
      <c r="FF493" s="223">
        <f t="shared" ca="1" si="1269"/>
        <v>3.0774160477920998E-5</v>
      </c>
      <c r="FG493" s="223">
        <f t="shared" ca="1" si="1270"/>
        <v>-4.2210891058692886E-5</v>
      </c>
      <c r="FH493" s="223">
        <f t="shared" ca="1" si="1271"/>
        <v>5.3241107683749342E-5</v>
      </c>
      <c r="FI493" s="223">
        <f t="shared" ca="1" si="1272"/>
        <v>-6.3758583337261289E-5</v>
      </c>
      <c r="FJ493" s="223">
        <f t="shared" ca="1" si="1273"/>
        <v>7.366202897925392E-5</v>
      </c>
      <c r="FK493" s="223">
        <f t="shared" ca="1" si="1274"/>
        <v>-8.2856069014404225E-5</v>
      </c>
      <c r="FL493" s="223">
        <f t="shared" ca="1" si="1275"/>
        <v>9.1252159811221331E-5</v>
      </c>
      <c r="FM493" s="223">
        <f t="shared" ca="1" si="1276"/>
        <v>-9.8769442425542453E-5</v>
      </c>
      <c r="FN493" s="223">
        <f t="shared" ca="1" si="1277"/>
        <v>1.0533552131644433E-4</v>
      </c>
      <c r="FO493" s="223">
        <f t="shared" ca="1" si="1278"/>
        <v>-1.1088716155480859E-4</v>
      </c>
      <c r="FP493" s="223">
        <f t="shared" ca="1" si="1279"/>
        <v>1.1537089781031733E-4</v>
      </c>
      <c r="FQ493" s="223">
        <f t="shared" ca="1" si="1280"/>
        <v>-1.1874354925176009E-4</v>
      </c>
      <c r="FR493" s="223">
        <f t="shared" ca="1" si="1281"/>
        <v>1.2097263540208474E-4</v>
      </c>
      <c r="FS493" s="223">
        <f t="shared" ca="1" si="1282"/>
        <v>-1.2203668894311611E-4</v>
      </c>
      <c r="FT493" s="223">
        <f t="shared" ca="1" si="1283"/>
        <v>1.2192546245758564E-4</v>
      </c>
      <c r="FU493" s="223">
        <f t="shared" ca="1" si="1284"/>
        <v>-1.2064002711735185E-4</v>
      </c>
      <c r="FV493" s="223">
        <f t="shared" ca="1" si="1285"/>
        <v>1.1819276236742865E-4</v>
      </c>
      <c r="FW493" s="223">
        <f t="shared" ca="1" si="1286"/>
        <v>-1.1460723670517443E-4</v>
      </c>
      <c r="FX493" s="223">
        <f t="shared" ca="1" si="1287"/>
        <v>1.0991798070275617E-4</v>
      </c>
      <c r="FY493" s="223">
        <f t="shared" ca="1" si="1288"/>
        <v>-1.0417015445889603E-4</v>
      </c>
      <c r="FZ493" s="223">
        <f t="shared" ca="1" si="1289"/>
        <v>9.7419112682390583E-5</v>
      </c>
      <c r="GA493" s="223">
        <f t="shared" ca="1" si="1290"/>
        <v>-8.9729871596057949E-5</v>
      </c>
      <c r="GB493" s="223">
        <f t="shared" ca="1" si="1291"/>
        <v>8.1176482794908554E-5</v>
      </c>
      <c r="GC493" s="223">
        <f t="shared" ca="1" si="1292"/>
        <v>-7.1841320088875116E-5</v>
      </c>
      <c r="GD493" s="223">
        <f t="shared" ca="1" si="1293"/>
        <v>6.1814286197914233E-5</v>
      </c>
      <c r="GE493" s="223">
        <f t="shared" ca="1" si="1294"/>
        <v>-5.11919469397533E-5</v>
      </c>
      <c r="GF493" s="223">
        <f t="shared" ca="1" si="1295"/>
        <v>4.0076601248185191E-5</v>
      </c>
      <c r="GG493" s="223">
        <f t="shared" ca="1" si="1296"/>
        <v>-2.8575295978511357E-5</v>
      </c>
      <c r="GH493" s="223">
        <f t="shared" ca="1" si="1297"/>
        <v>1.6798794987705309E-5</v>
      </c>
      <c r="GI493" s="223">
        <f t="shared" ca="1" si="1298"/>
        <v>-4.8605124180258551E-6</v>
      </c>
      <c r="GJ493" s="223">
        <f t="shared" ca="1" si="1299"/>
        <v>-7.1245795432793349E-6</v>
      </c>
      <c r="GK493" s="223">
        <f t="shared" ca="1" si="1300"/>
        <v>1.9041057908877606E-5</v>
      </c>
      <c r="GL493" s="223">
        <f t="shared" ca="1" si="1301"/>
        <v>-3.0774160477925972E-5</v>
      </c>
      <c r="GM493" s="223">
        <f t="shared" ca="1" si="1302"/>
        <v>4.2210891058691199E-5</v>
      </c>
      <c r="GN493" s="223">
        <f t="shared" ca="1" si="1303"/>
        <v>-5.3241107683753977E-5</v>
      </c>
      <c r="GO493" s="223">
        <f t="shared" ca="1" si="1304"/>
        <v>6.3758583337259758E-5</v>
      </c>
      <c r="GP493" s="223">
        <f t="shared" ca="1" si="1305"/>
        <v>-7.3662028979252483E-5</v>
      </c>
      <c r="GQ493" s="223">
        <f t="shared" ca="1" si="1306"/>
        <v>8.2856069014402897E-5</v>
      </c>
      <c r="GR493" s="223">
        <f t="shared" ca="1" si="1307"/>
        <v>-9.1252159811220125E-5</v>
      </c>
      <c r="GS493" s="223">
        <f t="shared" ca="1" si="1308"/>
        <v>9.8769442425541396E-5</v>
      </c>
      <c r="GT493" s="223">
        <f t="shared" ca="1" si="1309"/>
        <v>-1.0533552131644342E-4</v>
      </c>
      <c r="GU493" s="223">
        <f t="shared" ca="1" si="1310"/>
        <v>1.1088716155480783E-4</v>
      </c>
      <c r="GV493" s="223">
        <f t="shared" ca="1" si="1311"/>
        <v>-1.1537089781031673E-4</v>
      </c>
      <c r="GW493" s="223">
        <f t="shared" ca="1" si="1312"/>
        <v>1.1874354925175967E-4</v>
      </c>
      <c r="GX493" s="223">
        <f t="shared" ca="1" si="1313"/>
        <v>-1.209726354020845E-4</v>
      </c>
      <c r="GY493" s="223">
        <f t="shared" ca="1" si="1314"/>
        <v>1.2203668894311603E-4</v>
      </c>
      <c r="GZ493" s="223">
        <f t="shared" ca="1" si="1315"/>
        <v>-1.2192546245758573E-4</v>
      </c>
      <c r="HA493" s="223">
        <f t="shared" ca="1" si="1316"/>
        <v>1.206400271173521E-4</v>
      </c>
      <c r="HB493" s="223">
        <f t="shared" ca="1" si="1317"/>
        <v>-1.181927623674291E-4</v>
      </c>
      <c r="HC493" s="223">
        <f t="shared" ca="1" si="1318"/>
        <v>1.1460723670517507E-4</v>
      </c>
      <c r="HD493" s="223">
        <f t="shared" ca="1" si="1319"/>
        <v>-1.0991798070275697E-4</v>
      </c>
      <c r="HE493" s="223">
        <f t="shared" ca="1" si="1320"/>
        <v>1.0417015445889698E-4</v>
      </c>
      <c r="HF493" s="223">
        <f t="shared" ca="1" si="1321"/>
        <v>-9.7419112682391653E-5</v>
      </c>
      <c r="HG493" s="223">
        <f t="shared" ca="1" si="1322"/>
        <v>8.9729871596059155E-5</v>
      </c>
      <c r="HH493" s="223">
        <f t="shared" ca="1" si="1323"/>
        <v>-8.1176482794909896E-5</v>
      </c>
      <c r="HI493" s="223">
        <f t="shared" ca="1" si="1324"/>
        <v>7.1841320088876552E-5</v>
      </c>
      <c r="HJ493" s="223">
        <f t="shared" ca="1" si="1325"/>
        <v>-6.1814286197915791E-5</v>
      </c>
      <c r="HK493" s="223">
        <f t="shared" ca="1" si="1326"/>
        <v>5.1191946939754919E-5</v>
      </c>
      <c r="HL493" s="223">
        <f t="shared" ca="1" si="1327"/>
        <v>-4.0076601248186879E-5</v>
      </c>
      <c r="HM493" s="223">
        <f t="shared" ca="1" si="1328"/>
        <v>2.8575295978513105E-5</v>
      </c>
      <c r="HN493" s="223">
        <f t="shared" ca="1" si="1329"/>
        <v>-1.6798794987707084E-5</v>
      </c>
      <c r="HO493" s="223">
        <f t="shared" ca="1" si="1330"/>
        <v>4.8605124180276576E-6</v>
      </c>
      <c r="HP493" s="223">
        <f t="shared" ca="1" si="1331"/>
        <v>7.124579543277546E-6</v>
      </c>
      <c r="HQ493" s="223">
        <f t="shared" ca="1" si="1332"/>
        <v>-1.9041057908875831E-5</v>
      </c>
      <c r="HR493" s="223">
        <f t="shared" ca="1" si="1333"/>
        <v>3.0774160477924244E-5</v>
      </c>
      <c r="HS493" s="223">
        <f t="shared" ca="1" si="1334"/>
        <v>-4.2210891058689525E-5</v>
      </c>
      <c r="HT493" s="223">
        <f t="shared" ca="1" si="1335"/>
        <v>5.3241107683752358E-5</v>
      </c>
      <c r="HU493" s="223">
        <f t="shared" ca="1" si="1336"/>
        <v>-6.3758583337258213E-5</v>
      </c>
      <c r="HV493" s="223">
        <f t="shared" ca="1" si="1337"/>
        <v>7.3662028979251047E-5</v>
      </c>
      <c r="HW493" s="223">
        <f t="shared" ca="1" si="1338"/>
        <v>-8.2856069014401582E-5</v>
      </c>
      <c r="HX493" s="223">
        <f t="shared" ca="1" si="1339"/>
        <v>9.1252159811218946E-5</v>
      </c>
      <c r="HY493" s="223">
        <f t="shared" ca="1" si="1340"/>
        <v>-9.8769442425540338E-5</v>
      </c>
      <c r="HZ493" s="223">
        <f t="shared" ca="1" si="1341"/>
        <v>1.0533552131644251E-4</v>
      </c>
      <c r="IA493" s="223">
        <f t="shared" ca="1" si="1342"/>
        <v>-1.1088716155480707E-4</v>
      </c>
      <c r="IB493" s="223">
        <f t="shared" ca="1" si="1343"/>
        <v>1.1537089781031615E-4</v>
      </c>
      <c r="IC493" s="223">
        <f t="shared" ca="1" si="1344"/>
        <v>-1.1874354925175924E-4</v>
      </c>
      <c r="ID493" s="223">
        <f t="shared" ca="1" si="1345"/>
        <v>1.2097263540208425E-4</v>
      </c>
      <c r="IE493" s="223">
        <f t="shared" ca="1" si="1346"/>
        <v>-3.718195364373109E-5</v>
      </c>
      <c r="IF493" s="223">
        <f t="shared" ca="1" si="1347"/>
        <v>1.2192546245758584E-4</v>
      </c>
      <c r="IG493" s="223">
        <f t="shared" ca="1" si="1348"/>
        <v>-1.206400271173524E-4</v>
      </c>
      <c r="IH493" s="223">
        <f t="shared" ca="1" si="1349"/>
        <v>1.1819276236742954E-4</v>
      </c>
      <c r="II493" s="223">
        <f t="shared" ca="1" si="1350"/>
        <v>-1.1460723670517568E-4</v>
      </c>
      <c r="IJ493" s="223">
        <f t="shared" ca="1" si="1351"/>
        <v>1.0991798070275774E-4</v>
      </c>
      <c r="IK493" s="223">
        <f t="shared" ca="1" si="1352"/>
        <v>-1.041701544588979E-4</v>
      </c>
      <c r="IL493" s="223">
        <f t="shared" ca="1" si="1353"/>
        <v>9.7419112682392737E-5</v>
      </c>
      <c r="IM493" s="223">
        <f t="shared" ca="1" si="1354"/>
        <v>-8.9729871596060375E-5</v>
      </c>
      <c r="IN493" s="223">
        <f t="shared" ca="1" si="1355"/>
        <v>8.1176482794911224E-5</v>
      </c>
      <c r="IO493" s="223">
        <f t="shared" ca="1" si="1356"/>
        <v>-7.1841320088878016E-5</v>
      </c>
      <c r="IP493" s="223">
        <f t="shared" ca="1" si="1357"/>
        <v>6.1814286197917336E-5</v>
      </c>
      <c r="IQ493" s="223">
        <f t="shared" ca="1" si="1358"/>
        <v>-5.1191946939756539E-5</v>
      </c>
      <c r="IR493" s="223">
        <f t="shared" ca="1" si="1359"/>
        <v>4.007660124818858E-5</v>
      </c>
      <c r="IS493" s="223">
        <f t="shared" ca="1" si="1360"/>
        <v>-2.8575295978514846E-5</v>
      </c>
      <c r="IT493" s="223">
        <f t="shared" ca="1" si="1361"/>
        <v>1.679879498770886E-5</v>
      </c>
      <c r="IU493" s="223">
        <f t="shared" ca="1" si="1362"/>
        <v>-4.8605124180294533E-6</v>
      </c>
      <c r="IV493" s="223">
        <f t="shared" ca="1" si="1363"/>
        <v>-7.1245795432757435E-6</v>
      </c>
      <c r="IW493" s="223">
        <f t="shared" ca="1" si="1364"/>
        <v>1.9041057908874063E-5</v>
      </c>
      <c r="IX493" s="223">
        <f t="shared" ca="1" si="1365"/>
        <v>-3.0774160477922496E-5</v>
      </c>
      <c r="IY493" s="223">
        <f t="shared" ca="1" si="1366"/>
        <v>4.2210891058687845E-5</v>
      </c>
      <c r="IZ493" s="223">
        <f t="shared" ca="1" si="1367"/>
        <v>-5.3241107683750738E-5</v>
      </c>
      <c r="JA493" s="223">
        <f t="shared" ca="1" si="1368"/>
        <v>6.3758583337256681E-5</v>
      </c>
      <c r="JB493" s="223">
        <f t="shared" ca="1" si="1369"/>
        <v>-7.3662028979249624E-5</v>
      </c>
    </row>
    <row r="494" spans="2:262">
      <c r="B494" s="230">
        <v>133</v>
      </c>
      <c r="C494" s="229">
        <f t="shared" si="1370"/>
        <v>2.5976562500000019E-3</v>
      </c>
      <c r="D494" s="226">
        <f t="shared" ca="1" si="1113"/>
        <v>49.902102221973678</v>
      </c>
      <c r="E494" s="225">
        <f ca="1">EI361</f>
        <v>-9.789777802632528E-2</v>
      </c>
      <c r="F494" s="224">
        <v>133</v>
      </c>
      <c r="G494" s="223">
        <f t="shared" ca="1" si="1114"/>
        <v>1.2391701313952338E-4</v>
      </c>
      <c r="H494" s="223">
        <f t="shared" ca="1" si="1115"/>
        <v>-1.361855418669986E-4</v>
      </c>
      <c r="I494" s="223">
        <f t="shared" ca="1" si="1116"/>
        <v>1.4640571328294039E-4</v>
      </c>
      <c r="J494" s="223">
        <f t="shared" ca="1" si="1117"/>
        <v>-1.5442380649629119E-4</v>
      </c>
      <c r="K494" s="223">
        <f t="shared" ca="1" si="1118"/>
        <v>1.6011922192186025E-4</v>
      </c>
      <c r="L494" s="223">
        <f t="shared" ca="1" si="1119"/>
        <v>-1.6340629521033963E-4</v>
      </c>
      <c r="M494" s="223">
        <f t="shared" ca="1" si="1120"/>
        <v>1.6423558571985436E-4</v>
      </c>
      <c r="N494" s="223">
        <f t="shared" ca="1" si="1121"/>
        <v>-1.6259462014923555E-4</v>
      </c>
      <c r="O494" s="223">
        <f t="shared" ca="1" si="1122"/>
        <v>1.5850808014808039E-4</v>
      </c>
      <c r="P494" s="223">
        <f t="shared" ca="1" si="1123"/>
        <v>-1.5203743108176796E-4</v>
      </c>
      <c r="Q494" s="223">
        <f t="shared" ca="1" si="1124"/>
        <v>1.4327999753515258E-4</v>
      </c>
      <c r="R494" s="223">
        <f t="shared" ca="1" si="1125"/>
        <v>-1.3236749946021772E-4</v>
      </c>
      <c r="S494" s="223">
        <f t="shared" ca="1" si="1126"/>
        <v>1.1946407098539056E-4</v>
      </c>
      <c r="T494" s="223">
        <f t="shared" ca="1" si="1127"/>
        <v>-1.0476379168547758E-4</v>
      </c>
      <c r="U494" s="223">
        <f t="shared" ca="1" si="1128"/>
        <v>8.8487767444208343E-5</v>
      </c>
      <c r="V494" s="223">
        <f t="shared" ca="1" si="1129"/>
        <v>-7.0880804815935046E-5</v>
      </c>
      <c r="W494" s="223">
        <f t="shared" ca="1" si="1130"/>
        <v>5.2207728907194026E-5</v>
      </c>
      <c r="X494" s="223">
        <f t="shared" ca="1" si="1131"/>
        <v>-3.2749400160601182E-5</v>
      </c>
      <c r="Y494" s="223">
        <f t="shared" ca="1" si="1132"/>
        <v>1.2798489952365593E-5</v>
      </c>
      <c r="Z494" s="223">
        <f t="shared" ca="1" si="1133"/>
        <v>7.3449214576210242E-6</v>
      </c>
      <c r="AA494" s="223">
        <f t="shared" ca="1" si="1134"/>
        <v>-2.7377858412213198E-5</v>
      </c>
      <c r="AB494" s="223">
        <f t="shared" ca="1" si="1135"/>
        <v>4.6999006892904401E-5</v>
      </c>
      <c r="AC494" s="223">
        <f t="shared" ca="1" si="1136"/>
        <v>-6.59132465631273E-5</v>
      </c>
      <c r="AD494" s="223">
        <f t="shared" ca="1" si="1137"/>
        <v>8.3836089652823036E-5</v>
      </c>
      <c r="AE494" s="223">
        <f t="shared" ca="1" si="1138"/>
        <v>-1.004979599192917E-4</v>
      </c>
      <c r="AF494" s="223">
        <f t="shared" ca="1" si="1139"/>
        <v>1.1564824732481377E-4</v>
      </c>
      <c r="AG494" s="223">
        <f t="shared" ca="1" si="1140"/>
        <v>-1.2905907744488362E-4</v>
      </c>
      <c r="AH494" s="223">
        <f t="shared" ca="1" si="1141"/>
        <v>1.4052873891166008E-4</v>
      </c>
      <c r="AI494" s="223">
        <f t="shared" ca="1" si="1142"/>
        <v>-1.4988471734069141E-4</v>
      </c>
      <c r="AJ494" s="223">
        <f t="shared" ca="1" si="1143"/>
        <v>1.5698629010783827E-4</v>
      </c>
      <c r="AK494" s="223">
        <f t="shared" ca="1" si="1144"/>
        <v>-1.617266429485193E-4</v>
      </c>
      <c r="AL494" s="223">
        <f t="shared" ca="1" si="1145"/>
        <v>1.6403447654367802E-4</v>
      </c>
      <c r="AM494" s="223">
        <f t="shared" ca="1" si="1146"/>
        <v>-1.6387507892790573E-4</v>
      </c>
      <c r="AN494" s="223">
        <f t="shared" ca="1" si="1147"/>
        <v>1.6125084758971138E-4</v>
      </c>
      <c r="AO494" s="223">
        <f t="shared" ca="1" si="1148"/>
        <v>-1.5620125341106277E-4</v>
      </c>
      <c r="AP494" s="223">
        <f t="shared" ca="1" si="1149"/>
        <v>1.4880224698858298E-4</v>
      </c>
      <c r="AQ494" s="223">
        <f t="shared" ca="1" si="1150"/>
        <v>-1.3916511626587869E-4</v>
      </c>
      <c r="AR494" s="223">
        <f t="shared" ca="1" si="1151"/>
        <v>1.2743481265928627E-4</v>
      </c>
      <c r="AS494" s="223">
        <f t="shared" ca="1" si="1152"/>
        <v>-1.137877708536457E-4</v>
      </c>
      <c r="AT494" s="223">
        <f t="shared" ca="1" si="1153"/>
        <v>9.8429255060415553E-5</v>
      </c>
      <c r="AU494" s="223">
        <f t="shared" ca="1" si="1154"/>
        <v>-8.1590271652874169E-5</v>
      </c>
      <c r="AV494" s="223">
        <f t="shared" ca="1" si="1155"/>
        <v>6.3524094615234129E-5</v>
      </c>
      <c r="AW494" s="223">
        <f t="shared" ca="1" si="1156"/>
        <v>-4.4502456066194062E-5</v>
      </c>
      <c r="AX494" s="223">
        <f t="shared" ca="1" si="1157"/>
        <v>2.4811459154913042E-5</v>
      </c>
      <c r="AY494" s="223">
        <f t="shared" ca="1" si="1158"/>
        <v>-4.7472748033764795E-6</v>
      </c>
      <c r="AZ494" s="223">
        <f t="shared" ca="1" si="1159"/>
        <v>-1.5388312979978464E-5</v>
      </c>
      <c r="BA494" s="223">
        <f t="shared" ca="1" si="1160"/>
        <v>3.5292446212637742E-5</v>
      </c>
      <c r="BB494" s="223">
        <f t="shared" ca="1" si="1161"/>
        <v>-5.4665748203954385E-5</v>
      </c>
      <c r="BC494" s="223">
        <f t="shared" ca="1" si="1162"/>
        <v>7.3216826459268451E-5</v>
      </c>
      <c r="BD494" s="223">
        <f t="shared" ca="1" si="1163"/>
        <v>-9.0666655494219968E-5</v>
      </c>
      <c r="BE494" s="223">
        <f t="shared" ca="1" si="1164"/>
        <v>1.0675277363778537E-4</v>
      </c>
      <c r="BF494" s="223">
        <f t="shared" ca="1" si="1165"/>
        <v>-1.2123323070007778E-4</v>
      </c>
      <c r="BG494" s="223">
        <f t="shared" ca="1" si="1166"/>
        <v>1.3389022712843743E-4</v>
      </c>
      <c r="BH494" s="223">
        <f t="shared" ca="1" si="1167"/>
        <v>-1.445333899154192E-4</v>
      </c>
      <c r="BI494" s="223">
        <f t="shared" ca="1" si="1168"/>
        <v>1.5300263598601855E-4</v>
      </c>
      <c r="BJ494" s="223">
        <f t="shared" ca="1" si="1169"/>
        <v>-1.5917057999614143E-4</v>
      </c>
      <c r="BK494" s="223">
        <f t="shared" ca="1" si="1170"/>
        <v>1.6294445032673461E-4</v>
      </c>
      <c r="BL494" s="223">
        <f t="shared" ca="1" si="1171"/>
        <v>-1.6426748445529945E-4</v>
      </c>
      <c r="BM494" s="223">
        <f t="shared" ca="1" si="1172"/>
        <v>1.6311978271705814E-4</v>
      </c>
      <c r="BN494" s="223">
        <f t="shared" ca="1" si="1173"/>
        <v>-1.5951860761443816E-4</v>
      </c>
      <c r="BO494" s="223">
        <f t="shared" ca="1" si="1174"/>
        <v>1.5351812417296429E-4</v>
      </c>
      <c r="BP494" s="223">
        <f t="shared" ca="1" si="1175"/>
        <v>-1.4520858524886456E-4</v>
      </c>
      <c r="BQ494" s="223">
        <f t="shared" ca="1" si="1176"/>
        <v>1.3471497404209391E-4</v>
      </c>
      <c r="BR494" s="223">
        <f t="shared" ca="1" si="1177"/>
        <v>-1.2219512423268731E-4</v>
      </c>
      <c r="BS494" s="223">
        <f t="shared" ca="1" si="1178"/>
        <v>1.0783734601528456E-4</v>
      </c>
      <c r="BT494" s="223">
        <f t="shared" ca="1" si="1179"/>
        <v>-9.1857593738528488E-5</v>
      </c>
      <c r="BU494" s="223">
        <f t="shared" ca="1" si="1180"/>
        <v>7.4496217750663488E-5</v>
      </c>
      <c r="BV494" s="223">
        <f t="shared" ca="1" si="1181"/>
        <v>-5.6014349306552673E-5</v>
      </c>
      <c r="BW494" s="223">
        <f t="shared" ca="1" si="1182"/>
        <v>3.668997291057479E-5</v>
      </c>
      <c r="BX494" s="223">
        <f t="shared" ca="1" si="1183"/>
        <v>-1.6813745170895857E-5</v>
      </c>
      <c r="BY494" s="223">
        <f t="shared" ca="1" si="1184"/>
        <v>-3.3153769464261309E-6</v>
      </c>
      <c r="BZ494" s="223">
        <f t="shared" ca="1" si="1185"/>
        <v>2.3394632708512454E-5</v>
      </c>
      <c r="CA494" s="223">
        <f t="shared" ca="1" si="1186"/>
        <v>-4.3122011418882846E-5</v>
      </c>
      <c r="CB494" s="223">
        <f t="shared" ca="1" si="1187"/>
        <v>6.2200794939429272E-5</v>
      </c>
      <c r="CC494" s="223">
        <f t="shared" ca="1" si="1188"/>
        <v>-8.0344020607430505E-5</v>
      </c>
      <c r="CD494" s="223">
        <f t="shared" ca="1" si="1189"/>
        <v>9.7278797421070242E-5</v>
      </c>
      <c r="CE494" s="223">
        <f t="shared" ca="1" si="1190"/>
        <v>-1.1275041057414175E-4</v>
      </c>
      <c r="CF494" s="223">
        <f t="shared" ca="1" si="1191"/>
        <v>1.2652615260380843E-4</v>
      </c>
      <c r="CG494" s="223">
        <f t="shared" ca="1" si="1192"/>
        <v>-1.3839882352744152E-4</v>
      </c>
      <c r="CH494" s="223">
        <f t="shared" ca="1" si="1193"/>
        <v>1.4818984732324232E-4</v>
      </c>
      <c r="CI494" s="223">
        <f t="shared" ca="1" si="1194"/>
        <v>-1.5575195787980871E-4</v>
      </c>
      <c r="CJ494" s="223">
        <f t="shared" ca="1" si="1195"/>
        <v>1.6097141401553609E-4</v>
      </c>
      <c r="CK494" s="223">
        <f t="shared" ca="1" si="1196"/>
        <v>-1.6376971025186462E-4</v>
      </c>
      <c r="CL494" s="223">
        <f t="shared" ca="1" si="1197"/>
        <v>1.6410475760873566E-4</v>
      </c>
      <c r="CM494" s="223">
        <f t="shared" ca="1" si="1198"/>
        <v>-1.6197151666204045E-4</v>
      </c>
      <c r="CN494" s="223">
        <f t="shared" ca="1" si="1199"/>
        <v>1.5740207334124145E-4</v>
      </c>
      <c r="CO494" s="223">
        <f t="shared" ca="1" si="1200"/>
        <v>-1.504651563271336E-4</v>
      </c>
      <c r="CP494" s="223">
        <f t="shared" ca="1" si="1201"/>
        <v>1.4126510330850935E-4</v>
      </c>
      <c r="CQ494" s="223">
        <f t="shared" ca="1" si="1202"/>
        <v>-1.2994029164620766E-4</v>
      </c>
      <c r="CR494" s="223">
        <f t="shared" ca="1" si="1203"/>
        <v>1.16661057048783E-4</v>
      </c>
      <c r="CS494" s="223">
        <f t="shared" ca="1" si="1204"/>
        <v>-1.0162713156493128E-4</v>
      </c>
      <c r="CT494" s="223">
        <f t="shared" ca="1" si="1205"/>
        <v>8.5064639427554346E-5</v>
      </c>
      <c r="CU494" s="223">
        <f t="shared" ca="1" si="1206"/>
        <v>-6.7222695934793464E-5</v>
      </c>
      <c r="CV494" s="223">
        <f t="shared" ca="1" si="1207"/>
        <v>4.8369660524114182E-5</v>
      </c>
      <c r="CW494" s="223">
        <f t="shared" ca="1" si="1208"/>
        <v>-2.8789100396547248E-5</v>
      </c>
      <c r="CX494" s="223">
        <f t="shared" ca="1" si="1209"/>
        <v>8.775525402056507E-6</v>
      </c>
      <c r="CY494" s="223">
        <f t="shared" ca="1" si="1210"/>
        <v>1.1370041662772063E-5</v>
      </c>
      <c r="CZ494" s="223">
        <f t="shared" ca="1" si="1211"/>
        <v>-3.134459271772839E-5</v>
      </c>
      <c r="DA494" s="223">
        <f t="shared" ca="1" si="1212"/>
        <v>5.0847691922573317E-5</v>
      </c>
      <c r="DB494" s="223">
        <f t="shared" ca="1" si="1213"/>
        <v>-6.9585994511748851E-5</v>
      </c>
      <c r="DC494" s="223">
        <f t="shared" ca="1" si="1214"/>
        <v>8.7277658972644204E-5</v>
      </c>
      <c r="DD494" s="223">
        <f t="shared" ca="1" si="1215"/>
        <v>-1.0365658620432049E-4</v>
      </c>
      <c r="DE494" s="223">
        <f t="shared" ca="1" si="1216"/>
        <v>1.1847642189565902E-4</v>
      </c>
      <c r="DF494" s="223">
        <f t="shared" ca="1" si="1217"/>
        <v>-1.3151426192353446E-4</v>
      </c>
      <c r="DG494" s="223">
        <f t="shared" ca="1" si="1218"/>
        <v>1.4257400503826507E-4</v>
      </c>
      <c r="DH494" s="223">
        <f t="shared" ca="1" si="1219"/>
        <v>-1.5148930240896431E-4</v>
      </c>
      <c r="DI494" s="223">
        <f t="shared" ca="1" si="1220"/>
        <v>1.5812605966480321E-4</v>
      </c>
      <c r="DJ494" s="223">
        <f t="shared" ca="1" si="1221"/>
        <v>-1.6238445379913852E-4</v>
      </c>
      <c r="DK494" s="223">
        <f t="shared" ca="1" si="1222"/>
        <v>1.6420043460046535E-4</v>
      </c>
      <c r="DL494" s="223">
        <f t="shared" ca="1" si="1223"/>
        <v>-1.6354668802721377E-4</v>
      </c>
      <c r="DM494" s="223">
        <f t="shared" ca="1" si="1224"/>
        <v>1.6043304703635306E-4</v>
      </c>
      <c r="DN494" s="223">
        <f t="shared" ca="1" si="1225"/>
        <v>-1.5490634368657086E-4</v>
      </c>
      <c r="DO494" s="223">
        <f t="shared" ca="1" si="1226"/>
        <v>1.4704970474052181E-4</v>
      </c>
      <c r="DP494" s="223">
        <f t="shared" ca="1" si="1227"/>
        <v>-1.3698130136092707E-4</v>
      </c>
      <c r="DQ494" s="223">
        <f t="shared" ca="1" si="1228"/>
        <v>1.248525717063147E-4</v>
      </c>
      <c r="DR494" s="223">
        <f t="shared" ca="1" si="1229"/>
        <v>-1.108459431601499E-4</v>
      </c>
      <c r="DS494" s="223">
        <f t="shared" ca="1" si="1230"/>
        <v>9.5172088453160055E-5</v>
      </c>
      <c r="DT494" s="223">
        <f t="shared" ca="1" si="1231"/>
        <v>-7.8066756949408841E-5</v>
      </c>
      <c r="DU494" s="223">
        <f t="shared" ca="1" si="1232"/>
        <v>5.9787228756399391E-5</v>
      </c>
      <c r="DV494" s="223">
        <f t="shared" ca="1" si="1233"/>
        <v>-4.0608444992795753E-5</v>
      </c>
      <c r="DW494" s="223">
        <f t="shared" ca="1" si="1234"/>
        <v>2.0818872418046228E-5</v>
      </c>
      <c r="DX494" s="223">
        <f t="shared" ca="1" si="1235"/>
        <v>-7.1616462386903221E-7</v>
      </c>
      <c r="DY494" s="223">
        <f t="shared" ca="1" si="1236"/>
        <v>-1.9397314952849747E-5</v>
      </c>
      <c r="DZ494" s="223">
        <f t="shared" ca="1" si="1237"/>
        <v>3.9219040857616124E-5</v>
      </c>
      <c r="EA494" s="223">
        <f t="shared" ca="1" si="1238"/>
        <v>-5.8450875882699388E-5</v>
      </c>
      <c r="EB494" s="223">
        <f t="shared" ca="1" si="1239"/>
        <v>7.6803555328280529E-5</v>
      </c>
      <c r="EC494" s="223">
        <f t="shared" ca="1" si="1240"/>
        <v>-9.4001037812768931E-5</v>
      </c>
      <c r="ED494" s="223">
        <f t="shared" ca="1" si="1241"/>
        <v>1.0978465719215264E-4</v>
      </c>
      <c r="EE494" s="223">
        <f t="shared" ca="1" si="1242"/>
        <v>-1.2391701313952378E-4</v>
      </c>
      <c r="EF494" s="223">
        <f t="shared" ca="1" si="1243"/>
        <v>1.3618554186699521E-4</v>
      </c>
      <c r="EG494" s="223">
        <f t="shared" ca="1" si="1244"/>
        <v>-1.4640571328293893E-4</v>
      </c>
      <c r="EH494" s="223">
        <f t="shared" ca="1" si="1245"/>
        <v>1.5442380649629097E-4</v>
      </c>
      <c r="EI494" s="223">
        <f t="shared" ca="1" si="1246"/>
        <v>-1.6011922192186071E-4</v>
      </c>
      <c r="EJ494" s="223">
        <f t="shared" ca="1" si="1247"/>
        <v>1.6340629521033917E-4</v>
      </c>
      <c r="EK494" s="223">
        <f t="shared" ca="1" si="1248"/>
        <v>-1.6423558571985439E-4</v>
      </c>
      <c r="EL494" s="223">
        <f t="shared" ca="1" si="1249"/>
        <v>1.6259462014923544E-4</v>
      </c>
      <c r="EM494" s="223">
        <f t="shared" ca="1" si="1250"/>
        <v>-1.5850808014808185E-4</v>
      </c>
      <c r="EN494" s="223">
        <f t="shared" ca="1" si="1251"/>
        <v>1.5203743108176918E-4</v>
      </c>
      <c r="EO494" s="223">
        <f t="shared" ca="1" si="1252"/>
        <v>-1.4327999753515304E-4</v>
      </c>
      <c r="EP494" s="223">
        <f t="shared" ca="1" si="1253"/>
        <v>1.323674994602162E-4</v>
      </c>
      <c r="EQ494" s="223">
        <f t="shared" ca="1" si="1254"/>
        <v>-1.194640709853936E-4</v>
      </c>
      <c r="ER494" s="223">
        <f t="shared" ca="1" si="1255"/>
        <v>1.0476379168547919E-4</v>
      </c>
      <c r="ES494" s="223">
        <f t="shared" ca="1" si="1256"/>
        <v>-8.8487767444207164E-5</v>
      </c>
      <c r="ET494" s="223">
        <f t="shared" ca="1" si="1257"/>
        <v>7.0880804815940087E-5</v>
      </c>
      <c r="EU494" s="223">
        <f t="shared" ca="1" si="1258"/>
        <v>-5.2207728907197116E-5</v>
      </c>
      <c r="EV494" s="223">
        <f t="shared" ca="1" si="1259"/>
        <v>3.2749400160600952E-5</v>
      </c>
      <c r="EW494" s="223">
        <f t="shared" ca="1" si="1260"/>
        <v>-1.2798489952363018E-5</v>
      </c>
      <c r="EX494" s="223">
        <f t="shared" ca="1" si="1261"/>
        <v>-7.3449214576166061E-6</v>
      </c>
      <c r="EY494" s="223">
        <f t="shared" ca="1" si="1262"/>
        <v>2.7377858412211124E-5</v>
      </c>
      <c r="EZ494" s="223">
        <f t="shared" ca="1" si="1263"/>
        <v>-4.6999006892904645E-5</v>
      </c>
      <c r="FA494" s="223">
        <f t="shared" ca="1" si="1264"/>
        <v>6.5913246563123262E-5</v>
      </c>
      <c r="FB494" s="223">
        <f t="shared" ca="1" si="1265"/>
        <v>-8.383608965282122E-5</v>
      </c>
      <c r="FC494" s="223">
        <f t="shared" ca="1" si="1266"/>
        <v>1.0049795991929189E-4</v>
      </c>
      <c r="FD494" s="223">
        <f t="shared" ca="1" si="1267"/>
        <v>-1.1564824732480898E-4</v>
      </c>
      <c r="FE494" s="223">
        <f t="shared" ca="1" si="1268"/>
        <v>1.2905907744488088E-4</v>
      </c>
      <c r="FF494" s="223">
        <f t="shared" ca="1" si="1269"/>
        <v>-1.40528738911659E-4</v>
      </c>
      <c r="FG494" s="223">
        <f t="shared" ca="1" si="1270"/>
        <v>1.4988471734068864E-4</v>
      </c>
      <c r="FH494" s="223">
        <f t="shared" ca="1" si="1271"/>
        <v>-1.5698629010783697E-4</v>
      </c>
      <c r="FI494" s="223">
        <f t="shared" ca="1" si="1272"/>
        <v>1.6172664294851892E-4</v>
      </c>
      <c r="FJ494" s="223">
        <f t="shared" ca="1" si="1273"/>
        <v>-1.6403447654367802E-4</v>
      </c>
      <c r="FK494" s="223">
        <f t="shared" ca="1" si="1274"/>
        <v>1.6387507892790554E-4</v>
      </c>
      <c r="FL494" s="223">
        <f t="shared" ca="1" si="1275"/>
        <v>-1.6125084758971046E-4</v>
      </c>
      <c r="FM494" s="223">
        <f t="shared" ca="1" si="1276"/>
        <v>1.5620125341106629E-4</v>
      </c>
      <c r="FN494" s="223">
        <f t="shared" ca="1" si="1277"/>
        <v>-1.4880224698858585E-4</v>
      </c>
      <c r="FO494" s="223">
        <f t="shared" ca="1" si="1278"/>
        <v>1.3916511626588105E-4</v>
      </c>
      <c r="FP494" s="223">
        <f t="shared" ca="1" si="1279"/>
        <v>-1.2743481265928757E-4</v>
      </c>
      <c r="FQ494" s="223">
        <f t="shared" ca="1" si="1280"/>
        <v>1.1378777085364552E-4</v>
      </c>
      <c r="FR494" s="223">
        <f t="shared" ca="1" si="1281"/>
        <v>-9.842925506041348E-5</v>
      </c>
      <c r="FS494" s="223">
        <f t="shared" ca="1" si="1282"/>
        <v>8.1590271652867881E-5</v>
      </c>
      <c r="FT494" s="223">
        <f t="shared" ca="1" si="1283"/>
        <v>-6.3524094615244686E-5</v>
      </c>
      <c r="FU494" s="223">
        <f t="shared" ca="1" si="1284"/>
        <v>4.4502456066200581E-5</v>
      </c>
      <c r="FV494" s="223">
        <f t="shared" ca="1" si="1285"/>
        <v>-2.4811459154919709E-5</v>
      </c>
      <c r="FW494" s="223">
        <f t="shared" ca="1" si="1286"/>
        <v>4.7472748033785801E-6</v>
      </c>
      <c r="FX494" s="223">
        <f t="shared" ca="1" si="1287"/>
        <v>1.5388312979981025E-5</v>
      </c>
      <c r="FY494" s="223">
        <f t="shared" ca="1" si="1288"/>
        <v>-3.5292446212640249E-5</v>
      </c>
      <c r="FZ494" s="223">
        <f t="shared" ca="1" si="1289"/>
        <v>5.4665748203961223E-5</v>
      </c>
      <c r="GA494" s="223">
        <f t="shared" ca="1" si="1290"/>
        <v>-7.3216826459258219E-5</v>
      </c>
      <c r="GB494" s="223">
        <f t="shared" ca="1" si="1291"/>
        <v>9.0666655494214316E-5</v>
      </c>
      <c r="GC494" s="223">
        <f t="shared" ca="1" si="1292"/>
        <v>-1.0675277363778023E-4</v>
      </c>
      <c r="GD494" s="223">
        <f t="shared" ca="1" si="1293"/>
        <v>1.2123323070007636E-4</v>
      </c>
      <c r="GE494" s="223">
        <f t="shared" ca="1" si="1294"/>
        <v>-1.3389022712843895E-4</v>
      </c>
      <c r="GF494" s="223">
        <f t="shared" ca="1" si="1295"/>
        <v>1.4453338991542042E-4</v>
      </c>
      <c r="GG494" s="223">
        <f t="shared" ca="1" si="1296"/>
        <v>-1.5300263598602118E-4</v>
      </c>
      <c r="GH494" s="223">
        <f t="shared" ca="1" si="1297"/>
        <v>1.5917057999613861E-4</v>
      </c>
      <c r="GI494" s="223">
        <f t="shared" ca="1" si="1298"/>
        <v>-1.6294445032673377E-4</v>
      </c>
      <c r="GJ494" s="223">
        <f t="shared" ca="1" si="1299"/>
        <v>1.6426748445529942E-4</v>
      </c>
      <c r="GK494" s="223">
        <f t="shared" ca="1" si="1300"/>
        <v>-1.6311978271705838E-4</v>
      </c>
      <c r="GL494" s="223">
        <f t="shared" ca="1" si="1301"/>
        <v>1.5951860761443754E-4</v>
      </c>
      <c r="GM494" s="223">
        <f t="shared" ca="1" si="1302"/>
        <v>-1.5351812417296339E-4</v>
      </c>
      <c r="GN494" s="223">
        <f t="shared" ca="1" si="1303"/>
        <v>1.452085852488612E-4</v>
      </c>
      <c r="GO494" s="223">
        <f t="shared" ca="1" si="1304"/>
        <v>-1.3471497404210045E-4</v>
      </c>
      <c r="GP494" s="223">
        <f t="shared" ca="1" si="1305"/>
        <v>1.2219512423269183E-4</v>
      </c>
      <c r="GQ494" s="223">
        <f t="shared" ca="1" si="1306"/>
        <v>-1.0783734601528614E-4</v>
      </c>
      <c r="GR494" s="223">
        <f t="shared" ca="1" si="1307"/>
        <v>9.1857593738530223E-5</v>
      </c>
      <c r="GS494" s="223">
        <f t="shared" ca="1" si="1308"/>
        <v>-7.4496217750661211E-5</v>
      </c>
      <c r="GT494" s="223">
        <f t="shared" ca="1" si="1309"/>
        <v>5.6014349306550247E-5</v>
      </c>
      <c r="GU494" s="223">
        <f t="shared" ca="1" si="1310"/>
        <v>-3.6689972910567716E-5</v>
      </c>
      <c r="GV494" s="223">
        <f t="shared" ca="1" si="1311"/>
        <v>1.6813745170907214E-5</v>
      </c>
      <c r="GW494" s="223">
        <f t="shared" ca="1" si="1312"/>
        <v>3.3153769464193682E-6</v>
      </c>
      <c r="GX494" s="223">
        <f t="shared" ca="1" si="1313"/>
        <v>-2.3394632708510381E-5</v>
      </c>
      <c r="GY494" s="223">
        <f t="shared" ca="1" si="1314"/>
        <v>4.312201141888082E-5</v>
      </c>
      <c r="GZ494" s="223">
        <f t="shared" ca="1" si="1315"/>
        <v>-6.2200794939431644E-5</v>
      </c>
      <c r="HA494" s="223">
        <f t="shared" ca="1" si="1316"/>
        <v>8.0344020607432754E-5</v>
      </c>
      <c r="HB494" s="223">
        <f t="shared" ca="1" si="1317"/>
        <v>-9.7278797421076083E-5</v>
      </c>
      <c r="HC494" s="223">
        <f t="shared" ca="1" si="1318"/>
        <v>1.1275041057413684E-4</v>
      </c>
      <c r="HD494" s="223">
        <f t="shared" ca="1" si="1319"/>
        <v>-1.2652615260380412E-4</v>
      </c>
      <c r="HE494" s="223">
        <f t="shared" ca="1" si="1320"/>
        <v>1.3839882352744039E-4</v>
      </c>
      <c r="HF494" s="223">
        <f t="shared" ca="1" si="1321"/>
        <v>-1.481898473232414E-4</v>
      </c>
      <c r="HG494" s="223">
        <f t="shared" ca="1" si="1322"/>
        <v>1.5575195787980803E-4</v>
      </c>
      <c r="HH494" s="223">
        <f t="shared" ca="1" si="1323"/>
        <v>-1.6097141401553753E-4</v>
      </c>
      <c r="HI494" s="223">
        <f t="shared" ca="1" si="1324"/>
        <v>1.6376971025186521E-4</v>
      </c>
      <c r="HJ494" s="223">
        <f t="shared" ca="1" si="1325"/>
        <v>-1.6410475760873618E-4</v>
      </c>
      <c r="HK494" s="223">
        <f t="shared" ca="1" si="1326"/>
        <v>1.619715166620408E-4</v>
      </c>
      <c r="HL494" s="223">
        <f t="shared" ca="1" si="1327"/>
        <v>-1.5740207334124205E-4</v>
      </c>
      <c r="HM494" s="223">
        <f t="shared" ca="1" si="1328"/>
        <v>1.5046515632713444E-4</v>
      </c>
      <c r="HN494" s="223">
        <f t="shared" ca="1" si="1329"/>
        <v>-1.4126510330851044E-4</v>
      </c>
      <c r="HO494" s="223">
        <f t="shared" ca="1" si="1330"/>
        <v>1.2994029164620325E-4</v>
      </c>
      <c r="HP494" s="223">
        <f t="shared" ca="1" si="1331"/>
        <v>-1.1666105704879107E-4</v>
      </c>
      <c r="HQ494" s="223">
        <f t="shared" ca="1" si="1332"/>
        <v>1.0162713156494028E-4</v>
      </c>
      <c r="HR494" s="223">
        <f t="shared" ca="1" si="1333"/>
        <v>-8.5064639427556135E-5</v>
      </c>
      <c r="HS494" s="223">
        <f t="shared" ca="1" si="1334"/>
        <v>6.7222695934795361E-5</v>
      </c>
      <c r="HT494" s="223">
        <f t="shared" ca="1" si="1335"/>
        <v>-4.8369660524116187E-5</v>
      </c>
      <c r="HU494" s="223">
        <f t="shared" ca="1" si="1336"/>
        <v>2.8789100396549294E-5</v>
      </c>
      <c r="HV494" s="223">
        <f t="shared" ca="1" si="1337"/>
        <v>-8.7755254020492699E-6</v>
      </c>
      <c r="HW494" s="223">
        <f t="shared" ca="1" si="1338"/>
        <v>-1.1370041662760665E-5</v>
      </c>
      <c r="HX494" s="223">
        <f t="shared" ca="1" si="1339"/>
        <v>3.1344592717717196E-5</v>
      </c>
      <c r="HY494" s="223">
        <f t="shared" ca="1" si="1340"/>
        <v>-5.0847691922571325E-5</v>
      </c>
      <c r="HZ494" s="223">
        <f t="shared" ca="1" si="1341"/>
        <v>6.9585994511746954E-5</v>
      </c>
      <c r="IA494" s="223">
        <f t="shared" ca="1" si="1342"/>
        <v>-8.7277658972642429E-5</v>
      </c>
      <c r="IB494" s="223">
        <f t="shared" ca="1" si="1343"/>
        <v>1.0365658620431886E-4</v>
      </c>
      <c r="IC494" s="223">
        <f t="shared" ca="1" si="1344"/>
        <v>-1.1847642189566404E-4</v>
      </c>
      <c r="ID494" s="223">
        <f t="shared" ca="1" si="1345"/>
        <v>1.315142619235276E-4</v>
      </c>
      <c r="IE494" s="223">
        <f t="shared" ca="1" si="1346"/>
        <v>-7.9115361384709664E-6</v>
      </c>
      <c r="IF494" s="223">
        <f t="shared" ca="1" si="1347"/>
        <v>1.514893024089635E-4</v>
      </c>
      <c r="IG494" s="223">
        <f t="shared" ca="1" si="1348"/>
        <v>-1.5812605966480264E-4</v>
      </c>
      <c r="IH494" s="223">
        <f t="shared" ca="1" si="1349"/>
        <v>1.6238445379913822E-4</v>
      </c>
      <c r="II494" s="223">
        <f t="shared" ca="1" si="1350"/>
        <v>-1.6420043460046557E-4</v>
      </c>
      <c r="IJ494" s="223">
        <f t="shared" ca="1" si="1351"/>
        <v>1.6354668802721309E-4</v>
      </c>
      <c r="IK494" s="223">
        <f t="shared" ca="1" si="1352"/>
        <v>-1.6043304703635552E-4</v>
      </c>
      <c r="IL494" s="223">
        <f t="shared" ca="1" si="1353"/>
        <v>1.5490634368657465E-4</v>
      </c>
      <c r="IM494" s="223">
        <f t="shared" ca="1" si="1354"/>
        <v>-1.4704970474052276E-4</v>
      </c>
      <c r="IN494" s="223">
        <f t="shared" ca="1" si="1355"/>
        <v>1.369813013609282E-4</v>
      </c>
      <c r="IO494" s="223">
        <f t="shared" ca="1" si="1356"/>
        <v>-1.2485257170631608E-4</v>
      </c>
      <c r="IP494" s="223">
        <f t="shared" ca="1" si="1357"/>
        <v>1.1084594316014455E-4</v>
      </c>
      <c r="IQ494" s="223">
        <f t="shared" ca="1" si="1358"/>
        <v>-9.5172088453154147E-5</v>
      </c>
      <c r="IR494" s="223">
        <f t="shared" ca="1" si="1359"/>
        <v>7.8066756949418897E-5</v>
      </c>
      <c r="IS494" s="223">
        <f t="shared" ca="1" si="1360"/>
        <v>-5.9787228756410036E-5</v>
      </c>
      <c r="IT494" s="223">
        <f t="shared" ca="1" si="1361"/>
        <v>4.0608444992797766E-5</v>
      </c>
      <c r="IU494" s="223">
        <f t="shared" ca="1" si="1362"/>
        <v>-2.0818872418048302E-5</v>
      </c>
      <c r="IV494" s="223">
        <f t="shared" ca="1" si="1363"/>
        <v>7.161646238711193E-7</v>
      </c>
      <c r="IW494" s="223">
        <f t="shared" ca="1" si="1364"/>
        <v>1.9397314952856957E-5</v>
      </c>
      <c r="IX494" s="223">
        <f t="shared" ca="1" si="1365"/>
        <v>-3.9219040857623151E-5</v>
      </c>
      <c r="IY494" s="223">
        <f t="shared" ca="1" si="1366"/>
        <v>5.8450875882688709E-5</v>
      </c>
      <c r="IZ494" s="223">
        <f t="shared" ca="1" si="1367"/>
        <v>-7.6803555328270432E-5</v>
      </c>
      <c r="JA494" s="223">
        <f t="shared" ca="1" si="1368"/>
        <v>9.400103781276721E-5</v>
      </c>
      <c r="JB494" s="223">
        <f t="shared" ca="1" si="1369"/>
        <v>-1.0978465719215109E-4</v>
      </c>
    </row>
    <row r="495" spans="2:262">
      <c r="B495" s="230">
        <v>134</v>
      </c>
      <c r="C495" s="229">
        <f t="shared" si="1370"/>
        <v>2.6171875000000019E-3</v>
      </c>
      <c r="D495" s="226">
        <f t="shared" ca="1" si="1113"/>
        <v>49.903468038914845</v>
      </c>
      <c r="E495" s="225">
        <f ca="1">EJ361</f>
        <v>-9.6531961085154827E-2</v>
      </c>
      <c r="F495" s="224">
        <v>134</v>
      </c>
      <c r="G495" s="223">
        <f t="shared" ca="1" si="1114"/>
        <v>1.2521797770066197E-4</v>
      </c>
      <c r="H495" s="223">
        <f t="shared" ca="1" si="1115"/>
        <v>-1.4181812201475793E-4</v>
      </c>
      <c r="I495" s="223">
        <f t="shared" ca="1" si="1116"/>
        <v>1.5534833226797353E-4</v>
      </c>
      <c r="J495" s="223">
        <f t="shared" ca="1" si="1117"/>
        <v>-1.6551572026860849E-4</v>
      </c>
      <c r="K495" s="223">
        <f t="shared" ca="1" si="1118"/>
        <v>1.7210019277124467E-4</v>
      </c>
      <c r="L495" s="223">
        <f t="shared" ca="1" si="1119"/>
        <v>-1.7495921583084322E-4</v>
      </c>
      <c r="M495" s="223">
        <f t="shared" ca="1" si="1120"/>
        <v>1.7403090023221206E-4</v>
      </c>
      <c r="N495" s="223">
        <f t="shared" ca="1" si="1121"/>
        <v>-1.6933534120461378E-4</v>
      </c>
      <c r="O495" s="223">
        <f t="shared" ca="1" si="1122"/>
        <v>1.6097418342073832E-4</v>
      </c>
      <c r="P495" s="223">
        <f t="shared" ca="1" si="1123"/>
        <v>-1.4912842069649936E-4</v>
      </c>
      <c r="Q495" s="223">
        <f t="shared" ca="1" si="1124"/>
        <v>1.3405447802150751E-4</v>
      </c>
      <c r="R495" s="223">
        <f t="shared" ca="1" si="1125"/>
        <v>-1.1607866073243028E-4</v>
      </c>
      <c r="S495" s="223">
        <f t="shared" ca="1" si="1126"/>
        <v>9.5590090987875842E-5</v>
      </c>
      <c r="T495" s="223">
        <f t="shared" ca="1" si="1127"/>
        <v>-7.3032284448775597E-5</v>
      </c>
      <c r="U495" s="223">
        <f t="shared" ca="1" si="1128"/>
        <v>4.8893549503712993E-5</v>
      </c>
      <c r="V495" s="223">
        <f t="shared" ca="1" si="1129"/>
        <v>-2.3696416866971672E-5</v>
      </c>
      <c r="W495" s="223">
        <f t="shared" ca="1" si="1130"/>
        <v>-2.0136716334297081E-6</v>
      </c>
      <c r="X495" s="223">
        <f t="shared" ca="1" si="1131"/>
        <v>2.768017022411511E-5</v>
      </c>
      <c r="Y495" s="223">
        <f t="shared" ca="1" si="1132"/>
        <v>-5.2747476721611509E-5</v>
      </c>
      <c r="Z495" s="223">
        <f t="shared" ca="1" si="1133"/>
        <v>7.6672959641749339E-5</v>
      </c>
      <c r="AA495" s="223">
        <f t="shared" ca="1" si="1134"/>
        <v>-9.8938704532581791E-5</v>
      </c>
      <c r="AB495" s="223">
        <f t="shared" ca="1" si="1135"/>
        <v>1.1906272525820052E-4</v>
      </c>
      <c r="AC495" s="223">
        <f t="shared" ca="1" si="1136"/>
        <v>-1.3660939754302483E-4</v>
      </c>
      <c r="AD495" s="223">
        <f t="shared" ca="1" si="1137"/>
        <v>1.5119888892180055E-4</v>
      </c>
      <c r="AE495" s="223">
        <f t="shared" ca="1" si="1138"/>
        <v>-1.6251538096541255E-4</v>
      </c>
      <c r="AF495" s="223">
        <f t="shared" ca="1" si="1139"/>
        <v>1.7031390579612765E-4</v>
      </c>
      <c r="AG495" s="223">
        <f t="shared" ca="1" si="1140"/>
        <v>-1.7442564890235527E-4</v>
      </c>
      <c r="AH495" s="223">
        <f t="shared" ca="1" si="1141"/>
        <v>1.7476160346302028E-4</v>
      </c>
      <c r="AI495" s="223">
        <f t="shared" ca="1" si="1142"/>
        <v>-1.7131449707644348E-4</v>
      </c>
      <c r="AJ495" s="223">
        <f t="shared" ca="1" si="1143"/>
        <v>1.6415894918587551E-4</v>
      </c>
      <c r="AK495" s="223">
        <f t="shared" ca="1" si="1144"/>
        <v>-1.5344985579389788E-4</v>
      </c>
      <c r="AL495" s="223">
        <f t="shared" ca="1" si="1145"/>
        <v>1.3941903643173702E-4</v>
      </c>
      <c r="AM495" s="223">
        <f t="shared" ca="1" si="1146"/>
        <v>-1.2237021596649849E-4</v>
      </c>
      <c r="AN495" s="223">
        <f t="shared" ca="1" si="1147"/>
        <v>1.0267244987501985E-4</v>
      </c>
      <c r="AO495" s="223">
        <f t="shared" ca="1" si="1148"/>
        <v>-8.0752135307311649E-5</v>
      </c>
      <c r="AP495" s="223">
        <f t="shared" ca="1" si="1149"/>
        <v>5.7083780875960643E-5</v>
      </c>
      <c r="AQ495" s="223">
        <f t="shared" ca="1" si="1150"/>
        <v>-3.2179734977644844E-5</v>
      </c>
      <c r="AR495" s="223">
        <f t="shared" ca="1" si="1151"/>
        <v>6.579094997593592E-6</v>
      </c>
      <c r="AS495" s="223">
        <f t="shared" ca="1" si="1152"/>
        <v>1.9163962520749619E-5</v>
      </c>
      <c r="AT495" s="223">
        <f t="shared" ca="1" si="1153"/>
        <v>-4.449217812433802E-5</v>
      </c>
      <c r="AU495" s="223">
        <f t="shared" ca="1" si="1154"/>
        <v>6.8857272434778426E-5</v>
      </c>
      <c r="AV495" s="223">
        <f t="shared" ca="1" si="1155"/>
        <v>-9.1731814741118341E-5</v>
      </c>
      <c r="AW495" s="223">
        <f t="shared" ca="1" si="1156"/>
        <v>1.1262064028193205E-4</v>
      </c>
      <c r="AX495" s="223">
        <f t="shared" ca="1" si="1157"/>
        <v>-1.3107156906703936E-4</v>
      </c>
      <c r="AY495" s="223">
        <f t="shared" ca="1" si="1158"/>
        <v>1.4668519420875503E-4</v>
      </c>
      <c r="AZ495" s="223">
        <f t="shared" ca="1" si="1159"/>
        <v>-1.5912352787480526E-4</v>
      </c>
      <c r="BA495" s="223">
        <f t="shared" ca="1" si="1160"/>
        <v>1.6811731770421153E-4</v>
      </c>
      <c r="BB495" s="223">
        <f t="shared" ca="1" si="1161"/>
        <v>-1.7347187530777902E-4</v>
      </c>
      <c r="BC495" s="223">
        <f t="shared" ca="1" si="1162"/>
        <v>1.7507129068377729E-4</v>
      </c>
      <c r="BD495" s="223">
        <f t="shared" ca="1" si="1163"/>
        <v>-1.7288094131943851E-4</v>
      </c>
      <c r="BE495" s="223">
        <f t="shared" ca="1" si="1164"/>
        <v>1.6694824166379893E-4</v>
      </c>
      <c r="BF495" s="223">
        <f t="shared" ca="1" si="1165"/>
        <v>-1.5740161674806822E-4</v>
      </c>
      <c r="BG495" s="223">
        <f t="shared" ca="1" si="1166"/>
        <v>1.4444772217153711E-4</v>
      </c>
      <c r="BH495" s="223">
        <f t="shared" ca="1" si="1167"/>
        <v>-1.2836697063193839E-4</v>
      </c>
      <c r="BI495" s="223">
        <f t="shared" ca="1" si="1168"/>
        <v>1.095074618373674E-4</v>
      </c>
      <c r="BJ495" s="223">
        <f t="shared" ca="1" si="1169"/>
        <v>-8.8277447198842826E-5</v>
      </c>
      <c r="BK495" s="223">
        <f t="shared" ca="1" si="1170"/>
        <v>6.5136492420131751E-5</v>
      </c>
      <c r="BL495" s="223">
        <f t="shared" ca="1" si="1171"/>
        <v>-4.0585529288143728E-5</v>
      </c>
      <c r="BM495" s="223">
        <f t="shared" ca="1" si="1172"/>
        <v>1.5156012012507039E-5</v>
      </c>
      <c r="BN495" s="223">
        <f t="shared" ca="1" si="1173"/>
        <v>1.0601587153111737E-5</v>
      </c>
      <c r="BO495" s="223">
        <f t="shared" ca="1" si="1174"/>
        <v>-3.6129693972912067E-5</v>
      </c>
      <c r="BP495" s="223">
        <f t="shared" ca="1" si="1175"/>
        <v>6.0875702027325042E-5</v>
      </c>
      <c r="BQ495" s="223">
        <f t="shared" ca="1" si="1176"/>
        <v>-8.4303934973183357E-5</v>
      </c>
      <c r="BR495" s="223">
        <f t="shared" ca="1" si="1177"/>
        <v>1.0590724231881756E-4</v>
      </c>
      <c r="BS495" s="223">
        <f t="shared" ca="1" si="1178"/>
        <v>-1.2521797770066113E-4</v>
      </c>
      <c r="BT495" s="223">
        <f t="shared" ca="1" si="1179"/>
        <v>1.4181812201475774E-4</v>
      </c>
      <c r="BU495" s="223">
        <f t="shared" ca="1" si="1180"/>
        <v>-1.5534833226797144E-4</v>
      </c>
      <c r="BV495" s="223">
        <f t="shared" ca="1" si="1181"/>
        <v>1.6551572026860729E-4</v>
      </c>
      <c r="BW495" s="223">
        <f t="shared" ca="1" si="1182"/>
        <v>-1.7210019277124418E-4</v>
      </c>
      <c r="BX495" s="223">
        <f t="shared" ca="1" si="1183"/>
        <v>1.7495921583084314E-4</v>
      </c>
      <c r="BY495" s="223">
        <f t="shared" ca="1" si="1184"/>
        <v>-1.7403090023221217E-4</v>
      </c>
      <c r="BZ495" s="223">
        <f t="shared" ca="1" si="1185"/>
        <v>1.6933534120461383E-4</v>
      </c>
      <c r="CA495" s="223">
        <f t="shared" ca="1" si="1186"/>
        <v>-1.6097418342074011E-4</v>
      </c>
      <c r="CB495" s="223">
        <f t="shared" ca="1" si="1187"/>
        <v>1.4912842069650113E-4</v>
      </c>
      <c r="CC495" s="223">
        <f t="shared" ca="1" si="1188"/>
        <v>-1.3405447802150884E-4</v>
      </c>
      <c r="CD495" s="223">
        <f t="shared" ca="1" si="1189"/>
        <v>1.1607866073243183E-4</v>
      </c>
      <c r="CE495" s="223">
        <f t="shared" ca="1" si="1190"/>
        <v>-9.5590090987876519E-5</v>
      </c>
      <c r="CF495" s="223">
        <f t="shared" ca="1" si="1191"/>
        <v>7.3032284448779745E-5</v>
      </c>
      <c r="CG495" s="223">
        <f t="shared" ca="1" si="1192"/>
        <v>-4.889354950371256E-5</v>
      </c>
      <c r="CH495" s="223">
        <f t="shared" ca="1" si="1193"/>
        <v>2.3696416866974938E-5</v>
      </c>
      <c r="CI495" s="223">
        <f t="shared" ca="1" si="1194"/>
        <v>2.013671633432649E-6</v>
      </c>
      <c r="CJ495" s="223">
        <f t="shared" ca="1" si="1195"/>
        <v>-2.7680170224113077E-5</v>
      </c>
      <c r="CK495" s="223">
        <f t="shared" ca="1" si="1196"/>
        <v>5.2747476721605986E-5</v>
      </c>
      <c r="CL495" s="223">
        <f t="shared" ca="1" si="1197"/>
        <v>-7.6672959641749719E-5</v>
      </c>
      <c r="CM495" s="223">
        <f t="shared" ca="1" si="1198"/>
        <v>9.8938704532578037E-5</v>
      </c>
      <c r="CN495" s="223">
        <f t="shared" ca="1" si="1199"/>
        <v>-1.1906272525820266E-4</v>
      </c>
      <c r="CO495" s="223">
        <f t="shared" ca="1" si="1200"/>
        <v>1.3660939754302356E-4</v>
      </c>
      <c r="CP495" s="223">
        <f t="shared" ca="1" si="1201"/>
        <v>-1.5119888892179702E-4</v>
      </c>
      <c r="CQ495" s="223">
        <f t="shared" ca="1" si="1202"/>
        <v>1.6251538096541271E-4</v>
      </c>
      <c r="CR495" s="223">
        <f t="shared" ca="1" si="1203"/>
        <v>-1.7031390579612659E-4</v>
      </c>
      <c r="CS495" s="223">
        <f t="shared" ca="1" si="1204"/>
        <v>1.744256489023553E-4</v>
      </c>
      <c r="CT495" s="223">
        <f t="shared" ca="1" si="1205"/>
        <v>-1.7476160346302039E-4</v>
      </c>
      <c r="CU495" s="223">
        <f t="shared" ca="1" si="1206"/>
        <v>1.7131449707644288E-4</v>
      </c>
      <c r="CV495" s="223">
        <f t="shared" ca="1" si="1207"/>
        <v>-1.6415894918587624E-4</v>
      </c>
      <c r="CW495" s="223">
        <f t="shared" ca="1" si="1208"/>
        <v>1.5344985579390005E-4</v>
      </c>
      <c r="CX495" s="223">
        <f t="shared" ca="1" si="1209"/>
        <v>-1.3941903643173675E-4</v>
      </c>
      <c r="CY495" s="223">
        <f t="shared" ca="1" si="1210"/>
        <v>1.2237021596650174E-4</v>
      </c>
      <c r="CZ495" s="223">
        <f t="shared" ca="1" si="1211"/>
        <v>-1.0267244987501747E-4</v>
      </c>
      <c r="DA495" s="223">
        <f t="shared" ca="1" si="1212"/>
        <v>8.0752135307313465E-5</v>
      </c>
      <c r="DB495" s="223">
        <f t="shared" ca="1" si="1213"/>
        <v>-5.7083780875967297E-5</v>
      </c>
      <c r="DC495" s="223">
        <f t="shared" ca="1" si="1214"/>
        <v>3.2179734977644424E-5</v>
      </c>
      <c r="DD495" s="223">
        <f t="shared" ca="1" si="1215"/>
        <v>-6.5790949975981321E-6</v>
      </c>
      <c r="DE495" s="223">
        <f t="shared" ca="1" si="1216"/>
        <v>-1.9163962520752533E-5</v>
      </c>
      <c r="DF495" s="223">
        <f t="shared" ca="1" si="1217"/>
        <v>4.4492178124336035E-5</v>
      </c>
      <c r="DG495" s="223">
        <f t="shared" ca="1" si="1218"/>
        <v>-6.8857272434771948E-5</v>
      </c>
      <c r="DH495" s="223">
        <f t="shared" ca="1" si="1219"/>
        <v>9.1731814741116607E-5</v>
      </c>
      <c r="DI495" s="223">
        <f t="shared" ca="1" si="1220"/>
        <v>-1.1262064028192667E-4</v>
      </c>
      <c r="DJ495" s="223">
        <f t="shared" ca="1" si="1221"/>
        <v>1.3107156906704128E-4</v>
      </c>
      <c r="DK495" s="223">
        <f t="shared" ca="1" si="1222"/>
        <v>-1.4668519420875389E-4</v>
      </c>
      <c r="DL495" s="223">
        <f t="shared" ca="1" si="1223"/>
        <v>1.5912352787480648E-4</v>
      </c>
      <c r="DM495" s="223">
        <f t="shared" ca="1" si="1224"/>
        <v>-1.6811731770421096E-4</v>
      </c>
      <c r="DN495" s="223">
        <f t="shared" ca="1" si="1225"/>
        <v>1.734718753077781E-4</v>
      </c>
      <c r="DO495" s="223">
        <f t="shared" ca="1" si="1226"/>
        <v>-1.7507129068377732E-4</v>
      </c>
      <c r="DP495" s="223">
        <f t="shared" ca="1" si="1227"/>
        <v>1.728809413194388E-4</v>
      </c>
      <c r="DQ495" s="223">
        <f t="shared" ca="1" si="1228"/>
        <v>-1.6694824166379806E-4</v>
      </c>
      <c r="DR495" s="223">
        <f t="shared" ca="1" si="1229"/>
        <v>1.5740161674806911E-4</v>
      </c>
      <c r="DS495" s="223">
        <f t="shared" ca="1" si="1230"/>
        <v>-1.444477221715411E-4</v>
      </c>
      <c r="DT495" s="223">
        <f t="shared" ca="1" si="1231"/>
        <v>1.2836697063193982E-4</v>
      </c>
      <c r="DU495" s="223">
        <f t="shared" ca="1" si="1232"/>
        <v>-1.0950746183737289E-4</v>
      </c>
      <c r="DV495" s="223">
        <f t="shared" ca="1" si="1233"/>
        <v>8.8277447198840318E-5</v>
      </c>
      <c r="DW495" s="223">
        <f t="shared" ca="1" si="1234"/>
        <v>-6.5136492420133648E-5</v>
      </c>
      <c r="DX495" s="223">
        <f t="shared" ca="1" si="1235"/>
        <v>4.0585529288140882E-5</v>
      </c>
      <c r="DY495" s="223">
        <f t="shared" ca="1" si="1236"/>
        <v>-1.5156012012509099E-5</v>
      </c>
      <c r="DZ495" s="223">
        <f t="shared" ca="1" si="1237"/>
        <v>-1.0601587153104717E-5</v>
      </c>
      <c r="EA495" s="223">
        <f t="shared" ca="1" si="1238"/>
        <v>3.6129693972910048E-5</v>
      </c>
      <c r="EB495" s="223">
        <f t="shared" ca="1" si="1239"/>
        <v>-6.0875702027323104E-5</v>
      </c>
      <c r="EC495" s="223">
        <f t="shared" ca="1" si="1240"/>
        <v>8.4303934973185919E-5</v>
      </c>
      <c r="ED495" s="223">
        <f t="shared" ca="1" si="1241"/>
        <v>-1.0590724231881592E-4</v>
      </c>
      <c r="EE495" s="223">
        <f t="shared" ca="1" si="1242"/>
        <v>1.252179777006562E-4</v>
      </c>
      <c r="EF495" s="223">
        <f t="shared" ca="1" si="1243"/>
        <v>-1.4181812201475652E-4</v>
      </c>
      <c r="EG495" s="223">
        <f t="shared" ca="1" si="1244"/>
        <v>1.5534833226797049E-4</v>
      </c>
      <c r="EH495" s="223">
        <f t="shared" ca="1" si="1245"/>
        <v>-1.6551572026860824E-4</v>
      </c>
      <c r="EI495" s="223">
        <f t="shared" ca="1" si="1246"/>
        <v>1.721001927712438E-4</v>
      </c>
      <c r="EJ495" s="223">
        <f t="shared" ca="1" si="1247"/>
        <v>-1.7495921583084287E-4</v>
      </c>
      <c r="EK495" s="223">
        <f t="shared" ca="1" si="1248"/>
        <v>1.7403090023221238E-4</v>
      </c>
      <c r="EL495" s="223">
        <f t="shared" ca="1" si="1249"/>
        <v>-1.6933534120461562E-4</v>
      </c>
      <c r="EM495" s="223">
        <f t="shared" ca="1" si="1250"/>
        <v>1.6097418342073897E-4</v>
      </c>
      <c r="EN495" s="223">
        <f t="shared" ca="1" si="1251"/>
        <v>-1.4912842069650218E-4</v>
      </c>
      <c r="EO495" s="223">
        <f t="shared" ca="1" si="1252"/>
        <v>1.3405447802150697E-4</v>
      </c>
      <c r="EP495" s="223">
        <f t="shared" ca="1" si="1253"/>
        <v>-1.1607866073243335E-4</v>
      </c>
      <c r="EQ495" s="223">
        <f t="shared" ca="1" si="1254"/>
        <v>9.5590090987882428E-5</v>
      </c>
      <c r="ER495" s="223">
        <f t="shared" ca="1" si="1255"/>
        <v>-7.3032284448777088E-5</v>
      </c>
      <c r="ES495" s="223">
        <f t="shared" ca="1" si="1256"/>
        <v>4.8893549503719322E-5</v>
      </c>
      <c r="ET495" s="223">
        <f t="shared" ca="1" si="1257"/>
        <v>-2.3696416866972051E-5</v>
      </c>
      <c r="EU495" s="223">
        <f t="shared" ca="1" si="1258"/>
        <v>-2.0136716334256017E-6</v>
      </c>
      <c r="EV495" s="223">
        <f t="shared" ca="1" si="1259"/>
        <v>2.7680170224106125E-5</v>
      </c>
      <c r="EW495" s="223">
        <f t="shared" ca="1" si="1260"/>
        <v>-5.2747476721608778E-5</v>
      </c>
      <c r="EX495" s="223">
        <f t="shared" ca="1" si="1261"/>
        <v>7.667295964174339E-5</v>
      </c>
      <c r="EY495" s="223">
        <f t="shared" ca="1" si="1262"/>
        <v>-9.8938704532580435E-5</v>
      </c>
      <c r="EZ495" s="223">
        <f t="shared" ca="1" si="1263"/>
        <v>1.1906272525819748E-4</v>
      </c>
      <c r="FA495" s="223">
        <f t="shared" ca="1" si="1264"/>
        <v>-1.3660939754302537E-4</v>
      </c>
      <c r="FB495" s="223">
        <f t="shared" ca="1" si="1265"/>
        <v>1.5119888892179849E-4</v>
      </c>
      <c r="FC495" s="223">
        <f t="shared" ca="1" si="1266"/>
        <v>-1.6251538096541008E-4</v>
      </c>
      <c r="FD495" s="223">
        <f t="shared" ca="1" si="1267"/>
        <v>1.7031390579612724E-4</v>
      </c>
      <c r="FE495" s="223">
        <f t="shared" ca="1" si="1268"/>
        <v>-1.7442564890235467E-4</v>
      </c>
      <c r="FF495" s="223">
        <f t="shared" ca="1" si="1269"/>
        <v>1.7476160346302082E-4</v>
      </c>
      <c r="FG495" s="223">
        <f t="shared" ca="1" si="1270"/>
        <v>-1.7131449707644226E-4</v>
      </c>
      <c r="FH495" s="223">
        <f t="shared" ca="1" si="1271"/>
        <v>1.6415894918587521E-4</v>
      </c>
      <c r="FI495" s="223">
        <f t="shared" ca="1" si="1272"/>
        <v>-1.5344985579389864E-4</v>
      </c>
      <c r="FJ495" s="223">
        <f t="shared" ca="1" si="1273"/>
        <v>1.3941903643174101E-4</v>
      </c>
      <c r="FK495" s="223">
        <f t="shared" ca="1" si="1274"/>
        <v>-1.2237021596650679E-4</v>
      </c>
      <c r="FL495" s="223">
        <f t="shared" ca="1" si="1275"/>
        <v>1.0267244987501511E-4</v>
      </c>
      <c r="FM495" s="223">
        <f t="shared" ca="1" si="1276"/>
        <v>-8.075213530731089E-5</v>
      </c>
      <c r="FN495" s="223">
        <f t="shared" ca="1" si="1277"/>
        <v>5.7083780875964539E-5</v>
      </c>
      <c r="FO495" s="223">
        <f t="shared" ca="1" si="1278"/>
        <v>-3.2179734977651322E-5</v>
      </c>
      <c r="FP495" s="223">
        <f t="shared" ca="1" si="1279"/>
        <v>6.5790949976051659E-6</v>
      </c>
      <c r="FQ495" s="223">
        <f t="shared" ca="1" si="1280"/>
        <v>1.9163962520755433E-5</v>
      </c>
      <c r="FR495" s="223">
        <f t="shared" ca="1" si="1281"/>
        <v>-4.449217812433884E-5</v>
      </c>
      <c r="FS495" s="223">
        <f t="shared" ca="1" si="1282"/>
        <v>6.8857272434774631E-5</v>
      </c>
      <c r="FT495" s="223">
        <f t="shared" ca="1" si="1283"/>
        <v>-9.1731814741110616E-5</v>
      </c>
      <c r="FU495" s="223">
        <f t="shared" ca="1" si="1284"/>
        <v>1.1262064028192128E-4</v>
      </c>
      <c r="FV495" s="223">
        <f t="shared" ca="1" si="1285"/>
        <v>-1.3107156906704324E-4</v>
      </c>
      <c r="FW495" s="223">
        <f t="shared" ca="1" si="1286"/>
        <v>1.4668519420875549E-4</v>
      </c>
      <c r="FX495" s="223">
        <f t="shared" ca="1" si="1287"/>
        <v>-1.5912352787480355E-4</v>
      </c>
      <c r="FY495" s="223">
        <f t="shared" ca="1" si="1288"/>
        <v>1.6811731770420901E-4</v>
      </c>
      <c r="FZ495" s="223">
        <f t="shared" ca="1" si="1289"/>
        <v>-1.7347187530777713E-4</v>
      </c>
      <c r="GA495" s="223">
        <f t="shared" ca="1" si="1290"/>
        <v>1.7507129068377729E-4</v>
      </c>
      <c r="GB495" s="223">
        <f t="shared" ca="1" si="1291"/>
        <v>-1.7288094131943834E-4</v>
      </c>
      <c r="GC495" s="223">
        <f t="shared" ca="1" si="1292"/>
        <v>1.6694824166380018E-4</v>
      </c>
      <c r="GD495" s="223">
        <f t="shared" ca="1" si="1293"/>
        <v>-1.574016167480722E-4</v>
      </c>
      <c r="GE495" s="223">
        <f t="shared" ca="1" si="1294"/>
        <v>1.4444772217154508E-4</v>
      </c>
      <c r="GF495" s="223">
        <f t="shared" ca="1" si="1295"/>
        <v>-1.2836697063193782E-4</v>
      </c>
      <c r="GG495" s="223">
        <f t="shared" ca="1" si="1296"/>
        <v>1.0950746183737064E-4</v>
      </c>
      <c r="GH495" s="223">
        <f t="shared" ca="1" si="1297"/>
        <v>-8.8277447198846363E-5</v>
      </c>
      <c r="GI495" s="223">
        <f t="shared" ca="1" si="1298"/>
        <v>6.513649242014018E-5</v>
      </c>
      <c r="GJ495" s="223">
        <f t="shared" ca="1" si="1299"/>
        <v>-4.0585529288138049E-5</v>
      </c>
      <c r="GK495" s="223">
        <f t="shared" ca="1" si="1300"/>
        <v>1.5156012012506199E-5</v>
      </c>
      <c r="GL495" s="223">
        <f t="shared" ca="1" si="1301"/>
        <v>1.0601587153107617E-5</v>
      </c>
      <c r="GM495" s="223">
        <f t="shared" ca="1" si="1302"/>
        <v>-3.6129693972903183E-5</v>
      </c>
      <c r="GN495" s="223">
        <f t="shared" ca="1" si="1303"/>
        <v>6.087570202731651E-5</v>
      </c>
      <c r="GO495" s="223">
        <f t="shared" ca="1" si="1304"/>
        <v>-8.430393497318848E-5</v>
      </c>
      <c r="GP495" s="223">
        <f t="shared" ca="1" si="1305"/>
        <v>1.0590724231881824E-4</v>
      </c>
      <c r="GQ495" s="223">
        <f t="shared" ca="1" si="1306"/>
        <v>-1.2521797770065823E-4</v>
      </c>
      <c r="GR495" s="223">
        <f t="shared" ca="1" si="1307"/>
        <v>1.418181220147524E-4</v>
      </c>
      <c r="GS495" s="223">
        <f t="shared" ca="1" si="1308"/>
        <v>-1.5534833226796724E-4</v>
      </c>
      <c r="GT495" s="223">
        <f t="shared" ca="1" si="1309"/>
        <v>1.6551572026860919E-4</v>
      </c>
      <c r="GU495" s="223">
        <f t="shared" ca="1" si="1310"/>
        <v>-1.7210019277124434E-4</v>
      </c>
      <c r="GV495" s="223">
        <f t="shared" ca="1" si="1311"/>
        <v>1.7495921583084297E-4</v>
      </c>
      <c r="GW495" s="223">
        <f t="shared" ca="1" si="1312"/>
        <v>-1.7403090023221314E-4</v>
      </c>
      <c r="GX495" s="223">
        <f t="shared" ca="1" si="1313"/>
        <v>1.6933534120461741E-4</v>
      </c>
      <c r="GY495" s="223">
        <f t="shared" ca="1" si="1314"/>
        <v>-1.6097418342073783E-4</v>
      </c>
      <c r="GZ495" s="223">
        <f t="shared" ca="1" si="1315"/>
        <v>1.4912842069650067E-4</v>
      </c>
      <c r="HA495" s="223">
        <f t="shared" ca="1" si="1316"/>
        <v>-1.3405447802151149E-4</v>
      </c>
      <c r="HB495" s="223">
        <f t="shared" ca="1" si="1317"/>
        <v>1.1607866073243863E-4</v>
      </c>
      <c r="HC495" s="223">
        <f t="shared" ca="1" si="1318"/>
        <v>-9.5590090987888337E-5</v>
      </c>
      <c r="HD495" s="223">
        <f t="shared" ca="1" si="1319"/>
        <v>7.3032284448774432E-5</v>
      </c>
      <c r="HE495" s="223">
        <f t="shared" ca="1" si="1320"/>
        <v>-4.8893549503716531E-5</v>
      </c>
      <c r="HF495" s="223">
        <f t="shared" ca="1" si="1321"/>
        <v>2.3696416866979031E-5</v>
      </c>
      <c r="HG495" s="223">
        <f t="shared" ca="1" si="1322"/>
        <v>2.0136716334185814E-6</v>
      </c>
      <c r="HH495" s="223">
        <f t="shared" ca="1" si="1323"/>
        <v>-2.7680170224099186E-5</v>
      </c>
      <c r="HI495" s="223">
        <f t="shared" ca="1" si="1324"/>
        <v>5.2747476721611543E-5</v>
      </c>
      <c r="HJ495" s="223">
        <f t="shared" ca="1" si="1325"/>
        <v>-7.6672959641746019E-5</v>
      </c>
      <c r="HK495" s="223">
        <f t="shared" ca="1" si="1326"/>
        <v>9.8938704532574635E-5</v>
      </c>
      <c r="HL495" s="223">
        <f t="shared" ca="1" si="1327"/>
        <v>-1.1906272525819235E-4</v>
      </c>
      <c r="HM495" s="223">
        <f t="shared" ca="1" si="1328"/>
        <v>1.3660939754302719E-4</v>
      </c>
      <c r="HN495" s="223">
        <f t="shared" ca="1" si="1329"/>
        <v>-1.5119888892179995E-4</v>
      </c>
      <c r="HO495" s="223">
        <f t="shared" ca="1" si="1330"/>
        <v>1.6251538096541119E-4</v>
      </c>
      <c r="HP495" s="223">
        <f t="shared" ca="1" si="1331"/>
        <v>-1.7031390579612561E-4</v>
      </c>
      <c r="HQ495" s="223">
        <f t="shared" ca="1" si="1332"/>
        <v>1.7442564890235408E-4</v>
      </c>
      <c r="HR495" s="223">
        <f t="shared" ca="1" si="1333"/>
        <v>-1.7476160346302004E-4</v>
      </c>
      <c r="HS495" s="223">
        <f t="shared" ca="1" si="1334"/>
        <v>1.7131449707644372E-4</v>
      </c>
      <c r="HT495" s="223">
        <f t="shared" ca="1" si="1335"/>
        <v>-1.6415894918587765E-4</v>
      </c>
      <c r="HU495" s="223">
        <f t="shared" ca="1" si="1336"/>
        <v>1.5344985579390203E-4</v>
      </c>
      <c r="HV495" s="223">
        <f t="shared" ca="1" si="1337"/>
        <v>-1.3941903643174526E-4</v>
      </c>
      <c r="HW495" s="223">
        <f t="shared" ca="1" si="1338"/>
        <v>1.2237021596649757E-4</v>
      </c>
      <c r="HX495" s="223">
        <f t="shared" ca="1" si="1339"/>
        <v>-1.026724498750208E-4</v>
      </c>
      <c r="HY495" s="223">
        <f t="shared" ca="1" si="1340"/>
        <v>8.0752135307317124E-5</v>
      </c>
      <c r="HZ495" s="223">
        <f t="shared" ca="1" si="1341"/>
        <v>-5.708378087597118E-5</v>
      </c>
      <c r="IA495" s="223">
        <f t="shared" ca="1" si="1342"/>
        <v>3.2179734977658248E-5</v>
      </c>
      <c r="IB495" s="223">
        <f t="shared" ca="1" si="1343"/>
        <v>-6.5790949975923045E-6</v>
      </c>
      <c r="IC495" s="223">
        <f t="shared" ca="1" si="1344"/>
        <v>-1.9163962520748454E-5</v>
      </c>
      <c r="ID495" s="223">
        <f t="shared" ca="1" si="1345"/>
        <v>4.4492178124332037E-5</v>
      </c>
      <c r="IE495" s="223">
        <f t="shared" ca="1" si="1346"/>
        <v>3.5176700891295797E-5</v>
      </c>
      <c r="IF495" s="223">
        <f t="shared" ca="1" si="1347"/>
        <v>9.1731814741104613E-5</v>
      </c>
      <c r="IG495" s="223">
        <f t="shared" ca="1" si="1348"/>
        <v>-1.1262064028193116E-4</v>
      </c>
      <c r="IH495" s="223">
        <f t="shared" ca="1" si="1349"/>
        <v>1.3107156906703855E-4</v>
      </c>
      <c r="II495" s="223">
        <f t="shared" ca="1" si="1350"/>
        <v>-1.4668519420875167E-4</v>
      </c>
      <c r="IJ495" s="223">
        <f t="shared" ca="1" si="1351"/>
        <v>1.5912352787480062E-4</v>
      </c>
      <c r="IK495" s="223">
        <f t="shared" ca="1" si="1352"/>
        <v>-1.6811731770420703E-4</v>
      </c>
      <c r="IL495" s="223">
        <f t="shared" ca="1" si="1353"/>
        <v>1.7347187530777886E-4</v>
      </c>
      <c r="IM495" s="223">
        <f t="shared" ca="1" si="1354"/>
        <v>-1.7507129068377735E-4</v>
      </c>
      <c r="IN495" s="223">
        <f t="shared" ca="1" si="1355"/>
        <v>1.7288094131943945E-4</v>
      </c>
      <c r="IO495" s="223">
        <f t="shared" ca="1" si="1356"/>
        <v>-1.6694824166380229E-4</v>
      </c>
      <c r="IP495" s="223">
        <f t="shared" ca="1" si="1357"/>
        <v>1.5740161674806656E-4</v>
      </c>
      <c r="IQ495" s="223">
        <f t="shared" ca="1" si="1358"/>
        <v>-1.4444772217153779E-4</v>
      </c>
      <c r="IR495" s="223">
        <f t="shared" ca="1" si="1359"/>
        <v>1.2836697063194259E-4</v>
      </c>
      <c r="IS495" s="223">
        <f t="shared" ca="1" si="1360"/>
        <v>-1.0950746183737612E-4</v>
      </c>
      <c r="IT495" s="223">
        <f t="shared" ca="1" si="1361"/>
        <v>8.8277447198852461E-5</v>
      </c>
      <c r="IU495" s="223">
        <f t="shared" ca="1" si="1362"/>
        <v>-6.5136492420128227E-5</v>
      </c>
      <c r="IV495" s="223">
        <f t="shared" ca="1" si="1363"/>
        <v>4.0585529288144907E-5</v>
      </c>
      <c r="IW495" s="223">
        <f t="shared" ca="1" si="1364"/>
        <v>-1.5156012012513192E-5</v>
      </c>
      <c r="IX495" s="223">
        <f t="shared" ca="1" si="1365"/>
        <v>-1.0601587153100583E-5</v>
      </c>
      <c r="IY495" s="223">
        <f t="shared" ca="1" si="1366"/>
        <v>3.6129693972896285E-5</v>
      </c>
      <c r="IZ495" s="223">
        <f t="shared" ca="1" si="1367"/>
        <v>-6.0875702027328579E-5</v>
      </c>
      <c r="JA495" s="223">
        <f t="shared" ca="1" si="1368"/>
        <v>8.4303934973182314E-5</v>
      </c>
      <c r="JB495" s="223">
        <f t="shared" ca="1" si="1369"/>
        <v>-1.0590724231881264E-4</v>
      </c>
    </row>
    <row r="496" spans="2:262">
      <c r="B496" s="230">
        <v>135</v>
      </c>
      <c r="C496" s="229">
        <f t="shared" si="1370"/>
        <v>2.6367187500000019E-3</v>
      </c>
      <c r="D496" s="226">
        <f t="shared" ca="1" si="1113"/>
        <v>49.904998002298619</v>
      </c>
      <c r="E496" s="225">
        <f ca="1">EK361</f>
        <v>-9.5001997701378293E-2</v>
      </c>
      <c r="F496" s="224">
        <v>135</v>
      </c>
      <c r="G496" s="223">
        <f t="shared" ca="1" si="1114"/>
        <v>9.2007500922304831E-5</v>
      </c>
      <c r="H496" s="223">
        <f t="shared" ca="1" si="1115"/>
        <v>-1.0839509422545988E-4</v>
      </c>
      <c r="I496" s="223">
        <f t="shared" ca="1" si="1116"/>
        <v>1.2159102484767166E-4</v>
      </c>
      <c r="J496" s="223">
        <f t="shared" ca="1" si="1117"/>
        <v>-1.312067423696784E-4</v>
      </c>
      <c r="K496" s="223">
        <f t="shared" ca="1" si="1118"/>
        <v>1.3695911472738815E-4</v>
      </c>
      <c r="L496" s="223">
        <f t="shared" ca="1" si="1119"/>
        <v>-1.3867876495487675E-4</v>
      </c>
      <c r="M496" s="223">
        <f t="shared" ca="1" si="1120"/>
        <v>1.36315058440914E-4</v>
      </c>
      <c r="N496" s="223">
        <f t="shared" ca="1" si="1121"/>
        <v>-1.2993759385067222E-4</v>
      </c>
      <c r="O496" s="223">
        <f t="shared" ca="1" si="1122"/>
        <v>1.1973415381285022E-4</v>
      </c>
      <c r="P496" s="223">
        <f t="shared" ca="1" si="1123"/>
        <v>-1.0600517571364798E-4</v>
      </c>
      <c r="Q496" s="223">
        <f t="shared" ca="1" si="1124"/>
        <v>8.9154905403486553E-5</v>
      </c>
      <c r="R496" s="223">
        <f t="shared" ca="1" si="1125"/>
        <v>-6.9679494293064631E-5</v>
      </c>
      <c r="S496" s="223">
        <f t="shared" ca="1" si="1126"/>
        <v>4.8152390316362268E-5</v>
      </c>
      <c r="T496" s="223">
        <f t="shared" ca="1" si="1127"/>
        <v>-2.5207452919530363E-5</v>
      </c>
      <c r="U496" s="223">
        <f t="shared" ca="1" si="1128"/>
        <v>1.520289250007937E-6</v>
      </c>
      <c r="V496" s="223">
        <f t="shared" ca="1" si="1129"/>
        <v>2.2211638903536191E-5</v>
      </c>
      <c r="W496" s="223">
        <f t="shared" ca="1" si="1130"/>
        <v>-4.5289551674949205E-5</v>
      </c>
      <c r="X496" s="223">
        <f t="shared" ca="1" si="1131"/>
        <v>6.7033926494755963E-5</v>
      </c>
      <c r="Y496" s="223">
        <f t="shared" ca="1" si="1132"/>
        <v>-8.6804506438704264E-5</v>
      </c>
      <c r="Z496" s="223">
        <f t="shared" ca="1" si="1133"/>
        <v>1.040191524105678E-4</v>
      </c>
      <c r="AA496" s="223">
        <f t="shared" ca="1" si="1134"/>
        <v>-1.1817098406205742E-4</v>
      </c>
      <c r="AB496" s="223">
        <f t="shared" ca="1" si="1135"/>
        <v>1.2884330474032132E-4</v>
      </c>
      <c r="AC496" s="223">
        <f t="shared" ca="1" si="1136"/>
        <v>-1.3572187100223068E-4</v>
      </c>
      <c r="AD496" s="223">
        <f t="shared" ca="1" si="1137"/>
        <v>1.3860414542306597E-4</v>
      </c>
      <c r="AE496" s="223">
        <f t="shared" ca="1" si="1138"/>
        <v>-1.3740526025331421E-4</v>
      </c>
      <c r="AF496" s="223">
        <f t="shared" ca="1" si="1139"/>
        <v>1.321605163253829E-4</v>
      </c>
      <c r="AG496" s="223">
        <f t="shared" ca="1" si="1140"/>
        <v>-1.230243436306421E-4</v>
      </c>
      <c r="AH496" s="223">
        <f t="shared" ca="1" si="1141"/>
        <v>1.1026575417231E-4</v>
      </c>
      <c r="AI496" s="223">
        <f t="shared" ca="1" si="1142"/>
        <v>-9.4260420983621019E-5</v>
      </c>
      <c r="AJ496" s="223">
        <f t="shared" ca="1" si="1143"/>
        <v>7.5479616542353833E-5</v>
      </c>
      <c r="AK496" s="223">
        <f t="shared" ca="1" si="1144"/>
        <v>-5.447633628692078E-5</v>
      </c>
      <c r="AL496" s="223">
        <f t="shared" ca="1" si="1145"/>
        <v>3.1869015823176824E-5</v>
      </c>
      <c r="AM496" s="223">
        <f t="shared" ca="1" si="1146"/>
        <v>-8.3233212641103477E-6</v>
      </c>
      <c r="AN496" s="223">
        <f t="shared" ca="1" si="1147"/>
        <v>-1.5467451119282005E-5</v>
      </c>
      <c r="AO496" s="223">
        <f t="shared" ca="1" si="1148"/>
        <v>3.8802788809253144E-5</v>
      </c>
      <c r="AP496" s="223">
        <f t="shared" ca="1" si="1149"/>
        <v>-6.0995589432913721E-5</v>
      </c>
      <c r="AQ496" s="223">
        <f t="shared" ca="1" si="1150"/>
        <v>8.139239229591519E-5</v>
      </c>
      <c r="AR496" s="223">
        <f t="shared" ca="1" si="1151"/>
        <v>-9.9392619346518149E-5</v>
      </c>
      <c r="AS496" s="223">
        <f t="shared" ca="1" si="1152"/>
        <v>1.1446625902528118E-4</v>
      </c>
      <c r="AT496" s="223">
        <f t="shared" ca="1" si="1153"/>
        <v>-1.2616947230450394E-4</v>
      </c>
      <c r="AU496" s="223">
        <f t="shared" ca="1" si="1154"/>
        <v>1.3415766140199706E-4</v>
      </c>
      <c r="AV496" s="223">
        <f t="shared" ca="1" si="1155"/>
        <v>-1.3819561636464175E-4</v>
      </c>
      <c r="AW496" s="223">
        <f t="shared" ca="1" si="1156"/>
        <v>1.3816444075848491E-4</v>
      </c>
      <c r="AX496" s="223">
        <f t="shared" ca="1" si="1157"/>
        <v>-1.3406505254037171E-4</v>
      </c>
      <c r="AY496" s="223">
        <f t="shared" ca="1" si="1158"/>
        <v>1.2601815702896767E-4</v>
      </c>
      <c r="AZ496" s="223">
        <f t="shared" ca="1" si="1159"/>
        <v>-1.1426069277103094E-4</v>
      </c>
      <c r="BA496" s="223">
        <f t="shared" ca="1" si="1160"/>
        <v>9.91388549533696E-5</v>
      </c>
      <c r="BB496" s="223">
        <f t="shared" ca="1" si="1161"/>
        <v>-8.1097901784159702E-5</v>
      </c>
      <c r="BC496" s="223">
        <f t="shared" ca="1" si="1162"/>
        <v>6.0669043991804155E-5</v>
      </c>
      <c r="BD496" s="223">
        <f t="shared" ca="1" si="1163"/>
        <v>-3.8453803476308184E-5</v>
      </c>
      <c r="BE496" s="223">
        <f t="shared" ca="1" si="1164"/>
        <v>1.5106301668248677E-5</v>
      </c>
      <c r="BF496" s="223">
        <f t="shared" ca="1" si="1165"/>
        <v>8.6860008904917729E-6</v>
      </c>
      <c r="BG496" s="223">
        <f t="shared" ca="1" si="1166"/>
        <v>-3.2222546626592661E-5</v>
      </c>
      <c r="BH496" s="223">
        <f t="shared" ca="1" si="1167"/>
        <v>5.4810308653545802E-5</v>
      </c>
      <c r="BI496" s="223">
        <f t="shared" ca="1" si="1168"/>
        <v>-7.5784196750955241E-5</v>
      </c>
      <c r="BJ496" s="223">
        <f t="shared" ca="1" si="1169"/>
        <v>9.4526640756696057E-5</v>
      </c>
      <c r="BK496" s="223">
        <f t="shared" ca="1" si="1170"/>
        <v>-1.1048577474445277E-4</v>
      </c>
      <c r="BL496" s="223">
        <f t="shared" ca="1" si="1171"/>
        <v>1.2319168655876612E-4</v>
      </c>
      <c r="BM496" s="223">
        <f t="shared" ca="1" si="1172"/>
        <v>-1.3227025424462216E-4</v>
      </c>
      <c r="BN496" s="223">
        <f t="shared" ca="1" si="1173"/>
        <v>1.3745416196188852E-4</v>
      </c>
      <c r="BO496" s="223">
        <f t="shared" ca="1" si="1174"/>
        <v>-1.3859077102409257E-4</v>
      </c>
      <c r="BP496" s="223">
        <f t="shared" ca="1" si="1175"/>
        <v>1.3564661430107806E-4</v>
      </c>
      <c r="BQ496" s="223">
        <f t="shared" ca="1" si="1176"/>
        <v>-1.2870838164912433E-4</v>
      </c>
      <c r="BR496" s="223">
        <f t="shared" ca="1" si="1177"/>
        <v>1.1798036735281285E-4</v>
      </c>
      <c r="BS496" s="223">
        <f t="shared" ca="1" si="1178"/>
        <v>-1.0377845473799725E-4</v>
      </c>
      <c r="BT496" s="223">
        <f t="shared" ca="1" si="1179"/>
        <v>8.6520815077230175E-5</v>
      </c>
      <c r="BU496" s="223">
        <f t="shared" ca="1" si="1180"/>
        <v>-6.6715594655725283E-5</v>
      </c>
      <c r="BV496" s="223">
        <f t="shared" ca="1" si="1181"/>
        <v>4.4945952548711604E-5</v>
      </c>
      <c r="BW496" s="223">
        <f t="shared" ca="1" si="1182"/>
        <v>-2.185288966851441E-5</v>
      </c>
      <c r="BX496" s="223">
        <f t="shared" ca="1" si="1183"/>
        <v>-1.8836253247525049E-6</v>
      </c>
      <c r="BY496" s="223">
        <f t="shared" ca="1" si="1184"/>
        <v>2.5564677506750789E-5</v>
      </c>
      <c r="BZ496" s="223">
        <f t="shared" ca="1" si="1185"/>
        <v>-4.8492985039813656E-5</v>
      </c>
      <c r="CA496" s="223">
        <f t="shared" ca="1" si="1186"/>
        <v>6.9993430438108908E-5</v>
      </c>
      <c r="CB496" s="223">
        <f t="shared" ca="1" si="1187"/>
        <v>-8.9432939209735111E-5</v>
      </c>
      <c r="CC496" s="223">
        <f t="shared" ca="1" si="1188"/>
        <v>1.0623912055485646E-4</v>
      </c>
      <c r="CD496" s="223">
        <f t="shared" ca="1" si="1189"/>
        <v>-1.1991712124978911E-4</v>
      </c>
      <c r="CE496" s="223">
        <f t="shared" ca="1" si="1190"/>
        <v>1.3006419645926584E-4</v>
      </c>
      <c r="CF496" s="223">
        <f t="shared" ca="1" si="1191"/>
        <v>-1.3638156844340626E-4</v>
      </c>
      <c r="CG496" s="223">
        <f t="shared" ca="1" si="1192"/>
        <v>1.386832239831852E-4</v>
      </c>
      <c r="CH496" s="223">
        <f t="shared" ca="1" si="1193"/>
        <v>-1.3690139148669442E-4</v>
      </c>
      <c r="CI496" s="223">
        <f t="shared" ca="1" si="1194"/>
        <v>1.3108853650436664E-4</v>
      </c>
      <c r="CJ496" s="223">
        <f t="shared" ca="1" si="1195"/>
        <v>-1.2141581689578011E-4</v>
      </c>
      <c r="CK496" s="223">
        <f t="shared" ca="1" si="1196"/>
        <v>1.0816804313523945E-4</v>
      </c>
      <c r="CL496" s="223">
        <f t="shared" ca="1" si="1197"/>
        <v>-9.1735292148448189E-5</v>
      </c>
      <c r="CM496" s="223">
        <f t="shared" ca="1" si="1198"/>
        <v>7.2601421608528327E-5</v>
      </c>
      <c r="CN496" s="223">
        <f t="shared" ca="1" si="1199"/>
        <v>-5.132982288462464E-5</v>
      </c>
      <c r="CO496" s="223">
        <f t="shared" ca="1" si="1200"/>
        <v>2.8546832143481571E-5</v>
      </c>
      <c r="CP496" s="223">
        <f t="shared" ca="1" si="1201"/>
        <v>-4.9232880593801822E-6</v>
      </c>
      <c r="CQ496" s="223">
        <f t="shared" ca="1" si="1202"/>
        <v>-1.8845220839586113E-5</v>
      </c>
      <c r="CR496" s="223">
        <f t="shared" ca="1" si="1203"/>
        <v>4.2058837577640447E-5</v>
      </c>
      <c r="CS496" s="223">
        <f t="shared" ca="1" si="1204"/>
        <v>-6.4034043820640141E-5</v>
      </c>
      <c r="CT496" s="223">
        <f t="shared" ca="1" si="1205"/>
        <v>8.4123785878820632E-5</v>
      </c>
      <c r="CU496" s="223">
        <f t="shared" ca="1" si="1206"/>
        <v>-1.0173652701839307E-4</v>
      </c>
      <c r="CV496" s="223">
        <f t="shared" ca="1" si="1207"/>
        <v>1.163536650922219E-4</v>
      </c>
      <c r="CW496" s="223">
        <f t="shared" ca="1" si="1208"/>
        <v>-1.2754480263236091E-4</v>
      </c>
      <c r="CX496" s="223">
        <f t="shared" ca="1" si="1209"/>
        <v>1.3498041978092916E-4</v>
      </c>
      <c r="CY496" s="223">
        <f t="shared" ca="1" si="1210"/>
        <v>-1.3844157690848639E-4</v>
      </c>
      <c r="CZ496" s="223">
        <f t="shared" ca="1" si="1211"/>
        <v>1.3782636122907269E-4</v>
      </c>
      <c r="DA496" s="223">
        <f t="shared" ca="1" si="1212"/>
        <v>-1.3315288759316638E-4</v>
      </c>
      <c r="DB496" s="223">
        <f t="shared" ca="1" si="1213"/>
        <v>1.2455876510107783E-4</v>
      </c>
      <c r="DC496" s="223">
        <f t="shared" ca="1" si="1214"/>
        <v>-1.1229704524216972E-4</v>
      </c>
      <c r="DD496" s="223">
        <f t="shared" ca="1" si="1215"/>
        <v>9.672877086582095E-5</v>
      </c>
      <c r="DE496" s="223">
        <f t="shared" ca="1" si="1216"/>
        <v>-7.8312345377542868E-5</v>
      </c>
      <c r="DF496" s="223">
        <f t="shared" ca="1" si="1217"/>
        <v>5.7590035181247085E-5</v>
      </c>
      <c r="DG496" s="223">
        <f t="shared" ca="1" si="1218"/>
        <v>-3.5172002799407897E-5</v>
      </c>
      <c r="DH496" s="223">
        <f t="shared" ca="1" si="1219"/>
        <v>1.1718340811348705E-5</v>
      </c>
      <c r="DI496" s="223">
        <f t="shared" ca="1" si="1220"/>
        <v>1.2080364384784193E-5</v>
      </c>
      <c r="DJ496" s="223">
        <f t="shared" ca="1" si="1221"/>
        <v>-3.5523366691819865E-5</v>
      </c>
      <c r="DK496" s="223">
        <f t="shared" ca="1" si="1222"/>
        <v>5.7920393582884153E-5</v>
      </c>
      <c r="DL496" s="223">
        <f t="shared" ca="1" si="1223"/>
        <v>-7.8611970979347581E-5</v>
      </c>
      <c r="DM496" s="223">
        <f t="shared" ca="1" si="1224"/>
        <v>9.6988841277274949E-5</v>
      </c>
      <c r="DN496" s="223">
        <f t="shared" ca="1" si="1225"/>
        <v>-1.1250990276407002E-4</v>
      </c>
      <c r="DO496" s="223">
        <f t="shared" ca="1" si="1226"/>
        <v>1.2471814220430918E-4</v>
      </c>
      <c r="DP496" s="223">
        <f t="shared" ca="1" si="1227"/>
        <v>-1.3325409146431119E-4</v>
      </c>
      <c r="DQ496" s="223">
        <f t="shared" ca="1" si="1228"/>
        <v>1.378664119489649E-4</v>
      </c>
      <c r="DR496" s="223">
        <f t="shared" ca="1" si="1229"/>
        <v>-1.3841929519508602E-4</v>
      </c>
      <c r="DS496" s="223">
        <f t="shared" ca="1" si="1230"/>
        <v>1.3489646171294109E-4</v>
      </c>
      <c r="DT496" s="223">
        <f t="shared" ca="1" si="1231"/>
        <v>-1.2740164033118765E-4</v>
      </c>
      <c r="DU496" s="223">
        <f t="shared" ca="1" si="1232"/>
        <v>1.1615551393105203E-4</v>
      </c>
      <c r="DV496" s="223">
        <f t="shared" ca="1" si="1233"/>
        <v>-1.0148922150173818E-4</v>
      </c>
      <c r="DW496" s="223">
        <f t="shared" ca="1" si="1234"/>
        <v>8.3834607847191469E-5</v>
      </c>
      <c r="DX496" s="223">
        <f t="shared" ca="1" si="1235"/>
        <v>-6.3711508038826503E-5</v>
      </c>
      <c r="DY496" s="223">
        <f t="shared" ca="1" si="1236"/>
        <v>4.1712441019886791E-5</v>
      </c>
      <c r="DZ496" s="223">
        <f t="shared" ca="1" si="1237"/>
        <v>-1.8485163053889438E-5</v>
      </c>
      <c r="EA496" s="223">
        <f t="shared" ca="1" si="1238"/>
        <v>-5.286405274056532E-6</v>
      </c>
      <c r="EB496" s="223">
        <f t="shared" ca="1" si="1239"/>
        <v>2.8902316904159234E-5</v>
      </c>
      <c r="EC496" s="223">
        <f t="shared" ca="1" si="1240"/>
        <v>-5.1667208043759634E-5</v>
      </c>
      <c r="ED496" s="223">
        <f t="shared" ca="1" si="1241"/>
        <v>7.2910772956189755E-5</v>
      </c>
      <c r="EE496" s="223">
        <f t="shared" ca="1" si="1242"/>
        <v>-9.2007500922300589E-5</v>
      </c>
      <c r="EF496" s="223">
        <f t="shared" ca="1" si="1243"/>
        <v>1.0839509422545576E-4</v>
      </c>
      <c r="EG496" s="223">
        <f t="shared" ca="1" si="1244"/>
        <v>-1.2159102484766807E-4</v>
      </c>
      <c r="EH496" s="223">
        <f t="shared" ca="1" si="1245"/>
        <v>1.3120674236967564E-4</v>
      </c>
      <c r="EI496" s="223">
        <f t="shared" ca="1" si="1246"/>
        <v>-1.3695911472738799E-4</v>
      </c>
      <c r="EJ496" s="223">
        <f t="shared" ca="1" si="1247"/>
        <v>1.3867876495487677E-4</v>
      </c>
      <c r="EK496" s="223">
        <f t="shared" ca="1" si="1248"/>
        <v>-1.363150584409146E-4</v>
      </c>
      <c r="EL496" s="223">
        <f t="shared" ca="1" si="1249"/>
        <v>1.2993759385067371E-4</v>
      </c>
      <c r="EM496" s="223">
        <f t="shared" ca="1" si="1250"/>
        <v>-1.1973415381285289E-4</v>
      </c>
      <c r="EN496" s="223">
        <f t="shared" ca="1" si="1251"/>
        <v>1.0600517571365166E-4</v>
      </c>
      <c r="EO496" s="223">
        <f t="shared" ca="1" si="1252"/>
        <v>-8.9154905403491703E-5</v>
      </c>
      <c r="EP496" s="223">
        <f t="shared" ca="1" si="1253"/>
        <v>6.9679494293071299E-5</v>
      </c>
      <c r="EQ496" s="223">
        <f t="shared" ca="1" si="1254"/>
        <v>-4.8152390316363048E-5</v>
      </c>
      <c r="ER496" s="223">
        <f t="shared" ca="1" si="1255"/>
        <v>2.5207452919532138E-5</v>
      </c>
      <c r="ES496" s="223">
        <f t="shared" ca="1" si="1256"/>
        <v>-1.5202892500107288E-6</v>
      </c>
      <c r="ET496" s="223">
        <f t="shared" ca="1" si="1257"/>
        <v>-2.2211638903532477E-5</v>
      </c>
      <c r="EU496" s="223">
        <f t="shared" ca="1" si="1258"/>
        <v>4.5289551674944706E-5</v>
      </c>
      <c r="EV496" s="223">
        <f t="shared" ca="1" si="1259"/>
        <v>-6.7033926494750935E-5</v>
      </c>
      <c r="EW496" s="223">
        <f t="shared" ca="1" si="1260"/>
        <v>8.6804506438699019E-5</v>
      </c>
      <c r="EX496" s="223">
        <f t="shared" ca="1" si="1261"/>
        <v>-1.0401915241056334E-4</v>
      </c>
      <c r="EY496" s="223">
        <f t="shared" ca="1" si="1262"/>
        <v>1.1817098406205286E-4</v>
      </c>
      <c r="EZ496" s="223">
        <f t="shared" ca="1" si="1263"/>
        <v>-1.2884330474032104E-4</v>
      </c>
      <c r="FA496" s="223">
        <f t="shared" ca="1" si="1264"/>
        <v>1.3572187100223011E-4</v>
      </c>
      <c r="FB496" s="223">
        <f t="shared" ca="1" si="1265"/>
        <v>-1.3860414542306589E-4</v>
      </c>
      <c r="FC496" s="223">
        <f t="shared" ca="1" si="1266"/>
        <v>1.3740526025331486E-4</v>
      </c>
      <c r="FD496" s="223">
        <f t="shared" ca="1" si="1267"/>
        <v>-1.3216051632538434E-4</v>
      </c>
      <c r="FE496" s="223">
        <f t="shared" ca="1" si="1268"/>
        <v>1.2302434363064158E-4</v>
      </c>
      <c r="FF496" s="223">
        <f t="shared" ca="1" si="1269"/>
        <v>-1.1026575417231408E-4</v>
      </c>
      <c r="FG496" s="223">
        <f t="shared" ca="1" si="1270"/>
        <v>9.4260420983621616E-5</v>
      </c>
      <c r="FH496" s="223">
        <f t="shared" ca="1" si="1271"/>
        <v>-7.5479616542361137E-5</v>
      </c>
      <c r="FI496" s="223">
        <f t="shared" ca="1" si="1272"/>
        <v>5.4476336286923348E-5</v>
      </c>
      <c r="FJ496" s="223">
        <f t="shared" ca="1" si="1273"/>
        <v>-3.1869015823187198E-5</v>
      </c>
      <c r="FK496" s="223">
        <f t="shared" ca="1" si="1274"/>
        <v>8.323321264113126E-6</v>
      </c>
      <c r="FL496" s="223">
        <f t="shared" ca="1" si="1275"/>
        <v>1.5467451119269449E-5</v>
      </c>
      <c r="FM496" s="223">
        <f t="shared" ca="1" si="1276"/>
        <v>-3.8802788809248577E-5</v>
      </c>
      <c r="FN496" s="223">
        <f t="shared" ca="1" si="1277"/>
        <v>6.0995589432914757E-5</v>
      </c>
      <c r="FO496" s="223">
        <f t="shared" ca="1" si="1278"/>
        <v>-8.1392392295909742E-5</v>
      </c>
      <c r="FP496" s="223">
        <f t="shared" ca="1" si="1279"/>
        <v>9.9392619346517567E-5</v>
      </c>
      <c r="FQ496" s="223">
        <f t="shared" ca="1" si="1280"/>
        <v>-1.1446625902527626E-4</v>
      </c>
      <c r="FR496" s="223">
        <f t="shared" ca="1" si="1281"/>
        <v>1.2616947230450359E-4</v>
      </c>
      <c r="FS496" s="223">
        <f t="shared" ca="1" si="1282"/>
        <v>-1.3415766140199384E-4</v>
      </c>
      <c r="FT496" s="223">
        <f t="shared" ca="1" si="1283"/>
        <v>1.3819561636464137E-4</v>
      </c>
      <c r="FU496" s="223">
        <f t="shared" ca="1" si="1284"/>
        <v>-1.3816444075848467E-4</v>
      </c>
      <c r="FV496" s="223">
        <f t="shared" ca="1" si="1285"/>
        <v>1.3406505254037293E-4</v>
      </c>
      <c r="FW496" s="223">
        <f t="shared" ca="1" si="1286"/>
        <v>-1.2601815702896802E-4</v>
      </c>
      <c r="FX496" s="223">
        <f t="shared" ca="1" si="1287"/>
        <v>1.1426069277103586E-4</v>
      </c>
      <c r="FY496" s="223">
        <f t="shared" ca="1" si="1288"/>
        <v>-9.9138854953370169E-5</v>
      </c>
      <c r="FZ496" s="223">
        <f t="shared" ca="1" si="1289"/>
        <v>8.1097901784166749E-5</v>
      </c>
      <c r="GA496" s="223">
        <f t="shared" ca="1" si="1290"/>
        <v>-6.06690439918049E-5</v>
      </c>
      <c r="GB496" s="223">
        <f t="shared" ca="1" si="1291"/>
        <v>3.8453803476320334E-5</v>
      </c>
      <c r="GC496" s="223">
        <f t="shared" ca="1" si="1292"/>
        <v>-1.51063016682534E-5</v>
      </c>
      <c r="GD496" s="223">
        <f t="shared" ca="1" si="1293"/>
        <v>-8.68600089049489E-6</v>
      </c>
      <c r="GE496" s="223">
        <f t="shared" ca="1" si="1294"/>
        <v>3.2222546626588033E-5</v>
      </c>
      <c r="GF496" s="223">
        <f t="shared" ca="1" si="1295"/>
        <v>-5.4810308653545063E-5</v>
      </c>
      <c r="GG496" s="223">
        <f t="shared" ca="1" si="1296"/>
        <v>7.578419675094795E-5</v>
      </c>
      <c r="GH496" s="223">
        <f t="shared" ca="1" si="1297"/>
        <v>-9.452664075669546E-5</v>
      </c>
      <c r="GI496" s="223">
        <f t="shared" ca="1" si="1298"/>
        <v>1.1048577474444751E-4</v>
      </c>
      <c r="GJ496" s="223">
        <f t="shared" ca="1" si="1299"/>
        <v>-1.2319168655876395E-4</v>
      </c>
      <c r="GK496" s="223">
        <f t="shared" ca="1" si="1300"/>
        <v>1.3227025424461834E-4</v>
      </c>
      <c r="GL496" s="223">
        <f t="shared" ca="1" si="1301"/>
        <v>-1.3745416196188787E-4</v>
      </c>
      <c r="GM496" s="223">
        <f t="shared" ca="1" si="1302"/>
        <v>1.3859077102409246E-4</v>
      </c>
      <c r="GN496" s="223">
        <f t="shared" ca="1" si="1303"/>
        <v>-1.3564661430107985E-4</v>
      </c>
      <c r="GO496" s="223">
        <f t="shared" ca="1" si="1304"/>
        <v>1.2870838164912463E-4</v>
      </c>
      <c r="GP496" s="223">
        <f t="shared" ca="1" si="1305"/>
        <v>-1.1798036735281743E-4</v>
      </c>
      <c r="GQ496" s="223">
        <f t="shared" ca="1" si="1306"/>
        <v>1.0377845473799779E-4</v>
      </c>
      <c r="GR496" s="223">
        <f t="shared" ca="1" si="1307"/>
        <v>-8.6520815077236965E-5</v>
      </c>
      <c r="GS496" s="223">
        <f t="shared" ca="1" si="1308"/>
        <v>6.6715594655729457E-5</v>
      </c>
      <c r="GT496" s="223">
        <f t="shared" ca="1" si="1309"/>
        <v>-4.4945952548723571E-5</v>
      </c>
      <c r="GU496" s="223">
        <f t="shared" ca="1" si="1310"/>
        <v>2.1852889668519106E-5</v>
      </c>
      <c r="GV496" s="223">
        <f t="shared" ca="1" si="1311"/>
        <v>1.8836253247556288E-6</v>
      </c>
      <c r="GW496" s="223">
        <f t="shared" ca="1" si="1312"/>
        <v>-2.5564677506742245E-5</v>
      </c>
      <c r="GX496" s="223">
        <f t="shared" ca="1" si="1313"/>
        <v>4.8492985039812883E-5</v>
      </c>
      <c r="GY496" s="223">
        <f t="shared" ca="1" si="1314"/>
        <v>-6.9993430438101387E-5</v>
      </c>
      <c r="GZ496" s="223">
        <f t="shared" ca="1" si="1315"/>
        <v>8.9432939209734501E-5</v>
      </c>
      <c r="HA496" s="223">
        <f t="shared" ca="1" si="1316"/>
        <v>-1.0623912055484833E-4</v>
      </c>
      <c r="HB496" s="223">
        <f t="shared" ca="1" si="1317"/>
        <v>1.1991712124978671E-4</v>
      </c>
      <c r="HC496" s="223">
        <f t="shared" ca="1" si="1318"/>
        <v>-1.3006419645926693E-4</v>
      </c>
      <c r="HD496" s="223">
        <f t="shared" ca="1" si="1319"/>
        <v>1.3638156844340539E-4</v>
      </c>
      <c r="HE496" s="223">
        <f t="shared" ca="1" si="1320"/>
        <v>-1.3868322398318523E-4</v>
      </c>
      <c r="HF496" s="223">
        <f t="shared" ca="1" si="1321"/>
        <v>1.3690139148669518E-4</v>
      </c>
      <c r="HG496" s="223">
        <f t="shared" ca="1" si="1322"/>
        <v>-1.3108853650436561E-4</v>
      </c>
      <c r="HH496" s="223">
        <f t="shared" ca="1" si="1323"/>
        <v>1.2141581689578622E-4</v>
      </c>
      <c r="HI496" s="223">
        <f t="shared" ca="1" si="1324"/>
        <v>-1.0816804313524242E-4</v>
      </c>
      <c r="HJ496" s="223">
        <f t="shared" ca="1" si="1325"/>
        <v>9.1735292148457663E-5</v>
      </c>
      <c r="HK496" s="223">
        <f t="shared" ca="1" si="1326"/>
        <v>-7.2601421608532393E-5</v>
      </c>
      <c r="HL496" s="223">
        <f t="shared" ca="1" si="1327"/>
        <v>5.1329822884621733E-5</v>
      </c>
      <c r="HM496" s="223">
        <f t="shared" ca="1" si="1328"/>
        <v>-2.8546832143486233E-5</v>
      </c>
      <c r="HN496" s="223">
        <f t="shared" ca="1" si="1329"/>
        <v>4.9232880593770583E-6</v>
      </c>
      <c r="HO496" s="223">
        <f t="shared" ca="1" si="1330"/>
        <v>1.8845220839581397E-5</v>
      </c>
      <c r="HP496" s="223">
        <f t="shared" ca="1" si="1331"/>
        <v>-4.2058837577635906E-5</v>
      </c>
      <c r="HQ496" s="223">
        <f t="shared" ca="1" si="1332"/>
        <v>6.4034043820628919E-5</v>
      </c>
      <c r="HR496" s="223">
        <f t="shared" ca="1" si="1333"/>
        <v>-8.412378587881685E-5</v>
      </c>
      <c r="HS496" s="223">
        <f t="shared" ca="1" si="1334"/>
        <v>1.0173652701838448E-4</v>
      </c>
      <c r="HT496" s="223">
        <f t="shared" ca="1" si="1335"/>
        <v>-1.1635366509221931E-4</v>
      </c>
      <c r="HU496" s="223">
        <f t="shared" ca="1" si="1336"/>
        <v>1.2754480263236213E-4</v>
      </c>
      <c r="HV496" s="223">
        <f t="shared" ca="1" si="1337"/>
        <v>-1.3498041978092805E-4</v>
      </c>
      <c r="HW496" s="223">
        <f t="shared" ca="1" si="1338"/>
        <v>1.3844157690848658E-4</v>
      </c>
      <c r="HX496" s="223">
        <f t="shared" ca="1" si="1339"/>
        <v>-1.3782636122907323E-4</v>
      </c>
      <c r="HY496" s="223">
        <f t="shared" ca="1" si="1340"/>
        <v>1.3315288759316771E-4</v>
      </c>
      <c r="HZ496" s="223">
        <f t="shared" ca="1" si="1341"/>
        <v>-1.2455876510108341E-4</v>
      </c>
      <c r="IA496" s="223">
        <f t="shared" ca="1" si="1342"/>
        <v>1.1229704524217253E-4</v>
      </c>
      <c r="IB496" s="223">
        <f t="shared" ca="1" si="1343"/>
        <v>-9.6728770865830017E-5</v>
      </c>
      <c r="IC496" s="223">
        <f t="shared" ca="1" si="1344"/>
        <v>7.8312345377546771E-5</v>
      </c>
      <c r="ID496" s="223">
        <f t="shared" ca="1" si="1345"/>
        <v>-5.7590035181244239E-5</v>
      </c>
      <c r="IE496" s="223">
        <f t="shared" ca="1" si="1346"/>
        <v>1.7659127846824166E-5</v>
      </c>
      <c r="IF496" s="223">
        <f t="shared" ca="1" si="1347"/>
        <v>-1.1718340811345595E-5</v>
      </c>
      <c r="IG496" s="223">
        <f t="shared" ca="1" si="1348"/>
        <v>-1.2080364384771589E-5</v>
      </c>
      <c r="IH496" s="223">
        <f t="shared" ca="1" si="1349"/>
        <v>3.5523366691815277E-5</v>
      </c>
      <c r="II496" s="223">
        <f t="shared" ca="1" si="1350"/>
        <v>-5.7920393582872661E-5</v>
      </c>
      <c r="IJ496" s="223">
        <f t="shared" ca="1" si="1351"/>
        <v>7.8611970979343665E-5</v>
      </c>
      <c r="IK496" s="223">
        <f t="shared" ca="1" si="1352"/>
        <v>-9.6988841277277185E-5</v>
      </c>
      <c r="IL496" s="223">
        <f t="shared" ca="1" si="1353"/>
        <v>1.1250990276406723E-4</v>
      </c>
      <c r="IM496" s="223">
        <f t="shared" ca="1" si="1354"/>
        <v>-1.2471814220431056E-4</v>
      </c>
      <c r="IN496" s="223">
        <f t="shared" ca="1" si="1355"/>
        <v>1.3325409146430989E-4</v>
      </c>
      <c r="IO496" s="223">
        <f t="shared" ca="1" si="1356"/>
        <v>-1.3786641194896523E-4</v>
      </c>
      <c r="IP496" s="223">
        <f t="shared" ca="1" si="1357"/>
        <v>1.3841929519508683E-4</v>
      </c>
      <c r="IQ496" s="223">
        <f t="shared" ca="1" si="1358"/>
        <v>-1.348964617129422E-4</v>
      </c>
      <c r="IR496" s="223">
        <f t="shared" ca="1" si="1359"/>
        <v>1.2740164033119263E-4</v>
      </c>
      <c r="IS496" s="223">
        <f t="shared" ca="1" si="1360"/>
        <v>-1.1615551393105463E-4</v>
      </c>
      <c r="IT496" s="223">
        <f t="shared" ca="1" si="1361"/>
        <v>1.0148922150173604E-4</v>
      </c>
      <c r="IU496" s="223">
        <f t="shared" ca="1" si="1362"/>
        <v>-8.383460784719525E-5</v>
      </c>
      <c r="IV496" s="223">
        <f t="shared" ca="1" si="1363"/>
        <v>6.3711508038823725E-5</v>
      </c>
      <c r="IW496" s="223">
        <f t="shared" ca="1" si="1364"/>
        <v>-4.1712441019891345E-5</v>
      </c>
      <c r="IX496" s="223">
        <f t="shared" ca="1" si="1365"/>
        <v>1.8485163053894154E-5</v>
      </c>
      <c r="IY496" s="223">
        <f t="shared" ca="1" si="1366"/>
        <v>5.2864052740439011E-6</v>
      </c>
      <c r="IZ496" s="223">
        <f t="shared" ca="1" si="1367"/>
        <v>-2.8902316904154586E-5</v>
      </c>
      <c r="JA496" s="223">
        <f t="shared" ca="1" si="1368"/>
        <v>5.1667208043747911E-5</v>
      </c>
      <c r="JB496" s="223">
        <f t="shared" ca="1" si="1369"/>
        <v>-7.2910772956185716E-5</v>
      </c>
    </row>
    <row r="497" spans="2:262">
      <c r="B497" s="230">
        <v>136</v>
      </c>
      <c r="C497" s="229">
        <f t="shared" si="1370"/>
        <v>2.6562500000000019E-3</v>
      </c>
      <c r="D497" s="226">
        <f t="shared" ca="1" si="1113"/>
        <v>49.907827839753494</v>
      </c>
      <c r="E497" s="225">
        <f ca="1">EL361</f>
        <v>-9.2172160246503251E-2</v>
      </c>
      <c r="F497" s="224">
        <v>136</v>
      </c>
      <c r="G497" s="223">
        <f t="shared" ca="1" si="1114"/>
        <v>1.2061133780179878E-4</v>
      </c>
      <c r="H497" s="223">
        <f t="shared" ca="1" si="1115"/>
        <v>-1.3550852002283591E-4</v>
      </c>
      <c r="I497" s="223">
        <f t="shared" ca="1" si="1116"/>
        <v>1.4519818581344902E-4</v>
      </c>
      <c r="J497" s="223">
        <f t="shared" ca="1" si="1117"/>
        <v>-1.4930796675133195E-4</v>
      </c>
      <c r="K497" s="223">
        <f t="shared" ca="1" si="1118"/>
        <v>1.4767992625983365E-4</v>
      </c>
      <c r="L497" s="223">
        <f t="shared" ca="1" si="1119"/>
        <v>-1.403766290220266E-4</v>
      </c>
      <c r="M497" s="223">
        <f t="shared" ca="1" si="1120"/>
        <v>1.276787366550237E-4</v>
      </c>
      <c r="N497" s="223">
        <f t="shared" ca="1" si="1121"/>
        <v>-1.1007422204142873E-4</v>
      </c>
      <c r="O497" s="223">
        <f t="shared" ca="1" si="1122"/>
        <v>8.8239616805116565E-5</v>
      </c>
      <c r="P497" s="223">
        <f t="shared" ca="1" si="1123"/>
        <v>-6.3014012580331027E-5</v>
      </c>
      <c r="Q497" s="223">
        <f t="shared" ca="1" si="1124"/>
        <v>3.5366815190748245E-5</v>
      </c>
      <c r="R497" s="223">
        <f t="shared" ca="1" si="1125"/>
        <v>-6.360490927323438E-6</v>
      </c>
      <c r="S497" s="223">
        <f t="shared" ca="1" si="1126"/>
        <v>-2.2890263435432979E-5</v>
      </c>
      <c r="T497" s="223">
        <f t="shared" ca="1" si="1127"/>
        <v>5.126135781137435E-5</v>
      </c>
      <c r="U497" s="223">
        <f t="shared" ca="1" si="1128"/>
        <v>-7.7662506954324307E-5</v>
      </c>
      <c r="V497" s="223">
        <f t="shared" ca="1" si="1129"/>
        <v>1.0107912950865616E-4</v>
      </c>
      <c r="W497" s="223">
        <f t="shared" ca="1" si="1130"/>
        <v>-1.2061133780179913E-4</v>
      </c>
      <c r="X497" s="223">
        <f t="shared" ca="1" si="1131"/>
        <v>1.3550852002283591E-4</v>
      </c>
      <c r="Y497" s="223">
        <f t="shared" ca="1" si="1132"/>
        <v>-1.4519818581344907E-4</v>
      </c>
      <c r="Z497" s="223">
        <f t="shared" ca="1" si="1133"/>
        <v>1.4930796675133193E-4</v>
      </c>
      <c r="AA497" s="223">
        <f t="shared" ca="1" si="1134"/>
        <v>-1.4767992625983346E-4</v>
      </c>
      <c r="AB497" s="223">
        <f t="shared" ca="1" si="1135"/>
        <v>1.4037662902202652E-4</v>
      </c>
      <c r="AC497" s="223">
        <f t="shared" ca="1" si="1136"/>
        <v>-1.2767873665502387E-4</v>
      </c>
      <c r="AD497" s="223">
        <f t="shared" ca="1" si="1137"/>
        <v>1.1007422204142786E-4</v>
      </c>
      <c r="AE497" s="223">
        <f t="shared" ca="1" si="1138"/>
        <v>-8.8239616805115968E-5</v>
      </c>
      <c r="AF497" s="223">
        <f t="shared" ca="1" si="1139"/>
        <v>6.3014012580330824E-5</v>
      </c>
      <c r="AG497" s="223">
        <f t="shared" ca="1" si="1140"/>
        <v>-3.5366815190749064E-5</v>
      </c>
      <c r="AH497" s="223">
        <f t="shared" ca="1" si="1141"/>
        <v>6.3604909273232211E-6</v>
      </c>
      <c r="AI497" s="223">
        <f t="shared" ca="1" si="1142"/>
        <v>2.2890263435433196E-5</v>
      </c>
      <c r="AJ497" s="223">
        <f t="shared" ca="1" si="1143"/>
        <v>-5.1261357811373551E-5</v>
      </c>
      <c r="AK497" s="223">
        <f t="shared" ca="1" si="1144"/>
        <v>7.7662506954325391E-5</v>
      </c>
      <c r="AL497" s="223">
        <f t="shared" ca="1" si="1145"/>
        <v>-1.0107912950865632E-4</v>
      </c>
      <c r="AM497" s="223">
        <f t="shared" ca="1" si="1146"/>
        <v>1.2061133780179865E-4</v>
      </c>
      <c r="AN497" s="223">
        <f t="shared" ca="1" si="1147"/>
        <v>-1.3550852002283643E-4</v>
      </c>
      <c r="AO497" s="223">
        <f t="shared" ca="1" si="1148"/>
        <v>1.4519818581344913E-4</v>
      </c>
      <c r="AP497" s="223">
        <f t="shared" ca="1" si="1149"/>
        <v>-1.4930796675133195E-4</v>
      </c>
      <c r="AQ497" s="223">
        <f t="shared" ca="1" si="1150"/>
        <v>1.4767992625983341E-4</v>
      </c>
      <c r="AR497" s="223">
        <f t="shared" ca="1" si="1151"/>
        <v>-1.4037662902202644E-4</v>
      </c>
      <c r="AS497" s="223">
        <f t="shared" ca="1" si="1152"/>
        <v>1.2767873665502265E-4</v>
      </c>
      <c r="AT497" s="223">
        <f t="shared" ca="1" si="1153"/>
        <v>-1.1007422204142915E-4</v>
      </c>
      <c r="AU497" s="223">
        <f t="shared" ca="1" si="1154"/>
        <v>8.8239616805115792E-5</v>
      </c>
      <c r="AV497" s="223">
        <f t="shared" ca="1" si="1155"/>
        <v>-6.3014012580328696E-5</v>
      </c>
      <c r="AW497" s="223">
        <f t="shared" ca="1" si="1156"/>
        <v>3.5366815190748848E-5</v>
      </c>
      <c r="AX497" s="223">
        <f t="shared" ca="1" si="1157"/>
        <v>-6.3604909273229908E-6</v>
      </c>
      <c r="AY497" s="223">
        <f t="shared" ca="1" si="1158"/>
        <v>-2.28902634354355E-5</v>
      </c>
      <c r="AZ497" s="223">
        <f t="shared" ca="1" si="1159"/>
        <v>5.1261357811373767E-5</v>
      </c>
      <c r="BA497" s="223">
        <f t="shared" ca="1" si="1160"/>
        <v>-7.7662506954325595E-5</v>
      </c>
      <c r="BB497" s="223">
        <f t="shared" ca="1" si="1161"/>
        <v>1.0107912950865804E-4</v>
      </c>
      <c r="BC497" s="223">
        <f t="shared" ca="1" si="1162"/>
        <v>-1.2061133780179878E-4</v>
      </c>
      <c r="BD497" s="223">
        <f t="shared" ca="1" si="1163"/>
        <v>1.3550852002283654E-4</v>
      </c>
      <c r="BE497" s="223">
        <f t="shared" ca="1" si="1164"/>
        <v>-1.4519818581344869E-4</v>
      </c>
      <c r="BF497" s="223">
        <f t="shared" ca="1" si="1165"/>
        <v>1.4930796675133195E-4</v>
      </c>
      <c r="BG497" s="223">
        <f t="shared" ca="1" si="1166"/>
        <v>-1.4767992625983338E-4</v>
      </c>
      <c r="BH497" s="223">
        <f t="shared" ca="1" si="1167"/>
        <v>1.4037662902202709E-4</v>
      </c>
      <c r="BI497" s="223">
        <f t="shared" ca="1" si="1168"/>
        <v>-1.2767873665502362E-4</v>
      </c>
      <c r="BJ497" s="223">
        <f t="shared" ca="1" si="1169"/>
        <v>1.1007422204142757E-4</v>
      </c>
      <c r="BK497" s="223">
        <f t="shared" ca="1" si="1170"/>
        <v>-8.8239616805117324E-5</v>
      </c>
      <c r="BL497" s="223">
        <f t="shared" ca="1" si="1171"/>
        <v>6.3014012580330431E-5</v>
      </c>
      <c r="BM497" s="223">
        <f t="shared" ca="1" si="1172"/>
        <v>-3.5366815190746578E-5</v>
      </c>
      <c r="BN497" s="223">
        <f t="shared" ca="1" si="1173"/>
        <v>6.3604909273248881E-6</v>
      </c>
      <c r="BO497" s="223">
        <f t="shared" ca="1" si="1174"/>
        <v>2.289026343543363E-5</v>
      </c>
      <c r="BP497" s="223">
        <f t="shared" ca="1" si="1175"/>
        <v>-5.1261357811375956E-5</v>
      </c>
      <c r="BQ497" s="223">
        <f t="shared" ca="1" si="1176"/>
        <v>7.7662506954323968E-5</v>
      </c>
      <c r="BR497" s="223">
        <f t="shared" ca="1" si="1177"/>
        <v>-1.0107912950865665E-4</v>
      </c>
      <c r="BS497" s="223">
        <f t="shared" ca="1" si="1178"/>
        <v>1.2061133780180015E-4</v>
      </c>
      <c r="BT497" s="223">
        <f t="shared" ca="1" si="1179"/>
        <v>-1.3550852002283572E-4</v>
      </c>
      <c r="BU497" s="223">
        <f t="shared" ca="1" si="1180"/>
        <v>1.4519818581344924E-4</v>
      </c>
      <c r="BV497" s="223">
        <f t="shared" ca="1" si="1181"/>
        <v>-1.4930796675133206E-4</v>
      </c>
      <c r="BW497" s="223">
        <f t="shared" ca="1" si="1182"/>
        <v>1.4767992625983371E-4</v>
      </c>
      <c r="BX497" s="223">
        <f t="shared" ca="1" si="1183"/>
        <v>-1.4037662902202631E-4</v>
      </c>
      <c r="BY497" s="223">
        <f t="shared" ca="1" si="1184"/>
        <v>1.2767873665502243E-4</v>
      </c>
      <c r="BZ497" s="223">
        <f t="shared" ca="1" si="1185"/>
        <v>-1.1007422204142885E-4</v>
      </c>
      <c r="CA497" s="223">
        <f t="shared" ca="1" si="1186"/>
        <v>8.8239616805115426E-5</v>
      </c>
      <c r="CB497" s="223">
        <f t="shared" ca="1" si="1187"/>
        <v>-6.3014012580328289E-5</v>
      </c>
      <c r="CC497" s="223">
        <f t="shared" ca="1" si="1188"/>
        <v>3.5366815190748427E-5</v>
      </c>
      <c r="CD497" s="223">
        <f t="shared" ca="1" si="1189"/>
        <v>-6.3604909273225435E-6</v>
      </c>
      <c r="CE497" s="223">
        <f t="shared" ca="1" si="1190"/>
        <v>-2.2890263435435934E-5</v>
      </c>
      <c r="CF497" s="223">
        <f t="shared" ca="1" si="1191"/>
        <v>5.1261357811378165E-5</v>
      </c>
      <c r="CG497" s="223">
        <f t="shared" ca="1" si="1192"/>
        <v>-7.7662506954322342E-5</v>
      </c>
      <c r="CH497" s="223">
        <f t="shared" ca="1" si="1193"/>
        <v>1.0107912950865524E-4</v>
      </c>
      <c r="CI497" s="223">
        <f t="shared" ca="1" si="1194"/>
        <v>-1.2061133780179903E-4</v>
      </c>
      <c r="CJ497" s="223">
        <f t="shared" ca="1" si="1195"/>
        <v>1.355085200228367E-4</v>
      </c>
      <c r="CK497" s="223">
        <f t="shared" ca="1" si="1196"/>
        <v>-1.4519818581344978E-4</v>
      </c>
      <c r="CL497" s="223">
        <f t="shared" ca="1" si="1197"/>
        <v>1.4930796675133214E-4</v>
      </c>
      <c r="CM497" s="223">
        <f t="shared" ca="1" si="1198"/>
        <v>-1.4767992625983398E-4</v>
      </c>
      <c r="CN497" s="223">
        <f t="shared" ca="1" si="1199"/>
        <v>1.4037662902202696E-4</v>
      </c>
      <c r="CO497" s="223">
        <f t="shared" ca="1" si="1200"/>
        <v>-1.2767873665502343E-4</v>
      </c>
      <c r="CP497" s="223">
        <f t="shared" ca="1" si="1201"/>
        <v>1.1007422204142727E-4</v>
      </c>
      <c r="CQ497" s="223">
        <f t="shared" ca="1" si="1202"/>
        <v>-8.8239616805113543E-5</v>
      </c>
      <c r="CR497" s="223">
        <f t="shared" ca="1" si="1203"/>
        <v>6.3014012580326175E-5</v>
      </c>
      <c r="CS497" s="223">
        <f t="shared" ca="1" si="1204"/>
        <v>-3.5366815190750264E-5</v>
      </c>
      <c r="CT497" s="223">
        <f t="shared" ca="1" si="1205"/>
        <v>6.3604909273244544E-6</v>
      </c>
      <c r="CU497" s="223">
        <f t="shared" ca="1" si="1206"/>
        <v>2.289026343543405E-5</v>
      </c>
      <c r="CV497" s="223">
        <f t="shared" ca="1" si="1207"/>
        <v>-5.1261357811376383E-5</v>
      </c>
      <c r="CW497" s="223">
        <f t="shared" ca="1" si="1208"/>
        <v>7.7662506954327953E-5</v>
      </c>
      <c r="CX497" s="223">
        <f t="shared" ca="1" si="1209"/>
        <v>-1.0107912950866009E-4</v>
      </c>
      <c r="CY497" s="223">
        <f t="shared" ca="1" si="1210"/>
        <v>1.2061133780179791E-4</v>
      </c>
      <c r="CZ497" s="223">
        <f t="shared" ca="1" si="1211"/>
        <v>-1.3550852002283591E-4</v>
      </c>
      <c r="DA497" s="223">
        <f t="shared" ca="1" si="1212"/>
        <v>1.4519818581344935E-4</v>
      </c>
      <c r="DB497" s="223">
        <f t="shared" ca="1" si="1213"/>
        <v>-1.4930796675133209E-4</v>
      </c>
      <c r="DC497" s="223">
        <f t="shared" ca="1" si="1214"/>
        <v>1.4767992625983297E-4</v>
      </c>
      <c r="DD497" s="223">
        <f t="shared" ca="1" si="1215"/>
        <v>-1.4037662902202761E-4</v>
      </c>
      <c r="DE497" s="223">
        <f t="shared" ca="1" si="1216"/>
        <v>1.2767873665502441E-4</v>
      </c>
      <c r="DF497" s="223">
        <f t="shared" ca="1" si="1217"/>
        <v>-1.1007422204142856E-4</v>
      </c>
      <c r="DG497" s="223">
        <f t="shared" ca="1" si="1218"/>
        <v>8.8239616805115088E-5</v>
      </c>
      <c r="DH497" s="223">
        <f t="shared" ca="1" si="1219"/>
        <v>-6.301401258032791E-5</v>
      </c>
      <c r="DI497" s="223">
        <f t="shared" ca="1" si="1220"/>
        <v>3.5366815190743881E-5</v>
      </c>
      <c r="DJ497" s="223">
        <f t="shared" ca="1" si="1221"/>
        <v>-6.3604909273263653E-6</v>
      </c>
      <c r="DK497" s="223">
        <f t="shared" ca="1" si="1222"/>
        <v>-2.289026343543218E-5</v>
      </c>
      <c r="DL497" s="223">
        <f t="shared" ca="1" si="1223"/>
        <v>5.1261357811374594E-5</v>
      </c>
      <c r="DM497" s="223">
        <f t="shared" ca="1" si="1224"/>
        <v>-7.766250695432634E-5</v>
      </c>
      <c r="DN497" s="223">
        <f t="shared" ca="1" si="1225"/>
        <v>1.0107912950865869E-4</v>
      </c>
      <c r="DO497" s="223">
        <f t="shared" ca="1" si="1226"/>
        <v>-1.206113378018018E-4</v>
      </c>
      <c r="DP497" s="223">
        <f t="shared" ca="1" si="1227"/>
        <v>1.355085200228351E-4</v>
      </c>
      <c r="DQ497" s="223">
        <f t="shared" ca="1" si="1228"/>
        <v>-1.4519818581344891E-4</v>
      </c>
      <c r="DR497" s="223">
        <f t="shared" ca="1" si="1229"/>
        <v>1.4930796675133198E-4</v>
      </c>
      <c r="DS497" s="223">
        <f t="shared" ca="1" si="1230"/>
        <v>-1.4767992625983327E-4</v>
      </c>
      <c r="DT497" s="223">
        <f t="shared" ca="1" si="1231"/>
        <v>1.4037662902202536E-4</v>
      </c>
      <c r="DU497" s="223">
        <f t="shared" ca="1" si="1232"/>
        <v>-1.2767873665502097E-4</v>
      </c>
      <c r="DV497" s="223">
        <f t="shared" ca="1" si="1233"/>
        <v>1.1007422204142984E-4</v>
      </c>
      <c r="DW497" s="223">
        <f t="shared" ca="1" si="1234"/>
        <v>-8.8239616805116619E-5</v>
      </c>
      <c r="DX497" s="223">
        <f t="shared" ca="1" si="1235"/>
        <v>6.3014012580329631E-5</v>
      </c>
      <c r="DY497" s="223">
        <f t="shared" ca="1" si="1236"/>
        <v>-3.5366815190745717E-5</v>
      </c>
      <c r="DZ497" s="223">
        <f t="shared" ca="1" si="1237"/>
        <v>6.3604909273197788E-6</v>
      </c>
      <c r="EA497" s="223">
        <f t="shared" ca="1" si="1238"/>
        <v>2.2890263435438685E-5</v>
      </c>
      <c r="EB497" s="223">
        <f t="shared" ca="1" si="1239"/>
        <v>-5.1261357811372812E-5</v>
      </c>
      <c r="EC497" s="223">
        <f t="shared" ca="1" si="1240"/>
        <v>7.7662506954324714E-5</v>
      </c>
      <c r="ED497" s="223">
        <f t="shared" ca="1" si="1241"/>
        <v>-1.010791295086573E-4</v>
      </c>
      <c r="EE497" s="223">
        <f t="shared" ca="1" si="1242"/>
        <v>1.2061133780180067E-4</v>
      </c>
      <c r="EF497" s="223">
        <f t="shared" ca="1" si="1243"/>
        <v>-1.3550852002283789E-4</v>
      </c>
      <c r="EG497" s="223">
        <f t="shared" ca="1" si="1244"/>
        <v>1.4519818581344842E-4</v>
      </c>
      <c r="EH497" s="223">
        <f t="shared" ca="1" si="1245"/>
        <v>-1.4930796675133193E-4</v>
      </c>
      <c r="EI497" s="223">
        <f t="shared" ca="1" si="1246"/>
        <v>1.4767992625983354E-4</v>
      </c>
      <c r="EJ497" s="223">
        <f t="shared" ca="1" si="1247"/>
        <v>-1.4037662902202601E-4</v>
      </c>
      <c r="EK497" s="223">
        <f t="shared" ca="1" si="1248"/>
        <v>1.2767873665502197E-4</v>
      </c>
      <c r="EL497" s="223">
        <f t="shared" ca="1" si="1249"/>
        <v>-1.1007422204142538E-4</v>
      </c>
      <c r="EM497" s="223">
        <f t="shared" ca="1" si="1250"/>
        <v>8.823961680511815E-5</v>
      </c>
      <c r="EN497" s="223">
        <f t="shared" ca="1" si="1251"/>
        <v>-6.3014012580331366E-5</v>
      </c>
      <c r="EO497" s="223">
        <f t="shared" ca="1" si="1252"/>
        <v>3.5366815190747553E-5</v>
      </c>
      <c r="EP497" s="223">
        <f t="shared" ca="1" si="1253"/>
        <v>-6.3604909273216762E-6</v>
      </c>
      <c r="EQ497" s="223">
        <f t="shared" ca="1" si="1254"/>
        <v>-2.2890263435436815E-5</v>
      </c>
      <c r="ER497" s="223">
        <f t="shared" ca="1" si="1255"/>
        <v>5.1261357811378992E-5</v>
      </c>
      <c r="ES497" s="223">
        <f t="shared" ca="1" si="1256"/>
        <v>-7.7662506954323087E-5</v>
      </c>
      <c r="ET497" s="223">
        <f t="shared" ca="1" si="1257"/>
        <v>1.0107912950865589E-4</v>
      </c>
      <c r="EU497" s="223">
        <f t="shared" ca="1" si="1258"/>
        <v>-1.2061133780179955E-4</v>
      </c>
      <c r="EV497" s="223">
        <f t="shared" ca="1" si="1259"/>
        <v>1.3550852002283708E-4</v>
      </c>
      <c r="EW497" s="223">
        <f t="shared" ca="1" si="1260"/>
        <v>-1.4519818581345E-4</v>
      </c>
      <c r="EX497" s="223">
        <f t="shared" ca="1" si="1261"/>
        <v>1.493079667513322E-4</v>
      </c>
      <c r="EY497" s="223">
        <f t="shared" ca="1" si="1262"/>
        <v>-1.4767992625983381E-4</v>
      </c>
      <c r="EZ497" s="223">
        <f t="shared" ca="1" si="1263"/>
        <v>1.4037662902202666E-4</v>
      </c>
      <c r="FA497" s="223">
        <f t="shared" ca="1" si="1264"/>
        <v>-1.2767873665502297E-4</v>
      </c>
      <c r="FB497" s="223">
        <f t="shared" ca="1" si="1265"/>
        <v>1.1007422204142667E-4</v>
      </c>
      <c r="FC497" s="223">
        <f t="shared" ca="1" si="1266"/>
        <v>-8.8239616805112838E-5</v>
      </c>
      <c r="FD497" s="223">
        <f t="shared" ca="1" si="1267"/>
        <v>6.3014012580325389E-5</v>
      </c>
      <c r="FE497" s="223">
        <f t="shared" ca="1" si="1268"/>
        <v>-3.536681519074117E-5</v>
      </c>
      <c r="FF497" s="223">
        <f t="shared" ca="1" si="1269"/>
        <v>6.3604909273150896E-6</v>
      </c>
      <c r="FG497" s="223">
        <f t="shared" ca="1" si="1270"/>
        <v>2.289026343544332E-5</v>
      </c>
      <c r="FH497" s="223">
        <f t="shared" ca="1" si="1271"/>
        <v>-5.1261357811369234E-5</v>
      </c>
      <c r="FI497" s="223">
        <f t="shared" ca="1" si="1272"/>
        <v>7.7662506954321461E-5</v>
      </c>
      <c r="FJ497" s="223">
        <f t="shared" ca="1" si="1273"/>
        <v>-1.0107912950865449E-4</v>
      </c>
      <c r="FK497" s="223">
        <f t="shared" ca="1" si="1274"/>
        <v>1.2061133780179842E-4</v>
      </c>
      <c r="FL497" s="223">
        <f t="shared" ca="1" si="1275"/>
        <v>-1.3550852002283627E-4</v>
      </c>
      <c r="FM497" s="223">
        <f t="shared" ca="1" si="1276"/>
        <v>1.4519818581344956E-4</v>
      </c>
      <c r="FN497" s="223">
        <f t="shared" ca="1" si="1277"/>
        <v>-1.4930796675133212E-4</v>
      </c>
      <c r="FO497" s="223">
        <f t="shared" ca="1" si="1278"/>
        <v>1.4767992625983284E-4</v>
      </c>
      <c r="FP497" s="223">
        <f t="shared" ca="1" si="1279"/>
        <v>-1.4037662902202438E-4</v>
      </c>
      <c r="FQ497" s="223">
        <f t="shared" ca="1" si="1280"/>
        <v>1.2767873665501953E-4</v>
      </c>
      <c r="FR497" s="223">
        <f t="shared" ca="1" si="1281"/>
        <v>-1.1007422204142221E-4</v>
      </c>
      <c r="FS497" s="223">
        <f t="shared" ca="1" si="1282"/>
        <v>8.8239616805121227E-5</v>
      </c>
      <c r="FT497" s="223">
        <f t="shared" ca="1" si="1283"/>
        <v>-6.3014012580334794E-5</v>
      </c>
      <c r="FU497" s="223">
        <f t="shared" ca="1" si="1284"/>
        <v>3.5366815190751267E-5</v>
      </c>
      <c r="FV497" s="223">
        <f t="shared" ca="1" si="1285"/>
        <v>-6.3604909273254709E-6</v>
      </c>
      <c r="FW497" s="223">
        <f t="shared" ca="1" si="1286"/>
        <v>-2.2890263435433047E-5</v>
      </c>
      <c r="FX497" s="223">
        <f t="shared" ca="1" si="1287"/>
        <v>5.1261357811375414E-5</v>
      </c>
      <c r="FY497" s="223">
        <f t="shared" ca="1" si="1288"/>
        <v>-7.7662506954327085E-5</v>
      </c>
      <c r="FZ497" s="223">
        <f t="shared" ca="1" si="1289"/>
        <v>1.0107912950865934E-4</v>
      </c>
      <c r="GA497" s="223">
        <f t="shared" ca="1" si="1290"/>
        <v>-1.2061133780180231E-4</v>
      </c>
      <c r="GB497" s="223">
        <f t="shared" ca="1" si="1291"/>
        <v>1.3550852002283906E-4</v>
      </c>
      <c r="GC497" s="223">
        <f t="shared" ca="1" si="1292"/>
        <v>-1.4519818581345113E-4</v>
      </c>
      <c r="GD497" s="223">
        <f t="shared" ca="1" si="1293"/>
        <v>1.4930796675133241E-4</v>
      </c>
      <c r="GE497" s="223">
        <f t="shared" ca="1" si="1294"/>
        <v>-1.4767992625983441E-4</v>
      </c>
      <c r="GF497" s="223">
        <f t="shared" ca="1" si="1295"/>
        <v>1.4037662902202796E-4</v>
      </c>
      <c r="GG497" s="223">
        <f t="shared" ca="1" si="1296"/>
        <v>-1.2767873665502492E-4</v>
      </c>
      <c r="GH497" s="223">
        <f t="shared" ca="1" si="1297"/>
        <v>1.1007422204142925E-4</v>
      </c>
      <c r="GI497" s="223">
        <f t="shared" ca="1" si="1298"/>
        <v>-8.8239616805115914E-5</v>
      </c>
      <c r="GJ497" s="223">
        <f t="shared" ca="1" si="1299"/>
        <v>6.3014012580328831E-5</v>
      </c>
      <c r="GK497" s="223">
        <f t="shared" ca="1" si="1300"/>
        <v>-3.536681519074487E-5</v>
      </c>
      <c r="GL497" s="223">
        <f t="shared" ca="1" si="1301"/>
        <v>6.3604909273188843E-6</v>
      </c>
      <c r="GM497" s="223">
        <f t="shared" ca="1" si="1302"/>
        <v>2.2890263435439566E-5</v>
      </c>
      <c r="GN497" s="223">
        <f t="shared" ca="1" si="1303"/>
        <v>-5.1261357811381608E-5</v>
      </c>
      <c r="GO497" s="223">
        <f t="shared" ca="1" si="1304"/>
        <v>7.7662506954332723E-5</v>
      </c>
      <c r="GP497" s="223">
        <f t="shared" ca="1" si="1305"/>
        <v>-1.0107912950866419E-4</v>
      </c>
      <c r="GQ497" s="223">
        <f t="shared" ca="1" si="1306"/>
        <v>1.2061133780179618E-4</v>
      </c>
      <c r="GR497" s="223">
        <f t="shared" ca="1" si="1307"/>
        <v>-1.3550852002283467E-4</v>
      </c>
      <c r="GS497" s="223">
        <f t="shared" ca="1" si="1308"/>
        <v>1.4519818581344864E-4</v>
      </c>
      <c r="GT497" s="223">
        <f t="shared" ca="1" si="1309"/>
        <v>-1.4930796675133195E-4</v>
      </c>
      <c r="GU497" s="223">
        <f t="shared" ca="1" si="1310"/>
        <v>1.4767992625983343E-4</v>
      </c>
      <c r="GV497" s="223">
        <f t="shared" ca="1" si="1311"/>
        <v>-1.4037662902202571E-4</v>
      </c>
      <c r="GW497" s="223">
        <f t="shared" ca="1" si="1312"/>
        <v>1.2767873665502153E-4</v>
      </c>
      <c r="GX497" s="223">
        <f t="shared" ca="1" si="1313"/>
        <v>-1.1007422204142479E-4</v>
      </c>
      <c r="GY497" s="223">
        <f t="shared" ca="1" si="1314"/>
        <v>8.8239616805110588E-5</v>
      </c>
      <c r="GZ497" s="223">
        <f t="shared" ca="1" si="1315"/>
        <v>-6.3014012580322841E-5</v>
      </c>
      <c r="HA497" s="223">
        <f t="shared" ca="1" si="1316"/>
        <v>3.5366815190738453E-5</v>
      </c>
      <c r="HB497" s="223">
        <f t="shared" ca="1" si="1317"/>
        <v>-6.3604909273292791E-6</v>
      </c>
      <c r="HC497" s="223">
        <f t="shared" ca="1" si="1318"/>
        <v>-2.2890263435429279E-5</v>
      </c>
      <c r="HD497" s="223">
        <f t="shared" ca="1" si="1319"/>
        <v>5.1261357811371843E-5</v>
      </c>
      <c r="HE497" s="223">
        <f t="shared" ca="1" si="1320"/>
        <v>-7.7662506954323833E-5</v>
      </c>
      <c r="HF497" s="223">
        <f t="shared" ca="1" si="1321"/>
        <v>1.0107912950865654E-4</v>
      </c>
      <c r="HG497" s="223">
        <f t="shared" ca="1" si="1322"/>
        <v>-1.2061133780180006E-4</v>
      </c>
      <c r="HH497" s="223">
        <f t="shared" ca="1" si="1323"/>
        <v>1.3550852002283746E-4</v>
      </c>
      <c r="HI497" s="223">
        <f t="shared" ca="1" si="1324"/>
        <v>-1.4519818581345021E-4</v>
      </c>
      <c r="HJ497" s="223">
        <f t="shared" ca="1" si="1325"/>
        <v>1.4930796675133225E-4</v>
      </c>
      <c r="HK497" s="223">
        <f t="shared" ca="1" si="1326"/>
        <v>-1.476799262598324E-4</v>
      </c>
      <c r="HL497" s="223">
        <f t="shared" ca="1" si="1327"/>
        <v>1.4037662902202343E-4</v>
      </c>
      <c r="HM497" s="223">
        <f t="shared" ca="1" si="1328"/>
        <v>-1.2767873665501809E-4</v>
      </c>
      <c r="HN497" s="223">
        <f t="shared" ca="1" si="1329"/>
        <v>1.1007422204143182E-4</v>
      </c>
      <c r="HO497" s="223">
        <f t="shared" ca="1" si="1330"/>
        <v>-8.8239616805118964E-5</v>
      </c>
      <c r="HP497" s="223">
        <f t="shared" ca="1" si="1331"/>
        <v>6.3014012580332274E-5</v>
      </c>
      <c r="HQ497" s="223">
        <f t="shared" ca="1" si="1332"/>
        <v>-3.536681519074857E-5</v>
      </c>
      <c r="HR497" s="223">
        <f t="shared" ca="1" si="1333"/>
        <v>6.3604909273227061E-6</v>
      </c>
      <c r="HS497" s="223">
        <f t="shared" ca="1" si="1334"/>
        <v>2.2890263435435798E-5</v>
      </c>
      <c r="HT497" s="223">
        <f t="shared" ca="1" si="1335"/>
        <v>-5.1261357811378016E-5</v>
      </c>
      <c r="HU497" s="223">
        <f t="shared" ca="1" si="1336"/>
        <v>7.7662506954329471E-5</v>
      </c>
      <c r="HV497" s="223">
        <f t="shared" ca="1" si="1337"/>
        <v>-1.0107912950866139E-4</v>
      </c>
      <c r="HW497" s="223">
        <f t="shared" ca="1" si="1338"/>
        <v>1.2061133780180396E-4</v>
      </c>
      <c r="HX497" s="223">
        <f t="shared" ca="1" si="1339"/>
        <v>-1.3550852002284022E-4</v>
      </c>
      <c r="HY497" s="223">
        <f t="shared" ca="1" si="1340"/>
        <v>1.4519818581344777E-4</v>
      </c>
      <c r="HZ497" s="223">
        <f t="shared" ca="1" si="1341"/>
        <v>-1.4930796675133179E-4</v>
      </c>
      <c r="IA497" s="223">
        <f t="shared" ca="1" si="1342"/>
        <v>1.47679926259834E-4</v>
      </c>
      <c r="IB497" s="223">
        <f t="shared" ca="1" si="1343"/>
        <v>-1.4037662902202701E-4</v>
      </c>
      <c r="IC497" s="223">
        <f t="shared" ca="1" si="1344"/>
        <v>1.2767873665502349E-4</v>
      </c>
      <c r="ID497" s="223">
        <f t="shared" ca="1" si="1345"/>
        <v>-1.1007422204142736E-4</v>
      </c>
      <c r="IE497" s="223">
        <f t="shared" ca="1" si="1346"/>
        <v>-4.1193975348688937E-5</v>
      </c>
      <c r="IF497" s="223">
        <f t="shared" ca="1" si="1347"/>
        <v>-6.3014012580326311E-5</v>
      </c>
      <c r="IG497" s="223">
        <f t="shared" ca="1" si="1348"/>
        <v>3.5366815190742173E-5</v>
      </c>
      <c r="IH497" s="223">
        <f t="shared" ca="1" si="1349"/>
        <v>-6.3604909273161196E-6</v>
      </c>
      <c r="II497" s="223">
        <f t="shared" ca="1" si="1350"/>
        <v>-2.2890263435442303E-5</v>
      </c>
      <c r="IJ497" s="223">
        <f t="shared" ca="1" si="1351"/>
        <v>5.126135781138421E-5</v>
      </c>
      <c r="IK497" s="223">
        <f t="shared" ca="1" si="1352"/>
        <v>-7.766250695432058E-5</v>
      </c>
      <c r="IL497" s="223">
        <f t="shared" ca="1" si="1353"/>
        <v>1.0107912950865373E-4</v>
      </c>
      <c r="IM497" s="223">
        <f t="shared" ca="1" si="1354"/>
        <v>-1.2061133780179781E-4</v>
      </c>
      <c r="IN497" s="223">
        <f t="shared" ca="1" si="1355"/>
        <v>1.3550852002283583E-4</v>
      </c>
      <c r="IO497" s="223">
        <f t="shared" ca="1" si="1356"/>
        <v>-1.4519818581344929E-4</v>
      </c>
      <c r="IP497" s="223">
        <f t="shared" ca="1" si="1357"/>
        <v>1.4930796675133209E-4</v>
      </c>
      <c r="IQ497" s="223">
        <f t="shared" ca="1" si="1358"/>
        <v>-1.47679926259833E-4</v>
      </c>
      <c r="IR497" s="223">
        <f t="shared" ca="1" si="1359"/>
        <v>1.4037662902202473E-4</v>
      </c>
      <c r="IS497" s="223">
        <f t="shared" ca="1" si="1360"/>
        <v>-1.2767873665502004E-4</v>
      </c>
      <c r="IT497" s="223">
        <f t="shared" ca="1" si="1361"/>
        <v>1.100742220414229E-4</v>
      </c>
      <c r="IU497" s="223">
        <f t="shared" ca="1" si="1362"/>
        <v>-8.8239616805108338E-5</v>
      </c>
      <c r="IV497" s="223">
        <f t="shared" ca="1" si="1363"/>
        <v>6.301401258032032E-5</v>
      </c>
      <c r="IW497" s="223">
        <f t="shared" ca="1" si="1364"/>
        <v>-3.5366815190752276E-5</v>
      </c>
      <c r="IX497" s="223">
        <f t="shared" ca="1" si="1365"/>
        <v>6.3604909273265009E-6</v>
      </c>
      <c r="IY497" s="223">
        <f t="shared" ca="1" si="1366"/>
        <v>2.289026343543203E-5</v>
      </c>
      <c r="IZ497" s="223">
        <f t="shared" ca="1" si="1367"/>
        <v>-5.1261357811374452E-5</v>
      </c>
      <c r="JA497" s="223">
        <f t="shared" ca="1" si="1368"/>
        <v>7.7662506954326218E-5</v>
      </c>
      <c r="JB497" s="223">
        <f t="shared" ca="1" si="1369"/>
        <v>-1.0107912950865858E-4</v>
      </c>
    </row>
    <row r="498" spans="2:262">
      <c r="B498" s="230">
        <v>137</v>
      </c>
      <c r="C498" s="229">
        <f t="shared" si="1370"/>
        <v>2.6757812500000019E-3</v>
      </c>
      <c r="D498" s="226">
        <f t="shared" ca="1" si="1113"/>
        <v>49.909375133896084</v>
      </c>
      <c r="E498" s="225">
        <f ca="1">EM361</f>
        <v>-9.0624866103914209E-2</v>
      </c>
      <c r="F498" s="224">
        <v>137</v>
      </c>
      <c r="G498" s="223">
        <f t="shared" ca="1" si="1114"/>
        <v>1.3183911264214238E-4</v>
      </c>
      <c r="H498" s="223">
        <f t="shared" ca="1" si="1115"/>
        <v>-1.5275206548396981E-4</v>
      </c>
      <c r="I498" s="223">
        <f t="shared" ca="1" si="1116"/>
        <v>1.6624191867884591E-4</v>
      </c>
      <c r="J498" s="223">
        <f t="shared" ca="1" si="1117"/>
        <v>-1.716531228293138E-4</v>
      </c>
      <c r="K498" s="223">
        <f t="shared" ca="1" si="1118"/>
        <v>1.6872271646580742E-4</v>
      </c>
      <c r="L498" s="223">
        <f t="shared" ca="1" si="1119"/>
        <v>-1.5759310485383612E-4</v>
      </c>
      <c r="M498" s="223">
        <f t="shared" ca="1" si="1120"/>
        <v>1.3880513970473862E-4</v>
      </c>
      <c r="N498" s="223">
        <f t="shared" ca="1" si="1121"/>
        <v>-1.1327183608658223E-4</v>
      </c>
      <c r="O498" s="223">
        <f t="shared" ca="1" si="1122"/>
        <v>8.2234003781368148E-5</v>
      </c>
      <c r="P498" s="223">
        <f t="shared" ca="1" si="1123"/>
        <v>-4.7199949215572442E-5</v>
      </c>
      <c r="Q498" s="223">
        <f t="shared" ca="1" si="1124"/>
        <v>9.8721781933195052E-6</v>
      </c>
      <c r="R498" s="223">
        <f t="shared" ca="1" si="1125"/>
        <v>2.7935338632887732E-5</v>
      </c>
      <c r="S498" s="223">
        <f t="shared" ca="1" si="1126"/>
        <v>-6.4385317008231868E-5</v>
      </c>
      <c r="T498" s="223">
        <f t="shared" ca="1" si="1127"/>
        <v>9.7706443263388792E-5</v>
      </c>
      <c r="U498" s="223">
        <f t="shared" ca="1" si="1128"/>
        <v>-1.2627945261292124E-4</v>
      </c>
      <c r="V498" s="223">
        <f t="shared" ca="1" si="1129"/>
        <v>1.4871581852566465E-4</v>
      </c>
      <c r="W498" s="223">
        <f t="shared" ca="1" si="1130"/>
        <v>-1.6392522919890743E-4</v>
      </c>
      <c r="X498" s="223">
        <f t="shared" ca="1" si="1131"/>
        <v>1.7116857206719139E-4</v>
      </c>
      <c r="Y498" s="223">
        <f t="shared" ca="1" si="1132"/>
        <v>-1.7009385152431659E-4</v>
      </c>
      <c r="Z498" s="223">
        <f t="shared" ca="1" si="1133"/>
        <v>1.6075329441027491E-4</v>
      </c>
      <c r="AA498" s="223">
        <f t="shared" ca="1" si="1134"/>
        <v>-1.4360081200931381E-4</v>
      </c>
      <c r="AB498" s="223">
        <f t="shared" ca="1" si="1135"/>
        <v>1.1946994189522569E-4</v>
      </c>
      <c r="AC498" s="223">
        <f t="shared" ca="1" si="1136"/>
        <v>-8.953334155618817E-5</v>
      </c>
      <c r="AD498" s="223">
        <f t="shared" ca="1" si="1137"/>
        <v>5.5245802236454171E-5</v>
      </c>
      <c r="AE498" s="223">
        <f t="shared" ca="1" si="1138"/>
        <v>-1.8273552279403165E-5</v>
      </c>
      <c r="AF498" s="223">
        <f t="shared" ca="1" si="1139"/>
        <v>-1.9586714471686023E-5</v>
      </c>
      <c r="AG498" s="223">
        <f t="shared" ca="1" si="1140"/>
        <v>5.6495150340364215E-5</v>
      </c>
      <c r="AH498" s="223">
        <f t="shared" ca="1" si="1141"/>
        <v>-9.0658162576196644E-5</v>
      </c>
      <c r="AI498" s="223">
        <f t="shared" ca="1" si="1142"/>
        <v>1.2041557432158209E-4</v>
      </c>
      <c r="AJ498" s="223">
        <f t="shared" ca="1" si="1143"/>
        <v>-1.4432130213456424E-4</v>
      </c>
      <c r="AK498" s="223">
        <f t="shared" ca="1" si="1144"/>
        <v>1.6121362948367474E-4</v>
      </c>
      <c r="AL498" s="223">
        <f t="shared" ca="1" si="1145"/>
        <v>-1.7027166122236305E-4</v>
      </c>
      <c r="AM498" s="223">
        <f t="shared" ca="1" si="1146"/>
        <v>1.7105521559604206E-4</v>
      </c>
      <c r="AN498" s="223">
        <f t="shared" ca="1" si="1147"/>
        <v>-1.6352621520015305E-4</v>
      </c>
      <c r="AO498" s="223">
        <f t="shared" ca="1" si="1148"/>
        <v>1.4805053737981431E-4</v>
      </c>
      <c r="AP498" s="223">
        <f t="shared" ca="1" si="1149"/>
        <v>-1.2538023414951431E-4</v>
      </c>
      <c r="AQ498" s="223">
        <f t="shared" ca="1" si="1150"/>
        <v>9.6616985669004883E-5</v>
      </c>
      <c r="AR498" s="223">
        <f t="shared" ca="1" si="1151"/>
        <v>-6.315856328078754E-5</v>
      </c>
      <c r="AS498" s="223">
        <f t="shared" ca="1" si="1152"/>
        <v>2.6630903777472776E-5</v>
      </c>
      <c r="AT498" s="223">
        <f t="shared" ca="1" si="1153"/>
        <v>1.119090419972721E-5</v>
      </c>
      <c r="AU498" s="223">
        <f t="shared" ca="1" si="1154"/>
        <v>-4.8468881906939394E-5</v>
      </c>
      <c r="AV498" s="223">
        <f t="shared" ca="1" si="1155"/>
        <v>8.3391478434641258E-5</v>
      </c>
      <c r="AW498" s="223">
        <f t="shared" ca="1" si="1156"/>
        <v>-1.1426160436454366E-4</v>
      </c>
      <c r="AX498" s="223">
        <f t="shared" ca="1" si="1157"/>
        <v>1.3957910308556862E-4</v>
      </c>
      <c r="AY498" s="223">
        <f t="shared" ca="1" si="1158"/>
        <v>-1.5811365201436972E-4</v>
      </c>
      <c r="AZ498" s="223">
        <f t="shared" ca="1" si="1159"/>
        <v>1.6896455103161396E-4</v>
      </c>
      <c r="BA498" s="223">
        <f t="shared" ca="1" si="1160"/>
        <v>-1.716044926707292E-4</v>
      </c>
      <c r="BB498" s="223">
        <f t="shared" ca="1" si="1161"/>
        <v>1.6590518701440921E-4</v>
      </c>
      <c r="BC498" s="223">
        <f t="shared" ca="1" si="1162"/>
        <v>-1.5214359603806998E-4</v>
      </c>
      <c r="BD498" s="223">
        <f t="shared" ca="1" si="1163"/>
        <v>1.309884744377235E-4</v>
      </c>
      <c r="BE498" s="223">
        <f t="shared" ca="1" si="1164"/>
        <v>-1.0346787100069844E-4</v>
      </c>
      <c r="BF498" s="223">
        <f t="shared" ca="1" si="1165"/>
        <v>7.0919169814142921E-5</v>
      </c>
      <c r="BG498" s="223">
        <f t="shared" ca="1" si="1166"/>
        <v>-3.4924099095748364E-5</v>
      </c>
      <c r="BH498" s="223">
        <f t="shared" ca="1" si="1167"/>
        <v>-2.7681340593462635E-6</v>
      </c>
      <c r="BI498" s="223">
        <f t="shared" ca="1" si="1168"/>
        <v>4.0325847691621051E-5</v>
      </c>
      <c r="BJ498" s="223">
        <f t="shared" ca="1" si="1169"/>
        <v>-7.5923896917306022E-5</v>
      </c>
      <c r="BK498" s="223">
        <f t="shared" ca="1" si="1170"/>
        <v>1.0783236819445658E-4</v>
      </c>
      <c r="BL498" s="223">
        <f t="shared" ca="1" si="1171"/>
        <v>-1.3450064575155438E-4</v>
      </c>
      <c r="BM498" s="223">
        <f t="shared" ca="1" si="1172"/>
        <v>1.5463276490824187E-4</v>
      </c>
      <c r="BN498" s="223">
        <f t="shared" ca="1" si="1173"/>
        <v>-1.6725039043788301E-4</v>
      </c>
      <c r="BO498" s="223">
        <f t="shared" ca="1" si="1174"/>
        <v>1.7174035949179422E-4</v>
      </c>
      <c r="BP498" s="223">
        <f t="shared" ca="1" si="1175"/>
        <v>-1.6788447870156966E-4</v>
      </c>
      <c r="BQ498" s="223">
        <f t="shared" ca="1" si="1176"/>
        <v>1.5587012744726488E-4</v>
      </c>
      <c r="BR498" s="223">
        <f t="shared" ca="1" si="1177"/>
        <v>-1.3628115201777695E-4</v>
      </c>
      <c r="BS498" s="223">
        <f t="shared" ca="1" si="1178"/>
        <v>1.1006949316843422E-4</v>
      </c>
      <c r="BT498" s="223">
        <f t="shared" ca="1" si="1179"/>
        <v>-7.8508925855628195E-5</v>
      </c>
      <c r="BU498" s="223">
        <f t="shared" ca="1" si="1180"/>
        <v>4.3133159200312501E-5</v>
      </c>
      <c r="BV498" s="223">
        <f t="shared" ca="1" si="1181"/>
        <v>-5.6613047584435776E-6</v>
      </c>
      <c r="BW498" s="223">
        <f t="shared" ca="1" si="1182"/>
        <v>-3.2085664977091189E-5</v>
      </c>
      <c r="BX498" s="223">
        <f t="shared" ca="1" si="1183"/>
        <v>6.8273408082144589E-5</v>
      </c>
      <c r="BY498" s="223">
        <f t="shared" ca="1" si="1184"/>
        <v>-1.0114335440438518E-4</v>
      </c>
      <c r="BZ498" s="223">
        <f t="shared" ca="1" si="1185"/>
        <v>1.2909816458105629E-4</v>
      </c>
      <c r="CA498" s="223">
        <f t="shared" ca="1" si="1186"/>
        <v>-1.5077935392721956E-4</v>
      </c>
      <c r="CB498" s="223">
        <f t="shared" ca="1" si="1187"/>
        <v>1.6513330900418322E-4</v>
      </c>
      <c r="CC498" s="223">
        <f t="shared" ca="1" si="1188"/>
        <v>-1.7146248874416476E-4</v>
      </c>
      <c r="CD498" s="223">
        <f t="shared" ca="1" si="1189"/>
        <v>1.6945932197459445E-4</v>
      </c>
      <c r="CE498" s="223">
        <f t="shared" ca="1" si="1190"/>
        <v>-1.5922115406682863E-4</v>
      </c>
      <c r="CF498" s="223">
        <f t="shared" ca="1" si="1191"/>
        <v>1.412455163658033E-4</v>
      </c>
      <c r="CG498" s="223">
        <f t="shared" ca="1" si="1192"/>
        <v>-1.1640594828617831E-4</v>
      </c>
      <c r="CH498" s="223">
        <f t="shared" ca="1" si="1193"/>
        <v>8.5909547018161731E-5</v>
      </c>
      <c r="CI498" s="223">
        <f t="shared" ca="1" si="1194"/>
        <v>-5.1238307746344575E-5</v>
      </c>
      <c r="CJ498" s="223">
        <f t="shared" ca="1" si="1195"/>
        <v>1.4077104997193714E-5</v>
      </c>
      <c r="CK498" s="223">
        <f t="shared" ca="1" si="1196"/>
        <v>2.3768185085259205E-5</v>
      </c>
      <c r="CL498" s="223">
        <f t="shared" ca="1" si="1197"/>
        <v>-6.0458442626877956E-5</v>
      </c>
      <c r="CM498" s="223">
        <f t="shared" ca="1" si="1198"/>
        <v>9.4210677414445916E-5</v>
      </c>
      <c r="CN498" s="223">
        <f t="shared" ca="1" si="1199"/>
        <v>-1.2338467462442521E-4</v>
      </c>
      <c r="CO498" s="223">
        <f t="shared" ca="1" si="1200"/>
        <v>1.4656270227587248E-4</v>
      </c>
      <c r="CP498" s="223">
        <f t="shared" ca="1" si="1201"/>
        <v>-1.6261840696512285E-4</v>
      </c>
      <c r="CQ498" s="223">
        <f t="shared" ca="1" si="1202"/>
        <v>1.7077154984280985E-4</v>
      </c>
      <c r="CR498" s="223">
        <f t="shared" ca="1" si="1203"/>
        <v>-1.7062592289809891E-4</v>
      </c>
      <c r="CS498" s="223">
        <f t="shared" ca="1" si="1204"/>
        <v>1.6218860298012111E-4</v>
      </c>
      <c r="CT498" s="223">
        <f t="shared" ca="1" si="1205"/>
        <v>-1.4586960789325287E-4</v>
      </c>
      <c r="CU498" s="223">
        <f t="shared" ca="1" si="1206"/>
        <v>1.2246197127854759E-4</v>
      </c>
      <c r="CV498" s="223">
        <f t="shared" ca="1" si="1207"/>
        <v>-9.3103204557132524E-5</v>
      </c>
      <c r="CW498" s="223">
        <f t="shared" ca="1" si="1208"/>
        <v>5.9220018721074582E-5</v>
      </c>
      <c r="CX498" s="223">
        <f t="shared" ca="1" si="1209"/>
        <v>-2.2458992257006575E-5</v>
      </c>
      <c r="CY498" s="223">
        <f t="shared" ca="1" si="1210"/>
        <v>-1.5393445553714562E-5</v>
      </c>
      <c r="CZ498" s="223">
        <f t="shared" ca="1" si="1211"/>
        <v>5.2497827487779919E-5</v>
      </c>
      <c r="DA498" s="223">
        <f t="shared" ca="1" si="1212"/>
        <v>-8.7051038650738728E-5</v>
      </c>
      <c r="DB498" s="223">
        <f t="shared" ca="1" si="1213"/>
        <v>1.1737394017939604E-4</v>
      </c>
      <c r="DC498" s="223">
        <f t="shared" ca="1" si="1214"/>
        <v>-1.419929682373714E-4</v>
      </c>
      <c r="DD498" s="223">
        <f t="shared" ca="1" si="1215"/>
        <v>1.5971174293999153E-4</v>
      </c>
      <c r="DE498" s="223">
        <f t="shared" ca="1" si="1216"/>
        <v>-1.6966920732006352E-4</v>
      </c>
      <c r="DF498" s="223">
        <f t="shared" ca="1" si="1217"/>
        <v>1.7138147102827651E-4</v>
      </c>
      <c r="DG498" s="223">
        <f t="shared" ca="1" si="1218"/>
        <v>-1.6476532534278747E-4</v>
      </c>
      <c r="DH498" s="223">
        <f t="shared" ca="1" si="1219"/>
        <v>1.5014228675862409E-4</v>
      </c>
      <c r="DI498" s="223">
        <f t="shared" ca="1" si="1220"/>
        <v>-1.2822297265569822E-4</v>
      </c>
      <c r="DJ498" s="223">
        <f t="shared" ca="1" si="1221"/>
        <v>1.0007256832145583E-4</v>
      </c>
      <c r="DK498" s="223">
        <f t="shared" ca="1" si="1222"/>
        <v>-6.7059063483635364E-5</v>
      </c>
      <c r="DL498" s="223">
        <f t="shared" ca="1" si="1223"/>
        <v>3.0786773837296867E-5</v>
      </c>
      <c r="DM498" s="223">
        <f t="shared" ca="1" si="1224"/>
        <v>6.9816218635147229E-6</v>
      </c>
      <c r="DN498" s="223">
        <f t="shared" ca="1" si="1225"/>
        <v>-4.4410740484006533E-5</v>
      </c>
      <c r="DO498" s="223">
        <f t="shared" ca="1" si="1226"/>
        <v>7.9681686310143087E-5</v>
      </c>
      <c r="DP498" s="223">
        <f t="shared" ca="1" si="1227"/>
        <v>-1.1108044163173891E-4</v>
      </c>
      <c r="DQ498" s="223">
        <f t="shared" ca="1" si="1228"/>
        <v>1.3708116070126593E-4</v>
      </c>
      <c r="DR498" s="223">
        <f t="shared" ca="1" si="1229"/>
        <v>-1.5642031933702492E-4</v>
      </c>
      <c r="DS498" s="223">
        <f t="shared" ca="1" si="1230"/>
        <v>1.6815811681561438E-4</v>
      </c>
      <c r="DT498" s="223">
        <f t="shared" ca="1" si="1231"/>
        <v>-1.7172414618350242E-4</v>
      </c>
      <c r="DU498" s="223">
        <f t="shared" ca="1" si="1232"/>
        <v>1.6694511360496788E-4</v>
      </c>
      <c r="DV498" s="223">
        <f t="shared" ca="1" si="1233"/>
        <v>-1.5405325970427805E-4</v>
      </c>
      <c r="DW498" s="223">
        <f t="shared" ca="1" si="1234"/>
        <v>1.3367507366072182E-4</v>
      </c>
      <c r="DX498" s="223">
        <f t="shared" ca="1" si="1235"/>
        <v>-1.0680084850336309E-4</v>
      </c>
      <c r="DY498" s="223">
        <f t="shared" ca="1" si="1236"/>
        <v>7.473655708859281E-5</v>
      </c>
      <c r="DZ498" s="223">
        <f t="shared" ca="1" si="1237"/>
        <v>-3.9040387382800621E-5</v>
      </c>
      <c r="EA498" s="223">
        <f t="shared" ca="1" si="1238"/>
        <v>1.4470211652721867E-6</v>
      </c>
      <c r="EB498" s="223">
        <f t="shared" ca="1" si="1239"/>
        <v>3.621666411647631E-5</v>
      </c>
      <c r="EC498" s="223">
        <f t="shared" ca="1" si="1240"/>
        <v>-7.2120373807934673E-5</v>
      </c>
      <c r="ED498" s="223">
        <f t="shared" ca="1" si="1241"/>
        <v>1.0451934057068593E-4</v>
      </c>
      <c r="EE498" s="223">
        <f t="shared" ca="1" si="1242"/>
        <v>-1.3183911264214539E-4</v>
      </c>
      <c r="EF498" s="223">
        <f t="shared" ca="1" si="1243"/>
        <v>1.5275206548396962E-4</v>
      </c>
      <c r="EG498" s="223">
        <f t="shared" ca="1" si="1244"/>
        <v>-1.6624191867884694E-4</v>
      </c>
      <c r="EH498" s="223">
        <f t="shared" ca="1" si="1245"/>
        <v>1.7165312282931377E-4</v>
      </c>
      <c r="EI498" s="223">
        <f t="shared" ca="1" si="1246"/>
        <v>-1.6872271646580671E-4</v>
      </c>
      <c r="EJ498" s="223">
        <f t="shared" ca="1" si="1247"/>
        <v>1.5759310485383677E-4</v>
      </c>
      <c r="EK498" s="223">
        <f t="shared" ca="1" si="1248"/>
        <v>-1.3880513970473707E-4</v>
      </c>
      <c r="EL498" s="223">
        <f t="shared" ca="1" si="1249"/>
        <v>1.1327183608658391E-4</v>
      </c>
      <c r="EM498" s="223">
        <f t="shared" ca="1" si="1250"/>
        <v>-8.2234003781365831E-5</v>
      </c>
      <c r="EN498" s="223">
        <f t="shared" ca="1" si="1251"/>
        <v>4.7199949215574638E-5</v>
      </c>
      <c r="EO498" s="223">
        <f t="shared" ca="1" si="1252"/>
        <v>-9.8721781933181228E-6</v>
      </c>
      <c r="EP498" s="223">
        <f t="shared" ca="1" si="1253"/>
        <v>-2.7935338632884303E-5</v>
      </c>
      <c r="EQ498" s="223">
        <f t="shared" ca="1" si="1254"/>
        <v>6.4385317008233169E-5</v>
      </c>
      <c r="ER498" s="223">
        <f t="shared" ca="1" si="1255"/>
        <v>-9.7706443263384903E-5</v>
      </c>
      <c r="ES498" s="223">
        <f t="shared" ca="1" si="1256"/>
        <v>1.2627945261292135E-4</v>
      </c>
      <c r="ET498" s="223">
        <f t="shared" ca="1" si="1257"/>
        <v>-1.4871581852566229E-4</v>
      </c>
      <c r="EU498" s="223">
        <f t="shared" ca="1" si="1258"/>
        <v>1.6392522919890745E-4</v>
      </c>
      <c r="EV498" s="223">
        <f t="shared" ca="1" si="1259"/>
        <v>-1.7116857206719182E-4</v>
      </c>
      <c r="EW498" s="223">
        <f t="shared" ca="1" si="1260"/>
        <v>1.7009385152431676E-4</v>
      </c>
      <c r="EX498" s="223">
        <f t="shared" ca="1" si="1261"/>
        <v>-1.6075329441027312E-4</v>
      </c>
      <c r="EY498" s="223">
        <f t="shared" ca="1" si="1262"/>
        <v>1.4360081200931506E-4</v>
      </c>
      <c r="EZ498" s="223">
        <f t="shared" ca="1" si="1263"/>
        <v>-1.1946994189522382E-4</v>
      </c>
      <c r="FA498" s="223">
        <f t="shared" ca="1" si="1264"/>
        <v>8.9533341556190108E-5</v>
      </c>
      <c r="FB498" s="223">
        <f t="shared" ca="1" si="1265"/>
        <v>-5.5245802236451698E-5</v>
      </c>
      <c r="FC498" s="223">
        <f t="shared" ca="1" si="1266"/>
        <v>1.8273552279395725E-5</v>
      </c>
      <c r="FD498" s="223">
        <f t="shared" ca="1" si="1267"/>
        <v>1.9586714471688611E-5</v>
      </c>
      <c r="FE498" s="223">
        <f t="shared" ca="1" si="1268"/>
        <v>-5.6495150340362081E-5</v>
      </c>
      <c r="FF498" s="223">
        <f t="shared" ca="1" si="1269"/>
        <v>9.0658162576188499E-5</v>
      </c>
      <c r="FG498" s="223">
        <f t="shared" ca="1" si="1270"/>
        <v>-1.2041557432158571E-4</v>
      </c>
      <c r="FH498" s="223">
        <f t="shared" ca="1" si="1271"/>
        <v>1.4432130213456432E-4</v>
      </c>
      <c r="FI498" s="223">
        <f t="shared" ca="1" si="1272"/>
        <v>-1.6121362948367312E-4</v>
      </c>
      <c r="FJ498" s="223">
        <f t="shared" ca="1" si="1273"/>
        <v>1.7027166122236177E-4</v>
      </c>
      <c r="FK498" s="223">
        <f t="shared" ca="1" si="1274"/>
        <v>-1.710552155960416E-4</v>
      </c>
      <c r="FL498" s="223">
        <f t="shared" ca="1" si="1275"/>
        <v>1.6352621520015299E-4</v>
      </c>
      <c r="FM498" s="223">
        <f t="shared" ca="1" si="1276"/>
        <v>-1.4805053737981669E-4</v>
      </c>
      <c r="FN498" s="223">
        <f t="shared" ca="1" si="1277"/>
        <v>1.253802341495075E-4</v>
      </c>
      <c r="FO498" s="223">
        <f t="shared" ca="1" si="1278"/>
        <v>-9.6616985669002714E-5</v>
      </c>
      <c r="FP498" s="223">
        <f t="shared" ca="1" si="1279"/>
        <v>6.3158563280789641E-5</v>
      </c>
      <c r="FQ498" s="223">
        <f t="shared" ca="1" si="1280"/>
        <v>-2.6630903777477425E-5</v>
      </c>
      <c r="FR498" s="223">
        <f t="shared" ca="1" si="1281"/>
        <v>-1.1190904199737117E-5</v>
      </c>
      <c r="FS498" s="223">
        <f t="shared" ca="1" si="1282"/>
        <v>4.8468881906939557E-5</v>
      </c>
      <c r="FT498" s="223">
        <f t="shared" ca="1" si="1283"/>
        <v>-8.3391478434637138E-5</v>
      </c>
      <c r="FU498" s="223">
        <f t="shared" ca="1" si="1284"/>
        <v>1.1426160436453651E-4</v>
      </c>
      <c r="FV498" s="223">
        <f t="shared" ca="1" si="1285"/>
        <v>-1.3957910308557155E-4</v>
      </c>
      <c r="FW498" s="223">
        <f t="shared" ca="1" si="1286"/>
        <v>1.5811365201436978E-4</v>
      </c>
      <c r="FX498" s="223">
        <f t="shared" ca="1" si="1287"/>
        <v>-1.689645510316131E-4</v>
      </c>
      <c r="FY498" s="223">
        <f t="shared" ca="1" si="1288"/>
        <v>1.7160449267072958E-4</v>
      </c>
      <c r="FZ498" s="223">
        <f t="shared" ca="1" si="1289"/>
        <v>-1.6590518701440791E-4</v>
      </c>
      <c r="GA498" s="223">
        <f t="shared" ca="1" si="1290"/>
        <v>1.521435960380699E-4</v>
      </c>
      <c r="GB498" s="223">
        <f t="shared" ca="1" si="1291"/>
        <v>-1.3098847443772653E-4</v>
      </c>
      <c r="GC498" s="223">
        <f t="shared" ca="1" si="1292"/>
        <v>1.0346787100069052E-4</v>
      </c>
      <c r="GD498" s="223">
        <f t="shared" ca="1" si="1293"/>
        <v>-7.0919169814138327E-5</v>
      </c>
      <c r="GE498" s="223">
        <f t="shared" ca="1" si="1294"/>
        <v>3.4924099095748188E-5</v>
      </c>
      <c r="GF498" s="223">
        <f t="shared" ca="1" si="1295"/>
        <v>2.7681340593415336E-6</v>
      </c>
      <c r="GG498" s="223">
        <f t="shared" ca="1" si="1296"/>
        <v>-4.0325847691630694E-5</v>
      </c>
      <c r="GH498" s="223">
        <f t="shared" ca="1" si="1297"/>
        <v>7.5923896917306171E-5</v>
      </c>
      <c r="GI498" s="223">
        <f t="shared" ca="1" si="1298"/>
        <v>-1.0783236819445291E-4</v>
      </c>
      <c r="GJ498" s="223">
        <f t="shared" ca="1" si="1299"/>
        <v>1.3450064575154841E-4</v>
      </c>
      <c r="GK498" s="223">
        <f t="shared" ca="1" si="1300"/>
        <v>-1.5463276490824409E-4</v>
      </c>
      <c r="GL498" s="223">
        <f t="shared" ca="1" si="1301"/>
        <v>1.6725039043788306E-4</v>
      </c>
      <c r="GM498" s="223">
        <f t="shared" ca="1" si="1302"/>
        <v>-1.7174035949179419E-4</v>
      </c>
      <c r="GN498" s="223">
        <f t="shared" ca="1" si="1303"/>
        <v>1.6788447870157169E-4</v>
      </c>
      <c r="GO498" s="223">
        <f t="shared" ca="1" si="1304"/>
        <v>-1.5587012744726274E-4</v>
      </c>
      <c r="GP498" s="223">
        <f t="shared" ca="1" si="1305"/>
        <v>1.3628115201777684E-4</v>
      </c>
      <c r="GQ498" s="223">
        <f t="shared" ca="1" si="1306"/>
        <v>-1.1006949316843783E-4</v>
      </c>
      <c r="GR498" s="223">
        <f t="shared" ca="1" si="1307"/>
        <v>7.8508925855619359E-5</v>
      </c>
      <c r="GS498" s="223">
        <f t="shared" ca="1" si="1308"/>
        <v>-4.3133159200307609E-5</v>
      </c>
      <c r="GT498" s="223">
        <f t="shared" ca="1" si="1309"/>
        <v>5.6613047584434014E-6</v>
      </c>
      <c r="GU498" s="223">
        <f t="shared" ca="1" si="1310"/>
        <v>3.2085664977086567E-5</v>
      </c>
      <c r="GV498" s="223">
        <f t="shared" ca="1" si="1311"/>
        <v>-6.8273408082153696E-5</v>
      </c>
      <c r="GW498" s="223">
        <f t="shared" ca="1" si="1312"/>
        <v>1.0114335440438926E-4</v>
      </c>
      <c r="GX498" s="223">
        <f t="shared" ca="1" si="1313"/>
        <v>-1.290981645810564E-4</v>
      </c>
      <c r="GY498" s="223">
        <f t="shared" ca="1" si="1314"/>
        <v>1.5077935392721498E-4</v>
      </c>
      <c r="GZ498" s="223">
        <f t="shared" ca="1" si="1315"/>
        <v>-1.6513330900418463E-4</v>
      </c>
      <c r="HA498" s="223">
        <f t="shared" ca="1" si="1316"/>
        <v>1.7146248874416476E-4</v>
      </c>
      <c r="HB498" s="223">
        <f t="shared" ca="1" si="1317"/>
        <v>-1.6945932197459521E-4</v>
      </c>
      <c r="HC498" s="223">
        <f t="shared" ca="1" si="1318"/>
        <v>1.5922115406683226E-4</v>
      </c>
      <c r="HD498" s="223">
        <f t="shared" ca="1" si="1319"/>
        <v>-1.4124551636579766E-4</v>
      </c>
      <c r="HE498" s="223">
        <f t="shared" ca="1" si="1320"/>
        <v>1.1640594828617819E-4</v>
      </c>
      <c r="HF498" s="223">
        <f t="shared" ca="1" si="1321"/>
        <v>-8.5909547018161596E-5</v>
      </c>
      <c r="HG498" s="223">
        <f t="shared" ca="1" si="1322"/>
        <v>5.1238307746335095E-5</v>
      </c>
      <c r="HH498" s="223">
        <f t="shared" ca="1" si="1323"/>
        <v>-1.4077104997193564E-5</v>
      </c>
      <c r="HI498" s="223">
        <f t="shared" ca="1" si="1324"/>
        <v>-2.3768185085259368E-5</v>
      </c>
      <c r="HJ498" s="223">
        <f t="shared" ca="1" si="1325"/>
        <v>6.0458442626868978E-5</v>
      </c>
      <c r="HK498" s="223">
        <f t="shared" ca="1" si="1326"/>
        <v>-9.421067741445421E-5</v>
      </c>
      <c r="HL498" s="223">
        <f t="shared" ca="1" si="1327"/>
        <v>1.2338467462442532E-4</v>
      </c>
      <c r="HM498" s="223">
        <f t="shared" ca="1" si="1328"/>
        <v>-1.4656270227587258E-4</v>
      </c>
      <c r="HN498" s="223">
        <f t="shared" ca="1" si="1329"/>
        <v>1.6261840696511976E-4</v>
      </c>
      <c r="HO498" s="223">
        <f t="shared" ca="1" si="1330"/>
        <v>-1.7077154984281088E-4</v>
      </c>
      <c r="HP498" s="223">
        <f t="shared" ca="1" si="1331"/>
        <v>1.7062592289809891E-4</v>
      </c>
      <c r="HQ498" s="223">
        <f t="shared" ca="1" si="1332"/>
        <v>-1.6218860298012103E-4</v>
      </c>
      <c r="HR498" s="223">
        <f t="shared" ca="1" si="1333"/>
        <v>1.4586960789325792E-4</v>
      </c>
      <c r="HS498" s="223">
        <f t="shared" ca="1" si="1334"/>
        <v>-1.2246197127854062E-4</v>
      </c>
      <c r="HT498" s="223">
        <f t="shared" ca="1" si="1335"/>
        <v>9.3103204557132402E-5</v>
      </c>
      <c r="HU498" s="223">
        <f t="shared" ca="1" si="1336"/>
        <v>-5.9220018721074426E-5</v>
      </c>
      <c r="HV498" s="223">
        <f t="shared" ca="1" si="1337"/>
        <v>2.2458992256996736E-5</v>
      </c>
      <c r="HW498" s="223">
        <f t="shared" ca="1" si="1338"/>
        <v>1.5393445553714725E-5</v>
      </c>
      <c r="HX498" s="223">
        <f t="shared" ca="1" si="1339"/>
        <v>-5.2497827487780075E-5</v>
      </c>
      <c r="HY498" s="223">
        <f t="shared" ca="1" si="1340"/>
        <v>8.7051038650730461E-5</v>
      </c>
      <c r="HZ498" s="223">
        <f t="shared" ca="1" si="1341"/>
        <v>-1.1737394017940329E-4</v>
      </c>
      <c r="IA498" s="223">
        <f t="shared" ca="1" si="1342"/>
        <v>1.4199296823737148E-4</v>
      </c>
      <c r="IB498" s="223">
        <f t="shared" ca="1" si="1343"/>
        <v>-1.5971174293999158E-4</v>
      </c>
      <c r="IC498" s="223">
        <f t="shared" ca="1" si="1344"/>
        <v>1.6966920732006206E-4</v>
      </c>
      <c r="ID498" s="223">
        <f t="shared" ca="1" si="1345"/>
        <v>-1.7138147102827586E-4</v>
      </c>
      <c r="IE498" s="223">
        <f t="shared" ca="1" si="1346"/>
        <v>-7.7521625265259591E-5</v>
      </c>
      <c r="IF498" s="223">
        <f t="shared" ca="1" si="1347"/>
        <v>-1.5014228675862403E-4</v>
      </c>
      <c r="IG498" s="223">
        <f t="shared" ca="1" si="1348"/>
        <v>1.2822297265570459E-4</v>
      </c>
      <c r="IH498" s="223">
        <f t="shared" ca="1" si="1349"/>
        <v>-1.0007256832144776E-4</v>
      </c>
      <c r="II498" s="223">
        <f t="shared" ca="1" si="1350"/>
        <v>6.7059063483635215E-5</v>
      </c>
      <c r="IJ498" s="223">
        <f t="shared" ca="1" si="1351"/>
        <v>-3.0786773837296691E-5</v>
      </c>
      <c r="IK498" s="223">
        <f t="shared" ca="1" si="1352"/>
        <v>-6.9816218635051412E-6</v>
      </c>
      <c r="IL498" s="223">
        <f t="shared" ca="1" si="1353"/>
        <v>4.4410740484006689E-5</v>
      </c>
      <c r="IM498" s="223">
        <f t="shared" ca="1" si="1354"/>
        <v>-7.9681686310143223E-5</v>
      </c>
      <c r="IN498" s="223">
        <f t="shared" ca="1" si="1355"/>
        <v>1.1108044163173158E-4</v>
      </c>
      <c r="IO498" s="223">
        <f t="shared" ca="1" si="1356"/>
        <v>-1.3708116070127189E-4</v>
      </c>
      <c r="IP498" s="223">
        <f t="shared" ca="1" si="1357"/>
        <v>1.5642031933702497E-4</v>
      </c>
      <c r="IQ498" s="223">
        <f t="shared" ca="1" si="1358"/>
        <v>-1.6815811681561438E-4</v>
      </c>
      <c r="IR498" s="223">
        <f t="shared" ca="1" si="1359"/>
        <v>1.7172414618350258E-4</v>
      </c>
      <c r="IS498" s="223">
        <f t="shared" ca="1" si="1360"/>
        <v>-1.6694511360496554E-4</v>
      </c>
      <c r="IT498" s="223">
        <f t="shared" ca="1" si="1361"/>
        <v>1.5405325970427794E-4</v>
      </c>
      <c r="IU498" s="223">
        <f t="shared" ca="1" si="1362"/>
        <v>-1.3367507366072174E-4</v>
      </c>
      <c r="IV498" s="223">
        <f t="shared" ca="1" si="1363"/>
        <v>1.068008485033706E-4</v>
      </c>
      <c r="IW498" s="223">
        <f t="shared" ca="1" si="1364"/>
        <v>-7.4736557088583893E-5</v>
      </c>
      <c r="IX498" s="223">
        <f t="shared" ca="1" si="1365"/>
        <v>3.9040387382800458E-5</v>
      </c>
      <c r="IY498" s="223">
        <f t="shared" ca="1" si="1366"/>
        <v>-1.4470211652720105E-6</v>
      </c>
      <c r="IZ498" s="223">
        <f t="shared" ca="1" si="1367"/>
        <v>-3.6216664116466939E-5</v>
      </c>
      <c r="JA498" s="223">
        <f t="shared" ca="1" si="1368"/>
        <v>7.2120373807943686E-5</v>
      </c>
      <c r="JB498" s="223">
        <f t="shared" ca="1" si="1369"/>
        <v>-1.0451934057068607E-4</v>
      </c>
    </row>
    <row r="499" spans="2:262">
      <c r="B499" s="230">
        <v>138</v>
      </c>
      <c r="C499" s="229">
        <f t="shared" si="1370"/>
        <v>2.695312500000002E-3</v>
      </c>
      <c r="D499" s="226">
        <f t="shared" ca="1" si="1113"/>
        <v>49.911291115297651</v>
      </c>
      <c r="E499" s="225">
        <f ca="1">EN361</f>
        <v>-8.8708884702350291E-2</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49.911007565548893</v>
      </c>
      <c r="E500" s="225">
        <f ca="1">EO361</f>
        <v>-8.8992434451108882E-2</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49.911354071039646</v>
      </c>
      <c r="E501" s="225">
        <f ca="1">EP361</f>
        <v>-8.8645928960351672E-2</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49.910338720513437</v>
      </c>
      <c r="E502" s="225">
        <f ca="1">EQ361</f>
        <v>-8.9661279486562148E-2</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49.911191796698226</v>
      </c>
      <c r="E503" s="225">
        <f ca="1">ER361</f>
        <v>-8.8808203301774524E-2</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49.911727282915876</v>
      </c>
      <c r="E504" s="225">
        <f ca="1">ES361</f>
        <v>-8.8272717084123598E-2</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49.914243681786175</v>
      </c>
      <c r="E505" s="225">
        <f ca="1">ET361</f>
        <v>-8.5756318213824886E-2</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49.916005110471595</v>
      </c>
      <c r="E506" s="225">
        <f ca="1">EU361</f>
        <v>-8.3994889528402089E-2</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49.918353251136111</v>
      </c>
      <c r="E507" s="225">
        <f ca="1">EV361</f>
        <v>-8.164674886388805E-2</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49.919049315117455</v>
      </c>
      <c r="E508" s="225">
        <f ca="1">EW361</f>
        <v>-8.0950684882546184E-2</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49.919460999871944</v>
      </c>
      <c r="E509" s="225">
        <f ca="1">EX361</f>
        <v>-8.0539000128052374E-2</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49.918807417295035</v>
      </c>
      <c r="E510" s="225">
        <f ca="1">EY361</f>
        <v>-8.1192582704967528E-2</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49.918546196475731</v>
      </c>
      <c r="E511" s="225">
        <f ca="1">EZ361</f>
        <v>-8.1453803524272603E-2</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49.918788811647929</v>
      </c>
      <c r="E512" s="225">
        <f ca="1">FA361</f>
        <v>-8.121118835207225E-2</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49.919969488318863</v>
      </c>
      <c r="E513" s="225">
        <f ca="1">FB361</f>
        <v>-8.0030511681137506E-2</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49.922065655330201</v>
      </c>
      <c r="E514" s="225">
        <f ca="1">FC361</f>
        <v>-7.7934344669802341E-2</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49.924043624580058</v>
      </c>
      <c r="E515" s="225">
        <f ca="1">FD361</f>
        <v>-7.5956375419943364E-2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49.926021660561403</v>
      </c>
      <c r="E516" s="225">
        <f ca="1">FE361</f>
        <v>-7.3978339438598925E-2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49.926510240602632</v>
      </c>
      <c r="E517" s="225">
        <f ca="1">FF361</f>
        <v>-7.3489759397370708E-2</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49.926810298952553</v>
      </c>
      <c r="E518" s="225">
        <f ca="1">FG361</f>
        <v>-7.3189701047448805E-2</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49.925815758795601</v>
      </c>
      <c r="E519" s="225">
        <f ca="1">FH361</f>
        <v>-7.4184241204402812E-2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49.925913979158842</v>
      </c>
      <c r="E520" s="225">
        <f ca="1">FI361</f>
        <v>-7.4086020841155176E-2</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49.925770288492984</v>
      </c>
      <c r="E521" s="225">
        <f ca="1">FJ361</f>
        <v>-7.4229711507016266E-2</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49.92761020638423</v>
      </c>
      <c r="E522" s="225">
        <f ca="1">FK361</f>
        <v>-7.2389793615768819E-2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49.929052510351831</v>
      </c>
      <c r="E523" s="225">
        <f ca="1">FL361</f>
        <v>-7.0947489648169854E-2</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49.931668479247442</v>
      </c>
      <c r="E524" s="225">
        <f ca="1">FM361</f>
        <v>-6.8331520752558744E-2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49.932644938107977</v>
      </c>
      <c r="E525" s="225">
        <f ca="1">FN361</f>
        <v>-6.7355061892025433E-2</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49.933741019280582</v>
      </c>
      <c r="E526" s="225">
        <f ca="1">FO361</f>
        <v>-6.6258980719414606E-2</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49.932989227409792</v>
      </c>
      <c r="E527" s="225">
        <f ca="1">FP361</f>
        <v>-6.7010772590207435E-2</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49.932781124514904</v>
      </c>
      <c r="E528" s="225">
        <f ca="1">FQ361</f>
        <v>-6.7218875485099569E-2</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49.932063084548695</v>
      </c>
      <c r="E529" s="225">
        <f ca="1">FR361</f>
        <v>-6.7936915451304897E-2</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49.932830490869357</v>
      </c>
      <c r="E530" s="225">
        <f ca="1">FS361</f>
        <v>-6.7169509130641625E-2</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49.934007266813758</v>
      </c>
      <c r="E531" s="225">
        <f ca="1">FT361</f>
        <v>-6.5992733186241756E-2</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49.936126672877243</v>
      </c>
      <c r="E532" s="225">
        <f ca="1">FU361</f>
        <v>-6.3873327122754897E-2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49.938057807006281</v>
      </c>
      <c r="E533" s="225">
        <f ca="1">FV361</f>
        <v>-6.1942192993719405E-2</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49.939294305180908</v>
      </c>
      <c r="E534" s="225">
        <f ca="1">FW361</f>
        <v>-6.0705694819090335E-2</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49.939844292195772</v>
      </c>
      <c r="E535" s="225">
        <f ca="1">FX361</f>
        <v>-6.015570780422997E-2</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49.939120738478493</v>
      </c>
      <c r="E536" s="225">
        <f ca="1">FY361</f>
        <v>-6.0879261521509728E-2</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49.938838885409488</v>
      </c>
      <c r="E537" s="225">
        <f ca="1">FZ361</f>
        <v>-6.11611145905121E-2</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49.938059921131433</v>
      </c>
      <c r="E538" s="225">
        <f ca="1">GA361</f>
        <v>-6.1940078868564265E-2</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49.939245560262087</v>
      </c>
      <c r="E539" s="225">
        <f ca="1">GB361</f>
        <v>-6.0754439737914265E-2</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49.940071481489454</v>
      </c>
      <c r="E540" s="225">
        <f ca="1">GC361</f>
        <v>-5.9928518510548298E-2</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49.942815218943544</v>
      </c>
      <c r="E541" s="225">
        <f ca="1">GD361</f>
        <v>-5.7184781056453395E-2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49.943895138122883</v>
      </c>
      <c r="E542" s="225">
        <f ca="1">GE361</f>
        <v>-5.6104861877116545E-2</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49.945853486434359</v>
      </c>
      <c r="E543" s="225">
        <f ca="1">GF361</f>
        <v>-5.4146513565637752E-2</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49.945238389692648</v>
      </c>
      <c r="E544" s="225">
        <f ca="1">GG361</f>
        <v>-5.4761610307349273E-2</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49.945537264662867</v>
      </c>
      <c r="E545" s="225">
        <f ca="1">GH361</f>
        <v>-5.446273533713461E-2</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49.944149101031797</v>
      </c>
      <c r="E546" s="225">
        <f ca="1">GI361</f>
        <v>-5.5850898968200467E-2</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49.94478201363809</v>
      </c>
      <c r="E547" s="225">
        <f ca="1">GJ361</f>
        <v>-5.5217986361910269E-2</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49.945011773940614</v>
      </c>
      <c r="E548" s="225">
        <f ca="1">GK361</f>
        <v>-5.4988226059385102E-2</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49.947422779653913</v>
      </c>
      <c r="E549" s="225">
        <f ca="1">GL361</f>
        <v>-5.2577220346090164E-2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49.949259317278994</v>
      </c>
      <c r="E550" s="225">
        <f ca="1">GM361</f>
        <v>-5.0740682721003003E-2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49.952344074787575</v>
      </c>
      <c r="E551" s="225">
        <f ca="1">GN361</f>
        <v>-4.7655925212424198E-2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49.953839068937604</v>
      </c>
      <c r="E552" s="225">
        <f ca="1">GO361</f>
        <v>-4.6160931062392871E-2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49.977811627969118</v>
      </c>
      <c r="E553" s="225">
        <f ca="1">GP361</f>
        <v>-2.2188372030882694E-2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50.032065554449609</v>
      </c>
      <c r="E554" s="225">
        <f ca="1">GQ361</f>
        <v>3.2065554449609235E-2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50.06998218317937</v>
      </c>
      <c r="E555" s="225">
        <f ca="1">GR361</f>
        <v>6.998218317937234E-2</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50.092362178405672</v>
      </c>
      <c r="E556" s="225">
        <f ca="1">GS361</f>
        <v>9.2362178405670223E-2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50.110751599722732</v>
      </c>
      <c r="E557" s="225">
        <f ca="1">GT361</f>
        <v>0.11075159972273027</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50.12649164125331</v>
      </c>
      <c r="E558" s="225">
        <f ca="1">GU361</f>
        <v>0.12649164125330944</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50.138433771231895</v>
      </c>
      <c r="E559" s="225">
        <f ca="1">GV361</f>
        <v>0.13843377123189846</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50.148283835864625</v>
      </c>
      <c r="E560" s="225">
        <f ca="1">GW361</f>
        <v>0.1482838358646224</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50.154050286546372</v>
      </c>
      <c r="E561" s="225">
        <f ca="1">GX361</f>
        <v>0.15405028654637312</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50.158349462123418</v>
      </c>
      <c r="E562" s="225">
        <f ca="1">GY361</f>
        <v>0.15834946212341758</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50.159698259091293</v>
      </c>
      <c r="E563" s="225">
        <f ca="1">GZ361</f>
        <v>0.15969825909129406</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50.161073100480898</v>
      </c>
      <c r="E564" s="225">
        <f ca="1">HA361</f>
        <v>0.16107310048090018</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50.161518285787736</v>
      </c>
      <c r="E565" s="225">
        <f ca="1">HB361</f>
        <v>0.16151828578773503</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50.162852388122218</v>
      </c>
      <c r="E566" s="225">
        <f ca="1">HC361</f>
        <v>0.16285238812221578</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50.164100580059262</v>
      </c>
      <c r="E567" s="225">
        <f ca="1">HD361</f>
        <v>0.16410058005926137</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50.16518291243716</v>
      </c>
      <c r="E568" s="225">
        <f ca="1">HE361</f>
        <v>0.16518291243716265</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50.16572972952423</v>
      </c>
      <c r="E569" s="225">
        <f ca="1">HF361</f>
        <v>0.1657297295242276</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50.164600341000522</v>
      </c>
      <c r="E570" s="225">
        <f ca="1">HG361</f>
        <v>0.16460034100052162</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50.163216088565704</v>
      </c>
      <c r="E571" s="225">
        <f ca="1">HH361</f>
        <v>0.16321608856570236</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50.160169227977192</v>
      </c>
      <c r="E572" s="225">
        <f ca="1">HI361</f>
        <v>0.16016922797718969</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50.158512290515311</v>
      </c>
      <c r="E573" s="225">
        <f ca="1">HJ361</f>
        <v>0.15851229051530899</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50.156078248070123</v>
      </c>
      <c r="E574" s="225">
        <f ca="1">HK361</f>
        <v>0.15607824807012285</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50.156101168753182</v>
      </c>
      <c r="E575" s="225">
        <f ca="1">HL361</f>
        <v>0.15610116875318325</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50.15512378006536</v>
      </c>
      <c r="E576" s="225">
        <f ca="1">HM361</f>
        <v>0.15512378006536173</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50.155789796736748</v>
      </c>
      <c r="E577" s="225">
        <f ca="1">HN361</f>
        <v>0.1557897967367507</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50.154332435587548</v>
      </c>
      <c r="E578" s="225">
        <f ca="1">HO361</f>
        <v>0.15433243558754806</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50.153318815707586</v>
      </c>
      <c r="E579" s="225">
        <f ca="1">HP361</f>
        <v>0.15331881570758485</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50.15027365560664</v>
      </c>
      <c r="E580" s="225">
        <f ca="1">HQ361</f>
        <v>0.15027365560663941</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50.147816858987952</v>
      </c>
      <c r="E581" s="225">
        <f ca="1">HR361</f>
        <v>0.14781685898795491</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50.14504763635901</v>
      </c>
      <c r="E582" s="225">
        <f ca="1">HS361</f>
        <v>0.14504763635901202</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50.143420612746915</v>
      </c>
      <c r="E583" s="225">
        <f ca="1">HT361</f>
        <v>0.14342061274691331</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50.142764331272915</v>
      </c>
      <c r="E584" s="225">
        <f ca="1">HU361</f>
        <v>0.14276433127291577</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50.142319065372504</v>
      </c>
      <c r="E585" s="225">
        <f ca="1">HV361</f>
        <v>0.14231906537250769</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50.142546957610698</v>
      </c>
      <c r="E586" s="225">
        <f ca="1">HW361</f>
        <v>0.14254695761069583</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50.141103154773226</v>
      </c>
      <c r="E587" s="225">
        <f ca="1">HX361</f>
        <v>0.14110315477322302</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50.140018913183901</v>
      </c>
      <c r="E588" s="225">
        <f ca="1">HY361</f>
        <v>0.14001891318390347</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50.136653426411215</v>
      </c>
      <c r="E589" s="225">
        <f ca="1">HZ361</f>
        <v>0.13665342641121425</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50.134752069631801</v>
      </c>
      <c r="E590" s="225">
        <f ca="1">IA361</f>
        <v>0.13475206963180178</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50.131516952441586</v>
      </c>
      <c r="E591" s="225">
        <f ca="1">IB361</f>
        <v>0.13151695244158959</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50.130978011253035</v>
      </c>
      <c r="E592" s="225">
        <f ca="1">IC361</f>
        <v>0.13097801125303815</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50.129594682628507</v>
      </c>
      <c r="E593" s="225">
        <f ca="1">ID361</f>
        <v>0.1295946826285066</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50.140792477384792</v>
      </c>
      <c r="E594" s="225">
        <f ca="1">IE361</f>
        <v>0.14079247738479128</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50.129496422091265</v>
      </c>
      <c r="E595" s="225">
        <f ca="1">IF361</f>
        <v>0.12949642209126566</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50.12915374894208</v>
      </c>
      <c r="E596" s="225">
        <f ca="1">IG361</f>
        <v>0.12915374894208081</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50.126902754377959</v>
      </c>
      <c r="E597" s="225">
        <f ca="1">IH361</f>
        <v>0.12690275437795537</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50.124633518346663</v>
      </c>
      <c r="E598" s="225">
        <f ca="1">II361</f>
        <v>0.12463351834666569</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50.121905126774742</v>
      </c>
      <c r="E599" s="225">
        <f ca="1">IJ361</f>
        <v>0.12190512677474238</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50.119773100961289</v>
      </c>
      <c r="E600" s="225">
        <f ca="1">IK361</f>
        <v>0.11977310096128951</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50.118802558398919</v>
      </c>
      <c r="E601" s="225">
        <f ca="1">IL361</f>
        <v>0.11880255839892027</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50.118230906195407</v>
      </c>
      <c r="E602" s="225">
        <f ca="1">IM361</f>
        <v>0.11823090619540678</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50.1187085702758</v>
      </c>
      <c r="E603" s="225">
        <f ca="1">IN361</f>
        <v>0.11870857027579974</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50.11816121794206</v>
      </c>
      <c r="E604" s="225">
        <f ca="1">IO361</f>
        <v>0.11816121794206194</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50.117592423164545</v>
      </c>
      <c r="E605" s="225">
        <f ca="1">IP361</f>
        <v>0.11759242316454643</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50.115418524640653</v>
      </c>
      <c r="E606" s="225">
        <f ca="1">IQ361</f>
        <v>0.1154185246406509</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50.113103864305238</v>
      </c>
      <c r="E607" s="225">
        <f ca="1">IR361</f>
        <v>0.11310386430523732</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50.110679526571339</v>
      </c>
      <c r="E608" s="225">
        <f ca="1">IS361</f>
        <v>0.11067952657133963</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50.108537090436606</v>
      </c>
      <c r="E609" s="225">
        <f ca="1">IT361</f>
        <v>0.10853709043660718</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50.10833077373055</v>
      </c>
      <c r="E610" s="225">
        <f ca="1">IU361</f>
        <v>0.10833077373054727</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50.107160376223725</v>
      </c>
      <c r="E611" s="225">
        <f ca="1">IV361</f>
        <v>0.10716037622372535</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50.109042328767423</v>
      </c>
      <c r="E612" s="225">
        <f ca="1">IW361</f>
        <v>0.10904232876742563</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50.10653884653027</v>
      </c>
      <c r="E613" s="225">
        <f ca="1">IX361</f>
        <v>0.10653884653026856</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50.108816109713693</v>
      </c>
      <c r="E614" s="225">
        <f ca="1">IY361</f>
        <v>0.10881610971369279</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50.102225095635845</v>
      </c>
      <c r="E615" s="225">
        <f ca="1">IZ361</f>
        <v>0.10222509563584622</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50.10730302296335</v>
      </c>
      <c r="E616" s="225">
        <f ca="1">JA361</f>
        <v>0.10730302296335363</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50.069035316007984</v>
      </c>
      <c r="E617" s="225">
        <f ca="1">JB361</f>
        <v>6.9035316007981851E-2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1.80797867996296E-12-800i</v>
      </c>
      <c r="P625" s="330" t="str">
        <f t="shared" si="1629"/>
        <v>-1.48678378636413E-13+5.97966121063105E-13i</v>
      </c>
      <c r="Q625" s="330" t="str">
        <f t="shared" si="1629"/>
        <v>3.90001832911713E-13+6.12510042685693E-13i</v>
      </c>
      <c r="R625" s="330" t="str">
        <f t="shared" si="1629"/>
        <v>1.62012894419639E-12+3.20299342604365E-13i</v>
      </c>
      <c r="S625" s="330" t="str">
        <f t="shared" si="1629"/>
        <v>8.21656544885974E-13+8.00204347228828E-12i</v>
      </c>
      <c r="T625" s="330" t="str">
        <f t="shared" si="1629"/>
        <v>7.50602271309964E-13+1.02118313805022E-12i</v>
      </c>
      <c r="U625" s="330" t="str">
        <f t="shared" si="1629"/>
        <v>-2.24395588915849E-13+1.14419584917869E-12i</v>
      </c>
      <c r="V625" s="330" t="str">
        <f t="shared" si="1629"/>
        <v>-2.17328108634285E-12-4.34097202628437E-13i</v>
      </c>
      <c r="W625" s="330" t="str">
        <f t="shared" si="1629"/>
        <v>4.08549019267901E-12+2.95163893326844E-12i</v>
      </c>
      <c r="X625" s="330" t="str">
        <f t="shared" si="1629"/>
        <v>-9.99109215499283E-13+1.68975944347948E-12i</v>
      </c>
      <c r="Y625" s="330" t="str">
        <f t="shared" si="1629"/>
        <v>-3.10548895626761E-13-1.24034116311122E-12i</v>
      </c>
      <c r="Z625" s="330" t="str">
        <f t="shared" si="1629"/>
        <v>7.55265208013389E-13-3.07354142137228E-12i</v>
      </c>
      <c r="AA625" s="330" t="str">
        <f t="shared" si="1629"/>
        <v>7.17406602873672E-13-5.63105118089876E-13i</v>
      </c>
      <c r="AB625" s="330" t="str">
        <f t="shared" si="1629"/>
        <v>7.27343098944067E-13+2.60813592944942E-12i</v>
      </c>
      <c r="AC625" s="330" t="str">
        <f t="shared" si="1629"/>
        <v>-5.89076096929597E-13-7.88258347483862E-13i</v>
      </c>
      <c r="AD625" s="330" t="str">
        <f t="shared" si="1629"/>
        <v>-2.06604427844551E-12-1.86517468136448E-14i</v>
      </c>
      <c r="AE625" s="330" t="str">
        <f t="shared" si="1629"/>
        <v>-4.91293204035736E-13+3.59712259978546E-13i</v>
      </c>
      <c r="AF625" s="330" t="str">
        <f t="shared" si="1629"/>
        <v>2.58496826374688E-12+1.18283161043563E-11i</v>
      </c>
      <c r="AG625" s="330" t="str">
        <f t="shared" si="1629"/>
        <v>-5.31743269208129E-12+5.95790083934846E-12i</v>
      </c>
      <c r="AH625" s="330" t="str">
        <f t="shared" si="1629"/>
        <v>-1.12595683644801E-11+3.35331762357778E-12i</v>
      </c>
      <c r="AI625" s="330" t="str">
        <f t="shared" si="1629"/>
        <v>3.04832630491914E-11+2.44098075086186E-11i</v>
      </c>
      <c r="AJ625" s="330" t="str">
        <f t="shared" si="1629"/>
        <v>5.01912313793929E-13-6.29274410357553E-13i</v>
      </c>
      <c r="AK625" s="330" t="str">
        <f t="shared" si="1629"/>
        <v>-1.01887118533761E-12-5.46180878302493E-11i</v>
      </c>
      <c r="AL625" s="330" t="str">
        <f t="shared" si="1629"/>
        <v>2.55929526703225E-11+1.48927536969268E-11i</v>
      </c>
      <c r="AM625" s="330" t="str">
        <f t="shared" si="1629"/>
        <v>3.516833959466E-12+5.44675415881097E-12i</v>
      </c>
      <c r="AN625" s="330" t="str">
        <f t="shared" si="1629"/>
        <v>-2.81800333935822E-11+2.24247287405888E-11i</v>
      </c>
      <c r="AO625" s="330" t="str">
        <f t="shared" si="1629"/>
        <v>1.16672032278442E-11-1.83104642559329E-11i</v>
      </c>
      <c r="AP625" s="330" t="str">
        <f t="shared" si="1629"/>
        <v>1.19927206186643E-11-4.0966119385643E-12i</v>
      </c>
      <c r="AQ625" s="330" t="str">
        <f t="shared" si="1629"/>
        <v>1.22343051488227E-11+1.61877178328496E-11i</v>
      </c>
      <c r="AR625" s="330" t="str">
        <f t="shared" si="1629"/>
        <v>-3.45625481359968E-12-9.73038316587355E-12i</v>
      </c>
      <c r="AS625" s="330" t="str">
        <f t="shared" si="1629"/>
        <v>6.93410042926224E-12+1.42665879110382E-11i</v>
      </c>
      <c r="AT625" s="330" t="str">
        <f t="shared" si="1629"/>
        <v>3.90445922121563E-13-7.14344262508309E-12i</v>
      </c>
      <c r="AU625" s="330" t="str">
        <f t="shared" si="1629"/>
        <v>-8.25063546129601E-11+4.2018888368745E-12i</v>
      </c>
      <c r="AV625" s="330" t="str">
        <f t="shared" si="1629"/>
        <v>1.95080423169569E-11+2.07658334971938E-11i</v>
      </c>
      <c r="AW625" s="330" t="str">
        <f t="shared" si="1629"/>
        <v>-1.13595331058258E-13+1.61248792096551E-12i</v>
      </c>
      <c r="AX625" s="330" t="str">
        <f t="shared" si="1629"/>
        <v>2.03256105522909E-11-1.0941025863076E-11i</v>
      </c>
      <c r="AY625" s="330" t="str">
        <f t="shared" si="1629"/>
        <v>-3.45420554138942E-11-9.74420544253012E-12i</v>
      </c>
      <c r="AZ625" s="330" t="str">
        <f t="shared" si="1629"/>
        <v>-1.13783622281149E-11+3.88444831855854E-12i</v>
      </c>
      <c r="BA625" s="330" t="str">
        <f t="shared" si="1629"/>
        <v>-5.5614597128939E-12-1.47220013957394E-11i</v>
      </c>
      <c r="BB625" s="330" t="str">
        <f t="shared" si="1629"/>
        <v>9.98033036422874E-12+3.77231579307143E-12i</v>
      </c>
      <c r="BC625" s="330" t="str">
        <f t="shared" si="1629"/>
        <v>7.63309684556623E-12-5.93214366517713E-12i</v>
      </c>
      <c r="BD625" s="330" t="str">
        <f t="shared" si="1629"/>
        <v>-1.22883010190977E-11-9.56346113412115E-12i</v>
      </c>
      <c r="BE625" s="330" t="str">
        <f t="shared" si="1629"/>
        <v>7.72702171344952E-12+8.11528622080008E-12i</v>
      </c>
      <c r="BF625" s="330" t="str">
        <f t="shared" si="1629"/>
        <v>-1.82722456956719E-12+1.33280053660201E-11i</v>
      </c>
      <c r="BG625" s="330" t="str">
        <f t="shared" si="1629"/>
        <v>-3.1115907159901E-11-2.5942359371811E-11i</v>
      </c>
      <c r="BH625" s="330" t="str">
        <f t="shared" si="1629"/>
        <v>-3.31092661967625E-12+1.95803373514991E-11i</v>
      </c>
      <c r="BI625" s="330" t="str">
        <f t="shared" si="1629"/>
        <v>-1.08104367471662E-12-1.29358745937225E-11i</v>
      </c>
      <c r="BJ625" s="330" t="str">
        <f t="shared" si="1629"/>
        <v>-2.12455392597157E-11+1.09610098775193E-11i</v>
      </c>
      <c r="BK625" s="330" t="str">
        <f t="shared" si="1629"/>
        <v>2.17164146908144E-11-1.13340448137933E-11i</v>
      </c>
      <c r="BL625" s="330" t="str">
        <f t="shared" si="1629"/>
        <v>1.20490089260128E-11+1.50919277075446E-11i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2.6041666666666666E-4</v>
      </c>
      <c r="B626" s="228">
        <v>1</v>
      </c>
      <c r="C626" s="228">
        <f t="shared" ref="C626:C657" si="1631">C625+Fline</f>
        <v>60</v>
      </c>
      <c r="D626" s="228">
        <f>2*PI()*C626</f>
        <v>376.99111843077515</v>
      </c>
      <c r="E626" s="227" t="str">
        <f>COMPLEX(0,D626)</f>
        <v>376.991118430775i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7.18667919304158-3.24564770674762i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-2.7164940409151+3.88976994262088i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0.088284879385784-0.0398712129235434i</v>
      </c>
      <c r="I626" s="227" t="str">
        <f>IMDIV(H626,IMSUM(1,IMPRODUCT(F626,G626,-1)))</f>
        <v>0.00152941871966766+0.00207242854410977i</v>
      </c>
      <c r="J626" s="223" t="str">
        <f>IMPRODUCT(1/Nt_input,O625)</f>
        <v>2.82496668744213E-14-12.5i</v>
      </c>
      <c r="K626" s="246" t="str">
        <f>IMPRODUCT(I626,J626)</f>
        <v>0.0259053568013722-0.0191177339958457i</v>
      </c>
      <c r="L626" s="222">
        <f>20*LOG(IMABS(K626))</f>
        <v>-29.843991589680993</v>
      </c>
      <c r="M626" s="222">
        <f t="shared" ref="M626:M657" si="1635">N626+Vinput2</f>
        <v>392.45042850823904</v>
      </c>
      <c r="N626" s="224">
        <f t="shared" ref="N626:N657" si="1636">0.5*Vinac*SIN(2*PI()*Fline*A626)</f>
        <v>2.4504285082390149</v>
      </c>
      <c r="O626" s="223" t="str">
        <f t="shared" ref="O626:O657" si="1637">IMPRODUCT(N626,IMEXP(COMPLEX(0,-2*PI()*1*B626/Nt_input)))</f>
        <v>2.4386290252016-0.240183994959619i</v>
      </c>
      <c r="P626" s="332" t="str">
        <f t="shared" ref="P626:P657" si="1638">IMPRODUCT(N626,IMEXP(COMPLEX(0,-2*PI()*2*B626/Nt_input)))</f>
        <v>2.40334421156127-0.47805488674985i</v>
      </c>
      <c r="Q626" s="223" t="str">
        <f t="shared" ref="Q626" si="1639">IMPRODUCT(N626,IMEXP(COMPLEX(0,-2*PI()*3*B626/Nt_input)))</f>
        <v>2.34491387936202-0.711321848649295i</v>
      </c>
      <c r="R626" s="223" t="str">
        <f t="shared" ref="R626" si="1640">IMPRODUCT(N626,IMEXP(COMPLEX(0,-2*PI()*4*B626/Nt_input)))</f>
        <v>2.26390074464419-0.937738392298173i</v>
      </c>
      <c r="S626" s="223" t="str">
        <f t="shared" ref="S626" si="1641">IMPRODUCT(N626,IMEXP(COMPLEX(0,-2*PI()*5*B626/Nt_input)))</f>
        <v>2.16108500818141-1.15512400260927i</v>
      </c>
      <c r="T626" s="223" t="str">
        <f t="shared" ref="T626" si="1642">IMPRODUCT(N626,IMEXP(COMPLEX(0,-2*PI()*6*B626/Nt_input)))</f>
        <v>2.0374568417206-1.36138513732023i</v>
      </c>
      <c r="U626" s="223" t="str">
        <f t="shared" ref="U626" si="1643">IMPRODUCT(N626,IMEXP(COMPLEX(0,-2*PI()*7*B626/Nt_input)))</f>
        <v>1.89420685208682-1.55453538894997i</v>
      </c>
      <c r="V626" s="223" t="str">
        <f t="shared" ref="V626" si="1644">IMPRODUCT(N626,IMEXP(COMPLEX(0,-2*PI()*8*B626/Nt_input)))</f>
        <v>1.73271461498864-1.73271461498864i</v>
      </c>
      <c r="W626" s="223" t="str">
        <f t="shared" ref="W626" si="1645">IMPRODUCT(N626,IMEXP(COMPLEX(0,-2*PI()*9*B626/Nt_input)))</f>
        <v>1.55453538894997-1.89420685208682i</v>
      </c>
      <c r="X626" s="223" t="str">
        <f t="shared" ref="X626" si="1646">IMPRODUCT(N626,IMEXP(COMPLEX(0,-2*PI()*10*B626/Nt_input)))</f>
        <v>1.36138513732023-2.0374568417206i</v>
      </c>
      <c r="Y626" s="223" t="str">
        <f t="shared" ref="Y626" si="1647">IMPRODUCT(N626,IMEXP(COMPLEX(0,-2*PI()*11*B626/Nt_input)))</f>
        <v>1.15512400260927-2.1610850081814i</v>
      </c>
      <c r="Z626" s="223" t="str">
        <f t="shared" ref="Z626" si="1648">IMPRODUCT(N626,IMEXP(COMPLEX(0,-2*PI()*12*B626/Nt_input)))</f>
        <v>0.937738392298178-2.26390074464419i</v>
      </c>
      <c r="AA626" s="223" t="str">
        <f t="shared" ref="AA626" si="1649">IMPRODUCT(N626,IMEXP(COMPLEX(0,-2*PI()*13*B626/Nt_input)))</f>
        <v>0.711321848649305-2.34491387936202i</v>
      </c>
      <c r="AB626" s="223" t="str">
        <f t="shared" ref="AB626" si="1650">IMPRODUCT(N626,IMEXP(COMPLEX(0,-2*PI()*14*B626/Nt_input)))</f>
        <v>0.478054886749862-2.40334421156127i</v>
      </c>
      <c r="AC626" s="223" t="str">
        <f t="shared" ref="AC626" si="1651">IMPRODUCT(N626,IMEXP(COMPLEX(0,-2*PI()*15*B626/Nt_input)))</f>
        <v>0.240183994959608-2.4386290252016i</v>
      </c>
      <c r="AD626" s="223" t="str">
        <f t="shared" ref="AD626" si="1652">IMPRODUCT(N626,IMEXP(COMPLEX(0,-2*PI()*16*B626/Nt_input)))</f>
        <v>-8.5555639451068E-15-2.45042850823901i</v>
      </c>
      <c r="AE626" s="223" t="str">
        <f t="shared" ref="AE626" si="1653">IMPRODUCT(N626,IMEXP(COMPLEX(0,-2*PI()*17*B626/Nt_input)))</f>
        <v>-0.240183994959625-2.4386290252016i</v>
      </c>
      <c r="AF626" s="223" t="str">
        <f t="shared" ref="AF626" si="1654">IMPRODUCT(N626,IMEXP(COMPLEX(0,-2*PI()*18*B626/Nt_input)))</f>
        <v>-0.478054886749852-2.40334421156127i</v>
      </c>
      <c r="AG626" s="223" t="str">
        <f t="shared" ref="AG626" si="1655">IMPRODUCT(N626,IMEXP(COMPLEX(0,-2*PI()*19*B626/Nt_input)))</f>
        <v>-0.711321848649298-2.34491387936202i</v>
      </c>
      <c r="AH626" s="223" t="str">
        <f t="shared" ref="AH626" si="1656">IMPRODUCT(N626,IMEXP(COMPLEX(0,-2*PI()*20*B626/Nt_input)))</f>
        <v>-0.937738392298171-2.26390074464419i</v>
      </c>
      <c r="AI626" s="223" t="str">
        <f t="shared" ref="AI626" si="1657">IMPRODUCT(N626,IMEXP(COMPLEX(0,-2*PI()*21*B626/Nt_input)))</f>
        <v>-1.15512400260926-2.16108500818141i</v>
      </c>
      <c r="AJ626" s="223" t="str">
        <f t="shared" ref="AJ626" si="1658">IMPRODUCT(N626,IMEXP(COMPLEX(0,-2*PI()*22*B626/Nt_input)))</f>
        <v>-1.36138513732022-2.0374568417206i</v>
      </c>
      <c r="AK626" s="223" t="str">
        <f t="shared" ref="AK626" si="1659">IMPRODUCT(N626,IMEXP(COMPLEX(0,-2*PI()*23*B626/Nt_input)))</f>
        <v>-1.55453538894997-1.89420685208682i</v>
      </c>
      <c r="AL626" s="223" t="str">
        <f t="shared" ref="AL626" si="1660">IMPRODUCT(N626,IMEXP(COMPLEX(0,-2*PI()*24*B626/Nt_input)))</f>
        <v>-1.73271461498863-1.73271461498865i</v>
      </c>
      <c r="AM626" s="223" t="str">
        <f t="shared" ref="AM626" si="1661">IMPRODUCT(N626,IMEXP(COMPLEX(0,-2*PI()*25*B626/Nt_input)))</f>
        <v>-1.89420685208682-1.55453538894996i</v>
      </c>
      <c r="AN626" s="223" t="str">
        <f t="shared" ref="AN626" si="1662">IMPRODUCT(N626,IMEXP(COMPLEX(0,-2*PI()*26*B626/Nt_input)))</f>
        <v>-2.0374568417206-1.36138513732022i</v>
      </c>
      <c r="AO626" s="223" t="str">
        <f t="shared" ref="AO626" si="1663">IMPRODUCT(N626,IMEXP(COMPLEX(0,-2*PI()*27*B626/Nt_input)))</f>
        <v>-2.16108500818141-1.15512400260926i</v>
      </c>
      <c r="AP626" s="223" t="str">
        <f t="shared" ref="AP626" si="1664">IMPRODUCT(N626,IMEXP(COMPLEX(0,-2*PI()*28*B626/Nt_input)))</f>
        <v>-2.26390074464419-0.937738392298171i</v>
      </c>
      <c r="AQ626" s="223" t="str">
        <f t="shared" ref="AQ626" si="1665">IMPRODUCT(N626,IMEXP(COMPLEX(0,-2*PI()*29*B626/Nt_input)))</f>
        <v>-2.34491387936202-0.711321848649295i</v>
      </c>
      <c r="AR626" s="223" t="str">
        <f t="shared" ref="AR626" si="1666">IMPRODUCT(N626,IMEXP(COMPLEX(0,-2*PI()*30*B626/Nt_input)))</f>
        <v>-2.40334421156127-0.478054886749852i</v>
      </c>
      <c r="AS626" s="223" t="str">
        <f t="shared" ref="AS626" si="1667">IMPRODUCT(N626,IMEXP(COMPLEX(0,-2*PI()*31*B626/Nt_input)))</f>
        <v>-2.4386290252016-0.240183994959624i</v>
      </c>
      <c r="AT626" s="223" t="str">
        <f t="shared" ref="AT626" si="1668">IMPRODUCT(N626,IMEXP(COMPLEX(0,-2*PI()*32*B626/Nt_input)))</f>
        <v>-2.45042850823901-7.91767589019883E-15i</v>
      </c>
      <c r="AU626" s="223" t="str">
        <f t="shared" ref="AU626" si="1669">IMPRODUCT(N626,IMEXP(COMPLEX(0,-2*PI()*33*B626/Nt_input)))</f>
        <v>-2.4386290252016+0.240183994959609i</v>
      </c>
      <c r="AV626" s="223" t="str">
        <f t="shared" ref="AV626" si="1670">IMPRODUCT(N626,IMEXP(COMPLEX(0,-2*PI()*34*B626/Nt_input)))</f>
        <v>-2.40334421156127+0.478054886749862i</v>
      </c>
      <c r="AW626" s="223" t="str">
        <f t="shared" ref="AW626" si="1671">IMPRODUCT(N626,IMEXP(COMPLEX(0,-2*PI()*35*B626/Nt_input)))</f>
        <v>-2.34491387936202+0.711321848649305i</v>
      </c>
      <c r="AX626" s="223" t="str">
        <f t="shared" ref="AX626" si="1672">IMPRODUCT(N626,IMEXP(COMPLEX(0,-2*PI()*36*B626/Nt_input)))</f>
        <v>-2.26390074464419+0.937738392298178i</v>
      </c>
      <c r="AY626" s="223" t="str">
        <f t="shared" ref="AY626" si="1673">IMPRODUCT(N626,IMEXP(COMPLEX(0,-2*PI()*37*B626/Nt_input)))</f>
        <v>-2.1610850081814+1.15512400260927i</v>
      </c>
      <c r="AZ626" s="223" t="str">
        <f t="shared" ref="AZ626" si="1674">IMPRODUCT(N626,IMEXP(COMPLEX(0,-2*PI()*38*B626/Nt_input)))</f>
        <v>-2.0374568417206+1.36138513732023i</v>
      </c>
      <c r="BA626" s="223" t="str">
        <f t="shared" ref="BA626" si="1675">IMPRODUCT(N626,IMEXP(COMPLEX(0,-2*PI()*39*B626/Nt_input)))</f>
        <v>-1.89420685208682+1.55453538894997i</v>
      </c>
      <c r="BB626" s="223" t="str">
        <f t="shared" ref="BB626" si="1676">IMPRODUCT(N626,IMEXP(COMPLEX(0,-2*PI()*40*B626/Nt_input)))</f>
        <v>-1.73271461498865+1.73271461498864i</v>
      </c>
      <c r="BC626" s="223" t="str">
        <f t="shared" ref="BC626" si="1677">IMPRODUCT(N626,IMEXP(COMPLEX(0,-2*PI()*41*B626/Nt_input)))</f>
        <v>-1.55453538894998+1.89420685208681i</v>
      </c>
      <c r="BD626" s="223" t="str">
        <f t="shared" ref="BD626" si="1678">IMPRODUCT(N626,IMEXP(COMPLEX(0,-2*PI()*42*B626/Nt_input)))</f>
        <v>-1.36138513732023+2.03745684172059i</v>
      </c>
      <c r="BE626" s="223" t="str">
        <f t="shared" ref="BE626" si="1679">IMPRODUCT(N626,IMEXP(COMPLEX(0,-2*PI()*43*B626/Nt_input)))</f>
        <v>-1.15512400260928+2.1610850081814i</v>
      </c>
      <c r="BF626" s="223" t="str">
        <f t="shared" ref="BF626" si="1680">IMPRODUCT(N626,IMEXP(COMPLEX(0,-2*PI()*44*B626/Nt_input)))</f>
        <v>-0.937738392298161+2.2639007446442i</v>
      </c>
      <c r="BG626" s="223" t="str">
        <f t="shared" ref="BG626" si="1681">IMPRODUCT(N626,IMEXP(COMPLEX(0,-2*PI()*45*B626/Nt_input)))</f>
        <v>-0.711321848649288+2.34491387936202i</v>
      </c>
      <c r="BH626" s="223" t="str">
        <f t="shared" ref="BH626" si="1682">IMPRODUCT(N626,IMEXP(COMPLEX(0,-2*PI()*46*B626/Nt_input)))</f>
        <v>-0.478054886749845+2.40334421156127i</v>
      </c>
      <c r="BI626" s="223" t="str">
        <f t="shared" ref="BI626" si="1683">IMPRODUCT(N626,IMEXP(COMPLEX(0,-2*PI()*47*B626/Nt_input)))</f>
        <v>-0.240183994959617+2.4386290252016i</v>
      </c>
      <c r="BJ626" s="223" t="str">
        <f t="shared" ref="BJ626" si="1684">IMPRODUCT(N626,IMEXP(COMPLEX(0,-2*PI()*48*B626/Nt_input)))</f>
        <v>-4.5032080510996E-16+2.45042850823901i</v>
      </c>
      <c r="BK626" s="223" t="str">
        <f t="shared" ref="BK626" si="1685">IMPRODUCT(N626,IMEXP(COMPLEX(0,-2*PI()*49*B626/Nt_input)))</f>
        <v>0.240183994959618+2.4386290252016i</v>
      </c>
      <c r="BL626" s="223" t="str">
        <f t="shared" ref="BL626" si="1686">IMPRODUCT(N626,IMEXP(COMPLEX(0,-2*PI()*50*B626/Nt_input)))</f>
        <v>0.478054886749847+2.40334421156127i</v>
      </c>
      <c r="BM626" s="176"/>
      <c r="BN626" s="176"/>
      <c r="BO626" s="176"/>
      <c r="BP626" s="176"/>
      <c r="BQ626" s="176"/>
      <c r="BR626" s="176"/>
      <c r="BS626" s="176"/>
      <c r="BT626" s="176"/>
      <c r="BU626" s="176"/>
      <c r="BV626" s="176"/>
      <c r="BW626" s="223"/>
      <c r="BX626" s="223"/>
      <c r="BY626" s="223"/>
      <c r="BZ626" s="223"/>
      <c r="CH626" s="222">
        <f>20*LOG(IMABS(J626))</f>
        <v>21.938200260161128</v>
      </c>
    </row>
    <row r="627" spans="1:86">
      <c r="A627" s="227">
        <f t="shared" si="1630"/>
        <v>5.2083333333333333E-4</v>
      </c>
      <c r="B627" s="228">
        <v>2</v>
      </c>
      <c r="C627" s="228">
        <f t="shared" si="1631"/>
        <v>120</v>
      </c>
      <c r="D627" s="228">
        <f>2*PI()*C627</f>
        <v>753.98223686155029</v>
      </c>
      <c r="E627" s="227" t="str">
        <f t="shared" ref="E627:E689" si="1687">COMPLEX(0,D627)</f>
        <v>753.98223686155i</v>
      </c>
      <c r="F627" s="227" t="str">
        <f t="shared" si="1632"/>
        <v>4.7658254194612-4.31239753656451i</v>
      </c>
      <c r="G627" s="227" t="str">
        <f t="shared" si="1633"/>
        <v>-2.71729961522419+1.91219159145895i</v>
      </c>
      <c r="H627" s="227" t="str">
        <f t="shared" si="1634"/>
        <v>0.0585458611730188-0.0529757188476949i</v>
      </c>
      <c r="I627" s="227" t="str">
        <f t="shared" ref="I627:I689" si="1688">IMDIV(H627,IMSUM(1,IMPRODUCT(F627,G627,-1)))</f>
        <v>0.00308160647012994+0.00196667234840298i</v>
      </c>
      <c r="J627" s="223" t="str">
        <f>IMPRODUCT(1/Nt_input,P625)</f>
        <v>-2.32309966619395E-15+9.34322064161102E-15i</v>
      </c>
      <c r="K627" s="246" t="str">
        <f t="shared" ref="K627:K689" si="1689">IMPRODUCT(I627,J627)</f>
        <v>-2.55339326429843E-17+2.42233533049523E-17i</v>
      </c>
      <c r="L627" s="222">
        <f t="shared" ref="L627:L689" si="1690">20*LOG(IMABS(K627))</f>
        <v>-329.07015434450415</v>
      </c>
      <c r="M627" s="222">
        <f t="shared" si="1635"/>
        <v>394.87725805040321</v>
      </c>
      <c r="N627" s="224">
        <f t="shared" si="1636"/>
        <v>4.8772580504032055</v>
      </c>
      <c r="O627" s="223" t="str">
        <f t="shared" si="1637"/>
        <v>4.78354290456362-0.951505843608914i</v>
      </c>
      <c r="P627" s="223" t="str">
        <f t="shared" si="1638"/>
        <v>4.50599888754342-1.86644585125857i</v>
      </c>
      <c r="Q627" s="223" t="str">
        <f t="shared" ref="Q627:Q689" si="1691">IMPRODUCT(N627,IMEXP(COMPLEX(0,-2*PI()*3*B627/Nt_input)))</f>
        <v>4.05529186026822-2.70965939155924i</v>
      </c>
      <c r="R627" s="223" t="str">
        <f t="shared" ref="R627:R689" si="1692">IMPRODUCT(N627,IMEXP(COMPLEX(0,-2*PI()*4*B627/Nt_input)))</f>
        <v>3.44874224103679-3.44874224103678i</v>
      </c>
      <c r="S627" s="223" t="str">
        <f t="shared" ref="S627:S689" si="1693">IMPRODUCT(N627,IMEXP(COMPLEX(0,-2*PI()*5*B627/Nt_input)))</f>
        <v>2.70965939155924-4.05529186026822i</v>
      </c>
      <c r="T627" s="223" t="str">
        <f t="shared" ref="T627:T689" si="1694">IMPRODUCT(N627,IMEXP(COMPLEX(0,-2*PI()*6*B627/Nt_input)))</f>
        <v>1.86644585125858-4.50599888754342i</v>
      </c>
      <c r="U627" s="223" t="str">
        <f t="shared" ref="U627:U689" si="1695">IMPRODUCT(N627,IMEXP(COMPLEX(0,-2*PI()*7*B627/Nt_input)))</f>
        <v>0.951505843608938-4.78354290456362i</v>
      </c>
      <c r="V627" s="223" t="str">
        <f t="shared" ref="V627:V689" si="1696">IMPRODUCT(N627,IMEXP(COMPLEX(0,-2*PI()*8*B627/Nt_input)))</f>
        <v>-1.70287331324752E-14-4.87725805040321i</v>
      </c>
      <c r="W627" s="223" t="str">
        <f t="shared" ref="W627:W689" si="1697">IMPRODUCT(N627,IMEXP(COMPLEX(0,-2*PI()*9*B627/Nt_input)))</f>
        <v>-0.951505843608919-4.78354290456362i</v>
      </c>
      <c r="X627" s="223" t="str">
        <f t="shared" ref="X627:X689" si="1698">IMPRODUCT(N627,IMEXP(COMPLEX(0,-2*PI()*10*B627/Nt_input)))</f>
        <v>-1.86644585125856-4.50599888754342i</v>
      </c>
      <c r="Y627" s="223" t="str">
        <f t="shared" ref="Y627:Y689" si="1699">IMPRODUCT(N627,IMEXP(COMPLEX(0,-2*PI()*11*B627/Nt_input)))</f>
        <v>-2.70965939155923-4.05529186026823i</v>
      </c>
      <c r="Z627" s="223" t="str">
        <f t="shared" ref="Z627:Z689" si="1700">IMPRODUCT(N627,IMEXP(COMPLEX(0,-2*PI()*12*B627/Nt_input)))</f>
        <v>-3.44874224103677-3.4487422410368i</v>
      </c>
      <c r="AA627" s="223" t="str">
        <f t="shared" ref="AA627:AA689" si="1701">IMPRODUCT(N627,IMEXP(COMPLEX(0,-2*PI()*13*B627/Nt_input)))</f>
        <v>-4.05529186026823-2.70965939155923i</v>
      </c>
      <c r="AB627" s="223" t="str">
        <f t="shared" ref="AB627:AB689" si="1702">IMPRODUCT(N627,IMEXP(COMPLEX(0,-2*PI()*14*B627/Nt_input)))</f>
        <v>-4.50599888754342-1.86644585125856i</v>
      </c>
      <c r="AC627" s="223" t="str">
        <f t="shared" ref="AC627:AC689" si="1703">IMPRODUCT(N627,IMEXP(COMPLEX(0,-2*PI()*15*B627/Nt_input)))</f>
        <v>-4.78354290456362-0.951505843608919i</v>
      </c>
      <c r="AD627" s="223" t="str">
        <f t="shared" ref="AD627:AD689" si="1704">IMPRODUCT(N627,IMEXP(COMPLEX(0,-2*PI()*16*B627/Nt_input)))</f>
        <v>-4.87725805040321-1.57591002333331E-14i</v>
      </c>
      <c r="AE627" s="223" t="str">
        <f t="shared" ref="AE627:AE689" si="1705">IMPRODUCT(N627,IMEXP(COMPLEX(0,-2*PI()*17*B627/Nt_input)))</f>
        <v>-4.78354290456362+0.951505843608938i</v>
      </c>
      <c r="AF627" s="223" t="str">
        <f t="shared" ref="AF627:AF689" si="1706">IMPRODUCT(N627,IMEXP(COMPLEX(0,-2*PI()*18*B627/Nt_input)))</f>
        <v>-4.50599888754342+1.86644585125858i</v>
      </c>
      <c r="AG627" s="223" t="str">
        <f t="shared" ref="AG627:AG689" si="1707">IMPRODUCT(N627,IMEXP(COMPLEX(0,-2*PI()*19*B627/Nt_input)))</f>
        <v>-4.05529186026822+2.70965939155924i</v>
      </c>
      <c r="AH627" s="223" t="str">
        <f t="shared" ref="AH627:AH689" si="1708">IMPRODUCT(N627,IMEXP(COMPLEX(0,-2*PI()*20*B627/Nt_input)))</f>
        <v>-3.44874224103679+3.44874224103678i</v>
      </c>
      <c r="AI627" s="223" t="str">
        <f t="shared" ref="AI627:AI689" si="1709">IMPRODUCT(N627,IMEXP(COMPLEX(0,-2*PI()*21*B627/Nt_input)))</f>
        <v>-2.70965939155925+4.05529186026821i</v>
      </c>
      <c r="AJ627" s="223" t="str">
        <f t="shared" ref="AJ627:AJ689" si="1710">IMPRODUCT(N627,IMEXP(COMPLEX(0,-2*PI()*22*B627/Nt_input)))</f>
        <v>-1.86644585125854+4.50599888754343i</v>
      </c>
      <c r="AK627" s="223" t="str">
        <f t="shared" ref="AK627:AK689" si="1711">IMPRODUCT(N627,IMEXP(COMPLEX(0,-2*PI()*23*B627/Nt_input)))</f>
        <v>-0.951505843608904+4.78354290456362i</v>
      </c>
      <c r="AL627" s="223" t="str">
        <f t="shared" ref="AL627:AL689" si="1712">IMPRODUCT(N627,IMEXP(COMPLEX(0,-2*PI()*24*B627/Nt_input)))</f>
        <v>-8.96304774696317E-16+4.87725805040321i</v>
      </c>
      <c r="AM627" s="223" t="str">
        <f t="shared" ref="AM627:AM689" si="1713">IMPRODUCT(N627,IMEXP(COMPLEX(0,-2*PI()*25*B627/Nt_input)))</f>
        <v>0.951505843608909+4.78354290456362i</v>
      </c>
      <c r="AN627" s="223" t="str">
        <f t="shared" ref="AN627:AN689" si="1714">IMPRODUCT(N627,IMEXP(COMPLEX(0,-2*PI()*26*B627/Nt_input)))</f>
        <v>1.86644585125855+4.50599888754343i</v>
      </c>
      <c r="AO627" s="223" t="str">
        <f t="shared" ref="AO627:AO689" si="1715">IMPRODUCT(N627,IMEXP(COMPLEX(0,-2*PI()*27*B627/Nt_input)))</f>
        <v>2.70965939155926+4.05529186026821i</v>
      </c>
      <c r="AP627" s="223" t="str">
        <f t="shared" ref="AP627:AP689" si="1716">IMPRODUCT(N627,IMEXP(COMPLEX(0,-2*PI()*28*B627/Nt_input)))</f>
        <v>3.44874224103679+3.44874224103678i</v>
      </c>
      <c r="AQ627" s="223" t="str">
        <f t="shared" ref="AQ627:AQ689" si="1717">IMPRODUCT(N627,IMEXP(COMPLEX(0,-2*PI()*29*B627/Nt_input)))</f>
        <v>4.05529186026822+2.70965939155924i</v>
      </c>
      <c r="AR627" s="223" t="str">
        <f t="shared" ref="AR627:AR689" si="1718">IMPRODUCT(N627,IMEXP(COMPLEX(0,-2*PI()*30*B627/Nt_input)))</f>
        <v>4.50599888754342+1.86644585125858i</v>
      </c>
      <c r="AS627" s="223" t="str">
        <f t="shared" ref="AS627:AS689" si="1719">IMPRODUCT(N627,IMEXP(COMPLEX(0,-2*PI()*31*B627/Nt_input)))</f>
        <v>4.78354290456362+0.951505843608934i</v>
      </c>
      <c r="AT627" s="223" t="str">
        <f t="shared" ref="AT627:AT689" si="1720">IMPRODUCT(N627,IMEXP(COMPLEX(0,-2*PI()*32*B627/Nt_input)))</f>
        <v>4.87725805040321-1.61324283577789E-14i</v>
      </c>
      <c r="AU627" s="223" t="str">
        <f t="shared" ref="AU627:AU689" si="1721">IMPRODUCT(N627,IMEXP(COMPLEX(0,-2*PI()*33*B627/Nt_input)))</f>
        <v>4.78354290456362-0.951505843608924i</v>
      </c>
      <c r="AV627" s="223" t="str">
        <f t="shared" ref="AV627:AV689" si="1722">IMPRODUCT(N627,IMEXP(COMPLEX(0,-2*PI()*34*B627/Nt_input)))</f>
        <v>4.50599888754342-1.86644585125856i</v>
      </c>
      <c r="AW627" s="223" t="str">
        <f t="shared" ref="AW627:AW689" si="1723">IMPRODUCT(N627,IMEXP(COMPLEX(0,-2*PI()*35*B627/Nt_input)))</f>
        <v>4.05529186026823-2.70965939155923i</v>
      </c>
      <c r="AX627" s="223" t="str">
        <f t="shared" ref="AX627:AX689" si="1724">IMPRODUCT(N627,IMEXP(COMPLEX(0,-2*PI()*36*B627/Nt_input)))</f>
        <v>3.4487422410368-3.44874224103677i</v>
      </c>
      <c r="AY627" s="223" t="str">
        <f t="shared" ref="AY627:AY689" si="1725">IMPRODUCT(N627,IMEXP(COMPLEX(0,-2*PI()*37*B627/Nt_input)))</f>
        <v>2.70965939155922-4.05529186026823i</v>
      </c>
      <c r="AZ627" s="223" t="str">
        <f t="shared" ref="AZ627:AZ689" si="1726">IMPRODUCT(N627,IMEXP(COMPLEX(0,-2*PI()*38*B627/Nt_input)))</f>
        <v>1.86644585125856-4.50599888754342i</v>
      </c>
      <c r="BA627" s="223" t="str">
        <f t="shared" ref="BA627:BA689" si="1727">IMPRODUCT(N627,IMEXP(COMPLEX(0,-2*PI()*39*B627/Nt_input)))</f>
        <v>0.951505843608924-4.78354290456362i</v>
      </c>
      <c r="BB627" s="223" t="str">
        <f t="shared" ref="BB627:BB689" si="1728">IMPRODUCT(N627,IMEXP(COMPLEX(0,-2*PI()*40*B627/Nt_input)))</f>
        <v>1.4489467334191E-14-4.87725805040321i</v>
      </c>
      <c r="BC627" s="223" t="str">
        <f t="shared" ref="BC627:BC689" si="1729">IMPRODUCT(N627,IMEXP(COMPLEX(0,-2*PI()*41*B627/Nt_input)))</f>
        <v>-0.951505843608894-4.78354290456362i</v>
      </c>
      <c r="BD627" s="223" t="str">
        <f t="shared" ref="BD627:BD689" si="1730">IMPRODUCT(N627,IMEXP(COMPLEX(0,-2*PI()*42*B627/Nt_input)))</f>
        <v>-1.86644585125858-4.50599888754342i</v>
      </c>
      <c r="BE627" s="223" t="str">
        <f t="shared" ref="BE627:BE689" si="1731">IMPRODUCT(N627,IMEXP(COMPLEX(0,-2*PI()*43*B627/Nt_input)))</f>
        <v>-2.70965939155924-4.05529186026822i</v>
      </c>
      <c r="BF627" s="223" t="str">
        <f t="shared" ref="BF627:BF689" si="1732">IMPRODUCT(N627,IMEXP(COMPLEX(0,-2*PI()*44*B627/Nt_input)))</f>
        <v>-3.44874224103678-3.44874224103679i</v>
      </c>
      <c r="BG627" s="223" t="str">
        <f t="shared" ref="BG627:BG689" si="1733">IMPRODUCT(N627,IMEXP(COMPLEX(0,-2*PI()*45*B627/Nt_input)))</f>
        <v>-4.05529186026821-2.70965939155925i</v>
      </c>
      <c r="BH627" s="223" t="str">
        <f t="shared" ref="BH627:BH689" si="1734">IMPRODUCT(N627,IMEXP(COMPLEX(0,-2*PI()*46*B627/Nt_input)))</f>
        <v>-4.50599888754341-1.86644585125859i</v>
      </c>
      <c r="BI627" s="223" t="str">
        <f t="shared" ref="BI627:BI689" si="1735">IMPRODUCT(N627,IMEXP(COMPLEX(0,-2*PI()*47*B627/Nt_input)))</f>
        <v>-4.78354290456362-0.951505843608904i</v>
      </c>
      <c r="BJ627" s="223" t="str">
        <f t="shared" ref="BJ627:BJ689" si="1736">IMPRODUCT(N627,IMEXP(COMPLEX(0,-2*PI()*48*B627/Nt_input)))</f>
        <v>-4.87725805040321-1.79260954939263E-15i</v>
      </c>
      <c r="BK627" s="223" t="str">
        <f t="shared" ref="BK627:BK689" si="1737">IMPRODUCT(N627,IMEXP(COMPLEX(0,-2*PI()*49*B627/Nt_input)))</f>
        <v>-4.78354290456362+0.951505843608909i</v>
      </c>
      <c r="BL627" s="223" t="str">
        <f t="shared" ref="BL627:BL689" si="1738">IMPRODUCT(N627,IMEXP(COMPLEX(0,-2*PI()*50*B627/Nt_input)))</f>
        <v>-4.50599888754343+1.86644585125855i</v>
      </c>
      <c r="BM627" s="176"/>
      <c r="BN627" s="176"/>
      <c r="BO627" s="176"/>
      <c r="BP627" s="176"/>
      <c r="BQ627" s="176"/>
      <c r="BR627" s="176"/>
      <c r="BS627" s="176"/>
      <c r="BT627" s="176"/>
      <c r="BU627" s="176"/>
      <c r="BV627" s="176"/>
      <c r="BW627" s="223"/>
      <c r="BX627" s="223"/>
      <c r="BY627" s="223"/>
      <c r="BZ627" s="223"/>
      <c r="CH627" s="222">
        <f t="shared" ref="CH627:CH689" si="1739">20*LOG(IMABS(J627))</f>
        <v>-280.3295510443113</v>
      </c>
    </row>
    <row r="628" spans="1:86">
      <c r="A628" s="227">
        <f>A627+Div_Nt_input</f>
        <v>7.8125000000000004E-4</v>
      </c>
      <c r="B628" s="228">
        <v>3</v>
      </c>
      <c r="C628" s="228">
        <f t="shared" si="1631"/>
        <v>180</v>
      </c>
      <c r="D628" s="228">
        <f t="shared" ref="D628:D689" si="1740">2*PI()*C628</f>
        <v>1130.9733552923256</v>
      </c>
      <c r="E628" s="227" t="str">
        <f t="shared" si="1687"/>
        <v>1130.97335529233i</v>
      </c>
      <c r="F628" s="227" t="str">
        <f t="shared" si="1632"/>
        <v>3.04695252553769-4.147979254783i</v>
      </c>
      <c r="G628" s="227" t="str">
        <f t="shared" si="1633"/>
        <v>-2.71864153592252+1.23849861722205i</v>
      </c>
      <c r="H628" s="227" t="str">
        <f t="shared" si="1634"/>
        <v>0.0374303386843482-0.0509559197463306i</v>
      </c>
      <c r="I628" s="227" t="str">
        <f t="shared" si="1688"/>
        <v>0.00378364040632414+0.00144461573726131i</v>
      </c>
      <c r="J628" s="223" t="str">
        <f>IMPRODUCT(1/Nt_input,Q625)</f>
        <v>6.09377863924552E-15+9.57046941696395E-15i</v>
      </c>
      <c r="K628" s="246" t="str">
        <f t="shared" si="1689"/>
        <v>9.23101635392009E-18+4.50143833151551E-17i</v>
      </c>
      <c r="L628" s="222">
        <f t="shared" si="1690"/>
        <v>-326.75407604432331</v>
      </c>
      <c r="M628" s="222">
        <f t="shared" si="1635"/>
        <v>397.25711693136157</v>
      </c>
      <c r="N628" s="224">
        <f t="shared" si="1636"/>
        <v>7.2571169313615584</v>
      </c>
      <c r="O628" s="223" t="str">
        <f t="shared" si="1637"/>
        <v>6.94462791274503-2.10662984621818i</v>
      </c>
      <c r="P628" s="223" t="str">
        <f t="shared" si="1638"/>
        <v>6.03407220135343-4.03183814460704i</v>
      </c>
      <c r="Q628" s="223" t="str">
        <f t="shared" si="1691"/>
        <v>4.60386624364606-5.60982724921819i</v>
      </c>
      <c r="R628" s="223" t="str">
        <f t="shared" si="1692"/>
        <v>2.77717841636826-6.70470179792606i</v>
      </c>
      <c r="S628" s="223" t="str">
        <f t="shared" si="1693"/>
        <v>0.711321848649263-7.22217192976523i</v>
      </c>
      <c r="T628" s="223" t="str">
        <f t="shared" si="1694"/>
        <v>-1.41579327904803-7.11767346444447i</v>
      </c>
      <c r="U628" s="223" t="str">
        <f t="shared" si="1695"/>
        <v>-3.42098124020852-6.40020573963025i</v>
      </c>
      <c r="V628" s="223" t="str">
        <f t="shared" si="1696"/>
        <v>-5.13155659402944-5.13155659402949i</v>
      </c>
      <c r="W628" s="223" t="str">
        <f t="shared" si="1697"/>
        <v>-6.40020573963025-3.42098124020852i</v>
      </c>
      <c r="X628" s="223" t="str">
        <f t="shared" si="1698"/>
        <v>-7.11767346444447-1.41579327904803i</v>
      </c>
      <c r="Y628" s="223" t="str">
        <f t="shared" si="1699"/>
        <v>-7.22217192976523+0.711321848649264i</v>
      </c>
      <c r="Z628" s="223" t="str">
        <f t="shared" si="1700"/>
        <v>-6.70470179792606+2.77717841636826i</v>
      </c>
      <c r="AA628" s="223" t="str">
        <f t="shared" si="1701"/>
        <v>-5.60982724921819+4.60386624364605i</v>
      </c>
      <c r="AB628" s="223" t="str">
        <f t="shared" si="1702"/>
        <v>-4.03183814460706+6.03407220135342i</v>
      </c>
      <c r="AC628" s="223" t="str">
        <f t="shared" si="1703"/>
        <v>-2.10662984621816+6.94462791274504i</v>
      </c>
      <c r="AD628" s="223" t="str">
        <f t="shared" si="1704"/>
        <v>-1.33365683933232E-15+7.25711693136156i</v>
      </c>
      <c r="AE628" s="223" t="str">
        <f t="shared" si="1705"/>
        <v>2.10662984621816+6.94462791274504i</v>
      </c>
      <c r="AF628" s="223" t="str">
        <f t="shared" si="1706"/>
        <v>4.03183814460707+6.03407220135342i</v>
      </c>
      <c r="AG628" s="223" t="str">
        <f t="shared" si="1707"/>
        <v>5.6098272492182+4.60386624364605i</v>
      </c>
      <c r="AH628" s="223" t="str">
        <f t="shared" si="1708"/>
        <v>6.70470179792606+2.77717841636826i</v>
      </c>
      <c r="AI628" s="223" t="str">
        <f t="shared" si="1709"/>
        <v>7.22217192976523+0.711321848649263i</v>
      </c>
      <c r="AJ628" s="223" t="str">
        <f t="shared" si="1710"/>
        <v>7.11767346444447-1.41579327904804i</v>
      </c>
      <c r="AK628" s="223" t="str">
        <f t="shared" si="1711"/>
        <v>6.40020573963025-3.42098124020852i</v>
      </c>
      <c r="AL628" s="223" t="str">
        <f t="shared" si="1712"/>
        <v>5.13155659402949-5.13155659402944i</v>
      </c>
      <c r="AM628" s="223" t="str">
        <f t="shared" si="1713"/>
        <v>3.42098124020852-6.40020573963025i</v>
      </c>
      <c r="AN628" s="223" t="str">
        <f t="shared" si="1714"/>
        <v>1.41579327904804-7.11767346444447i</v>
      </c>
      <c r="AO628" s="223" t="str">
        <f t="shared" si="1715"/>
        <v>-0.711321848649266-7.22217192976523i</v>
      </c>
      <c r="AP628" s="223" t="str">
        <f t="shared" si="1716"/>
        <v>-2.77717841636826-6.70470179792606i</v>
      </c>
      <c r="AQ628" s="223" t="str">
        <f t="shared" si="1717"/>
        <v>-4.60386624364605-5.6098272492182i</v>
      </c>
      <c r="AR628" s="223" t="str">
        <f t="shared" si="1718"/>
        <v>-6.03407220135342-4.03183814460706i</v>
      </c>
      <c r="AS628" s="223" t="str">
        <f t="shared" si="1719"/>
        <v>-6.94462791274504-2.10662984621815i</v>
      </c>
      <c r="AT628" s="223" t="str">
        <f t="shared" si="1720"/>
        <v>-7.25711693136156-2.66731367866464E-15i</v>
      </c>
      <c r="AU628" s="223" t="str">
        <f t="shared" si="1721"/>
        <v>-6.94462791274504+2.10662984621816i</v>
      </c>
      <c r="AV628" s="223" t="str">
        <f t="shared" si="1722"/>
        <v>-6.03407220135329+4.03183814460725i</v>
      </c>
      <c r="AW628" s="223" t="str">
        <f t="shared" si="1723"/>
        <v>-4.6038662436461+5.60982724921815i</v>
      </c>
      <c r="AX628" s="223" t="str">
        <f t="shared" si="1724"/>
        <v>-2.77717841636793+6.70470179792619i</v>
      </c>
      <c r="AY628" s="223" t="str">
        <f t="shared" si="1725"/>
        <v>-0.711321848649258+7.22217192976523i</v>
      </c>
      <c r="AZ628" s="223" t="str">
        <f t="shared" si="1726"/>
        <v>1.41579327904775+7.11767346444453i</v>
      </c>
      <c r="BA628" s="223" t="str">
        <f t="shared" si="1727"/>
        <v>3.42098124020866+6.40020573963017i</v>
      </c>
      <c r="BB628" s="223" t="str">
        <f t="shared" si="1728"/>
        <v>5.13155659402934+5.13155659402959i</v>
      </c>
      <c r="BC628" s="223" t="str">
        <f t="shared" si="1729"/>
        <v>6.40020573963035+3.42098124020834i</v>
      </c>
      <c r="BD628" s="223" t="str">
        <f t="shared" si="1730"/>
        <v>7.11767346444446+1.4157932790481i</v>
      </c>
      <c r="BE628" s="223" t="str">
        <f t="shared" si="1731"/>
        <v>7.22217192976519-0.711321848649623i</v>
      </c>
      <c r="BF628" s="223" t="str">
        <f t="shared" si="1732"/>
        <v>6.70470179792605-2.77717841636827i</v>
      </c>
      <c r="BG628" s="223" t="str">
        <f t="shared" si="1733"/>
        <v>5.60982724921837-4.60386624364583i</v>
      </c>
      <c r="BH628" s="223" t="str">
        <f t="shared" si="1734"/>
        <v>4.03183814460694-6.0340722013535i</v>
      </c>
      <c r="BI628" s="223" t="str">
        <f t="shared" si="1735"/>
        <v>2.10662984621836-6.94462791274497i</v>
      </c>
      <c r="BJ628" s="223" t="str">
        <f t="shared" si="1736"/>
        <v>-2.15149927502978E-13-7.25711693136156i</v>
      </c>
      <c r="BK628" s="223" t="str">
        <f t="shared" si="1737"/>
        <v>-2.1066298462181-6.94462791274505i</v>
      </c>
      <c r="BL628" s="223" t="str">
        <f t="shared" si="1738"/>
        <v>-4.0318381446073-6.03407220135326i</v>
      </c>
      <c r="BM628" s="176"/>
      <c r="BN628" s="176"/>
      <c r="BO628" s="176"/>
      <c r="BP628" s="176"/>
      <c r="BQ628" s="176"/>
      <c r="BR628" s="176"/>
      <c r="BS628" s="176"/>
      <c r="BT628" s="176"/>
      <c r="BU628" s="176"/>
      <c r="BV628" s="176"/>
      <c r="BW628" s="223"/>
      <c r="BX628" s="223"/>
      <c r="BY628" s="223"/>
      <c r="BZ628" s="223"/>
      <c r="CH628" s="222">
        <f t="shared" si="1739"/>
        <v>-278.90326900691826</v>
      </c>
    </row>
    <row r="629" spans="1:86">
      <c r="A629" s="227">
        <f t="shared" si="1630"/>
        <v>1.0416666666666667E-3</v>
      </c>
      <c r="B629" s="228">
        <v>4</v>
      </c>
      <c r="C629" s="228">
        <f t="shared" si="1631"/>
        <v>240</v>
      </c>
      <c r="D629" s="228">
        <f t="shared" si="1740"/>
        <v>1507.9644737231006</v>
      </c>
      <c r="E629" s="227" t="str">
        <f t="shared" si="1687"/>
        <v>1507.9644737231i</v>
      </c>
      <c r="F629" s="333" t="str">
        <f t="shared" si="1632"/>
        <v>2.01972201073785-3.68151222442072i</v>
      </c>
      <c r="G629" s="227" t="str">
        <f t="shared" si="1633"/>
        <v>-2.72051874954643+0.890810920891177i</v>
      </c>
      <c r="H629" s="227" t="str">
        <f t="shared" si="1634"/>
        <v>0.0248113084390147-0.0452255977983505i</v>
      </c>
      <c r="I629" s="227" t="str">
        <f t="shared" si="1688"/>
        <v>0.00409602031132759+0.00098536862818577i</v>
      </c>
      <c r="J629" s="223" t="str">
        <f>IMPRODUCT(1/Nt_input,R625)</f>
        <v>2.53145147530686E-14+5.0046772281932E-15i</v>
      </c>
      <c r="K629" s="246" t="str">
        <f t="shared" si="1689"/>
        <v>9.87573146651136E-17+4.54433882537377E-17i</v>
      </c>
      <c r="L629" s="222">
        <f t="shared" si="1690"/>
        <v>-319.27452018489043</v>
      </c>
      <c r="M629" s="222">
        <f t="shared" si="1635"/>
        <v>399.56708580912726</v>
      </c>
      <c r="N629" s="224">
        <f t="shared" si="1636"/>
        <v>9.5670858091272439</v>
      </c>
      <c r="O629" s="223" t="str">
        <f t="shared" si="1637"/>
        <v>8.83883476483185-3.66116523516816i</v>
      </c>
      <c r="P629" s="223" t="str">
        <f t="shared" si="1638"/>
        <v>6.76495125182747-6.76495125182746i</v>
      </c>
      <c r="Q629" s="223" t="str">
        <f t="shared" si="1691"/>
        <v>3.66116523516818-8.83883476483184i</v>
      </c>
      <c r="R629" s="223" t="str">
        <f t="shared" si="1692"/>
        <v>-3.3403061600493E-14-9.56708580912724i</v>
      </c>
      <c r="S629" s="223" t="str">
        <f t="shared" si="1693"/>
        <v>-3.66116523516815-8.83883476483185i</v>
      </c>
      <c r="T629" s="223" t="str">
        <f t="shared" si="1694"/>
        <v>-6.76495125182743-6.7649512518275i</v>
      </c>
      <c r="U629" s="223" t="str">
        <f t="shared" si="1695"/>
        <v>-8.83883476483185-3.66116523516815i</v>
      </c>
      <c r="V629" s="223" t="str">
        <f t="shared" si="1696"/>
        <v>-9.56708580912724-3.09125870825045E-14i</v>
      </c>
      <c r="W629" s="223" t="str">
        <f t="shared" si="1697"/>
        <v>-8.83883476483184+3.66116523516818i</v>
      </c>
      <c r="X629" s="223" t="str">
        <f t="shared" si="1698"/>
        <v>-6.76495125182748+6.76495125182745i</v>
      </c>
      <c r="Y629" s="223" t="str">
        <f t="shared" si="1699"/>
        <v>-3.66116523516811+8.83883476483186i</v>
      </c>
      <c r="Z629" s="223" t="str">
        <f t="shared" si="1700"/>
        <v>-1.75816505955456E-15+9.56708580912724i</v>
      </c>
      <c r="AA629" s="223" t="str">
        <f t="shared" si="1701"/>
        <v>3.66116523516812+8.83883476483186i</v>
      </c>
      <c r="AB629" s="223" t="str">
        <f t="shared" si="1702"/>
        <v>6.76495125182748+6.76495125182745i</v>
      </c>
      <c r="AC629" s="223" t="str">
        <f t="shared" si="1703"/>
        <v>8.83883476483184+3.66116523516818i</v>
      </c>
      <c r="AD629" s="223" t="str">
        <f t="shared" si="1704"/>
        <v>9.56708580912724-3.16448965409385E-14i</v>
      </c>
      <c r="AE629" s="223" t="str">
        <f t="shared" si="1705"/>
        <v>8.83883476483185-3.66116523516815i</v>
      </c>
      <c r="AF629" s="223" t="str">
        <f t="shared" si="1706"/>
        <v>6.7649512518275-6.76495125182743i</v>
      </c>
      <c r="AG629" s="223" t="str">
        <f t="shared" si="1707"/>
        <v>3.66116523516815-8.83883476483185i</v>
      </c>
      <c r="AH629" s="223" t="str">
        <f t="shared" si="1708"/>
        <v>2.8422112564516E-14-9.56708580912724i</v>
      </c>
      <c r="AI629" s="223" t="str">
        <f t="shared" si="1709"/>
        <v>-3.66116523516818-8.83883476483184i</v>
      </c>
      <c r="AJ629" s="223" t="str">
        <f t="shared" si="1710"/>
        <v>-6.76495125182746-6.76495125182747i</v>
      </c>
      <c r="AK629" s="223" t="str">
        <f t="shared" si="1711"/>
        <v>-8.83883476483182-3.66116523516821i</v>
      </c>
      <c r="AL629" s="223" t="str">
        <f t="shared" si="1712"/>
        <v>-9.56708580912724-3.51633011910913E-15i</v>
      </c>
      <c r="AM629" s="223" t="str">
        <f t="shared" si="1713"/>
        <v>-8.83883476483186+3.66116523516813i</v>
      </c>
      <c r="AN629" s="223" t="str">
        <f t="shared" si="1714"/>
        <v>-6.76495125182765+6.76495125182728i</v>
      </c>
      <c r="AO629" s="223" t="str">
        <f t="shared" si="1715"/>
        <v>-3.66116523516774+8.83883476483202i</v>
      </c>
      <c r="AP629" s="223" t="str">
        <f t="shared" si="1716"/>
        <v>2.33821431203451E-13+9.56708580912724i</v>
      </c>
      <c r="AQ629" s="223" t="str">
        <f t="shared" si="1717"/>
        <v>3.66116523516816+8.83883476483185i</v>
      </c>
      <c r="AR629" s="223" t="str">
        <f t="shared" si="1718"/>
        <v>6.76495125182729+6.76495125182763i</v>
      </c>
      <c r="AS629" s="223" t="str">
        <f t="shared" si="1719"/>
        <v>8.83883476483166+3.66116523516859i</v>
      </c>
      <c r="AT629" s="223" t="str">
        <f t="shared" si="1720"/>
        <v>9.56708580912724-2.67224492803944E-13i</v>
      </c>
      <c r="AU629" s="223" t="str">
        <f t="shared" si="1721"/>
        <v>8.83883476483183-3.66116523516819i</v>
      </c>
      <c r="AV629" s="223" t="str">
        <f t="shared" si="1722"/>
        <v>6.7649512518276-6.76495125182732i</v>
      </c>
      <c r="AW629" s="223" t="str">
        <f t="shared" si="1723"/>
        <v>3.66116523516856-8.83883476483167i</v>
      </c>
      <c r="AX629" s="223" t="str">
        <f t="shared" si="1724"/>
        <v>-2.83632996094265E-13-9.56708580912724i</v>
      </c>
      <c r="AY629" s="223" t="str">
        <f t="shared" si="1725"/>
        <v>-3.66116523516822-8.83883476483182i</v>
      </c>
      <c r="AZ629" s="223" t="str">
        <f t="shared" si="1726"/>
        <v>-6.76495125182734-6.76495125182758i</v>
      </c>
      <c r="BA629" s="223" t="str">
        <f t="shared" si="1727"/>
        <v>-8.83883476483169-3.66116523516852i</v>
      </c>
      <c r="BB629" s="223" t="str">
        <f t="shared" si="1728"/>
        <v>-9.56708580912724+3.17036057694757E-13i</v>
      </c>
      <c r="BC629" s="223" t="str">
        <f t="shared" si="1729"/>
        <v>-8.83883476483181+3.66116523516823i</v>
      </c>
      <c r="BD629" s="223" t="str">
        <f t="shared" si="1730"/>
        <v>-6.76495125182755+6.76495125182737i</v>
      </c>
      <c r="BE629" s="223" t="str">
        <f t="shared" si="1731"/>
        <v>-3.66116523516851+8.83883476483169i</v>
      </c>
      <c r="BF629" s="223" t="str">
        <f t="shared" si="1732"/>
        <v>3.50439119295251E-13+9.56708580912724i</v>
      </c>
      <c r="BG629" s="223" t="str">
        <f t="shared" si="1733"/>
        <v>3.66116523516828+8.83883476483179i</v>
      </c>
      <c r="BH629" s="223" t="str">
        <f t="shared" si="1734"/>
        <v>6.76495125182738+6.76495125182754i</v>
      </c>
      <c r="BI629" s="223" t="str">
        <f t="shared" si="1735"/>
        <v>8.83883476483171+3.66116523516846i</v>
      </c>
      <c r="BJ629" s="223" t="str">
        <f t="shared" si="1736"/>
        <v>9.56708580912724-4.00836739205916E-13i</v>
      </c>
      <c r="BK629" s="223" t="str">
        <f t="shared" si="1737"/>
        <v>8.83883476483179-3.66116523516829i</v>
      </c>
      <c r="BL629" s="223" t="str">
        <f t="shared" si="1738"/>
        <v>6.7649512518275-6.76495125182742i</v>
      </c>
      <c r="BM629" s="176"/>
      <c r="BN629" s="176"/>
      <c r="BO629" s="176"/>
      <c r="BP629" s="176"/>
      <c r="BQ629" s="176"/>
      <c r="BR629" s="176"/>
      <c r="BS629" s="176"/>
      <c r="BT629" s="176"/>
      <c r="BU629" s="176"/>
      <c r="BV629" s="176"/>
      <c r="BW629" s="223"/>
      <c r="BX629" s="223"/>
      <c r="BY629" s="223"/>
      <c r="BZ629" s="223"/>
      <c r="CH629" s="222">
        <f t="shared" si="1739"/>
        <v>-271.766096047058</v>
      </c>
    </row>
    <row r="630" spans="1:86">
      <c r="A630" s="227">
        <f t="shared" si="1630"/>
        <v>1.3020833333333333E-3</v>
      </c>
      <c r="B630" s="228">
        <v>5</v>
      </c>
      <c r="C630" s="228">
        <f t="shared" si="1631"/>
        <v>300</v>
      </c>
      <c r="D630" s="228">
        <f t="shared" si="1740"/>
        <v>1884.9555921538758</v>
      </c>
      <c r="E630" s="227" t="str">
        <f t="shared" si="1687"/>
        <v>1884.95559215388i</v>
      </c>
      <c r="F630" s="227" t="str">
        <f t="shared" si="1632"/>
        <v>1.40485075266546-3.21834418886397i</v>
      </c>
      <c r="G630" s="227" t="str">
        <f t="shared" si="1633"/>
        <v>-2.72292978376562+0.673563274475061i</v>
      </c>
      <c r="H630" s="227" t="str">
        <f t="shared" si="1634"/>
        <v>0.0172579123017187-0.0395358024066111i</v>
      </c>
      <c r="I630" s="227" t="str">
        <f t="shared" si="1688"/>
        <v>0.00424063587261996+0.000616731450993744i</v>
      </c>
      <c r="J630" s="223" t="str">
        <f>IMPRODUCT(1/Nt_input,S625)</f>
        <v>1.28383835138433E-14+1.25031929254504E-13i</v>
      </c>
      <c r="K630" s="246" t="str">
        <f t="shared" si="1689"/>
        <v>-2.26682134744208E-17+5.38132719312437E-16i</v>
      </c>
      <c r="L630" s="222">
        <f t="shared" si="1690"/>
        <v>-305.37451265933692</v>
      </c>
      <c r="M630" s="222">
        <f t="shared" si="1635"/>
        <v>401.78491842064994</v>
      </c>
      <c r="N630" s="224">
        <f t="shared" si="1636"/>
        <v>11.784918420649939</v>
      </c>
      <c r="O630" s="223" t="str">
        <f t="shared" si="1637"/>
        <v>10.3933701537818-5.55537208725496i</v>
      </c>
      <c r="P630" s="223" t="str">
        <f t="shared" si="1638"/>
        <v>6.5473498730775-9.79880155023493i</v>
      </c>
      <c r="Q630" s="223" t="str">
        <f t="shared" si="1691"/>
        <v>1.15512400260922-11.7281708173086i</v>
      </c>
      <c r="R630" s="223" t="str">
        <f t="shared" si="1692"/>
        <v>-4.50989303135688-10.8878449211537i</v>
      </c>
      <c r="S630" s="223" t="str">
        <f t="shared" si="1693"/>
        <v>-9.10986513118952-7.47627310047672i</v>
      </c>
      <c r="T630" s="223" t="str">
        <f t="shared" si="1694"/>
        <v>-11.5584745177263-2.29912352961841i</v>
      </c>
      <c r="U630" s="223" t="str">
        <f t="shared" si="1695"/>
        <v>-11.2774637900334+3.42098124020858i</v>
      </c>
      <c r="V630" s="223" t="str">
        <f t="shared" si="1696"/>
        <v>-8.33319573097185+8.33319573097181i</v>
      </c>
      <c r="W630" s="223" t="str">
        <f t="shared" si="1697"/>
        <v>-3.4209812402085+11.2774637900335i</v>
      </c>
      <c r="X630" s="223" t="str">
        <f t="shared" si="1698"/>
        <v>2.29912352961838+11.5584745177264i</v>
      </c>
      <c r="Y630" s="223" t="str">
        <f t="shared" si="1699"/>
        <v>7.47627310047679+9.10986513118946i</v>
      </c>
      <c r="Z630" s="223" t="str">
        <f t="shared" si="1700"/>
        <v>10.8878449211537+4.50989303135692i</v>
      </c>
      <c r="AA630" s="223" t="str">
        <f t="shared" si="1701"/>
        <v>11.7281708173086-1.15512400260929i</v>
      </c>
      <c r="AB630" s="223" t="str">
        <f t="shared" si="1702"/>
        <v>9.79880155023494-6.54734987307746i</v>
      </c>
      <c r="AC630" s="223" t="str">
        <f t="shared" si="1703"/>
        <v>5.55537208725495-10.3933701537818i</v>
      </c>
      <c r="AD630" s="223" t="str">
        <f t="shared" si="1704"/>
        <v>3.50108993060141E-14-11.7849184206499i</v>
      </c>
      <c r="AE630" s="223" t="str">
        <f t="shared" si="1705"/>
        <v>-5.55537208725499-10.3933701537818i</v>
      </c>
      <c r="AF630" s="223" t="str">
        <f t="shared" si="1706"/>
        <v>-9.7988015502349-6.54734987307752i</v>
      </c>
      <c r="AG630" s="223" t="str">
        <f t="shared" si="1707"/>
        <v>-11.7281708173086-1.15512400260925i</v>
      </c>
      <c r="AH630" s="223" t="str">
        <f t="shared" si="1708"/>
        <v>-10.8878449211537+4.50989303135686i</v>
      </c>
      <c r="AI630" s="223" t="str">
        <f t="shared" si="1709"/>
        <v>-7.47627310047683+9.10986513118941i</v>
      </c>
      <c r="AJ630" s="223" t="str">
        <f t="shared" si="1710"/>
        <v>-2.29912352961856+11.5584745177263i</v>
      </c>
      <c r="AK630" s="223" t="str">
        <f t="shared" si="1711"/>
        <v>3.42098124020832+11.2774637900335i</v>
      </c>
      <c r="AL630" s="223" t="str">
        <f t="shared" si="1712"/>
        <v>8.33319573097162+8.33319573097204i</v>
      </c>
      <c r="AM630" s="223" t="str">
        <f t="shared" si="1713"/>
        <v>11.2774637900333+3.42098124020887i</v>
      </c>
      <c r="AN630" s="223" t="str">
        <f t="shared" si="1714"/>
        <v>11.5584745177264-2.29912352961799i</v>
      </c>
      <c r="AO630" s="223" t="str">
        <f t="shared" si="1715"/>
        <v>9.10986513118977-7.4762731004764i</v>
      </c>
      <c r="AP630" s="223" t="str">
        <f t="shared" si="1716"/>
        <v>4.50989303135739-10.8878449211535i</v>
      </c>
      <c r="AQ630" s="223" t="str">
        <f t="shared" si="1717"/>
        <v>-1.15512400260984-11.7281708173086i</v>
      </c>
      <c r="AR630" s="223" t="str">
        <f t="shared" si="1718"/>
        <v>-6.54734987307791-9.79880155023464i</v>
      </c>
      <c r="AS630" s="223" t="str">
        <f t="shared" si="1719"/>
        <v>-10.393370153782-5.55537208725457i</v>
      </c>
      <c r="AT630" s="223" t="str">
        <f t="shared" si="1720"/>
        <v>-11.7849184206499+3.90531051030473E-13i</v>
      </c>
      <c r="AU630" s="223" t="str">
        <f t="shared" si="1721"/>
        <v>-10.3933701537816+5.55537208725528i</v>
      </c>
      <c r="AV630" s="223" t="str">
        <f t="shared" si="1722"/>
        <v>-6.54734987307725+9.79880155023509i</v>
      </c>
      <c r="AW630" s="223" t="str">
        <f t="shared" si="1723"/>
        <v>-1.15512400260904+11.7281708173087i</v>
      </c>
      <c r="AX630" s="223" t="str">
        <f t="shared" si="1724"/>
        <v>4.50989303135705+10.8878449211536i</v>
      </c>
      <c r="AY630" s="223" t="str">
        <f t="shared" si="1725"/>
        <v>9.10986513118955+7.47627310047668i</v>
      </c>
      <c r="AZ630" s="223" t="str">
        <f t="shared" si="1726"/>
        <v>11.5584745177264+2.29912352961836i</v>
      </c>
      <c r="BA630" s="223" t="str">
        <f t="shared" si="1727"/>
        <v>11.2774637900334-3.42098124020852i</v>
      </c>
      <c r="BB630" s="223" t="str">
        <f t="shared" si="1728"/>
        <v>8.33319573097188-8.33319573097178i</v>
      </c>
      <c r="BC630" s="223" t="str">
        <f t="shared" si="1729"/>
        <v>3.42098124020867-11.2774637900334i</v>
      </c>
      <c r="BD630" s="223" t="str">
        <f t="shared" si="1730"/>
        <v>-2.29912352961819-11.5584745177264i</v>
      </c>
      <c r="BE630" s="223" t="str">
        <f t="shared" si="1731"/>
        <v>-7.47627310047655-9.10986513118965i</v>
      </c>
      <c r="BF630" s="223" t="str">
        <f t="shared" si="1732"/>
        <v>-10.8878449211536-4.5098930313572i</v>
      </c>
      <c r="BG630" s="223" t="str">
        <f t="shared" si="1733"/>
        <v>-11.7281708173087+1.15512400260888i</v>
      </c>
      <c r="BH630" s="223" t="str">
        <f t="shared" si="1734"/>
        <v>-9.79880155023518+6.54734987307711i</v>
      </c>
      <c r="BI630" s="223" t="str">
        <f t="shared" si="1735"/>
        <v>-5.55537208725542+10.3933701537816i</v>
      </c>
      <c r="BJ630" s="223" t="str">
        <f t="shared" si="1736"/>
        <v>-5.76052657779691E-13+11.7849184206499i</v>
      </c>
      <c r="BK630" s="223" t="str">
        <f t="shared" si="1737"/>
        <v>5.55537208725545+10.3933701537816i</v>
      </c>
      <c r="BL630" s="223" t="str">
        <f t="shared" si="1738"/>
        <v>9.7988015502352+6.5473498730771i</v>
      </c>
      <c r="BM630" s="176"/>
      <c r="BN630" s="176"/>
      <c r="BO630" s="176"/>
      <c r="BP630" s="176"/>
      <c r="BQ630" s="176"/>
      <c r="BR630" s="176"/>
      <c r="BS630" s="176"/>
      <c r="BT630" s="176"/>
      <c r="BU630" s="176"/>
      <c r="BV630" s="176"/>
      <c r="BW630" s="223"/>
      <c r="BX630" s="223"/>
      <c r="BY630" s="223"/>
      <c r="BZ630" s="223"/>
      <c r="CH630" s="222">
        <f t="shared" si="1739"/>
        <v>-258.01403184538083</v>
      </c>
    </row>
    <row r="631" spans="1:86">
      <c r="A631" s="227">
        <f t="shared" si="1630"/>
        <v>1.5624999999999999E-3</v>
      </c>
      <c r="B631" s="228">
        <v>6</v>
      </c>
      <c r="C631" s="228">
        <f t="shared" si="1631"/>
        <v>360</v>
      </c>
      <c r="D631" s="228">
        <f t="shared" si="1740"/>
        <v>2261.9467105846511</v>
      </c>
      <c r="E631" s="227" t="str">
        <f t="shared" si="1687"/>
        <v>2261.94671058465i</v>
      </c>
      <c r="F631" s="227" t="str">
        <f t="shared" si="1632"/>
        <v>1.02049038240114-2.82417292151252i</v>
      </c>
      <c r="G631" s="227" t="str">
        <f t="shared" si="1633"/>
        <v>-2.7258727498926+0.521576206229009i</v>
      </c>
      <c r="H631" s="227" t="str">
        <f t="shared" si="1634"/>
        <v>0.0125362309774269-0.0346935989548195i</v>
      </c>
      <c r="I631" s="227" t="str">
        <f t="shared" si="1688"/>
        <v>0.00430380660244634+0.000315895444196476i</v>
      </c>
      <c r="J631" s="223" t="str">
        <f>IMPRODUCT(1/Nt_input,T625)</f>
        <v>1.17281604892182E-14+1.59559865320347E-14i</v>
      </c>
      <c r="K631" s="246" t="str">
        <f t="shared" si="1689"/>
        <v>4.54353110949175E-17+7.2376352652465E-17i</v>
      </c>
      <c r="L631" s="222">
        <f t="shared" si="1690"/>
        <v>-321.36516307132615</v>
      </c>
      <c r="M631" s="222">
        <f t="shared" si="1635"/>
        <v>403.88925582549007</v>
      </c>
      <c r="N631" s="224">
        <f t="shared" si="1636"/>
        <v>13.889255825490052</v>
      </c>
      <c r="O631" s="223" t="str">
        <f t="shared" si="1637"/>
        <v>11.5484941563911-7.71645709543637i</v>
      </c>
      <c r="P631" s="223" t="str">
        <f t="shared" si="1638"/>
        <v>5.31518809229538-12.8319991789834i</v>
      </c>
      <c r="Q631" s="223" t="str">
        <f t="shared" si="1691"/>
        <v>-2.70965939155925-13.6223776693955i</v>
      </c>
      <c r="R631" s="223" t="str">
        <f t="shared" si="1692"/>
        <v>-9.82118697983873-9.82118697983882i</v>
      </c>
      <c r="S631" s="223" t="str">
        <f t="shared" si="1693"/>
        <v>-13.6223776693955-2.70965939155925i</v>
      </c>
      <c r="T631" s="223" t="str">
        <f t="shared" si="1694"/>
        <v>-12.8319991789834+5.31518809229538i</v>
      </c>
      <c r="U631" s="223" t="str">
        <f t="shared" si="1695"/>
        <v>-7.71645709543641+11.5484941563911i</v>
      </c>
      <c r="V631" s="223" t="str">
        <f t="shared" si="1696"/>
        <v>-2.55246004716445E-15+13.8892558254901i</v>
      </c>
      <c r="W631" s="223" t="str">
        <f t="shared" si="1697"/>
        <v>7.71645709543643+11.5484941563911i</v>
      </c>
      <c r="X631" s="223" t="str">
        <f t="shared" si="1698"/>
        <v>12.8319991789834+5.31518809229538i</v>
      </c>
      <c r="Y631" s="223" t="str">
        <f t="shared" si="1699"/>
        <v>13.6223776693955-2.70965939155926i</v>
      </c>
      <c r="Z631" s="223" t="str">
        <f t="shared" si="1700"/>
        <v>9.82118697983882-9.82118697983873i</v>
      </c>
      <c r="AA631" s="223" t="str">
        <f t="shared" si="1701"/>
        <v>2.70965939155926-13.6223776693955i</v>
      </c>
      <c r="AB631" s="223" t="str">
        <f t="shared" si="1702"/>
        <v>-5.31518809229538-12.8319991789834i</v>
      </c>
      <c r="AC631" s="223" t="str">
        <f t="shared" si="1703"/>
        <v>-11.5484941563911-7.71645709543641i</v>
      </c>
      <c r="AD631" s="223" t="str">
        <f t="shared" si="1704"/>
        <v>-13.8892558254901-5.10492009432891E-15i</v>
      </c>
      <c r="AE631" s="223" t="str">
        <f t="shared" si="1705"/>
        <v>-11.5484941563908+7.71645709543678i</v>
      </c>
      <c r="AF631" s="223" t="str">
        <f t="shared" si="1706"/>
        <v>-5.31518809229474+12.8319991789837i</v>
      </c>
      <c r="AG631" s="223" t="str">
        <f t="shared" si="1707"/>
        <v>2.70965939155872+13.6223776693956i</v>
      </c>
      <c r="AH631" s="223" t="str">
        <f t="shared" si="1708"/>
        <v>9.82118697983853+9.82118697983902i</v>
      </c>
      <c r="AI631" s="223" t="str">
        <f t="shared" si="1709"/>
        <v>13.6223776693954+2.70965939155939i</v>
      </c>
      <c r="AJ631" s="223" t="str">
        <f t="shared" si="1710"/>
        <v>12.8319991789834-5.3151880922954i</v>
      </c>
      <c r="AK631" s="223" t="str">
        <f t="shared" si="1711"/>
        <v>7.71645709543618-11.5484941563912i</v>
      </c>
      <c r="AL631" s="223" t="str">
        <f t="shared" si="1712"/>
        <v>-4.1177128771492E-13-13.8892558254901i</v>
      </c>
      <c r="AM631" s="223" t="str">
        <f t="shared" si="1713"/>
        <v>-7.71645709543687-11.5484941563907i</v>
      </c>
      <c r="AN631" s="223" t="str">
        <f t="shared" si="1714"/>
        <v>-12.8319991789832-5.31518809229588i</v>
      </c>
      <c r="AO631" s="223" t="str">
        <f t="shared" si="1715"/>
        <v>-13.6223776693955+2.70965939155886i</v>
      </c>
      <c r="AP631" s="223" t="str">
        <f t="shared" si="1716"/>
        <v>-9.82118697983891+9.82118697983864i</v>
      </c>
      <c r="AQ631" s="223" t="str">
        <f t="shared" si="1717"/>
        <v>-2.70965939155926+13.6223776693955i</v>
      </c>
      <c r="AR631" s="223" t="str">
        <f t="shared" si="1718"/>
        <v>5.31518809229553+12.8319991789833i</v>
      </c>
      <c r="AS631" s="223" t="str">
        <f t="shared" si="1719"/>
        <v>11.5484941563913+7.71645709543608i</v>
      </c>
      <c r="AT631" s="223" t="str">
        <f t="shared" si="1720"/>
        <v>13.8892558254901-5.81924749726278E-13i</v>
      </c>
      <c r="AU631" s="223" t="str">
        <f t="shared" si="1721"/>
        <v>11.5484941563914-7.71645709543584i</v>
      </c>
      <c r="AV631" s="223" t="str">
        <f t="shared" si="1722"/>
        <v>5.31518809229577-12.8319991789832i</v>
      </c>
      <c r="AW631" s="223" t="str">
        <f t="shared" si="1723"/>
        <v>-2.709659391559-13.6223776693955i</v>
      </c>
      <c r="AX631" s="223" t="str">
        <f t="shared" si="1724"/>
        <v>-9.82118697983873-9.82118697983882i</v>
      </c>
      <c r="AY631" s="223" t="str">
        <f t="shared" si="1725"/>
        <v>-13.6223776693955-2.7096593915591i</v>
      </c>
      <c r="AZ631" s="223" t="str">
        <f t="shared" si="1726"/>
        <v>-12.8319991789833+5.31518809229565i</v>
      </c>
      <c r="BA631" s="223" t="str">
        <f t="shared" si="1727"/>
        <v>-7.71645709543593+11.5484941563914i</v>
      </c>
      <c r="BB631" s="223" t="str">
        <f t="shared" si="1728"/>
        <v>-6.78913713890126E-13+13.8892558254901i</v>
      </c>
      <c r="BC631" s="223" t="str">
        <f t="shared" si="1729"/>
        <v>7.71645709543596+11.5484941563914i</v>
      </c>
      <c r="BD631" s="223" t="str">
        <f t="shared" si="1730"/>
        <v>12.8319991789833+5.31518809229562i</v>
      </c>
      <c r="BE631" s="223" t="str">
        <f t="shared" si="1731"/>
        <v>13.6223776693955-2.70965939155912i</v>
      </c>
      <c r="BF631" s="223" t="str">
        <f t="shared" si="1732"/>
        <v>9.82118697983871-9.82118697983884i</v>
      </c>
      <c r="BG631" s="223" t="str">
        <f t="shared" si="1733"/>
        <v>2.70965939155897-13.6223776693955i</v>
      </c>
      <c r="BH631" s="223" t="str">
        <f t="shared" si="1734"/>
        <v>-5.3151880922958-12.8319991789832i</v>
      </c>
      <c r="BI631" s="223" t="str">
        <f t="shared" si="1735"/>
        <v>-11.5484941563914-7.71645709543583i</v>
      </c>
      <c r="BJ631" s="223" t="str">
        <f t="shared" si="1736"/>
        <v>-13.8892558254901-5.58104801038346E-13i</v>
      </c>
      <c r="BK631" s="223" t="str">
        <f t="shared" si="1737"/>
        <v>-11.5484941563913+7.71645709543609i</v>
      </c>
      <c r="BL631" s="223" t="str">
        <f t="shared" si="1738"/>
        <v>-5.31518809229551+12.8319991789833i</v>
      </c>
      <c r="BM631" s="176"/>
      <c r="BN631" s="176"/>
      <c r="BO631" s="176"/>
      <c r="BP631" s="176"/>
      <c r="BQ631" s="176"/>
      <c r="BR631" s="176"/>
      <c r="BS631" s="176"/>
      <c r="BT631" s="176"/>
      <c r="BU631" s="176"/>
      <c r="BV631" s="176"/>
      <c r="BW631" s="223"/>
      <c r="BX631" s="223"/>
      <c r="BY631" s="223"/>
      <c r="BZ631" s="223"/>
      <c r="CH631" s="222">
        <f t="shared" si="1739"/>
        <v>-274.0655525096937</v>
      </c>
    </row>
    <row r="632" spans="1:86">
      <c r="A632" s="227">
        <f t="shared" si="1630"/>
        <v>1.8229166666666665E-3</v>
      </c>
      <c r="B632" s="228">
        <v>7</v>
      </c>
      <c r="C632" s="228">
        <f t="shared" si="1631"/>
        <v>420</v>
      </c>
      <c r="D632" s="228">
        <f t="shared" si="1740"/>
        <v>2638.9378290154264</v>
      </c>
      <c r="E632" s="227" t="str">
        <f t="shared" si="1687"/>
        <v>2638.93782901543i</v>
      </c>
      <c r="F632" s="227" t="str">
        <f t="shared" si="1632"/>
        <v>0.768366910177224-2.50062463416767i</v>
      </c>
      <c r="G632" s="227" t="str">
        <f t="shared" si="1633"/>
        <v>-2.7293453460956+0.406923256615328i</v>
      </c>
      <c r="H632" s="227" t="str">
        <f t="shared" si="1634"/>
        <v>0.00943901601378066-0.03071896466874i</v>
      </c>
      <c r="I632" s="227" t="str">
        <f t="shared" si="1688"/>
        <v>0.00432214204057277+0.0000631561350130112i</v>
      </c>
      <c r="J632" s="223" t="str">
        <f>IMPRODUCT(1/Nt_input,U625)</f>
        <v>-3.50618107681014E-15+1.7878060143417E-14i</v>
      </c>
      <c r="K632" s="246" t="str">
        <f t="shared" si="1689"/>
        <v>-1.62833218141302E-17+7.7050078504284E-17i</v>
      </c>
      <c r="L632" s="222">
        <f t="shared" si="1690"/>
        <v>-322.07477959988296</v>
      </c>
      <c r="M632" s="222">
        <f t="shared" si="1635"/>
        <v>405.85983210409114</v>
      </c>
      <c r="N632" s="224">
        <f t="shared" si="1636"/>
        <v>15.859832104091135</v>
      </c>
      <c r="O632" s="223" t="str">
        <f t="shared" si="1637"/>
        <v>12.2598160050404-10.0613709747984i</v>
      </c>
      <c r="P632" s="223" t="str">
        <f t="shared" si="1638"/>
        <v>3.09409975230894-15.5550898773592i</v>
      </c>
      <c r="Q632" s="223" t="str">
        <f t="shared" si="1691"/>
        <v>-7.47627310047673-13.9871231815927i</v>
      </c>
      <c r="R632" s="223" t="str">
        <f t="shared" si="1692"/>
        <v>-14.6525742700352-6.06929498632763i</v>
      </c>
      <c r="S632" s="223" t="str">
        <f t="shared" si="1693"/>
        <v>-15.1769130583454+4.60386624364611i</v>
      </c>
      <c r="T632" s="223" t="str">
        <f t="shared" si="1694"/>
        <v>-8.81125061772172+13.1869684507721i</v>
      </c>
      <c r="U632" s="223" t="str">
        <f t="shared" si="1695"/>
        <v>1.55453538894996+15.7834626775769i</v>
      </c>
      <c r="V632" s="223" t="str">
        <f t="shared" si="1696"/>
        <v>11.214594829283+11.2145948292829i</v>
      </c>
      <c r="W632" s="223" t="str">
        <f t="shared" si="1697"/>
        <v>15.7834626775769+1.5545353889499i</v>
      </c>
      <c r="X632" s="223" t="str">
        <f t="shared" si="1698"/>
        <v>13.1869684507721-8.81125061772164i</v>
      </c>
      <c r="Y632" s="223" t="str">
        <f t="shared" si="1699"/>
        <v>4.60386624364607-15.1769130583454i</v>
      </c>
      <c r="Z632" s="223" t="str">
        <f t="shared" si="1700"/>
        <v>-6.06929498632767-14.6525742700352i</v>
      </c>
      <c r="AA632" s="223" t="str">
        <f t="shared" si="1701"/>
        <v>-13.9871231815927-7.47627310047668i</v>
      </c>
      <c r="AB632" s="223" t="str">
        <f t="shared" si="1702"/>
        <v>-15.5550898773592+3.09409975230885i</v>
      </c>
      <c r="AC632" s="223" t="str">
        <f t="shared" si="1703"/>
        <v>-10.0613709747985+12.2598160050403i</v>
      </c>
      <c r="AD632" s="223" t="str">
        <f t="shared" si="1704"/>
        <v>3.87617370138684E-13+15.8598321040911i</v>
      </c>
      <c r="AE632" s="223" t="str">
        <f t="shared" si="1705"/>
        <v>10.0613709747979+12.2598160050408i</v>
      </c>
      <c r="AF632" s="223" t="str">
        <f t="shared" si="1706"/>
        <v>15.5550898773591+3.09409975230904i</v>
      </c>
      <c r="AG632" s="223" t="str">
        <f t="shared" si="1707"/>
        <v>13.9871231815925-7.47627310047708i</v>
      </c>
      <c r="AH632" s="223" t="str">
        <f t="shared" si="1708"/>
        <v>6.06929498632831-14.6525742700349i</v>
      </c>
      <c r="AI632" s="223" t="str">
        <f t="shared" si="1709"/>
        <v>-4.60386624364588-15.1769130583455i</v>
      </c>
      <c r="AJ632" s="223" t="str">
        <f t="shared" si="1710"/>
        <v>-13.1869684507723-8.81125061772142i</v>
      </c>
      <c r="AK632" s="223" t="str">
        <f t="shared" si="1711"/>
        <v>-15.7834626775769+1.55453538894923i</v>
      </c>
      <c r="AL632" s="223" t="str">
        <f t="shared" si="1712"/>
        <v>-11.2145948292831+11.2145948292828i</v>
      </c>
      <c r="AM632" s="223" t="str">
        <f t="shared" si="1713"/>
        <v>-1.55453538894967+15.7834626775769i</v>
      </c>
      <c r="AN632" s="223" t="str">
        <f t="shared" si="1714"/>
        <v>8.81125061772237+13.1869684507717i</v>
      </c>
      <c r="AO632" s="223" t="str">
        <f t="shared" si="1715"/>
        <v>15.1769130583454+4.60386624364632i</v>
      </c>
      <c r="AP632" s="223" t="str">
        <f t="shared" si="1716"/>
        <v>14.6525742700351-6.06929498632786i</v>
      </c>
      <c r="AQ632" s="223" t="str">
        <f t="shared" si="1717"/>
        <v>7.47627310047746-13.9871231815923i</v>
      </c>
      <c r="AR632" s="223" t="str">
        <f t="shared" si="1718"/>
        <v>-3.09409975230859-15.5550898773592i</v>
      </c>
      <c r="AS632" s="223" t="str">
        <f t="shared" si="1719"/>
        <v>-12.2598160050405-10.0613709747982i</v>
      </c>
      <c r="AT632" s="223" t="str">
        <f t="shared" si="1720"/>
        <v>-15.8598321040911+7.75234740277369E-13i</v>
      </c>
      <c r="AU632" s="223" t="str">
        <f t="shared" si="1721"/>
        <v>-12.2598160050406+10.0613709747981i</v>
      </c>
      <c r="AV632" s="223" t="str">
        <f t="shared" si="1722"/>
        <v>-3.09409975230867+15.5550898773592i</v>
      </c>
      <c r="AW632" s="223" t="str">
        <f t="shared" si="1723"/>
        <v>7.4762731004774+13.9871231815924i</v>
      </c>
      <c r="AX632" s="223" t="str">
        <f t="shared" si="1724"/>
        <v>14.6525742700351+6.06929498632794i</v>
      </c>
      <c r="AY632" s="223" t="str">
        <f t="shared" si="1725"/>
        <v>15.1769130583454-4.60386624364624i</v>
      </c>
      <c r="AZ632" s="223" t="str">
        <f t="shared" si="1726"/>
        <v>8.81125061772107-13.1869684507725i</v>
      </c>
      <c r="BA632" s="223" t="str">
        <f t="shared" si="1727"/>
        <v>-1.55453538894958-15.7834626775769i</v>
      </c>
      <c r="BB632" s="223" t="str">
        <f t="shared" si="1728"/>
        <v>-11.2145948292831-11.2145948292828i</v>
      </c>
      <c r="BC632" s="223" t="str">
        <f t="shared" si="1729"/>
        <v>-15.7834626775769-1.55453538894931i</v>
      </c>
      <c r="BD632" s="223" t="str">
        <f t="shared" si="1730"/>
        <v>-13.1869684507723+8.81125061772136i</v>
      </c>
      <c r="BE632" s="223" t="str">
        <f t="shared" si="1731"/>
        <v>-4.60386624364592+15.1769130583455i</v>
      </c>
      <c r="BF632" s="223" t="str">
        <f t="shared" si="1732"/>
        <v>6.0692949863282+14.652574270035i</v>
      </c>
      <c r="BG632" s="223" t="str">
        <f t="shared" si="1733"/>
        <v>13.9871231815925+7.47627310047714i</v>
      </c>
      <c r="BH632" s="223" t="str">
        <f t="shared" si="1734"/>
        <v>15.5550898773592-3.09409975230894i</v>
      </c>
      <c r="BI632" s="223" t="str">
        <f t="shared" si="1735"/>
        <v>10.061370974798-12.2598160050407i</v>
      </c>
      <c r="BJ632" s="223" t="str">
        <f t="shared" si="1736"/>
        <v>4.42992999684938E-13-15.8598321040911i</v>
      </c>
      <c r="BK632" s="223" t="str">
        <f t="shared" si="1737"/>
        <v>-10.0613709747984-12.2598160050404i</v>
      </c>
      <c r="BL632" s="223" t="str">
        <f t="shared" si="1738"/>
        <v>-15.5550898773593-3.09409975230828i</v>
      </c>
      <c r="BM632" s="176"/>
      <c r="BN632" s="176"/>
      <c r="BO632" s="176"/>
      <c r="BP632" s="176"/>
      <c r="BQ632" s="176"/>
      <c r="BR632" s="176"/>
      <c r="BS632" s="176"/>
      <c r="BT632" s="176"/>
      <c r="BU632" s="176"/>
      <c r="BV632" s="176"/>
      <c r="BW632" s="223"/>
      <c r="BX632" s="223"/>
      <c r="BY632" s="223"/>
      <c r="BZ632" s="223"/>
      <c r="CH632" s="222">
        <f t="shared" si="1739"/>
        <v>-274.78968749872791</v>
      </c>
    </row>
    <row r="633" spans="1:86">
      <c r="A633" s="227">
        <f t="shared" si="1630"/>
        <v>2.0833333333333333E-3</v>
      </c>
      <c r="B633" s="228">
        <v>8</v>
      </c>
      <c r="C633" s="228">
        <f t="shared" si="1631"/>
        <v>480</v>
      </c>
      <c r="D633" s="228">
        <f t="shared" si="1740"/>
        <v>3015.9289474462012</v>
      </c>
      <c r="E633" s="227" t="str">
        <f t="shared" si="1687"/>
        <v>3015.9289474462i</v>
      </c>
      <c r="F633" s="227" t="str">
        <f t="shared" si="1632"/>
        <v>0.595614213325109-2.23589988443459i</v>
      </c>
      <c r="G633" s="227" t="str">
        <f t="shared" si="1633"/>
        <v>-2.7333448613045+0.315647780774215i</v>
      </c>
      <c r="H633" s="227" t="str">
        <f t="shared" si="1634"/>
        <v>0.00731683265266376-0.0274669491031577i</v>
      </c>
      <c r="I633" s="227" t="str">
        <f t="shared" si="1688"/>
        <v>0.0043130106233426-0.000154600567390489i</v>
      </c>
      <c r="J633" s="223" t="str">
        <f>IMPRODUCT(1/Nt_input,V625)</f>
        <v>-3.3957516974107E-14-6.78276879106933E-15i</v>
      </c>
      <c r="K633" s="246" t="str">
        <f t="shared" si="1689"/>
        <v>-1.47507751355238E-16-2.40043024601896E-17i</v>
      </c>
      <c r="L633" s="222">
        <f t="shared" si="1690"/>
        <v>-316.51019035682776</v>
      </c>
      <c r="M633" s="222">
        <f t="shared" si="1635"/>
        <v>407.67766952966366</v>
      </c>
      <c r="N633" s="224">
        <f t="shared" si="1636"/>
        <v>17.677669529663685</v>
      </c>
      <c r="O633" s="223" t="str">
        <f t="shared" si="1637"/>
        <v>12.5-12.5i</v>
      </c>
      <c r="P633" s="223" t="str">
        <f t="shared" si="1638"/>
        <v>-6.17208098718184E-14-17.6776695296637i</v>
      </c>
      <c r="Q633" s="223" t="str">
        <f t="shared" si="1691"/>
        <v>-12.4999999999999-12.5000000000001i</v>
      </c>
      <c r="R633" s="223" t="str">
        <f t="shared" si="1692"/>
        <v>-17.6776695296637-5.71190130049974E-14i</v>
      </c>
      <c r="S633" s="223" t="str">
        <f t="shared" si="1693"/>
        <v>-12.5+12.5i</v>
      </c>
      <c r="T633" s="223" t="str">
        <f t="shared" si="1694"/>
        <v>-3.2486654265979E-15+17.6776695296637i</v>
      </c>
      <c r="U633" s="223" t="str">
        <f t="shared" si="1695"/>
        <v>12.5+12.5i</v>
      </c>
      <c r="V633" s="223" t="str">
        <f t="shared" si="1696"/>
        <v>17.6776695296637-5.84721444452205E-14i</v>
      </c>
      <c r="W633" s="223" t="str">
        <f t="shared" si="1697"/>
        <v>12.5000000000001-12.4999999999999i</v>
      </c>
      <c r="X633" s="223" t="str">
        <f t="shared" si="1698"/>
        <v>5.25172161381764E-14-17.6776695296637i</v>
      </c>
      <c r="Y633" s="223" t="str">
        <f t="shared" si="1699"/>
        <v>-12.5-12.5i</v>
      </c>
      <c r="Z633" s="223" t="str">
        <f t="shared" si="1700"/>
        <v>-17.6776695296637-6.4973308531958E-15i</v>
      </c>
      <c r="AA633" s="223" t="str">
        <f t="shared" si="1701"/>
        <v>-12.5000000000003+12.4999999999997i</v>
      </c>
      <c r="AB633" s="223" t="str">
        <f t="shared" si="1702"/>
        <v>4.32045669102729E-13+17.6776695296637i</v>
      </c>
      <c r="AC633" s="223" t="str">
        <f t="shared" si="1703"/>
        <v>12.4999999999997+12.5000000000003i</v>
      </c>
      <c r="AD633" s="223" t="str">
        <f t="shared" si="1704"/>
        <v>17.6776695296637-4.93766478974548E-13i</v>
      </c>
      <c r="AE633" s="223" t="str">
        <f t="shared" si="1705"/>
        <v>12.5000000000003-12.4999999999997i</v>
      </c>
      <c r="AF633" s="223" t="str">
        <f t="shared" si="1706"/>
        <v>-5.2408543967269E-13-17.6776695296637i</v>
      </c>
      <c r="AG633" s="223" t="str">
        <f t="shared" si="1707"/>
        <v>-12.4999999999998-12.5000000000002i</v>
      </c>
      <c r="AH633" s="223" t="str">
        <f t="shared" si="1708"/>
        <v>-17.6776695296637+5.85806249544507E-13i</v>
      </c>
      <c r="AI633" s="223" t="str">
        <f t="shared" si="1709"/>
        <v>-12.5000000000002+12.4999999999998i</v>
      </c>
      <c r="AJ633" s="223" t="str">
        <f t="shared" si="1710"/>
        <v>6.47527059416326E-13+17.6776695296637i</v>
      </c>
      <c r="AK633" s="223" t="str">
        <f t="shared" si="1711"/>
        <v>12.4999999999998+12.5000000000001i</v>
      </c>
      <c r="AL633" s="223" t="str">
        <f t="shared" si="1712"/>
        <v>17.6776695296637-7.4064971846182E-13i</v>
      </c>
      <c r="AM633" s="223" t="str">
        <f t="shared" si="1713"/>
        <v>12.5000000000001-12.4999999999999i</v>
      </c>
      <c r="AN633" s="223" t="str">
        <f t="shared" si="1714"/>
        <v>-7.70968679159964E-13-17.6776695296637i</v>
      </c>
      <c r="AO633" s="223" t="str">
        <f t="shared" si="1715"/>
        <v>-12.4999999999999-12.5000000000001i</v>
      </c>
      <c r="AP633" s="223" t="str">
        <f t="shared" si="1716"/>
        <v>-17.6776695296637+8.64091338205457E-13i</v>
      </c>
      <c r="AQ633" s="223" t="str">
        <f t="shared" si="1717"/>
        <v>-12.5+12.5i</v>
      </c>
      <c r="AR633" s="223" t="str">
        <f t="shared" si="1718"/>
        <v>-8.64093254822227E-13+17.6776695296637i</v>
      </c>
      <c r="AS633" s="223" t="str">
        <f t="shared" si="1719"/>
        <v>12.5+12.5i</v>
      </c>
      <c r="AT633" s="223" t="str">
        <f t="shared" si="1720"/>
        <v>17.6776695296637+8.33774294124085E-13i</v>
      </c>
      <c r="AU633" s="223" t="str">
        <f t="shared" si="1721"/>
        <v>12.4999999999999-12.5000000000001i</v>
      </c>
      <c r="AV633" s="223" t="str">
        <f t="shared" si="1722"/>
        <v>7.40651635078591E-13-17.6776695296637i</v>
      </c>
      <c r="AW633" s="223" t="str">
        <f t="shared" si="1723"/>
        <v>-12.5000000000001-12.4999999999999i</v>
      </c>
      <c r="AX633" s="223" t="str">
        <f t="shared" si="1724"/>
        <v>-17.6776695296637-7.10332674380449E-13i</v>
      </c>
      <c r="AY633" s="223" t="str">
        <f t="shared" si="1725"/>
        <v>-12.4999999999998+12.5000000000002i</v>
      </c>
      <c r="AZ633" s="223" t="str">
        <f t="shared" si="1726"/>
        <v>-6.17210015334954E-13+17.6776695296637i</v>
      </c>
      <c r="BA633" s="223" t="str">
        <f t="shared" si="1727"/>
        <v>12.5000000000002+12.4999999999998i</v>
      </c>
      <c r="BB633" s="223" t="str">
        <f t="shared" si="1728"/>
        <v>17.6776695296637+5.86891054636811E-13i</v>
      </c>
      <c r="BC633" s="223" t="str">
        <f t="shared" si="1729"/>
        <v>12.4999999999998-12.5000000000002i</v>
      </c>
      <c r="BD633" s="223" t="str">
        <f t="shared" si="1730"/>
        <v>4.93768395591318E-13-17.6776695296637i</v>
      </c>
      <c r="BE633" s="223" t="str">
        <f t="shared" si="1731"/>
        <v>-12.5000000000003-12.4999999999997i</v>
      </c>
      <c r="BF633" s="223" t="str">
        <f t="shared" si="1732"/>
        <v>-17.6776695296637-4.63449434893175E-13i</v>
      </c>
      <c r="BG633" s="223" t="str">
        <f t="shared" si="1733"/>
        <v>-12.4999999999997+12.5000000000003i</v>
      </c>
      <c r="BH633" s="223" t="str">
        <f t="shared" si="1734"/>
        <v>-4.33130474195033E-13+17.6776695296637i</v>
      </c>
      <c r="BI633" s="223" t="str">
        <f t="shared" si="1735"/>
        <v>12.5000000000004+12.4999999999996i</v>
      </c>
      <c r="BJ633" s="223" t="str">
        <f t="shared" si="1736"/>
        <v>17.6776695296637+2.77204116802186E-13i</v>
      </c>
      <c r="BK633" s="223" t="str">
        <f t="shared" si="1737"/>
        <v>12.4999999999996-12.5000000000004i</v>
      </c>
      <c r="BL633" s="223" t="str">
        <f t="shared" si="1738"/>
        <v>2.46885156104044E-13-17.6776695296637i</v>
      </c>
      <c r="BM633" s="176"/>
      <c r="BN633" s="176"/>
      <c r="BO633" s="176"/>
      <c r="BP633" s="176"/>
      <c r="BQ633" s="176"/>
      <c r="BR633" s="176"/>
      <c r="BS633" s="176"/>
      <c r="BT633" s="176"/>
      <c r="BU633" s="176"/>
      <c r="BV633" s="176"/>
      <c r="BW633" s="223"/>
      <c r="BX633" s="223"/>
      <c r="BY633" s="223"/>
      <c r="BZ633" s="223"/>
      <c r="CH633" s="222">
        <f t="shared" si="1739"/>
        <v>-269.21137747629894</v>
      </c>
    </row>
    <row r="634" spans="1:86">
      <c r="A634" s="227">
        <f t="shared" si="1630"/>
        <v>2.3437499999999999E-3</v>
      </c>
      <c r="B634" s="228">
        <v>9</v>
      </c>
      <c r="C634" s="228">
        <f t="shared" si="1631"/>
        <v>540</v>
      </c>
      <c r="D634" s="228">
        <f t="shared" si="1740"/>
        <v>3392.9200658769764</v>
      </c>
      <c r="E634" s="227" t="str">
        <f t="shared" si="1687"/>
        <v>3392.92006587698i</v>
      </c>
      <c r="F634" s="227" t="str">
        <f t="shared" si="1632"/>
        <v>0.472732613241593-2.01767427705102i</v>
      </c>
      <c r="G634" s="227" t="str">
        <f t="shared" si="1633"/>
        <v>-2.73786817979852+0.240001872621898i</v>
      </c>
      <c r="H634" s="227" t="str">
        <f t="shared" si="1634"/>
        <v>0.00580729160446874-0.0247861530206775i</v>
      </c>
      <c r="I634" s="227" t="str">
        <f t="shared" si="1688"/>
        <v>0.00428555452165436-0.000345841065138596i</v>
      </c>
      <c r="J634" s="223" t="str">
        <f>IMPRODUCT(1/Nt_input,W625)</f>
        <v>6.38357842606095E-14+4.61193583323194E-14i</v>
      </c>
      <c r="K634" s="246" t="str">
        <f t="shared" si="1689"/>
        <v>2.89521701890565E-16+1.75569989014222E-16i</v>
      </c>
      <c r="L634" s="222">
        <f t="shared" si="1690"/>
        <v>-309.40634892424362</v>
      </c>
      <c r="M634" s="222">
        <f t="shared" si="1635"/>
        <v>409.32526133406844</v>
      </c>
      <c r="N634" s="224">
        <f t="shared" si="1636"/>
        <v>19.325261334068422</v>
      </c>
      <c r="O634" s="223" t="str">
        <f t="shared" si="1637"/>
        <v>12.2598160050404-14.9386290252016i</v>
      </c>
      <c r="P634" s="223" t="str">
        <f t="shared" si="1638"/>
        <v>-3.77017145670926-18.9539318564i</v>
      </c>
      <c r="Q634" s="223" t="str">
        <f t="shared" si="1691"/>
        <v>-17.043358909604-9.10986513118945i</v>
      </c>
      <c r="R634" s="223" t="str">
        <f t="shared" si="1692"/>
        <v>-17.8542134069776+7.3954573386737i</v>
      </c>
      <c r="S634" s="223" t="str">
        <f t="shared" si="1693"/>
        <v>-5.60982724921813+18.4931220691361i</v>
      </c>
      <c r="T634" s="223" t="str">
        <f t="shared" si="1694"/>
        <v>10.7365399425332+16.0683675490832i</v>
      </c>
      <c r="U634" s="223" t="str">
        <f t="shared" si="1695"/>
        <v>19.2322049186137+1.89420685208673i</v>
      </c>
      <c r="V634" s="223" t="str">
        <f t="shared" si="1696"/>
        <v>13.665023337522-13.6650233375219i</v>
      </c>
      <c r="W634" s="223" t="str">
        <f t="shared" si="1697"/>
        <v>-1.89420685208673-19.2322049186137i</v>
      </c>
      <c r="X634" s="223" t="str">
        <f t="shared" si="1698"/>
        <v>-16.0683675490832-10.7365399425332i</v>
      </c>
      <c r="Y634" s="223" t="str">
        <f t="shared" si="1699"/>
        <v>-18.4931220691361+5.60982724921813i</v>
      </c>
      <c r="Z634" s="223" t="str">
        <f t="shared" si="1700"/>
        <v>-7.39545733867281+17.8542134069779i</v>
      </c>
      <c r="AA634" s="223" t="str">
        <f t="shared" si="1701"/>
        <v>9.10986513118982+17.0433589096038i</v>
      </c>
      <c r="AB634" s="223" t="str">
        <f t="shared" si="1702"/>
        <v>18.9539318564+3.77017145670945i</v>
      </c>
      <c r="AC634" s="223" t="str">
        <f t="shared" si="1703"/>
        <v>14.9386290252021-12.2598160050398i</v>
      </c>
      <c r="AD634" s="223" t="str">
        <f t="shared" si="1704"/>
        <v>-5.72931181118622E-13-19.3252613340684i</v>
      </c>
      <c r="AE634" s="223" t="str">
        <f t="shared" si="1705"/>
        <v>-14.9386290252016-12.2598160050404i</v>
      </c>
      <c r="AF634" s="223" t="str">
        <f t="shared" si="1706"/>
        <v>-18.9539318564001+3.77017145670871i</v>
      </c>
      <c r="AG634" s="223" t="str">
        <f t="shared" si="1707"/>
        <v>-9.10986513118877+17.0433589096044i</v>
      </c>
      <c r="AH634" s="223" t="str">
        <f t="shared" si="1708"/>
        <v>7.39545733867391+17.8542134069775i</v>
      </c>
      <c r="AI634" s="223" t="str">
        <f t="shared" si="1709"/>
        <v>18.493122069136+5.60982724921851i</v>
      </c>
      <c r="AJ634" s="223" t="str">
        <f t="shared" si="1710"/>
        <v>16.0683675490837-10.7365399425324i</v>
      </c>
      <c r="AK634" s="223" t="str">
        <f t="shared" si="1711"/>
        <v>1.89420685208631-19.2322049186137i</v>
      </c>
      <c r="AL634" s="223" t="str">
        <f t="shared" si="1712"/>
        <v>-13.6650233375219-13.665023337522i</v>
      </c>
      <c r="AM634" s="223" t="str">
        <f t="shared" si="1713"/>
        <v>-19.2322049186137+1.89420685208618i</v>
      </c>
      <c r="AN634" s="223" t="str">
        <f t="shared" si="1714"/>
        <v>-10.7365399425325+16.0683675490837i</v>
      </c>
      <c r="AO634" s="223" t="str">
        <f t="shared" si="1715"/>
        <v>5.60982724921832+18.4931220691361i</v>
      </c>
      <c r="AP634" s="223" t="str">
        <f t="shared" si="1716"/>
        <v>17.8542134069774+7.39545733867403i</v>
      </c>
      <c r="AQ634" s="223" t="str">
        <f t="shared" si="1717"/>
        <v>17.0433589096035-9.10986513119034i</v>
      </c>
      <c r="AR634" s="223" t="str">
        <f t="shared" si="1718"/>
        <v>3.77017145670887-18.9539318564001i</v>
      </c>
      <c r="AS634" s="223" t="str">
        <f t="shared" si="1719"/>
        <v>-12.2598160050403-14.9386290252017i</v>
      </c>
      <c r="AT634" s="223" t="str">
        <f t="shared" si="1720"/>
        <v>-19.3252613340684-7.76537005825058E-13i</v>
      </c>
      <c r="AU634" s="223" t="str">
        <f t="shared" si="1721"/>
        <v>-12.2598160050399+14.938629025202i</v>
      </c>
      <c r="AV634" s="223" t="str">
        <f t="shared" si="1722"/>
        <v>3.77017145670931+18.9539318564i</v>
      </c>
      <c r="AW634" s="223" t="str">
        <f t="shared" si="1723"/>
        <v>17.0433589096037+9.10986513118995i</v>
      </c>
      <c r="AX634" s="223" t="str">
        <f t="shared" si="1724"/>
        <v>17.8542134069773-7.39545733867444i</v>
      </c>
      <c r="AY634" s="223" t="str">
        <f t="shared" si="1725"/>
        <v>5.60982724921797-18.4931220691362i</v>
      </c>
      <c r="AZ634" s="223" t="str">
        <f t="shared" si="1726"/>
        <v>-10.7365399425328-16.0683675490834i</v>
      </c>
      <c r="BA634" s="223" t="str">
        <f t="shared" si="1727"/>
        <v>-19.2322049186136-1.89420685208765i</v>
      </c>
      <c r="BB634" s="223" t="str">
        <f t="shared" si="1728"/>
        <v>-13.6650233375216+13.6650233375223i</v>
      </c>
      <c r="BC634" s="223" t="str">
        <f t="shared" si="1729"/>
        <v>1.89420685208682+19.2322049186137i</v>
      </c>
      <c r="BD634" s="223" t="str">
        <f t="shared" si="1730"/>
        <v>16.0683675490829+10.7365399425337i</v>
      </c>
      <c r="BE634" s="223" t="str">
        <f t="shared" si="1731"/>
        <v>18.4931220691359-5.60982724921886i</v>
      </c>
      <c r="BF634" s="223" t="str">
        <f t="shared" si="1732"/>
        <v>7.39545733867351-17.8542134069776i</v>
      </c>
      <c r="BG634" s="223" t="str">
        <f t="shared" si="1733"/>
        <v>-9.10986513118916-17.0433589096042i</v>
      </c>
      <c r="BH634" s="223" t="str">
        <f t="shared" si="1734"/>
        <v>-18.9539318563998-3.77017145671012i</v>
      </c>
      <c r="BI634" s="223" t="str">
        <f t="shared" si="1735"/>
        <v>-14.9386290252014+12.2598160050406i</v>
      </c>
      <c r="BJ634" s="223" t="str">
        <f t="shared" si="1736"/>
        <v>-2.03605824706436E-13+19.3252613340684i</v>
      </c>
      <c r="BK634" s="223" t="str">
        <f t="shared" si="1737"/>
        <v>14.9386290252011+12.2598160050409i</v>
      </c>
      <c r="BL634" s="223" t="str">
        <f t="shared" si="1738"/>
        <v>18.9539318563999-3.77017145670987i</v>
      </c>
      <c r="BM634" s="176"/>
      <c r="BN634" s="176"/>
      <c r="BO634" s="176"/>
      <c r="BP634" s="176"/>
      <c r="BQ634" s="176"/>
      <c r="BR634" s="176"/>
      <c r="BS634" s="176"/>
      <c r="BT634" s="176"/>
      <c r="BU634" s="176"/>
      <c r="BV634" s="176"/>
      <c r="BW634" s="223"/>
      <c r="BX634" s="223"/>
      <c r="BY634" s="223"/>
      <c r="BZ634" s="223"/>
      <c r="CH634" s="222">
        <f t="shared" si="1739"/>
        <v>-262.074680584742</v>
      </c>
    </row>
    <row r="635" spans="1:86">
      <c r="A635" s="227">
        <f t="shared" si="1630"/>
        <v>2.6041666666666665E-3</v>
      </c>
      <c r="B635" s="228">
        <v>10</v>
      </c>
      <c r="C635" s="228">
        <f t="shared" si="1631"/>
        <v>600</v>
      </c>
      <c r="D635" s="228">
        <f t="shared" si="1740"/>
        <v>3769.9111843077517</v>
      </c>
      <c r="E635" s="227" t="str">
        <f t="shared" si="1687"/>
        <v>3769.91118430775i</v>
      </c>
      <c r="F635" s="227" t="str">
        <f t="shared" si="1632"/>
        <v>0.382510970269274-1.83582255130604i</v>
      </c>
      <c r="G635" s="227" t="str">
        <f t="shared" si="1633"/>
        <v>-2.74291178646029+0.175341925627024i</v>
      </c>
      <c r="H635" s="227" t="str">
        <f t="shared" si="1634"/>
        <v>0.00469896233947098-0.0225521924886648i</v>
      </c>
      <c r="I635" s="227" t="str">
        <f t="shared" si="1688"/>
        <v>0.00424505876227333-0.000516115598077363i</v>
      </c>
      <c r="J635" s="223" t="str">
        <f>IMPRODUCT(1/Nt_input,X625)</f>
        <v>-1.56110814921763E-14+2.64024913043669E-14i</v>
      </c>
      <c r="K635" s="246" t="str">
        <f t="shared" si="1689"/>
        <v>-5.26432206866403E-17+1.20137249718417E-16i</v>
      </c>
      <c r="L635" s="222">
        <f t="shared" si="1690"/>
        <v>-317.64363814608629</v>
      </c>
      <c r="M635" s="222">
        <f t="shared" si="1635"/>
        <v>410.7867403075636</v>
      </c>
      <c r="N635" s="224">
        <f t="shared" si="1636"/>
        <v>20.78674030756363</v>
      </c>
      <c r="O635" s="223" t="str">
        <f t="shared" si="1637"/>
        <v>11.5484941563911-17.2835429045636i</v>
      </c>
      <c r="P635" s="223" t="str">
        <f t="shared" si="1638"/>
        <v>-7.9547411285802-19.2044439177854i</v>
      </c>
      <c r="Q635" s="223" t="str">
        <f t="shared" si="1691"/>
        <v>-20.3873289212229-4.05529186026824i</v>
      </c>
      <c r="R635" s="223" t="str">
        <f t="shared" si="1692"/>
        <v>-14.698445030242+14.698445030242i</v>
      </c>
      <c r="S635" s="223" t="str">
        <f t="shared" si="1693"/>
        <v>4.05529186026819+20.3873289212229i</v>
      </c>
      <c r="T635" s="223" t="str">
        <f t="shared" si="1694"/>
        <v>19.2044439177854+7.95474112858026i</v>
      </c>
      <c r="U635" s="223" t="str">
        <f t="shared" si="1695"/>
        <v>17.2835429045636-11.548494156391i</v>
      </c>
      <c r="V635" s="223" t="str">
        <f t="shared" si="1696"/>
        <v>6.17537131638658E-14-20.7867403075636i</v>
      </c>
      <c r="W635" s="223" t="str">
        <f t="shared" si="1697"/>
        <v>-17.2835429045636-11.5484941563911i</v>
      </c>
      <c r="X635" s="223" t="str">
        <f t="shared" si="1698"/>
        <v>-19.2044439177854+7.95474112858015i</v>
      </c>
      <c r="Y635" s="223" t="str">
        <f t="shared" si="1699"/>
        <v>-4.05529186026851+20.3873289212229i</v>
      </c>
      <c r="Z635" s="223" t="str">
        <f t="shared" si="1700"/>
        <v>14.6984450302416+14.6984450302423i</v>
      </c>
      <c r="AA635" s="223" t="str">
        <f t="shared" si="1701"/>
        <v>20.3873289212231-4.05529186026751i</v>
      </c>
      <c r="AB635" s="223" t="str">
        <f t="shared" si="1702"/>
        <v>7.95474112858109-19.204443917785i</v>
      </c>
      <c r="AC635" s="223" t="str">
        <f t="shared" si="1703"/>
        <v>-11.5484941563918-17.2835429045631i</v>
      </c>
      <c r="AD635" s="223" t="str">
        <f t="shared" si="1704"/>
        <v>-20.7867403075636+6.88835276584173E-13i</v>
      </c>
      <c r="AE635" s="223" t="str">
        <f t="shared" si="1705"/>
        <v>-11.5484941563907+17.2835429045639i</v>
      </c>
      <c r="AF635" s="223" t="str">
        <f t="shared" si="1706"/>
        <v>7.95474112858049+19.2044439177853i</v>
      </c>
      <c r="AG635" s="223" t="str">
        <f t="shared" si="1707"/>
        <v>20.3873289212229+4.05529186026815i</v>
      </c>
      <c r="AH635" s="223" t="str">
        <f t="shared" si="1708"/>
        <v>14.6984450302421-14.6984450302419i</v>
      </c>
      <c r="AI635" s="223" t="str">
        <f t="shared" si="1709"/>
        <v>-4.05529186026786-20.387328921223i</v>
      </c>
      <c r="AJ635" s="223" t="str">
        <f t="shared" si="1710"/>
        <v>-19.2044439177852-7.95474112858076i</v>
      </c>
      <c r="AK635" s="223" t="str">
        <f t="shared" si="1711"/>
        <v>-17.2835429045641+11.5484941563904i</v>
      </c>
      <c r="AL635" s="223" t="str">
        <f t="shared" si="1712"/>
        <v>-1.01606617656059E-12+20.7867403075636i</v>
      </c>
      <c r="AM635" s="223" t="str">
        <f t="shared" si="1713"/>
        <v>17.2835429045641+11.5484941563904i</v>
      </c>
      <c r="AN635" s="223" t="str">
        <f t="shared" si="1714"/>
        <v>19.2044439177852-7.95474112858078i</v>
      </c>
      <c r="AO635" s="223" t="str">
        <f t="shared" si="1715"/>
        <v>4.05529186026782-20.387328921223i</v>
      </c>
      <c r="AP635" s="223" t="str">
        <f t="shared" si="1716"/>
        <v>-14.6984450302421-14.6984450302418i</v>
      </c>
      <c r="AQ635" s="223" t="str">
        <f t="shared" si="1717"/>
        <v>-20.3873289212229+4.05529186026819i</v>
      </c>
      <c r="AR635" s="223" t="str">
        <f t="shared" si="1718"/>
        <v>-7.95474112858045+19.2044439177853i</v>
      </c>
      <c r="AS635" s="223" t="str">
        <f t="shared" si="1719"/>
        <v>11.5484941563907+17.2835429045639i</v>
      </c>
      <c r="AT635" s="223" t="str">
        <f t="shared" si="1720"/>
        <v>20.7867403075636+6.90110872425593E-13i</v>
      </c>
      <c r="AU635" s="223" t="str">
        <f t="shared" si="1721"/>
        <v>11.5484941563918-17.2835429045632i</v>
      </c>
      <c r="AV635" s="223" t="str">
        <f t="shared" si="1722"/>
        <v>-7.95474112858115-19.204443917785i</v>
      </c>
      <c r="AW635" s="223" t="str">
        <f t="shared" si="1723"/>
        <v>-20.3873289212231-4.05529186026745i</v>
      </c>
      <c r="AX635" s="223" t="str">
        <f t="shared" si="1724"/>
        <v>-14.6984450302416+14.6984450302424i</v>
      </c>
      <c r="AY635" s="223" t="str">
        <f t="shared" si="1725"/>
        <v>4.05529186026857+20.3873289212229i</v>
      </c>
      <c r="AZ635" s="223" t="str">
        <f t="shared" si="1726"/>
        <v>19.2044439177855+7.95474112858007i</v>
      </c>
      <c r="BA635" s="223" t="str">
        <f t="shared" si="1727"/>
        <v>17.2835429045637-11.548494156391i</v>
      </c>
      <c r="BB635" s="223" t="str">
        <f t="shared" si="1728"/>
        <v>2.9030623166224E-13-20.7867403075636i</v>
      </c>
      <c r="BC635" s="223" t="str">
        <f t="shared" si="1729"/>
        <v>-17.2835429045633-11.5484941563915i</v>
      </c>
      <c r="BD635" s="223" t="str">
        <f t="shared" si="1730"/>
        <v>-19.2044439177857+7.95474112857955i</v>
      </c>
      <c r="BE635" s="223" t="str">
        <f t="shared" si="1731"/>
        <v>-4.05529186026915+20.3873289212227i</v>
      </c>
      <c r="BF635" s="223" t="str">
        <f t="shared" si="1732"/>
        <v>14.6984450302426+14.6984450302414i</v>
      </c>
      <c r="BG635" s="223" t="str">
        <f t="shared" si="1733"/>
        <v>20.3873289212228-4.0552918602689i</v>
      </c>
      <c r="BH635" s="223" t="str">
        <f t="shared" si="1734"/>
        <v>7.95474112857978-19.2044439177856i</v>
      </c>
      <c r="BI635" s="223" t="str">
        <f t="shared" si="1735"/>
        <v>-11.5484941563913-17.2835429045635i</v>
      </c>
      <c r="BJ635" s="223" t="str">
        <f t="shared" si="1736"/>
        <v>-20.7867403075636+3.56490724727575E-14i</v>
      </c>
      <c r="BK635" s="223" t="str">
        <f t="shared" si="1737"/>
        <v>-11.5484941563912+17.2835429045635i</v>
      </c>
      <c r="BL635" s="223" t="str">
        <f t="shared" si="1738"/>
        <v>7.95474112857984+19.2044439177856i</v>
      </c>
      <c r="BM635" s="176"/>
      <c r="BN635" s="176"/>
      <c r="BO635" s="176"/>
      <c r="BP635" s="176"/>
      <c r="BQ635" s="176"/>
      <c r="BR635" s="176"/>
      <c r="BS635" s="176"/>
      <c r="BT635" s="176"/>
      <c r="BU635" s="176"/>
      <c r="BV635" s="176"/>
      <c r="BW635" s="223"/>
      <c r="BX635" s="223"/>
      <c r="BY635" s="223"/>
      <c r="BZ635" s="223"/>
      <c r="CH635" s="222">
        <f t="shared" si="1739"/>
        <v>-270.26503885749031</v>
      </c>
    </row>
    <row r="636" spans="1:86">
      <c r="A636" s="227">
        <f t="shared" si="1630"/>
        <v>2.8645833333333331E-3</v>
      </c>
      <c r="B636" s="228">
        <v>11</v>
      </c>
      <c r="C636" s="228">
        <f t="shared" si="1631"/>
        <v>660</v>
      </c>
      <c r="D636" s="228">
        <f t="shared" si="1740"/>
        <v>4146.9023027385265</v>
      </c>
      <c r="E636" s="227" t="str">
        <f t="shared" si="1687"/>
        <v>4146.90230273853i</v>
      </c>
      <c r="F636" s="227" t="str">
        <f t="shared" si="1632"/>
        <v>0.314465973138392-1.68254228380378i</v>
      </c>
      <c r="G636" s="227" t="str">
        <f t="shared" si="1633"/>
        <v>-2.74847177268087+0.118717516212662i</v>
      </c>
      <c r="H636" s="227" t="str">
        <f t="shared" si="1634"/>
        <v>0.00386306244702518-0.0206692185078921i</v>
      </c>
      <c r="I636" s="227" t="str">
        <f t="shared" si="1688"/>
        <v>0.00419485029706505-0.000669166948580735i</v>
      </c>
      <c r="J636" s="223" t="str">
        <f>IMPRODUCT(1/Nt_input,Y625)</f>
        <v>-4.85232649416814E-15-1.93803306736128E-14i</v>
      </c>
      <c r="K636" s="246" t="str">
        <f t="shared" si="1689"/>
        <v>-3.33234599748649E-17-7.80505693698036E-17i</v>
      </c>
      <c r="L636" s="222">
        <f t="shared" si="1690"/>
        <v>-321.42526117669502</v>
      </c>
      <c r="M636" s="222">
        <f t="shared" si="1635"/>
        <v>412.04803160870887</v>
      </c>
      <c r="N636" s="224">
        <f t="shared" si="1636"/>
        <v>22.048031608708875</v>
      </c>
      <c r="O636" s="223" t="str">
        <f t="shared" si="1637"/>
        <v>10.3933701537818-19.444627912745i</v>
      </c>
      <c r="P636" s="223" t="str">
        <f t="shared" si="1638"/>
        <v>-12.2492300584739-18.3322682937275i</v>
      </c>
      <c r="Q636" s="223" t="str">
        <f t="shared" si="1691"/>
        <v>-21.9418643101729+2.16108500818131i</v>
      </c>
      <c r="R636" s="223" t="str">
        <f t="shared" si="1692"/>
        <v>-8.4374164129146+20.3697251354481i</v>
      </c>
      <c r="S636" s="223" t="str">
        <f t="shared" si="1693"/>
        <v>13.9871231815927+17.043358909604i</v>
      </c>
      <c r="T636" s="223" t="str">
        <f t="shared" si="1694"/>
        <v>21.6243848636868-4.30135758636483i</v>
      </c>
      <c r="U636" s="223" t="str">
        <f t="shared" si="1695"/>
        <v>6.40020573963025-21.0986507698722i</v>
      </c>
      <c r="V636" s="223" t="str">
        <f t="shared" si="1696"/>
        <v>-15.5903126623334-15.5903126623334i</v>
      </c>
      <c r="W636" s="223" t="str">
        <f t="shared" si="1697"/>
        <v>-21.0986507698723+6.40020573963017i</v>
      </c>
      <c r="X636" s="223" t="str">
        <f t="shared" si="1698"/>
        <v>-4.30135758636509+21.6243848636868i</v>
      </c>
      <c r="Y636" s="223" t="str">
        <f t="shared" si="1699"/>
        <v>17.0433589096039+13.9871231815928i</v>
      </c>
      <c r="Z636" s="223" t="str">
        <f t="shared" si="1700"/>
        <v>20.369725135448-8.43741641291478i</v>
      </c>
      <c r="AA636" s="223" t="str">
        <f t="shared" si="1701"/>
        <v>2.16108500818114-21.9418643101729i</v>
      </c>
      <c r="AB636" s="223" t="str">
        <f t="shared" si="1702"/>
        <v>-18.3322682937277-12.2492300584736i</v>
      </c>
      <c r="AC636" s="223" t="str">
        <f t="shared" si="1703"/>
        <v>-19.4446279127447+10.3933701537824i</v>
      </c>
      <c r="AD636" s="223" t="str">
        <f t="shared" si="1704"/>
        <v>8.07611945089748E-13+22.0480316087089i</v>
      </c>
      <c r="AE636" s="223" t="str">
        <f t="shared" si="1705"/>
        <v>19.4446279127455+10.3933701537809i</v>
      </c>
      <c r="AF636" s="223" t="str">
        <f t="shared" si="1706"/>
        <v>18.332268293728-12.2492300584731i</v>
      </c>
      <c r="AG636" s="223" t="str">
        <f t="shared" si="1707"/>
        <v>-2.16108500818056-21.941864310173i</v>
      </c>
      <c r="AH636" s="223" t="str">
        <f t="shared" si="1708"/>
        <v>-20.3697251354478-8.43741641291528i</v>
      </c>
      <c r="AI636" s="223" t="str">
        <f t="shared" si="1709"/>
        <v>-17.0433589096043+13.9871231815923i</v>
      </c>
      <c r="AJ636" s="223" t="str">
        <f t="shared" si="1710"/>
        <v>4.30135758636456+21.6243848636869i</v>
      </c>
      <c r="AK636" s="223" t="str">
        <f t="shared" si="1711"/>
        <v>21.0986507698722+6.40020573963032i</v>
      </c>
      <c r="AL636" s="223" t="str">
        <f t="shared" si="1712"/>
        <v>15.5903126623333-15.5903126623335i</v>
      </c>
      <c r="AM636" s="223" t="str">
        <f t="shared" si="1713"/>
        <v>-6.40020573963054-21.0986507698721i</v>
      </c>
      <c r="AN636" s="223" t="str">
        <f t="shared" si="1714"/>
        <v>-21.6243848636869-4.30135758636425i</v>
      </c>
      <c r="AO636" s="223" t="str">
        <f t="shared" si="1715"/>
        <v>-13.9871231815921+17.0433589096044i</v>
      </c>
      <c r="AP636" s="223" t="str">
        <f t="shared" si="1716"/>
        <v>8.43741641291548+20.3697251354477i</v>
      </c>
      <c r="AQ636" s="223" t="str">
        <f t="shared" si="1717"/>
        <v>21.941864310173+2.16108500818033i</v>
      </c>
      <c r="AR636" s="223" t="str">
        <f t="shared" si="1718"/>
        <v>12.2492300584747-18.3322682937269i</v>
      </c>
      <c r="AS636" s="223" t="str">
        <f t="shared" si="1719"/>
        <v>-10.3933701537812-19.4446279127454i</v>
      </c>
      <c r="AT636" s="223" t="str">
        <f t="shared" si="1720"/>
        <v>-22.0480316087089-5.78025727453306E-13i</v>
      </c>
      <c r="AU636" s="223" t="str">
        <f t="shared" si="1721"/>
        <v>-10.3933701537822+19.4446279127448i</v>
      </c>
      <c r="AV636" s="223" t="str">
        <f t="shared" si="1722"/>
        <v>12.2492300584739+18.3322682937275i</v>
      </c>
      <c r="AW636" s="223" t="str">
        <f t="shared" si="1723"/>
        <v>21.9418643101729-2.16108500818144i</v>
      </c>
      <c r="AX636" s="223" t="str">
        <f t="shared" si="1724"/>
        <v>8.43741641291453-20.3697251354481i</v>
      </c>
      <c r="AY636" s="223" t="str">
        <f t="shared" si="1725"/>
        <v>-13.987123181593-17.0433589096038i</v>
      </c>
      <c r="AZ636" s="223" t="str">
        <f t="shared" si="1726"/>
        <v>-21.6243848636867+4.30135758636527i</v>
      </c>
      <c r="BA636" s="223" t="str">
        <f t="shared" si="1727"/>
        <v>-6.40020573962946+21.0986507698724i</v>
      </c>
      <c r="BB636" s="223" t="str">
        <f t="shared" si="1728"/>
        <v>15.5903126623341+15.5903126623327i</v>
      </c>
      <c r="BC636" s="223" t="str">
        <f t="shared" si="1729"/>
        <v>21.0986507698725-6.40020573962922i</v>
      </c>
      <c r="BD636" s="223" t="str">
        <f t="shared" si="1730"/>
        <v>4.30135758636569-21.6243848636866i</v>
      </c>
      <c r="BE636" s="223" t="str">
        <f t="shared" si="1731"/>
        <v>-17.0433589096036-13.9871231815932i</v>
      </c>
      <c r="BF636" s="223" t="str">
        <f t="shared" si="1732"/>
        <v>-20.3697251354482+8.43741641291427i</v>
      </c>
      <c r="BG636" s="223" t="str">
        <f t="shared" si="1733"/>
        <v>-2.16108500818171+21.9418643101729i</v>
      </c>
      <c r="BH636" s="223" t="str">
        <f t="shared" si="1734"/>
        <v>18.3322682937273+12.2492300584741i</v>
      </c>
      <c r="BI636" s="223" t="str">
        <f t="shared" si="1735"/>
        <v>19.444627912745-10.3933701537818i</v>
      </c>
      <c r="BJ636" s="223" t="str">
        <f t="shared" si="1736"/>
        <v>-3.07916561123329E-13-22.0480316087089i</v>
      </c>
      <c r="BK636" s="223" t="str">
        <f t="shared" si="1737"/>
        <v>-19.4446279127452-10.3933701537814i</v>
      </c>
      <c r="BL636" s="223" t="str">
        <f t="shared" si="1738"/>
        <v>-18.3322682937271+12.2492300584744i</v>
      </c>
      <c r="BM636" s="176"/>
      <c r="BN636" s="176"/>
      <c r="BO636" s="176"/>
      <c r="BP636" s="176"/>
      <c r="BQ636" s="176"/>
      <c r="BR636" s="176"/>
      <c r="BS636" s="176"/>
      <c r="BT636" s="176"/>
      <c r="BU636" s="176"/>
      <c r="BV636" s="176"/>
      <c r="BW636" s="223"/>
      <c r="BX636" s="223"/>
      <c r="BY636" s="223"/>
      <c r="BZ636" s="223"/>
      <c r="CH636" s="222">
        <f t="shared" si="1739"/>
        <v>-273.98872255952494</v>
      </c>
    </row>
    <row r="637" spans="1:86">
      <c r="A637" s="227">
        <f t="shared" si="1630"/>
        <v>3.1249999999999997E-3</v>
      </c>
      <c r="B637" s="228">
        <v>12</v>
      </c>
      <c r="C637" s="228">
        <f t="shared" si="1631"/>
        <v>720</v>
      </c>
      <c r="D637" s="228">
        <f t="shared" si="1740"/>
        <v>4523.8934211693022</v>
      </c>
      <c r="E637" s="227" t="str">
        <f t="shared" si="1687"/>
        <v>4523.8934211693i</v>
      </c>
      <c r="F637" s="227" t="str">
        <f t="shared" si="1632"/>
        <v>0.261958533817822-1.55192000892699i</v>
      </c>
      <c r="G637" s="227" t="str">
        <f t="shared" si="1633"/>
        <v>-2.75454384289713+0.0681658384541602i</v>
      </c>
      <c r="H637" s="227" t="str">
        <f t="shared" si="1634"/>
        <v>0.00321803394042907-0.0190645870121994i</v>
      </c>
      <c r="I637" s="227" t="str">
        <f t="shared" si="1688"/>
        <v>0.00413719076225393-0.000807603622553637i</v>
      </c>
      <c r="J637" s="223" t="str">
        <f>IMPRODUCT(1/Nt_input,Z625)</f>
        <v>1.18010188752092E-14-4.80240847089419E-14i</v>
      </c>
      <c r="K637" s="246" t="str">
        <f t="shared" si="1689"/>
        <v>1.00386414949356E-17-2.08215345216977E-16i</v>
      </c>
      <c r="L637" s="222">
        <f t="shared" si="1690"/>
        <v>-313.61966199209763</v>
      </c>
      <c r="M637" s="222">
        <f t="shared" si="1635"/>
        <v>413.09698831278217</v>
      </c>
      <c r="N637" s="224">
        <f t="shared" si="1636"/>
        <v>23.096988312782166</v>
      </c>
      <c r="O637" s="223" t="str">
        <f t="shared" si="1637"/>
        <v>8.83883476483189-21.3388347648318i</v>
      </c>
      <c r="P637" s="223" t="str">
        <f t="shared" si="1638"/>
        <v>-16.3320370609546-16.3320370609548i</v>
      </c>
      <c r="Q637" s="223" t="str">
        <f t="shared" si="1691"/>
        <v>-21.3388347648318+8.83883476483189i</v>
      </c>
      <c r="R637" s="223" t="str">
        <f t="shared" si="1692"/>
        <v>-4.24458593166713E-15+23.0969883127822i</v>
      </c>
      <c r="S637" s="223" t="str">
        <f t="shared" si="1693"/>
        <v>21.3388347648318+8.83883476483189i</v>
      </c>
      <c r="T637" s="223" t="str">
        <f t="shared" si="1694"/>
        <v>16.3320370609548-16.3320370609546i</v>
      </c>
      <c r="U637" s="223" t="str">
        <f t="shared" si="1695"/>
        <v>-8.83883476483189-21.3388347648318i</v>
      </c>
      <c r="V637" s="223" t="str">
        <f t="shared" si="1696"/>
        <v>-23.0969883127822-8.48917186333426E-15i</v>
      </c>
      <c r="W637" s="223" t="str">
        <f t="shared" si="1697"/>
        <v>-8.83883476483083+21.3388347648323i</v>
      </c>
      <c r="X637" s="223" t="str">
        <f t="shared" si="1698"/>
        <v>16.3320370609543+16.3320370609551i</v>
      </c>
      <c r="Y637" s="223" t="str">
        <f t="shared" si="1699"/>
        <v>21.3388347648318-8.83883476483192i</v>
      </c>
      <c r="Z637" s="223" t="str">
        <f t="shared" si="1700"/>
        <v>-6.84750625907289E-13-23.0969883127822i</v>
      </c>
      <c r="AA637" s="223" t="str">
        <f t="shared" si="1701"/>
        <v>-21.3388347648315-8.83883476483273i</v>
      </c>
      <c r="AB637" s="223" t="str">
        <f t="shared" si="1702"/>
        <v>-16.3320370609549+16.3320370609545i</v>
      </c>
      <c r="AC637" s="223" t="str">
        <f t="shared" si="1703"/>
        <v>8.83883476483215+21.3388347648317i</v>
      </c>
      <c r="AD637" s="223" t="str">
        <f t="shared" si="1704"/>
        <v>23.0969883127822-9.67705492088329E-13i</v>
      </c>
      <c r="AE637" s="223" t="str">
        <f t="shared" si="1705"/>
        <v>8.83883476483254-21.3388347648315i</v>
      </c>
      <c r="AF637" s="223" t="str">
        <f t="shared" si="1706"/>
        <v>-16.3320370609546-16.3320370609548i</v>
      </c>
      <c r="AG637" s="223" t="str">
        <f t="shared" si="1707"/>
        <v>-21.3388347648316+8.83883476483233i</v>
      </c>
      <c r="AH637" s="223" t="str">
        <f t="shared" si="1708"/>
        <v>-1.12899224495021E-12+23.0969883127822i</v>
      </c>
      <c r="AI637" s="223" t="str">
        <f t="shared" si="1709"/>
        <v>21.3388347648317+8.83883476483229i</v>
      </c>
      <c r="AJ637" s="223" t="str">
        <f t="shared" si="1710"/>
        <v>16.3320370609546-16.3320370609548i</v>
      </c>
      <c r="AK637" s="223" t="str">
        <f t="shared" si="1711"/>
        <v>-8.83883476483259-21.3388347648315i</v>
      </c>
      <c r="AL637" s="223" t="str">
        <f t="shared" si="1712"/>
        <v>-23.0969883127822-9.28094365087085E-13i</v>
      </c>
      <c r="AM637" s="223" t="str">
        <f t="shared" si="1713"/>
        <v>-8.8388347648321+21.3388347648317i</v>
      </c>
      <c r="AN637" s="223" t="str">
        <f t="shared" si="1714"/>
        <v>16.332037060955+16.3320370609544i</v>
      </c>
      <c r="AO637" s="223" t="str">
        <f t="shared" si="1715"/>
        <v>21.3388347648315-8.83883476483277i</v>
      </c>
      <c r="AP637" s="223" t="str">
        <f t="shared" si="1716"/>
        <v>6.45139498906043E-13-23.0969883127822i</v>
      </c>
      <c r="AQ637" s="223" t="str">
        <f t="shared" si="1717"/>
        <v>-21.3388347648318-8.83883476483192i</v>
      </c>
      <c r="AR637" s="223" t="str">
        <f t="shared" si="1718"/>
        <v>-16.3320370609543+16.3320370609552i</v>
      </c>
      <c r="AS637" s="223" t="str">
        <f t="shared" si="1719"/>
        <v>8.83883476483083+21.3388347648323i</v>
      </c>
      <c r="AT637" s="223" t="str">
        <f t="shared" si="1720"/>
        <v>23.0969883127822+3.62184632725002E-13i</v>
      </c>
      <c r="AU637" s="223" t="str">
        <f t="shared" si="1721"/>
        <v>8.83883476483166-21.3388347648319i</v>
      </c>
      <c r="AV637" s="223" t="str">
        <f t="shared" si="1722"/>
        <v>-16.3320370609552-16.3320370609542i</v>
      </c>
      <c r="AW637" s="223" t="str">
        <f t="shared" si="1723"/>
        <v>-21.3388347648321+8.83883476483111i</v>
      </c>
      <c r="AX637" s="223" t="str">
        <f t="shared" si="1724"/>
        <v>-2.43343739179796E-13+23.0969883127822i</v>
      </c>
      <c r="AY637" s="223" t="str">
        <f t="shared" si="1725"/>
        <v>21.338834764832+8.83883476483139i</v>
      </c>
      <c r="AZ637" s="223" t="str">
        <f t="shared" si="1726"/>
        <v>16.3320370609556-16.3320370609538i</v>
      </c>
      <c r="BA637" s="223" t="str">
        <f t="shared" si="1727"/>
        <v>-8.83883476483136-21.338834764832i</v>
      </c>
      <c r="BB637" s="223" t="str">
        <f t="shared" si="1728"/>
        <v>-23.0969883127822+3.96111270012452E-14i</v>
      </c>
      <c r="BC637" s="223" t="str">
        <f t="shared" si="1729"/>
        <v>-8.83883476483129+21.3388347648321i</v>
      </c>
      <c r="BD637" s="223" t="str">
        <f t="shared" si="1730"/>
        <v>16.332037060954+16.3320370609554i</v>
      </c>
      <c r="BE637" s="223" t="str">
        <f t="shared" si="1731"/>
        <v>21.338834764832-8.83883476483148i</v>
      </c>
      <c r="BF637" s="223" t="str">
        <f t="shared" si="1732"/>
        <v>-3.22565993182285E-13-23.0969883127822i</v>
      </c>
      <c r="BG637" s="223" t="str">
        <f t="shared" si="1733"/>
        <v>-21.3388347648322-8.83883476483102i</v>
      </c>
      <c r="BH637" s="223" t="str">
        <f t="shared" si="1734"/>
        <v>-16.3320370609553+16.3320370609541i</v>
      </c>
      <c r="BI637" s="223" t="str">
        <f t="shared" si="1735"/>
        <v>8.83883476483173+21.3388347648319i</v>
      </c>
      <c r="BJ637" s="223" t="str">
        <f t="shared" si="1736"/>
        <v>23.0969883127822-4.41406886727494E-13i</v>
      </c>
      <c r="BK637" s="223" t="str">
        <f t="shared" si="1737"/>
        <v>8.83883476483289-21.3388347648314i</v>
      </c>
      <c r="BL637" s="223" t="str">
        <f t="shared" si="1738"/>
        <v>-16.3320370609543-16.3320370609551i</v>
      </c>
      <c r="BM637" s="176"/>
      <c r="BN637" s="176"/>
      <c r="BO637" s="176"/>
      <c r="BP637" s="176"/>
      <c r="BQ637" s="176"/>
      <c r="BR637" s="176"/>
      <c r="BS637" s="176"/>
      <c r="BT637" s="176"/>
      <c r="BU637" s="176"/>
      <c r="BV637" s="176"/>
      <c r="BW637" s="223"/>
      <c r="BX637" s="223"/>
      <c r="BY637" s="223"/>
      <c r="BZ637" s="223"/>
      <c r="CH637" s="222">
        <f t="shared" si="1739"/>
        <v>-266.11618701550947</v>
      </c>
    </row>
    <row r="638" spans="1:86">
      <c r="A638" s="227">
        <f t="shared" si="1630"/>
        <v>3.3854166666666663E-3</v>
      </c>
      <c r="B638" s="228">
        <v>13</v>
      </c>
      <c r="C638" s="228">
        <f t="shared" si="1631"/>
        <v>780</v>
      </c>
      <c r="D638" s="228">
        <f t="shared" si="1740"/>
        <v>4900.884539600077</v>
      </c>
      <c r="E638" s="227" t="str">
        <f t="shared" si="1687"/>
        <v>4900.88453960008i</v>
      </c>
      <c r="F638" s="227" t="str">
        <f t="shared" si="1632"/>
        <v>0.220636553456842-1.43947087471293i</v>
      </c>
      <c r="G638" s="227" t="str">
        <f t="shared" si="1633"/>
        <v>-2.76112332174172+0.0223317780418945i</v>
      </c>
      <c r="H638" s="227" t="str">
        <f t="shared" si="1634"/>
        <v>0.00271041338938471-0.0176832037634889i</v>
      </c>
      <c r="I638" s="227" t="str">
        <f t="shared" si="1688"/>
        <v>0.00407372434395069-0.000933309336106004i</v>
      </c>
      <c r="J638" s="223" t="str">
        <f>IMPRODUCT(1/Nt_input,AA625)</f>
        <v>1.12094781699011E-14-8.79851747015431E-15i</v>
      </c>
      <c r="K638" s="246" t="str">
        <f t="shared" si="1689"/>
        <v>3.74525856049231E-17-4.63046454376882E-17i</v>
      </c>
      <c r="L638" s="222">
        <f t="shared" si="1690"/>
        <v>-324.50161297274849</v>
      </c>
      <c r="M638" s="222">
        <f t="shared" si="1635"/>
        <v>413.92350839330521</v>
      </c>
      <c r="N638" s="224">
        <f t="shared" si="1636"/>
        <v>23.923508393305219</v>
      </c>
      <c r="O638" s="223" t="str">
        <f t="shared" si="1637"/>
        <v>6.94462791274511-22.8933701537818i</v>
      </c>
      <c r="P638" s="223" t="str">
        <f t="shared" si="1638"/>
        <v>-19.8916702486982-13.2911891327149i</v>
      </c>
      <c r="Q638" s="223" t="str">
        <f t="shared" si="1691"/>
        <v>-18.4931220691361+15.1769130583454i</v>
      </c>
      <c r="R638" s="223" t="str">
        <f t="shared" si="1692"/>
        <v>9.15513030616498+22.1024397504367i</v>
      </c>
      <c r="S638" s="223" t="str">
        <f t="shared" si="1693"/>
        <v>23.8083101614315-2.34491387936207i</v>
      </c>
      <c r="T638" s="223" t="str">
        <f t="shared" si="1694"/>
        <v>4.6672449562055-23.4638248877569i</v>
      </c>
      <c r="U638" s="223" t="str">
        <f t="shared" si="1695"/>
        <v>-21.0986507698722-11.2774637900335i</v>
      </c>
      <c r="V638" s="223" t="str">
        <f t="shared" si="1696"/>
        <v>-16.9164750146799+16.9164750146789i</v>
      </c>
      <c r="W638" s="223" t="str">
        <f t="shared" si="1697"/>
        <v>11.2774637900339+21.098650769872i</v>
      </c>
      <c r="X638" s="223" t="str">
        <f t="shared" si="1698"/>
        <v>23.4638248877571-4.66724495620464i</v>
      </c>
      <c r="Y638" s="223" t="str">
        <f t="shared" si="1699"/>
        <v>2.34491387936173-23.8083101614315i</v>
      </c>
      <c r="Z638" s="223" t="str">
        <f t="shared" si="1700"/>
        <v>-22.1024397504363-9.15513030616599i</v>
      </c>
      <c r="AA638" s="223" t="str">
        <f t="shared" si="1701"/>
        <v>-15.1769130583454+18.4931220691362i</v>
      </c>
      <c r="AB638" s="223" t="str">
        <f t="shared" si="1702"/>
        <v>13.291189132714+19.8916702486988i</v>
      </c>
      <c r="AC638" s="223" t="str">
        <f t="shared" si="1703"/>
        <v>22.8933701537818-6.94462791274499i</v>
      </c>
      <c r="AD638" s="223" t="str">
        <f t="shared" si="1704"/>
        <v>-1.04336579184879E-12-23.9235083933052i</v>
      </c>
      <c r="AE638" s="223" t="str">
        <f t="shared" si="1705"/>
        <v>-22.8933701537817-6.94462791274526i</v>
      </c>
      <c r="AF638" s="223" t="str">
        <f t="shared" si="1706"/>
        <v>-13.2911891327142+19.8916702486987i</v>
      </c>
      <c r="AG638" s="223" t="str">
        <f t="shared" si="1707"/>
        <v>15.1769130583451+18.4931220691364i</v>
      </c>
      <c r="AH638" s="223" t="str">
        <f t="shared" si="1708"/>
        <v>22.1024397504364-9.15513030616573i</v>
      </c>
      <c r="AI638" s="223" t="str">
        <f t="shared" si="1709"/>
        <v>-2.34491387936143-23.8083101614315i</v>
      </c>
      <c r="AJ638" s="223" t="str">
        <f t="shared" si="1710"/>
        <v>-23.463824887757-4.66724495620488i</v>
      </c>
      <c r="AK638" s="223" t="str">
        <f t="shared" si="1711"/>
        <v>-11.2774637900341+21.0986507698719i</v>
      </c>
      <c r="AL638" s="223" t="str">
        <f t="shared" si="1712"/>
        <v>16.9164750146797+16.9164750146791i</v>
      </c>
      <c r="AM638" s="223" t="str">
        <f t="shared" si="1713"/>
        <v>21.0986507698727-11.2774637900326i</v>
      </c>
      <c r="AN638" s="223" t="str">
        <f t="shared" si="1714"/>
        <v>-4.66724495620562-23.4638248877569i</v>
      </c>
      <c r="AO638" s="223" t="str">
        <f t="shared" si="1715"/>
        <v>-23.8083101614314-2.34491387936306i</v>
      </c>
      <c r="AP638" s="223" t="str">
        <f t="shared" si="1716"/>
        <v>-9.15513030616496+22.1024397504367i</v>
      </c>
      <c r="AQ638" s="223" t="str">
        <f t="shared" si="1717"/>
        <v>18.4931220691353+15.1769130583464i</v>
      </c>
      <c r="AR638" s="223" t="str">
        <f t="shared" si="1718"/>
        <v>19.8916702486982-13.2911891327149i</v>
      </c>
      <c r="AS638" s="223" t="str">
        <f t="shared" si="1719"/>
        <v>-6.9446279127459-22.8933701537816i</v>
      </c>
      <c r="AT638" s="223" t="str">
        <f t="shared" si="1720"/>
        <v>-23.9235083933052-2.93082930688649E-13i</v>
      </c>
      <c r="AU638" s="223" t="str">
        <f t="shared" si="1721"/>
        <v>-6.94462791274418+22.8933701537821i</v>
      </c>
      <c r="AV638" s="223" t="str">
        <f t="shared" si="1722"/>
        <v>19.8916702486979+13.2911891327154i</v>
      </c>
      <c r="AW638" s="223" t="str">
        <f t="shared" si="1723"/>
        <v>18.4931220691357-15.176913058346i</v>
      </c>
      <c r="AX638" s="223" t="str">
        <f t="shared" si="1724"/>
        <v>-9.15513030616458-22.1024397504369i</v>
      </c>
      <c r="AY638" s="223" t="str">
        <f t="shared" si="1725"/>
        <v>-23.8083101614314+2.34491387936248i</v>
      </c>
      <c r="AZ638" s="223" t="str">
        <f t="shared" si="1726"/>
        <v>-4.6672449562062+23.4638248877567i</v>
      </c>
      <c r="BA638" s="223" t="str">
        <f t="shared" si="1727"/>
        <v>21.0986507698723+11.2774637900332i</v>
      </c>
      <c r="BB638" s="223" t="str">
        <f t="shared" si="1728"/>
        <v>16.9164750146801-16.9164750146787i</v>
      </c>
      <c r="BC638" s="223" t="str">
        <f t="shared" si="1729"/>
        <v>-11.2774637900336-21.0986507698721i</v>
      </c>
      <c r="BD638" s="223" t="str">
        <f t="shared" si="1730"/>
        <v>-23.4638248877571+4.66724495620431i</v>
      </c>
      <c r="BE638" s="223" t="str">
        <f t="shared" si="1731"/>
        <v>-2.34491387936202+23.8083101614315i</v>
      </c>
      <c r="BF638" s="223" t="str">
        <f t="shared" si="1732"/>
        <v>22.1024397504362+9.15513030616621i</v>
      </c>
      <c r="BG638" s="223" t="str">
        <f t="shared" si="1733"/>
        <v>15.1769130583456-18.493122069136i</v>
      </c>
      <c r="BH638" s="223" t="str">
        <f t="shared" si="1734"/>
        <v>-13.2911891327158-19.8916702486976i</v>
      </c>
      <c r="BI638" s="223" t="str">
        <f t="shared" si="1735"/>
        <v>-22.8933701537819+6.94462791274464i</v>
      </c>
      <c r="BJ638" s="223" t="str">
        <f t="shared" si="1736"/>
        <v>7.50282861160142E-13+23.9235083933052i</v>
      </c>
      <c r="BK638" s="223" t="str">
        <f t="shared" si="1737"/>
        <v>22.8933701537817+6.94462791274547i</v>
      </c>
      <c r="BL638" s="223" t="str">
        <f t="shared" si="1738"/>
        <v>13.2911891327145-19.8916702486985i</v>
      </c>
      <c r="BM638" s="176"/>
      <c r="BN638" s="176"/>
      <c r="BO638" s="176"/>
      <c r="BP638" s="176"/>
      <c r="BQ638" s="176"/>
      <c r="BR638" s="176"/>
      <c r="BS638" s="176"/>
      <c r="BT638" s="176"/>
      <c r="BU638" s="176"/>
      <c r="BV638" s="176"/>
      <c r="BW638" s="223"/>
      <c r="BX638" s="223"/>
      <c r="BY638" s="223"/>
      <c r="BZ638" s="223"/>
      <c r="CH638" s="222">
        <f t="shared" si="1739"/>
        <v>-276.92362121752456</v>
      </c>
    </row>
    <row r="639" spans="1:86">
      <c r="A639" s="227">
        <f t="shared" si="1630"/>
        <v>3.645833333333333E-3</v>
      </c>
      <c r="B639" s="228">
        <v>14</v>
      </c>
      <c r="C639" s="228">
        <f t="shared" si="1631"/>
        <v>840</v>
      </c>
      <c r="D639" s="228">
        <f t="shared" si="1740"/>
        <v>5277.8756580308527</v>
      </c>
      <c r="E639" s="227" t="str">
        <f t="shared" si="1687"/>
        <v>5277.87565803085i</v>
      </c>
      <c r="F639" s="227" t="str">
        <f t="shared" si="1632"/>
        <v>0.187559219110271-1.3417674159814i</v>
      </c>
      <c r="G639" s="227" t="str">
        <f t="shared" si="1633"/>
        <v>-2.76820516178361-0.0197491939165694i</v>
      </c>
      <c r="H639" s="227" t="str">
        <f t="shared" si="1634"/>
        <v>0.00230407432863774-0.0164829640090778i</v>
      </c>
      <c r="I639" s="227" t="str">
        <f t="shared" si="1688"/>
        <v>0.00400571483442881-0.00104769617916829i</v>
      </c>
      <c r="J639" s="223" t="str">
        <f>IMPRODUCT(1/Nt_input,AB625)</f>
        <v>1.1364735921001E-14+4.07521238976472E-14i</v>
      </c>
      <c r="K639" s="246" t="str">
        <f t="shared" si="1689"/>
        <v>8.82197357686774E-17+1.51334596829597E-16i</v>
      </c>
      <c r="L639" s="222">
        <f t="shared" si="1690"/>
        <v>-315.13075542804643</v>
      </c>
      <c r="M639" s="222">
        <f t="shared" si="1635"/>
        <v>414.51963201008078</v>
      </c>
      <c r="N639" s="224">
        <f t="shared" si="1636"/>
        <v>24.519632010080763</v>
      </c>
      <c r="O639" s="223" t="str">
        <f t="shared" si="1637"/>
        <v>4.78354290456374-24.0484941563911i</v>
      </c>
      <c r="P639" s="223" t="str">
        <f t="shared" si="1638"/>
        <v>-22.6531861588222-9.38325693794661i</v>
      </c>
      <c r="Q639" s="223" t="str">
        <f t="shared" si="1691"/>
        <v>-13.6223776693955+20.3873289212229i</v>
      </c>
      <c r="R639" s="223" t="str">
        <f t="shared" si="1692"/>
        <v>17.3379980665269+17.3379980665268i</v>
      </c>
      <c r="S639" s="223" t="str">
        <f t="shared" si="1693"/>
        <v>20.3873289212229-13.6223776693954i</v>
      </c>
      <c r="T639" s="223" t="str">
        <f t="shared" si="1694"/>
        <v>-9.38325693794669-22.6531861588222i</v>
      </c>
      <c r="U639" s="223" t="str">
        <f t="shared" si="1695"/>
        <v>-24.0484941563911+4.78354290456359i</v>
      </c>
      <c r="V639" s="223" t="str">
        <f t="shared" si="1696"/>
        <v>5.99264558044353E-13+24.5196320100808i</v>
      </c>
      <c r="W639" s="223" t="str">
        <f t="shared" si="1697"/>
        <v>24.048494156391+4.78354290456388i</v>
      </c>
      <c r="X639" s="223" t="str">
        <f t="shared" si="1698"/>
        <v>9.38325693794767-22.6531861588218i</v>
      </c>
      <c r="Y639" s="223" t="str">
        <f t="shared" si="1699"/>
        <v>-20.3873289212232-13.6223776693951i</v>
      </c>
      <c r="Z639" s="223" t="str">
        <f t="shared" si="1700"/>
        <v>-17.3379980665271+17.3379980665266i</v>
      </c>
      <c r="AA639" s="223" t="str">
        <f t="shared" si="1701"/>
        <v>13.6223776693965+20.3873289212222i</v>
      </c>
      <c r="AB639" s="223" t="str">
        <f t="shared" si="1702"/>
        <v>22.6531861588221-9.38325693794698i</v>
      </c>
      <c r="AC639" s="223" t="str">
        <f t="shared" si="1703"/>
        <v>-4.7835429045632-24.0484941563912i</v>
      </c>
      <c r="AD639" s="223" t="str">
        <f t="shared" si="1704"/>
        <v>-24.5196320100808+1.19852911608871E-12i</v>
      </c>
      <c r="AE639" s="223" t="str">
        <f t="shared" si="1705"/>
        <v>-4.78354290456332+24.0484941563911i</v>
      </c>
      <c r="AF639" s="223" t="str">
        <f t="shared" si="1706"/>
        <v>22.653186158822+9.3832569379471i</v>
      </c>
      <c r="AG639" s="223" t="str">
        <f t="shared" si="1707"/>
        <v>13.6223776693945-20.3873289212235i</v>
      </c>
      <c r="AH639" s="223" t="str">
        <f t="shared" si="1708"/>
        <v>-17.337998066527-17.3379980665267i</v>
      </c>
      <c r="AI639" s="223" t="str">
        <f t="shared" si="1709"/>
        <v>-20.3873289212233+13.622377669395i</v>
      </c>
      <c r="AJ639" s="223" t="str">
        <f t="shared" si="1710"/>
        <v>9.3832569379475+22.6531861588218i</v>
      </c>
      <c r="AK639" s="223" t="str">
        <f t="shared" si="1711"/>
        <v>24.0484941563911-4.78354290456374i</v>
      </c>
      <c r="AL639" s="223" t="str">
        <f t="shared" si="1712"/>
        <v>6.84876439045946E-13-24.5196320100808i</v>
      </c>
      <c r="AM639" s="223" t="str">
        <f t="shared" si="1713"/>
        <v>-24.0484941563913-4.78354290456271i</v>
      </c>
      <c r="AN639" s="223" t="str">
        <f t="shared" si="1714"/>
        <v>-9.38325693794651+22.6531861588223i</v>
      </c>
      <c r="AO639" s="223" t="str">
        <f t="shared" si="1715"/>
        <v>20.3873289212225+13.6223776693962i</v>
      </c>
      <c r="AP639" s="223" t="str">
        <f t="shared" si="1716"/>
        <v>17.3379980665263-17.3379980665274i</v>
      </c>
      <c r="AQ639" s="223" t="str">
        <f t="shared" si="1717"/>
        <v>-13.6223776693954-20.3873289212229i</v>
      </c>
      <c r="AR639" s="223" t="str">
        <f t="shared" si="1718"/>
        <v>-22.6531861588225+9.38325693794585i</v>
      </c>
      <c r="AS639" s="223" t="str">
        <f t="shared" si="1719"/>
        <v>4.78354290456438+24.0484941563909i</v>
      </c>
      <c r="AT639" s="223" t="str">
        <f t="shared" si="1720"/>
        <v>24.5196320100808+2.16278729063647E-13i</v>
      </c>
      <c r="AU639" s="223" t="str">
        <f t="shared" si="1721"/>
        <v>4.78354290456462-24.0484941563909i</v>
      </c>
      <c r="AV639" s="223" t="str">
        <f t="shared" si="1722"/>
        <v>-22.6531861588224-9.38325693794607i</v>
      </c>
      <c r="AW639" s="223" t="str">
        <f t="shared" si="1723"/>
        <v>-13.6223776693957+20.3873289212228i</v>
      </c>
      <c r="AX639" s="223" t="str">
        <f t="shared" si="1724"/>
        <v>17.3379980665261+17.3379980665276i</v>
      </c>
      <c r="AY639" s="223" t="str">
        <f t="shared" si="1725"/>
        <v>20.3873289212226-13.622377669396i</v>
      </c>
      <c r="AZ639" s="223" t="str">
        <f t="shared" si="1726"/>
        <v>-9.38325693794627-22.6531861588224i</v>
      </c>
      <c r="BA639" s="223" t="str">
        <f t="shared" si="1727"/>
        <v>-24.0484941563913+4.78354290456244i</v>
      </c>
      <c r="BB639" s="223" t="str">
        <f t="shared" si="1728"/>
        <v>4.26541445001391E-13+24.5196320100808i</v>
      </c>
      <c r="BC639" s="223" t="str">
        <f t="shared" si="1729"/>
        <v>24.048494156391+4.78354290456401i</v>
      </c>
      <c r="BD639" s="223" t="str">
        <f t="shared" si="1730"/>
        <v>9.38325693794548-22.6531861588227i</v>
      </c>
      <c r="BE639" s="223" t="str">
        <f t="shared" si="1731"/>
        <v>-20.3873289212232-13.6223776693951i</v>
      </c>
      <c r="BF639" s="223" t="str">
        <f t="shared" si="1732"/>
        <v>-17.3379980665272+17.3379980665264i</v>
      </c>
      <c r="BG639" s="223" t="str">
        <f t="shared" si="1733"/>
        <v>13.6223776693963+20.3873289212223i</v>
      </c>
      <c r="BH639" s="223" t="str">
        <f t="shared" si="1734"/>
        <v>22.6531861588221-9.38325693794686i</v>
      </c>
      <c r="BI639" s="223" t="str">
        <f t="shared" si="1735"/>
        <v>-4.7835429045629-24.0484941563912i</v>
      </c>
      <c r="BJ639" s="223" t="str">
        <f t="shared" si="1736"/>
        <v>-24.5196320100808+1.06936161906643E-12i</v>
      </c>
      <c r="BK639" s="223" t="str">
        <f t="shared" si="1737"/>
        <v>-4.78354290456354+24.0484941563911i</v>
      </c>
      <c r="BL639" s="223" t="str">
        <f t="shared" si="1738"/>
        <v>22.653186158822+9.38325693794715i</v>
      </c>
      <c r="BM639" s="176"/>
      <c r="BN639" s="176"/>
      <c r="BO639" s="176"/>
      <c r="BP639" s="176"/>
      <c r="BQ639" s="176"/>
      <c r="BR639" s="176"/>
      <c r="BS639" s="176"/>
      <c r="BT639" s="176"/>
      <c r="BU639" s="176"/>
      <c r="BV639" s="176"/>
      <c r="BW639" s="223"/>
      <c r="BX639" s="223"/>
      <c r="BY639" s="223"/>
      <c r="BZ639" s="223"/>
      <c r="CH639" s="222">
        <f t="shared" si="1739"/>
        <v>-267.47172972944566</v>
      </c>
    </row>
    <row r="640" spans="1:86">
      <c r="A640" s="227">
        <f t="shared" si="1630"/>
        <v>3.9062499999999996E-3</v>
      </c>
      <c r="B640" s="228">
        <v>15</v>
      </c>
      <c r="C640" s="228">
        <f t="shared" si="1631"/>
        <v>900</v>
      </c>
      <c r="D640" s="228">
        <f t="shared" si="1740"/>
        <v>5654.8667764616275</v>
      </c>
      <c r="E640" s="227" t="str">
        <f t="shared" si="1687"/>
        <v>5654.86677646163i</v>
      </c>
      <c r="F640" s="227" t="str">
        <f t="shared" si="1632"/>
        <v>0.160685584781116-1.25616285335859i</v>
      </c>
      <c r="G640" s="227" t="str">
        <f t="shared" si="1633"/>
        <v>-2.77578395183596-0.0587812896388748i</v>
      </c>
      <c r="H640" s="227" t="str">
        <f t="shared" si="1634"/>
        <v>0.00197394472333905-0.0154313533439817i</v>
      </c>
      <c r="I640" s="227" t="str">
        <f t="shared" si="1688"/>
        <v>0.00393417687168768-0.00115186407635275i</v>
      </c>
      <c r="J640" s="223" t="str">
        <f>IMPRODUCT(1/Nt_input,AC625)</f>
        <v>-9.20431401452495E-15-1.23165366794353E-14i</v>
      </c>
      <c r="K640" s="246" t="str">
        <f t="shared" si="1689"/>
        <v>-5.03983754618173E-17-3.78533150827259E-17i</v>
      </c>
      <c r="L640" s="222">
        <f t="shared" si="1690"/>
        <v>-324.00895677157644</v>
      </c>
      <c r="M640" s="222">
        <f t="shared" si="1635"/>
        <v>414.8796181668049</v>
      </c>
      <c r="N640" s="224">
        <f t="shared" si="1636"/>
        <v>24.879618166804921</v>
      </c>
      <c r="O640" s="223" t="str">
        <f t="shared" si="1637"/>
        <v>2.43862902520149-24.7598160050404i</v>
      </c>
      <c r="P640" s="223" t="str">
        <f t="shared" si="1638"/>
        <v>-24.4015632800551-4.8537727198003i</v>
      </c>
      <c r="Q640" s="223" t="str">
        <f t="shared" si="1691"/>
        <v>-7.22217192976514+23.8083101614315i</v>
      </c>
      <c r="R640" s="223" t="str">
        <f t="shared" si="1692"/>
        <v>22.985770001007+9.5210176760058i</v>
      </c>
      <c r="S640" s="223" t="str">
        <f t="shared" si="1693"/>
        <v>11.7281708173086-21.9418643101729i</v>
      </c>
      <c r="T640" s="223" t="str">
        <f t="shared" si="1694"/>
        <v>-20.6866464713886-13.8223752623706i</v>
      </c>
      <c r="U640" s="223" t="str">
        <f t="shared" si="1695"/>
        <v>-15.783462677577+19.2322049186135i</v>
      </c>
      <c r="V640" s="223" t="str">
        <f t="shared" si="1696"/>
        <v>17.5925467190793+17.5925467190802i</v>
      </c>
      <c r="W640" s="223" t="str">
        <f t="shared" si="1697"/>
        <v>19.2322049186143-15.7834626775761i</v>
      </c>
      <c r="X640" s="223" t="str">
        <f t="shared" si="1698"/>
        <v>-13.8223752623714-20.686646471388i</v>
      </c>
      <c r="Y640" s="223" t="str">
        <f t="shared" si="1699"/>
        <v>-21.9418643101725+11.7281708173093i</v>
      </c>
      <c r="Z640" s="223" t="str">
        <f t="shared" si="1700"/>
        <v>9.52101767600608+22.9857700010069i</v>
      </c>
      <c r="AA640" s="223" t="str">
        <f t="shared" si="1701"/>
        <v>23.8083101614315-7.22217192976519i</v>
      </c>
      <c r="AB640" s="223" t="str">
        <f t="shared" si="1702"/>
        <v>-4.85377271979986-24.4015632800552i</v>
      </c>
      <c r="AC640" s="223" t="str">
        <f t="shared" si="1703"/>
        <v>-24.7598160050405+2.43862902520078i</v>
      </c>
      <c r="AD640" s="223" t="str">
        <f t="shared" si="1704"/>
        <v>-1.21612807640814E-12+24.8796181668049i</v>
      </c>
      <c r="AE640" s="223" t="str">
        <f t="shared" si="1705"/>
        <v>24.7598160050405+2.43862902520074i</v>
      </c>
      <c r="AF640" s="223" t="str">
        <f t="shared" si="1706"/>
        <v>4.85377271979981-24.4015632800552i</v>
      </c>
      <c r="AG640" s="223" t="str">
        <f t="shared" si="1707"/>
        <v>-23.8083101614315-7.22217192976514i</v>
      </c>
      <c r="AH640" s="223" t="str">
        <f t="shared" si="1708"/>
        <v>-9.52101767600603+22.9857700010069i</v>
      </c>
      <c r="AI640" s="223" t="str">
        <f t="shared" si="1709"/>
        <v>21.9418643101726+11.7281708173093i</v>
      </c>
      <c r="AJ640" s="223" t="str">
        <f t="shared" si="1710"/>
        <v>13.8223752623714-20.6866464713881i</v>
      </c>
      <c r="AK640" s="223" t="str">
        <f t="shared" si="1711"/>
        <v>-19.2322049186144-15.783462677576i</v>
      </c>
      <c r="AL640" s="223" t="str">
        <f t="shared" si="1712"/>
        <v>-17.5925467190793+17.5925467190803i</v>
      </c>
      <c r="AM640" s="223" t="str">
        <f t="shared" si="1713"/>
        <v>15.7834626775771+19.2322049186135i</v>
      </c>
      <c r="AN640" s="223" t="str">
        <f t="shared" si="1714"/>
        <v>20.6866464713887-13.8223752623705i</v>
      </c>
      <c r="AO640" s="223" t="str">
        <f t="shared" si="1715"/>
        <v>-11.7281708173082-21.9418643101731i</v>
      </c>
      <c r="AP640" s="223" t="str">
        <f t="shared" si="1716"/>
        <v>-22.9857700010074+9.52101767600496i</v>
      </c>
      <c r="AQ640" s="223" t="str">
        <f t="shared" si="1717"/>
        <v>7.22217192976639+23.8083101614311i</v>
      </c>
      <c r="AR640" s="223" t="str">
        <f t="shared" si="1718"/>
        <v>24.4015632800549-4.8537727198011i</v>
      </c>
      <c r="AS640" s="223" t="str">
        <f t="shared" si="1719"/>
        <v>-2.43862902520204-24.7598160050403i</v>
      </c>
      <c r="AT640" s="223" t="str">
        <f t="shared" si="1720"/>
        <v>-24.8796181668049+4.2668321150875E-14i</v>
      </c>
      <c r="AU640" s="223" t="str">
        <f t="shared" si="1721"/>
        <v>-2.43862902520195+24.7598160050403i</v>
      </c>
      <c r="AV640" s="223" t="str">
        <f t="shared" si="1722"/>
        <v>24.4015632800549+4.853772719801i</v>
      </c>
      <c r="AW640" s="223" t="str">
        <f t="shared" si="1723"/>
        <v>7.22217192976631-23.8083101614311i</v>
      </c>
      <c r="AX640" s="223" t="str">
        <f t="shared" si="1724"/>
        <v>-22.9857700010074-9.52101767600486i</v>
      </c>
      <c r="AY640" s="223" t="str">
        <f t="shared" si="1725"/>
        <v>-11.7281708173082+21.9418643101732i</v>
      </c>
      <c r="AZ640" s="223" t="str">
        <f t="shared" si="1726"/>
        <v>20.6866464713887+13.8223752623704i</v>
      </c>
      <c r="BA640" s="223" t="str">
        <f t="shared" si="1727"/>
        <v>15.783462677577-19.2322049186135i</v>
      </c>
      <c r="BB640" s="223" t="str">
        <f t="shared" si="1728"/>
        <v>-17.5925467190793-17.5925467190802i</v>
      </c>
      <c r="BC640" s="223" t="str">
        <f t="shared" si="1729"/>
        <v>-19.2322049186143+15.7834626775761i</v>
      </c>
      <c r="BD640" s="223" t="str">
        <f t="shared" si="1730"/>
        <v>13.8223752623714+20.686646471388i</v>
      </c>
      <c r="BE640" s="223" t="str">
        <f t="shared" si="1731"/>
        <v>21.9418643101726-11.7281708173093i</v>
      </c>
      <c r="BF640" s="223" t="str">
        <f t="shared" si="1732"/>
        <v>-9.5210176760062-22.9857700010069i</v>
      </c>
      <c r="BG640" s="223" t="str">
        <f t="shared" si="1733"/>
        <v>-23.8083101614314+7.22217192976532i</v>
      </c>
      <c r="BH640" s="223" t="str">
        <f t="shared" si="1734"/>
        <v>4.85377271979998+24.4015632800551i</v>
      </c>
      <c r="BI640" s="223" t="str">
        <f t="shared" si="1735"/>
        <v>24.7598160050405-2.43862902520091i</v>
      </c>
      <c r="BJ640" s="223" t="str">
        <f t="shared" si="1736"/>
        <v>1.08506959547273E-12-24.8796181668049i</v>
      </c>
      <c r="BK640" s="223" t="str">
        <f t="shared" si="1737"/>
        <v>-24.7598160050405-2.43862902520061i</v>
      </c>
      <c r="BL640" s="223" t="str">
        <f t="shared" si="1738"/>
        <v>-4.85377271979968+24.4015632800552i</v>
      </c>
      <c r="BM640" s="176"/>
      <c r="BN640" s="176"/>
      <c r="BO640" s="176"/>
      <c r="BP640" s="176"/>
      <c r="BQ640" s="176"/>
      <c r="BR640" s="176"/>
      <c r="BS640" s="176"/>
      <c r="BT640" s="176"/>
      <c r="BU640" s="176"/>
      <c r="BV640" s="176"/>
      <c r="BW640" s="223"/>
      <c r="BX640" s="223"/>
      <c r="BY640" s="223"/>
      <c r="BZ640" s="223"/>
      <c r="CH640" s="222">
        <f t="shared" si="1739"/>
        <v>-276.26322267385842</v>
      </c>
    </row>
    <row r="641" spans="1:86">
      <c r="A641" s="227">
        <f t="shared" si="1630"/>
        <v>4.1666666666666666E-3</v>
      </c>
      <c r="B641" s="228">
        <v>16</v>
      </c>
      <c r="C641" s="228">
        <f t="shared" si="1631"/>
        <v>960</v>
      </c>
      <c r="D641" s="228">
        <f t="shared" si="1740"/>
        <v>6031.8578948924023</v>
      </c>
      <c r="E641" s="227" t="str">
        <f t="shared" si="1687"/>
        <v>6031.8578948924i</v>
      </c>
      <c r="F641" s="227" t="str">
        <f t="shared" si="1632"/>
        <v>0.13856544347185-1.18059006085636i</v>
      </c>
      <c r="G641" s="227" t="str">
        <f t="shared" si="1633"/>
        <v>-2.78385392580677-0.0952898271343106i</v>
      </c>
      <c r="H641" s="227" t="str">
        <f t="shared" si="1634"/>
        <v>0.00170220948164691-0.0145029781248169i</v>
      </c>
      <c r="I641" s="227" t="str">
        <f t="shared" si="1688"/>
        <v>0.00385995149967019-0.00124670291797799i</v>
      </c>
      <c r="J641" s="223" t="str">
        <f>IMPRODUCT(1/Nt_input,AD625)</f>
        <v>-3.22819418507111E-14-2.914335439632E-16i</v>
      </c>
      <c r="K641" s="246" t="str">
        <f t="shared" si="1689"/>
        <v>-1.24970060908574E-16+3.91210717582024E-17i</v>
      </c>
      <c r="L641" s="222">
        <f t="shared" si="1690"/>
        <v>-317.65787174045579</v>
      </c>
      <c r="M641" s="222">
        <f t="shared" si="1635"/>
        <v>415</v>
      </c>
      <c r="N641" s="224">
        <f t="shared" si="1636"/>
        <v>25</v>
      </c>
      <c r="O641" s="223" t="str">
        <f t="shared" si="1637"/>
        <v>-8.72864064013767E-14-25i</v>
      </c>
      <c r="P641" s="223" t="str">
        <f t="shared" si="1638"/>
        <v>-25-8.07784828610325E-14i</v>
      </c>
      <c r="Q641" s="223" t="str">
        <f t="shared" si="1691"/>
        <v>-4.59430670590733E-15+25i</v>
      </c>
      <c r="R641" s="223" t="str">
        <f t="shared" si="1692"/>
        <v>25-8.26920996954695E-14i</v>
      </c>
      <c r="S641" s="223" t="str">
        <f t="shared" si="1693"/>
        <v>7.42705593206882E-14-25i</v>
      </c>
      <c r="T641" s="223" t="str">
        <f t="shared" si="1694"/>
        <v>-25-9.18861341181465E-15i</v>
      </c>
      <c r="U641" s="223" t="str">
        <f t="shared" si="1695"/>
        <v>6.11004844809637E-13+25i</v>
      </c>
      <c r="V641" s="223" t="str">
        <f t="shared" si="1696"/>
        <v>25-6.98291251211015E-13i</v>
      </c>
      <c r="W641" s="223" t="str">
        <f t="shared" si="1697"/>
        <v>-7.41168736627385E-13-25i</v>
      </c>
      <c r="X641" s="223" t="str">
        <f t="shared" si="1698"/>
        <v>-25+8.2845514302876E-13i</v>
      </c>
      <c r="Y641" s="223" t="str">
        <f t="shared" si="1699"/>
        <v>9.15741549430138E-13+25i</v>
      </c>
      <c r="Z641" s="223" t="str">
        <f t="shared" si="1700"/>
        <v>25-1.04743687681652E-12i</v>
      </c>
      <c r="AA641" s="223" t="str">
        <f t="shared" si="1701"/>
        <v>-1.09031436223289E-12-25i</v>
      </c>
      <c r="AB641" s="223" t="str">
        <f t="shared" si="1702"/>
        <v>-25+1.22200968961927E-12i</v>
      </c>
      <c r="AC641" s="223" t="str">
        <f t="shared" si="1703"/>
        <v>-1.22201240012471E-12+25i</v>
      </c>
      <c r="AD641" s="223" t="str">
        <f t="shared" si="1704"/>
        <v>25+1.17913491470834E-12i</v>
      </c>
      <c r="AE641" s="223" t="str">
        <f t="shared" si="1705"/>
        <v>1.04743958732195E-12-25i</v>
      </c>
      <c r="AF641" s="223" t="str">
        <f t="shared" si="1706"/>
        <v>-25-1.00456210190558E-12i</v>
      </c>
      <c r="AG641" s="223" t="str">
        <f t="shared" si="1707"/>
        <v>-8.72866774519197E-13+25i</v>
      </c>
      <c r="AH641" s="223" t="str">
        <f t="shared" si="1708"/>
        <v>25+8.29989289102828E-13i</v>
      </c>
      <c r="AI641" s="223" t="str">
        <f t="shared" si="1709"/>
        <v>6.98293961716445E-13-25i</v>
      </c>
      <c r="AJ641" s="223" t="str">
        <f t="shared" si="1710"/>
        <v>-25-6.55416476300075E-13i</v>
      </c>
      <c r="AK641" s="223" t="str">
        <f t="shared" si="1711"/>
        <v>-6.12538990883705E-13+25i</v>
      </c>
      <c r="AL641" s="223" t="str">
        <f t="shared" si="1712"/>
        <v>25+3.92025821527308E-13i</v>
      </c>
      <c r="AM641" s="223" t="str">
        <f t="shared" si="1713"/>
        <v>3.49148336110937E-13-25i</v>
      </c>
      <c r="AN641" s="223" t="str">
        <f t="shared" si="1714"/>
        <v>-25-3.06270850694567E-13i</v>
      </c>
      <c r="AO641" s="223" t="str">
        <f t="shared" si="1715"/>
        <v>-2.63393365278197E-13+25i</v>
      </c>
      <c r="AP641" s="223" t="str">
        <f t="shared" si="1716"/>
        <v>25+2.20515879861827E-13i</v>
      </c>
      <c r="AQ641" s="223" t="str">
        <f t="shared" si="1717"/>
        <v>2.71050543121375E-18-25i</v>
      </c>
      <c r="AR641" s="223" t="str">
        <f t="shared" si="1718"/>
        <v>-25+4.28747749109392E-14i</v>
      </c>
      <c r="AS641" s="223" t="str">
        <f t="shared" si="1719"/>
        <v>8.57522603273097E-14+25i</v>
      </c>
      <c r="AT641" s="223" t="str">
        <f t="shared" si="1720"/>
        <v>25-1.2862974574368E-13i</v>
      </c>
      <c r="AU641" s="223" t="str">
        <f t="shared" si="1721"/>
        <v>-3.49142915100075E-13-25i</v>
      </c>
      <c r="AV641" s="223" t="str">
        <f t="shared" si="1722"/>
        <v>-25+3.92020400516448E-13i</v>
      </c>
      <c r="AW641" s="223" t="str">
        <f t="shared" si="1723"/>
        <v>4.34897885932817E-13+25i</v>
      </c>
      <c r="AX641" s="223" t="str">
        <f t="shared" si="1724"/>
        <v>25-4.77775371349187E-13i</v>
      </c>
      <c r="AY641" s="223" t="str">
        <f t="shared" si="1725"/>
        <v>-6.98288540705583E-13-25i</v>
      </c>
      <c r="AZ641" s="223" t="str">
        <f t="shared" si="1726"/>
        <v>-25+7.41166026121952E-13i</v>
      </c>
      <c r="BA641" s="223" t="str">
        <f t="shared" si="1727"/>
        <v>7.84043511538323E-13+25i</v>
      </c>
      <c r="BB641" s="223" t="str">
        <f t="shared" si="1728"/>
        <v>25-8.26920996954695E-13i</v>
      </c>
      <c r="BC641" s="223" t="str">
        <f t="shared" si="1729"/>
        <v>-8.69798482371065E-13-25i</v>
      </c>
      <c r="BD641" s="223" t="str">
        <f t="shared" si="1730"/>
        <v>-25+1.09031165172746E-12i</v>
      </c>
      <c r="BE641" s="223" t="str">
        <f t="shared" si="1731"/>
        <v>1.31082482108385E-12+25i</v>
      </c>
      <c r="BF641" s="223" t="str">
        <f t="shared" si="1732"/>
        <v>25+1.31083295260015E-12i</v>
      </c>
      <c r="BG641" s="223" t="str">
        <f t="shared" si="1733"/>
        <v>1.09031978324375E-12-25i</v>
      </c>
      <c r="BH641" s="223" t="str">
        <f t="shared" si="1734"/>
        <v>-25-1.22507798176741E-12i</v>
      </c>
      <c r="BI641" s="223" t="str">
        <f t="shared" si="1735"/>
        <v>-1.00456481241101E-12+25i</v>
      </c>
      <c r="BJ641" s="223" t="str">
        <f t="shared" si="1736"/>
        <v>25+7.84051643054618E-13i</v>
      </c>
      <c r="BK641" s="223" t="str">
        <f t="shared" si="1737"/>
        <v>9.18809841578273E-13-25i</v>
      </c>
      <c r="BL641" s="223" t="str">
        <f t="shared" si="1738"/>
        <v>-25-6.98296672221878E-13i</v>
      </c>
      <c r="BM641" s="176"/>
      <c r="BN641" s="176"/>
      <c r="BO641" s="176"/>
      <c r="BP641" s="176"/>
      <c r="BQ641" s="176"/>
      <c r="BR641" s="176"/>
      <c r="BS641" s="176"/>
      <c r="BT641" s="176"/>
      <c r="BU641" s="176"/>
      <c r="BV641" s="176"/>
      <c r="BW641" s="223"/>
      <c r="BX641" s="223"/>
      <c r="BY641" s="223"/>
      <c r="BZ641" s="223"/>
      <c r="CH641" s="222">
        <f t="shared" si="1739"/>
        <v>-269.82045304494926</v>
      </c>
    </row>
    <row r="642" spans="1:86">
      <c r="A642" s="227">
        <f t="shared" si="1630"/>
        <v>4.4270833333333332E-3</v>
      </c>
      <c r="B642" s="228">
        <v>17</v>
      </c>
      <c r="C642" s="228">
        <f t="shared" si="1631"/>
        <v>1020</v>
      </c>
      <c r="D642" s="228">
        <f t="shared" si="1740"/>
        <v>6408.849013323178</v>
      </c>
      <c r="E642" s="227" t="str">
        <f t="shared" si="1687"/>
        <v>6408.84901332318i</v>
      </c>
      <c r="F642" s="227" t="str">
        <f t="shared" si="1632"/>
        <v>0.120146588953325-1.11341627262873i</v>
      </c>
      <c r="G642" s="227" t="str">
        <f t="shared" si="1633"/>
        <v>-2.79240897206519-0.129673919360612i</v>
      </c>
      <c r="H642" s="227" t="str">
        <f t="shared" si="1634"/>
        <v>0.00147594275874008-0.0136777806125495i</v>
      </c>
      <c r="I642" s="227" t="str">
        <f t="shared" si="1688"/>
        <v>0.00378375130192827-0.00133295883592502i</v>
      </c>
      <c r="J642" s="223" t="str">
        <f>IMPRODUCT(1/Nt_input,AE625)</f>
        <v>-7.67645631305838E-15+5.62050406216478E-15i</v>
      </c>
      <c r="K642" s="246" t="str">
        <f t="shared" si="1689"/>
        <v>-2.15539010167151E-17+3.14989898337927E-17i</v>
      </c>
      <c r="L642" s="222">
        <f t="shared" si="1690"/>
        <v>-328.36612883505222</v>
      </c>
      <c r="M642" s="222">
        <f t="shared" si="1635"/>
        <v>414.8796181668049</v>
      </c>
      <c r="N642" s="224">
        <f t="shared" si="1636"/>
        <v>24.879618166804924</v>
      </c>
      <c r="O642" s="223" t="str">
        <f t="shared" si="1637"/>
        <v>-2.43862902520166-24.7598160050404i</v>
      </c>
      <c r="P642" s="223" t="str">
        <f t="shared" si="1638"/>
        <v>-24.4015632800551+4.85377271980041i</v>
      </c>
      <c r="Q642" s="223" t="str">
        <f t="shared" si="1691"/>
        <v>7.22217192976514+23.8083101614315i</v>
      </c>
      <c r="R642" s="223" t="str">
        <f t="shared" si="1692"/>
        <v>22.9857700010071-9.52101767600573i</v>
      </c>
      <c r="S642" s="223" t="str">
        <f t="shared" si="1693"/>
        <v>-11.7281708173087-21.9418643101729i</v>
      </c>
      <c r="T642" s="223" t="str">
        <f t="shared" si="1694"/>
        <v>-20.6866464713882+13.8223752623713i</v>
      </c>
      <c r="U642" s="223" t="str">
        <f t="shared" si="1695"/>
        <v>15.783462677576+19.2322049186144i</v>
      </c>
      <c r="V642" s="223" t="str">
        <f t="shared" si="1696"/>
        <v>17.5925467190801-17.5925467190794i</v>
      </c>
      <c r="W642" s="223" t="str">
        <f t="shared" si="1697"/>
        <v>-19.2322049186137-15.7834626775768i</v>
      </c>
      <c r="X642" s="223" t="str">
        <f t="shared" si="1698"/>
        <v>-13.82237526237+20.686646471389i</v>
      </c>
      <c r="Y642" s="223" t="str">
        <f t="shared" si="1699"/>
        <v>21.9418643101735+11.7281708173076i</v>
      </c>
      <c r="Z642" s="223" t="str">
        <f t="shared" si="1700"/>
        <v>9.5210176760065-22.9857700010067i</v>
      </c>
      <c r="AA642" s="223" t="str">
        <f t="shared" si="1701"/>
        <v>-23.8083101614314-7.22217192976547i</v>
      </c>
      <c r="AB642" s="223" t="str">
        <f t="shared" si="1702"/>
        <v>-4.85377271979998+24.4015632800551i</v>
      </c>
      <c r="AC642" s="223" t="str">
        <f t="shared" si="1703"/>
        <v>24.7598160050405+2.43862902520074i</v>
      </c>
      <c r="AD642" s="223" t="str">
        <f t="shared" si="1704"/>
        <v>1.04239587941464E-12-24.8796181668049i</v>
      </c>
      <c r="AE642" s="223" t="str">
        <f t="shared" si="1705"/>
        <v>-24.7598160050404+2.43862902520113i</v>
      </c>
      <c r="AF642" s="223" t="str">
        <f t="shared" si="1706"/>
        <v>4.85377271980038+24.4015632800551i</v>
      </c>
      <c r="AG642" s="223" t="str">
        <f t="shared" si="1707"/>
        <v>23.8083101614313-7.22217192976584i</v>
      </c>
      <c r="AH642" s="223" t="str">
        <f t="shared" si="1708"/>
        <v>-9.52101767600688-22.9857700010066i</v>
      </c>
      <c r="AI642" s="223" t="str">
        <f t="shared" si="1709"/>
        <v>-21.9418643101733+11.728170817308i</v>
      </c>
      <c r="AJ642" s="223" t="str">
        <f t="shared" si="1710"/>
        <v>13.8223752623704+20.6866464713887i</v>
      </c>
      <c r="AK642" s="223" t="str">
        <f t="shared" si="1711"/>
        <v>19.2322049186134-15.7834626775771i</v>
      </c>
      <c r="AL642" s="223" t="str">
        <f t="shared" si="1712"/>
        <v>-17.5925467190804-17.5925467190792i</v>
      </c>
      <c r="AM642" s="223" t="str">
        <f t="shared" si="1713"/>
        <v>-15.7834626775777+19.232204918613i</v>
      </c>
      <c r="AN642" s="223" t="str">
        <f t="shared" si="1714"/>
        <v>20.6866464713884+13.822375262371i</v>
      </c>
      <c r="AO642" s="223" t="str">
        <f t="shared" si="1715"/>
        <v>11.7281708173085-21.941864310173i</v>
      </c>
      <c r="AP642" s="223" t="str">
        <f t="shared" si="1716"/>
        <v>-22.9857700010073-9.52101767600518i</v>
      </c>
      <c r="AQ642" s="223" t="str">
        <f t="shared" si="1717"/>
        <v>-7.22217192976402+23.8083101614318i</v>
      </c>
      <c r="AR642" s="223" t="str">
        <f t="shared" si="1718"/>
        <v>24.4015632800549+4.853772719801i</v>
      </c>
      <c r="AS642" s="223" t="str">
        <f t="shared" si="1719"/>
        <v>2.43862902520186-24.7598160050404i</v>
      </c>
      <c r="AT642" s="223" t="str">
        <f t="shared" si="1720"/>
        <v>-24.8796181668049+3.90132715137886E-13i</v>
      </c>
      <c r="AU642" s="223" t="str">
        <f t="shared" si="1721"/>
        <v>2.43862902520247+24.7598160050403i</v>
      </c>
      <c r="AV642" s="223" t="str">
        <f t="shared" si="1722"/>
        <v>24.4015632800553-4.85377271979936i</v>
      </c>
      <c r="AW642" s="223" t="str">
        <f t="shared" si="1723"/>
        <v>-7.22217192976477-23.8083101614316i</v>
      </c>
      <c r="AX642" s="223" t="str">
        <f t="shared" si="1724"/>
        <v>-22.985770001007+9.52101767600591i</v>
      </c>
      <c r="AY642" s="223" t="str">
        <f t="shared" si="1725"/>
        <v>11.7281708173092+21.9418643101726i</v>
      </c>
      <c r="AZ642" s="223" t="str">
        <f t="shared" si="1726"/>
        <v>20.6866464713894-13.8223752623694i</v>
      </c>
      <c r="BA642" s="223" t="str">
        <f t="shared" si="1727"/>
        <v>-15.7834626775762-19.2322049186142i</v>
      </c>
      <c r="BB642" s="223" t="str">
        <f t="shared" si="1728"/>
        <v>-17.5925467190798+17.5925467190797i</v>
      </c>
      <c r="BC642" s="223" t="str">
        <f t="shared" si="1729"/>
        <v>19.2322049186139+15.7834626775765i</v>
      </c>
      <c r="BD642" s="223" t="str">
        <f t="shared" si="1730"/>
        <v>13.8223752623698-20.6866464713892i</v>
      </c>
      <c r="BE642" s="223" t="str">
        <f t="shared" si="1731"/>
        <v>-21.9418643101724-11.7281708173096i</v>
      </c>
      <c r="BF642" s="223" t="str">
        <f t="shared" si="1732"/>
        <v>-9.52101767600598+22.985770001007i</v>
      </c>
      <c r="BG642" s="223" t="str">
        <f t="shared" si="1733"/>
        <v>23.8083101614315+7.22217192976502i</v>
      </c>
      <c r="BH642" s="223" t="str">
        <f t="shared" si="1734"/>
        <v>4.85377271979961-24.4015632800552i</v>
      </c>
      <c r="BI642" s="223" t="str">
        <f t="shared" si="1735"/>
        <v>-24.7598160050405-2.43862902520044i</v>
      </c>
      <c r="BJ642" s="223" t="str">
        <f t="shared" si="1736"/>
        <v>-8.29043483845833E-13+24.8796181668049i</v>
      </c>
      <c r="BK642" s="223" t="str">
        <f t="shared" si="1737"/>
        <v>24.7598160050404-2.4386290252016i</v>
      </c>
      <c r="BL642" s="223" t="str">
        <f t="shared" si="1738"/>
        <v>-4.85377271980075-24.401563280055i</v>
      </c>
      <c r="BM642" s="176"/>
      <c r="BN642" s="176"/>
      <c r="BO642" s="176"/>
      <c r="BP642" s="176"/>
      <c r="BQ642" s="176"/>
      <c r="BR642" s="176"/>
      <c r="BS642" s="176"/>
      <c r="BT642" s="176"/>
      <c r="BU642" s="176"/>
      <c r="BV642" s="176"/>
      <c r="BW642" s="223"/>
      <c r="BX642" s="223"/>
      <c r="BY642" s="223"/>
      <c r="BZ642" s="223"/>
      <c r="CH642" s="222">
        <f t="shared" si="1739"/>
        <v>-280.43264822763797</v>
      </c>
    </row>
    <row r="643" spans="1:86">
      <c r="A643" s="227">
        <f t="shared" si="1630"/>
        <v>4.6874999999999998E-3</v>
      </c>
      <c r="B643" s="228">
        <v>18</v>
      </c>
      <c r="C643" s="228">
        <f t="shared" si="1631"/>
        <v>1080</v>
      </c>
      <c r="D643" s="228">
        <f t="shared" si="1740"/>
        <v>6785.8401317539528</v>
      </c>
      <c r="E643" s="227" t="str">
        <f t="shared" si="1687"/>
        <v>6785.84013175395i</v>
      </c>
      <c r="F643" s="227" t="str">
        <f t="shared" si="1632"/>
        <v>0.10465124825644-1.05333768171947i</v>
      </c>
      <c r="G643" s="227" t="str">
        <f t="shared" si="1633"/>
        <v>-2.80144264329687-0.162241603931936i</v>
      </c>
      <c r="H643" s="227" t="str">
        <f t="shared" si="1634"/>
        <v>0.00128558998971836-0.0129397441690655i</v>
      </c>
      <c r="I643" s="227" t="str">
        <f t="shared" si="1688"/>
        <v>0.00370618840954543-0.00141127759903342i</v>
      </c>
      <c r="J643" s="223" t="str">
        <f>IMPRODUCT(1/Nt_input,AF625)</f>
        <v>4.0390129121045E-14+1.84817439130567E-13i</v>
      </c>
      <c r="K643" s="246" t="str">
        <f t="shared" si="1689"/>
        <v>4.10522140164152E-16+6.27966566336977E-16i</v>
      </c>
      <c r="L643" s="222">
        <f t="shared" si="1690"/>
        <v>-302.49591561463041</v>
      </c>
      <c r="M643" s="222">
        <f t="shared" si="1635"/>
        <v>414.51963201008078</v>
      </c>
      <c r="N643" s="224">
        <f t="shared" si="1636"/>
        <v>24.519632010080763</v>
      </c>
      <c r="O643" s="223" t="str">
        <f t="shared" si="1637"/>
        <v>-4.78354290456364-24.0484941563911i</v>
      </c>
      <c r="P643" s="223" t="str">
        <f t="shared" si="1638"/>
        <v>-22.6531861588222+9.38325693794669i</v>
      </c>
      <c r="Q643" s="223" t="str">
        <f t="shared" si="1691"/>
        <v>13.6223776693956+20.3873289212229i</v>
      </c>
      <c r="R643" s="223" t="str">
        <f t="shared" si="1692"/>
        <v>17.3379980665269-17.3379980665268i</v>
      </c>
      <c r="S643" s="223" t="str">
        <f t="shared" si="1693"/>
        <v>-20.3873289212229-13.6223776693955i</v>
      </c>
      <c r="T643" s="223" t="str">
        <f t="shared" si="1694"/>
        <v>-9.38325693794556+22.6531861588226i</v>
      </c>
      <c r="U643" s="223" t="str">
        <f t="shared" si="1695"/>
        <v>24.048494156391+4.78354290456388i</v>
      </c>
      <c r="V643" s="223" t="str">
        <f t="shared" si="1696"/>
        <v>-7.26927387179198E-13-24.5196320100808i</v>
      </c>
      <c r="W643" s="223" t="str">
        <f t="shared" si="1697"/>
        <v>-24.0484941563912+4.78354290456295i</v>
      </c>
      <c r="X643" s="223" t="str">
        <f t="shared" si="1698"/>
        <v>9.38325693794696+22.6531861588221i</v>
      </c>
      <c r="Y643" s="223" t="str">
        <f t="shared" si="1699"/>
        <v>20.3873289212235-13.6223776693945i</v>
      </c>
      <c r="Z643" s="223" t="str">
        <f t="shared" si="1700"/>
        <v>-17.3379980665268-17.3379980665269i</v>
      </c>
      <c r="AA643" s="223" t="str">
        <f t="shared" si="1701"/>
        <v>-13.6223776693947+20.3873289212235i</v>
      </c>
      <c r="AB643" s="223" t="str">
        <f t="shared" si="1702"/>
        <v>22.653186158822+9.3832569379471i</v>
      </c>
      <c r="AC643" s="223" t="str">
        <f t="shared" si="1703"/>
        <v>4.78354290456315-24.0484941563912i</v>
      </c>
      <c r="AD643" s="223" t="str">
        <f t="shared" si="1704"/>
        <v>-24.5196320100808-9.85259722799925E-13i</v>
      </c>
      <c r="AE643" s="223" t="str">
        <f t="shared" si="1705"/>
        <v>4.78354290456371+24.0484941563911i</v>
      </c>
      <c r="AF643" s="223" t="str">
        <f t="shared" si="1706"/>
        <v>22.6531861588218-9.38325693794762i</v>
      </c>
      <c r="AG643" s="223" t="str">
        <f t="shared" si="1707"/>
        <v>-13.6223776693951-20.3873289212231i</v>
      </c>
      <c r="AH643" s="223" t="str">
        <f t="shared" si="1708"/>
        <v>-17.3379980665264+17.3379980665273i</v>
      </c>
      <c r="AI643" s="223" t="str">
        <f t="shared" si="1709"/>
        <v>20.3873289212225+13.6223776693962i</v>
      </c>
      <c r="AJ643" s="223" t="str">
        <f t="shared" si="1710"/>
        <v>9.38325693794644-22.6531861588223i</v>
      </c>
      <c r="AK643" s="223" t="str">
        <f t="shared" si="1711"/>
        <v>-24.0484941563909-4.78354290456474i</v>
      </c>
      <c r="AL643" s="223" t="str">
        <f t="shared" si="1712"/>
        <v>-2.58332335620727E-13+24.5196320100808i</v>
      </c>
      <c r="AM643" s="223" t="str">
        <f t="shared" si="1713"/>
        <v>24.0484941563909-4.78354290456442i</v>
      </c>
      <c r="AN643" s="223" t="str">
        <f t="shared" si="1714"/>
        <v>-9.38325693794612-22.6531861588224i</v>
      </c>
      <c r="AO643" s="223" t="str">
        <f t="shared" si="1715"/>
        <v>-20.3873289212227+13.6223776693958i</v>
      </c>
      <c r="AP643" s="223" t="str">
        <f t="shared" si="1716"/>
        <v>17.3379980665261+17.3379980665276i</v>
      </c>
      <c r="AQ643" s="223" t="str">
        <f t="shared" si="1717"/>
        <v>13.6223776693956-20.3873289212228i</v>
      </c>
      <c r="AR643" s="223" t="str">
        <f t="shared" si="1718"/>
        <v>-22.6531861588225-9.38325693794575i</v>
      </c>
      <c r="AS643" s="223" t="str">
        <f t="shared" si="1719"/>
        <v>-4.78354290456403+24.048494156391i</v>
      </c>
      <c r="AT643" s="223" t="str">
        <f t="shared" si="1720"/>
        <v>24.5196320100808-4.6859505155847E-13i</v>
      </c>
      <c r="AU643" s="223" t="str">
        <f t="shared" si="1721"/>
        <v>-4.78354290456273-24.0484941563913i</v>
      </c>
      <c r="AV643" s="223" t="str">
        <f t="shared" si="1722"/>
        <v>-22.6531861588221+9.38325693794678i</v>
      </c>
      <c r="AW643" s="223" t="str">
        <f t="shared" si="1723"/>
        <v>13.6223776693943+20.3873289212237i</v>
      </c>
      <c r="AX643" s="223" t="str">
        <f t="shared" si="1724"/>
        <v>17.3379980665271-17.3379980665266i</v>
      </c>
      <c r="AY643" s="223" t="str">
        <f t="shared" si="1725"/>
        <v>-20.3873289212233-13.622377669395i</v>
      </c>
      <c r="AZ643" s="223" t="str">
        <f t="shared" si="1726"/>
        <v>-9.38325693794735+22.6531861588219i</v>
      </c>
      <c r="BA643" s="223" t="str">
        <f t="shared" si="1727"/>
        <v>24.0484941563911+4.78354290456332i</v>
      </c>
      <c r="BB643" s="223" t="str">
        <f t="shared" si="1728"/>
        <v>1.06936959433792E-12-24.5196320100808i</v>
      </c>
      <c r="BC643" s="223" t="str">
        <f t="shared" si="1729"/>
        <v>-24.0484941563911+4.78354290456362i</v>
      </c>
      <c r="BD643" s="223" t="str">
        <f t="shared" si="1730"/>
        <v>9.3832569379473+22.6531861588219i</v>
      </c>
      <c r="BE643" s="223" t="str">
        <f t="shared" si="1731"/>
        <v>20.3873289212233-13.6223776693949i</v>
      </c>
      <c r="BF643" s="223" t="str">
        <f t="shared" si="1732"/>
        <v>-17.3379980665271-17.3379980665265i</v>
      </c>
      <c r="BG643" s="223" t="str">
        <f t="shared" si="1733"/>
        <v>-13.6223776693962+20.3873289212224i</v>
      </c>
      <c r="BH643" s="223" t="str">
        <f t="shared" si="1734"/>
        <v>22.6531861588223+9.38325693794651i</v>
      </c>
      <c r="BI643" s="223" t="str">
        <f t="shared" si="1735"/>
        <v>4.78354290456278-24.0484941563912i</v>
      </c>
      <c r="BJ643" s="223" t="str">
        <f t="shared" si="1736"/>
        <v>-24.5196320100808-5.16664671241455E-13i</v>
      </c>
      <c r="BK643" s="223" t="str">
        <f t="shared" si="1737"/>
        <v>4.78354290456416+24.048494156391i</v>
      </c>
      <c r="BL643" s="223" t="str">
        <f t="shared" si="1738"/>
        <v>22.6531861588225-9.38325693794588i</v>
      </c>
      <c r="BM643" s="176"/>
      <c r="BN643" s="176"/>
      <c r="BO643" s="176"/>
      <c r="BP643" s="176"/>
      <c r="BQ643" s="176"/>
      <c r="BR643" s="176"/>
      <c r="BS643" s="176"/>
      <c r="BT643" s="176"/>
      <c r="BU643" s="176"/>
      <c r="BV643" s="176"/>
      <c r="BW643" s="223"/>
      <c r="BX643" s="223"/>
      <c r="BY643" s="223"/>
      <c r="BZ643" s="223"/>
      <c r="CH643" s="222">
        <f t="shared" si="1739"/>
        <v>-254.46252276710536</v>
      </c>
    </row>
    <row r="644" spans="1:86">
      <c r="A644" s="227">
        <f t="shared" si="1630"/>
        <v>4.9479166666666664E-3</v>
      </c>
      <c r="B644" s="228">
        <v>19</v>
      </c>
      <c r="C644" s="228">
        <f t="shared" si="1631"/>
        <v>1140</v>
      </c>
      <c r="D644" s="228">
        <f t="shared" si="1740"/>
        <v>7162.8312501847286</v>
      </c>
      <c r="E644" s="227" t="str">
        <f t="shared" si="1687"/>
        <v>7162.83125018473i</v>
      </c>
      <c r="F644" s="227" t="str">
        <f t="shared" si="1632"/>
        <v>0.0914948491387446-0.999302372249553i</v>
      </c>
      <c r="G644" s="227" t="str">
        <f t="shared" si="1633"/>
        <v>-2.81094816681909-0.193233882447237i</v>
      </c>
      <c r="H644" s="227" t="str">
        <f t="shared" si="1634"/>
        <v>0.00112396998720294-0.012275946516355i</v>
      </c>
      <c r="I644" s="227" t="str">
        <f t="shared" si="1688"/>
        <v>0.00362779265041007-0.00148223316161571i</v>
      </c>
      <c r="J644" s="223" t="str">
        <f>IMPRODUCT(1/Nt_input,AG625)</f>
        <v>-8.30848858137702E-14+9.30922006148197E-14i</v>
      </c>
      <c r="K644" s="246" t="str">
        <f t="shared" si="1689"/>
        <v>-1.63430391276287E-16+4.60870374183168E-16i</v>
      </c>
      <c r="L644" s="222">
        <f t="shared" si="1690"/>
        <v>-306.21400454076388</v>
      </c>
      <c r="M644" s="222">
        <f t="shared" si="1635"/>
        <v>413.92350839330521</v>
      </c>
      <c r="N644" s="224">
        <f t="shared" si="1636"/>
        <v>23.923508393305223</v>
      </c>
      <c r="O644" s="223" t="str">
        <f t="shared" si="1637"/>
        <v>-6.94462791274504-22.8933701537818i</v>
      </c>
      <c r="P644" s="223" t="str">
        <f t="shared" si="1638"/>
        <v>-19.8916702486982+13.291189132715i</v>
      </c>
      <c r="Q644" s="223" t="str">
        <f t="shared" si="1691"/>
        <v>18.4931220691361+15.1769130583454i</v>
      </c>
      <c r="R644" s="223" t="str">
        <f t="shared" si="1692"/>
        <v>9.15513030616506-22.1024397504367i</v>
      </c>
      <c r="S644" s="223" t="str">
        <f t="shared" si="1693"/>
        <v>-23.8083101614315-2.34491387936198i</v>
      </c>
      <c r="T644" s="223" t="str">
        <f t="shared" si="1694"/>
        <v>4.66724495620457+23.4638248877571i</v>
      </c>
      <c r="U644" s="223" t="str">
        <f t="shared" si="1695"/>
        <v>21.098650769872-11.2774637900339i</v>
      </c>
      <c r="V644" s="223" t="str">
        <f t="shared" si="1696"/>
        <v>-16.9164750146791-16.9164750146797i</v>
      </c>
      <c r="W644" s="223" t="str">
        <f t="shared" si="1697"/>
        <v>-11.2774637900326+21.0986507698727i</v>
      </c>
      <c r="X644" s="223" t="str">
        <f t="shared" si="1698"/>
        <v>23.4638248877569+4.66724495620539i</v>
      </c>
      <c r="Y644" s="223" t="str">
        <f t="shared" si="1699"/>
        <v>-2.3449138793611-23.8083101614316i</v>
      </c>
      <c r="Z644" s="223" t="str">
        <f t="shared" si="1700"/>
        <v>-22.1024397504365+9.15513030616559i</v>
      </c>
      <c r="AA644" s="223" t="str">
        <f t="shared" si="1701"/>
        <v>15.1769130583451+18.4931220691364i</v>
      </c>
      <c r="AB644" s="223" t="str">
        <f t="shared" si="1702"/>
        <v>13.2911891327141-19.8916702486988i</v>
      </c>
      <c r="AC644" s="223" t="str">
        <f t="shared" si="1703"/>
        <v>-22.8933701537818-6.94462791274495i</v>
      </c>
      <c r="AD644" s="223" t="str">
        <f t="shared" si="1704"/>
        <v>-8.35281424257891E-13+23.9235083933052i</v>
      </c>
      <c r="AE644" s="223" t="str">
        <f t="shared" si="1705"/>
        <v>22.8933701537816-6.94462791274562i</v>
      </c>
      <c r="AF644" s="223" t="str">
        <f t="shared" si="1706"/>
        <v>-13.2911891327147-19.8916702486984i</v>
      </c>
      <c r="AG644" s="223" t="str">
        <f t="shared" si="1707"/>
        <v>-15.1769130583446+18.4931220691368i</v>
      </c>
      <c r="AH644" s="223" t="str">
        <f t="shared" si="1708"/>
        <v>22.1024397504367+9.15513030616492i</v>
      </c>
      <c r="AI644" s="223" t="str">
        <f t="shared" si="1709"/>
        <v>2.34491387936277-23.8083101614314i</v>
      </c>
      <c r="AJ644" s="223" t="str">
        <f t="shared" si="1710"/>
        <v>-23.4638248877568+4.66724495620598i</v>
      </c>
      <c r="AK644" s="223" t="str">
        <f t="shared" si="1711"/>
        <v>11.2774637900331+21.0986507698724i</v>
      </c>
      <c r="AL644" s="223" t="str">
        <f t="shared" si="1712"/>
        <v>16.9164750146803-16.9164750146785i</v>
      </c>
      <c r="AM644" s="223" t="str">
        <f t="shared" si="1713"/>
        <v>-21.0986507698723-11.2774637900333i</v>
      </c>
      <c r="AN644" s="223" t="str">
        <f t="shared" si="1714"/>
        <v>-4.6672449562062+23.4638248877567i</v>
      </c>
      <c r="AO644" s="223" t="str">
        <f t="shared" si="1715"/>
        <v>23.8083101614314-2.34491387936272i</v>
      </c>
      <c r="AP644" s="223" t="str">
        <f t="shared" si="1716"/>
        <v>-9.15513030616472-22.1024397504368i</v>
      </c>
      <c r="AQ644" s="223" t="str">
        <f t="shared" si="1717"/>
        <v>-18.4931220691354+15.1769130583463i</v>
      </c>
      <c r="AR644" s="223" t="str">
        <f t="shared" si="1718"/>
        <v>19.8916702486983+13.2911891327149i</v>
      </c>
      <c r="AS644" s="223" t="str">
        <f t="shared" si="1719"/>
        <v>6.94462791274574-22.8933701537816i</v>
      </c>
      <c r="AT644" s="223" t="str">
        <f t="shared" si="1720"/>
        <v>-23.9235083933052+7.09251665870448E-13i</v>
      </c>
      <c r="AU644" s="223" t="str">
        <f t="shared" si="1721"/>
        <v>6.94462791274483+22.8933701537819i</v>
      </c>
      <c r="AV644" s="223" t="str">
        <f t="shared" si="1722"/>
        <v>19.8916702486975-13.291189132716i</v>
      </c>
      <c r="AW644" s="223" t="str">
        <f t="shared" si="1723"/>
        <v>-18.4931220691363-15.1769130583452i</v>
      </c>
      <c r="AX644" s="223" t="str">
        <f t="shared" si="1724"/>
        <v>-9.15513030616578+22.1024397504364i</v>
      </c>
      <c r="AY644" s="223" t="str">
        <f t="shared" si="1725"/>
        <v>23.8083101614315+2.34491387936115i</v>
      </c>
      <c r="AZ644" s="223" t="str">
        <f t="shared" si="1726"/>
        <v>-4.66724495620527-23.4638248877569i</v>
      </c>
      <c r="BA644" s="223" t="str">
        <f t="shared" si="1727"/>
        <v>-21.0986507698728+11.2774637900323i</v>
      </c>
      <c r="BB644" s="223" t="str">
        <f t="shared" si="1728"/>
        <v>16.9164750146796+16.9164750146792i</v>
      </c>
      <c r="BC644" s="223" t="str">
        <f t="shared" si="1729"/>
        <v>11.2774637900341-21.0986507698719i</v>
      </c>
      <c r="BD644" s="223" t="str">
        <f t="shared" si="1730"/>
        <v>-23.4638248877571-4.6672449562046i</v>
      </c>
      <c r="BE644" s="223" t="str">
        <f t="shared" si="1731"/>
        <v>2.34491387936181+23.8083101614315i</v>
      </c>
      <c r="BF644" s="223" t="str">
        <f t="shared" si="1732"/>
        <v>22.1024397504372-9.15513030616389i</v>
      </c>
      <c r="BG644" s="223" t="str">
        <f t="shared" si="1733"/>
        <v>-15.1769130583457-18.4931220691359i</v>
      </c>
      <c r="BH644" s="223" t="str">
        <f t="shared" si="1734"/>
        <v>-13.2911891327156+19.8916702486978i</v>
      </c>
      <c r="BI644" s="223" t="str">
        <f t="shared" si="1735"/>
        <v>22.8933701537821+6.94462791274418i</v>
      </c>
      <c r="BJ644" s="223" t="str">
        <f t="shared" si="1736"/>
        <v>2.11023133901237E-13-23.9235083933052i</v>
      </c>
      <c r="BK644" s="223" t="str">
        <f t="shared" si="1737"/>
        <v>-22.8933701537821+6.94462791274411i</v>
      </c>
      <c r="BL644" s="223" t="str">
        <f t="shared" si="1738"/>
        <v>13.2911891327153+19.891670248698i</v>
      </c>
      <c r="BM644" s="176"/>
      <c r="BN644" s="176"/>
      <c r="BO644" s="176"/>
      <c r="BP644" s="176"/>
      <c r="BQ644" s="176"/>
      <c r="BR644" s="176"/>
      <c r="BS644" s="176"/>
      <c r="BT644" s="176"/>
      <c r="BU644" s="176"/>
      <c r="BV644" s="176"/>
      <c r="BW644" s="223"/>
      <c r="BX644" s="223"/>
      <c r="BY644" s="223"/>
      <c r="BZ644" s="223"/>
      <c r="CH644" s="222">
        <f t="shared" si="1739"/>
        <v>-258.07732138501319</v>
      </c>
    </row>
    <row r="645" spans="1:86">
      <c r="A645" s="227">
        <f t="shared" si="1630"/>
        <v>5.208333333333333E-3</v>
      </c>
      <c r="B645" s="228">
        <v>20</v>
      </c>
      <c r="C645" s="228">
        <f t="shared" si="1631"/>
        <v>1200</v>
      </c>
      <c r="D645" s="228">
        <f t="shared" si="1740"/>
        <v>7539.8223686155034</v>
      </c>
      <c r="E645" s="227" t="str">
        <f t="shared" si="1687"/>
        <v>7539.8223686155i</v>
      </c>
      <c r="F645" s="227" t="str">
        <f t="shared" si="1632"/>
        <v>0.0802313976058304-0.950453415450496i</v>
      </c>
      <c r="G645" s="227" t="str">
        <f t="shared" si="1633"/>
        <v>-2.82091845532597-0.222841550873823i</v>
      </c>
      <c r="H645" s="227" t="str">
        <f t="shared" si="1634"/>
        <v>0.000985603930594517-0.011675860698791i</v>
      </c>
      <c r="I645" s="227" t="str">
        <f t="shared" si="1688"/>
        <v>0.00354902392633077-0.00154634645702679i</v>
      </c>
      <c r="J645" s="223" t="str">
        <f>IMPRODUCT(1/Nt_input,AH625)</f>
        <v>-1.75930755695002E-13+5.23955878684028E-14i</v>
      </c>
      <c r="K645" s="246" t="str">
        <f t="shared" si="1689"/>
        <v>-5.43360729674875E-16+4.5800309573014E-16i</v>
      </c>
      <c r="L645" s="222">
        <f t="shared" si="1690"/>
        <v>-302.96701984320362</v>
      </c>
      <c r="M645" s="222">
        <f t="shared" si="1635"/>
        <v>413.09698831278217</v>
      </c>
      <c r="N645" s="224">
        <f t="shared" si="1636"/>
        <v>23.09698831278217</v>
      </c>
      <c r="O645" s="223" t="str">
        <f t="shared" si="1637"/>
        <v>-8.83883476483183-21.3388347648318i</v>
      </c>
      <c r="P645" s="223" t="str">
        <f t="shared" si="1638"/>
        <v>-16.3320370609547+16.3320370609547i</v>
      </c>
      <c r="Q645" s="223" t="str">
        <f t="shared" si="1691"/>
        <v>21.3388347648318+8.8388347648319i</v>
      </c>
      <c r="R645" s="223" t="str">
        <f t="shared" si="1692"/>
        <v>6.86170496245493E-14-23.0969883127822i</v>
      </c>
      <c r="S645" s="223" t="str">
        <f t="shared" si="1693"/>
        <v>-21.3388347648319+8.83883476483178i</v>
      </c>
      <c r="T645" s="223" t="str">
        <f t="shared" si="1694"/>
        <v>16.3320370609543+16.3320370609551i</v>
      </c>
      <c r="U645" s="223" t="str">
        <f t="shared" si="1695"/>
        <v>8.83883476483282-21.3388347648314i</v>
      </c>
      <c r="V645" s="223" t="str">
        <f t="shared" si="1696"/>
        <v>-23.0969883127822+7.65392750247982E-13i</v>
      </c>
      <c r="W645" s="223" t="str">
        <f t="shared" si="1697"/>
        <v>8.83883476483215+21.3388347648317i</v>
      </c>
      <c r="X645" s="223" t="str">
        <f t="shared" si="1698"/>
        <v>16.3320370609548-16.3320370609546i</v>
      </c>
      <c r="Y645" s="223" t="str">
        <f t="shared" si="1699"/>
        <v>-21.3388347648316-8.83883476483245i</v>
      </c>
      <c r="Z645" s="223" t="str">
        <f t="shared" si="1700"/>
        <v>-1.12899224495021E-12+23.0969883127822i</v>
      </c>
      <c r="AA645" s="223" t="str">
        <f t="shared" si="1701"/>
        <v>21.3388347648316-8.83883476483247i</v>
      </c>
      <c r="AB645" s="223" t="str">
        <f t="shared" si="1702"/>
        <v>-16.3320370609549-16.3320370609546i</v>
      </c>
      <c r="AC645" s="223" t="str">
        <f t="shared" si="1703"/>
        <v>-8.8388347648321+21.3388347648317i</v>
      </c>
      <c r="AD645" s="223" t="str">
        <f t="shared" si="1704"/>
        <v>23.0969883127822+7.66810116405696E-13i</v>
      </c>
      <c r="AE645" s="223" t="str">
        <f t="shared" si="1705"/>
        <v>-8.83883476483289-21.3388347648314i</v>
      </c>
      <c r="AF645" s="223" t="str">
        <f t="shared" si="1706"/>
        <v>-16.3320370609543+16.3320370609552i</v>
      </c>
      <c r="AG645" s="223" t="str">
        <f t="shared" si="1707"/>
        <v>21.3388347648319+8.83883476483169i</v>
      </c>
      <c r="AH645" s="223" t="str">
        <f t="shared" si="1708"/>
        <v>3.22571001543267E-13-23.0969883127822i</v>
      </c>
      <c r="AI645" s="223" t="str">
        <f t="shared" si="1709"/>
        <v>-21.3388347648321+8.83883476483111i</v>
      </c>
      <c r="AJ645" s="223" t="str">
        <f t="shared" si="1710"/>
        <v>16.3320370609554+16.332037060954i</v>
      </c>
      <c r="AK645" s="223" t="str">
        <f t="shared" si="1711"/>
        <v>8.83883476483136-21.338834764832i</v>
      </c>
      <c r="AL645" s="223" t="str">
        <f t="shared" si="1712"/>
        <v>-23.0969883127822+3.96111270012452E-14i</v>
      </c>
      <c r="AM645" s="223" t="str">
        <f t="shared" si="1713"/>
        <v>8.83883476483143+21.338834764832i</v>
      </c>
      <c r="AN645" s="223" t="str">
        <f t="shared" si="1714"/>
        <v>16.3320370609554-16.3320370609541i</v>
      </c>
      <c r="AO645" s="223" t="str">
        <f t="shared" si="1715"/>
        <v>-21.3388347648322-8.83883476483102i</v>
      </c>
      <c r="AP645" s="223" t="str">
        <f t="shared" si="1716"/>
        <v>4.01793255545758E-13+23.0969883127822i</v>
      </c>
      <c r="AQ645" s="223" t="str">
        <f t="shared" si="1717"/>
        <v>21.3388347648319-8.83883476483178i</v>
      </c>
      <c r="AR645" s="223" t="str">
        <f t="shared" si="1718"/>
        <v>-16.3320370609543-16.3320370609551i</v>
      </c>
      <c r="AS645" s="223" t="str">
        <f t="shared" si="1719"/>
        <v>-8.83883476483282+21.3388347648314i</v>
      </c>
      <c r="AT645" s="223" t="str">
        <f t="shared" si="1720"/>
        <v>23.0969883127822-7.63975384090271E-13i</v>
      </c>
      <c r="AU645" s="223" t="str">
        <f t="shared" si="1721"/>
        <v>-8.83883476483227-21.3388347648317i</v>
      </c>
      <c r="AV645" s="223" t="str">
        <f t="shared" si="1722"/>
        <v>-16.3320370609547+16.3320370609547i</v>
      </c>
      <c r="AW645" s="223" t="str">
        <f t="shared" si="1723"/>
        <v>21.3388347648316+8.83883476483233i</v>
      </c>
      <c r="AX645" s="223" t="str">
        <f t="shared" si="1724"/>
        <v>1.00732413163105E-12-23.0969883127822i</v>
      </c>
      <c r="AY645" s="223" t="str">
        <f t="shared" si="1725"/>
        <v>-21.3388347648315+8.83883476483259i</v>
      </c>
      <c r="AZ645" s="223" t="str">
        <f t="shared" si="1726"/>
        <v>16.3320370609549+16.3320370609545i</v>
      </c>
      <c r="BA645" s="223" t="str">
        <f t="shared" si="1727"/>
        <v>8.83883476483199-21.3388347648318i</v>
      </c>
      <c r="BB645" s="223" t="str">
        <f t="shared" si="1728"/>
        <v>-23.0969883127822-6.45142003086535E-13i</v>
      </c>
      <c r="BC645" s="223" t="str">
        <f t="shared" si="1729"/>
        <v>8.83883476483081+21.3388347648323i</v>
      </c>
      <c r="BD645" s="223" t="str">
        <f t="shared" si="1730"/>
        <v>16.3320370609542-16.3320370609552i</v>
      </c>
      <c r="BE645" s="223" t="str">
        <f t="shared" si="1731"/>
        <v>-21.3388347648319-8.83883476483166i</v>
      </c>
      <c r="BF645" s="223" t="str">
        <f t="shared" si="1732"/>
        <v>-2.82959874542023E-13+23.0969883127822i</v>
      </c>
      <c r="BG645" s="223" t="str">
        <f t="shared" si="1733"/>
        <v>21.3388347648321-8.83883476483113i</v>
      </c>
      <c r="BH645" s="223" t="str">
        <f t="shared" si="1734"/>
        <v>-16.3320370609538-16.3320370609556i</v>
      </c>
      <c r="BI645" s="223" t="str">
        <f t="shared" si="1735"/>
        <v>-8.83883476483132+21.3388347648321i</v>
      </c>
      <c r="BJ645" s="223" t="str">
        <f t="shared" si="1736"/>
        <v>23.0969883127822-7.92222540024904E-14i</v>
      </c>
      <c r="BK645" s="223" t="str">
        <f t="shared" si="1737"/>
        <v>-8.83883476483148-21.338834764832i</v>
      </c>
      <c r="BL645" s="223" t="str">
        <f t="shared" si="1738"/>
        <v>-16.3320370609553+16.3320370609541i</v>
      </c>
      <c r="BM645" s="176"/>
      <c r="BN645" s="176"/>
      <c r="BO645" s="176"/>
      <c r="BP645" s="176"/>
      <c r="BQ645" s="176"/>
      <c r="BR645" s="176"/>
      <c r="BS645" s="176"/>
      <c r="BT645" s="176"/>
      <c r="BU645" s="176"/>
      <c r="BV645" s="176"/>
      <c r="BW645" s="223"/>
      <c r="BX645" s="223"/>
      <c r="BY645" s="223"/>
      <c r="BZ645" s="223"/>
      <c r="CH645" s="222">
        <f t="shared" si="1739"/>
        <v>-254.72409684522947</v>
      </c>
    </row>
    <row r="646" spans="1:86">
      <c r="A646" s="227">
        <f t="shared" si="1630"/>
        <v>5.4687499999999997E-3</v>
      </c>
      <c r="B646" s="228">
        <v>21</v>
      </c>
      <c r="C646" s="228">
        <f t="shared" si="1631"/>
        <v>1260</v>
      </c>
      <c r="D646" s="228">
        <f t="shared" si="1740"/>
        <v>7916.8134870462791</v>
      </c>
      <c r="E646" s="227" t="str">
        <f t="shared" si="1687"/>
        <v>7916.81348704628i</v>
      </c>
      <c r="F646" s="227" t="str">
        <f t="shared" si="1632"/>
        <v>0.0705159903535504-0.906086410861936i</v>
      </c>
      <c r="G646" s="227" t="str">
        <f t="shared" si="1633"/>
        <v>-2.8313461180334-0.251217223773503i</v>
      </c>
      <c r="H646" s="227" t="str">
        <f t="shared" si="1634"/>
        <v>0.000866254849549994-0.0111308334972705i</v>
      </c>
      <c r="I646" s="227" t="str">
        <f t="shared" si="1688"/>
        <v>0.00347028116472907-0.00160409773190064i</v>
      </c>
      <c r="J646" s="223" t="str">
        <f>IMPRODUCT(1/Nt_input,AI625)</f>
        <v>4.76300985143616E-13+3.81403242322166E-13i</v>
      </c>
      <c r="K646" s="246" t="str">
        <f t="shared" si="1689"/>
        <v>2.26470641343433E-15+5.59543158026295E-16i</v>
      </c>
      <c r="L646" s="222">
        <f t="shared" si="1690"/>
        <v>-292.64242764584191</v>
      </c>
      <c r="M646" s="222">
        <f t="shared" si="1635"/>
        <v>412.04803160870887</v>
      </c>
      <c r="N646" s="224">
        <f t="shared" si="1636"/>
        <v>22.048031608708882</v>
      </c>
      <c r="O646" s="223" t="str">
        <f t="shared" si="1637"/>
        <v>-10.3933701537818-19.4446279127451i</v>
      </c>
      <c r="P646" s="223" t="str">
        <f t="shared" si="1638"/>
        <v>-12.249230058474+18.3322682937274i</v>
      </c>
      <c r="Q646" s="223" t="str">
        <f t="shared" si="1691"/>
        <v>21.9418643101729+2.16108500818131i</v>
      </c>
      <c r="R646" s="223" t="str">
        <f t="shared" si="1692"/>
        <v>-8.43741641291476-20.369725135448i</v>
      </c>
      <c r="S646" s="223" t="str">
        <f t="shared" si="1693"/>
        <v>-13.9871231815928+17.0433589096039i</v>
      </c>
      <c r="T646" s="223" t="str">
        <f t="shared" si="1694"/>
        <v>21.6243848636868+4.30135758636503i</v>
      </c>
      <c r="U646" s="223" t="str">
        <f t="shared" si="1695"/>
        <v>-6.40020573962999-21.0986507698723i</v>
      </c>
      <c r="V646" s="223" t="str">
        <f t="shared" si="1696"/>
        <v>-15.5903126623336+15.5903126623332i</v>
      </c>
      <c r="W646" s="223" t="str">
        <f t="shared" si="1697"/>
        <v>21.0986507698721+6.40020573963061i</v>
      </c>
      <c r="X646" s="223" t="str">
        <f t="shared" si="1698"/>
        <v>-4.30135758636441-21.6243848636869i</v>
      </c>
      <c r="Y646" s="223" t="str">
        <f t="shared" si="1699"/>
        <v>-17.0433589096043+13.9871231815923i</v>
      </c>
      <c r="Z646" s="223" t="str">
        <f t="shared" si="1700"/>
        <v>20.3697251354479+8.43741641291513i</v>
      </c>
      <c r="AA646" s="223" t="str">
        <f t="shared" si="1701"/>
        <v>-2.16108500818087-21.941864310173i</v>
      </c>
      <c r="AB646" s="223" t="str">
        <f t="shared" si="1702"/>
        <v>-18.3322682937277+12.2492300584735i</v>
      </c>
      <c r="AC646" s="223" t="str">
        <f t="shared" si="1703"/>
        <v>19.4446279127447+10.3933701537824i</v>
      </c>
      <c r="AD646" s="223" t="str">
        <f t="shared" si="1704"/>
        <v>6.15840293603789E-13-22.0480316087089i</v>
      </c>
      <c r="AE646" s="223" t="str">
        <f t="shared" si="1705"/>
        <v>-19.4446279127454+10.3933701537812i</v>
      </c>
      <c r="AF646" s="223" t="str">
        <f t="shared" si="1706"/>
        <v>18.332268293727+12.2492300584746i</v>
      </c>
      <c r="AG646" s="223" t="str">
        <f t="shared" si="1707"/>
        <v>2.16108500818209-21.9418643101728i</v>
      </c>
      <c r="AH646" s="223" t="str">
        <f t="shared" si="1708"/>
        <v>-20.3697251354483+8.43741641291401i</v>
      </c>
      <c r="AI646" s="223" t="str">
        <f t="shared" si="1709"/>
        <v>17.0433589096035+13.9871231815933i</v>
      </c>
      <c r="AJ646" s="223" t="str">
        <f t="shared" si="1710"/>
        <v>4.30135758636569-21.6243848636866i</v>
      </c>
      <c r="AK646" s="223" t="str">
        <f t="shared" si="1711"/>
        <v>-21.0986507698725+6.40020573962944i</v>
      </c>
      <c r="AL646" s="223" t="str">
        <f t="shared" si="1712"/>
        <v>15.5903126623327+15.590312662334i</v>
      </c>
      <c r="AM646" s="223" t="str">
        <f t="shared" si="1713"/>
        <v>6.4002057396312-21.0986507698719i</v>
      </c>
      <c r="AN646" s="223" t="str">
        <f t="shared" si="1714"/>
        <v>-21.624384863687+4.30135758636373i</v>
      </c>
      <c r="AO646" s="223" t="str">
        <f t="shared" si="1715"/>
        <v>13.9871231815918+17.0433589096047i</v>
      </c>
      <c r="AP646" s="223" t="str">
        <f t="shared" si="1716"/>
        <v>8.43741641291368-20.3697251354485i</v>
      </c>
      <c r="AQ646" s="223" t="str">
        <f t="shared" si="1717"/>
        <v>-21.941864310173+2.16108500818026i</v>
      </c>
      <c r="AR646" s="223" t="str">
        <f t="shared" si="1718"/>
        <v>12.2492300584729+18.3322682937281i</v>
      </c>
      <c r="AS646" s="223" t="str">
        <f t="shared" si="1719"/>
        <v>10.3933701537809-19.4446279127455i</v>
      </c>
      <c r="AT646" s="223" t="str">
        <f t="shared" si="1720"/>
        <v>-22.0480316087089+9.61569030425225E-13i</v>
      </c>
      <c r="AU646" s="223" t="str">
        <f t="shared" si="1721"/>
        <v>10.3933701537827+19.4446279127445i</v>
      </c>
      <c r="AV646" s="223" t="str">
        <f t="shared" si="1722"/>
        <v>12.2492300584733-18.3322682937279i</v>
      </c>
      <c r="AW646" s="223" t="str">
        <f t="shared" si="1723"/>
        <v>-21.941864310173-2.16108500818052i</v>
      </c>
      <c r="AX646" s="223" t="str">
        <f t="shared" si="1724"/>
        <v>8.43741641291531+20.3697251354478i</v>
      </c>
      <c r="AY646" s="223" t="str">
        <f t="shared" si="1725"/>
        <v>13.9871231815921-17.0433589096045i</v>
      </c>
      <c r="AZ646" s="223" t="str">
        <f t="shared" si="1726"/>
        <v>-21.624384863687-4.30135758636399i</v>
      </c>
      <c r="BA646" s="223" t="str">
        <f t="shared" si="1727"/>
        <v>6.40020573963079+21.0986507698721i</v>
      </c>
      <c r="BB646" s="223" t="str">
        <f t="shared" si="1728"/>
        <v>15.5903126623329-15.5903126623338i</v>
      </c>
      <c r="BC646" s="223" t="str">
        <f t="shared" si="1729"/>
        <v>-21.0986507698723-6.40020573962984i</v>
      </c>
      <c r="BD646" s="223" t="str">
        <f t="shared" si="1730"/>
        <v>4.30135758636527+21.6243848636867i</v>
      </c>
      <c r="BE646" s="223" t="str">
        <f t="shared" si="1731"/>
        <v>17.0433589096036-13.9871231815931i</v>
      </c>
      <c r="BF646" s="223" t="str">
        <f t="shared" si="1732"/>
        <v>-20.3697251354482-8.43741641291438i</v>
      </c>
      <c r="BG646" s="223" t="str">
        <f t="shared" si="1733"/>
        <v>2.16108500818183+21.9418643101729i</v>
      </c>
      <c r="BH646" s="223" t="str">
        <f t="shared" si="1734"/>
        <v>18.3322682937272-12.2492300584744i</v>
      </c>
      <c r="BI646" s="223" t="str">
        <f t="shared" si="1735"/>
        <v>-19.4446279127452-10.3933701537816i</v>
      </c>
      <c r="BJ646" s="223" t="str">
        <f t="shared" si="1736"/>
        <v>3.45728736821436E-13+22.0480316087089i</v>
      </c>
      <c r="BK646" s="223" t="str">
        <f t="shared" si="1737"/>
        <v>19.4446279127428-10.3933701537861i</v>
      </c>
      <c r="BL646" s="223" t="str">
        <f t="shared" si="1738"/>
        <v>-18.3322682937263-12.2492300584756i</v>
      </c>
      <c r="BM646" s="176"/>
      <c r="BN646" s="176"/>
      <c r="BO646" s="176"/>
      <c r="BP646" s="176"/>
      <c r="BQ646" s="176"/>
      <c r="BR646" s="176"/>
      <c r="BS646" s="176"/>
      <c r="BT646" s="176"/>
      <c r="BU646" s="176"/>
      <c r="BV646" s="176"/>
      <c r="BW646" s="223"/>
      <c r="BX646" s="223"/>
      <c r="BY646" s="223"/>
      <c r="BZ646" s="223"/>
      <c r="CH646" s="222">
        <f t="shared" si="1739"/>
        <v>-244.29070731271963</v>
      </c>
    </row>
    <row r="647" spans="1:86">
      <c r="A647" s="227">
        <f t="shared" si="1630"/>
        <v>5.7291666666666663E-3</v>
      </c>
      <c r="B647" s="228">
        <v>22</v>
      </c>
      <c r="C647" s="228">
        <f t="shared" si="1631"/>
        <v>1320</v>
      </c>
      <c r="D647" s="228">
        <f t="shared" si="1740"/>
        <v>8293.804605477053</v>
      </c>
      <c r="E647" s="227" t="str">
        <f t="shared" si="1687"/>
        <v>8293.80460547705i</v>
      </c>
      <c r="F647" s="227" t="str">
        <f t="shared" si="1632"/>
        <v>0.0620786056239381-0.865617468036231i</v>
      </c>
      <c r="G647" s="227" t="str">
        <f t="shared" si="1633"/>
        <v>-2.84222347219211-0.278484081413283i</v>
      </c>
      <c r="H647" s="227" t="str">
        <f t="shared" si="1634"/>
        <v>0.000762605657318551-0.010633692099934i</v>
      </c>
      <c r="I647" s="227" t="str">
        <f t="shared" si="1688"/>
        <v>0.00339190921036237-0.00165593459177243i</v>
      </c>
      <c r="J647" s="223" t="str">
        <f>IMPRODUCT(1/Nt_input,AJ625)</f>
        <v>7.84237990303014E-15-9.83241266183677E-15i</v>
      </c>
      <c r="K647" s="246" t="str">
        <f t="shared" si="1689"/>
        <v>1.03188083769319E-17-4.63371192310163E-17i</v>
      </c>
      <c r="L647" s="222">
        <f t="shared" si="1690"/>
        <v>-326.47121927862878</v>
      </c>
      <c r="M647" s="222">
        <f t="shared" si="1635"/>
        <v>410.78674030756366</v>
      </c>
      <c r="N647" s="224">
        <f t="shared" si="1636"/>
        <v>20.786740307563637</v>
      </c>
      <c r="O647" s="223" t="str">
        <f t="shared" si="1637"/>
        <v>-11.548494156391-17.2835429045637i</v>
      </c>
      <c r="P647" s="223" t="str">
        <f t="shared" si="1638"/>
        <v>-7.95474112858012+19.2044439177855i</v>
      </c>
      <c r="Q647" s="223" t="str">
        <f t="shared" si="1691"/>
        <v>20.3873289212229-4.05529186026826i</v>
      </c>
      <c r="R647" s="223" t="str">
        <f t="shared" si="1692"/>
        <v>-14.698445030242-14.698445030242i</v>
      </c>
      <c r="S647" s="223" t="str">
        <f t="shared" si="1693"/>
        <v>-4.05529186026851+20.3873289212229i</v>
      </c>
      <c r="T647" s="223" t="str">
        <f t="shared" si="1694"/>
        <v>19.2044439177854-7.95474112858028i</v>
      </c>
      <c r="U647" s="223" t="str">
        <f t="shared" si="1695"/>
        <v>-17.2835429045639-11.5484941563907i</v>
      </c>
      <c r="V647" s="223" t="str">
        <f t="shared" si="1696"/>
        <v>7.61411271074009E-13+20.7867403075636i</v>
      </c>
      <c r="W647" s="223" t="str">
        <f t="shared" si="1697"/>
        <v>17.2835429045641-11.5484941563903i</v>
      </c>
      <c r="X647" s="223" t="str">
        <f t="shared" si="1698"/>
        <v>-19.2044439177852-7.95474112858076i</v>
      </c>
      <c r="Y647" s="223" t="str">
        <f t="shared" si="1699"/>
        <v>4.05529186026801+20.387328921223i</v>
      </c>
      <c r="Z647" s="223" t="str">
        <f t="shared" si="1700"/>
        <v>14.6984450302419-14.6984450302421i</v>
      </c>
      <c r="AA647" s="223" t="str">
        <f t="shared" si="1701"/>
        <v>-20.387328921223-4.05529186026772i</v>
      </c>
      <c r="AB647" s="223" t="str">
        <f t="shared" si="1702"/>
        <v>7.95474112858095+19.2044439177851i</v>
      </c>
      <c r="AC647" s="223" t="str">
        <f t="shared" si="1703"/>
        <v>11.5484941563918-17.2835429045632i</v>
      </c>
      <c r="AD647" s="223" t="str">
        <f t="shared" si="1704"/>
        <v>-20.7867403075636-5.44958883445924E-13i</v>
      </c>
      <c r="AE647" s="223" t="str">
        <f t="shared" si="1705"/>
        <v>11.548494156391+17.2835429045637i</v>
      </c>
      <c r="AF647" s="223" t="str">
        <f t="shared" si="1706"/>
        <v>7.95474112858005-19.2044439177855i</v>
      </c>
      <c r="AG647" s="223" t="str">
        <f t="shared" si="1707"/>
        <v>-20.3873289212228+4.05529186026868i</v>
      </c>
      <c r="AH647" s="223" t="str">
        <f t="shared" si="1708"/>
        <v>14.6984450302426+14.6984450302414i</v>
      </c>
      <c r="AI647" s="223" t="str">
        <f t="shared" si="1709"/>
        <v>4.05529186026907-20.3873289212228i</v>
      </c>
      <c r="AJ647" s="223" t="str">
        <f t="shared" si="1710"/>
        <v>-19.2044439177856+7.9547411285798i</v>
      </c>
      <c r="AK647" s="223" t="str">
        <f t="shared" si="1711"/>
        <v>17.2835429045635+11.5484941563912i</v>
      </c>
      <c r="AL647" s="223" t="str">
        <f t="shared" si="1712"/>
        <v>-2.9030172425644E-13-20.7867403075636i</v>
      </c>
      <c r="AM647" s="223" t="str">
        <f t="shared" si="1713"/>
        <v>-17.2835429045633+11.5484941563916i</v>
      </c>
      <c r="AN647" s="223" t="str">
        <f t="shared" si="1714"/>
        <v>19.2044439177858+7.95474112857928i</v>
      </c>
      <c r="AO647" s="223" t="str">
        <f t="shared" si="1715"/>
        <v>-4.05529186026747-20.3873289212231i</v>
      </c>
      <c r="AP647" s="223" t="str">
        <f t="shared" si="1716"/>
        <v>-14.6984450302423+14.6984450302416i</v>
      </c>
      <c r="AQ647" s="223" t="str">
        <f t="shared" si="1717"/>
        <v>20.3873289212229+4.05529186026826i</v>
      </c>
      <c r="AR647" s="223" t="str">
        <f t="shared" si="1718"/>
        <v>-7.95474112858059-19.2044439177853i</v>
      </c>
      <c r="AS647" s="223" t="str">
        <f t="shared" si="1719"/>
        <v>-11.5484941563905+17.283542904564i</v>
      </c>
      <c r="AT647" s="223" t="str">
        <f t="shared" si="1720"/>
        <v>20.7867403075636+1.08991776689185E-12i</v>
      </c>
      <c r="AU647" s="223" t="str">
        <f t="shared" si="1721"/>
        <v>-11.5484941563904-17.2835429045641i</v>
      </c>
      <c r="AV647" s="223" t="str">
        <f t="shared" si="1722"/>
        <v>-7.95474112858041+19.2044439177853i</v>
      </c>
      <c r="AW647" s="223" t="str">
        <f t="shared" si="1723"/>
        <v>20.3873289212229-4.0552918602683i</v>
      </c>
      <c r="AX647" s="223" t="str">
        <f t="shared" si="1724"/>
        <v>-14.6984450302422-14.6984450302417i</v>
      </c>
      <c r="AY647" s="223" t="str">
        <f t="shared" si="1725"/>
        <v>-4.05529186026759+20.3873289212231i</v>
      </c>
      <c r="AZ647" s="223" t="str">
        <f t="shared" si="1726"/>
        <v>19.2044439177858-7.95474112857918i</v>
      </c>
      <c r="BA647" s="223" t="str">
        <f t="shared" si="1727"/>
        <v>-17.2835429045633-11.5484941563915i</v>
      </c>
      <c r="BB647" s="223" t="str">
        <f t="shared" si="1728"/>
        <v>-2.54657159189484E-13+20.7867403075636i</v>
      </c>
      <c r="BC647" s="223" t="str">
        <f t="shared" si="1729"/>
        <v>17.2835429045636-11.5484941563911i</v>
      </c>
      <c r="BD647" s="223" t="str">
        <f t="shared" si="1730"/>
        <v>-19.2044439177855-7.95474112857991i</v>
      </c>
      <c r="BE647" s="223" t="str">
        <f t="shared" si="1731"/>
        <v>4.0552918602671+20.3873289212232i</v>
      </c>
      <c r="BF647" s="223" t="str">
        <f t="shared" si="1732"/>
        <v>14.6984450302426-14.6984450302414i</v>
      </c>
      <c r="BG647" s="223" t="str">
        <f t="shared" si="1733"/>
        <v>-20.3873289212228-4.0552918602688i</v>
      </c>
      <c r="BH647" s="223" t="str">
        <f t="shared" si="1734"/>
        <v>7.95474112857995+19.2044439177855i</v>
      </c>
      <c r="BI647" s="223" t="str">
        <f t="shared" si="1735"/>
        <v>11.5484941563945-17.2835429045613i</v>
      </c>
      <c r="BJ647" s="223" t="str">
        <f t="shared" si="1736"/>
        <v>-20.7867403075636-3.554959402675E-12i</v>
      </c>
      <c r="BK647" s="223" t="str">
        <f t="shared" si="1737"/>
        <v>11.5484941563884+17.2835429045654i</v>
      </c>
      <c r="BL647" s="223" t="str">
        <f t="shared" si="1738"/>
        <v>7.95474112858296-19.2044439177843i</v>
      </c>
      <c r="BM647" s="176"/>
      <c r="BN647" s="176"/>
      <c r="BO647" s="176"/>
      <c r="BP647" s="176"/>
      <c r="BQ647" s="176"/>
      <c r="BR647" s="176"/>
      <c r="BS647" s="176"/>
      <c r="BT647" s="176"/>
      <c r="BU647" s="176"/>
      <c r="BV647" s="176"/>
      <c r="BW647" s="223"/>
      <c r="BX647" s="223"/>
      <c r="BY647" s="223"/>
      <c r="BZ647" s="223"/>
      <c r="CH647" s="222">
        <f t="shared" si="1739"/>
        <v>-278.0085045696394</v>
      </c>
    </row>
    <row r="648" spans="1:86">
      <c r="A648" s="227">
        <f t="shared" si="1630"/>
        <v>5.9895833333333329E-3</v>
      </c>
      <c r="B648" s="228">
        <v>23</v>
      </c>
      <c r="C648" s="228">
        <f t="shared" si="1631"/>
        <v>1380</v>
      </c>
      <c r="D648" s="228">
        <f t="shared" si="1740"/>
        <v>8670.7957239078296</v>
      </c>
      <c r="E648" s="227" t="str">
        <f t="shared" si="1687"/>
        <v>8670.79572390783i</v>
      </c>
      <c r="F648" s="227" t="str">
        <f t="shared" si="1632"/>
        <v>0.0547054675052407-0.828558809151268i</v>
      </c>
      <c r="G648" s="227" t="str">
        <f t="shared" si="1633"/>
        <v>-2.85354255493721-0.304742336958425i</v>
      </c>
      <c r="H648" s="227" t="str">
        <f t="shared" si="1634"/>
        <v>0.000672030220177265-0.01017844439206i</v>
      </c>
      <c r="I648" s="227" t="str">
        <f t="shared" si="1688"/>
        <v>0.0033142044555614-0.00170227720741448i</v>
      </c>
      <c r="J648" s="223" t="str">
        <f>IMPRODUCT(1/Nt_input,AK625)</f>
        <v>-1.59198622709002E-14-8.53407622347645E-13i</v>
      </c>
      <c r="K648" s="246" t="str">
        <f t="shared" si="1689"/>
        <v>-1.50549802262632E-15-2.80126732570569E-15i</v>
      </c>
      <c r="L648" s="222">
        <f t="shared" si="1690"/>
        <v>-289.95093242529083</v>
      </c>
      <c r="M648" s="222">
        <f t="shared" si="1635"/>
        <v>409.32526133406844</v>
      </c>
      <c r="N648" s="224">
        <f t="shared" si="1636"/>
        <v>19.325261334068433</v>
      </c>
      <c r="O648" s="223" t="str">
        <f t="shared" si="1637"/>
        <v>-12.2598160050403-14.9386290252016i</v>
      </c>
      <c r="P648" s="223" t="str">
        <f t="shared" si="1638"/>
        <v>-3.7701714567092+18.9539318564i</v>
      </c>
      <c r="Q648" s="223" t="str">
        <f t="shared" si="1691"/>
        <v>17.043358909604-9.10986513118945i</v>
      </c>
      <c r="R648" s="223" t="str">
        <f t="shared" si="1692"/>
        <v>-17.8542134069775-7.39545733867376i</v>
      </c>
      <c r="S648" s="223" t="str">
        <f t="shared" si="1693"/>
        <v>5.60982724921784+18.4931220691362i</v>
      </c>
      <c r="T648" s="223" t="str">
        <f t="shared" si="1694"/>
        <v>10.7365399425328-16.0683675490834i</v>
      </c>
      <c r="U648" s="223" t="str">
        <f t="shared" si="1695"/>
        <v>-19.2322049186137+1.89420685208591i</v>
      </c>
      <c r="V648" s="223" t="str">
        <f t="shared" si="1696"/>
        <v>13.6650233375218+13.6650233375221i</v>
      </c>
      <c r="W648" s="223" t="str">
        <f t="shared" si="1697"/>
        <v>1.89420685208631-19.2322049186137i</v>
      </c>
      <c r="X648" s="223" t="str">
        <f t="shared" si="1698"/>
        <v>-16.0683675490837+10.7365399425325i</v>
      </c>
      <c r="Y648" s="223" t="str">
        <f t="shared" si="1699"/>
        <v>18.4931220691361+5.60982724921827i</v>
      </c>
      <c r="Z648" s="223" t="str">
        <f t="shared" si="1700"/>
        <v>-7.39545733867428-17.8542134069773i</v>
      </c>
      <c r="AA648" s="223" t="str">
        <f t="shared" si="1701"/>
        <v>-9.10986513118999+17.0433589096037i</v>
      </c>
      <c r="AB648" s="223" t="str">
        <f t="shared" si="1702"/>
        <v>18.9539318564-3.77017145670933i</v>
      </c>
      <c r="AC648" s="223" t="str">
        <f t="shared" si="1703"/>
        <v>-14.9386290252022-12.2598160050397i</v>
      </c>
      <c r="AD648" s="223" t="str">
        <f t="shared" si="1704"/>
        <v>-4.73499043045366E-13+19.3252613340684i</v>
      </c>
      <c r="AE648" s="223" t="str">
        <f t="shared" si="1705"/>
        <v>14.9386290252014-12.2598160050406i</v>
      </c>
      <c r="AF648" s="223" t="str">
        <f t="shared" si="1706"/>
        <v>-18.9539318563998-3.77017145671013i</v>
      </c>
      <c r="AG648" s="223" t="str">
        <f t="shared" si="1707"/>
        <v>9.10986513118922+17.0433589096041i</v>
      </c>
      <c r="AH648" s="223" t="str">
        <f t="shared" si="1708"/>
        <v>7.39545733867326-17.8542134069777i</v>
      </c>
      <c r="AI648" s="223" t="str">
        <f t="shared" si="1709"/>
        <v>-18.4931220691363+5.60982724921749i</v>
      </c>
      <c r="AJ648" s="223" t="str">
        <f t="shared" si="1710"/>
        <v>16.0683675490832+10.7365399425332i</v>
      </c>
      <c r="AK648" s="223" t="str">
        <f t="shared" si="1711"/>
        <v>-1.89420685208742-19.2322049186136i</v>
      </c>
      <c r="AL648" s="223" t="str">
        <f t="shared" si="1712"/>
        <v>-13.6650233375225+13.6650233375215i</v>
      </c>
      <c r="AM648" s="223" t="str">
        <f t="shared" si="1713"/>
        <v>19.2322049186137+1.89420685208678i</v>
      </c>
      <c r="AN648" s="223" t="str">
        <f t="shared" si="1714"/>
        <v>-10.7365399425338-16.0683675490828i</v>
      </c>
      <c r="AO648" s="223" t="str">
        <f t="shared" si="1715"/>
        <v>-5.60982724921871+18.493122069136i</v>
      </c>
      <c r="AP648" s="223" t="str">
        <f t="shared" si="1716"/>
        <v>17.8542134069775-7.39545733867384i</v>
      </c>
      <c r="AQ648" s="223" t="str">
        <f t="shared" si="1717"/>
        <v>-17.0433589096045-9.10986513118866i</v>
      </c>
      <c r="AR648" s="223" t="str">
        <f t="shared" si="1718"/>
        <v>3.77017145670901+18.9539318564001i</v>
      </c>
      <c r="AS648" s="223" t="str">
        <f t="shared" si="1719"/>
        <v>12.25981600504-14.9386290252019i</v>
      </c>
      <c r="AT648" s="223" t="str">
        <f t="shared" si="1720"/>
        <v>-19.3252613340684-9.46998086090731E-13i</v>
      </c>
      <c r="AU648" s="223" t="str">
        <f t="shared" si="1721"/>
        <v>12.2598160050402+14.9386290252017i</v>
      </c>
      <c r="AV648" s="223" t="str">
        <f t="shared" si="1722"/>
        <v>3.77017145670872-18.9539318564001i</v>
      </c>
      <c r="AW648" s="223" t="str">
        <f t="shared" si="1723"/>
        <v>-17.0433589096043+9.10986513118891i</v>
      </c>
      <c r="AX648" s="223" t="str">
        <f t="shared" si="1724"/>
        <v>17.8542134069776+7.39545733867357i</v>
      </c>
      <c r="AY648" s="223" t="str">
        <f t="shared" si="1725"/>
        <v>-5.60982724921875-18.4931220691359i</v>
      </c>
      <c r="AZ648" s="223" t="str">
        <f t="shared" si="1726"/>
        <v>-10.7365399425336+16.0683675490829i</v>
      </c>
      <c r="BA648" s="223" t="str">
        <f t="shared" si="1727"/>
        <v>19.2322049186137-1.89420685208695i</v>
      </c>
      <c r="BB648" s="223" t="str">
        <f t="shared" si="1728"/>
        <v>-13.6650233375226-13.6650233375213i</v>
      </c>
      <c r="BC648" s="223" t="str">
        <f t="shared" si="1729"/>
        <v>-1.89420685208712+19.2322049186136i</v>
      </c>
      <c r="BD648" s="223" t="str">
        <f t="shared" si="1730"/>
        <v>16.068367549083-10.7365399425335i</v>
      </c>
      <c r="BE648" s="223" t="str">
        <f t="shared" si="1731"/>
        <v>-18.4931220691358-5.60982724921917i</v>
      </c>
      <c r="BF648" s="223" t="str">
        <f t="shared" si="1732"/>
        <v>7.39545733867342+17.8542134069777i</v>
      </c>
      <c r="BG648" s="223" t="str">
        <f t="shared" si="1733"/>
        <v>9.10986513118737-17.0433589096051i</v>
      </c>
      <c r="BH648" s="223" t="str">
        <f t="shared" si="1734"/>
        <v>-18.9539318563983+3.77017145671797i</v>
      </c>
      <c r="BI648" s="223" t="str">
        <f t="shared" si="1735"/>
        <v>14.9386290251992+12.2598160050433i</v>
      </c>
      <c r="BJ648" s="223" t="str">
        <f t="shared" si="1736"/>
        <v>-2.69893008814027E-12-19.3252613340684i</v>
      </c>
      <c r="BK648" s="223" t="str">
        <f t="shared" si="1737"/>
        <v>-14.9386290251959+12.2598160050473i</v>
      </c>
      <c r="BL648" s="223" t="str">
        <f t="shared" si="1738"/>
        <v>18.9539318563993+3.77017145671295i</v>
      </c>
      <c r="BM648" s="176"/>
      <c r="BN648" s="176"/>
      <c r="BO648" s="176"/>
      <c r="BP648" s="176"/>
      <c r="BQ648" s="176"/>
      <c r="BR648" s="176"/>
      <c r="BS648" s="176"/>
      <c r="BT648" s="176"/>
      <c r="BU648" s="176"/>
      <c r="BV648" s="176"/>
      <c r="BW648" s="223"/>
      <c r="BX648" s="223"/>
      <c r="BY648" s="223"/>
      <c r="BZ648" s="223"/>
      <c r="CH648" s="222">
        <f t="shared" si="1739"/>
        <v>-241.37535861542386</v>
      </c>
    </row>
    <row r="649" spans="1:86">
      <c r="A649" s="227">
        <f t="shared" si="1630"/>
        <v>6.2499999999999995E-3</v>
      </c>
      <c r="B649" s="228">
        <v>24</v>
      </c>
      <c r="C649" s="228">
        <f t="shared" si="1631"/>
        <v>1440</v>
      </c>
      <c r="D649" s="228">
        <f t="shared" si="1740"/>
        <v>9047.7868423386044</v>
      </c>
      <c r="E649" s="227" t="str">
        <f t="shared" si="1687"/>
        <v>9047.7868423386i</v>
      </c>
      <c r="F649" s="227" t="str">
        <f t="shared" si="1632"/>
        <v>0.048225589479449-0.794499991438455i</v>
      </c>
      <c r="G649" s="227" t="str">
        <f t="shared" si="1633"/>
        <v>-2.86529513544138-0.330074088543719i</v>
      </c>
      <c r="H649" s="227" t="str">
        <f t="shared" si="1634"/>
        <v>0.00059242805141822-0.00976004828267066i</v>
      </c>
      <c r="I649" s="227" t="str">
        <f t="shared" si="1688"/>
        <v>0.00323741967425551-0.00174352165850894i</v>
      </c>
      <c r="J649" s="223" t="str">
        <f>IMPRODUCT(1/Nt_input,AL625)</f>
        <v>3.99889885473789E-13+2.32699276514481E-13i</v>
      </c>
      <c r="K649" s="246" t="str">
        <f t="shared" si="1689"/>
        <v>1.70032761129099E-15+5.61285396307933E-17i</v>
      </c>
      <c r="L649" s="222">
        <f t="shared" si="1690"/>
        <v>-295.38461797459365</v>
      </c>
      <c r="M649" s="222">
        <f t="shared" si="1635"/>
        <v>407.67766952966372</v>
      </c>
      <c r="N649" s="224">
        <f t="shared" si="1636"/>
        <v>17.677669529663696</v>
      </c>
      <c r="O649" s="223" t="str">
        <f t="shared" si="1637"/>
        <v>-12.4999999999999-12.5000000000001i</v>
      </c>
      <c r="P649" s="223" t="str">
        <f t="shared" si="1638"/>
        <v>-3.2486654265979E-15+17.6776695296637i</v>
      </c>
      <c r="Q649" s="223" t="str">
        <f t="shared" si="1691"/>
        <v>12.5000000000001-12.4999999999999i</v>
      </c>
      <c r="R649" s="223" t="str">
        <f t="shared" si="1692"/>
        <v>-17.6776695296637-6.4973308531958E-15i</v>
      </c>
      <c r="S649" s="223" t="str">
        <f t="shared" si="1693"/>
        <v>12.4999999999997+12.5000000000003i</v>
      </c>
      <c r="T649" s="223" t="str">
        <f t="shared" si="1694"/>
        <v>-5.2408543967269E-13-17.6776695296637i</v>
      </c>
      <c r="U649" s="223" t="str">
        <f t="shared" si="1695"/>
        <v>-12.5000000000002+12.4999999999998i</v>
      </c>
      <c r="V649" s="223" t="str">
        <f t="shared" si="1696"/>
        <v>17.6776695296637-7.4064971846182E-13i</v>
      </c>
      <c r="W649" s="223" t="str">
        <f t="shared" si="1697"/>
        <v>-12.4999999999999-12.5000000000001i</v>
      </c>
      <c r="X649" s="223" t="str">
        <f t="shared" si="1698"/>
        <v>-8.64093254822228E-13+17.6776695296637i</v>
      </c>
      <c r="Y649" s="223" t="str">
        <f t="shared" si="1699"/>
        <v>12.4999999999999-12.5000000000001i</v>
      </c>
      <c r="Z649" s="223" t="str">
        <f t="shared" si="1700"/>
        <v>-17.6776695296637-7.10332674380449E-13i</v>
      </c>
      <c r="AA649" s="223" t="str">
        <f t="shared" si="1701"/>
        <v>12.5000000000002+12.4999999999998i</v>
      </c>
      <c r="AB649" s="223" t="str">
        <f t="shared" si="1702"/>
        <v>4.93768395591318E-13-17.6776695296637i</v>
      </c>
      <c r="AC649" s="223" t="str">
        <f t="shared" si="1703"/>
        <v>-12.4999999999997+12.5000000000003i</v>
      </c>
      <c r="AD649" s="223" t="str">
        <f t="shared" si="1704"/>
        <v>17.6776695296637+2.77204116802186E-13i</v>
      </c>
      <c r="AE649" s="223" t="str">
        <f t="shared" si="1705"/>
        <v>-12.5000000000004-12.4999999999996i</v>
      </c>
      <c r="AF649" s="223" t="str">
        <f t="shared" si="1706"/>
        <v>-1.86247234707759E-13+17.6776695296637i</v>
      </c>
      <c r="AG649" s="223" t="str">
        <f t="shared" si="1707"/>
        <v>12.5000000000007-12.4999999999993i</v>
      </c>
      <c r="AH649" s="223" t="str">
        <f t="shared" si="1708"/>
        <v>-17.6776695296637+3.0317044081372E-14i</v>
      </c>
      <c r="AI649" s="223" t="str">
        <f t="shared" si="1709"/>
        <v>12.4999999999995+12.5000000000005i</v>
      </c>
      <c r="AJ649" s="223" t="str">
        <f t="shared" si="1710"/>
        <v>-2.46881322870502E-13-17.6776695296637i</v>
      </c>
      <c r="AK649" s="223" t="str">
        <f t="shared" si="1711"/>
        <v>-12.5000000000005+12.4999999999995i</v>
      </c>
      <c r="AL649" s="223" t="str">
        <f t="shared" si="1712"/>
        <v>17.6776695296637-3.37838204964932E-13i</v>
      </c>
      <c r="AM649" s="223" t="str">
        <f t="shared" si="1713"/>
        <v>-12.4999999999997-12.5000000000003i</v>
      </c>
      <c r="AN649" s="223" t="str">
        <f t="shared" si="1714"/>
        <v>5.54402483754061E-13+17.6776695296637i</v>
      </c>
      <c r="AO649" s="223" t="str">
        <f t="shared" si="1715"/>
        <v>12.5000000000002-12.4999999999999i</v>
      </c>
      <c r="AP649" s="223" t="str">
        <f t="shared" si="1716"/>
        <v>-17.6776695296637+7.70966762543193E-13i</v>
      </c>
      <c r="AQ649" s="223" t="str">
        <f t="shared" si="1717"/>
        <v>12.4999999999999+12.5000000000001i</v>
      </c>
      <c r="AR649" s="223" t="str">
        <f t="shared" si="1718"/>
        <v>7.70972512393506E-13-17.6776695296637i</v>
      </c>
      <c r="AS649" s="223" t="str">
        <f t="shared" si="1719"/>
        <v>-12.4999999999999+12.5000000000001i</v>
      </c>
      <c r="AT649" s="223" t="str">
        <f t="shared" si="1720"/>
        <v>17.6776695296637+5.54408233604375E-13i</v>
      </c>
      <c r="AU649" s="223" t="str">
        <f t="shared" si="1721"/>
        <v>-12.5000000000002-12.4999999999998i</v>
      </c>
      <c r="AV649" s="223" t="str">
        <f t="shared" si="1722"/>
        <v>-5.89058748204647E-13+17.6776695296637i</v>
      </c>
      <c r="AW649" s="223" t="str">
        <f t="shared" si="1723"/>
        <v>12.4999999999996-12.5000000000004i</v>
      </c>
      <c r="AX649" s="223" t="str">
        <f t="shared" si="1724"/>
        <v>-17.6776695296637-3.72494469415518E-13i</v>
      </c>
      <c r="AY649" s="223" t="str">
        <f t="shared" si="1725"/>
        <v>12.5000000000005+12.4999999999995i</v>
      </c>
      <c r="AZ649" s="223" t="str">
        <f t="shared" si="1726"/>
        <v>1.55930190626387E-13-17.6776695296637i</v>
      </c>
      <c r="BA649" s="223" t="str">
        <f t="shared" si="1727"/>
        <v>-12.5000000000006+12.4999999999994i</v>
      </c>
      <c r="BB649" s="223" t="str">
        <f t="shared" si="1728"/>
        <v>17.6776695296637-6.0634088162744E-14i</v>
      </c>
      <c r="BC649" s="223" t="str">
        <f t="shared" si="1729"/>
        <v>-12.4999999999994-12.5000000000006i</v>
      </c>
      <c r="BD649" s="223" t="str">
        <f t="shared" si="1730"/>
        <v>2.77198366951875E-13+17.6776695296637i</v>
      </c>
      <c r="BE649" s="223" t="str">
        <f t="shared" si="1731"/>
        <v>12.499999999998-12.500000000002i</v>
      </c>
      <c r="BF649" s="223" t="str">
        <f t="shared" si="1732"/>
        <v>-17.6776695296637-3.02324446171065E-12i</v>
      </c>
      <c r="BG649" s="223" t="str">
        <f t="shared" si="1733"/>
        <v>12.5000000000059+12.4999999999941i</v>
      </c>
      <c r="BH649" s="223" t="str">
        <f t="shared" si="1734"/>
        <v>-2.46883047825597E-12-17.6776695296637i</v>
      </c>
      <c r="BI649" s="223" t="str">
        <f t="shared" si="1735"/>
        <v>-12.5000000000026+12.4999999999974i</v>
      </c>
      <c r="BJ649" s="223" t="str">
        <f t="shared" si="1736"/>
        <v>17.6776695296637-7.96090541822258E-12i</v>
      </c>
      <c r="BK649" s="223" t="str">
        <f t="shared" si="1737"/>
        <v>-12.5000000000013-12.4999999999987i</v>
      </c>
      <c r="BL649" s="223" t="str">
        <f t="shared" si="1738"/>
        <v>-4.3832699724585E-12+17.6776695296637i</v>
      </c>
      <c r="BM649" s="176"/>
      <c r="BN649" s="176"/>
      <c r="BO649" s="176"/>
      <c r="BP649" s="176"/>
      <c r="BQ649" s="176"/>
      <c r="BR649" s="176"/>
      <c r="BS649" s="176"/>
      <c r="BT649" s="176"/>
      <c r="BU649" s="176"/>
      <c r="BV649" s="176"/>
      <c r="BW649" s="223"/>
      <c r="BX649" s="223"/>
      <c r="BY649" s="223"/>
      <c r="BZ649" s="223"/>
      <c r="CH649" s="222">
        <f t="shared" si="1739"/>
        <v>-246.69462706119572</v>
      </c>
    </row>
    <row r="650" spans="1:86">
      <c r="A650" s="227">
        <f t="shared" si="1630"/>
        <v>6.5104166666666661E-3</v>
      </c>
      <c r="B650" s="228">
        <v>25</v>
      </c>
      <c r="C650" s="228">
        <f t="shared" si="1631"/>
        <v>1500</v>
      </c>
      <c r="D650" s="228">
        <f t="shared" si="1740"/>
        <v>9424.7779607693792</v>
      </c>
      <c r="E650" s="227" t="str">
        <f t="shared" si="1687"/>
        <v>9424.77796076938i</v>
      </c>
      <c r="F650" s="227" t="str">
        <f t="shared" si="1632"/>
        <v>0.0425009196287636-0.763093316099329i</v>
      </c>
      <c r="G650" s="227" t="str">
        <f t="shared" si="1633"/>
        <v>-2.87747272733913-0.354547008282458i</v>
      </c>
      <c r="H650" s="227" t="str">
        <f t="shared" si="1634"/>
        <v>0.000522103249974385-0.00937423246012665i</v>
      </c>
      <c r="I650" s="227" t="str">
        <f t="shared" si="1688"/>
        <v>0.00316176832741067-0.00178004207571258i</v>
      </c>
      <c r="J650" s="223" t="str">
        <f>IMPRODUCT(1/Nt_input,AM625)</f>
        <v>5.49505306166562E-14+8.51055337314214E-14i</v>
      </c>
      <c r="K650" s="246" t="str">
        <f t="shared" si="1689"/>
        <v>3.2523227819606E-16+1.71269724459008E-16i</v>
      </c>
      <c r="L650" s="222">
        <f t="shared" si="1690"/>
        <v>-308.69314584770655</v>
      </c>
      <c r="M650" s="222">
        <f t="shared" si="1635"/>
        <v>405.85983210409114</v>
      </c>
      <c r="N650" s="224">
        <f t="shared" si="1636"/>
        <v>15.859832104091145</v>
      </c>
      <c r="O650" s="223" t="str">
        <f t="shared" si="1637"/>
        <v>-12.2598160050404-10.0613709747983i</v>
      </c>
      <c r="P650" s="223" t="str">
        <f t="shared" si="1638"/>
        <v>3.09409975230885+15.5550898773592i</v>
      </c>
      <c r="Q650" s="223" t="str">
        <f t="shared" si="1691"/>
        <v>7.47627310047674-13.9871231815927i</v>
      </c>
      <c r="R650" s="223" t="str">
        <f t="shared" si="1692"/>
        <v>-14.6525742700352+6.0692949863276i</v>
      </c>
      <c r="S650" s="223" t="str">
        <f t="shared" si="1693"/>
        <v>15.1769130583453+4.60386624364651i</v>
      </c>
      <c r="T650" s="223" t="str">
        <f t="shared" si="1694"/>
        <v>-8.81125061772225-13.1869684507717i</v>
      </c>
      <c r="U650" s="223" t="str">
        <f t="shared" si="1695"/>
        <v>-1.55453538894967+15.7834626775769i</v>
      </c>
      <c r="V650" s="223" t="str">
        <f t="shared" si="1696"/>
        <v>11.214594829283-11.2145948292829i</v>
      </c>
      <c r="W650" s="223" t="str">
        <f t="shared" si="1697"/>
        <v>-15.7834626775769+1.55453538894945i</v>
      </c>
      <c r="X650" s="223" t="str">
        <f t="shared" si="1698"/>
        <v>13.1869684507725+8.81125061772116i</v>
      </c>
      <c r="Y650" s="223" t="str">
        <f t="shared" si="1699"/>
        <v>-4.60386624364627-15.1769130583454i</v>
      </c>
      <c r="Z650" s="223" t="str">
        <f t="shared" si="1700"/>
        <v>-6.06929498632782+14.6525742700351i</v>
      </c>
      <c r="AA650" s="223" t="str">
        <f t="shared" si="1701"/>
        <v>13.987123181593-7.47627310047623i</v>
      </c>
      <c r="AB650" s="223" t="str">
        <f t="shared" si="1702"/>
        <v>-15.5550898773593-3.09409975230828i</v>
      </c>
      <c r="AC650" s="223" t="str">
        <f t="shared" si="1703"/>
        <v>10.0613709747986+12.2598160050403i</v>
      </c>
      <c r="AD650" s="223" t="str">
        <f t="shared" si="1704"/>
        <v>2.2149735960569E-13-15.8598321040911i</v>
      </c>
      <c r="AE650" s="223" t="str">
        <f t="shared" si="1705"/>
        <v>-10.0613709747989+12.25981600504i</v>
      </c>
      <c r="AF650" s="223" t="str">
        <f t="shared" si="1706"/>
        <v>15.5550898773591-3.09409975230939i</v>
      </c>
      <c r="AG650" s="223" t="str">
        <f t="shared" si="1707"/>
        <v>-13.9871231815927-7.47627310047667i</v>
      </c>
      <c r="AH650" s="223" t="str">
        <f t="shared" si="1708"/>
        <v>6.06929498632736+14.6525742700353i</v>
      </c>
      <c r="AI650" s="223" t="str">
        <f t="shared" si="1709"/>
        <v>4.60386624364675-15.1769130583452i</v>
      </c>
      <c r="AJ650" s="223" t="str">
        <f t="shared" si="1710"/>
        <v>-13.1869684507719+8.81125061772205i</v>
      </c>
      <c r="AK650" s="223" t="str">
        <f t="shared" si="1711"/>
        <v>15.7834626775769+1.55453538894995i</v>
      </c>
      <c r="AL650" s="223" t="str">
        <f t="shared" si="1712"/>
        <v>-11.2145948292827-11.2145948292832i</v>
      </c>
      <c r="AM650" s="223" t="str">
        <f t="shared" si="1713"/>
        <v>1.55453538894917+15.783462677577i</v>
      </c>
      <c r="AN650" s="223" t="str">
        <f t="shared" si="1714"/>
        <v>8.81125061772138-13.1869684507723i</v>
      </c>
      <c r="AO650" s="223" t="str">
        <f t="shared" si="1715"/>
        <v>-15.1769130583454+4.60386624364612i</v>
      </c>
      <c r="AP650" s="223" t="str">
        <f t="shared" si="1716"/>
        <v>14.6525742700351+6.06929498632798i</v>
      </c>
      <c r="AQ650" s="223" t="str">
        <f t="shared" si="1717"/>
        <v>-7.47627310047609-13.9871231815931i</v>
      </c>
      <c r="AR650" s="223" t="str">
        <f t="shared" si="1718"/>
        <v>-3.09409975230849+15.5550898773593i</v>
      </c>
      <c r="AS650" s="223" t="str">
        <f t="shared" si="1719"/>
        <v>12.2598160050404-10.0613709747984i</v>
      </c>
      <c r="AT650" s="223" t="str">
        <f t="shared" si="1720"/>
        <v>-15.8598321040911-4.42994719211382E-13i</v>
      </c>
      <c r="AU650" s="223" t="str">
        <f t="shared" si="1721"/>
        <v>12.2598160050408+10.0613709747978i</v>
      </c>
      <c r="AV650" s="223" t="str">
        <f t="shared" si="1722"/>
        <v>-3.09409975230917-15.5550898773591i</v>
      </c>
      <c r="AW650" s="223" t="str">
        <f t="shared" si="1723"/>
        <v>-7.47627310047686+13.9871231815926i</v>
      </c>
      <c r="AX650" s="223" t="str">
        <f t="shared" si="1724"/>
        <v>14.6525742700354-6.06929498632715i</v>
      </c>
      <c r="AY650" s="223" t="str">
        <f t="shared" si="1725"/>
        <v>-15.1769130583456-4.60386624364545i</v>
      </c>
      <c r="AZ650" s="223" t="str">
        <f t="shared" si="1726"/>
        <v>8.81125061772187+13.186968450772i</v>
      </c>
      <c r="BA650" s="223" t="str">
        <f t="shared" si="1727"/>
        <v>1.55453538895017-15.7834626775769i</v>
      </c>
      <c r="BB650" s="223" t="str">
        <f t="shared" si="1728"/>
        <v>-11.2145948292834+11.2145948292825i</v>
      </c>
      <c r="BC650" s="223" t="str">
        <f t="shared" si="1729"/>
        <v>15.783462677577-1.55453538894895i</v>
      </c>
      <c r="BD650" s="223" t="str">
        <f t="shared" si="1730"/>
        <v>-13.1869684507713-8.81125061772289i</v>
      </c>
      <c r="BE650" s="223" t="str">
        <f t="shared" si="1731"/>
        <v>4.60386624364428+15.176913058346i</v>
      </c>
      <c r="BF650" s="223" t="str">
        <f t="shared" si="1732"/>
        <v>6.06929498632974-14.6525742700344i</v>
      </c>
      <c r="BG650" s="223" t="str">
        <f t="shared" si="1733"/>
        <v>-13.987123181594+7.47627310047439i</v>
      </c>
      <c r="BH650" s="223" t="str">
        <f t="shared" si="1734"/>
        <v>15.5550898773586+3.09409975231191i</v>
      </c>
      <c r="BI650" s="223" t="str">
        <f t="shared" si="1735"/>
        <v>-10.0613709747957-12.2598160050426i</v>
      </c>
      <c r="BJ650" s="223" t="str">
        <f t="shared" si="1736"/>
        <v>-3.93252774147875E-12+15.8598321040911i</v>
      </c>
      <c r="BK650" s="223" t="str">
        <f t="shared" si="1737"/>
        <v>10.0613709748018-12.2598160050376i</v>
      </c>
      <c r="BL650" s="223" t="str">
        <f t="shared" si="1738"/>
        <v>-15.5550898773601+3.0940997523042i</v>
      </c>
      <c r="BM650" s="176"/>
      <c r="BN650" s="176"/>
      <c r="BO650" s="176"/>
      <c r="BP650" s="176"/>
      <c r="BQ650" s="176"/>
      <c r="BR650" s="176"/>
      <c r="BS650" s="176"/>
      <c r="BT650" s="176"/>
      <c r="BU650" s="176"/>
      <c r="BV650" s="176"/>
      <c r="BW650" s="223"/>
      <c r="BX650" s="223"/>
      <c r="BY650" s="223"/>
      <c r="BZ650" s="223"/>
      <c r="CH650" s="222">
        <f t="shared" si="1739"/>
        <v>-259.88746292987008</v>
      </c>
    </row>
    <row r="651" spans="1:86">
      <c r="A651" s="227">
        <f t="shared" si="1630"/>
        <v>6.7708333333333327E-3</v>
      </c>
      <c r="B651" s="228">
        <v>26</v>
      </c>
      <c r="C651" s="228">
        <f t="shared" si="1631"/>
        <v>1560</v>
      </c>
      <c r="D651" s="228">
        <f t="shared" si="1740"/>
        <v>9801.769079200154</v>
      </c>
      <c r="E651" s="227" t="str">
        <f t="shared" si="1687"/>
        <v>9801.76907920015i</v>
      </c>
      <c r="F651" s="227" t="str">
        <f t="shared" si="1632"/>
        <v>0.0374190292232189-0.734042387025071i</v>
      </c>
      <c r="G651" s="227" t="str">
        <f t="shared" si="1633"/>
        <v>-2.89006660138951-0.378217181176311i</v>
      </c>
      <c r="H651" s="227" t="str">
        <f t="shared" si="1634"/>
        <v>0.000459674683253375-0.00901735584152802i</v>
      </c>
      <c r="I651" s="227" t="str">
        <f t="shared" si="1688"/>
        <v>0.00308742849021346-0.00181219202829606i</v>
      </c>
      <c r="J651" s="223" t="str">
        <f>IMPRODUCT(1/Nt_input,AN625)</f>
        <v>-4.40313021774722E-13+3.503863865717E-13i</v>
      </c>
      <c r="K651" s="246" t="str">
        <f t="shared" si="1689"/>
        <v>-7.2446755147056E-16+1.87972466049951E-15i</v>
      </c>
      <c r="L651" s="222">
        <f t="shared" si="1690"/>
        <v>-293.91664623706123</v>
      </c>
      <c r="M651" s="222">
        <f t="shared" si="1635"/>
        <v>403.88925582549007</v>
      </c>
      <c r="N651" s="224">
        <f t="shared" si="1636"/>
        <v>13.889255825490062</v>
      </c>
      <c r="O651" s="223" t="str">
        <f t="shared" si="1637"/>
        <v>-11.5484941563911-7.71645709543635i</v>
      </c>
      <c r="P651" s="223" t="str">
        <f t="shared" si="1638"/>
        <v>5.3151880922953+12.8319991789834i</v>
      </c>
      <c r="Q651" s="223" t="str">
        <f t="shared" si="1691"/>
        <v>2.70965939155927-13.6223776693955i</v>
      </c>
      <c r="R651" s="223" t="str">
        <f t="shared" si="1692"/>
        <v>-9.82118697983905+9.82118697983851i</v>
      </c>
      <c r="S651" s="223" t="str">
        <f t="shared" si="1693"/>
        <v>13.6223776693956-2.70965939155877i</v>
      </c>
      <c r="T651" s="223" t="str">
        <f t="shared" si="1694"/>
        <v>-12.8319991789832-5.31518809229589i</v>
      </c>
      <c r="U651" s="223" t="str">
        <f t="shared" si="1695"/>
        <v>7.7164570954358+11.5484941563915i</v>
      </c>
      <c r="V651" s="223" t="str">
        <f t="shared" si="1696"/>
        <v>-6.05746204290347E-13-13.8892558254901i</v>
      </c>
      <c r="W651" s="223" t="str">
        <f t="shared" si="1697"/>
        <v>-7.71645709543593+11.5484941563914i</v>
      </c>
      <c r="X651" s="223" t="str">
        <f t="shared" si="1698"/>
        <v>12.8319991789833-5.31518809229573i</v>
      </c>
      <c r="Y651" s="223" t="str">
        <f t="shared" si="1699"/>
        <v>-13.6223776693955-2.7096593915589i</v>
      </c>
      <c r="Z651" s="223" t="str">
        <f t="shared" si="1700"/>
        <v>9.82118697983894+9.82118697983862i</v>
      </c>
      <c r="AA651" s="223" t="str">
        <f t="shared" si="1701"/>
        <v>-2.70965939155933-13.6223776693955i</v>
      </c>
      <c r="AB651" s="223" t="str">
        <f t="shared" si="1702"/>
        <v>-5.31518809229529+12.8319991789835i</v>
      </c>
      <c r="AC651" s="223" t="str">
        <f t="shared" si="1703"/>
        <v>11.5484941563911-7.71645709543634i</v>
      </c>
      <c r="AD651" s="223" t="str">
        <f t="shared" si="1704"/>
        <v>-13.8892558254901-1.70154967887493E-13i</v>
      </c>
      <c r="AE651" s="223" t="str">
        <f t="shared" si="1705"/>
        <v>11.5484941563909+7.71645709543663i</v>
      </c>
      <c r="AF651" s="223" t="str">
        <f t="shared" si="1706"/>
        <v>-5.31518809229507-12.8319991789835i</v>
      </c>
      <c r="AG651" s="223" t="str">
        <f t="shared" si="1707"/>
        <v>-2.70965939155967+13.6223776693954i</v>
      </c>
      <c r="AH651" s="223" t="str">
        <f t="shared" si="1708"/>
        <v>9.82118697983918-9.82118697983839i</v>
      </c>
      <c r="AI651" s="223" t="str">
        <f t="shared" si="1709"/>
        <v>-13.6223776693956+2.70965939155857i</v>
      </c>
      <c r="AJ651" s="223" t="str">
        <f t="shared" si="1710"/>
        <v>12.8319991789831+5.31518809229601i</v>
      </c>
      <c r="AK651" s="223" t="str">
        <f t="shared" si="1711"/>
        <v>-7.71645709543685-11.5484941563908i</v>
      </c>
      <c r="AL651" s="223" t="str">
        <f t="shared" si="1712"/>
        <v>4.35591236402853E-13+13.8892558254901i</v>
      </c>
      <c r="AM651" s="223" t="str">
        <f t="shared" si="1713"/>
        <v>7.71645709543611-11.5484941563913i</v>
      </c>
      <c r="AN651" s="223" t="str">
        <f t="shared" si="1714"/>
        <v>-12.8319991789833+5.31518809229554i</v>
      </c>
      <c r="AO651" s="223" t="str">
        <f t="shared" si="1715"/>
        <v>13.6223776693955+2.70965939155907i</v>
      </c>
      <c r="AP651" s="223" t="str">
        <f t="shared" si="1716"/>
        <v>-9.82118697983889-9.82118697983868i</v>
      </c>
      <c r="AQ651" s="223" t="str">
        <f t="shared" si="1717"/>
        <v>2.70965939155917+13.6223776693955i</v>
      </c>
      <c r="AR651" s="223" t="str">
        <f t="shared" si="1718"/>
        <v>5.31518809229544-12.8319991789834i</v>
      </c>
      <c r="AS651" s="223" t="str">
        <f t="shared" si="1719"/>
        <v>-11.5484941563913+7.71645709543611i</v>
      </c>
      <c r="AT651" s="223" t="str">
        <f t="shared" si="1720"/>
        <v>13.8892558254901+3.40309935774985E-13i</v>
      </c>
      <c r="AU651" s="223" t="str">
        <f t="shared" si="1721"/>
        <v>-11.5484941563909-7.71645709543668i</v>
      </c>
      <c r="AV651" s="223" t="str">
        <f t="shared" si="1722"/>
        <v>5.31518809229482+12.8319991789837i</v>
      </c>
      <c r="AW651" s="223" t="str">
        <f t="shared" si="1723"/>
        <v>2.70965939155984-13.6223776693954i</v>
      </c>
      <c r="AX651" s="223" t="str">
        <f t="shared" si="1724"/>
        <v>-9.82118697983923+9.82118697983833i</v>
      </c>
      <c r="AY651" s="223" t="str">
        <f t="shared" si="1725"/>
        <v>13.6223776693954-2.70965939155977i</v>
      </c>
      <c r="AZ651" s="223" t="str">
        <f t="shared" si="1726"/>
        <v>-12.8319991789836-5.31518809229489i</v>
      </c>
      <c r="BA651" s="223" t="str">
        <f t="shared" si="1727"/>
        <v>7.71645709543662+11.5484941563909i</v>
      </c>
      <c r="BB651" s="223" t="str">
        <f t="shared" si="1728"/>
        <v>3.8795058608892E-12-13.8892558254901i</v>
      </c>
      <c r="BC651" s="223" t="str">
        <f t="shared" si="1729"/>
        <v>-7.71645709543618+11.5484941563912i</v>
      </c>
      <c r="BD651" s="223" t="str">
        <f t="shared" si="1730"/>
        <v>12.8319991789818-5.31518809229921i</v>
      </c>
      <c r="BE651" s="223" t="str">
        <f t="shared" si="1731"/>
        <v>-13.6223776693944-2.70965939156467i</v>
      </c>
      <c r="BF651" s="223" t="str">
        <f t="shared" si="1732"/>
        <v>9.82118697983779+9.82118697983977i</v>
      </c>
      <c r="BG651" s="223" t="str">
        <f t="shared" si="1733"/>
        <v>-2.70965939156171-13.622377669395i</v>
      </c>
      <c r="BH651" s="223" t="str">
        <f t="shared" si="1734"/>
        <v>-5.31518809228922+12.831999178986i</v>
      </c>
      <c r="BI651" s="223" t="str">
        <f t="shared" si="1735"/>
        <v>11.5484941563929-7.71645709543368i</v>
      </c>
      <c r="BJ651" s="223" t="str">
        <f t="shared" si="1736"/>
        <v>-13.8892558254901+8.71182472805708E-13i</v>
      </c>
      <c r="BK651" s="223" t="str">
        <f t="shared" si="1737"/>
        <v>11.5484941563939+7.71645709543222i</v>
      </c>
      <c r="BL651" s="223" t="str">
        <f t="shared" si="1738"/>
        <v>-5.31518809229083-12.8319991789853i</v>
      </c>
      <c r="BM651" s="176"/>
      <c r="BN651" s="176"/>
      <c r="BO651" s="176"/>
      <c r="BP651" s="176"/>
      <c r="BQ651" s="176"/>
      <c r="BR651" s="176"/>
      <c r="BS651" s="176"/>
      <c r="BT651" s="176"/>
      <c r="BU651" s="176"/>
      <c r="BV651" s="176"/>
      <c r="BW651" s="223"/>
      <c r="BX651" s="223"/>
      <c r="BY651" s="223"/>
      <c r="BZ651" s="223"/>
      <c r="CH651" s="222">
        <f t="shared" si="1739"/>
        <v>-244.99425750967848</v>
      </c>
    </row>
    <row r="652" spans="1:86">
      <c r="A652" s="227">
        <f t="shared" si="1630"/>
        <v>7.0312499999999993E-3</v>
      </c>
      <c r="B652" s="228">
        <v>27</v>
      </c>
      <c r="C652" s="228">
        <f t="shared" si="1631"/>
        <v>1620</v>
      </c>
      <c r="D652" s="228">
        <f t="shared" si="1740"/>
        <v>10178.760197630929</v>
      </c>
      <c r="E652" s="227" t="str">
        <f t="shared" si="1687"/>
        <v>10178.7601976309i</v>
      </c>
      <c r="F652" s="227" t="str">
        <f t="shared" si="1632"/>
        <v>0.0328876229755-0.707093062100056i</v>
      </c>
      <c r="G652" s="227" t="str">
        <f t="shared" si="1633"/>
        <v>-2.90306779834357-0.401131314159055i</v>
      </c>
      <c r="H652" s="227" t="str">
        <f t="shared" si="1634"/>
        <v>0.000404008548271978-0.00868629641385287i</v>
      </c>
      <c r="I652" s="227" t="str">
        <f t="shared" si="1688"/>
        <v>0.00301454648243084-0.00184030545796118i</v>
      </c>
      <c r="J652" s="223" t="str">
        <f>IMPRODUCT(1/Nt_input,AO625)</f>
        <v>1.82300050435066E-13-2.86101003998952E-13i</v>
      </c>
      <c r="K652" s="246" t="str">
        <f t="shared" si="1689"/>
        <v>2.30387365985482E-17-1.19795255302722E-15i</v>
      </c>
      <c r="L652" s="222">
        <f t="shared" si="1690"/>
        <v>-298.42960166447875</v>
      </c>
      <c r="M652" s="222">
        <f t="shared" si="1635"/>
        <v>401.78491842064994</v>
      </c>
      <c r="N652" s="224">
        <f t="shared" si="1636"/>
        <v>11.784918420649957</v>
      </c>
      <c r="O652" s="223" t="str">
        <f t="shared" si="1637"/>
        <v>-10.3933701537818-5.55537208725496i</v>
      </c>
      <c r="P652" s="223" t="str">
        <f t="shared" si="1638"/>
        <v>6.54734987307754+9.79880155023492i</v>
      </c>
      <c r="Q652" s="223" t="str">
        <f t="shared" si="1691"/>
        <v>-1.15512400260922-11.7281708173087i</v>
      </c>
      <c r="R652" s="223" t="str">
        <f t="shared" si="1692"/>
        <v>-4.50989303135638+10.8878449211539i</v>
      </c>
      <c r="S652" s="223" t="str">
        <f t="shared" si="1693"/>
        <v>9.10986513118979-7.47627310047641i</v>
      </c>
      <c r="T652" s="223" t="str">
        <f t="shared" si="1694"/>
        <v>-11.5584745177264+2.29912352961808i</v>
      </c>
      <c r="U652" s="223" t="str">
        <f t="shared" si="1695"/>
        <v>11.2774637900334+3.42098124020874i</v>
      </c>
      <c r="V652" s="223" t="str">
        <f t="shared" si="1696"/>
        <v>-8.3331957309718-8.33319573097188i</v>
      </c>
      <c r="W652" s="223" t="str">
        <f t="shared" si="1697"/>
        <v>3.42098124020862+11.2774637900334i</v>
      </c>
      <c r="X652" s="223" t="str">
        <f t="shared" si="1698"/>
        <v>2.29912352961817-11.5584745177264i</v>
      </c>
      <c r="Y652" s="223" t="str">
        <f t="shared" si="1699"/>
        <v>-7.47627310047648+9.10986513118973i</v>
      </c>
      <c r="Z652" s="223" t="str">
        <f t="shared" si="1700"/>
        <v>10.8878449211535-4.50989303135737i</v>
      </c>
      <c r="AA652" s="223" t="str">
        <f t="shared" si="1701"/>
        <v>-11.7281708173086-1.15512400260978i</v>
      </c>
      <c r="AB652" s="223" t="str">
        <f t="shared" si="1702"/>
        <v>9.79880155023472+6.54734987307784i</v>
      </c>
      <c r="AC652" s="223" t="str">
        <f t="shared" si="1703"/>
        <v>-5.55537208725478-10.3933701537819i</v>
      </c>
      <c r="AD652" s="223" t="str">
        <f t="shared" si="1704"/>
        <v>-1.24162772893761E-13+11.78491842065i</v>
      </c>
      <c r="AE652" s="223" t="str">
        <f t="shared" si="1705"/>
        <v>5.55537208725492-10.3933701537819i</v>
      </c>
      <c r="AF652" s="223" t="str">
        <f t="shared" si="1706"/>
        <v>-9.79880155023485+6.54734987307764i</v>
      </c>
      <c r="AG652" s="223" t="str">
        <f t="shared" si="1707"/>
        <v>11.7281708173086-1.15512400260962i</v>
      </c>
      <c r="AH652" s="223" t="str">
        <f t="shared" si="1708"/>
        <v>-10.8878449211539-4.50989303135648i</v>
      </c>
      <c r="AI652" s="223" t="str">
        <f t="shared" si="1709"/>
        <v>7.47627310047629+9.10986513118988i</v>
      </c>
      <c r="AJ652" s="223" t="str">
        <f t="shared" si="1710"/>
        <v>-2.29912352961797-11.5584745177265i</v>
      </c>
      <c r="AK652" s="223" t="str">
        <f t="shared" si="1711"/>
        <v>-3.42098124020885+11.2774637900334i</v>
      </c>
      <c r="AL652" s="223" t="str">
        <f t="shared" si="1712"/>
        <v>8.33319573097194-8.33319573097174i</v>
      </c>
      <c r="AM652" s="223" t="str">
        <f t="shared" si="1713"/>
        <v>-11.2774637900335+3.42098124020858i</v>
      </c>
      <c r="AN652" s="223" t="str">
        <f t="shared" si="1714"/>
        <v>11.5584745177264+2.29912352961826i</v>
      </c>
      <c r="AO652" s="223" t="str">
        <f t="shared" si="1715"/>
        <v>-9.10986513118965-7.47627310047657i</v>
      </c>
      <c r="AP652" s="223" t="str">
        <f t="shared" si="1716"/>
        <v>4.50989303135722+10.8878449211536i</v>
      </c>
      <c r="AQ652" s="223" t="str">
        <f t="shared" si="1717"/>
        <v>1.15512400260982-11.7281708173086i</v>
      </c>
      <c r="AR652" s="223" t="str">
        <f t="shared" si="1718"/>
        <v>-6.54734987307787+9.79880155023469i</v>
      </c>
      <c r="AS652" s="223" t="str">
        <f t="shared" si="1719"/>
        <v>10.393370153782-5.55537208725467i</v>
      </c>
      <c r="AT652" s="223" t="str">
        <f t="shared" si="1720"/>
        <v>-11.78491842065-2.48325545787521E-13i</v>
      </c>
      <c r="AU652" s="223" t="str">
        <f t="shared" si="1721"/>
        <v>10.3933701537818+5.55537208725511i</v>
      </c>
      <c r="AV652" s="223" t="str">
        <f t="shared" si="1722"/>
        <v>-6.5473498730776-9.79880155023487i</v>
      </c>
      <c r="AW652" s="223" t="str">
        <f t="shared" si="1723"/>
        <v>1.1551240026095+11.7281708173086i</v>
      </c>
      <c r="AX652" s="223" t="str">
        <f t="shared" si="1724"/>
        <v>4.50989303135659-10.8878449211539i</v>
      </c>
      <c r="AY652" s="223" t="str">
        <f t="shared" si="1725"/>
        <v>-9.10986513118922+7.4762731004771i</v>
      </c>
      <c r="AZ652" s="223" t="str">
        <f t="shared" si="1726"/>
        <v>11.5584745177258-2.29912352962139i</v>
      </c>
      <c r="BA652" s="223" t="str">
        <f t="shared" si="1727"/>
        <v>-11.277463790033-3.42098124021002i</v>
      </c>
      <c r="BB652" s="223" t="str">
        <f t="shared" si="1728"/>
        <v>8.3331957309758+8.33319573096789i</v>
      </c>
      <c r="BC652" s="223" t="str">
        <f t="shared" si="1729"/>
        <v>-3.4209812402095-11.2774637900332i</v>
      </c>
      <c r="BD652" s="223" t="str">
        <f t="shared" si="1730"/>
        <v>-2.29912352962191+11.5584745177257i</v>
      </c>
      <c r="BE652" s="223" t="str">
        <f t="shared" si="1731"/>
        <v>7.47627310047389-9.10986513119185i</v>
      </c>
      <c r="BF652" s="223" t="str">
        <f t="shared" si="1732"/>
        <v>-10.8878449211541+4.5098930313561i</v>
      </c>
      <c r="BG652" s="223" t="str">
        <f t="shared" si="1733"/>
        <v>11.7281708173081+1.1551240026147i</v>
      </c>
      <c r="BH652" s="223" t="str">
        <f t="shared" si="1734"/>
        <v>-9.79880155023588-6.54734987307609i</v>
      </c>
      <c r="BI652" s="223" t="str">
        <f t="shared" si="1735"/>
        <v>5.55537208725257+10.3933701537831i</v>
      </c>
      <c r="BJ652" s="223" t="str">
        <f t="shared" si="1736"/>
        <v>-4.4005139412501E-12-11.78491842065i</v>
      </c>
      <c r="BK652" s="223" t="str">
        <f t="shared" si="1737"/>
        <v>-5.55537208725515+10.3933701537817i</v>
      </c>
      <c r="BL652" s="223" t="str">
        <f t="shared" si="1738"/>
        <v>9.7988015502375-6.54734987307367i</v>
      </c>
      <c r="BM652" s="176"/>
      <c r="BN652" s="176"/>
      <c r="BO652" s="176"/>
      <c r="BP652" s="176"/>
      <c r="BQ652" s="176"/>
      <c r="BR652" s="176"/>
      <c r="BS652" s="176"/>
      <c r="BT652" s="176"/>
      <c r="BU652" s="176"/>
      <c r="BV652" s="176"/>
      <c r="BW652" s="223"/>
      <c r="BX652" s="223"/>
      <c r="BY652" s="223"/>
      <c r="BZ652" s="223"/>
      <c r="CH652" s="222">
        <f t="shared" si="1739"/>
        <v>-249.38973380160405</v>
      </c>
    </row>
    <row r="653" spans="1:86">
      <c r="A653" s="227">
        <f t="shared" si="1630"/>
        <v>7.2916666666666659E-3</v>
      </c>
      <c r="B653" s="228">
        <v>28</v>
      </c>
      <c r="C653" s="228">
        <f t="shared" si="1631"/>
        <v>1680</v>
      </c>
      <c r="D653" s="228">
        <f t="shared" si="1740"/>
        <v>10555.751316061705</v>
      </c>
      <c r="E653" s="227" t="str">
        <f t="shared" si="1687"/>
        <v>10555.7513160617i</v>
      </c>
      <c r="F653" s="227" t="str">
        <f t="shared" si="1632"/>
        <v>0.0288303712244568-0.682026238602983i</v>
      </c>
      <c r="G653" s="227" t="str">
        <f t="shared" si="1633"/>
        <v>-2.91646714198416-0.42332847258388i</v>
      </c>
      <c r="H653" s="227" t="str">
        <f t="shared" si="1634"/>
        <v>0.000354167172045608-0.0083783626060983i</v>
      </c>
      <c r="I653" s="227" t="str">
        <f t="shared" si="1688"/>
        <v>0.00294324024385948-0.00186469735827436i</v>
      </c>
      <c r="J653" s="223" t="str">
        <f>IMPRODUCT(1/Nt_input,AP625)</f>
        <v>1.8738625966663E-13-6.40095615400672E-14i</v>
      </c>
      <c r="K653" s="246" t="str">
        <f t="shared" si="1689"/>
        <v>4.32164320289064E-16-5.37814180893804E-16i</v>
      </c>
      <c r="L653" s="222">
        <f t="shared" si="1690"/>
        <v>-303.22383838781803</v>
      </c>
      <c r="M653" s="222">
        <f t="shared" si="1635"/>
        <v>399.56708580912726</v>
      </c>
      <c r="N653" s="224">
        <f t="shared" si="1636"/>
        <v>9.5670858091272564</v>
      </c>
      <c r="O653" s="223" t="str">
        <f t="shared" si="1637"/>
        <v>-8.83883476483186-3.66116523516815i</v>
      </c>
      <c r="P653" s="223" t="str">
        <f t="shared" si="1638"/>
        <v>6.76495125182749+6.76495125182746i</v>
      </c>
      <c r="Q653" s="223" t="str">
        <f t="shared" si="1691"/>
        <v>-3.66116523516818-8.83883476483185i</v>
      </c>
      <c r="R653" s="223" t="str">
        <f t="shared" si="1692"/>
        <v>2.33821431203451E-13+9.56708580912726i</v>
      </c>
      <c r="S653" s="223" t="str">
        <f t="shared" si="1693"/>
        <v>3.66116523516856-8.83883476483168i</v>
      </c>
      <c r="T653" s="223" t="str">
        <f t="shared" si="1694"/>
        <v>-6.76495125182756+6.76495125182738i</v>
      </c>
      <c r="U653" s="223" t="str">
        <f t="shared" si="1695"/>
        <v>8.8388347648318-3.6611652351683i</v>
      </c>
      <c r="V653" s="223" t="str">
        <f t="shared" si="1696"/>
        <v>-9.56708580912726+4.67642862406903E-13i</v>
      </c>
      <c r="W653" s="223" t="str">
        <f t="shared" si="1697"/>
        <v>8.83883476483178+3.66116523516834i</v>
      </c>
      <c r="X653" s="223" t="str">
        <f t="shared" si="1698"/>
        <v>-6.76495125182753-6.76495125182741i</v>
      </c>
      <c r="Y653" s="223" t="str">
        <f t="shared" si="1699"/>
        <v>3.6611652351685+8.83883476483171i</v>
      </c>
      <c r="Z653" s="223" t="str">
        <f t="shared" si="1700"/>
        <v>2.67225530069466E-13-9.56708580912726i</v>
      </c>
      <c r="AA653" s="223" t="str">
        <f t="shared" si="1701"/>
        <v>-3.66116523516812+8.83883476483188i</v>
      </c>
      <c r="AB653" s="223" t="str">
        <f t="shared" si="1702"/>
        <v>6.76495125182726-6.76495125182769i</v>
      </c>
      <c r="AC653" s="223" t="str">
        <f t="shared" si="1703"/>
        <v>-8.83883476483198+3.66116523516786i</v>
      </c>
      <c r="AD653" s="223" t="str">
        <f t="shared" si="1704"/>
        <v>9.56708580912726+8.43877737965317E-14i</v>
      </c>
      <c r="AE653" s="223" t="str">
        <f t="shared" si="1705"/>
        <v>-8.83883476483194-3.66116523516794i</v>
      </c>
      <c r="AF653" s="223" t="str">
        <f t="shared" si="1706"/>
        <v>6.76495125182719+6.76495125182775i</v>
      </c>
      <c r="AG653" s="223" t="str">
        <f t="shared" si="1707"/>
        <v>-3.66116523516802-8.83883476483191i</v>
      </c>
      <c r="AH653" s="223" t="str">
        <f t="shared" si="1708"/>
        <v>1.66428215717092E-13+9.56708580912726i</v>
      </c>
      <c r="AI653" s="223" t="str">
        <f t="shared" si="1709"/>
        <v>3.66116523516771-8.83883476483204i</v>
      </c>
      <c r="AJ653" s="223" t="str">
        <f t="shared" si="1710"/>
        <v>-6.76495125182763+6.76495125182731i</v>
      </c>
      <c r="AK653" s="223" t="str">
        <f t="shared" si="1711"/>
        <v>8.83883476483182-3.66116523516825i</v>
      </c>
      <c r="AL653" s="223" t="str">
        <f t="shared" si="1712"/>
        <v>-9.56708580912726+4.17244205230715E-13i</v>
      </c>
      <c r="AM653" s="223" t="str">
        <f t="shared" si="1713"/>
        <v>8.83883476483177+3.66116523516836i</v>
      </c>
      <c r="AN653" s="223" t="str">
        <f t="shared" si="1714"/>
        <v>-6.76495125182754-6.7649512518274i</v>
      </c>
      <c r="AO653" s="223" t="str">
        <f t="shared" si="1715"/>
        <v>3.66116523516842+8.83883476483174i</v>
      </c>
      <c r="AP653" s="223" t="str">
        <f t="shared" si="1716"/>
        <v>3.51613303865998E-13-9.56708580912726i</v>
      </c>
      <c r="AQ653" s="223" t="str">
        <f t="shared" si="1717"/>
        <v>-3.66116523516819+8.83883476483184i</v>
      </c>
      <c r="AR653" s="223" t="str">
        <f t="shared" si="1718"/>
        <v>6.76495125182727-6.76495125182767i</v>
      </c>
      <c r="AS653" s="223" t="str">
        <f t="shared" si="1719"/>
        <v>-8.83883476483199+3.66116523516784i</v>
      </c>
      <c r="AT653" s="223" t="str">
        <f t="shared" si="1720"/>
        <v>9.56708580912726+1.68775547593063E-13i</v>
      </c>
      <c r="AU653" s="223" t="str">
        <f t="shared" si="1721"/>
        <v>-8.83883476483191-3.66116523516802i</v>
      </c>
      <c r="AV653" s="223" t="str">
        <f t="shared" si="1722"/>
        <v>6.7649512518278+6.76495125182714i</v>
      </c>
      <c r="AW653" s="223" t="str">
        <f t="shared" si="1723"/>
        <v>-3.66116523516801-8.83883476483192i</v>
      </c>
      <c r="AX653" s="223" t="str">
        <f t="shared" si="1724"/>
        <v>1.50018675161249E-13+9.56708580912726i</v>
      </c>
      <c r="AY653" s="223" t="str">
        <f t="shared" si="1725"/>
        <v>3.66116523516421-8.83883476483349i</v>
      </c>
      <c r="AZ653" s="223" t="str">
        <f t="shared" si="1726"/>
        <v>-6.76495125182489+6.76495125183005i</v>
      </c>
      <c r="BA653" s="223" t="str">
        <f t="shared" si="1727"/>
        <v>8.83883476483076-3.66116523517081i</v>
      </c>
      <c r="BB653" s="223" t="str">
        <f t="shared" si="1728"/>
        <v>-9.56708580912726+2.23624696217348E-12i</v>
      </c>
      <c r="BC653" s="223" t="str">
        <f t="shared" si="1729"/>
        <v>8.83883476483247+3.66116523516668i</v>
      </c>
      <c r="BD653" s="223" t="str">
        <f t="shared" si="1730"/>
        <v>-6.76495125182815-6.76495125182679i</v>
      </c>
      <c r="BE653" s="223" t="str">
        <f t="shared" si="1731"/>
        <v>3.66116523516847+8.83883476483172i</v>
      </c>
      <c r="BF653" s="223" t="str">
        <f t="shared" si="1732"/>
        <v>4.36001077662529E-13-9.56708580912726i</v>
      </c>
      <c r="BG653" s="223" t="str">
        <f t="shared" si="1733"/>
        <v>-3.66116523516915+8.83883476483145i</v>
      </c>
      <c r="BH653" s="223" t="str">
        <f t="shared" si="1734"/>
        <v>6.76495125182867-6.76495125182627i</v>
      </c>
      <c r="BI653" s="223" t="str">
        <f t="shared" si="1735"/>
        <v>-8.83883476483281+3.66116523516588i</v>
      </c>
      <c r="BJ653" s="223" t="str">
        <f t="shared" si="1736"/>
        <v>9.56708580912726+2.97229265101716E-12i</v>
      </c>
      <c r="BK653" s="223" t="str">
        <f t="shared" si="1737"/>
        <v>-8.83883476483042-3.66116523517162i</v>
      </c>
      <c r="BL653" s="223" t="str">
        <f t="shared" si="1738"/>
        <v>6.76495125182447+6.76495125183047i</v>
      </c>
      <c r="BM653" s="176"/>
      <c r="BN653" s="176"/>
      <c r="BO653" s="176"/>
      <c r="BP653" s="176"/>
      <c r="BQ653" s="176"/>
      <c r="BR653" s="176"/>
      <c r="BS653" s="176"/>
      <c r="BT653" s="176"/>
      <c r="BU653" s="176"/>
      <c r="BV653" s="176"/>
      <c r="BW653" s="223"/>
      <c r="BX653" s="223"/>
      <c r="BY653" s="223"/>
      <c r="BZ653" s="223"/>
      <c r="CH653" s="222">
        <f t="shared" si="1739"/>
        <v>-254.0659391721216</v>
      </c>
    </row>
    <row r="654" spans="1:86">
      <c r="A654" s="227">
        <f t="shared" si="1630"/>
        <v>7.5520833333333325E-3</v>
      </c>
      <c r="B654" s="228">
        <v>29</v>
      </c>
      <c r="C654" s="228">
        <f t="shared" si="1631"/>
        <v>1740</v>
      </c>
      <c r="D654" s="228">
        <f t="shared" si="1740"/>
        <v>10932.74243449248</v>
      </c>
      <c r="E654" s="227" t="str">
        <f t="shared" si="1687"/>
        <v>10932.7424344925i</v>
      </c>
      <c r="F654" s="227" t="str">
        <f t="shared" si="1632"/>
        <v>0.0251837130991919-0.658652056883289i</v>
      </c>
      <c r="G654" s="227" t="str">
        <f t="shared" si="1633"/>
        <v>-2.93025525230506-0.444841458068873i</v>
      </c>
      <c r="H654" s="227" t="str">
        <f t="shared" si="1634"/>
        <v>0.000309369740004685-0.00809122208424746i</v>
      </c>
      <c r="I654" s="227" t="str">
        <f t="shared" si="1688"/>
        <v>0.00287360247511779-0.00188566432915869i</v>
      </c>
      <c r="J654" s="223" t="str">
        <f>IMPRODUCT(1/Nt_input,AQ625)</f>
        <v>1.91161017950355E-13+2.52933091138275E-13i</v>
      </c>
      <c r="K654" s="246" t="str">
        <f t="shared" si="1689"/>
        <v>1.02626768195147E-15+3.66363644059492E-16i</v>
      </c>
      <c r="L654" s="222">
        <f t="shared" si="1690"/>
        <v>-299.2538551861835</v>
      </c>
      <c r="M654" s="222">
        <f t="shared" si="1635"/>
        <v>397.25711693136157</v>
      </c>
      <c r="N654" s="224">
        <f t="shared" si="1636"/>
        <v>7.2571169313615691</v>
      </c>
      <c r="O654" s="223" t="str">
        <f t="shared" si="1637"/>
        <v>-6.94462791274504-2.10662984621818i</v>
      </c>
      <c r="P654" s="223" t="str">
        <f t="shared" si="1638"/>
        <v>6.03407220135344+4.03183814460705i</v>
      </c>
      <c r="Q654" s="223" t="str">
        <f t="shared" si="1691"/>
        <v>-4.60386624364606-5.60982724921821i</v>
      </c>
      <c r="R654" s="223" t="str">
        <f t="shared" si="1692"/>
        <v>2.77717841636825+6.70470179792607i</v>
      </c>
      <c r="S654" s="223" t="str">
        <f t="shared" si="1693"/>
        <v>-0.711321848648931-7.22217192976527i</v>
      </c>
      <c r="T654" s="223" t="str">
        <f t="shared" si="1694"/>
        <v>-1.41579327904804+7.11767346444448i</v>
      </c>
      <c r="U654" s="223" t="str">
        <f t="shared" si="1695"/>
        <v>3.42098124020886-6.40020573963008i</v>
      </c>
      <c r="V654" s="223" t="str">
        <f t="shared" si="1696"/>
        <v>-5.13155659402948+5.13155659402948i</v>
      </c>
      <c r="W654" s="223" t="str">
        <f t="shared" si="1697"/>
        <v>6.40020573963043-3.4209812402082i</v>
      </c>
      <c r="X654" s="223" t="str">
        <f t="shared" si="1698"/>
        <v>-7.11767346444449+1.41579327904802i</v>
      </c>
      <c r="Y654" s="223" t="str">
        <f t="shared" si="1699"/>
        <v>7.2221719297652+0.711321848649663i</v>
      </c>
      <c r="Z654" s="223" t="str">
        <f t="shared" si="1700"/>
        <v>-6.70470179792606-2.77717841636828i</v>
      </c>
      <c r="AA654" s="223" t="str">
        <f t="shared" si="1701"/>
        <v>5.60982724921842+4.6038662436458i</v>
      </c>
      <c r="AB654" s="223" t="str">
        <f t="shared" si="1702"/>
        <v>-4.03183814460704-6.03407220135345i</v>
      </c>
      <c r="AC654" s="223" t="str">
        <f t="shared" si="1703"/>
        <v>2.10662984621784+6.94462791274515i</v>
      </c>
      <c r="AD654" s="223" t="str">
        <f t="shared" si="1704"/>
        <v>7.86818194296352E-19-7.25711693136157i</v>
      </c>
      <c r="AE654" s="223" t="str">
        <f t="shared" si="1705"/>
        <v>-2.10662984621784+6.94462791274515i</v>
      </c>
      <c r="AF654" s="223" t="str">
        <f t="shared" si="1706"/>
        <v>4.03183814460708-6.03407220135342i</v>
      </c>
      <c r="AG654" s="223" t="str">
        <f t="shared" si="1707"/>
        <v>-5.60982724921845+4.60386624364576i</v>
      </c>
      <c r="AH654" s="223" t="str">
        <f t="shared" si="1708"/>
        <v>6.70470179792608-2.77717841636823i</v>
      </c>
      <c r="AI654" s="223" t="str">
        <f t="shared" si="1709"/>
        <v>-7.2221719297652+0.711321848649637i</v>
      </c>
      <c r="AJ654" s="223" t="str">
        <f t="shared" si="1710"/>
        <v>7.11767346444448+1.41579327904804i</v>
      </c>
      <c r="AK654" s="223" t="str">
        <f t="shared" si="1711"/>
        <v>-6.40020573963008-3.42098124020886i</v>
      </c>
      <c r="AL654" s="223" t="str">
        <f t="shared" si="1712"/>
        <v>5.13155659402943+5.13155659402951i</v>
      </c>
      <c r="AM654" s="223" t="str">
        <f t="shared" si="1713"/>
        <v>-3.42098124020823-6.40020573963042i</v>
      </c>
      <c r="AN654" s="223" t="str">
        <f t="shared" si="1714"/>
        <v>1.41579327904799+7.1176734644445i</v>
      </c>
      <c r="AO654" s="223" t="str">
        <f t="shared" si="1715"/>
        <v>0.711321848649637-7.2221719297652i</v>
      </c>
      <c r="AP654" s="223" t="str">
        <f t="shared" si="1716"/>
        <v>-2.77717841636828+6.70470179792606i</v>
      </c>
      <c r="AQ654" s="223" t="str">
        <f t="shared" si="1717"/>
        <v>4.60386624364584-5.60982724921838i</v>
      </c>
      <c r="AR654" s="223" t="str">
        <f t="shared" si="1718"/>
        <v>-6.03407220135345+4.03183814460704i</v>
      </c>
      <c r="AS654" s="223" t="str">
        <f t="shared" si="1719"/>
        <v>6.94462791274495-2.10662984621848i</v>
      </c>
      <c r="AT654" s="223" t="str">
        <f t="shared" si="1720"/>
        <v>-7.25711693136157-1.57363638859271E-18i</v>
      </c>
      <c r="AU654" s="223" t="str">
        <f t="shared" si="1721"/>
        <v>6.94462791274513+2.10662984621789i</v>
      </c>
      <c r="AV654" s="223" t="str">
        <f t="shared" si="1722"/>
        <v>-6.03407220135345-4.03183814460704i</v>
      </c>
      <c r="AW654" s="223" t="str">
        <f t="shared" si="1723"/>
        <v>4.60386624364576+5.60982724921845i</v>
      </c>
      <c r="AX654" s="223" t="str">
        <f t="shared" si="1724"/>
        <v>-2.77717841636818-6.7047017979261i</v>
      </c>
      <c r="AY654" s="223" t="str">
        <f t="shared" si="1725"/>
        <v>0.711321848651074+7.22217192976506i</v>
      </c>
      <c r="AZ654" s="223" t="str">
        <f t="shared" si="1726"/>
        <v>1.41579327905163-7.11767346444377i</v>
      </c>
      <c r="BA654" s="223" t="str">
        <f t="shared" si="1727"/>
        <v>-3.42098124021014+6.40020573962939i</v>
      </c>
      <c r="BB654" s="223" t="str">
        <f t="shared" si="1728"/>
        <v>5.13155659402951-5.13155659402943i</v>
      </c>
      <c r="BC654" s="223" t="str">
        <f t="shared" si="1729"/>
        <v>-6.40020573962939+3.42098124021014i</v>
      </c>
      <c r="BD654" s="223" t="str">
        <f t="shared" si="1730"/>
        <v>7.11767346444379-1.41579327905153i</v>
      </c>
      <c r="BE654" s="223" t="str">
        <f t="shared" si="1731"/>
        <v>-7.22217192976505-0.711321848651177i</v>
      </c>
      <c r="BF654" s="223" t="str">
        <f t="shared" si="1732"/>
        <v>6.70470179792606+2.77717841636828i</v>
      </c>
      <c r="BG654" s="223" t="str">
        <f t="shared" si="1733"/>
        <v>-5.60982724921937-4.60386624364464i</v>
      </c>
      <c r="BH654" s="223" t="str">
        <f t="shared" si="1734"/>
        <v>4.03183814460403+6.03407220135546i</v>
      </c>
      <c r="BI654" s="223" t="str">
        <f t="shared" si="1735"/>
        <v>-2.10662984621641-6.94462791274557i</v>
      </c>
      <c r="BJ654" s="223" t="str">
        <f t="shared" si="1736"/>
        <v>-1.03132194817394E-13+7.25711693136157i</v>
      </c>
      <c r="BK654" s="223" t="str">
        <f t="shared" si="1737"/>
        <v>2.10662984621641-6.94462791274557i</v>
      </c>
      <c r="BL654" s="223" t="str">
        <f t="shared" si="1738"/>
        <v>-4.03183814461004+6.03407220135144i</v>
      </c>
      <c r="BM654" s="176"/>
      <c r="BN654" s="176"/>
      <c r="BO654" s="176"/>
      <c r="BP654" s="176"/>
      <c r="BQ654" s="176"/>
      <c r="BR654" s="176"/>
      <c r="BS654" s="176"/>
      <c r="BT654" s="176"/>
      <c r="BU654" s="176"/>
      <c r="BV654" s="176"/>
      <c r="BW654" s="223"/>
      <c r="BX654" s="223"/>
      <c r="BY654" s="223"/>
      <c r="BZ654" s="223"/>
      <c r="CH654" s="222">
        <f t="shared" si="1739"/>
        <v>-249.97757529116092</v>
      </c>
    </row>
    <row r="655" spans="1:86">
      <c r="A655" s="227">
        <f t="shared" si="1630"/>
        <v>7.8124999999999991E-3</v>
      </c>
      <c r="B655" s="228">
        <v>30</v>
      </c>
      <c r="C655" s="228">
        <f t="shared" si="1631"/>
        <v>1800</v>
      </c>
      <c r="D655" s="228">
        <f t="shared" si="1740"/>
        <v>11309.733552923255</v>
      </c>
      <c r="E655" s="227" t="str">
        <f t="shared" si="1687"/>
        <v>11309.7335529233i</v>
      </c>
      <c r="F655" s="227" t="str">
        <f t="shared" si="1632"/>
        <v>0.0218943809595952-0.636805209877498i</v>
      </c>
      <c r="G655" s="227" t="str">
        <f t="shared" si="1633"/>
        <v>-2.94442255879685-0.465697911239635i</v>
      </c>
      <c r="H655" s="227" t="str">
        <f t="shared" si="1634"/>
        <v>0.000268961884943441-0.00782284413094555i</v>
      </c>
      <c r="I655" s="227" t="str">
        <f t="shared" si="1688"/>
        <v>0.00280570355311411-0.00190348508756151i</v>
      </c>
      <c r="J655" s="223" t="str">
        <f>IMPRODUCT(1/Nt_input,AR625)</f>
        <v>-5.4003981462495E-14-1.52037236966774E-13i</v>
      </c>
      <c r="K655" s="246" t="str">
        <f t="shared" si="1689"/>
        <v>-4.40919775991941E-16-3.23775642580522E-16i</v>
      </c>
      <c r="L655" s="222">
        <f t="shared" si="1690"/>
        <v>-305.23979025113238</v>
      </c>
      <c r="M655" s="222">
        <f t="shared" si="1635"/>
        <v>394.87725805040321</v>
      </c>
      <c r="N655" s="224">
        <f t="shared" si="1636"/>
        <v>4.8772580504032259</v>
      </c>
      <c r="O655" s="223" t="str">
        <f t="shared" si="1637"/>
        <v>-4.78354290456364-0.951505843608923i</v>
      </c>
      <c r="P655" s="223" t="str">
        <f t="shared" si="1638"/>
        <v>4.50599888754344+1.86644585125858i</v>
      </c>
      <c r="Q655" s="223" t="str">
        <f t="shared" si="1691"/>
        <v>-4.05529186026823-2.70965939155926i</v>
      </c>
      <c r="R655" s="223" t="str">
        <f t="shared" si="1692"/>
        <v>3.44874224103672+3.44874224103689i</v>
      </c>
      <c r="S655" s="223" t="str">
        <f t="shared" si="1693"/>
        <v>-2.70965939155943-4.05529186026812i</v>
      </c>
      <c r="T655" s="223" t="str">
        <f t="shared" si="1694"/>
        <v>1.86644585125864+4.50599888754341i</v>
      </c>
      <c r="U655" s="223" t="str">
        <f t="shared" si="1695"/>
        <v>-0.951505843608835-4.78354290456366i</v>
      </c>
      <c r="V655" s="223" t="str">
        <f t="shared" si="1696"/>
        <v>-2.38402792648031E-13+4.87725805040323i</v>
      </c>
      <c r="W655" s="223" t="str">
        <f t="shared" si="1697"/>
        <v>0.951505843608825-4.78354290456366i</v>
      </c>
      <c r="X655" s="223" t="str">
        <f t="shared" si="1698"/>
        <v>-1.86644585125863+4.50599888754342i</v>
      </c>
      <c r="Y655" s="223" t="str">
        <f t="shared" si="1699"/>
        <v>2.70965939155942-4.05529186026813i</v>
      </c>
      <c r="Z655" s="223" t="str">
        <f t="shared" si="1700"/>
        <v>-3.44874224103671+3.4487422410369i</v>
      </c>
      <c r="AA655" s="223" t="str">
        <f t="shared" si="1701"/>
        <v>4.05529186026825-2.70965939155924i</v>
      </c>
      <c r="AB655" s="223" t="str">
        <f t="shared" si="1702"/>
        <v>-4.50599888754351+1.86644585125842i</v>
      </c>
      <c r="AC655" s="223" t="str">
        <f t="shared" si="1703"/>
        <v>4.78354290456361-0.951505843609079i</v>
      </c>
      <c r="AD655" s="223" t="str">
        <f t="shared" si="1704"/>
        <v>-4.87725805040323+8.36445364374419E-15i</v>
      </c>
      <c r="AE655" s="223" t="str">
        <f t="shared" si="1705"/>
        <v>4.78354290456361+0.951505843609059i</v>
      </c>
      <c r="AF655" s="223" t="str">
        <f t="shared" si="1706"/>
        <v>-4.50599888754351-1.8664458512584i</v>
      </c>
      <c r="AG655" s="223" t="str">
        <f t="shared" si="1707"/>
        <v>4.05529186026826+2.70965939155923i</v>
      </c>
      <c r="AH655" s="223" t="str">
        <f t="shared" si="1708"/>
        <v>-3.44874224103672-3.44874224103689i</v>
      </c>
      <c r="AI655" s="223" t="str">
        <f t="shared" si="1709"/>
        <v>2.70965939155943+4.05529186026812i</v>
      </c>
      <c r="AJ655" s="223" t="str">
        <f t="shared" si="1710"/>
        <v>-1.86644585125866-4.5059988875434i</v>
      </c>
      <c r="AK655" s="223" t="str">
        <f t="shared" si="1711"/>
        <v>0.951505843608859+4.78354290456365i</v>
      </c>
      <c r="AL655" s="223" t="str">
        <f t="shared" si="1712"/>
        <v>2.1271083761358E-13-4.87725805040323i</v>
      </c>
      <c r="AM655" s="223" t="str">
        <f t="shared" si="1713"/>
        <v>-0.951505843608801+4.78354290456366i</v>
      </c>
      <c r="AN655" s="223" t="str">
        <f t="shared" si="1714"/>
        <v>1.8664458512586-4.50599888754343i</v>
      </c>
      <c r="AO655" s="223" t="str">
        <f t="shared" si="1715"/>
        <v>-2.70965939155941+4.05529186026813i</v>
      </c>
      <c r="AP655" s="223" t="str">
        <f t="shared" si="1716"/>
        <v>3.4487422410367-3.4487422410369i</v>
      </c>
      <c r="AQ655" s="223" t="str">
        <f t="shared" si="1717"/>
        <v>-4.05529186026824+2.70965939155924i</v>
      </c>
      <c r="AR655" s="223" t="str">
        <f t="shared" si="1718"/>
        <v>4.50599888754351-1.86644585125842i</v>
      </c>
      <c r="AS655" s="223" t="str">
        <f t="shared" si="1719"/>
        <v>-4.78354290456361+0.951505843609084i</v>
      </c>
      <c r="AT655" s="223" t="str">
        <f t="shared" si="1720"/>
        <v>4.87725805040323-1.67289072874884E-14i</v>
      </c>
      <c r="AU655" s="223" t="str">
        <f t="shared" si="1721"/>
        <v>-4.78354290456361-0.951505843609055i</v>
      </c>
      <c r="AV655" s="223" t="str">
        <f t="shared" si="1722"/>
        <v>4.50599888754407+1.86644585125705i</v>
      </c>
      <c r="AW655" s="223" t="str">
        <f t="shared" si="1723"/>
        <v>-4.05529186026799-2.70965939155962i</v>
      </c>
      <c r="AX655" s="223" t="str">
        <f t="shared" si="1724"/>
        <v>3.44874224103844+3.44874224103516i</v>
      </c>
      <c r="AY655" s="223" t="str">
        <f t="shared" si="1725"/>
        <v>-2.70965939155944-4.05529186026811i</v>
      </c>
      <c r="AZ655" s="223" t="str">
        <f t="shared" si="1726"/>
        <v>1.86644585125684+4.50599888754416i</v>
      </c>
      <c r="BA655" s="223" t="str">
        <f t="shared" si="1727"/>
        <v>-0.951505843609786-4.78354290456347i</v>
      </c>
      <c r="BB655" s="223" t="str">
        <f t="shared" si="1728"/>
        <v>-1.20934146463087E-12+4.87725805040323i</v>
      </c>
      <c r="BC655" s="223" t="str">
        <f t="shared" si="1729"/>
        <v>0.951505843607401-4.78354290456394i</v>
      </c>
      <c r="BD655" s="223" t="str">
        <f t="shared" si="1730"/>
        <v>-1.86644585125908+4.50599888754323i</v>
      </c>
      <c r="BE655" s="223" t="str">
        <f t="shared" si="1731"/>
        <v>2.70965939155741-4.05529186026947i</v>
      </c>
      <c r="BF655" s="223" t="str">
        <f t="shared" si="1732"/>
        <v>-3.44874224103667+3.44874224103694i</v>
      </c>
      <c r="BG655" s="223" t="str">
        <f t="shared" si="1733"/>
        <v>4.05529186026929-2.70965939155766i</v>
      </c>
      <c r="BH655" s="223" t="str">
        <f t="shared" si="1734"/>
        <v>-4.50599888754312+1.86644585125936i</v>
      </c>
      <c r="BI655" s="223" t="str">
        <f t="shared" si="1735"/>
        <v>4.78354290456388-0.951505843607699i</v>
      </c>
      <c r="BJ655" s="223" t="str">
        <f t="shared" si="1736"/>
        <v>-4.87725805040323+1.51525848053207E-12i</v>
      </c>
      <c r="BK655" s="223" t="str">
        <f t="shared" si="1737"/>
        <v>4.78354290456353+0.951505843609489i</v>
      </c>
      <c r="BL655" s="223" t="str">
        <f t="shared" si="1738"/>
        <v>-4.50599888754428-1.86644585125656i</v>
      </c>
      <c r="BM655" s="176"/>
      <c r="BN655" s="176"/>
      <c r="BO655" s="176"/>
      <c r="BP655" s="176"/>
      <c r="BQ655" s="176"/>
      <c r="BR655" s="176"/>
      <c r="BS655" s="176"/>
      <c r="BT655" s="176"/>
      <c r="BU655" s="176"/>
      <c r="BV655" s="176"/>
      <c r="BW655" s="223"/>
      <c r="BX655" s="223"/>
      <c r="BY655" s="223"/>
      <c r="BZ655" s="223"/>
      <c r="CH655" s="222">
        <f t="shared" si="1739"/>
        <v>-255.84496611207055</v>
      </c>
    </row>
    <row r="656" spans="1:86">
      <c r="A656" s="227">
        <f t="shared" si="1630"/>
        <v>8.0729166666666657E-3</v>
      </c>
      <c r="B656" s="228">
        <v>31</v>
      </c>
      <c r="C656" s="228">
        <f t="shared" si="1631"/>
        <v>1860</v>
      </c>
      <c r="D656" s="228">
        <f t="shared" si="1740"/>
        <v>11686.72467135403</v>
      </c>
      <c r="E656" s="227" t="str">
        <f t="shared" si="1687"/>
        <v>11686.724671354i</v>
      </c>
      <c r="F656" s="227" t="str">
        <f t="shared" si="1632"/>
        <v>0.0189174662695037-0.616341121650917i</v>
      </c>
      <c r="G656" s="227" t="str">
        <f t="shared" si="1633"/>
        <v>-2.95895931380798-0.485921201351223i</v>
      </c>
      <c r="H656" s="227" t="str">
        <f t="shared" si="1634"/>
        <v>0.000232391927206776-0.00757145270073213i</v>
      </c>
      <c r="I656" s="227" t="str">
        <f t="shared" si="1688"/>
        <v>0.00273959422592121-0.00191842098229744i</v>
      </c>
      <c r="J656" s="223" t="str">
        <f>IMPRODUCT(1/Nt_input,AS625)</f>
        <v>1.08345319207223E-13+2.22915436109972E-13i</v>
      </c>
      <c r="K656" s="246" t="str">
        <f t="shared" si="1689"/>
        <v>7.24467860817053E-16+4.02845907934737E-16i</v>
      </c>
      <c r="L656" s="222">
        <f t="shared" si="1690"/>
        <v>-301.62955713132624</v>
      </c>
      <c r="M656" s="222">
        <f t="shared" si="1635"/>
        <v>392.45042850823904</v>
      </c>
      <c r="N656" s="224">
        <f t="shared" si="1636"/>
        <v>2.4504285082390318</v>
      </c>
      <c r="O656" s="223" t="str">
        <f t="shared" si="1637"/>
        <v>-2.43862902520162-0.240183994959626i</v>
      </c>
      <c r="P656" s="223" t="str">
        <f t="shared" si="1638"/>
        <v>2.40334421156129+0.478054886749863i</v>
      </c>
      <c r="Q656" s="223" t="str">
        <f t="shared" si="1691"/>
        <v>-2.34491387936204-0.71132184864929i</v>
      </c>
      <c r="R656" s="223" t="str">
        <f t="shared" si="1692"/>
        <v>2.26390074464416+0.93773839229829i</v>
      </c>
      <c r="S656" s="223" t="str">
        <f t="shared" si="1693"/>
        <v>-2.16108500818146-1.15512400260919i</v>
      </c>
      <c r="T656" s="223" t="str">
        <f t="shared" si="1694"/>
        <v>2.03745684172065+1.36138513732018i</v>
      </c>
      <c r="U656" s="223" t="str">
        <f t="shared" si="1695"/>
        <v>-1.89420685208685-1.55453538894995i</v>
      </c>
      <c r="V656" s="223" t="str">
        <f t="shared" si="1696"/>
        <v>1.73271461498866+1.73271461498865i</v>
      </c>
      <c r="W656" s="223" t="str">
        <f t="shared" si="1697"/>
        <v>-1.55453538894997-1.89420685208684i</v>
      </c>
      <c r="X656" s="223" t="str">
        <f t="shared" si="1698"/>
        <v>1.36138513732019+2.03745684172064i</v>
      </c>
      <c r="Y656" s="223" t="str">
        <f t="shared" si="1699"/>
        <v>-1.1551240026092-2.16108500818146i</v>
      </c>
      <c r="Z656" s="223" t="str">
        <f t="shared" si="1700"/>
        <v>0.937738392298072+2.26390074464425i</v>
      </c>
      <c r="AA656" s="223" t="str">
        <f t="shared" si="1701"/>
        <v>-0.711321848649391-2.34491387936201i</v>
      </c>
      <c r="AB656" s="223" t="str">
        <f t="shared" si="1702"/>
        <v>0.478054886749929+2.40334421156127i</v>
      </c>
      <c r="AC656" s="223" t="str">
        <f t="shared" si="1703"/>
        <v>-0.240183994959664-2.43862902520162i</v>
      </c>
      <c r="AD656" s="223" t="str">
        <f t="shared" si="1704"/>
        <v>8.40519133407899E-15+2.45042850823903i</v>
      </c>
      <c r="AE656" s="223" t="str">
        <f t="shared" si="1705"/>
        <v>0.240183994959647-2.43862902520162i</v>
      </c>
      <c r="AF656" s="223" t="str">
        <f t="shared" si="1706"/>
        <v>-0.478054886749895+2.40334421156128i</v>
      </c>
      <c r="AG656" s="223" t="str">
        <f t="shared" si="1707"/>
        <v>0.711321848649374-2.34491387936201i</v>
      </c>
      <c r="AH656" s="223" t="str">
        <f t="shared" si="1708"/>
        <v>-0.937738392298283+2.26390074464416i</v>
      </c>
      <c r="AI656" s="223" t="str">
        <f t="shared" si="1709"/>
        <v>1.15512400260917-2.16108500818147i</v>
      </c>
      <c r="AJ656" s="223" t="str">
        <f t="shared" si="1710"/>
        <v>-1.36138513732017+2.03745684172066i</v>
      </c>
      <c r="AK656" s="223" t="str">
        <f t="shared" si="1711"/>
        <v>1.55453538894993-1.89420685208687i</v>
      </c>
      <c r="AL656" s="223" t="str">
        <f t="shared" si="1712"/>
        <v>-1.73271461498865+1.73271461498866i</v>
      </c>
      <c r="AM656" s="223" t="str">
        <f t="shared" si="1713"/>
        <v>1.89420685208683-1.55453538894998i</v>
      </c>
      <c r="AN656" s="223" t="str">
        <f t="shared" si="1714"/>
        <v>-2.03745684172064+1.36138513732019i</v>
      </c>
      <c r="AO656" s="223" t="str">
        <f t="shared" si="1715"/>
        <v>2.16108500818145-1.15512400260921i</v>
      </c>
      <c r="AP656" s="223" t="str">
        <f t="shared" si="1716"/>
        <v>-2.26390074464424+0.937738392298097i</v>
      </c>
      <c r="AQ656" s="223" t="str">
        <f t="shared" si="1717"/>
        <v>2.34491387936201-0.711321848649398i</v>
      </c>
      <c r="AR656" s="223" t="str">
        <f t="shared" si="1718"/>
        <v>-2.40334421156127+0.478054886749936i</v>
      </c>
      <c r="AS656" s="223" t="str">
        <f t="shared" si="1719"/>
        <v>2.43862902520161-0.240183994959689i</v>
      </c>
      <c r="AT656" s="223" t="str">
        <f t="shared" si="1720"/>
        <v>-2.45042850823903+1.6810382668158E-14i</v>
      </c>
      <c r="AU656" s="223" t="str">
        <f t="shared" si="1721"/>
        <v>2.43862902520169+0.240183994958893i</v>
      </c>
      <c r="AV656" s="223" t="str">
        <f t="shared" si="1722"/>
        <v>-2.40334421156138-0.478054886749392i</v>
      </c>
      <c r="AW656" s="223" t="str">
        <f t="shared" si="1723"/>
        <v>2.34491387936209+0.711321848649134i</v>
      </c>
      <c r="AX656" s="223" t="str">
        <f t="shared" si="1724"/>
        <v>-2.26390074464417-0.937738392298258i</v>
      </c>
      <c r="AY656" s="223" t="str">
        <f t="shared" si="1725"/>
        <v>2.16108500818124+1.15512400260961i</v>
      </c>
      <c r="AZ656" s="223" t="str">
        <f t="shared" si="1726"/>
        <v>-2.03745684172026-1.36138513732077i</v>
      </c>
      <c r="BA656" s="223" t="str">
        <f t="shared" si="1727"/>
        <v>1.89420685208623+1.55453538895071i</v>
      </c>
      <c r="BB656" s="223" t="str">
        <f t="shared" si="1728"/>
        <v>-1.73271461498781-1.7327146149895i</v>
      </c>
      <c r="BC656" s="223" t="str">
        <f t="shared" si="1729"/>
        <v>1.55453538895074+1.89420685208621i</v>
      </c>
      <c r="BD656" s="223" t="str">
        <f t="shared" si="1730"/>
        <v>-1.36138513732083-2.03745684172021i</v>
      </c>
      <c r="BE656" s="223" t="str">
        <f t="shared" si="1731"/>
        <v>1.15512400260965+2.16108500818122i</v>
      </c>
      <c r="BF656" s="223" t="str">
        <f t="shared" si="1732"/>
        <v>-0.937738392298329-2.26390074464414i</v>
      </c>
      <c r="BG656" s="223" t="str">
        <f t="shared" si="1733"/>
        <v>0.711321848649207+2.34491387936206i</v>
      </c>
      <c r="BH656" s="223" t="str">
        <f t="shared" si="1734"/>
        <v>-0.478054886749434-2.40334421156137i</v>
      </c>
      <c r="BI656" s="223" t="str">
        <f t="shared" si="1735"/>
        <v>0.240183994958935+2.43862902520169i</v>
      </c>
      <c r="BJ656" s="223" t="str">
        <f t="shared" si="1736"/>
        <v>9.49819564573837E-13-2.45042850823903i</v>
      </c>
      <c r="BK656" s="223" t="str">
        <f t="shared" si="1737"/>
        <v>-0.240183994960826+2.4386290252015i</v>
      </c>
      <c r="BL656" s="223" t="str">
        <f t="shared" si="1738"/>
        <v>0.478054886748905-2.40334421156148i</v>
      </c>
      <c r="BM656" s="176"/>
      <c r="BN656" s="176"/>
      <c r="BO656" s="176"/>
      <c r="BP656" s="176"/>
      <c r="BQ656" s="176"/>
      <c r="BR656" s="176"/>
      <c r="BS656" s="176"/>
      <c r="BT656" s="176"/>
      <c r="BU656" s="176"/>
      <c r="BV656" s="176"/>
      <c r="BW656" s="223"/>
      <c r="BX656" s="223"/>
      <c r="BY656" s="223"/>
      <c r="BZ656" s="223"/>
      <c r="CH656" s="222">
        <f t="shared" si="1739"/>
        <v>-252.11619485739385</v>
      </c>
    </row>
    <row r="657" spans="1:86">
      <c r="A657" s="227">
        <f t="shared" si="1630"/>
        <v>8.3333333333333332E-3</v>
      </c>
      <c r="B657" s="228">
        <v>32</v>
      </c>
      <c r="C657" s="228">
        <f t="shared" si="1631"/>
        <v>1920</v>
      </c>
      <c r="D657" s="228">
        <f t="shared" si="1740"/>
        <v>12063.715789784805</v>
      </c>
      <c r="E657" s="227" t="str">
        <f t="shared" si="1687"/>
        <v>12063.7157897848i</v>
      </c>
      <c r="F657" s="227" t="str">
        <f t="shared" si="1632"/>
        <v>0.0162148958952563-0.597132813962642i</v>
      </c>
      <c r="G657" s="227" t="str">
        <f t="shared" si="1633"/>
        <v>-2.97385560594875-0.505531149278375i</v>
      </c>
      <c r="H657" s="227" t="str">
        <f t="shared" si="1634"/>
        <v>0.000199192156754654-0.0073354879273071i</v>
      </c>
      <c r="I657" s="227" t="str">
        <f t="shared" si="1688"/>
        <v>0.00267530809073673-0.0019307165386817i</v>
      </c>
      <c r="J657" s="223" t="str">
        <f>IMPRODUCT(1/Nt_input,AT625)</f>
        <v>6.10071753314942E-15-1.11616291016923E-13i</v>
      </c>
      <c r="K657" s="246" t="str">
        <f t="shared" si="1689"/>
        <v>-1.99178120076949E-16-3.10386722654677E-16i</v>
      </c>
      <c r="L657" s="222">
        <f t="shared" si="1690"/>
        <v>-308.66423280539954</v>
      </c>
      <c r="M657" s="222">
        <f t="shared" si="1635"/>
        <v>390</v>
      </c>
      <c r="N657" s="224">
        <f t="shared" si="1636"/>
        <v>1.4165101383523115E-14</v>
      </c>
      <c r="O657" s="223" t="str">
        <f t="shared" si="1637"/>
        <v>-1.41651013835231E-14-4.57694159733484E-29i</v>
      </c>
      <c r="P657" s="223" t="str">
        <f t="shared" si="1638"/>
        <v>1.41651013835231E-14-4.68536790321091E-29i</v>
      </c>
      <c r="Q657" s="223" t="str">
        <f t="shared" si="1691"/>
        <v>-1.41651013835231E-14-5.20630562209419E-30i</v>
      </c>
      <c r="R657" s="223" t="str">
        <f t="shared" si="1692"/>
        <v>1.41651013835231E-14-3.95654654745249E-28i</v>
      </c>
      <c r="S657" s="223" t="str">
        <f t="shared" si="1693"/>
        <v>-1.41651013835231E-14+4.69406043708141E-28i</v>
      </c>
      <c r="T657" s="223" t="str">
        <f t="shared" si="1694"/>
        <v>1.41651013835231E-14-5.93481982117873E-28i</v>
      </c>
      <c r="U657" s="223" t="str">
        <f t="shared" si="1695"/>
        <v>-1.41651013835231E-14+6.92395645804186E-28i</v>
      </c>
      <c r="V657" s="223" t="str">
        <f t="shared" si="1696"/>
        <v>1.41651013835231E-14+6.68102624467818E-28i</v>
      </c>
      <c r="W657" s="223" t="str">
        <f t="shared" si="1697"/>
        <v>-1.41651013835231E-14-5.69188960781506E-28i</v>
      </c>
      <c r="X657" s="223" t="str">
        <f t="shared" si="1698"/>
        <v>1.41651013835231E-14+4.70275297095193E-28i</v>
      </c>
      <c r="Y657" s="223" t="str">
        <f t="shared" si="1699"/>
        <v>-1.41651013835231E-14-3.71361633408882E-28i</v>
      </c>
      <c r="Z657" s="223" t="str">
        <f t="shared" si="1700"/>
        <v>1.41651013835231E-14+2.2212342027573E-28i</v>
      </c>
      <c r="AA657" s="223" t="str">
        <f t="shared" si="1701"/>
        <v>-1.41651013835231E-14-1.73534306036257E-28i</v>
      </c>
      <c r="AB657" s="223" t="str">
        <f t="shared" si="1702"/>
        <v>1.41651013835231E-14+1.24945191796783E-28i</v>
      </c>
      <c r="AC657" s="223" t="str">
        <f t="shared" si="1703"/>
        <v>-1.41651013835231E-14+2.42930213363675E-29i</v>
      </c>
      <c r="AD657" s="223" t="str">
        <f t="shared" si="1704"/>
        <v>1.41651013835231E-14-7.28821355758413E-29i</v>
      </c>
      <c r="AE657" s="223" t="str">
        <f t="shared" si="1705"/>
        <v>-1.41651013835231E-14+2.22120348708993E-28i</v>
      </c>
      <c r="AF657" s="223" t="str">
        <f t="shared" si="1706"/>
        <v>1.41651013835231E-14-2.70709462948466E-28i</v>
      </c>
      <c r="AG657" s="223" t="str">
        <f t="shared" si="1707"/>
        <v>-1.41651013835231E-14+4.19947676081616E-28i</v>
      </c>
      <c r="AH657" s="223" t="str">
        <f t="shared" si="1708"/>
        <v>1.41651013835231E-14-4.68536790321091E-28i</v>
      </c>
      <c r="AI657" s="223" t="str">
        <f t="shared" si="1709"/>
        <v>-1.41651013835231E-14+6.17775003454241E-28i</v>
      </c>
      <c r="AJ657" s="223" t="str">
        <f t="shared" si="1710"/>
        <v>1.41651013835231E-14+7.42723266817763E-28i</v>
      </c>
      <c r="AK657" s="223" t="str">
        <f t="shared" si="1711"/>
        <v>-1.41651013835231E-14-6.94134152578288E-28i</v>
      </c>
      <c r="AL657" s="223" t="str">
        <f t="shared" si="1712"/>
        <v>1.41651013835231E-14+4.44246840551461E-28i</v>
      </c>
      <c r="AM657" s="223" t="str">
        <f t="shared" si="1713"/>
        <v>-1.41651013835231E-14-3.95657726311988E-28i</v>
      </c>
      <c r="AN657" s="223" t="str">
        <f t="shared" si="1714"/>
        <v>1.41651013835231E-14+3.47068612072514E-28i</v>
      </c>
      <c r="AO657" s="223" t="str">
        <f t="shared" si="1715"/>
        <v>-1.41651013835231E-14-2.9847949783304E-28i</v>
      </c>
      <c r="AP657" s="223" t="str">
        <f t="shared" si="1716"/>
        <v>1.41651013835231E-14+2.49890383593566E-28i</v>
      </c>
      <c r="AQ657" s="223" t="str">
        <f t="shared" si="1717"/>
        <v>-1.41651013835231E-14-3.07156673869864E-33i</v>
      </c>
      <c r="AR657" s="223" t="str">
        <f t="shared" si="1718"/>
        <v>1.41651013835231E-14-4.8586042672735E-29i</v>
      </c>
      <c r="AS657" s="223" t="str">
        <f t="shared" si="1719"/>
        <v>-1.41651013835231E-14+9.71751569122088E-29i</v>
      </c>
      <c r="AT657" s="223" t="str">
        <f t="shared" si="1720"/>
        <v>1.41651013835231E-14+5.49058526689423E-27i</v>
      </c>
      <c r="AU657" s="223" t="str">
        <f t="shared" si="1721"/>
        <v>-1.41651013835231E-14-2.42252318584444E-27i</v>
      </c>
      <c r="AV657" s="223" t="str">
        <f t="shared" si="1722"/>
        <v>1.41651013835231E-14-4.44240697417984E-28i</v>
      </c>
      <c r="AW657" s="223" t="str">
        <f t="shared" si="1723"/>
        <v>-1.41651013835231E-14+3.31100458068041E-27i</v>
      </c>
      <c r="AX657" s="223" t="str">
        <f t="shared" si="1724"/>
        <v>1.41651013835231E-14-6.37906666173019E-27i</v>
      </c>
      <c r="AY657" s="223" t="str">
        <f t="shared" si="1725"/>
        <v>-1.41651013835231E-14-5.0463414979095E-27i</v>
      </c>
      <c r="AZ657" s="223" t="str">
        <f t="shared" si="1726"/>
        <v>1.41651013835231E-14+1.97827941685972E-27i</v>
      </c>
      <c r="BA657" s="223" t="str">
        <f t="shared" si="1727"/>
        <v>-1.41651013835231E-14+8.88484466402707E-28i</v>
      </c>
      <c r="BB657" s="223" t="str">
        <f t="shared" si="1728"/>
        <v>1.41651013835231E-14-3.75524834966514E-27i</v>
      </c>
      <c r="BC657" s="223" t="str">
        <f t="shared" si="1729"/>
        <v>-1.41651013835231E-14+6.62201223292756E-27i</v>
      </c>
      <c r="BD657" s="223" t="str">
        <f t="shared" si="1730"/>
        <v>1.41651013835231E-14+4.40079953113742E-27i</v>
      </c>
      <c r="BE657" s="223" t="str">
        <f t="shared" si="1731"/>
        <v>-1.41651013835231E-14-1.73533384566236E-27i</v>
      </c>
      <c r="BF657" s="223" t="str">
        <f t="shared" si="1732"/>
        <v>1.41651013835231E-14-1.33272823538743E-27i</v>
      </c>
      <c r="BG657" s="223" t="str">
        <f t="shared" si="1733"/>
        <v>-1.41651013835231E-14+4.40079031643721E-27i</v>
      </c>
      <c r="BH657" s="223" t="str">
        <f t="shared" si="1734"/>
        <v>1.41651013835231E-14+7.02461784320249E-27i</v>
      </c>
      <c r="BI657" s="223" t="str">
        <f t="shared" si="1735"/>
        <v>-1.41651013835231E-14-3.9565557621527E-27i</v>
      </c>
      <c r="BJ657" s="223" t="str">
        <f t="shared" si="1736"/>
        <v>1.41651013835231E-14+8.88493681102923E-28i</v>
      </c>
      <c r="BK657" s="223" t="str">
        <f t="shared" si="1737"/>
        <v>-1.41651013835231E-14+1.77697200437215E-27i</v>
      </c>
      <c r="BL657" s="223" t="str">
        <f t="shared" si="1738"/>
        <v>1.41651013835231E-14-4.84503408542193E-27i</v>
      </c>
      <c r="BM657" s="176"/>
      <c r="BN657" s="176"/>
      <c r="BO657" s="176"/>
      <c r="BP657" s="176"/>
      <c r="BQ657" s="176"/>
      <c r="BR657" s="176"/>
      <c r="BS657" s="176"/>
      <c r="BT657" s="176"/>
      <c r="BU657" s="176"/>
      <c r="BV657" s="176"/>
      <c r="BW657" s="223"/>
      <c r="BX657" s="223"/>
      <c r="BY657" s="223"/>
      <c r="BZ657" s="223"/>
      <c r="CH657" s="222">
        <f t="shared" si="1739"/>
        <v>-259.03249309355346</v>
      </c>
    </row>
    <row r="658" spans="1:86">
      <c r="A658" s="227">
        <f t="shared" ref="A658:A689" si="1741">A657+Div_Nt_input</f>
        <v>8.5937500000000007E-3</v>
      </c>
      <c r="B658" s="228">
        <v>33</v>
      </c>
      <c r="C658" s="228">
        <f t="shared" ref="C658:C689" si="1742">C657+Fline</f>
        <v>1980</v>
      </c>
      <c r="D658" s="228">
        <f t="shared" si="1740"/>
        <v>12440.706908215581</v>
      </c>
      <c r="E658" s="227" t="str">
        <f t="shared" si="1687"/>
        <v>12440.7069082156i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0.0137542223797161-0.579068321404102i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-2.98910137350815-0.524544619095587i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0.000168963972263324-0.00711357436975742i</v>
      </c>
      <c r="I658" s="227" t="str">
        <f t="shared" si="1688"/>
        <v>0.00261286385940161-0.00194060004375854i</v>
      </c>
      <c r="J658" s="223" t="str">
        <f>IMPRODUCT(1/Nt_input,AU625)</f>
        <v>-1.2891617908275E-12+6.56545130761641E-14i</v>
      </c>
      <c r="K658" s="246" t="str">
        <f t="shared" si="1689"/>
        <v>-3.24099510122608E-15+2.673293732115E-15i</v>
      </c>
      <c r="L658" s="222">
        <f t="shared" si="1690"/>
        <v>-287.53241791079608</v>
      </c>
      <c r="M658" s="222">
        <f t="shared" ref="M658:M689" si="1746">N658+Vinput2</f>
        <v>387.54957149176096</v>
      </c>
      <c r="N658" s="224">
        <f t="shared" ref="N658:N689" si="1747">0.5*Vinac*SIN(2*PI()*Fline*A658)</f>
        <v>-2.4504285082390149</v>
      </c>
      <c r="O658" s="223" t="str">
        <f t="shared" ref="O658:O689" si="1748">IMPRODUCT(N658,IMEXP(COMPLEX(0,-2*PI()*1*B658/Nt_input)))</f>
        <v>2.4386290252016-0.240183994959609i</v>
      </c>
      <c r="P658" s="223" t="str">
        <f t="shared" ref="P658:P689" si="1749">IMPRODUCT(N658,IMEXP(COMPLEX(0,-2*PI()*2*B658/Nt_input)))</f>
        <v>-2.40334421156127+0.478054886749854i</v>
      </c>
      <c r="Q658" s="223" t="str">
        <f t="shared" si="1691"/>
        <v>2.34491387936202-0.711321848649288i</v>
      </c>
      <c r="R658" s="223" t="str">
        <f t="shared" si="1692"/>
        <v>-2.26390074464419+0.937738392298181i</v>
      </c>
      <c r="S658" s="223" t="str">
        <f t="shared" si="1693"/>
        <v>2.16108500818137-1.15512400260933i</v>
      </c>
      <c r="T658" s="223" t="str">
        <f t="shared" si="1694"/>
        <v>-2.03745684172066+1.36138513732013i</v>
      </c>
      <c r="U658" s="223" t="str">
        <f t="shared" si="1695"/>
        <v>1.89420685208685-1.55453538894993i</v>
      </c>
      <c r="V658" s="223" t="str">
        <f t="shared" si="1696"/>
        <v>-1.73271461498863+1.73271461498865i</v>
      </c>
      <c r="W658" s="223" t="str">
        <f t="shared" si="1697"/>
        <v>1.55453538894991-1.89420685208687i</v>
      </c>
      <c r="X658" s="223" t="str">
        <f t="shared" si="1698"/>
        <v>-1.36138513732031+2.03745684172054i</v>
      </c>
      <c r="Y658" s="223" t="str">
        <f t="shared" si="1699"/>
        <v>1.15512400260931-2.16108500818138i</v>
      </c>
      <c r="Z658" s="223" t="str">
        <f t="shared" si="1700"/>
        <v>-0.937738392298154+2.2639007446442i</v>
      </c>
      <c r="AA658" s="223" t="str">
        <f t="shared" si="1701"/>
        <v>0.71132184864921-2.34491387936204i</v>
      </c>
      <c r="AB658" s="223" t="str">
        <f t="shared" si="1702"/>
        <v>-0.47805488674995+2.40334421156125i</v>
      </c>
      <c r="AC658" s="223" t="str">
        <f t="shared" si="1703"/>
        <v>0.240183994959653-2.4386290252016i</v>
      </c>
      <c r="AD658" s="223" t="str">
        <f t="shared" si="1704"/>
        <v>3.42219901044359E-14+2.45042850823901i</v>
      </c>
      <c r="AE658" s="223" t="str">
        <f t="shared" si="1705"/>
        <v>-0.240183994959704-2.43862902520159i</v>
      </c>
      <c r="AF658" s="223" t="str">
        <f t="shared" si="1706"/>
        <v>0.478054886749761+2.40334421156129i</v>
      </c>
      <c r="AG658" s="223" t="str">
        <f t="shared" si="1707"/>
        <v>-0.711321848649276-2.34491387936202i</v>
      </c>
      <c r="AH658" s="223" t="str">
        <f t="shared" si="1708"/>
        <v>0.937738392298218+2.26390074464417i</v>
      </c>
      <c r="AI658" s="223" t="str">
        <f t="shared" si="1709"/>
        <v>-1.15512400260937-2.16108500818135i</v>
      </c>
      <c r="AJ658" s="223" t="str">
        <f t="shared" si="1710"/>
        <v>1.36138513732015+2.03745684172065i</v>
      </c>
      <c r="AK658" s="223" t="str">
        <f t="shared" si="1711"/>
        <v>-1.55453538894995-1.89420685208683i</v>
      </c>
      <c r="AL658" s="223" t="str">
        <f t="shared" si="1712"/>
        <v>1.73271461498867+1.73271461498861i</v>
      </c>
      <c r="AM658" s="223" t="str">
        <f t="shared" si="1713"/>
        <v>-1.89420685208689-1.55453538894988i</v>
      </c>
      <c r="AN658" s="223" t="str">
        <f t="shared" si="1714"/>
        <v>2.03745684172056+1.36138513732028i</v>
      </c>
      <c r="AO658" s="223" t="str">
        <f t="shared" si="1715"/>
        <v>-2.16108500818139-1.1551240026093i</v>
      </c>
      <c r="AP658" s="223" t="str">
        <f t="shared" si="1716"/>
        <v>2.26390074464421+0.937738392298137i</v>
      </c>
      <c r="AQ658" s="223" t="str">
        <f t="shared" si="1717"/>
        <v>-2.34491387936205-0.711321848649195i</v>
      </c>
      <c r="AR658" s="223" t="str">
        <f t="shared" si="1718"/>
        <v>2.40334421156126+0.478054886749918i</v>
      </c>
      <c r="AS658" s="223" t="str">
        <f t="shared" si="1719"/>
        <v>-2.43862902520167-0.240183994958892i</v>
      </c>
      <c r="AT658" s="223" t="str">
        <f t="shared" si="1720"/>
        <v>2.45042850823901+4.19073589079161E-13i</v>
      </c>
      <c r="AU658" s="223" t="str">
        <f t="shared" si="1721"/>
        <v>-2.43862902520152+0.240183994960483i</v>
      </c>
      <c r="AV658" s="223" t="str">
        <f t="shared" si="1722"/>
        <v>2.40334421156133-0.478054886749538i</v>
      </c>
      <c r="AW658" s="223" t="str">
        <f t="shared" si="1723"/>
        <v>-2.34491387936174+0.711321848650224i</v>
      </c>
      <c r="AX658" s="223" t="str">
        <f t="shared" si="1724"/>
        <v>2.26390074464426-0.937738392298007i</v>
      </c>
      <c r="AY658" s="223" t="str">
        <f t="shared" si="1725"/>
        <v>-2.16108500818088+1.15512400261024i</v>
      </c>
      <c r="AZ658" s="223" t="str">
        <f t="shared" si="1726"/>
        <v>2.03745684172062-1.36138513732019i</v>
      </c>
      <c r="BA658" s="223" t="str">
        <f t="shared" si="1727"/>
        <v>-1.8942068520876+1.55453538894902i</v>
      </c>
      <c r="BB658" s="223" t="str">
        <f t="shared" si="1728"/>
        <v>1.73271461498858-1.73271461498871i</v>
      </c>
      <c r="BC658" s="223" t="str">
        <f t="shared" si="1729"/>
        <v>-1.55453538895082+1.89420685208613i</v>
      </c>
      <c r="BD658" s="223" t="str">
        <f t="shared" si="1730"/>
        <v>1.36138513732003-2.03745684172073i</v>
      </c>
      <c r="BE658" s="223" t="str">
        <f t="shared" si="1731"/>
        <v>-1.15512400261011+2.16108500818096i</v>
      </c>
      <c r="BF658" s="223" t="str">
        <f t="shared" si="1732"/>
        <v>0.937738392297896-2.2639007446443i</v>
      </c>
      <c r="BG658" s="223" t="str">
        <f t="shared" si="1733"/>
        <v>-0.711321848650077+2.34491387936178i</v>
      </c>
      <c r="BH658" s="223" t="str">
        <f t="shared" si="1734"/>
        <v>0.478054886749423-2.40334421156136i</v>
      </c>
      <c r="BI658" s="223" t="str">
        <f t="shared" si="1735"/>
        <v>-0.240183994960296+2.43862902520154i</v>
      </c>
      <c r="BJ658" s="223" t="str">
        <f t="shared" si="1736"/>
        <v>-5.72772197841054E-13-2.45042850823901i</v>
      </c>
      <c r="BK658" s="223" t="str">
        <f t="shared" si="1737"/>
        <v>0.24018399495901+2.43862902520166i</v>
      </c>
      <c r="BL658" s="223" t="str">
        <f t="shared" si="1738"/>
        <v>-0.478054886750545-2.40334421156113i</v>
      </c>
      <c r="BM658" s="176"/>
      <c r="BN658" s="176"/>
      <c r="BO658" s="176"/>
      <c r="BP658" s="176"/>
      <c r="BQ658" s="176"/>
      <c r="BR658" s="176"/>
      <c r="BS658" s="176"/>
      <c r="BT658" s="176"/>
      <c r="BU658" s="176"/>
      <c r="BV658" s="176"/>
      <c r="BW658" s="223"/>
      <c r="BX658" s="223"/>
      <c r="BY658" s="223"/>
      <c r="BZ658" s="223"/>
      <c r="CH658" s="222">
        <f t="shared" si="1739"/>
        <v>-237.78260192568041</v>
      </c>
    </row>
    <row r="659" spans="1:86">
      <c r="A659" s="227">
        <f t="shared" si="1741"/>
        <v>8.8541666666666682E-3</v>
      </c>
      <c r="B659" s="228">
        <v>34</v>
      </c>
      <c r="C659" s="228">
        <f t="shared" si="1742"/>
        <v>2040</v>
      </c>
      <c r="D659" s="228">
        <f t="shared" si="1740"/>
        <v>12817.698026646356</v>
      </c>
      <c r="E659" s="227" t="str">
        <f t="shared" si="1687"/>
        <v>12817.6980266464i</v>
      </c>
      <c r="F659" s="227" t="str">
        <f t="shared" si="1743"/>
        <v>0.0115076564747052-0.562048546856535i</v>
      </c>
      <c r="G659" s="227" t="str">
        <f t="shared" si="1744"/>
        <v>-3.00468641785284-0.54297600518396i</v>
      </c>
      <c r="H659" s="227" t="str">
        <f t="shared" si="1745"/>
        <v>0.000141365996254024-0.006904494667889i</v>
      </c>
      <c r="I659" s="227" t="str">
        <f t="shared" si="1688"/>
        <v>0.0025522674175421-0.00194828417345976i</v>
      </c>
      <c r="J659" s="223" t="str">
        <f>IMPRODUCT(1/Nt_input,AV625)</f>
        <v>3.04813161202452E-13+3.24466148393653E-13i</v>
      </c>
      <c r="K659" s="246" t="str">
        <f t="shared" si="1689"/>
        <v>1.41011696151383E-15+2.34261720807525E-16i</v>
      </c>
      <c r="L659" s="222">
        <f t="shared" si="1690"/>
        <v>-296.89666079833921</v>
      </c>
      <c r="M659" s="222">
        <f t="shared" si="1746"/>
        <v>385.12274194959679</v>
      </c>
      <c r="N659" s="224">
        <f t="shared" si="1747"/>
        <v>-4.877258050403209</v>
      </c>
      <c r="O659" s="223" t="str">
        <f t="shared" si="1748"/>
        <v>4.78354290456362-0.951505843608939i</v>
      </c>
      <c r="P659" s="223" t="str">
        <f t="shared" si="1749"/>
        <v>-4.50599888754343+1.86644585125856i</v>
      </c>
      <c r="Q659" s="223" t="str">
        <f t="shared" si="1691"/>
        <v>4.05529186026813-2.70965939155938i</v>
      </c>
      <c r="R659" s="223" t="str">
        <f t="shared" si="1692"/>
        <v>-3.44874224103686+3.44874224103672i</v>
      </c>
      <c r="S659" s="223" t="str">
        <f t="shared" si="1693"/>
        <v>2.70965939155914-4.05529186026829i</v>
      </c>
      <c r="T659" s="223" t="str">
        <f t="shared" si="1694"/>
        <v>-1.86644585125871+4.50599888754336i</v>
      </c>
      <c r="U659" s="223" t="str">
        <f t="shared" si="1695"/>
        <v>0.951505843608856-4.78354290456364i</v>
      </c>
      <c r="V659" s="223" t="str">
        <f t="shared" si="1696"/>
        <v>-2.0434532638308E-13+4.87725805040321i</v>
      </c>
      <c r="W659" s="223" t="str">
        <f t="shared" si="1697"/>
        <v>-0.951505843608934-4.78354290456362i</v>
      </c>
      <c r="X659" s="223" t="str">
        <f t="shared" si="1698"/>
        <v>1.86644585125879+4.50599888754333i</v>
      </c>
      <c r="Y659" s="223" t="str">
        <f t="shared" si="1699"/>
        <v>-2.70965939155922-4.05529186026824i</v>
      </c>
      <c r="Z659" s="223" t="str">
        <f t="shared" si="1700"/>
        <v>3.4487422410369+3.44874224103667i</v>
      </c>
      <c r="AA659" s="223" t="str">
        <f t="shared" si="1701"/>
        <v>-4.05529186026817-2.70965939155933i</v>
      </c>
      <c r="AB659" s="223" t="str">
        <f t="shared" si="1702"/>
        <v>4.50599888754347+1.86644585125846i</v>
      </c>
      <c r="AC659" s="223" t="str">
        <f t="shared" si="1703"/>
        <v>-4.7835429045636-0.951505843609056i</v>
      </c>
      <c r="AD659" s="223" t="str">
        <f t="shared" si="1704"/>
        <v>4.87725805040321-7.64793861736454E-14i</v>
      </c>
      <c r="AE659" s="223" t="str">
        <f t="shared" si="1705"/>
        <v>-4.78354290456366+0.951505843608734i</v>
      </c>
      <c r="AF659" s="223" t="str">
        <f t="shared" si="1706"/>
        <v>4.50599888754341-1.8664458512586i</v>
      </c>
      <c r="AG659" s="223" t="str">
        <f t="shared" si="1707"/>
        <v>-4.05529186026837+2.70965939155902i</v>
      </c>
      <c r="AH659" s="223" t="str">
        <f t="shared" si="1708"/>
        <v>3.4487422410368-3.44874224103678i</v>
      </c>
      <c r="AI659" s="223" t="str">
        <f t="shared" si="1709"/>
        <v>-2.70965939155909+4.05529186026833i</v>
      </c>
      <c r="AJ659" s="223" t="str">
        <f t="shared" si="1710"/>
        <v>1.86644585125861-4.50599888754341i</v>
      </c>
      <c r="AK659" s="223" t="str">
        <f t="shared" si="1711"/>
        <v>-0.951505843608783+4.78354290456365i</v>
      </c>
      <c r="AL659" s="223" t="str">
        <f t="shared" si="1712"/>
        <v>1.6252094299085E-13-4.87725805040321i</v>
      </c>
      <c r="AM659" s="223" t="str">
        <f t="shared" si="1713"/>
        <v>0.951505843609007+4.78354290456361i</v>
      </c>
      <c r="AN659" s="223" t="str">
        <f t="shared" si="1714"/>
        <v>-1.86644585125838-4.50599888754351i</v>
      </c>
      <c r="AO659" s="223" t="str">
        <f t="shared" si="1715"/>
        <v>2.70965939155928+4.05529186026819i</v>
      </c>
      <c r="AP659" s="223" t="str">
        <f t="shared" si="1716"/>
        <v>-3.44874224103662-3.44874224103696i</v>
      </c>
      <c r="AQ659" s="223" t="str">
        <f t="shared" si="1717"/>
        <v>4.05529186026823+2.70965939155924i</v>
      </c>
      <c r="AR659" s="223" t="str">
        <f t="shared" si="1718"/>
        <v>-4.50599888754406-1.86644585125704i</v>
      </c>
      <c r="AS659" s="223" t="str">
        <f t="shared" si="1719"/>
        <v>4.78354290456381+0.951505843607998i</v>
      </c>
      <c r="AT659" s="223" t="str">
        <f t="shared" si="1720"/>
        <v>-4.87725805040321+1.5295877234729E-13i</v>
      </c>
      <c r="AU659" s="223" t="str">
        <f t="shared" si="1721"/>
        <v>4.78354290456375-0.951505843608295i</v>
      </c>
      <c r="AV659" s="223" t="str">
        <f t="shared" si="1722"/>
        <v>-4.50599888754394+1.86644585125732i</v>
      </c>
      <c r="AW659" s="223" t="str">
        <f t="shared" si="1723"/>
        <v>4.05529186026941-2.70965939155747i</v>
      </c>
      <c r="AX659" s="223" t="str">
        <f t="shared" si="1724"/>
        <v>-3.44874224103537+3.44874224103821i</v>
      </c>
      <c r="AY659" s="223" t="str">
        <f t="shared" si="1725"/>
        <v>2.70965939155822-4.05529186026891i</v>
      </c>
      <c r="AZ659" s="223" t="str">
        <f t="shared" si="1726"/>
        <v>-1.86644585125809+4.50599888754362i</v>
      </c>
      <c r="BA659" s="223" t="str">
        <f t="shared" si="1727"/>
        <v>0.951505843609251-4.78354290456356i</v>
      </c>
      <c r="BB659" s="223" t="str">
        <f t="shared" si="1728"/>
        <v>-9.87071629133984E-13+4.87725805040321i</v>
      </c>
      <c r="BC659" s="223" t="str">
        <f t="shared" si="1729"/>
        <v>-0.951505843607178-4.78354290456397i</v>
      </c>
      <c r="BD659" s="223" t="str">
        <f t="shared" si="1730"/>
        <v>1.86644585126069+4.50599888754255i</v>
      </c>
      <c r="BE659" s="223" t="str">
        <f t="shared" si="1731"/>
        <v>-2.7096593915605-4.05529186026738i</v>
      </c>
      <c r="BF659" s="223" t="str">
        <f t="shared" si="1732"/>
        <v>3.4487422410374+3.44874224103618i</v>
      </c>
      <c r="BG659" s="223" t="str">
        <f t="shared" si="1733"/>
        <v>-4.05529186026827-2.70965939155917i</v>
      </c>
      <c r="BH659" s="223" t="str">
        <f t="shared" si="1734"/>
        <v>4.50599888754316+1.86644585125921i</v>
      </c>
      <c r="BI659" s="223" t="str">
        <f t="shared" si="1735"/>
        <v>-4.78354290456334-0.951505843610368i</v>
      </c>
      <c r="BJ659" s="223" t="str">
        <f t="shared" si="1736"/>
        <v>4.87725805040321+2.26572204174092E-12i</v>
      </c>
      <c r="BK659" s="223" t="str">
        <f t="shared" si="1737"/>
        <v>-4.78354290456325+0.951505843610822i</v>
      </c>
      <c r="BL659" s="223" t="str">
        <f t="shared" si="1738"/>
        <v>4.50599888754298-1.86644585125964i</v>
      </c>
      <c r="BM659" s="176"/>
      <c r="BN659" s="176"/>
      <c r="BO659" s="176"/>
      <c r="BP659" s="176"/>
      <c r="BQ659" s="176"/>
      <c r="BR659" s="176"/>
      <c r="BS659" s="176"/>
      <c r="BT659" s="176"/>
      <c r="BU659" s="176"/>
      <c r="BV659" s="176"/>
      <c r="BW659" s="223"/>
      <c r="BX659" s="223"/>
      <c r="BY659" s="223"/>
      <c r="BZ659" s="223"/>
      <c r="CH659" s="222">
        <f t="shared" si="1739"/>
        <v>-247.02919698308253</v>
      </c>
    </row>
    <row r="660" spans="1:86">
      <c r="A660" s="227">
        <f t="shared" si="1741"/>
        <v>9.1145833333333356E-3</v>
      </c>
      <c r="B660" s="228">
        <v>35</v>
      </c>
      <c r="C660" s="228">
        <f t="shared" si="1742"/>
        <v>2100</v>
      </c>
      <c r="D660" s="228">
        <f t="shared" si="1740"/>
        <v>13194.689145077131</v>
      </c>
      <c r="E660" s="227" t="str">
        <f t="shared" si="1687"/>
        <v>13194.6891450771i</v>
      </c>
      <c r="F660" s="227" t="str">
        <f t="shared" si="1743"/>
        <v>0.00945128810611381-0.545985472621067i</v>
      </c>
      <c r="G660" s="227" t="str">
        <f t="shared" si="1744"/>
        <v>-3.02060041677935-0.560837635648i</v>
      </c>
      <c r="H660" s="227" t="str">
        <f t="shared" si="1745"/>
        <v>0.000116104505025973-0.00670716756682453i</v>
      </c>
      <c r="I660" s="227" t="str">
        <f t="shared" si="1688"/>
        <v>0.00249351368518377-0.00195396665728429i</v>
      </c>
      <c r="J660" s="223" t="str">
        <f>IMPRODUCT(1/Nt_input,AW625)</f>
        <v>-1.77492704778528E-15+2.51951237650861E-14i</v>
      </c>
      <c r="K660" s="246" t="str">
        <f t="shared" si="1689"/>
        <v>4.48046268792738E-17+6.62925341786255E-17i</v>
      </c>
      <c r="L660" s="222">
        <f t="shared" si="1690"/>
        <v>-321.93673837404754</v>
      </c>
      <c r="M660" s="222">
        <f t="shared" si="1746"/>
        <v>382.74288306863843</v>
      </c>
      <c r="N660" s="224">
        <f t="shared" si="1747"/>
        <v>-7.2571169313615753</v>
      </c>
      <c r="O660" s="223" t="str">
        <f t="shared" si="1748"/>
        <v>6.94462791274504-2.10662984621822i</v>
      </c>
      <c r="P660" s="223" t="str">
        <f t="shared" si="1749"/>
        <v>-6.03407220135345+4.03183814460703i</v>
      </c>
      <c r="Q660" s="223" t="str">
        <f t="shared" si="1691"/>
        <v>4.60386624364611-5.60982724921816i</v>
      </c>
      <c r="R660" s="223" t="str">
        <f t="shared" si="1692"/>
        <v>-2.77717841636856+6.70470179792595i</v>
      </c>
      <c r="S660" s="223" t="str">
        <f t="shared" si="1693"/>
        <v>0.711321848649159-7.22217192976526i</v>
      </c>
      <c r="T660" s="223" t="str">
        <f t="shared" si="1694"/>
        <v>1.4157932790479+7.11767346444452i</v>
      </c>
      <c r="U660" s="223" t="str">
        <f t="shared" si="1695"/>
        <v>-3.42098124020884-6.4002057396301i</v>
      </c>
      <c r="V660" s="223" t="str">
        <f t="shared" si="1696"/>
        <v>5.13155659402953+5.13155659402943i</v>
      </c>
      <c r="W660" s="223" t="str">
        <f t="shared" si="1697"/>
        <v>-6.40020573963016-3.42098124020872i</v>
      </c>
      <c r="X660" s="223" t="str">
        <f t="shared" si="1698"/>
        <v>7.11767346444455+1.41579327904776i</v>
      </c>
      <c r="Y660" s="223" t="str">
        <f t="shared" si="1699"/>
        <v>-7.22217192976524+0.71132184864931i</v>
      </c>
      <c r="Z660" s="223" t="str">
        <f t="shared" si="1700"/>
        <v>6.70470179792617-2.77717841636802i</v>
      </c>
      <c r="AA660" s="223" t="str">
        <f t="shared" si="1701"/>
        <v>-5.60982724921808+4.60386624364622i</v>
      </c>
      <c r="AB660" s="223" t="str">
        <f t="shared" si="1702"/>
        <v>4.03183814460711-6.03407220135341i</v>
      </c>
      <c r="AC660" s="223" t="str">
        <f t="shared" si="1703"/>
        <v>-2.10662984621851+6.94462791274495i</v>
      </c>
      <c r="AD660" s="223" t="str">
        <f t="shared" si="1704"/>
        <v>-1.26244192456656E-13-7.25711693136158i</v>
      </c>
      <c r="AE660" s="223" t="str">
        <f t="shared" si="1705"/>
        <v>2.10662984621806+6.94462791274508i</v>
      </c>
      <c r="AF660" s="223" t="str">
        <f t="shared" si="1706"/>
        <v>-4.03183814460731-6.03407220135327i</v>
      </c>
      <c r="AG660" s="223" t="str">
        <f t="shared" si="1707"/>
        <v>5.60982724921827+4.60386624364599i</v>
      </c>
      <c r="AH660" s="223" t="str">
        <f t="shared" si="1708"/>
        <v>-6.70470179792601-2.77717841636841i</v>
      </c>
      <c r="AI660" s="223" t="str">
        <f t="shared" si="1709"/>
        <v>7.22217192976527+0.711321848649007i</v>
      </c>
      <c r="AJ660" s="223" t="str">
        <f t="shared" si="1710"/>
        <v>-7.11767346444449+1.41579327904805i</v>
      </c>
      <c r="AK660" s="223" t="str">
        <f t="shared" si="1711"/>
        <v>6.40020573963037-3.42098124020833i</v>
      </c>
      <c r="AL660" s="223" t="str">
        <f t="shared" si="1712"/>
        <v>-5.13155659402933+5.13155659402963i</v>
      </c>
      <c r="AM660" s="223" t="str">
        <f t="shared" si="1713"/>
        <v>3.42098124020859-6.40020573963023i</v>
      </c>
      <c r="AN660" s="223" t="str">
        <f t="shared" si="1714"/>
        <v>-1.41579327904834+7.11767346444443i</v>
      </c>
      <c r="AO660" s="223" t="str">
        <f t="shared" si="1715"/>
        <v>-0.711321848649436-7.22217192976523i</v>
      </c>
      <c r="AP660" s="223" t="str">
        <f t="shared" si="1716"/>
        <v>2.77717841636814+6.70470179792613i</v>
      </c>
      <c r="AQ660" s="223" t="str">
        <f t="shared" si="1717"/>
        <v>-4.60386624364632-5.609827249218i</v>
      </c>
      <c r="AR660" s="223" t="str">
        <f t="shared" si="1718"/>
        <v>6.03407220135308+4.0318381446076i</v>
      </c>
      <c r="AS660" s="223" t="str">
        <f t="shared" si="1719"/>
        <v>-6.9446279127452-2.10662984621769i</v>
      </c>
      <c r="AT660" s="223" t="str">
        <f t="shared" si="1720"/>
        <v>7.25711693136158-1.69630606599268E-12i</v>
      </c>
      <c r="AU660" s="223" t="str">
        <f t="shared" si="1721"/>
        <v>-6.94462791274421+2.10662984622094i</v>
      </c>
      <c r="AV660" s="223" t="str">
        <f t="shared" si="1722"/>
        <v>6.03407220135521-4.03183814460442i</v>
      </c>
      <c r="AW660" s="223" t="str">
        <f t="shared" si="1723"/>
        <v>-4.6038662436476+5.60982724921694i</v>
      </c>
      <c r="AX660" s="223" t="str">
        <f t="shared" si="1724"/>
        <v>2.777178416369-6.70470179792577i</v>
      </c>
      <c r="AY660" s="223" t="str">
        <f t="shared" si="1725"/>
        <v>-0.711321848648933+7.22217192976528i</v>
      </c>
      <c r="AZ660" s="223" t="str">
        <f t="shared" si="1726"/>
        <v>-1.41579327904964-7.11767346444417i</v>
      </c>
      <c r="BA660" s="223" t="str">
        <f t="shared" si="1727"/>
        <v>3.42098124021104+6.40020573962893i</v>
      </c>
      <c r="BB660" s="223" t="str">
        <f t="shared" si="1728"/>
        <v>-5.1315565940272-5.13155659403175i</v>
      </c>
      <c r="BC660" s="223" t="str">
        <f t="shared" si="1729"/>
        <v>6.4002057396293+3.42098124021034i</v>
      </c>
      <c r="BD660" s="223" t="str">
        <f t="shared" si="1730"/>
        <v>-7.11767346444432-1.41579327904887i</v>
      </c>
      <c r="BE660" s="223" t="str">
        <f t="shared" si="1731"/>
        <v>7.22217192976521-0.711321848649613i</v>
      </c>
      <c r="BF660" s="223" t="str">
        <f t="shared" si="1732"/>
        <v>-6.7047017979255+2.77717841636964i</v>
      </c>
      <c r="BG660" s="223" t="str">
        <f t="shared" si="1733"/>
        <v>5.60982724921651-4.60386624364813i</v>
      </c>
      <c r="BH660" s="223" t="str">
        <f t="shared" si="1734"/>
        <v>-4.03183814460985+6.03407220135157i</v>
      </c>
      <c r="BI660" s="223" t="str">
        <f t="shared" si="1735"/>
        <v>2.10662984622028-6.94462791274441i</v>
      </c>
      <c r="BJ660" s="223" t="str">
        <f t="shared" si="1736"/>
        <v>-1.01352018652799E-12+7.25711693136158i</v>
      </c>
      <c r="BK660" s="223" t="str">
        <f t="shared" si="1737"/>
        <v>-2.10662984621835-6.94462791274499i</v>
      </c>
      <c r="BL660" s="223" t="str">
        <f t="shared" si="1738"/>
        <v>4.03183814460817+6.0340722013527i</v>
      </c>
      <c r="BM660" s="176"/>
      <c r="BN660" s="176"/>
      <c r="BO660" s="176"/>
      <c r="BP660" s="176"/>
      <c r="BQ660" s="176"/>
      <c r="BR660" s="176"/>
      <c r="BS660" s="176"/>
      <c r="BT660" s="176"/>
      <c r="BU660" s="176"/>
      <c r="BV660" s="176"/>
      <c r="BW660" s="223"/>
      <c r="BX660" s="223"/>
      <c r="BY660" s="223"/>
      <c r="BZ660" s="223"/>
      <c r="CH660" s="222">
        <f t="shared" si="1739"/>
        <v>-271.95217015616583</v>
      </c>
    </row>
    <row r="661" spans="1:86">
      <c r="A661" s="227">
        <f t="shared" si="1741"/>
        <v>9.3750000000000031E-3</v>
      </c>
      <c r="B661" s="228">
        <v>36</v>
      </c>
      <c r="C661" s="228">
        <f t="shared" si="1742"/>
        <v>2160</v>
      </c>
      <c r="D661" s="228">
        <f t="shared" si="1740"/>
        <v>13571.680263507906</v>
      </c>
      <c r="E661" s="227" t="str">
        <f t="shared" si="1687"/>
        <v>13571.6802635079i</v>
      </c>
      <c r="F661" s="227" t="str">
        <f t="shared" si="1743"/>
        <v>0.00756445501846948-0.530800660578166i</v>
      </c>
      <c r="G661" s="227" t="str">
        <f t="shared" si="1744"/>
        <v>-3.03683293779081-0.578140108210574i</v>
      </c>
      <c r="H661" s="227" t="str">
        <f t="shared" si="1745"/>
        <v>0.0000929256727601508-0.00652062949218759i</v>
      </c>
      <c r="I661" s="227" t="str">
        <f t="shared" si="1688"/>
        <v>0.00243658828831647-0.00195783097292067i</v>
      </c>
      <c r="J661" s="223" t="str">
        <f>IMPRODUCT(1/Nt_input,AX625)</f>
        <v>3.17587664879545E-13-1.70953529110563E-13i</v>
      </c>
      <c r="K661" s="246" t="str">
        <f t="shared" si="1689"/>
        <v>4.3913227053652E-16-1.03832633379589E-15i</v>
      </c>
      <c r="L661" s="222">
        <f t="shared" si="1690"/>
        <v>-298.95868552634647</v>
      </c>
      <c r="M661" s="222">
        <f t="shared" si="1746"/>
        <v>380.43291419087274</v>
      </c>
      <c r="N661" s="224">
        <f t="shared" si="1747"/>
        <v>-9.5670858091272617</v>
      </c>
      <c r="O661" s="223" t="str">
        <f t="shared" si="1748"/>
        <v>8.83883476483185-3.66116523516818i</v>
      </c>
      <c r="P661" s="223" t="str">
        <f t="shared" si="1749"/>
        <v>-6.76495125182751+6.76495125182744i</v>
      </c>
      <c r="Q661" s="223" t="str">
        <f t="shared" si="1691"/>
        <v>3.66116523516774-8.83883476483203i</v>
      </c>
      <c r="R661" s="223" t="str">
        <f t="shared" si="1692"/>
        <v>2.83632996094265E-13+9.56708580912726i</v>
      </c>
      <c r="S661" s="223" t="str">
        <f t="shared" si="1693"/>
        <v>-3.66116523516829-8.83883476483181i</v>
      </c>
      <c r="T661" s="223" t="str">
        <f t="shared" si="1694"/>
        <v>6.76495125182744+6.76495125182751i</v>
      </c>
      <c r="U661" s="223" t="str">
        <f t="shared" si="1695"/>
        <v>-8.83883476483179-3.66116523516835i</v>
      </c>
      <c r="V661" s="223" t="str">
        <f t="shared" si="1696"/>
        <v>9.56708580912726+3.84429273181118E-13i</v>
      </c>
      <c r="W661" s="223" t="str">
        <f t="shared" si="1697"/>
        <v>-8.8388347648317+3.66116523516855i</v>
      </c>
      <c r="X661" s="223" t="str">
        <f t="shared" si="1698"/>
        <v>6.76495125182729-6.76495125182766i</v>
      </c>
      <c r="Y661" s="223" t="str">
        <f t="shared" si="1699"/>
        <v>-3.66116523516809+8.83883476483189i</v>
      </c>
      <c r="Z661" s="223" t="str">
        <f t="shared" si="1700"/>
        <v>1.00796277086853E-13-9.56708580912726i</v>
      </c>
      <c r="AA661" s="223" t="str">
        <f t="shared" si="1701"/>
        <v>3.66116523516796+8.83883476483194i</v>
      </c>
      <c r="AB661" s="223" t="str">
        <f t="shared" si="1702"/>
        <v>-6.76495125182719-6.76495125182776i</v>
      </c>
      <c r="AC661" s="223" t="str">
        <f t="shared" si="1703"/>
        <v>8.838834764832+3.66116523516782i</v>
      </c>
      <c r="AD661" s="223" t="str">
        <f t="shared" si="1704"/>
        <v>-9.56708580912726+1.82836719007413E-13i</v>
      </c>
      <c r="AE661" s="223" t="str">
        <f t="shared" si="1705"/>
        <v>8.83883476483183-3.66116523516822i</v>
      </c>
      <c r="AF661" s="223" t="str">
        <f t="shared" si="1706"/>
        <v>-6.76495125182756+6.76495125182739i</v>
      </c>
      <c r="AG661" s="223" t="str">
        <f t="shared" si="1707"/>
        <v>3.66116523516844-8.83883476483175i</v>
      </c>
      <c r="AH661" s="223" t="str">
        <f t="shared" si="1708"/>
        <v>-4.17247317027282E-13+9.56708580912726i</v>
      </c>
      <c r="AI661" s="223" t="str">
        <f t="shared" si="1709"/>
        <v>-3.66116523516842-8.83883476483175i</v>
      </c>
      <c r="AJ661" s="223" t="str">
        <f t="shared" si="1710"/>
        <v>6.76495125182759+6.76495125182736i</v>
      </c>
      <c r="AK661" s="223" t="str">
        <f t="shared" si="1711"/>
        <v>-8.83883476483188-3.66116523516812i</v>
      </c>
      <c r="AL661" s="223" t="str">
        <f t="shared" si="1712"/>
        <v>9.56708580912726+2.01592554173705E-13i</v>
      </c>
      <c r="AM661" s="223" t="str">
        <f t="shared" si="1713"/>
        <v>-8.83883476483199+3.66116523516787i</v>
      </c>
      <c r="AN661" s="223" t="str">
        <f t="shared" si="1714"/>
        <v>6.76495125182779-6.76495125182716i</v>
      </c>
      <c r="AO661" s="223" t="str">
        <f t="shared" si="1715"/>
        <v>-3.66116523516792+8.83883476483196i</v>
      </c>
      <c r="AP661" s="223" t="str">
        <f t="shared" si="1716"/>
        <v>-1.50018675161249E-13-9.56708580912726i</v>
      </c>
      <c r="AQ661" s="223" t="str">
        <f t="shared" si="1717"/>
        <v>3.66116523516807+8.8388347648319i</v>
      </c>
      <c r="AR661" s="223" t="str">
        <f t="shared" si="1718"/>
        <v>-6.76495125183068-6.76495125182426i</v>
      </c>
      <c r="AS661" s="223" t="str">
        <f t="shared" si="1719"/>
        <v>8.83883476483173+3.66116523516847i</v>
      </c>
      <c r="AT661" s="223" t="str">
        <f t="shared" si="1720"/>
        <v>-9.56708580912726+4.3084109659748E-12i</v>
      </c>
      <c r="AU661" s="223" t="str">
        <f t="shared" si="1721"/>
        <v>8.83883476483213-3.66116523516751i</v>
      </c>
      <c r="AV661" s="223" t="str">
        <f t="shared" si="1722"/>
        <v>-6.76495125182469+6.76495125183026i</v>
      </c>
      <c r="AW661" s="223" t="str">
        <f t="shared" si="1723"/>
        <v>3.66116523516915-8.83883476483145i</v>
      </c>
      <c r="AX661" s="223" t="str">
        <f t="shared" si="1724"/>
        <v>3.57237046345872E-12+9.56708580912726i</v>
      </c>
      <c r="AY661" s="223" t="str">
        <f t="shared" si="1725"/>
        <v>-3.66116523516683-8.83883476483241i</v>
      </c>
      <c r="AZ661" s="223" t="str">
        <f t="shared" si="1726"/>
        <v>6.76495125182974+6.76495125182521i</v>
      </c>
      <c r="BA661" s="223" t="str">
        <f t="shared" si="1727"/>
        <v>-8.83883476483122-3.66116523516971i</v>
      </c>
      <c r="BB661" s="223" t="str">
        <f t="shared" si="1728"/>
        <v>9.56708580912726-2.97228642742403E-12i</v>
      </c>
      <c r="BC661" s="223" t="str">
        <f t="shared" si="1729"/>
        <v>-8.8388347648327+3.66116523516616i</v>
      </c>
      <c r="BD661" s="223" t="str">
        <f t="shared" si="1730"/>
        <v>6.76495125182573-6.76495125182922i</v>
      </c>
      <c r="BE661" s="223" t="str">
        <f t="shared" si="1731"/>
        <v>-3.66116523517038+8.83883476483093i</v>
      </c>
      <c r="BF661" s="223" t="str">
        <f t="shared" si="1732"/>
        <v>-2.23624592490796E-12-9.56708580912726i</v>
      </c>
      <c r="BG661" s="223" t="str">
        <f t="shared" si="1733"/>
        <v>3.66116523516573+8.83883476483287i</v>
      </c>
      <c r="BH661" s="223" t="str">
        <f t="shared" si="1734"/>
        <v>-6.7649512518289-6.76495125182605i</v>
      </c>
      <c r="BI661" s="223" t="str">
        <f t="shared" si="1735"/>
        <v>8.83883476483066+3.66116523517106i</v>
      </c>
      <c r="BJ661" s="223" t="str">
        <f t="shared" si="1736"/>
        <v>-9.56708580912726+1.50020542239188E-12i</v>
      </c>
      <c r="BK661" s="223" t="str">
        <f t="shared" si="1737"/>
        <v>8.83883476483315-3.66116523516505i</v>
      </c>
      <c r="BL661" s="223" t="str">
        <f t="shared" si="1738"/>
        <v>-6.76495125182658+6.76495125182837i</v>
      </c>
      <c r="BM661" s="176"/>
      <c r="BN661" s="176"/>
      <c r="BO661" s="176"/>
      <c r="BP661" s="176"/>
      <c r="BQ661" s="176"/>
      <c r="BR661" s="176"/>
      <c r="BS661" s="176"/>
      <c r="BT661" s="176"/>
      <c r="BU661" s="176"/>
      <c r="BV661" s="176"/>
      <c r="BW661" s="223"/>
      <c r="BX661" s="223"/>
      <c r="BY661" s="223"/>
      <c r="BZ661" s="223"/>
      <c r="CH661" s="222">
        <f t="shared" si="1739"/>
        <v>-248.85765988167907</v>
      </c>
    </row>
    <row r="662" spans="1:86">
      <c r="A662" s="227">
        <f t="shared" si="1741"/>
        <v>9.6354166666666706E-3</v>
      </c>
      <c r="B662" s="228">
        <v>37</v>
      </c>
      <c r="C662" s="228">
        <f t="shared" si="1742"/>
        <v>2220</v>
      </c>
      <c r="D662" s="228">
        <f t="shared" si="1740"/>
        <v>13948.671381938682</v>
      </c>
      <c r="E662" s="227" t="str">
        <f t="shared" si="1687"/>
        <v>13948.6713819387i</v>
      </c>
      <c r="F662" s="227" t="str">
        <f t="shared" si="1743"/>
        <v>0.00582922798786596-0.516423988563812i</v>
      </c>
      <c r="G662" s="227" t="str">
        <f t="shared" si="1744"/>
        <v>-3.0533734512715-0.594892571261766i</v>
      </c>
      <c r="H662" s="227" t="str">
        <f t="shared" si="1745"/>
        <v>0.0000716092476090027-0.00634401902709474i</v>
      </c>
      <c r="I662" s="227" t="str">
        <f t="shared" si="1688"/>
        <v>0.00238146905220227-0.00196004706180398i</v>
      </c>
      <c r="J662" s="223" t="str">
        <f>IMPRODUCT(1/Nt_input,AY625)</f>
        <v>-5.39719615842097E-13-1.52253210039533E-13i</v>
      </c>
      <c r="K662" s="246" t="str">
        <f t="shared" si="1689"/>
        <v>-1.58374901898266E-15+6.95289539421675E-16i</v>
      </c>
      <c r="L662" s="222">
        <f t="shared" si="1690"/>
        <v>-295.24083628158303</v>
      </c>
      <c r="M662" s="222">
        <f t="shared" si="1746"/>
        <v>378.21508157935006</v>
      </c>
      <c r="N662" s="224">
        <f t="shared" si="1747"/>
        <v>-11.78491842064996</v>
      </c>
      <c r="O662" s="223" t="str">
        <f t="shared" si="1748"/>
        <v>10.3933701537818-5.555372087255i</v>
      </c>
      <c r="P662" s="223" t="str">
        <f t="shared" si="1749"/>
        <v>-6.54734987307746+9.79880155023497i</v>
      </c>
      <c r="Q662" s="223" t="str">
        <f t="shared" si="1691"/>
        <v>1.15512400260921-11.7281708173087i</v>
      </c>
      <c r="R662" s="223" t="str">
        <f t="shared" si="1692"/>
        <v>4.50989303135697+10.8878449211537i</v>
      </c>
      <c r="S662" s="223" t="str">
        <f t="shared" si="1693"/>
        <v>-9.10986513118957-7.47627310047669i</v>
      </c>
      <c r="T662" s="223" t="str">
        <f t="shared" si="1694"/>
        <v>11.5584745177264+2.29912352961828i</v>
      </c>
      <c r="U662" s="223" t="str">
        <f t="shared" si="1695"/>
        <v>-11.2774637900334+3.42098124020868i</v>
      </c>
      <c r="V662" s="223" t="str">
        <f t="shared" si="1696"/>
        <v>8.33319573097173-8.33319573097196i</v>
      </c>
      <c r="W662" s="223" t="str">
        <f t="shared" si="1697"/>
        <v>-3.42098124020841+11.2774637900335i</v>
      </c>
      <c r="X662" s="223" t="str">
        <f t="shared" si="1698"/>
        <v>-2.2991235296186-11.5584745177263i</v>
      </c>
      <c r="Y662" s="223" t="str">
        <f t="shared" si="1699"/>
        <v>7.47627310047692+9.10986513118938i</v>
      </c>
      <c r="Z662" s="223" t="str">
        <f t="shared" si="1700"/>
        <v>-10.8878449211538-4.50989303135667i</v>
      </c>
      <c r="AA662" s="223" t="str">
        <f t="shared" si="1701"/>
        <v>11.7281708173086-1.1551240026095i</v>
      </c>
      <c r="AB662" s="223" t="str">
        <f t="shared" si="1702"/>
        <v>-9.79880155023479+6.54734987307774i</v>
      </c>
      <c r="AC662" s="223" t="str">
        <f t="shared" si="1703"/>
        <v>5.55537208725475-10.393370153782i</v>
      </c>
      <c r="AD662" s="223" t="str">
        <f t="shared" si="1704"/>
        <v>3.291709394516E-13+11.78491842065i</v>
      </c>
      <c r="AE662" s="223" t="str">
        <f t="shared" si="1705"/>
        <v>-5.55537208725526-10.3933701537817i</v>
      </c>
      <c r="AF662" s="223" t="str">
        <f t="shared" si="1706"/>
        <v>9.79880155023511+6.54734987307726i</v>
      </c>
      <c r="AG662" s="223" t="str">
        <f t="shared" si="1707"/>
        <v>-11.7281708173087-1.15512400260884i</v>
      </c>
      <c r="AH662" s="223" t="str">
        <f t="shared" si="1708"/>
        <v>10.8878449211536-4.50989303135728i</v>
      </c>
      <c r="AI662" s="223" t="str">
        <f t="shared" si="1709"/>
        <v>-7.47627310047647+9.10986513118974i</v>
      </c>
      <c r="AJ662" s="223" t="str">
        <f t="shared" si="1710"/>
        <v>2.29912352961805-11.5584745177264i</v>
      </c>
      <c r="AK662" s="223" t="str">
        <f t="shared" si="1711"/>
        <v>3.42098124020888+11.2774637900334i</v>
      </c>
      <c r="AL662" s="223" t="str">
        <f t="shared" si="1712"/>
        <v>-8.33319573097219-8.3331957309715i</v>
      </c>
      <c r="AM662" s="223" t="str">
        <f t="shared" si="1713"/>
        <v>11.2774637900336+3.42098124020809i</v>
      </c>
      <c r="AN662" s="223" t="str">
        <f t="shared" si="1714"/>
        <v>-11.5584745177263+2.29912352961885i</v>
      </c>
      <c r="AO662" s="223" t="str">
        <f t="shared" si="1715"/>
        <v>9.10986513118923-7.47627310047711i</v>
      </c>
      <c r="AP662" s="223" t="str">
        <f t="shared" si="1716"/>
        <v>-4.50989303135204+10.8878449211558i</v>
      </c>
      <c r="AQ662" s="223" t="str">
        <f t="shared" si="1717"/>
        <v>-1.15512400261216-11.7281708173084i</v>
      </c>
      <c r="AR662" s="223" t="str">
        <f t="shared" si="1718"/>
        <v>6.54734987307795+9.79880155023465i</v>
      </c>
      <c r="AS662" s="223" t="str">
        <f t="shared" si="1719"/>
        <v>-10.393370153781-5.5553720872566i</v>
      </c>
      <c r="AT662" s="223" t="str">
        <f t="shared" si="1720"/>
        <v>11.78491842065+4.19839726278136E-12i</v>
      </c>
      <c r="AU662" s="223" t="str">
        <f t="shared" si="1721"/>
        <v>-10.3933701537793+5.55537208725968i</v>
      </c>
      <c r="AV662" s="223" t="str">
        <f t="shared" si="1722"/>
        <v>6.54734987307504-9.79880155023659i</v>
      </c>
      <c r="AW662" s="223" t="str">
        <f t="shared" si="1723"/>
        <v>-1.15512400260868+11.7281708173087i</v>
      </c>
      <c r="AX662" s="223" t="str">
        <f t="shared" si="1724"/>
        <v>-4.50989303135526-10.8878449211544i</v>
      </c>
      <c r="AY662" s="223" t="str">
        <f t="shared" si="1725"/>
        <v>9.10986513118698+7.47627310047984i</v>
      </c>
      <c r="AZ662" s="223" t="str">
        <f t="shared" si="1726"/>
        <v>-11.5584745177274-2.29912352961295i</v>
      </c>
      <c r="BA662" s="223" t="str">
        <f t="shared" si="1727"/>
        <v>11.2774637900326-3.42098124021144i</v>
      </c>
      <c r="BB662" s="223" t="str">
        <f t="shared" si="1728"/>
        <v>-8.33319573097126+8.33319573097243i</v>
      </c>
      <c r="BC662" s="223" t="str">
        <f t="shared" si="1729"/>
        <v>3.42098124021018-11.277463790033i</v>
      </c>
      <c r="BD662" s="223" t="str">
        <f t="shared" si="1730"/>
        <v>2.29912352961457+11.5584745177271i</v>
      </c>
      <c r="BE662" s="223" t="str">
        <f t="shared" si="1731"/>
        <v>-7.47627310048111-9.10986513118594i</v>
      </c>
      <c r="BF662" s="223" t="str">
        <f t="shared" si="1732"/>
        <v>10.8878449211549+4.50989303135405i</v>
      </c>
      <c r="BG662" s="223" t="str">
        <f t="shared" si="1733"/>
        <v>-11.7281708173086+1.15512400261015i</v>
      </c>
      <c r="BH662" s="223" t="str">
        <f t="shared" si="1734"/>
        <v>9.79880155023586-6.54734987307613i</v>
      </c>
      <c r="BI662" s="223" t="str">
        <f t="shared" si="1735"/>
        <v>-5.55537208725838+10.39337015378i</v>
      </c>
      <c r="BJ662" s="223" t="str">
        <f t="shared" si="1736"/>
        <v>-5.676778196533E-12-11.78491842065i</v>
      </c>
      <c r="BK662" s="223" t="str">
        <f t="shared" si="1737"/>
        <v>5.55537208725775+10.3933701537803i</v>
      </c>
      <c r="BL662" s="223" t="str">
        <f t="shared" si="1738"/>
        <v>-9.79880155023547-6.54734987307672i</v>
      </c>
      <c r="BM662" s="176"/>
      <c r="BN662" s="176"/>
      <c r="BO662" s="176"/>
      <c r="BP662" s="176"/>
      <c r="BQ662" s="176"/>
      <c r="BR662" s="176"/>
      <c r="BS662" s="176"/>
      <c r="BT662" s="176"/>
      <c r="BU662" s="176"/>
      <c r="BV662" s="176"/>
      <c r="BW662" s="223"/>
      <c r="BX662" s="223"/>
      <c r="BY662" s="223"/>
      <c r="BZ662" s="223"/>
      <c r="CH662" s="222">
        <f t="shared" si="1739"/>
        <v>-245.02409311782583</v>
      </c>
    </row>
    <row r="663" spans="1:86">
      <c r="A663" s="227">
        <f t="shared" si="1741"/>
        <v>9.8958333333333381E-3</v>
      </c>
      <c r="B663" s="228">
        <v>38</v>
      </c>
      <c r="C663" s="228">
        <f t="shared" si="1742"/>
        <v>2280</v>
      </c>
      <c r="D663" s="228">
        <f t="shared" si="1740"/>
        <v>14325.662500369457</v>
      </c>
      <c r="E663" s="227" t="str">
        <f t="shared" si="1687"/>
        <v>14325.6625003695i</v>
      </c>
      <c r="F663" s="227" t="str">
        <f t="shared" si="1743"/>
        <v>0.00422998866746236-0.502792580848304i</v>
      </c>
      <c r="G663" s="227" t="str">
        <f t="shared" si="1744"/>
        <v>-3.0702113435319-0.611102960072778i</v>
      </c>
      <c r="H663" s="227" t="str">
        <f t="shared" si="1745"/>
        <v>0.0000519633657324972-0.00617656377360474i</v>
      </c>
      <c r="I663" s="227" t="str">
        <f t="shared" si="1688"/>
        <v>0.00232812732815094-0.00196077205631542i</v>
      </c>
      <c r="J663" s="223" t="str">
        <f>IMPRODUCT(1/Nt_input,AZ625)</f>
        <v>-1.77786909814295E-13+6.06945049774772E-14i</v>
      </c>
      <c r="K663" s="246" t="str">
        <f t="shared" si="1689"/>
        <v>-2.94902473994432E-16+4.89904140449197E-16i</v>
      </c>
      <c r="L663" s="222">
        <f t="shared" si="1690"/>
        <v>-304.85487396071926</v>
      </c>
      <c r="M663" s="222">
        <f t="shared" si="1746"/>
        <v>376.11074417450993</v>
      </c>
      <c r="N663" s="224">
        <f t="shared" si="1747"/>
        <v>-13.889255825490086</v>
      </c>
      <c r="O663" s="223" t="str">
        <f t="shared" si="1748"/>
        <v>11.5484941563911-7.7164570954364i</v>
      </c>
      <c r="P663" s="223" t="str">
        <f t="shared" si="1749"/>
        <v>-5.31518809229535+12.8319991789834i</v>
      </c>
      <c r="Q663" s="223" t="str">
        <f t="shared" si="1691"/>
        <v>-2.70965939155873-13.6223776693956i</v>
      </c>
      <c r="R663" s="223" t="str">
        <f t="shared" si="1692"/>
        <v>9.82118697983863+9.82118697983897i</v>
      </c>
      <c r="S663" s="223" t="str">
        <f t="shared" si="1693"/>
        <v>-13.6223776693955-2.7096593915592i</v>
      </c>
      <c r="T663" s="223" t="str">
        <f t="shared" si="1694"/>
        <v>12.8319991789833-5.31518809229566i</v>
      </c>
      <c r="U663" s="223" t="str">
        <f t="shared" si="1695"/>
        <v>-7.71645709543586+11.5484941563915i</v>
      </c>
      <c r="V663" s="223" t="str">
        <f t="shared" si="1696"/>
        <v>4.849387973147E-13-13.8892558254901i</v>
      </c>
      <c r="W663" s="223" t="str">
        <f t="shared" si="1697"/>
        <v>7.71645709543621+11.5484941563912i</v>
      </c>
      <c r="X663" s="223" t="str">
        <f t="shared" si="1698"/>
        <v>-12.8319991789835-5.31518809229527i</v>
      </c>
      <c r="Y663" s="223" t="str">
        <f t="shared" si="1699"/>
        <v>13.6223776693954-2.70965939155955i</v>
      </c>
      <c r="Z663" s="223" t="str">
        <f t="shared" si="1700"/>
        <v>-9.82118697983933+9.82118697983826i</v>
      </c>
      <c r="AA663" s="223" t="str">
        <f t="shared" si="1701"/>
        <v>2.70965939155967-13.6223776693954i</v>
      </c>
      <c r="AB663" s="223" t="str">
        <f t="shared" si="1702"/>
        <v>5.31518809229516+12.8319991789835i</v>
      </c>
      <c r="AC663" s="223" t="str">
        <f t="shared" si="1703"/>
        <v>-11.5484941563912-7.71645709543632i</v>
      </c>
      <c r="AD663" s="223" t="str">
        <f t="shared" si="1704"/>
        <v>13.8892558254901-4.11769781838787E-13i</v>
      </c>
      <c r="AE663" s="223" t="str">
        <f t="shared" si="1705"/>
        <v>-11.5484941563907+7.716457095437i</v>
      </c>
      <c r="AF663" s="223" t="str">
        <f t="shared" si="1706"/>
        <v>5.31518809229577-12.8319991789833i</v>
      </c>
      <c r="AG663" s="223" t="str">
        <f t="shared" si="1707"/>
        <v>2.70965939155913+13.6223776693955i</v>
      </c>
      <c r="AH663" s="223" t="str">
        <f t="shared" si="1708"/>
        <v>-9.82118697983893-9.82118697983867i</v>
      </c>
      <c r="AI663" s="223" t="str">
        <f t="shared" si="1709"/>
        <v>13.6223776693956+2.70965939155874i</v>
      </c>
      <c r="AJ663" s="223" t="str">
        <f t="shared" si="1710"/>
        <v>-12.8319991789837+5.31518809229467i</v>
      </c>
      <c r="AK663" s="223" t="str">
        <f t="shared" si="1711"/>
        <v>7.71645709543675-11.5484941563909i</v>
      </c>
      <c r="AL663" s="223" t="str">
        <f t="shared" si="1712"/>
        <v>-1.22513564635492E-13+13.8892558254901i</v>
      </c>
      <c r="AM663" s="223" t="str">
        <f t="shared" si="1713"/>
        <v>-7.71645709543656-11.548494156391i</v>
      </c>
      <c r="AN663" s="223" t="str">
        <f t="shared" si="1714"/>
        <v>12.8319991789836+5.31518809229489i</v>
      </c>
      <c r="AO663" s="223" t="str">
        <f t="shared" si="1715"/>
        <v>-13.6223776693948+2.70965939156277i</v>
      </c>
      <c r="AP663" s="223" t="str">
        <f t="shared" si="1716"/>
        <v>9.82118697983505-9.82118697984254i</v>
      </c>
      <c r="AQ663" s="223" t="str">
        <f t="shared" si="1717"/>
        <v>-2.70965939155259+13.6223776693968i</v>
      </c>
      <c r="AR663" s="223" t="str">
        <f t="shared" si="1718"/>
        <v>-5.31518809229044-12.8319991789855i</v>
      </c>
      <c r="AS663" s="223" t="str">
        <f t="shared" si="1719"/>
        <v>11.5484941563891+7.71645709543942i</v>
      </c>
      <c r="AT663" s="223" t="str">
        <f t="shared" si="1720"/>
        <v>-13.8892558254901-1.93975518925881E-12i</v>
      </c>
      <c r="AU663" s="223" t="str">
        <f t="shared" si="1721"/>
        <v>11.5484941563912-7.7164570954362i</v>
      </c>
      <c r="AV663" s="223" t="str">
        <f t="shared" si="1722"/>
        <v>-5.31518809229402+12.831999178984i</v>
      </c>
      <c r="AW663" s="223" t="str">
        <f t="shared" si="1723"/>
        <v>-2.70965939156234-13.6223776693949i</v>
      </c>
      <c r="AX663" s="223" t="str">
        <f t="shared" si="1724"/>
        <v>9.82118697984208+9.82118697983551i</v>
      </c>
      <c r="AY663" s="223" t="str">
        <f t="shared" si="1725"/>
        <v>-13.6223776693968-2.70965939155283i</v>
      </c>
      <c r="AZ663" s="223" t="str">
        <f t="shared" si="1726"/>
        <v>12.8319991789857-5.31518809229003i</v>
      </c>
      <c r="BA663" s="223" t="str">
        <f t="shared" si="1727"/>
        <v>-7.71645709543995+11.5484941563887i</v>
      </c>
      <c r="BB663" s="223" t="str">
        <f t="shared" si="1728"/>
        <v>2.37534943741392E-12-13.8892558254901i</v>
      </c>
      <c r="BC663" s="223" t="str">
        <f t="shared" si="1729"/>
        <v>7.71645709543567+11.5484941563916i</v>
      </c>
      <c r="BD663" s="223" t="str">
        <f t="shared" si="1730"/>
        <v>-12.8319991789838-5.31518809229442i</v>
      </c>
      <c r="BE663" s="223" t="str">
        <f t="shared" si="1731"/>
        <v>13.622377669395-2.70965939156171i</v>
      </c>
      <c r="BF663" s="223" t="str">
        <f t="shared" si="1732"/>
        <v>-9.82118697983596+9.82118697984164i</v>
      </c>
      <c r="BG663" s="223" t="str">
        <f t="shared" si="1733"/>
        <v>2.70965939155345-13.6223776693966i</v>
      </c>
      <c r="BH663" s="223" t="str">
        <f t="shared" si="1734"/>
        <v>5.31518809228945+12.8319991789859i</v>
      </c>
      <c r="BI663" s="223" t="str">
        <f t="shared" si="1735"/>
        <v>-11.5484941563886-7.71645709544014i</v>
      </c>
      <c r="BJ663" s="223" t="str">
        <f t="shared" si="1736"/>
        <v>13.8892558254901+3.00832188220737E-12i</v>
      </c>
      <c r="BK663" s="223" t="str">
        <f t="shared" si="1737"/>
        <v>-11.5484941563917+7.71645709543547i</v>
      </c>
      <c r="BL663" s="223" t="str">
        <f t="shared" si="1738"/>
        <v>5.31518809229501-12.8319991789836i</v>
      </c>
      <c r="BM663" s="176"/>
      <c r="BN663" s="176"/>
      <c r="BO663" s="176"/>
      <c r="BP663" s="176"/>
      <c r="BQ663" s="176"/>
      <c r="BR663" s="176"/>
      <c r="BS663" s="176"/>
      <c r="BT663" s="176"/>
      <c r="BU663" s="176"/>
      <c r="BV663" s="176"/>
      <c r="BW663" s="223"/>
      <c r="BX663" s="223"/>
      <c r="BY663" s="223"/>
      <c r="BZ663" s="223"/>
      <c r="CH663" s="222">
        <f t="shared" si="1739"/>
        <v>-254.52323628097912</v>
      </c>
    </row>
    <row r="664" spans="1:86">
      <c r="A664" s="227">
        <f t="shared" si="1741"/>
        <v>1.0156250000000006E-2</v>
      </c>
      <c r="B664" s="228">
        <v>39</v>
      </c>
      <c r="C664" s="228">
        <f t="shared" si="1742"/>
        <v>2340</v>
      </c>
      <c r="D664" s="228">
        <f t="shared" si="1740"/>
        <v>14702.653618800232</v>
      </c>
      <c r="E664" s="227" t="str">
        <f t="shared" si="1687"/>
        <v>14702.6536188002i</v>
      </c>
      <c r="F664" s="227" t="str">
        <f t="shared" si="1743"/>
        <v>0.00275308151442034-0.489849898935873i</v>
      </c>
      <c r="G664" s="227" t="str">
        <f t="shared" si="1744"/>
        <v>-3.08733592970017-0.626778196136238i</v>
      </c>
      <c r="H664" s="227" t="str">
        <f t="shared" si="1745"/>
        <v>0.0000338202753888287-0.00601756918363141i</v>
      </c>
      <c r="I664" s="227" t="str">
        <f t="shared" si="1688"/>
        <v>0.00227652916604174-0.00196015100976643i</v>
      </c>
      <c r="J664" s="223" t="str">
        <f>IMPRODUCT(1/Nt_input,BA625)</f>
        <v>-8.68978080139672E-14-2.30031271808428E-13i</v>
      </c>
      <c r="K664" s="246" t="str">
        <f t="shared" si="1689"/>
        <v>-6.48721424122038E-16-3.53340073248494E-16i</v>
      </c>
      <c r="L664" s="222">
        <f t="shared" si="1690"/>
        <v>-302.63055044587583</v>
      </c>
      <c r="M664" s="222">
        <f t="shared" si="1746"/>
        <v>374.1401678959088</v>
      </c>
      <c r="N664" s="224">
        <f t="shared" si="1747"/>
        <v>-15.859832104091169</v>
      </c>
      <c r="O664" s="223" t="str">
        <f t="shared" si="1748"/>
        <v>12.2598160050404-10.0613709747984i</v>
      </c>
      <c r="P664" s="223" t="str">
        <f t="shared" si="1749"/>
        <v>-3.0940997523089+15.5550898773592i</v>
      </c>
      <c r="Q664" s="223" t="str">
        <f t="shared" si="1691"/>
        <v>-7.47627310047705-13.9871231815926i</v>
      </c>
      <c r="R664" s="223" t="str">
        <f t="shared" si="1692"/>
        <v>14.652574270035+6.06929498632826i</v>
      </c>
      <c r="S664" s="223" t="str">
        <f t="shared" si="1693"/>
        <v>-15.1769130583455+4.60386624364604i</v>
      </c>
      <c r="T664" s="223" t="str">
        <f t="shared" si="1694"/>
        <v>8.81125061772119-13.1869684507725i</v>
      </c>
      <c r="U664" s="223" t="str">
        <f t="shared" si="1695"/>
        <v>1.55453538894959+15.7834626775769i</v>
      </c>
      <c r="V664" s="223" t="str">
        <f t="shared" si="1696"/>
        <v>-11.2145948292832-11.2145948292828i</v>
      </c>
      <c r="W664" s="223" t="str">
        <f t="shared" si="1697"/>
        <v>15.7834626775768+1.55453538895066i</v>
      </c>
      <c r="X664" s="223" t="str">
        <f t="shared" si="1698"/>
        <v>-13.1869684507722+8.81125061772165i</v>
      </c>
      <c r="Y664" s="223" t="str">
        <f t="shared" si="1699"/>
        <v>4.60386624364551-15.1769130583456i</v>
      </c>
      <c r="Z664" s="223" t="str">
        <f t="shared" si="1700"/>
        <v>6.06929498632732+14.6525742700354i</v>
      </c>
      <c r="AA664" s="223" t="str">
        <f t="shared" si="1701"/>
        <v>-13.9871231815928-7.47627310047662i</v>
      </c>
      <c r="AB664" s="223" t="str">
        <f t="shared" si="1702"/>
        <v>15.5550898773594-3.09409975230811i</v>
      </c>
      <c r="AC664" s="223" t="str">
        <f t="shared" si="1703"/>
        <v>-10.0613709747985+12.2598160050403i</v>
      </c>
      <c r="AD664" s="223" t="str">
        <f t="shared" si="1704"/>
        <v>-4.97391938211994E-13-15.8598321040912i</v>
      </c>
      <c r="AE664" s="223" t="str">
        <f t="shared" si="1705"/>
        <v>10.061370974798+12.2598160050408i</v>
      </c>
      <c r="AF664" s="223" t="str">
        <f t="shared" si="1706"/>
        <v>-15.5550898773593-3.09409975230868i</v>
      </c>
      <c r="AG664" s="223" t="str">
        <f t="shared" si="1707"/>
        <v>13.9871231815931-7.47627310047602i</v>
      </c>
      <c r="AH664" s="223" t="str">
        <f t="shared" si="1708"/>
        <v>-6.06929498632775+14.6525742700352i</v>
      </c>
      <c r="AI664" s="223" t="str">
        <f t="shared" si="1709"/>
        <v>-4.60386624364646-15.1769130583453i</v>
      </c>
      <c r="AJ664" s="223" t="str">
        <f t="shared" si="1710"/>
        <v>13.1869684507719+8.81125061772205i</v>
      </c>
      <c r="AK664" s="223" t="str">
        <f t="shared" si="1711"/>
        <v>-15.7834626775769+1.55453538895008i</v>
      </c>
      <c r="AL664" s="223" t="str">
        <f t="shared" si="1712"/>
        <v>11.2145948292835-11.2145948292825i</v>
      </c>
      <c r="AM664" s="223" t="str">
        <f t="shared" si="1713"/>
        <v>-1.55453538895017+15.7834626775769i</v>
      </c>
      <c r="AN664" s="223" t="str">
        <f t="shared" si="1714"/>
        <v>-8.81125061772197-13.186968450772i</v>
      </c>
      <c r="AO664" s="223" t="str">
        <f t="shared" si="1715"/>
        <v>15.1769130583449+4.60386624364806i</v>
      </c>
      <c r="AP664" s="223" t="str">
        <f t="shared" si="1716"/>
        <v>-14.6525742700334+6.06929498633205i</v>
      </c>
      <c r="AQ664" s="223" t="str">
        <f t="shared" si="1717"/>
        <v>7.47627310048027-13.9871231815908i</v>
      </c>
      <c r="AR664" s="223" t="str">
        <f t="shared" si="1718"/>
        <v>3.09409975231169+15.5550898773587i</v>
      </c>
      <c r="AS664" s="223" t="str">
        <f t="shared" si="1719"/>
        <v>-12.2598160050366-10.0613709748031i</v>
      </c>
      <c r="AT664" s="223" t="str">
        <f t="shared" si="1720"/>
        <v>15.8598321040912-9.94783876423991E-13i</v>
      </c>
      <c r="AU664" s="223" t="str">
        <f t="shared" si="1721"/>
        <v>-12.2598160050454+10.0613709747923i</v>
      </c>
      <c r="AV664" s="223" t="str">
        <f t="shared" si="1722"/>
        <v>3.09409975230997-15.555089877359i</v>
      </c>
      <c r="AW664" s="223" t="str">
        <f t="shared" si="1723"/>
        <v>7.47627310048222+13.9871231815898i</v>
      </c>
      <c r="AX664" s="223" t="str">
        <f t="shared" si="1724"/>
        <v>-14.6525742700342-6.06929498633021i</v>
      </c>
      <c r="AY664" s="223" t="str">
        <f t="shared" si="1725"/>
        <v>15.1769130583443-4.60386624364996i</v>
      </c>
      <c r="AZ664" s="223" t="str">
        <f t="shared" si="1726"/>
        <v>-8.81125061772575+13.1869684507694i</v>
      </c>
      <c r="BA664" s="223" t="str">
        <f t="shared" si="1727"/>
        <v>-1.55453538895237-15.7834626775767i</v>
      </c>
      <c r="BB664" s="223" t="str">
        <f t="shared" si="1728"/>
        <v>11.2145948292784+11.2145948292876i</v>
      </c>
      <c r="BC664" s="223" t="str">
        <f t="shared" si="1729"/>
        <v>-15.7834626775769-1.55453538894967i</v>
      </c>
      <c r="BD664" s="223" t="str">
        <f t="shared" si="1730"/>
        <v>13.1869684507682-8.81125061772763i</v>
      </c>
      <c r="BE664" s="223" t="str">
        <f t="shared" si="1731"/>
        <v>-4.60386624364779+15.1769130583449i</v>
      </c>
      <c r="BF664" s="223" t="str">
        <f t="shared" si="1732"/>
        <v>-6.06929498633272-14.6525742700332i</v>
      </c>
      <c r="BG664" s="223" t="str">
        <f t="shared" si="1733"/>
        <v>13.9871231815911+7.47627310047982i</v>
      </c>
      <c r="BH664" s="223" t="str">
        <f t="shared" si="1734"/>
        <v>-15.5550898773586+3.09409975231219i</v>
      </c>
      <c r="BI664" s="223" t="str">
        <f t="shared" si="1735"/>
        <v>10.0613709748027-12.2598160050369i</v>
      </c>
      <c r="BJ664" s="223" t="str">
        <f t="shared" si="1736"/>
        <v>1.71755758447472E-12+15.8598321040912i</v>
      </c>
      <c r="BK664" s="223" t="str">
        <f t="shared" si="1737"/>
        <v>-10.0613709747928-12.259816005045i</v>
      </c>
      <c r="BL664" s="223" t="str">
        <f t="shared" si="1738"/>
        <v>15.5550898773591+3.09409975230925i</v>
      </c>
      <c r="BM664" s="176"/>
      <c r="BN664" s="176"/>
      <c r="BO664" s="176"/>
      <c r="BP664" s="176"/>
      <c r="BQ664" s="176"/>
      <c r="BR664" s="176"/>
      <c r="BS664" s="176"/>
      <c r="BT664" s="176"/>
      <c r="BU664" s="176"/>
      <c r="BV664" s="176"/>
      <c r="BW664" s="223"/>
      <c r="BX664" s="223"/>
      <c r="BY664" s="223"/>
      <c r="BZ664" s="223"/>
      <c r="CH664" s="222">
        <f t="shared" si="1739"/>
        <v>-252.18491525188543</v>
      </c>
    </row>
    <row r="665" spans="1:86">
      <c r="A665" s="227">
        <f t="shared" si="1741"/>
        <v>1.0416666666666673E-2</v>
      </c>
      <c r="B665" s="228">
        <v>40</v>
      </c>
      <c r="C665" s="228">
        <f t="shared" si="1742"/>
        <v>2400</v>
      </c>
      <c r="D665" s="228">
        <f t="shared" si="1740"/>
        <v>15079.644737231007</v>
      </c>
      <c r="E665" s="227" t="str">
        <f t="shared" si="1687"/>
        <v>15079.644737231i</v>
      </c>
      <c r="F665" s="227" t="str">
        <f t="shared" si="1743"/>
        <v>0.0013865253201254-0.477544965433157i</v>
      </c>
      <c r="G665" s="227" t="str">
        <f t="shared" si="1744"/>
        <v>-3.10473646643528-0.641924356006045i</v>
      </c>
      <c r="H665" s="227" t="str">
        <f t="shared" si="1745"/>
        <v>0.0000170327932226512-0.00586640902454302i</v>
      </c>
      <c r="I665" s="227" t="str">
        <f t="shared" si="1688"/>
        <v>0.00222663634508063-0.00195831762116848i</v>
      </c>
      <c r="J665" s="223" t="str">
        <f>IMPRODUCT(1/Nt_input,BB625)</f>
        <v>1.55942661941074E-13+5.89424342667411E-14i</v>
      </c>
      <c r="K665" s="246" t="str">
        <f t="shared" si="1689"/>
        <v>4.62655606485741E-16-1.74141896365273E-16i</v>
      </c>
      <c r="L665" s="222">
        <f t="shared" si="1690"/>
        <v>-306.11942140689456</v>
      </c>
      <c r="M665" s="222">
        <f t="shared" si="1746"/>
        <v>372.32233047033628</v>
      </c>
      <c r="N665" s="224">
        <f t="shared" si="1747"/>
        <v>-17.677669529663724</v>
      </c>
      <c r="O665" s="223" t="str">
        <f t="shared" si="1748"/>
        <v>12.5000000000001-12.5i</v>
      </c>
      <c r="P665" s="223" t="str">
        <f t="shared" si="1749"/>
        <v>-5.25172161381765E-14+17.6776695296637i</v>
      </c>
      <c r="Q665" s="223" t="str">
        <f t="shared" si="1691"/>
        <v>-12.4999999999997-12.5000000000003i</v>
      </c>
      <c r="R665" s="223" t="str">
        <f t="shared" si="1692"/>
        <v>17.6776695296637-5.85806249544508E-13i</v>
      </c>
      <c r="S665" s="223" t="str">
        <f t="shared" si="1693"/>
        <v>-12.5000000000001+12.4999999999999i</v>
      </c>
      <c r="T665" s="223" t="str">
        <f t="shared" si="1694"/>
        <v>8.64093254822229E-13-17.6776695296637i</v>
      </c>
      <c r="U665" s="223" t="str">
        <f t="shared" si="1695"/>
        <v>12.5000000000001+12.4999999999999i</v>
      </c>
      <c r="V665" s="223" t="str">
        <f t="shared" si="1696"/>
        <v>-17.6776695296637-5.86891054636812E-13i</v>
      </c>
      <c r="W665" s="223" t="str">
        <f t="shared" si="1697"/>
        <v>12.4999999999997-12.5000000000004i</v>
      </c>
      <c r="X665" s="223" t="str">
        <f t="shared" si="1698"/>
        <v>-2.46885156104044E-13+17.6776695296637i</v>
      </c>
      <c r="Y665" s="223" t="str">
        <f t="shared" si="1699"/>
        <v>-12.5000000000006-12.4999999999995i</v>
      </c>
      <c r="Z665" s="223" t="str">
        <f t="shared" si="1700"/>
        <v>17.6776695296637-3.03170440813721E-14i</v>
      </c>
      <c r="AA665" s="223" t="str">
        <f t="shared" si="1701"/>
        <v>-12.5000000000005+12.4999999999995i</v>
      </c>
      <c r="AB665" s="223" t="str">
        <f t="shared" si="1702"/>
        <v>-3.07519244266789E-13-17.6776695296637i</v>
      </c>
      <c r="AC665" s="223" t="str">
        <f t="shared" si="1703"/>
        <v>12.4999999999997+12.5000000000003i</v>
      </c>
      <c r="AD665" s="223" t="str">
        <f t="shared" si="1704"/>
        <v>-17.6776695296637+5.84721444452206E-13i</v>
      </c>
      <c r="AE665" s="223" t="str">
        <f t="shared" si="1705"/>
        <v>12.5000000000001-12.5i</v>
      </c>
      <c r="AF665" s="223" t="str">
        <f t="shared" si="1706"/>
        <v>-7.70972512393507E-13+17.6776695296637i</v>
      </c>
      <c r="AG665" s="223" t="str">
        <f t="shared" si="1707"/>
        <v>-12.5000000000002-12.4999999999999i</v>
      </c>
      <c r="AH665" s="223" t="str">
        <f t="shared" si="1708"/>
        <v>17.6776695296637+4.9377031220809E-13i</v>
      </c>
      <c r="AI665" s="223" t="str">
        <f t="shared" si="1709"/>
        <v>-12.4999999999997+12.5000000000004i</v>
      </c>
      <c r="AJ665" s="223" t="str">
        <f t="shared" si="1710"/>
        <v>2.16568112022674E-13-17.6776695296637i</v>
      </c>
      <c r="AK665" s="223" t="str">
        <f t="shared" si="1711"/>
        <v>12.4999999999993+12.5000000000007i</v>
      </c>
      <c r="AL665" s="223" t="str">
        <f t="shared" si="1712"/>
        <v>-17.6776695296637+6.06340881627441E-14i</v>
      </c>
      <c r="AM665" s="223" t="str">
        <f t="shared" si="1713"/>
        <v>12.5000000000005-12.4999999999995i</v>
      </c>
      <c r="AN665" s="223" t="str">
        <f t="shared" si="1714"/>
        <v>-4.93767437282934E-12+17.6776695296637i</v>
      </c>
      <c r="AO665" s="223" t="str">
        <f t="shared" si="1715"/>
        <v>-12.500000000006-12.4999999999941i</v>
      </c>
      <c r="AP665" s="223" t="str">
        <f t="shared" si="1716"/>
        <v>17.6776695296637-4.13204559598523E-12i</v>
      </c>
      <c r="AQ665" s="223" t="str">
        <f t="shared" si="1717"/>
        <v>-12.5000000000001+12.4999999999999i</v>
      </c>
      <c r="AR665" s="223" t="str">
        <f t="shared" si="1718"/>
        <v>4.38326997245851E-12-17.6776695296637i</v>
      </c>
      <c r="AS665" s="223" t="str">
        <f t="shared" si="1719"/>
        <v>12.4999999999939+12.5000000000061i</v>
      </c>
      <c r="AT665" s="223" t="str">
        <f t="shared" si="1720"/>
        <v>-17.6776695296637+4.68644999635608E-12i</v>
      </c>
      <c r="AU665" s="223" t="str">
        <f t="shared" si="1721"/>
        <v>12.4999999999995-12.5000000000005i</v>
      </c>
      <c r="AV665" s="223" t="str">
        <f t="shared" si="1722"/>
        <v>-3.57765077869825E-12+17.6776695296637i</v>
      </c>
      <c r="AW665" s="223" t="str">
        <f t="shared" si="1723"/>
        <v>-12.4999999999945-12.5000000000056i</v>
      </c>
      <c r="AX665" s="223" t="str">
        <f t="shared" si="1724"/>
        <v>17.6776695296637-5.49206919011632E-12i</v>
      </c>
      <c r="AY665" s="223" t="str">
        <f t="shared" si="1725"/>
        <v>-12.4999999999991+12.5000000000009i</v>
      </c>
      <c r="AZ665" s="223" t="str">
        <f t="shared" si="1726"/>
        <v>3.02324637832742E-12-17.6776695296637i</v>
      </c>
      <c r="BA665" s="223" t="str">
        <f t="shared" si="1727"/>
        <v>12.4999999999949+12.5000000000052i</v>
      </c>
      <c r="BB665" s="223" t="str">
        <f t="shared" si="1728"/>
        <v>-17.6776695296637+6.04647359048715E-12i</v>
      </c>
      <c r="BC665" s="223" t="str">
        <f t="shared" si="1729"/>
        <v>12.4999999999988-12.5000000000013i</v>
      </c>
      <c r="BD665" s="223" t="str">
        <f t="shared" si="1730"/>
        <v>-2.46884197795659E-12+17.6776695296637i</v>
      </c>
      <c r="BE665" s="223" t="str">
        <f t="shared" si="1731"/>
        <v>-12.4999999999953-12.5000000000048i</v>
      </c>
      <c r="BF665" s="223" t="str">
        <f t="shared" si="1732"/>
        <v>17.6776695296637-6.60087799085798E-12i</v>
      </c>
      <c r="BG665" s="223" t="str">
        <f t="shared" si="1733"/>
        <v>-12.4999999999984+12.5000000000017i</v>
      </c>
      <c r="BH665" s="223" t="str">
        <f t="shared" si="1734"/>
        <v>1.91443757758576E-12-17.6776695296637i</v>
      </c>
      <c r="BI665" s="223" t="str">
        <f t="shared" si="1735"/>
        <v>12.4999999999957+12.5000000000044i</v>
      </c>
      <c r="BJ665" s="223" t="str">
        <f t="shared" si="1736"/>
        <v>-17.6776695296637+7.15528239122881E-12i</v>
      </c>
      <c r="BK665" s="223" t="str">
        <f t="shared" si="1737"/>
        <v>12.499999999998-12.5000000000021i</v>
      </c>
      <c r="BL665" s="223" t="str">
        <f t="shared" si="1738"/>
        <v>-1.36003317721493E-12+17.6776695296637i</v>
      </c>
      <c r="BM665" s="176"/>
      <c r="BN665" s="176"/>
      <c r="BO665" s="176"/>
      <c r="BP665" s="176"/>
      <c r="BQ665" s="176"/>
      <c r="BR665" s="176"/>
      <c r="BS665" s="176"/>
      <c r="BT665" s="176"/>
      <c r="BU665" s="176"/>
      <c r="BV665" s="176"/>
      <c r="BW665" s="223"/>
      <c r="BX665" s="223"/>
      <c r="BY665" s="223"/>
      <c r="BZ665" s="223"/>
      <c r="CH665" s="222">
        <f t="shared" si="1739"/>
        <v>-255.56075130117435</v>
      </c>
    </row>
    <row r="666" spans="1:86">
      <c r="A666" s="227">
        <f t="shared" si="1741"/>
        <v>1.0677083333333341E-2</v>
      </c>
      <c r="B666" s="228">
        <v>41</v>
      </c>
      <c r="C666" s="228">
        <f t="shared" si="1742"/>
        <v>2460</v>
      </c>
      <c r="D666" s="228">
        <f t="shared" si="1740"/>
        <v>15456.635855661782</v>
      </c>
      <c r="E666" s="227" t="str">
        <f t="shared" si="1687"/>
        <v>15456.6358556618i</v>
      </c>
      <c r="F666" s="227" t="str">
        <f t="shared" si="1743"/>
        <v>0.000119772969620354-0.465831698883993i</v>
      </c>
      <c r="G666" s="227" t="str">
        <f t="shared" si="1744"/>
        <v>-3.12240216443961-0.656546814770164i</v>
      </c>
      <c r="H666" s="227" t="str">
        <f t="shared" si="1745"/>
        <v>1.47135302586602E-06-0.00572251720792933i</v>
      </c>
      <c r="I666" s="227" t="str">
        <f t="shared" si="1688"/>
        <v>0.00217840727520188-0.00195539494786196i</v>
      </c>
      <c r="J666" s="223" t="str">
        <f>IMPRODUCT(1/Nt_input,BC625)</f>
        <v>1.19267138211972E-13-9.26897447683927E-14i</v>
      </c>
      <c r="K666" s="246" t="str">
        <f t="shared" si="1689"/>
        <v>7.85673429347383E-17-4.35130373845716E-16i</v>
      </c>
      <c r="L666" s="222">
        <f t="shared" si="1690"/>
        <v>-307.08828204036627</v>
      </c>
      <c r="M666" s="222">
        <f t="shared" si="1746"/>
        <v>370.67473866593156</v>
      </c>
      <c r="N666" s="224">
        <f t="shared" si="1747"/>
        <v>-19.325261334068458</v>
      </c>
      <c r="O666" s="223" t="str">
        <f t="shared" si="1748"/>
        <v>12.2598160050404-14.9386290252016i</v>
      </c>
      <c r="P666" s="223" t="str">
        <f t="shared" si="1749"/>
        <v>3.77017145670917+18.9539318564001i</v>
      </c>
      <c r="Q666" s="223" t="str">
        <f t="shared" si="1691"/>
        <v>-17.0433589096043-9.10986513118896i</v>
      </c>
      <c r="R666" s="223" t="str">
        <f t="shared" si="1692"/>
        <v>17.8542134069775-7.39545733867383i</v>
      </c>
      <c r="S666" s="223" t="str">
        <f t="shared" si="1693"/>
        <v>-5.60982724921843+18.4931220691361i</v>
      </c>
      <c r="T666" s="223" t="str">
        <f t="shared" si="1694"/>
        <v>-10.7365399425325-16.0683675490837i</v>
      </c>
      <c r="U666" s="223" t="str">
        <f t="shared" si="1695"/>
        <v>19.2322049186138+1.89420685208601i</v>
      </c>
      <c r="V666" s="223" t="str">
        <f t="shared" si="1696"/>
        <v>-13.6650233375218+13.6650233375222i</v>
      </c>
      <c r="W666" s="223" t="str">
        <f t="shared" si="1697"/>
        <v>-1.89420685208682-19.2322049186137i</v>
      </c>
      <c r="X666" s="223" t="str">
        <f t="shared" si="1698"/>
        <v>16.068367549083+10.7365399425335i</v>
      </c>
      <c r="Y666" s="223" t="str">
        <f t="shared" si="1699"/>
        <v>-18.4931220691364+5.60982724921731i</v>
      </c>
      <c r="Z666" s="223" t="str">
        <f t="shared" si="1700"/>
        <v>7.39545733867321-17.8542134069778i</v>
      </c>
      <c r="AA666" s="223" t="str">
        <f t="shared" si="1701"/>
        <v>9.10986513118964+17.043358909604i</v>
      </c>
      <c r="AB666" s="223" t="str">
        <f t="shared" si="1702"/>
        <v>-18.9539318564-3.77017145670955i</v>
      </c>
      <c r="AC666" s="223" t="str">
        <f t="shared" si="1703"/>
        <v>14.9386290252021-12.2598160050398i</v>
      </c>
      <c r="AD666" s="223" t="str">
        <f t="shared" si="1704"/>
        <v>6.72363319191879E-13+19.3252613340685i</v>
      </c>
      <c r="AE666" s="223" t="str">
        <f t="shared" si="1705"/>
        <v>-14.9386290252018-12.2598160050401i</v>
      </c>
      <c r="AF666" s="223" t="str">
        <f t="shared" si="1706"/>
        <v>18.9539318564-3.77017145670924i</v>
      </c>
      <c r="AG666" s="223" t="str">
        <f t="shared" si="1707"/>
        <v>-9.10986513119003+17.0433589096037i</v>
      </c>
      <c r="AH666" s="223" t="str">
        <f t="shared" si="1708"/>
        <v>-7.39545733867281-17.854213406978i</v>
      </c>
      <c r="AI666" s="223" t="str">
        <f t="shared" si="1709"/>
        <v>18.4931220691362+5.60982724921785i</v>
      </c>
      <c r="AJ666" s="223" t="str">
        <f t="shared" si="1710"/>
        <v>-16.0683675490832+10.7365399425332i</v>
      </c>
      <c r="AK666" s="223" t="str">
        <f t="shared" si="1711"/>
        <v>1.89420685208712-19.2322049186137i</v>
      </c>
      <c r="AL666" s="223" t="str">
        <f t="shared" si="1712"/>
        <v>13.6650233375213+13.6650233375226i</v>
      </c>
      <c r="AM666" s="223" t="str">
        <f t="shared" si="1713"/>
        <v>-19.2322049186138+1.89420685208558i</v>
      </c>
      <c r="AN666" s="223" t="str">
        <f t="shared" si="1714"/>
        <v>10.7365399425328-16.0683675490835i</v>
      </c>
      <c r="AO666" s="223" t="str">
        <f t="shared" si="1715"/>
        <v>5.60982724921978+18.4931220691357i</v>
      </c>
      <c r="AP666" s="223" t="str">
        <f t="shared" si="1716"/>
        <v>-17.8542134069789-7.39545733867068i</v>
      </c>
      <c r="AQ666" s="223" t="str">
        <f t="shared" si="1717"/>
        <v>17.0433589096018-9.10986513119376i</v>
      </c>
      <c r="AR666" s="223" t="str">
        <f t="shared" si="1718"/>
        <v>-3.77017145670323+18.9539318564012i</v>
      </c>
      <c r="AS666" s="223" t="str">
        <f t="shared" si="1719"/>
        <v>-12.2598160050464-14.9386290251967i</v>
      </c>
      <c r="AT666" s="223" t="str">
        <f t="shared" si="1720"/>
        <v>19.3252613340685-9.03432411063297E-12i</v>
      </c>
      <c r="AU666" s="223" t="str">
        <f t="shared" si="1721"/>
        <v>-12.2598160050471+14.9386290251962i</v>
      </c>
      <c r="AV666" s="223" t="str">
        <f t="shared" si="1722"/>
        <v>-3.77017145670236-18.9539318564014i</v>
      </c>
      <c r="AW666" s="223" t="str">
        <f t="shared" si="1723"/>
        <v>17.0433589096015+9.10986513119428i</v>
      </c>
      <c r="AX666" s="223" t="str">
        <f t="shared" si="1724"/>
        <v>-17.8542134069793+7.39545733866962i</v>
      </c>
      <c r="AY666" s="223" t="str">
        <f t="shared" si="1725"/>
        <v>5.60982724922088-18.4931220691353i</v>
      </c>
      <c r="AZ666" s="223" t="str">
        <f t="shared" si="1726"/>
        <v>10.7365399425321+16.0683675490839i</v>
      </c>
      <c r="BA666" s="223" t="str">
        <f t="shared" si="1727"/>
        <v>-19.2322049186137-1.89420685208645i</v>
      </c>
      <c r="BB666" s="223" t="str">
        <f t="shared" si="1728"/>
        <v>13.6650233375206-13.6650233375234i</v>
      </c>
      <c r="BC666" s="223" t="str">
        <f t="shared" si="1729"/>
        <v>1.89420685209034+19.2322049186133i</v>
      </c>
      <c r="BD666" s="223" t="str">
        <f t="shared" si="1730"/>
        <v>-16.0683675490861-10.7365399425289i</v>
      </c>
      <c r="BE666" s="223" t="str">
        <f t="shared" si="1731"/>
        <v>18.4931220691344-5.60982724922411i</v>
      </c>
      <c r="BF666" s="223" t="str">
        <f t="shared" si="1732"/>
        <v>-7.39545733866651+17.8542134069806i</v>
      </c>
      <c r="BG666" s="223" t="str">
        <f t="shared" si="1733"/>
        <v>-9.10986513119774-17.0433589095996i</v>
      </c>
      <c r="BH666" s="223" t="str">
        <f t="shared" si="1734"/>
        <v>18.9539318563984+3.77017145671738i</v>
      </c>
      <c r="BI666" s="223" t="str">
        <f t="shared" si="1735"/>
        <v>-14.9386290252062+12.2598160050348i</v>
      </c>
      <c r="BJ666" s="223" t="str">
        <f t="shared" si="1736"/>
        <v>5.67250751467357E-12-19.3252613340685i</v>
      </c>
      <c r="BK666" s="223" t="str">
        <f t="shared" si="1737"/>
        <v>14.938629025199+12.2598160050436i</v>
      </c>
      <c r="BL666" s="223" t="str">
        <f t="shared" si="1738"/>
        <v>-18.9539318564005+3.77017145670679i</v>
      </c>
      <c r="BM666" s="176"/>
      <c r="BN666" s="176"/>
      <c r="BO666" s="176"/>
      <c r="BP666" s="176"/>
      <c r="BQ666" s="176"/>
      <c r="BR666" s="176"/>
      <c r="BS666" s="176"/>
      <c r="BT666" s="176"/>
      <c r="BU666" s="176"/>
      <c r="BV666" s="176"/>
      <c r="BW666" s="223"/>
      <c r="BX666" s="223"/>
      <c r="BY666" s="223"/>
      <c r="BZ666" s="223"/>
      <c r="CH666" s="222">
        <f t="shared" si="1739"/>
        <v>-256.41759748668636</v>
      </c>
    </row>
    <row r="667" spans="1:86">
      <c r="A667" s="227">
        <f t="shared" si="1741"/>
        <v>1.0937500000000008E-2</v>
      </c>
      <c r="B667" s="228">
        <v>42</v>
      </c>
      <c r="C667" s="228">
        <f t="shared" si="1742"/>
        <v>2520</v>
      </c>
      <c r="D667" s="228">
        <f t="shared" si="1740"/>
        <v>15833.626974092558</v>
      </c>
      <c r="E667" s="227" t="str">
        <f t="shared" si="1687"/>
        <v>15833.6269740926i</v>
      </c>
      <c r="F667" s="227" t="str">
        <f t="shared" si="1743"/>
        <v>-0.00105648956126924-0.454668341551807i</v>
      </c>
      <c r="G667" s="227" t="str">
        <f t="shared" si="1744"/>
        <v>-3.14032220074925-0.670650368316447i</v>
      </c>
      <c r="H667" s="227" t="str">
        <f t="shared" si="1745"/>
        <v>-0.0000129784634855141-0.00558538076018493i</v>
      </c>
      <c r="I667" s="227" t="str">
        <f t="shared" si="1688"/>
        <v>0.00213179778120779-0.00195149610022873i</v>
      </c>
      <c r="J667" s="223" t="str">
        <f>IMPRODUCT(1/Nt_input,BD625)</f>
        <v>-1.92004703423402E-13-1.49429080220643E-13i</v>
      </c>
      <c r="K667" s="246" t="str">
        <f t="shared" si="1689"/>
        <v>-7.00925468050819E-16+5.61438482940554E-17i</v>
      </c>
      <c r="L667" s="222">
        <f t="shared" si="1690"/>
        <v>-303.05878810272407</v>
      </c>
      <c r="M667" s="222">
        <f t="shared" si="1746"/>
        <v>369.21325969243634</v>
      </c>
      <c r="N667" s="224">
        <f t="shared" si="1747"/>
        <v>-20.786740307563669</v>
      </c>
      <c r="O667" s="223" t="str">
        <f t="shared" si="1748"/>
        <v>11.5484941563912-17.2835429045636i</v>
      </c>
      <c r="P667" s="223" t="str">
        <f t="shared" si="1749"/>
        <v>7.95474112858027+19.2044439177854i</v>
      </c>
      <c r="Q667" s="223" t="str">
        <f t="shared" si="1691"/>
        <v>-20.3873289212229-4.05529186026845i</v>
      </c>
      <c r="R667" s="223" t="str">
        <f t="shared" si="1692"/>
        <v>14.6984450302422-14.6984450302418i</v>
      </c>
      <c r="S667" s="223" t="str">
        <f t="shared" si="1693"/>
        <v>4.05529186026787+20.387328921223i</v>
      </c>
      <c r="T667" s="223" t="str">
        <f t="shared" si="1694"/>
        <v>-19.2044439177853-7.95474112858063i</v>
      </c>
      <c r="U667" s="223" t="str">
        <f t="shared" si="1695"/>
        <v>17.2835429045639-11.5484941563907i</v>
      </c>
      <c r="V667" s="223" t="str">
        <f t="shared" si="1696"/>
        <v>-5.80610209621582E-13+20.7867403075637i</v>
      </c>
      <c r="W667" s="223" t="str">
        <f t="shared" si="1697"/>
        <v>-17.2835429045633-11.5484941563917i</v>
      </c>
      <c r="X667" s="223" t="str">
        <f t="shared" si="1698"/>
        <v>19.2044439177857-7.95474112857957i</v>
      </c>
      <c r="Y667" s="223" t="str">
        <f t="shared" si="1699"/>
        <v>-4.05529186026908+20.3873289212228i</v>
      </c>
      <c r="Z667" s="223" t="str">
        <f t="shared" si="1700"/>
        <v>-14.6984450302414-14.6984450302426i</v>
      </c>
      <c r="AA667" s="223" t="str">
        <f t="shared" si="1701"/>
        <v>20.3873289212232-4.05529186026723i</v>
      </c>
      <c r="AB667" s="223" t="str">
        <f t="shared" si="1702"/>
        <v>-7.95474112857925+19.2044439177858i</v>
      </c>
      <c r="AC667" s="223" t="str">
        <f t="shared" si="1703"/>
        <v>-11.5484941563901-17.2835429045643i</v>
      </c>
      <c r="AD667" s="223" t="str">
        <f t="shared" si="1704"/>
        <v>20.7867403075637-9.06561006350781E-13i</v>
      </c>
      <c r="AE667" s="223" t="str">
        <f t="shared" si="1705"/>
        <v>-11.5484941563905+17.2835429045641i</v>
      </c>
      <c r="AF667" s="223" t="str">
        <f t="shared" si="1706"/>
        <v>-7.95474112858079-19.2044439177852i</v>
      </c>
      <c r="AG667" s="223" t="str">
        <f t="shared" si="1707"/>
        <v>20.3873289212231+4.05529186026748i</v>
      </c>
      <c r="AH667" s="223" t="str">
        <f t="shared" si="1708"/>
        <v>-14.6984450302416+14.6984450302424i</v>
      </c>
      <c r="AI667" s="223" t="str">
        <f t="shared" si="1709"/>
        <v>-4.05529186026868-20.3873289212229i</v>
      </c>
      <c r="AJ667" s="223" t="str">
        <f t="shared" si="1710"/>
        <v>19.2044439177856+7.95474112857992i</v>
      </c>
      <c r="AK667" s="223" t="str">
        <f t="shared" si="1711"/>
        <v>-17.2835429045634+11.5484941563915i</v>
      </c>
      <c r="AL667" s="223" t="str">
        <f t="shared" si="1712"/>
        <v>-3.25950796729199E-13-20.7867403075637i</v>
      </c>
      <c r="AM667" s="223" t="str">
        <f t="shared" si="1713"/>
        <v>17.2835429045626+11.5484941563927i</v>
      </c>
      <c r="AN667" s="223" t="str">
        <f t="shared" si="1714"/>
        <v>-19.2044439177831+7.95474112858599i</v>
      </c>
      <c r="AO667" s="223" t="str">
        <f t="shared" si="1715"/>
        <v>4.05529186027442-20.3873289212217i</v>
      </c>
      <c r="AP667" s="223" t="str">
        <f t="shared" si="1716"/>
        <v>14.6984450302435+14.6984450302405i</v>
      </c>
      <c r="AQ667" s="223" t="str">
        <f t="shared" si="1717"/>
        <v>-20.387328921225+4.05529186025798i</v>
      </c>
      <c r="AR667" s="223" t="str">
        <f t="shared" si="1718"/>
        <v>7.95474112858237-19.2044439177846i</v>
      </c>
      <c r="AS667" s="223" t="str">
        <f t="shared" si="1719"/>
        <v>11.5484941563962+17.2835429045603i</v>
      </c>
      <c r="AT667" s="223" t="str">
        <f t="shared" si="1720"/>
        <v>-20.7867403075637-6.45800368967421E-12i</v>
      </c>
      <c r="AU667" s="223" t="str">
        <f t="shared" si="1721"/>
        <v>11.5484941563895-17.2835429045648i</v>
      </c>
      <c r="AV667" s="223" t="str">
        <f t="shared" si="1722"/>
        <v>7.95474112858927+19.2044439177817i</v>
      </c>
      <c r="AW667" s="223" t="str">
        <f t="shared" si="1723"/>
        <v>-20.3873289212225-4.05529186027066i</v>
      </c>
      <c r="AX667" s="223" t="str">
        <f t="shared" si="1724"/>
        <v>14.6984450302382-14.6984450302458i</v>
      </c>
      <c r="AY667" s="223" t="str">
        <f t="shared" si="1725"/>
        <v>4.05529186026147+20.3873289212243i</v>
      </c>
      <c r="AZ667" s="223" t="str">
        <f t="shared" si="1726"/>
        <v>-19.204443917786-7.95474112857882i</v>
      </c>
      <c r="BA667" s="223" t="str">
        <f t="shared" si="1727"/>
        <v>17.2835429045585-11.5484941563989i</v>
      </c>
      <c r="BB667" s="223" t="str">
        <f t="shared" si="1728"/>
        <v>-2.90305104810791E-12+20.7867403075637i</v>
      </c>
      <c r="BC667" s="223" t="str">
        <f t="shared" si="1729"/>
        <v>-17.2835429045667-11.5484941563865i</v>
      </c>
      <c r="BD667" s="223" t="str">
        <f t="shared" si="1730"/>
        <v>19.2044439177883-7.95474112857345i</v>
      </c>
      <c r="BE667" s="223" t="str">
        <f t="shared" si="1731"/>
        <v>-4.05529186026716+20.3873289212232i</v>
      </c>
      <c r="BF667" s="223" t="str">
        <f t="shared" si="1732"/>
        <v>-14.6984450302483-14.6984450302357i</v>
      </c>
      <c r="BG667" s="223" t="str">
        <f t="shared" si="1733"/>
        <v>20.3873289212236-4.05529186026496i</v>
      </c>
      <c r="BH667" s="223" t="str">
        <f t="shared" si="1734"/>
        <v>-7.95474112857553+19.2044439177874i</v>
      </c>
      <c r="BI667" s="223" t="str">
        <f t="shared" si="1735"/>
        <v>-11.5484941563847-17.283542904568i</v>
      </c>
      <c r="BJ667" s="223" t="str">
        <f t="shared" si="1736"/>
        <v>20.7867403075637-6.51901593458397E-13i</v>
      </c>
      <c r="BK667" s="223" t="str">
        <f t="shared" si="1737"/>
        <v>-11.5484941563836+17.2835429045687i</v>
      </c>
      <c r="BL667" s="223" t="str">
        <f t="shared" si="1738"/>
        <v>-7.95474112857674-19.2044439177869i</v>
      </c>
      <c r="BM667" s="176"/>
      <c r="BN667" s="176"/>
      <c r="BO667" s="176"/>
      <c r="BP667" s="176"/>
      <c r="BQ667" s="176"/>
      <c r="BR667" s="176"/>
      <c r="BS667" s="176"/>
      <c r="BT667" s="176"/>
      <c r="BU667" s="176"/>
      <c r="BV667" s="176"/>
      <c r="BW667" s="223"/>
      <c r="BX667" s="223"/>
      <c r="BY667" s="223"/>
      <c r="BZ667" s="223"/>
      <c r="CH667" s="222">
        <f t="shared" si="1739"/>
        <v>-252.27716030468503</v>
      </c>
    </row>
    <row r="668" spans="1:86">
      <c r="A668" s="227">
        <f t="shared" si="1741"/>
        <v>1.1197916666666675E-2</v>
      </c>
      <c r="B668" s="228">
        <v>43</v>
      </c>
      <c r="C668" s="228">
        <f t="shared" si="1742"/>
        <v>2580</v>
      </c>
      <c r="D668" s="228">
        <f t="shared" si="1740"/>
        <v>16210.618092523333</v>
      </c>
      <c r="E668" s="227" t="str">
        <f t="shared" si="1687"/>
        <v>16210.6180925233i</v>
      </c>
      <c r="F668" s="227" t="str">
        <f t="shared" si="1743"/>
        <v>-0.00215051212146095-0.444016965388094i</v>
      </c>
      <c r="G668" s="227" t="str">
        <f t="shared" si="1744"/>
        <v>-3.15848573078207-0.684239337781242i</v>
      </c>
      <c r="H668" s="227" t="str">
        <f t="shared" si="1745"/>
        <v>-0.0000264180017169368-0.00545453375357073i</v>
      </c>
      <c r="I668" s="227" t="str">
        <f t="shared" si="1688"/>
        <v>0.0020867617812469-0.00194672491384895i</v>
      </c>
      <c r="J668" s="223" t="str">
        <f>IMPRODUCT(1/Nt_input,BE625)</f>
        <v>1.20734714272649E-13+1.26801347200001E-13i</v>
      </c>
      <c r="K668" s="246" t="str">
        <f t="shared" si="1689"/>
        <v>4.98791929117781E-16+2.95669289065804E-17i</v>
      </c>
      <c r="L668" s="222">
        <f t="shared" si="1690"/>
        <v>-306.02637827690171</v>
      </c>
      <c r="M668" s="222">
        <f t="shared" si="1746"/>
        <v>367.95196839129108</v>
      </c>
      <c r="N668" s="224">
        <f t="shared" si="1747"/>
        <v>-22.048031608708904</v>
      </c>
      <c r="O668" s="223" t="str">
        <f t="shared" si="1748"/>
        <v>10.3933701537819-19.444627912745i</v>
      </c>
      <c r="P668" s="223" t="str">
        <f t="shared" si="1749"/>
        <v>12.249230058474+18.3322682937274i</v>
      </c>
      <c r="Q668" s="223" t="str">
        <f t="shared" si="1691"/>
        <v>-21.9418643101728+2.1610850081824i</v>
      </c>
      <c r="R668" s="223" t="str">
        <f t="shared" si="1692"/>
        <v>8.43741641291554-20.3697251354477i</v>
      </c>
      <c r="S668" s="223" t="str">
        <f t="shared" si="1693"/>
        <v>13.9871231815923+17.0433589096043i</v>
      </c>
      <c r="T668" s="223" t="str">
        <f t="shared" si="1694"/>
        <v>-21.6243848636869+4.30135758636461i</v>
      </c>
      <c r="U668" s="223" t="str">
        <f t="shared" si="1695"/>
        <v>6.40020573963006-21.0986507698723i</v>
      </c>
      <c r="V668" s="223" t="str">
        <f t="shared" si="1696"/>
        <v>15.5903126623338+15.590312662333i</v>
      </c>
      <c r="W668" s="223" t="str">
        <f t="shared" si="1697"/>
        <v>-21.098650769872+6.40020573963101i</v>
      </c>
      <c r="X668" s="223" t="str">
        <f t="shared" si="1698"/>
        <v>4.30135758636578-21.6243848636867i</v>
      </c>
      <c r="Y668" s="223" t="str">
        <f t="shared" si="1699"/>
        <v>17.0433589096036+13.9871231815932i</v>
      </c>
      <c r="Z668" s="223" t="str">
        <f t="shared" si="1700"/>
        <v>-20.3697251354482+8.43741641291437i</v>
      </c>
      <c r="AA668" s="223" t="str">
        <f t="shared" si="1701"/>
        <v>2.16108500818141-21.9418643101729i</v>
      </c>
      <c r="AB668" s="223" t="str">
        <f t="shared" si="1702"/>
        <v>18.3322682937277+12.2492300584736i</v>
      </c>
      <c r="AC668" s="223" t="str">
        <f t="shared" si="1703"/>
        <v>-19.4446279127448+10.3933701537824i</v>
      </c>
      <c r="AD668" s="223" t="str">
        <f t="shared" si="1704"/>
        <v>-1.15604428354948E-12-22.0480316087089i</v>
      </c>
      <c r="AE668" s="223" t="str">
        <f t="shared" si="1705"/>
        <v>19.4446279127446+10.3933701537827i</v>
      </c>
      <c r="AF668" s="223" t="str">
        <f t="shared" si="1706"/>
        <v>-18.3322682937278+12.2492300584735i</v>
      </c>
      <c r="AG668" s="223" t="str">
        <f t="shared" si="1707"/>
        <v>-2.16108500818122-21.941864310173i</v>
      </c>
      <c r="AH668" s="223" t="str">
        <f t="shared" si="1708"/>
        <v>20.3697251354481+8.43741641291454i</v>
      </c>
      <c r="AI668" s="223" t="str">
        <f t="shared" si="1709"/>
        <v>-17.0433589096037+13.9871231815932i</v>
      </c>
      <c r="AJ668" s="223" t="str">
        <f t="shared" si="1710"/>
        <v>-4.3013575863636-21.6243848636871i</v>
      </c>
      <c r="AK668" s="223" t="str">
        <f t="shared" si="1711"/>
        <v>21.0986507698719+6.40020573963137i</v>
      </c>
      <c r="AL668" s="223" t="str">
        <f t="shared" si="1712"/>
        <v>-15.5903126623309+15.590312662336i</v>
      </c>
      <c r="AM668" s="223" t="str">
        <f t="shared" si="1713"/>
        <v>-6.40020573962777-21.098650769873i</v>
      </c>
      <c r="AN668" s="223" t="str">
        <f t="shared" si="1714"/>
        <v>21.6243848636851+4.30135758637341i</v>
      </c>
      <c r="AO668" s="223" t="str">
        <f t="shared" si="1715"/>
        <v>-13.9871231815873+17.0433589096084i</v>
      </c>
      <c r="AP668" s="223" t="str">
        <f t="shared" si="1716"/>
        <v>-8.43741641291543-20.3697251354478i</v>
      </c>
      <c r="AQ668" s="223" t="str">
        <f t="shared" si="1717"/>
        <v>21.9418643101724+2.16108500818712i</v>
      </c>
      <c r="AR668" s="223" t="str">
        <f t="shared" si="1718"/>
        <v>-12.2492300584656+18.332268293733i</v>
      </c>
      <c r="AS668" s="223" t="str">
        <f t="shared" si="1719"/>
        <v>-10.3933701537852-19.4446279127433i</v>
      </c>
      <c r="AT668" s="223" t="str">
        <f t="shared" si="1720"/>
        <v>22.0480316087089+2.70105341606175E-12i</v>
      </c>
      <c r="AU668" s="223" t="str">
        <f t="shared" si="1721"/>
        <v>-10.3933701537894+19.444627912741i</v>
      </c>
      <c r="AV668" s="223" t="str">
        <f t="shared" si="1722"/>
        <v>-12.2492300584796-18.3322682937237i</v>
      </c>
      <c r="AW668" s="223" t="str">
        <f t="shared" si="1723"/>
        <v>21.9418643101728-2.16108500818237i</v>
      </c>
      <c r="AX668" s="223" t="str">
        <f t="shared" si="1724"/>
        <v>-8.43741641291983+20.3697251354459i</v>
      </c>
      <c r="AY668" s="223" t="str">
        <f t="shared" si="1725"/>
        <v>-13.9871231816008-17.0433589095974i</v>
      </c>
      <c r="AZ668" s="223" t="str">
        <f t="shared" si="1726"/>
        <v>21.6243848636861-4.30135758636871i</v>
      </c>
      <c r="BA668" s="223" t="str">
        <f t="shared" si="1727"/>
        <v>-6.40020573963264+21.0986507698715i</v>
      </c>
      <c r="BB668" s="223" t="str">
        <f t="shared" si="1728"/>
        <v>-15.5903126623275-15.5903126623394i</v>
      </c>
      <c r="BC668" s="223" t="str">
        <f t="shared" si="1729"/>
        <v>21.0986507698702-6.40020573963699i</v>
      </c>
      <c r="BD668" s="223" t="str">
        <f t="shared" si="1730"/>
        <v>-4.30135758636366+21.6243848636871i</v>
      </c>
      <c r="BE668" s="223" t="str">
        <f t="shared" si="1731"/>
        <v>-17.0433589096006-13.9871231815968i</v>
      </c>
      <c r="BF668" s="223" t="str">
        <f t="shared" si="1732"/>
        <v>20.3697251354526-8.43741641290376i</v>
      </c>
      <c r="BG668" s="223" t="str">
        <f t="shared" si="1733"/>
        <v>-2.16108500817724+21.9418643101733i</v>
      </c>
      <c r="BH668" s="223" t="str">
        <f t="shared" si="1734"/>
        <v>-18.3322682937262-12.2492300584759i</v>
      </c>
      <c r="BI668" s="223" t="str">
        <f t="shared" si="1735"/>
        <v>19.4446279127489-10.3933701537746i</v>
      </c>
      <c r="BJ668" s="223" t="str">
        <f t="shared" si="1736"/>
        <v>7.22798933801898E-12+22.0480316087089i</v>
      </c>
      <c r="BK668" s="223" t="str">
        <f t="shared" si="1737"/>
        <v>-19.4446279127457-10.3933701537806i</v>
      </c>
      <c r="BL668" s="223" t="str">
        <f t="shared" si="1738"/>
        <v>18.3322682937303-12.2492300584697i</v>
      </c>
      <c r="BM668" s="176"/>
      <c r="BN668" s="176"/>
      <c r="BO668" s="176"/>
      <c r="BP668" s="176"/>
      <c r="BQ668" s="176"/>
      <c r="BR668" s="176"/>
      <c r="BS668" s="176"/>
      <c r="BT668" s="176"/>
      <c r="BU668" s="176"/>
      <c r="BV668" s="176"/>
      <c r="BW668" s="223"/>
      <c r="BX668" s="223"/>
      <c r="BY668" s="223"/>
      <c r="BZ668" s="223"/>
      <c r="CH668" s="222">
        <f t="shared" si="1739"/>
        <v>-255.13492263526243</v>
      </c>
    </row>
    <row r="669" spans="1:86">
      <c r="A669" s="227">
        <f t="shared" si="1741"/>
        <v>1.1458333333333343E-2</v>
      </c>
      <c r="B669" s="228">
        <v>44</v>
      </c>
      <c r="C669" s="228">
        <f t="shared" si="1742"/>
        <v>2640</v>
      </c>
      <c r="D669" s="228">
        <f t="shared" si="1740"/>
        <v>16587.609210954106</v>
      </c>
      <c r="E669" s="227" t="str">
        <f t="shared" si="1687"/>
        <v>16587.6092109541i</v>
      </c>
      <c r="F669" s="227" t="str">
        <f t="shared" si="1743"/>
        <v>-0.0031696229312042-0.433843044037124i</v>
      </c>
      <c r="G669" s="227" t="str">
        <f t="shared" si="1744"/>
        <v>-3.17688190012442-0.69731765895857i</v>
      </c>
      <c r="H669" s="227" t="str">
        <f t="shared" si="1745"/>
        <v>-0.0000389372853112352-0.00532955204849886i</v>
      </c>
      <c r="I669" s="227" t="str">
        <f t="shared" si="1688"/>
        <v>0.00204325187060944-0.0019411765955299i</v>
      </c>
      <c r="J669" s="223" t="str">
        <f>IMPRODUCT(1/Nt_input,BF625)</f>
        <v>-2.85503838994873E-14+2.08250083844064E-13i</v>
      </c>
      <c r="K669" s="246" t="str">
        <f t="shared" si="1689"/>
        <v>3.45914563465991E-16+4.80928710388035E-16i</v>
      </c>
      <c r="L669" s="222">
        <f t="shared" si="1690"/>
        <v>-304.54755607494985</v>
      </c>
      <c r="M669" s="222">
        <f t="shared" si="1746"/>
        <v>366.90301168721783</v>
      </c>
      <c r="N669" s="224">
        <f t="shared" si="1747"/>
        <v>-23.096988312782194</v>
      </c>
      <c r="O669" s="223" t="str">
        <f t="shared" si="1748"/>
        <v>8.83883476483174-21.3388347648319i</v>
      </c>
      <c r="P669" s="223" t="str">
        <f t="shared" si="1749"/>
        <v>16.3320370609547+16.3320370609547i</v>
      </c>
      <c r="Q669" s="223" t="str">
        <f t="shared" si="1691"/>
        <v>-21.3388347648318+8.83883476483193i</v>
      </c>
      <c r="R669" s="223" t="str">
        <f t="shared" si="1692"/>
        <v>-8.46034874588678E-13-23.0969883127822i</v>
      </c>
      <c r="S669" s="223" t="str">
        <f t="shared" si="1693"/>
        <v>21.3388347648316+8.83883476483246i</v>
      </c>
      <c r="T669" s="223" t="str">
        <f t="shared" si="1694"/>
        <v>-16.3320370609546+16.3320370609548i</v>
      </c>
      <c r="U669" s="223" t="str">
        <f t="shared" si="1695"/>
        <v>-8.83883476483267-21.3388347648315i</v>
      </c>
      <c r="V669" s="223" t="str">
        <f t="shared" si="1696"/>
        <v>23.0969883127822+6.05525867724309E-13i</v>
      </c>
      <c r="W669" s="223" t="str">
        <f t="shared" si="1697"/>
        <v>-8.83883476483167+21.3388347648319i</v>
      </c>
      <c r="X669" s="223" t="str">
        <f t="shared" si="1698"/>
        <v>-16.3320370609554-16.332037060954i</v>
      </c>
      <c r="Y669" s="223" t="str">
        <f t="shared" si="1699"/>
        <v>21.3388347648321-8.8388347648314i</v>
      </c>
      <c r="Z669" s="223" t="str">
        <f t="shared" si="1700"/>
        <v>3.22565993182286E-13+23.0969883127822i</v>
      </c>
      <c r="AA669" s="223" t="str">
        <f t="shared" si="1701"/>
        <v>-21.3388347648323-8.83883476483082i</v>
      </c>
      <c r="AB669" s="223" t="str">
        <f t="shared" si="1702"/>
        <v>16.3320370609551-16.3320370609543i</v>
      </c>
      <c r="AC669" s="223" t="str">
        <f t="shared" si="1703"/>
        <v>8.83883476483227+21.3388347648317i</v>
      </c>
      <c r="AD669" s="223" t="str">
        <f t="shared" si="1704"/>
        <v>-23.0969883127822-1.21105173544862E-12i</v>
      </c>
      <c r="AE669" s="223" t="str">
        <f t="shared" si="1705"/>
        <v>8.83883476483207-21.3388347648318i</v>
      </c>
      <c r="AF669" s="223" t="str">
        <f t="shared" si="1706"/>
        <v>16.332037060955+16.3320370609544i</v>
      </c>
      <c r="AG669" s="223" t="str">
        <f t="shared" si="1707"/>
        <v>-21.3388347648323+8.8388347648307i</v>
      </c>
      <c r="AH669" s="223" t="str">
        <f t="shared" si="1708"/>
        <v>2.82959874542023E-13-23.0969883127822i</v>
      </c>
      <c r="AI669" s="223" t="str">
        <f t="shared" si="1709"/>
        <v>21.338834764832+8.83883476483151i</v>
      </c>
      <c r="AJ669" s="223" t="str">
        <f t="shared" si="1710"/>
        <v>-16.3320370609554+16.332037060954i</v>
      </c>
      <c r="AK669" s="223" t="str">
        <f t="shared" si="1711"/>
        <v>-8.83883476483156-21.338834764832i</v>
      </c>
      <c r="AL669" s="223" t="str">
        <f t="shared" si="1712"/>
        <v>23.0969883127822+3.95005924743876E-12i</v>
      </c>
      <c r="AM669" s="223" t="str">
        <f t="shared" si="1713"/>
        <v>-8.83883476483491+21.3388347648306i</v>
      </c>
      <c r="AN669" s="223" t="str">
        <f t="shared" si="1714"/>
        <v>-16.3320370609531-16.3320370609564i</v>
      </c>
      <c r="AO669" s="223" t="str">
        <f t="shared" si="1715"/>
        <v>21.3388347648325-8.83883476483029i</v>
      </c>
      <c r="AP669" s="223" t="str">
        <f t="shared" si="1716"/>
        <v>-1.05259971490216E-12+23.0969883127822i</v>
      </c>
      <c r="AQ669" s="223" t="str">
        <f t="shared" si="1717"/>
        <v>-21.3388347648318-8.83883476483193i</v>
      </c>
      <c r="AR669" s="223" t="str">
        <f t="shared" si="1718"/>
        <v>16.3320370609541-16.3320370609554i</v>
      </c>
      <c r="AS669" s="223" t="str">
        <f t="shared" si="1719"/>
        <v>8.83883476483327+21.3388347648313i</v>
      </c>
      <c r="AT669" s="223" t="str">
        <f t="shared" si="1720"/>
        <v>-23.0969883127822+2.1730877629061E-12i</v>
      </c>
      <c r="AU669" s="223" t="str">
        <f t="shared" si="1721"/>
        <v>8.83883476482925-21.3388347648329i</v>
      </c>
      <c r="AV669" s="223" t="str">
        <f t="shared" si="1722"/>
        <v>16.3320370609576+16.3320370609518i</v>
      </c>
      <c r="AW669" s="223" t="str">
        <f t="shared" si="1723"/>
        <v>-21.3388347648301+8.83883476483625i</v>
      </c>
      <c r="AX669" s="223" t="str">
        <f t="shared" si="1724"/>
        <v>-5.39877524071435E-12-23.0969883127822i</v>
      </c>
      <c r="AY669" s="223" t="str">
        <f t="shared" si="1725"/>
        <v>21.3388347648342+8.83883476482627i</v>
      </c>
      <c r="AZ669" s="223" t="str">
        <f t="shared" si="1726"/>
        <v>-16.33203706095+16.3320370609594i</v>
      </c>
      <c r="BA669" s="223" t="str">
        <f t="shared" si="1727"/>
        <v>-8.83883476483923-21.3388347648288i</v>
      </c>
      <c r="BB669" s="223" t="str">
        <f t="shared" si="1728"/>
        <v>23.0969883127822-8.62446271852261E-12i</v>
      </c>
      <c r="BC669" s="223" t="str">
        <f t="shared" si="1729"/>
        <v>-8.83883476482329+21.3388347648354i</v>
      </c>
      <c r="BD669" s="223" t="str">
        <f t="shared" si="1730"/>
        <v>-16.3320370609617-16.3320370609477i</v>
      </c>
      <c r="BE669" s="223" t="str">
        <f t="shared" si="1731"/>
        <v>21.3388347648366-8.83883476482038i</v>
      </c>
      <c r="BF669" s="223" t="str">
        <f t="shared" si="1732"/>
        <v>-1.11258059726858E-11+23.0969883127822i</v>
      </c>
      <c r="BG669" s="223" t="str">
        <f t="shared" si="1733"/>
        <v>-21.3388347648279-8.83883476484154i</v>
      </c>
      <c r="BH669" s="223" t="str">
        <f t="shared" si="1734"/>
        <v>16.3320370609617-16.3320370609478i</v>
      </c>
      <c r="BI669" s="223" t="str">
        <f t="shared" si="1735"/>
        <v>8.83883476482336+21.3388347648354i</v>
      </c>
      <c r="BJ669" s="223" t="str">
        <f t="shared" si="1736"/>
        <v>-23.0969883127822-7.90011849487751E-12i</v>
      </c>
      <c r="BK669" s="223" t="str">
        <f t="shared" si="1737"/>
        <v>8.83883476483856-21.3388347648291i</v>
      </c>
      <c r="BL669" s="223" t="str">
        <f t="shared" si="1738"/>
        <v>16.33203706095+16.3320370609594i</v>
      </c>
      <c r="BM669" s="176"/>
      <c r="BN669" s="176"/>
      <c r="BO669" s="176"/>
      <c r="BP669" s="176"/>
      <c r="BQ669" s="176"/>
      <c r="BR669" s="176"/>
      <c r="BS669" s="176"/>
      <c r="BT669" s="176"/>
      <c r="BU669" s="176"/>
      <c r="BV669" s="176"/>
      <c r="BW669" s="223"/>
      <c r="BX669" s="223"/>
      <c r="BY669" s="223"/>
      <c r="BZ669" s="223"/>
      <c r="CH669" s="222">
        <f t="shared" si="1739"/>
        <v>-253.54742618543182</v>
      </c>
    </row>
    <row r="670" spans="1:86">
      <c r="A670" s="227">
        <f t="shared" si="1741"/>
        <v>1.171875000000001E-2</v>
      </c>
      <c r="B670" s="228">
        <v>45</v>
      </c>
      <c r="C670" s="228">
        <f t="shared" si="1742"/>
        <v>2700</v>
      </c>
      <c r="D670" s="228">
        <f t="shared" si="1740"/>
        <v>16964.600329384884</v>
      </c>
      <c r="E670" s="227" t="str">
        <f t="shared" si="1687"/>
        <v>16964.6003293849i</v>
      </c>
      <c r="F670" s="227" t="str">
        <f t="shared" si="1743"/>
        <v>-0.00412034935758447-0.424115080831589i</v>
      </c>
      <c r="G670" s="227" t="str">
        <f t="shared" si="1744"/>
        <v>-3.19549985603994-0.709888958957796i</v>
      </c>
      <c r="H670" s="227" t="str">
        <f t="shared" si="1745"/>
        <v>-0.0000506164998173076-0.00521004872363895i</v>
      </c>
      <c r="I670" s="227" t="str">
        <f t="shared" si="1688"/>
        <v>0.00200121982111208-0.00193493834059753i</v>
      </c>
      <c r="J670" s="223" t="str">
        <f>IMPRODUCT(1/Nt_input,BG625)</f>
        <v>-4.86186049373453E-13-4.05349365184547E-13i</v>
      </c>
      <c r="K670" s="246" t="str">
        <f t="shared" si="1689"/>
        <v>-1.75729118678678E-15+1.29546843513824E-16i</v>
      </c>
      <c r="L670" s="222">
        <f t="shared" si="1690"/>
        <v>-295.07958719011287</v>
      </c>
      <c r="M670" s="222">
        <f t="shared" si="1746"/>
        <v>366.07649160669473</v>
      </c>
      <c r="N670" s="224">
        <f t="shared" si="1747"/>
        <v>-23.923508393305244</v>
      </c>
      <c r="O670" s="223" t="str">
        <f t="shared" si="1748"/>
        <v>6.94462791274495-22.8933701537819i</v>
      </c>
      <c r="P670" s="223" t="str">
        <f t="shared" si="1749"/>
        <v>19.8916702486981+13.2911891327151i</v>
      </c>
      <c r="Q670" s="223" t="str">
        <f t="shared" si="1691"/>
        <v>-18.4931220691367+15.1769130583447i</v>
      </c>
      <c r="R670" s="223" t="str">
        <f t="shared" si="1692"/>
        <v>-9.1551303061654-22.1024397504366i</v>
      </c>
      <c r="S670" s="223" t="str">
        <f t="shared" si="1693"/>
        <v>23.8083101614316-2.34491387936123i</v>
      </c>
      <c r="T670" s="223" t="str">
        <f t="shared" si="1694"/>
        <v>-4.66724495620501+23.463824887757i</v>
      </c>
      <c r="U670" s="223" t="str">
        <f t="shared" si="1695"/>
        <v>-21.0986507698719-11.277463790034i</v>
      </c>
      <c r="V670" s="223" t="str">
        <f t="shared" si="1696"/>
        <v>16.916475014679-16.9164750146799i</v>
      </c>
      <c r="W670" s="223" t="str">
        <f t="shared" si="1697"/>
        <v>11.2774637900331+21.0986507698725i</v>
      </c>
      <c r="X670" s="223" t="str">
        <f t="shared" si="1698"/>
        <v>-23.4638248877568+4.66724495620625i</v>
      </c>
      <c r="Y670" s="223" t="str">
        <f t="shared" si="1699"/>
        <v>2.34491387936235-23.8083101614314i</v>
      </c>
      <c r="Z670" s="223" t="str">
        <f t="shared" si="1700"/>
        <v>22.102439750437+9.15513030616423i</v>
      </c>
      <c r="AA670" s="223" t="str">
        <f t="shared" si="1701"/>
        <v>-15.1769130583456+18.493122069136i</v>
      </c>
      <c r="AB670" s="223" t="str">
        <f t="shared" si="1702"/>
        <v>-13.2911891327159-19.8916702486976i</v>
      </c>
      <c r="AC670" s="223" t="str">
        <f t="shared" si="1703"/>
        <v>22.8933701537818-6.94462791274512i</v>
      </c>
      <c r="AD670" s="223" t="str">
        <f t="shared" si="1704"/>
        <v>-1.04337097943275E-12+23.9235083933052i</v>
      </c>
      <c r="AE670" s="223" t="str">
        <f t="shared" si="1705"/>
        <v>-22.8933701537819-6.94462791274483i</v>
      </c>
      <c r="AF670" s="223" t="str">
        <f t="shared" si="1706"/>
        <v>13.2911891327158-19.8916702486977i</v>
      </c>
      <c r="AG670" s="223" t="str">
        <f t="shared" si="1707"/>
        <v>15.1769130583457+18.4931220691359i</v>
      </c>
      <c r="AH670" s="223" t="str">
        <f t="shared" si="1708"/>
        <v>-22.102439750437+9.15513030616435i</v>
      </c>
      <c r="AI670" s="223" t="str">
        <f t="shared" si="1709"/>
        <v>-2.34491387936248-23.8083101614314i</v>
      </c>
      <c r="AJ670" s="223" t="str">
        <f t="shared" si="1710"/>
        <v>23.4638248877568+4.66724495620613i</v>
      </c>
      <c r="AK670" s="223" t="str">
        <f t="shared" si="1711"/>
        <v>-11.2774637900308+21.0986507698736i</v>
      </c>
      <c r="AL670" s="223" t="str">
        <f t="shared" si="1712"/>
        <v>-16.9164750146874-16.9164750146714i</v>
      </c>
      <c r="AM670" s="223" t="str">
        <f t="shared" si="1713"/>
        <v>21.0986507698742-11.2774637900299i</v>
      </c>
      <c r="AN670" s="223" t="str">
        <f t="shared" si="1714"/>
        <v>4.66724495620972+23.4638248877561i</v>
      </c>
      <c r="AO670" s="223" t="str">
        <f t="shared" si="1715"/>
        <v>-23.8083101614304-2.34491387937304i</v>
      </c>
      <c r="AP670" s="223" t="str">
        <f t="shared" si="1716"/>
        <v>9.15513030616755-22.1024397504357i</v>
      </c>
      <c r="AQ670" s="223" t="str">
        <f t="shared" si="1717"/>
        <v>18.49312206914+15.1769130583408i</v>
      </c>
      <c r="AR670" s="223" t="str">
        <f t="shared" si="1718"/>
        <v>-19.8916702487034+13.2911891327072i</v>
      </c>
      <c r="AS670" s="223" t="str">
        <f t="shared" si="1719"/>
        <v>-6.94462791274412-22.8933701537821i</v>
      </c>
      <c r="AT670" s="223" t="str">
        <f t="shared" si="1720"/>
        <v>23.9235083933052-7.43251609867945E-12i</v>
      </c>
      <c r="AU670" s="223" t="str">
        <f t="shared" si="1721"/>
        <v>-6.94462791275266+22.8933701537795i</v>
      </c>
      <c r="AV670" s="223" t="str">
        <f t="shared" si="1722"/>
        <v>-19.8916702486984-13.2911891327147i</v>
      </c>
      <c r="AW670" s="223" t="str">
        <f t="shared" si="1723"/>
        <v>18.4931220691305-15.1769130583523i</v>
      </c>
      <c r="AX670" s="223" t="str">
        <f t="shared" si="1724"/>
        <v>9.15513030615899+22.1024397504392i</v>
      </c>
      <c r="AY670" s="223" t="str">
        <f t="shared" si="1725"/>
        <v>-23.8083101614313+2.34491387936381i</v>
      </c>
      <c r="AZ670" s="223" t="str">
        <f t="shared" si="1726"/>
        <v>4.66724495619548-23.4638248877589i</v>
      </c>
      <c r="BA670" s="223" t="str">
        <f t="shared" si="1727"/>
        <v>21.0986507698698+11.2774637900381i</v>
      </c>
      <c r="BB670" s="223" t="str">
        <f t="shared" si="1728"/>
        <v>-16.9164750146772+16.9164750146817i</v>
      </c>
      <c r="BC670" s="223" t="str">
        <f t="shared" si="1729"/>
        <v>-11.2774637900227-21.098650769878i</v>
      </c>
      <c r="BD670" s="223" t="str">
        <f t="shared" si="1730"/>
        <v>23.4638248877577-4.66724495620171i</v>
      </c>
      <c r="BE670" s="223" t="str">
        <f t="shared" si="1731"/>
        <v>-2.34491387935749+23.8083101614319i</v>
      </c>
      <c r="BF670" s="223" t="str">
        <f t="shared" si="1732"/>
        <v>-22.1024397504325-9.15513030617512i</v>
      </c>
      <c r="BG670" s="223" t="str">
        <f t="shared" si="1733"/>
        <v>15.1769130583474-18.4931220691346i</v>
      </c>
      <c r="BH670" s="223" t="str">
        <f t="shared" si="1734"/>
        <v>13.2911891327199+19.8916702486949i</v>
      </c>
      <c r="BI670" s="223" t="str">
        <f t="shared" si="1735"/>
        <v>-22.8933701537846+6.94462791273596i</v>
      </c>
      <c r="BJ670" s="223" t="str">
        <f t="shared" si="1736"/>
        <v>1.09027192596718E-12-23.9235083933052i</v>
      </c>
      <c r="BK670" s="223" t="str">
        <f t="shared" si="1737"/>
        <v>22.8933701537839+6.94462791273804i</v>
      </c>
      <c r="BL670" s="223" t="str">
        <f t="shared" si="1738"/>
        <v>-13.2911891327217+19.8916702486937i</v>
      </c>
      <c r="BM670" s="176"/>
      <c r="BN670" s="176"/>
      <c r="BO670" s="176"/>
      <c r="BP670" s="176"/>
      <c r="BQ670" s="176"/>
      <c r="BR670" s="176"/>
      <c r="BS670" s="176"/>
      <c r="BT670" s="176"/>
      <c r="BU670" s="176"/>
      <c r="BV670" s="176"/>
      <c r="BW670" s="223"/>
      <c r="BX670" s="223"/>
      <c r="BY670" s="223"/>
      <c r="BZ670" s="223"/>
      <c r="CH670" s="222">
        <f t="shared" si="1739"/>
        <v>-243.97196934474192</v>
      </c>
    </row>
    <row r="671" spans="1:86">
      <c r="A671" s="227">
        <f t="shared" si="1741"/>
        <v>1.1979166666666678E-2</v>
      </c>
      <c r="B671" s="228">
        <v>46</v>
      </c>
      <c r="C671" s="228">
        <f t="shared" si="1742"/>
        <v>2760</v>
      </c>
      <c r="D671" s="228">
        <f t="shared" si="1740"/>
        <v>17341.591447815659</v>
      </c>
      <c r="E671" s="227" t="str">
        <f t="shared" si="1687"/>
        <v>17341.5914478157i</v>
      </c>
      <c r="F671" s="227" t="str">
        <f t="shared" si="1743"/>
        <v>-0.00500852063486622-0.414804284438335i</v>
      </c>
      <c r="G671" s="227" t="str">
        <f t="shared" si="1744"/>
        <v>-3.2143287586829-0.72195662200367i</v>
      </c>
      <c r="H671" s="227" t="str">
        <f t="shared" si="1745"/>
        <v>-0.0000615272545598678-0.00509567009138277i</v>
      </c>
      <c r="I671" s="227" t="str">
        <f t="shared" si="1688"/>
        <v>0.00196061700558969-0.00192808991969143i</v>
      </c>
      <c r="J671" s="223" t="str">
        <f>IMPRODUCT(1/Nt_input,BH625)</f>
        <v>-5.17332284324414E-14+3.05942771117173E-13i</v>
      </c>
      <c r="K671" s="246" t="str">
        <f t="shared" si="1689"/>
        <v>4.88456125574783E-16+6.99582916043248E-16i</v>
      </c>
      <c r="L671" s="222">
        <f t="shared" si="1690"/>
        <v>-301.37865254302665</v>
      </c>
      <c r="M671" s="222">
        <f t="shared" si="1746"/>
        <v>365.48036798991922</v>
      </c>
      <c r="N671" s="224">
        <f t="shared" si="1747"/>
        <v>-24.51963201008078</v>
      </c>
      <c r="O671" s="223" t="str">
        <f t="shared" si="1748"/>
        <v>4.78354290456357-24.0484941563911i</v>
      </c>
      <c r="P671" s="223" t="str">
        <f t="shared" si="1749"/>
        <v>22.6531861588221+9.38325693794677i</v>
      </c>
      <c r="Q671" s="223" t="str">
        <f t="shared" si="1691"/>
        <v>-13.6223776693951+20.3873289212232i</v>
      </c>
      <c r="R671" s="223" t="str">
        <f t="shared" si="1692"/>
        <v>-17.3379980665266-17.3379980665271i</v>
      </c>
      <c r="S671" s="223" t="str">
        <f t="shared" si="1693"/>
        <v>20.3873289212235-13.6223776693947i</v>
      </c>
      <c r="T671" s="223" t="str">
        <f t="shared" si="1694"/>
        <v>9.38325693794743+22.6531861588219i</v>
      </c>
      <c r="U671" s="223" t="str">
        <f t="shared" si="1695"/>
        <v>-24.0484941563911+4.78354290456374i</v>
      </c>
      <c r="V671" s="223" t="str">
        <f t="shared" si="1696"/>
        <v>6.00769225931787E-13-24.5196320100808i</v>
      </c>
      <c r="W671" s="223" t="str">
        <f t="shared" si="1697"/>
        <v>24.0484941563909+4.78354290456475i</v>
      </c>
      <c r="X671" s="223" t="str">
        <f t="shared" si="1698"/>
        <v>-9.38325693794613+22.6531861588224i</v>
      </c>
      <c r="Y671" s="223" t="str">
        <f t="shared" si="1699"/>
        <v>-20.3873289212228-13.6223776693956i</v>
      </c>
      <c r="Z671" s="223" t="str">
        <f t="shared" si="1700"/>
        <v>17.3379980665275-17.3379980665262i</v>
      </c>
      <c r="AA671" s="223" t="str">
        <f t="shared" si="1701"/>
        <v>13.6223776693963+20.3873289212224i</v>
      </c>
      <c r="AB671" s="223" t="str">
        <f t="shared" si="1702"/>
        <v>-22.6531861588221+9.38325693794686i</v>
      </c>
      <c r="AC671" s="223" t="str">
        <f t="shared" si="1703"/>
        <v>-4.78354290456333-24.0484941563912i</v>
      </c>
      <c r="AD671" s="223" t="str">
        <f t="shared" si="1704"/>
        <v>24.5196320100808+1.20153845186357E-12i</v>
      </c>
      <c r="AE671" s="223" t="str">
        <f t="shared" si="1705"/>
        <v>-4.78354290456296+24.0484941563912i</v>
      </c>
      <c r="AF671" s="223" t="str">
        <f t="shared" si="1706"/>
        <v>-22.6531861588223-9.38325693794652i</v>
      </c>
      <c r="AG671" s="223" t="str">
        <f t="shared" si="1707"/>
        <v>13.6223776693961-20.3873289212225i</v>
      </c>
      <c r="AH671" s="223" t="str">
        <f t="shared" si="1708"/>
        <v>17.3379980665277+17.3379980665261i</v>
      </c>
      <c r="AI671" s="223" t="str">
        <f t="shared" si="1709"/>
        <v>-20.3873289212226+13.6223776693959i</v>
      </c>
      <c r="AJ671" s="223" t="str">
        <f t="shared" si="1710"/>
        <v>-9.38325693794633-22.6531861588223i</v>
      </c>
      <c r="AK671" s="223" t="str">
        <f t="shared" si="1711"/>
        <v>24.0484941563889-4.7835429045747i</v>
      </c>
      <c r="AL671" s="223" t="str">
        <f t="shared" si="1712"/>
        <v>3.42436624468677E-12+24.5196320100808i</v>
      </c>
      <c r="AM671" s="223" t="str">
        <f t="shared" si="1713"/>
        <v>-24.0484941563902-4.78354290456833i</v>
      </c>
      <c r="AN671" s="223" t="str">
        <f t="shared" si="1714"/>
        <v>9.38325693793581-22.6531861588267i</v>
      </c>
      <c r="AO671" s="223" t="str">
        <f t="shared" si="1715"/>
        <v>20.3873289212249+13.6223776693926i</v>
      </c>
      <c r="AP671" s="223" t="str">
        <f t="shared" si="1716"/>
        <v>-17.3379980665299+17.3379980665238i</v>
      </c>
      <c r="AQ671" s="223" t="str">
        <f t="shared" si="1717"/>
        <v>-13.6223776694056-20.3873289212162i</v>
      </c>
      <c r="AR671" s="223" t="str">
        <f t="shared" si="1718"/>
        <v>22.6531861588206-9.38325693795059i</v>
      </c>
      <c r="AS671" s="223" t="str">
        <f t="shared" si="1719"/>
        <v>4.78354290455943+24.0484941563919i</v>
      </c>
      <c r="AT671" s="223" t="str">
        <f t="shared" si="1720"/>
        <v>-24.5196320100808-1.21595348923604E-11i</v>
      </c>
      <c r="AU671" s="223" t="str">
        <f t="shared" si="1721"/>
        <v>4.78354290455935-24.0484941563919i</v>
      </c>
      <c r="AV671" s="223" t="str">
        <f t="shared" si="1722"/>
        <v>22.6531861588209+9.38325693794988i</v>
      </c>
      <c r="AW671" s="223" t="str">
        <f t="shared" si="1723"/>
        <v>-13.6223776694049+20.3873289212166i</v>
      </c>
      <c r="AX671" s="223" t="str">
        <f t="shared" si="1724"/>
        <v>-17.3379980665305-17.3379980665232i</v>
      </c>
      <c r="AY671" s="223" t="str">
        <f t="shared" si="1725"/>
        <v>20.3873289212248-13.6223776693926i</v>
      </c>
      <c r="AZ671" s="223" t="str">
        <f t="shared" si="1726"/>
        <v>9.3832569379362+22.6531861588265i</v>
      </c>
      <c r="BA671" s="223" t="str">
        <f t="shared" si="1727"/>
        <v>-24.0484941563901+4.78354290456874i</v>
      </c>
      <c r="BB671" s="223" t="str">
        <f t="shared" si="1728"/>
        <v>2.65540120149346E-12-24.5196320100808i</v>
      </c>
      <c r="BC671" s="223" t="str">
        <f t="shared" si="1729"/>
        <v>24.0484941563891+4.78354290457394i</v>
      </c>
      <c r="BD671" s="223" t="str">
        <f t="shared" si="1730"/>
        <v>-9.3832569379411+22.6531861588245i</v>
      </c>
      <c r="BE671" s="223" t="str">
        <f t="shared" si="1731"/>
        <v>-20.3873289212215-13.6223776693976i</v>
      </c>
      <c r="BF671" s="223" t="str">
        <f t="shared" si="1732"/>
        <v>17.3379980665342-17.3379980665195i</v>
      </c>
      <c r="BG671" s="223" t="str">
        <f t="shared" si="1733"/>
        <v>13.6223776694005+20.3873289212196i</v>
      </c>
      <c r="BH671" s="223" t="str">
        <f t="shared" si="1734"/>
        <v>-22.6531861588229+9.38325693794498i</v>
      </c>
      <c r="BI671" s="223" t="str">
        <f t="shared" si="1735"/>
        <v>-4.78354290455413-24.048494156393i</v>
      </c>
      <c r="BJ671" s="223" t="str">
        <f t="shared" si="1736"/>
        <v>24.5196320100808-6.84873248937351E-12i</v>
      </c>
      <c r="BK671" s="223" t="str">
        <f t="shared" si="1737"/>
        <v>-4.78354290456531+24.0484941563908i</v>
      </c>
      <c r="BL671" s="223" t="str">
        <f t="shared" si="1738"/>
        <v>-22.6531861588185-9.3832569379555i</v>
      </c>
      <c r="BM671" s="176"/>
      <c r="BN671" s="176"/>
      <c r="BO671" s="176"/>
      <c r="BP671" s="176"/>
      <c r="BQ671" s="176"/>
      <c r="BR671" s="176"/>
      <c r="BS671" s="176"/>
      <c r="BT671" s="176"/>
      <c r="BU671" s="176"/>
      <c r="BV671" s="176"/>
      <c r="BW671" s="223"/>
      <c r="BX671" s="223"/>
      <c r="BY671" s="223"/>
      <c r="BZ671" s="223"/>
      <c r="CH671" s="222">
        <f t="shared" si="1739"/>
        <v>-250.1647606995837</v>
      </c>
    </row>
    <row r="672" spans="1:86">
      <c r="A672" s="227">
        <f t="shared" si="1741"/>
        <v>1.2239583333333345E-2</v>
      </c>
      <c r="B672" s="228">
        <v>47</v>
      </c>
      <c r="C672" s="228">
        <f t="shared" si="1742"/>
        <v>2820</v>
      </c>
      <c r="D672" s="228">
        <f t="shared" si="1740"/>
        <v>17718.582566246434</v>
      </c>
      <c r="E672" s="227" t="str">
        <f t="shared" si="1687"/>
        <v>17718.5825662464i</v>
      </c>
      <c r="F672" s="227" t="str">
        <f t="shared" si="1743"/>
        <v>-0.00583935554750562-0.405884285200045i</v>
      </c>
      <c r="G672" s="227" t="str">
        <f t="shared" si="1744"/>
        <v>-3.23335779200301-0.733523845954338i</v>
      </c>
      <c r="H672" s="227" t="str">
        <f t="shared" si="1745"/>
        <v>-0.0000717336597828655-0.00498609221323897i</v>
      </c>
      <c r="I672" s="227" t="str">
        <f t="shared" si="1688"/>
        <v>0.00192139475623793-0.00192070423402831i</v>
      </c>
      <c r="J672" s="223" t="str">
        <f>IMPRODUCT(1/Nt_input,BI625)</f>
        <v>-1.68913074174472E-14-2.02123040526914E-13i</v>
      </c>
      <c r="K672" s="246" t="str">
        <f t="shared" si="1689"/>
        <v>-4.20673449232605E-16-3.55914944508315E-16i</v>
      </c>
      <c r="L672" s="222">
        <f t="shared" si="1690"/>
        <v>-305.17638730764781</v>
      </c>
      <c r="M672" s="222">
        <f t="shared" si="1746"/>
        <v>365.1203818331951</v>
      </c>
      <c r="N672" s="224">
        <f t="shared" si="1747"/>
        <v>-24.879618166804931</v>
      </c>
      <c r="O672" s="223" t="str">
        <f t="shared" si="1748"/>
        <v>2.43862902520158-24.7598160050404i</v>
      </c>
      <c r="P672" s="223" t="str">
        <f t="shared" si="1749"/>
        <v>24.4015632800551+4.85377271980023i</v>
      </c>
      <c r="Q672" s="223" t="str">
        <f t="shared" si="1691"/>
        <v>-7.22217192976584+23.8083101614313i</v>
      </c>
      <c r="R672" s="223" t="str">
        <f t="shared" si="1692"/>
        <v>-22.9857700010067-9.52101767600655i</v>
      </c>
      <c r="S672" s="223" t="str">
        <f t="shared" si="1693"/>
        <v>11.7281708173096-21.9418643101724i</v>
      </c>
      <c r="T672" s="223" t="str">
        <f t="shared" si="1694"/>
        <v>20.6866464713893+13.8223752623696i</v>
      </c>
      <c r="U672" s="223" t="str">
        <f t="shared" si="1695"/>
        <v>-15.7834626775762+19.2322049186142i</v>
      </c>
      <c r="V672" s="223" t="str">
        <f t="shared" si="1696"/>
        <v>-17.5925467190803-17.5925467190793i</v>
      </c>
      <c r="W672" s="223" t="str">
        <f t="shared" si="1697"/>
        <v>19.2322049186134-15.7834626775772i</v>
      </c>
      <c r="X672" s="223" t="str">
        <f t="shared" si="1698"/>
        <v>13.8223752623708+20.6866464713885i</v>
      </c>
      <c r="Y672" s="223" t="str">
        <f t="shared" si="1699"/>
        <v>-21.9418643101729+11.7281708173087i</v>
      </c>
      <c r="Z672" s="223" t="str">
        <f t="shared" si="1700"/>
        <v>-9.52101767600564-22.9857700010071i</v>
      </c>
      <c r="AA672" s="223" t="str">
        <f t="shared" si="1701"/>
        <v>23.8083101614316-7.22217192976482i</v>
      </c>
      <c r="AB672" s="223" t="str">
        <f t="shared" si="1702"/>
        <v>4.85377271979956+24.4015632800552i</v>
      </c>
      <c r="AC672" s="223" t="str">
        <f t="shared" si="1703"/>
        <v>-24.7598160050405+2.43862902520091i</v>
      </c>
      <c r="AD672" s="223" t="str">
        <f t="shared" si="1704"/>
        <v>9.99727558263761E-13-24.8796181668049i</v>
      </c>
      <c r="AE672" s="223" t="str">
        <f t="shared" si="1705"/>
        <v>24.7598160050405+2.43862902520044i</v>
      </c>
      <c r="AF672" s="223" t="str">
        <f t="shared" si="1706"/>
        <v>-4.85377271979944+24.4015632800552i</v>
      </c>
      <c r="AG672" s="223" t="str">
        <f t="shared" si="1707"/>
        <v>-23.8083101614317-7.22217192976435i</v>
      </c>
      <c r="AH672" s="223" t="str">
        <f t="shared" si="1708"/>
        <v>9.52101767600519-22.9857700010073i</v>
      </c>
      <c r="AI672" s="223" t="str">
        <f t="shared" si="1709"/>
        <v>21.9418643101731+11.7281708173084i</v>
      </c>
      <c r="AJ672" s="223" t="str">
        <f t="shared" si="1710"/>
        <v>-13.8223752623747+20.6866464713859i</v>
      </c>
      <c r="AK672" s="223" t="str">
        <f t="shared" si="1711"/>
        <v>-19.2322049186106-15.7834626775807i</v>
      </c>
      <c r="AL672" s="223" t="str">
        <f t="shared" si="1712"/>
        <v>17.5925467190835-17.5925467190761i</v>
      </c>
      <c r="AM672" s="223" t="str">
        <f t="shared" si="1713"/>
        <v>15.7834626775726+19.2322049186172i</v>
      </c>
      <c r="AN672" s="223" t="str">
        <f t="shared" si="1714"/>
        <v>-20.6866464713919+13.8223752623657i</v>
      </c>
      <c r="AO672" s="223" t="str">
        <f t="shared" si="1715"/>
        <v>-11.7281708173036-21.9418643101756i</v>
      </c>
      <c r="AP672" s="223" t="str">
        <f t="shared" si="1716"/>
        <v>22.9857700010095-9.52101767599981i</v>
      </c>
      <c r="AQ672" s="223" t="str">
        <f t="shared" si="1717"/>
        <v>7.22217192975912+23.8083101614333i</v>
      </c>
      <c r="AR672" s="223" t="str">
        <f t="shared" si="1718"/>
        <v>-24.4015632800563+4.85377271979406i</v>
      </c>
      <c r="AS672" s="223" t="str">
        <f t="shared" si="1719"/>
        <v>-2.43862902519464-24.7598160050411i</v>
      </c>
      <c r="AT672" s="223" t="str">
        <f t="shared" si="1720"/>
        <v>24.8796181668049+6.94930406446183E-12i</v>
      </c>
      <c r="AU672" s="223" t="str">
        <f t="shared" si="1721"/>
        <v>-2.43862902520847+24.7598160050397i</v>
      </c>
      <c r="AV672" s="223" t="str">
        <f t="shared" si="1722"/>
        <v>-24.4015632800536-4.8537727198077i</v>
      </c>
      <c r="AW672" s="223" t="str">
        <f t="shared" si="1723"/>
        <v>7.22217192977241-23.8083101614293i</v>
      </c>
      <c r="AX672" s="223" t="str">
        <f t="shared" si="1724"/>
        <v>22.9857700010039+9.5210176760133i</v>
      </c>
      <c r="AY672" s="223" t="str">
        <f t="shared" si="1725"/>
        <v>-11.7281708173158+21.9418643101691i</v>
      </c>
      <c r="AZ672" s="223" t="str">
        <f t="shared" si="1726"/>
        <v>-20.6866464713842-13.8223752623773i</v>
      </c>
      <c r="BA672" s="223" t="str">
        <f t="shared" si="1727"/>
        <v>15.7834626775836-19.2322049186081i</v>
      </c>
      <c r="BB672" s="223" t="str">
        <f t="shared" si="1728"/>
        <v>17.5925467190737+17.5925467190859i</v>
      </c>
      <c r="BC672" s="223" t="str">
        <f t="shared" si="1729"/>
        <v>-19.2322049186196+15.7834626775697i</v>
      </c>
      <c r="BD672" s="223" t="str">
        <f t="shared" si="1730"/>
        <v>-13.8223752623628-20.6866464713938i</v>
      </c>
      <c r="BE672" s="223" t="str">
        <f t="shared" si="1731"/>
        <v>21.9418643101773-11.7281708173005i</v>
      </c>
      <c r="BF672" s="223" t="str">
        <f t="shared" si="1732"/>
        <v>9.5210176759966+22.9857700010108i</v>
      </c>
      <c r="BG672" s="223" t="str">
        <f t="shared" si="1733"/>
        <v>-23.8083101614343+7.22217192975579i</v>
      </c>
      <c r="BH672" s="223" t="str">
        <f t="shared" si="1734"/>
        <v>-4.85377271979065-24.401563280057i</v>
      </c>
      <c r="BI672" s="223" t="str">
        <f t="shared" si="1735"/>
        <v>24.7598160050414-2.43862902519118i</v>
      </c>
      <c r="BJ672" s="223" t="str">
        <f t="shared" si="1736"/>
        <v>-1.04239560966928E-11+24.8796181668049i</v>
      </c>
      <c r="BK672" s="223" t="str">
        <f t="shared" si="1737"/>
        <v>-24.7598160050393-2.43862902521263i</v>
      </c>
      <c r="BL672" s="223" t="str">
        <f t="shared" si="1738"/>
        <v>4.85377271981111-24.4015632800529i</v>
      </c>
      <c r="BM672" s="176"/>
      <c r="BN672" s="176"/>
      <c r="BO672" s="176"/>
      <c r="BP672" s="176"/>
      <c r="BQ672" s="176"/>
      <c r="BR672" s="176"/>
      <c r="BS672" s="176"/>
      <c r="BT672" s="176"/>
      <c r="BU672" s="176"/>
      <c r="BV672" s="176"/>
      <c r="BW672" s="223"/>
      <c r="BX672" s="223"/>
      <c r="BY672" s="223"/>
      <c r="BZ672" s="223"/>
      <c r="CH672" s="222">
        <f t="shared" si="1739"/>
        <v>-253.85745849343596</v>
      </c>
    </row>
    <row r="673" spans="1:123">
      <c r="A673" s="227">
        <f t="shared" si="1741"/>
        <v>1.2500000000000013E-2</v>
      </c>
      <c r="B673" s="228">
        <v>48</v>
      </c>
      <c r="C673" s="228">
        <f t="shared" si="1742"/>
        <v>2880</v>
      </c>
      <c r="D673" s="228">
        <f t="shared" si="1740"/>
        <v>18095.573684677209</v>
      </c>
      <c r="E673" s="227" t="str">
        <f t="shared" si="1687"/>
        <v>18095.5736846772i</v>
      </c>
      <c r="F673" s="227" t="str">
        <f t="shared" si="1743"/>
        <v>-0.00661753753825801-0.397330886352021i</v>
      </c>
      <c r="G673" s="227" t="str">
        <f t="shared" si="1744"/>
        <v>-3.25257617432736-0.744593690854049i</v>
      </c>
      <c r="H673" s="227" t="str">
        <f t="shared" si="1745"/>
        <v>-0.0000812932493162738-0.00488101784365149i</v>
      </c>
      <c r="I673" s="227" t="str">
        <f t="shared" si="1688"/>
        <v>0.00188350466477932-0.00191284783871084i</v>
      </c>
      <c r="J673" s="223" t="str">
        <f>IMPRODUCT(1/Nt_input,BJ625)</f>
        <v>-3.31961550933058E-13+1.71265779336239E-13i</v>
      </c>
      <c r="K673" s="246" t="str">
        <f t="shared" si="1689"/>
        <v>-2.9764575386134E-16+9.5757182953427E-16i</v>
      </c>
      <c r="L673" s="222">
        <f t="shared" si="1690"/>
        <v>-299.97602029225874</v>
      </c>
      <c r="M673" s="222">
        <f t="shared" si="1746"/>
        <v>365</v>
      </c>
      <c r="N673" s="224">
        <f t="shared" si="1747"/>
        <v>-25</v>
      </c>
      <c r="O673" s="223" t="str">
        <f t="shared" si="1748"/>
        <v>4.59430670590733E-15-25i</v>
      </c>
      <c r="P673" s="223" t="str">
        <f t="shared" si="1749"/>
        <v>25+9.18861341181465E-15i</v>
      </c>
      <c r="Q673" s="223" t="str">
        <f t="shared" si="1691"/>
        <v>7.41168736627385E-13+25i</v>
      </c>
      <c r="R673" s="223" t="str">
        <f t="shared" si="1692"/>
        <v>-25+1.04743687681652E-12i</v>
      </c>
      <c r="S673" s="223" t="str">
        <f t="shared" si="1693"/>
        <v>1.22201240012471E-12-25i</v>
      </c>
      <c r="T673" s="223" t="str">
        <f t="shared" si="1694"/>
        <v>25+1.00456210190558E-12i</v>
      </c>
      <c r="U673" s="223" t="str">
        <f t="shared" si="1695"/>
        <v>-6.98293961716445E-13+25i</v>
      </c>
      <c r="V673" s="223" t="str">
        <f t="shared" si="1696"/>
        <v>-25-3.92025821527308E-13i</v>
      </c>
      <c r="W673" s="223" t="str">
        <f t="shared" si="1697"/>
        <v>2.63393365278197E-13-25i</v>
      </c>
      <c r="X673" s="223" t="str">
        <f t="shared" si="1698"/>
        <v>25-4.28747749109392E-14i</v>
      </c>
      <c r="Y673" s="223" t="str">
        <f t="shared" si="1699"/>
        <v>3.49142915100075E-13+25i</v>
      </c>
      <c r="Z673" s="223" t="str">
        <f t="shared" si="1700"/>
        <v>-25+4.77775371349187E-13i</v>
      </c>
      <c r="AA673" s="223" t="str">
        <f t="shared" si="1701"/>
        <v>-7.84043511538323E-13-25i</v>
      </c>
      <c r="AB673" s="223" t="str">
        <f t="shared" si="1702"/>
        <v>25-1.09031165172746E-12i</v>
      </c>
      <c r="AC673" s="223" t="str">
        <f t="shared" si="1703"/>
        <v>-1.09031978324375E-12+25i</v>
      </c>
      <c r="AD673" s="223" t="str">
        <f t="shared" si="1704"/>
        <v>-25-7.84051643054618E-13i</v>
      </c>
      <c r="AE673" s="223" t="str">
        <f t="shared" si="1705"/>
        <v>8.3305487074553E-13-25i</v>
      </c>
      <c r="AF673" s="223" t="str">
        <f t="shared" si="1706"/>
        <v>25+5.26786730556395E-13i</v>
      </c>
      <c r="AG673" s="223" t="str">
        <f t="shared" si="1707"/>
        <v>-2.20518590367258E-13+25i</v>
      </c>
      <c r="AH673" s="223" t="str">
        <f t="shared" si="1708"/>
        <v>-25+8.57495498218785E-14i</v>
      </c>
      <c r="AI673" s="223" t="str">
        <f t="shared" si="1709"/>
        <v>-3.92017690011015E-13-25i</v>
      </c>
      <c r="AJ673" s="223" t="str">
        <f t="shared" si="1710"/>
        <v>25+4.27551332012055E-12i</v>
      </c>
      <c r="AK673" s="223" t="str">
        <f t="shared" si="1711"/>
        <v>3.49145354554965E-12+25i</v>
      </c>
      <c r="AL673" s="223" t="str">
        <f t="shared" si="1712"/>
        <v>-25+1.12584204112198E-11i</v>
      </c>
      <c r="AM673" s="223" t="str">
        <f t="shared" si="1713"/>
        <v>6.19887984259355E-12-25i</v>
      </c>
      <c r="AN673" s="223" t="str">
        <f t="shared" si="1714"/>
        <v>25-1.56808702307665E-12i</v>
      </c>
      <c r="AO673" s="223" t="str">
        <f t="shared" si="1715"/>
        <v>9.33505388874682E-12+25i</v>
      </c>
      <c r="AP673" s="223" t="str">
        <f t="shared" si="1716"/>
        <v>-25-7.76697499718647E-12i</v>
      </c>
      <c r="AQ673" s="223" t="str">
        <f t="shared" si="1717"/>
        <v>3.55279499396342E-13-25i</v>
      </c>
      <c r="AR673" s="223" t="str">
        <f t="shared" si="1718"/>
        <v>25-7.7669587341539E-12i</v>
      </c>
      <c r="AS673" s="223" t="str">
        <f t="shared" si="1719"/>
        <v>-9.69034151965947E-12+25i</v>
      </c>
      <c r="AT673" s="223" t="str">
        <f t="shared" si="1720"/>
        <v>-25-1.56810328610924E-12i</v>
      </c>
      <c r="AU673" s="223" t="str">
        <f t="shared" si="1721"/>
        <v>-5.8435922116809E-12-25i</v>
      </c>
      <c r="AV673" s="223" t="str">
        <f t="shared" si="1722"/>
        <v>25+1.16137080421325E-11i</v>
      </c>
      <c r="AW673" s="223" t="str">
        <f t="shared" si="1723"/>
        <v>-3.49146980858222E-12+25i</v>
      </c>
      <c r="AX673" s="223" t="str">
        <f t="shared" si="1724"/>
        <v>-25+3.9202256892079E-12i</v>
      </c>
      <c r="AY673" s="223" t="str">
        <f t="shared" si="1725"/>
        <v>-1.20424639227582E-11-25i</v>
      </c>
      <c r="AZ673" s="223" t="str">
        <f t="shared" si="1726"/>
        <v>25+5.41483633105522E-12i</v>
      </c>
      <c r="BA673" s="223" t="str">
        <f t="shared" si="1727"/>
        <v>2.70740190249502E-12+25i</v>
      </c>
      <c r="BB673" s="223" t="str">
        <f t="shared" si="1728"/>
        <v>-25+1.01190974002852E-11i</v>
      </c>
      <c r="BC673" s="223" t="str">
        <f t="shared" si="1729"/>
        <v>7.3382028535282E-12-25i</v>
      </c>
      <c r="BD673" s="223" t="str">
        <f t="shared" si="1730"/>
        <v>25-7.8403538002203E-13i</v>
      </c>
      <c r="BE673" s="223" t="str">
        <f t="shared" si="1731"/>
        <v>8.19573087781217E-12+25i</v>
      </c>
      <c r="BF673" s="223" t="str">
        <f t="shared" si="1732"/>
        <v>-25-8.5510266402411E-12i</v>
      </c>
      <c r="BG673" s="223" t="str">
        <f t="shared" si="1733"/>
        <v>1.13933114245096E-12-25i</v>
      </c>
      <c r="BH673" s="223" t="str">
        <f t="shared" si="1734"/>
        <v>25-6.98290709109928E-12i</v>
      </c>
      <c r="BI673" s="223" t="str">
        <f t="shared" si="1735"/>
        <v>-1.04743931627141E-11+25i</v>
      </c>
      <c r="BJ673" s="223" t="str">
        <f t="shared" si="1736"/>
        <v>-25-3.06269766492395E-12i</v>
      </c>
      <c r="BK673" s="223" t="str">
        <f t="shared" si="1737"/>
        <v>-5.05954056862627E-12-25i</v>
      </c>
      <c r="BL673" s="223" t="str">
        <f t="shared" si="1738"/>
        <v>25+1.23977596851871E-11i</v>
      </c>
      <c r="BM673" s="176"/>
      <c r="BN673" s="176"/>
      <c r="BO673" s="176"/>
      <c r="BP673" s="176"/>
      <c r="BQ673" s="176"/>
      <c r="BR673" s="176"/>
      <c r="BS673" s="176"/>
      <c r="BT673" s="176"/>
      <c r="BU673" s="176"/>
      <c r="BV673" s="176"/>
      <c r="BW673" s="223"/>
      <c r="BX673" s="223"/>
      <c r="BY673" s="223"/>
      <c r="BZ673" s="223"/>
      <c r="CH673" s="222">
        <f t="shared" si="1739"/>
        <v>-248.55331041011431</v>
      </c>
    </row>
    <row r="674" spans="1:123">
      <c r="A674" s="227">
        <f t="shared" si="1741"/>
        <v>1.276041666666668E-2</v>
      </c>
      <c r="B674" s="228">
        <v>49</v>
      </c>
      <c r="C674" s="228">
        <f t="shared" si="1742"/>
        <v>2940</v>
      </c>
      <c r="D674" s="228">
        <f t="shared" si="1740"/>
        <v>18472.564803107984</v>
      </c>
      <c r="E674" s="227" t="str">
        <f t="shared" si="1687"/>
        <v>18472.564803108i</v>
      </c>
      <c r="F674" s="227" t="str">
        <f t="shared" si="1743"/>
        <v>-0.00734727925956645-0.38912184522349i</v>
      </c>
      <c r="G674" s="227" t="str">
        <f t="shared" si="1744"/>
        <v>-3.2719731686079-0.755169120626005i</v>
      </c>
      <c r="H674" s="227" t="str">
        <f t="shared" si="1745"/>
        <v>-0.0000902577735586901-0.00478017374216341i</v>
      </c>
      <c r="I674" s="227" t="str">
        <f t="shared" si="1688"/>
        <v>0.00184689883167646-0.00190458143415861i</v>
      </c>
      <c r="J674" s="223" t="str">
        <f>IMPRODUCT(1/Nt_input,BK625)</f>
        <v>3.39318979543975E-13-1.7709445021552E-13i</v>
      </c>
      <c r="K674" s="246" t="str">
        <f t="shared" si="1689"/>
        <v>2.8939702491241E-16-9.73336161896529E-16i</v>
      </c>
      <c r="L674" s="222">
        <f t="shared" si="1690"/>
        <v>-299.86684925555682</v>
      </c>
      <c r="M674" s="222">
        <f t="shared" si="1746"/>
        <v>365.1203818331951</v>
      </c>
      <c r="N674" s="224">
        <f t="shared" si="1747"/>
        <v>-24.87961816680491</v>
      </c>
      <c r="O674" s="223" t="str">
        <f t="shared" si="1748"/>
        <v>-2.43862902520159-24.7598160050404i</v>
      </c>
      <c r="P674" s="223" t="str">
        <f t="shared" si="1749"/>
        <v>24.4015632800551-4.85377271980025i</v>
      </c>
      <c r="Q674" s="223" t="str">
        <f t="shared" si="1691"/>
        <v>7.22217192976494+23.8083101614315i</v>
      </c>
      <c r="R674" s="223" t="str">
        <f t="shared" si="1692"/>
        <v>-22.9857700010069+9.5210176760061i</v>
      </c>
      <c r="S674" s="223" t="str">
        <f t="shared" si="1693"/>
        <v>-11.7281708173096-21.9418643101724i</v>
      </c>
      <c r="T674" s="223" t="str">
        <f t="shared" si="1694"/>
        <v>20.686646471389-13.82237526237i</v>
      </c>
      <c r="U674" s="223" t="str">
        <f t="shared" si="1695"/>
        <v>15.7834626775769+19.2322049186136i</v>
      </c>
      <c r="V674" s="223" t="str">
        <f t="shared" si="1696"/>
        <v>-17.5925467190792+17.5925467190803i</v>
      </c>
      <c r="W674" s="223" t="str">
        <f t="shared" si="1697"/>
        <v>-19.2322049186131-15.7834626775776i</v>
      </c>
      <c r="X674" s="223" t="str">
        <f t="shared" si="1698"/>
        <v>13.8223752623707-20.6866464713885i</v>
      </c>
      <c r="Y674" s="223" t="str">
        <f t="shared" si="1699"/>
        <v>21.9418643101731+11.7281708173082i</v>
      </c>
      <c r="Z674" s="223" t="str">
        <f t="shared" si="1700"/>
        <v>-9.52101767600458+22.9857700010075i</v>
      </c>
      <c r="AA674" s="223" t="str">
        <f t="shared" si="1701"/>
        <v>-23.8083101614313-7.22217192976569i</v>
      </c>
      <c r="AB674" s="223" t="str">
        <f t="shared" si="1702"/>
        <v>4.8537727198002-24.4015632800551i</v>
      </c>
      <c r="AC674" s="223" t="str">
        <f t="shared" si="1703"/>
        <v>24.7598160050405+2.43862902520061i</v>
      </c>
      <c r="AD674" s="223" t="str">
        <f t="shared" si="1704"/>
        <v>-9.14385521054797E-13+24.8796181668049i</v>
      </c>
      <c r="AE674" s="223" t="str">
        <f t="shared" si="1705"/>
        <v>-24.7598160050404+2.4386290252016i</v>
      </c>
      <c r="AF674" s="223" t="str">
        <f t="shared" si="1706"/>
        <v>-4.85377271980083-24.4015632800549i</v>
      </c>
      <c r="AG674" s="223" t="str">
        <f t="shared" si="1707"/>
        <v>23.8083101614317-7.22217192976427i</v>
      </c>
      <c r="AH674" s="223" t="str">
        <f t="shared" si="1708"/>
        <v>9.52101767600535+22.9857700010072i</v>
      </c>
      <c r="AI674" s="223" t="str">
        <f t="shared" si="1709"/>
        <v>-21.9418643101703+11.7281708173134i</v>
      </c>
      <c r="AJ674" s="223" t="str">
        <f t="shared" si="1710"/>
        <v>-13.8223752623673-20.6866464713908i</v>
      </c>
      <c r="AK674" s="223" t="str">
        <f t="shared" si="1711"/>
        <v>19.2322049186064-15.7834626775858i</v>
      </c>
      <c r="AL674" s="223" t="str">
        <f t="shared" si="1712"/>
        <v>17.5925467190816+17.592546719078i</v>
      </c>
      <c r="AM674" s="223" t="str">
        <f t="shared" si="1713"/>
        <v>-15.7834626775821+19.2322049186093i</v>
      </c>
      <c r="AN674" s="223" t="str">
        <f t="shared" si="1714"/>
        <v>-20.6866464713936-13.8223752623631i</v>
      </c>
      <c r="AO674" s="223" t="str">
        <f t="shared" si="1715"/>
        <v>11.728170817309-21.9418643101727i</v>
      </c>
      <c r="AP674" s="223" t="str">
        <f t="shared" si="1716"/>
        <v>22.9857700010033+9.52101767601473i</v>
      </c>
      <c r="AQ674" s="223" t="str">
        <f t="shared" si="1717"/>
        <v>-7.22217192975912+23.8083101614333i</v>
      </c>
      <c r="AR674" s="223" t="str">
        <f t="shared" si="1718"/>
        <v>-24.4015632800545-4.85377271980319i</v>
      </c>
      <c r="AS674" s="223" t="str">
        <f t="shared" si="1719"/>
        <v>2.43862902521383-24.7598160050392i</v>
      </c>
      <c r="AT674" s="223" t="str">
        <f t="shared" si="1720"/>
        <v>24.8796181668049-3.12107790582471E-12i</v>
      </c>
      <c r="AU674" s="223" t="str">
        <f t="shared" si="1721"/>
        <v>2.43862902519541+24.759816005041i</v>
      </c>
      <c r="AV674" s="223" t="str">
        <f t="shared" si="1722"/>
        <v>-24.4015632800531+4.85377271981001i</v>
      </c>
      <c r="AW674" s="223" t="str">
        <f t="shared" si="1723"/>
        <v>-7.22217192976576-23.8083101614313i</v>
      </c>
      <c r="AX674" s="223" t="str">
        <f t="shared" si="1724"/>
        <v>22.9857700010104-9.52101767599764i</v>
      </c>
      <c r="AY674" s="223" t="str">
        <f t="shared" si="1725"/>
        <v>11.7281708173145+21.9418643101698i</v>
      </c>
      <c r="AZ674" s="223" t="str">
        <f t="shared" si="1726"/>
        <v>-20.6866464713898+13.8223752623689i</v>
      </c>
      <c r="BA674" s="223" t="str">
        <f t="shared" si="1727"/>
        <v>-15.7834626775681-19.2322049186208i</v>
      </c>
      <c r="BB674" s="223" t="str">
        <f t="shared" si="1728"/>
        <v>17.5925467190769-17.5925467190826i</v>
      </c>
      <c r="BC674" s="223" t="str">
        <f t="shared" si="1729"/>
        <v>19.2322049186103+15.7834626775809i</v>
      </c>
      <c r="BD674" s="223" t="str">
        <f t="shared" si="1730"/>
        <v>-13.8223752623615+20.6866464713947i</v>
      </c>
      <c r="BE674" s="223" t="str">
        <f t="shared" si="1731"/>
        <v>-21.9418643101736-11.7281708173073i</v>
      </c>
      <c r="BF674" s="223" t="str">
        <f t="shared" si="1732"/>
        <v>9.52101767601297-22.9857700010041i</v>
      </c>
      <c r="BG674" s="223" t="str">
        <f t="shared" si="1733"/>
        <v>23.8083101614336+7.22217192975795i</v>
      </c>
      <c r="BH674" s="223" t="str">
        <f t="shared" si="1734"/>
        <v>-4.853772719802+24.4015632800547i</v>
      </c>
      <c r="BI674" s="223" t="str">
        <f t="shared" si="1735"/>
        <v>-24.7598160050393-2.43862902521263i</v>
      </c>
      <c r="BJ674" s="223" t="str">
        <f t="shared" si="1736"/>
        <v>-5.03517749787523E-12-24.8796181668049i</v>
      </c>
      <c r="BK674" s="223" t="str">
        <f t="shared" si="1737"/>
        <v>24.7598160050408-2.43862902519732i</v>
      </c>
      <c r="BL674" s="223" t="str">
        <f t="shared" si="1738"/>
        <v>4.85377271981118+24.4015632800529i</v>
      </c>
      <c r="BM674" s="176"/>
      <c r="BN674" s="176"/>
      <c r="BO674" s="176"/>
      <c r="BP674" s="176"/>
      <c r="BQ674" s="176"/>
      <c r="BR674" s="176"/>
      <c r="BS674" s="176"/>
      <c r="BT674" s="176"/>
      <c r="BU674" s="176"/>
      <c r="BV674" s="176"/>
      <c r="BW674" s="223"/>
      <c r="BX674" s="223"/>
      <c r="BY674" s="223"/>
      <c r="BZ674" s="223"/>
      <c r="CH674" s="222">
        <f t="shared" si="1739"/>
        <v>-248.34162926179712</v>
      </c>
    </row>
    <row r="675" spans="1:123">
      <c r="A675" s="227">
        <f t="shared" si="1741"/>
        <v>1.3020833333333348E-2</v>
      </c>
      <c r="B675" s="228">
        <v>50</v>
      </c>
      <c r="C675" s="228">
        <f t="shared" si="1742"/>
        <v>3000</v>
      </c>
      <c r="D675" s="228">
        <f t="shared" si="1740"/>
        <v>18849.555921538758</v>
      </c>
      <c r="E675" s="227" t="str">
        <f t="shared" si="1687"/>
        <v>18849.5559215388i</v>
      </c>
      <c r="F675" s="227" t="str">
        <f t="shared" si="1743"/>
        <v>-0.0080323782294575-0.381236680299331i</v>
      </c>
      <c r="G675" s="227" t="str">
        <f t="shared" si="1744"/>
        <v>-3.2915380923237-0.765253038837637i</v>
      </c>
      <c r="H675" s="227" t="str">
        <f t="shared" si="1745"/>
        <v>-0.0000986738831831073-0.00468330830326356i</v>
      </c>
      <c r="I675" s="227" t="str">
        <f t="shared" si="1688"/>
        <v>0.00181153007089706-0.00189596032614052i</v>
      </c>
      <c r="J675" s="223" t="str">
        <f>IMPRODUCT(1/Nt_input,BL625)</f>
        <v>1.8826576446895E-13+2.35811370430384E-13i</v>
      </c>
      <c r="K675" s="246" t="str">
        <f t="shared" si="1689"/>
        <v>7.8813809644476E-16+7.02349683904416E-17i</v>
      </c>
      <c r="L675" s="222">
        <f t="shared" si="1690"/>
        <v>-302.03360035108744</v>
      </c>
      <c r="M675" s="222">
        <f t="shared" si="1746"/>
        <v>365.48036798991927</v>
      </c>
      <c r="N675" s="224">
        <f t="shared" si="1747"/>
        <v>-24.519632010080738</v>
      </c>
      <c r="O675" s="223" t="str">
        <f t="shared" si="1748"/>
        <v>-4.78354290456359-24.0484941563911i</v>
      </c>
      <c r="P675" s="223" t="str">
        <f t="shared" si="1749"/>
        <v>22.6531861588222-9.38325693794655i</v>
      </c>
      <c r="Q675" s="223" t="str">
        <f t="shared" si="1691"/>
        <v>13.6223776693963+20.3873289212223i</v>
      </c>
      <c r="R675" s="223" t="str">
        <f t="shared" si="1692"/>
        <v>-17.3379980665269+17.3379980665267i</v>
      </c>
      <c r="S675" s="223" t="str">
        <f t="shared" si="1693"/>
        <v>-20.3873289212235-13.6223776693946i</v>
      </c>
      <c r="T675" s="223" t="str">
        <f t="shared" si="1694"/>
        <v>9.3832569379469-22.6531861588221i</v>
      </c>
      <c r="U675" s="223" t="str">
        <f t="shared" si="1695"/>
        <v>24.0484941563912+4.7835429045627i</v>
      </c>
      <c r="V675" s="223" t="str">
        <f t="shared" si="1696"/>
        <v>-3.42439548734887E-13+24.5196320100807i</v>
      </c>
      <c r="W675" s="223" t="str">
        <f t="shared" si="1697"/>
        <v>-24.0484941563909+4.78354290456442i</v>
      </c>
      <c r="X675" s="223" t="str">
        <f t="shared" si="1698"/>
        <v>-9.38325693794619-22.6531861588224i</v>
      </c>
      <c r="Y675" s="223" t="str">
        <f t="shared" si="1699"/>
        <v>20.3873289212225-13.622377669396i</v>
      </c>
      <c r="Z675" s="223" t="str">
        <f t="shared" si="1700"/>
        <v>17.3379980665264+17.3379980665273i</v>
      </c>
      <c r="AA675" s="223" t="str">
        <f t="shared" si="1701"/>
        <v>-13.622377669395+20.3873289212232i</v>
      </c>
      <c r="AB675" s="223" t="str">
        <f t="shared" si="1702"/>
        <v>-22.653186158822-9.38325693794714i</v>
      </c>
      <c r="AC675" s="223" t="str">
        <f t="shared" si="1703"/>
        <v>4.78354290456302-24.0484941563912i</v>
      </c>
      <c r="AD675" s="223" t="str">
        <f t="shared" si="1704"/>
        <v>24.5196320100807+6.84879097469776E-13i</v>
      </c>
      <c r="AE675" s="223" t="str">
        <f t="shared" si="1705"/>
        <v>4.78354290456408+24.048494156391i</v>
      </c>
      <c r="AF675" s="223" t="str">
        <f t="shared" si="1706"/>
        <v>-22.6531861588225+9.38325693794587i</v>
      </c>
      <c r="AG675" s="223" t="str">
        <f t="shared" si="1707"/>
        <v>-13.6223776693957-20.3873289212227i</v>
      </c>
      <c r="AH675" s="223" t="str">
        <f t="shared" si="1708"/>
        <v>17.3379980665275-17.3379980665262i</v>
      </c>
      <c r="AI675" s="223" t="str">
        <f t="shared" si="1709"/>
        <v>20.3873289212217+13.6223776693973i</v>
      </c>
      <c r="AJ675" s="223" t="str">
        <f t="shared" si="1710"/>
        <v>-9.38325693794986+22.6531861588208i</v>
      </c>
      <c r="AK675" s="223" t="str">
        <f t="shared" si="1711"/>
        <v>-24.0484941563901-4.78354290456832i</v>
      </c>
      <c r="AL675" s="223" t="str">
        <f t="shared" si="1712"/>
        <v>6.07977010460404E-12-24.5196320100807i</v>
      </c>
      <c r="AM675" s="223" t="str">
        <f t="shared" si="1713"/>
        <v>24.0484941563925-4.7835429045564i</v>
      </c>
      <c r="AN675" s="223" t="str">
        <f t="shared" si="1714"/>
        <v>9.38325693793863+22.6531861588255i</v>
      </c>
      <c r="AO675" s="223" t="str">
        <f t="shared" si="1715"/>
        <v>-20.3873289212282+13.6223776693875i</v>
      </c>
      <c r="AP675" s="223" t="str">
        <f t="shared" si="1716"/>
        <v>-17.3379980665191-17.3379980665345i</v>
      </c>
      <c r="AQ675" s="223" t="str">
        <f t="shared" si="1717"/>
        <v>13.6223776694055-20.3873289212162i</v>
      </c>
      <c r="AR675" s="223" t="str">
        <f t="shared" si="1718"/>
        <v>22.6531861588264+9.3832569379365i</v>
      </c>
      <c r="AS675" s="223" t="str">
        <f t="shared" si="1719"/>
        <v>-4.78354290455412+24.0484941563929i</v>
      </c>
      <c r="AT675" s="223" t="str">
        <f t="shared" si="1720"/>
        <v>-24.5196320100807+8.38669979369372E-12i</v>
      </c>
      <c r="AU675" s="223" t="str">
        <f t="shared" si="1721"/>
        <v>-4.78354290457057-24.0484941563897i</v>
      </c>
      <c r="AV675" s="223" t="str">
        <f t="shared" si="1722"/>
        <v>22.6531861588199-9.383256937952i</v>
      </c>
      <c r="AW675" s="223" t="str">
        <f t="shared" si="1723"/>
        <v>13.6223776693992+20.3873289212204i</v>
      </c>
      <c r="AX675" s="223" t="str">
        <f t="shared" si="1724"/>
        <v>-17.3379980665245+17.3379980665291i</v>
      </c>
      <c r="AY675" s="223" t="str">
        <f t="shared" si="1725"/>
        <v>-20.387328921224-13.6223776693938i</v>
      </c>
      <c r="AZ675" s="223" t="str">
        <f t="shared" si="1726"/>
        <v>9.38325693794599-22.6531861588224i</v>
      </c>
      <c r="BA675" s="223" t="str">
        <f t="shared" si="1727"/>
        <v>24.048494156391+4.7835429045642i</v>
      </c>
      <c r="BB675" s="223" t="str">
        <f t="shared" si="1728"/>
        <v>-1.88642020775717E-12+24.5196320100807i</v>
      </c>
      <c r="BC675" s="223" t="str">
        <f t="shared" si="1729"/>
        <v>-24.0484941563917+4.7835429045605i</v>
      </c>
      <c r="BD675" s="223" t="str">
        <f t="shared" si="1730"/>
        <v>-9.38325693794251-22.6531861588239i</v>
      </c>
      <c r="BE675" s="223" t="str">
        <f t="shared" si="1731"/>
        <v>20.3873289212261-13.6223776693907i</v>
      </c>
      <c r="BF675" s="223" t="str">
        <f t="shared" si="1732"/>
        <v>17.3379980665219+17.3379980665318i</v>
      </c>
      <c r="BG675" s="223" t="str">
        <f t="shared" si="1733"/>
        <v>-13.6223776694024+20.3873289212183i</v>
      </c>
      <c r="BH675" s="223" t="str">
        <f t="shared" si="1734"/>
        <v>-22.6531861588185-9.38325693795548i</v>
      </c>
      <c r="BI675" s="223" t="str">
        <f t="shared" si="1735"/>
        <v>4.78354290457428-24.0484941563889i</v>
      </c>
      <c r="BJ675" s="223" t="str">
        <f t="shared" si="1736"/>
        <v>24.5196320100807+1.21595402092081E-11i</v>
      </c>
      <c r="BK675" s="223" t="str">
        <f t="shared" si="1737"/>
        <v>4.78354290457435+24.0484941563889i</v>
      </c>
      <c r="BL675" s="223" t="str">
        <f t="shared" si="1738"/>
        <v>-22.6531861588185+9.38325693795555i</v>
      </c>
      <c r="BM675" s="176"/>
      <c r="BN675" s="176"/>
      <c r="BO675" s="176"/>
      <c r="BP675" s="176"/>
      <c r="BQ675" s="176"/>
      <c r="BR675" s="176"/>
      <c r="BS675" s="176"/>
      <c r="BT675" s="176"/>
      <c r="BU675" s="176"/>
      <c r="BV675" s="176"/>
      <c r="BW675" s="223"/>
      <c r="BX675" s="223"/>
      <c r="BY675" s="223"/>
      <c r="BZ675" s="223"/>
      <c r="CH675" s="222">
        <f t="shared" si="1739"/>
        <v>-250.40715277686573</v>
      </c>
    </row>
    <row r="676" spans="1:123" s="336" customFormat="1">
      <c r="A676" s="334">
        <f t="shared" si="1741"/>
        <v>1.3281250000000015E-2</v>
      </c>
      <c r="B676" s="335">
        <v>51</v>
      </c>
      <c r="C676" s="335">
        <f t="shared" si="1742"/>
        <v>3060</v>
      </c>
      <c r="D676" s="335">
        <f t="shared" si="1740"/>
        <v>19226.547039969533</v>
      </c>
      <c r="E676" s="334" t="str">
        <f t="shared" si="1687"/>
        <v>19226.5470399695i</v>
      </c>
      <c r="F676" s="334" t="str">
        <f t="shared" si="1743"/>
        <v>-0.00867626496493908-0.373656500652683i</v>
      </c>
      <c r="G676" s="334" t="str">
        <f t="shared" si="1744"/>
        <v>-3.31126032702919-0.774848319327753i</v>
      </c>
      <c r="H676" s="334" t="str">
        <f t="shared" si="1745"/>
        <v>-0.000106583720432436-0.00459018946104854i</v>
      </c>
      <c r="I676" s="334" t="str">
        <f t="shared" si="1688"/>
        <v>0.00177735207606006-0.00188703485520196i</v>
      </c>
      <c r="J676" s="336" t="str">
        <f>IMPRODUCT(1/Nt_input,BM625)</f>
        <v>0</v>
      </c>
      <c r="K676" s="336" t="str">
        <f t="shared" si="1689"/>
        <v>0</v>
      </c>
      <c r="L676" s="336" t="e">
        <f t="shared" si="1690"/>
        <v>#NUM!</v>
      </c>
      <c r="M676" s="336">
        <f t="shared" si="1746"/>
        <v>366.07649160669484</v>
      </c>
      <c r="N676" s="337">
        <f t="shared" si="1747"/>
        <v>-23.923508393305184</v>
      </c>
      <c r="O676" s="336" t="str">
        <f t="shared" si="1748"/>
        <v>-6.94462791274494-22.8933701537818i</v>
      </c>
      <c r="P676" s="336" t="str">
        <f t="shared" si="1749"/>
        <v>19.8916702486977-13.2911891327157i</v>
      </c>
      <c r="Q676" s="336" t="str">
        <f t="shared" si="1691"/>
        <v>18.4931220691361+15.1769130583454i</v>
      </c>
      <c r="R676" s="336" t="str">
        <f t="shared" si="1692"/>
        <v>-9.15513030616578+22.1024397504363i</v>
      </c>
      <c r="S676" s="336" t="str">
        <f t="shared" si="1693"/>
        <v>-23.8083101614315-2.34491387936118i</v>
      </c>
      <c r="T676" s="336" t="str">
        <f t="shared" si="1694"/>
        <v>-4.66724495620555-23.4638248877569i</v>
      </c>
      <c r="U676" s="336" t="str">
        <f t="shared" si="1695"/>
        <v>21.0986507698725-11.2774637900328i</v>
      </c>
      <c r="V676" s="336" t="str">
        <f t="shared" si="1696"/>
        <v>16.9164750146799+16.9164750146788i</v>
      </c>
      <c r="W676" s="336" t="str">
        <f t="shared" si="1697"/>
        <v>-11.2774637900333+21.0986507698722i</v>
      </c>
      <c r="X676" s="336" t="str">
        <f t="shared" si="1698"/>
        <v>-23.4638248877567-4.66724495620614i</v>
      </c>
      <c r="Y676" s="336" t="str">
        <f t="shared" si="1699"/>
        <v>-2.34491387936285-23.8083101614313i</v>
      </c>
      <c r="Z676" s="336" t="str">
        <f t="shared" si="1700"/>
        <v>22.1024397504366-9.15513030616521i</v>
      </c>
      <c r="AA676" s="336" t="str">
        <f t="shared" si="1701"/>
        <v>15.1769130583448+18.4931220691366i</v>
      </c>
      <c r="AB676" s="336" t="str">
        <f t="shared" si="1702"/>
        <v>-13.2911891327142+19.8916702486986i</v>
      </c>
      <c r="AC676" s="336" t="str">
        <f t="shared" si="1703"/>
        <v>-22.8933701537818-6.94462791274482i</v>
      </c>
      <c r="AD676" s="336" t="str">
        <f t="shared" si="1704"/>
        <v>7.97183807694578E-13-23.9235083933052i</v>
      </c>
      <c r="AE676" s="336" t="str">
        <f t="shared" si="1705"/>
        <v>22.8933701537815-6.94462791274589i</v>
      </c>
      <c r="AF676" s="336" t="str">
        <f t="shared" si="1706"/>
        <v>13.2911891327152+19.891670248698i</v>
      </c>
      <c r="AG676" s="336" t="str">
        <f t="shared" si="1707"/>
        <v>-15.176913058346+18.4931220691356i</v>
      </c>
      <c r="AH676" s="336" t="str">
        <f t="shared" si="1708"/>
        <v>-22.1024397504397-9.15513030615758i</v>
      </c>
      <c r="AI676" s="336" t="str">
        <f t="shared" si="1709"/>
        <v>2.3449138793712-23.8083101614305i</v>
      </c>
      <c r="AJ676" s="336" t="str">
        <f t="shared" si="1710"/>
        <v>23.4638248877575-4.66724495620241i</v>
      </c>
      <c r="AK676" s="336" t="str">
        <f t="shared" si="1711"/>
        <v>11.2774637900364+21.0986507698706i</v>
      </c>
      <c r="AL676" s="336" t="str">
        <f t="shared" si="1712"/>
        <v>-16.9164750146724+16.9164750146864i</v>
      </c>
      <c r="AM676" s="336" t="str">
        <f t="shared" si="1713"/>
        <v>-21.0986507698685-11.2774637900403i</v>
      </c>
      <c r="AN676" s="336" t="str">
        <f t="shared" si="1714"/>
        <v>4.6672449562071-23.4638248877565i</v>
      </c>
      <c r="AO676" s="336" t="str">
        <f t="shared" si="1715"/>
        <v>23.8083101614309-2.34491387936679i</v>
      </c>
      <c r="AP676" s="336" t="str">
        <f t="shared" si="1716"/>
        <v>9.15513030617547+22.1024397504323i</v>
      </c>
      <c r="AQ676" s="336" t="str">
        <f t="shared" si="1717"/>
        <v>-18.4931220691399+15.1769130583407i</v>
      </c>
      <c r="AR676" s="336" t="str">
        <f t="shared" si="1718"/>
        <v>-19.8916702486984-13.2911891327146i</v>
      </c>
      <c r="AS676" s="336" t="str">
        <f t="shared" si="1719"/>
        <v>6.94462791273843-22.8933701537838i</v>
      </c>
      <c r="AT676" s="336" t="str">
        <f t="shared" si="1720"/>
        <v>23.9235083933052+1.11136256729341E-11i</v>
      </c>
      <c r="AU676" s="336" t="str">
        <f t="shared" si="1721"/>
        <v>6.94462791274058+22.8933701537831i</v>
      </c>
      <c r="AV676" s="336" t="str">
        <f t="shared" si="1722"/>
        <v>-19.8916702486971+13.2911891327165i</v>
      </c>
      <c r="AW676" s="336" t="str">
        <f t="shared" si="1723"/>
        <v>-18.4931220691413-15.176913058339i</v>
      </c>
      <c r="AX676" s="336" t="str">
        <f t="shared" si="1724"/>
        <v>9.15513030617339-22.1024397504332i</v>
      </c>
      <c r="AY676" s="336" t="str">
        <f t="shared" si="1725"/>
        <v>23.8083101614312+2.34491387936455i</v>
      </c>
      <c r="AZ676" s="336" t="str">
        <f t="shared" si="1726"/>
        <v>4.66724495620863+23.4638248877562i</v>
      </c>
      <c r="BA676" s="336" t="str">
        <f t="shared" si="1727"/>
        <v>-21.0986507698676+11.277463790042i</v>
      </c>
      <c r="BB676" s="336" t="str">
        <f t="shared" si="1728"/>
        <v>-16.916475014674-16.9164750146847i</v>
      </c>
      <c r="BC676" s="336" t="str">
        <f t="shared" si="1729"/>
        <v>11.2774637900344-21.0986507698717i</v>
      </c>
      <c r="BD676" s="336" t="str">
        <f t="shared" si="1730"/>
        <v>23.4638248877579+4.66724495620021i</v>
      </c>
      <c r="BE676" s="336" t="str">
        <f t="shared" si="1731"/>
        <v>2.34491387937378+23.8083101614303i</v>
      </c>
      <c r="BF676" s="336" t="str">
        <f t="shared" si="1732"/>
        <v>-22.102439750439+9.15513030615935i</v>
      </c>
      <c r="BG676" s="336" t="str">
        <f t="shared" si="1733"/>
        <v>-15.1769130583456-18.4931220691359i</v>
      </c>
      <c r="BH676" s="336" t="str">
        <f t="shared" si="1734"/>
        <v>13.2911891327093-19.8916702487019i</v>
      </c>
      <c r="BI676" s="336" t="str">
        <f t="shared" si="1735"/>
        <v>22.8933701537787+6.94462791275513i</v>
      </c>
      <c r="BJ676" s="336" t="str">
        <f t="shared" si="1736"/>
        <v>-4.09141893335962E-12+23.9235083933052i</v>
      </c>
      <c r="BK676" s="336" t="str">
        <f t="shared" si="1737"/>
        <v>-22.8933701537813+6.94462791274664i</v>
      </c>
      <c r="BL676" s="336" t="str">
        <f t="shared" si="1738"/>
        <v>-13.2911891327218-19.8916702486936i</v>
      </c>
      <c r="BM676" s="176"/>
      <c r="BN676" s="176"/>
      <c r="BO676" s="176"/>
      <c r="BP676" s="176"/>
      <c r="BQ676" s="176"/>
      <c r="BR676" s="176"/>
      <c r="BS676" s="176"/>
      <c r="BT676" s="176"/>
      <c r="BU676" s="176"/>
      <c r="BV676" s="176"/>
      <c r="CH676" s="336" t="e">
        <f t="shared" si="1739"/>
        <v>#NUM!</v>
      </c>
    </row>
    <row r="677" spans="1:123" s="336" customFormat="1">
      <c r="A677" s="334">
        <f t="shared" si="1741"/>
        <v>1.3541666666666683E-2</v>
      </c>
      <c r="B677" s="335">
        <v>52</v>
      </c>
      <c r="C677" s="335">
        <f t="shared" si="1742"/>
        <v>3120</v>
      </c>
      <c r="D677" s="335">
        <f t="shared" si="1740"/>
        <v>19603.538158400308</v>
      </c>
      <c r="E677" s="334" t="str">
        <f t="shared" si="1687"/>
        <v>19603.5381584003i</v>
      </c>
      <c r="F677" s="334" t="str">
        <f t="shared" si="1743"/>
        <v>-0.00928204473214394-0.366363854785563i</v>
      </c>
      <c r="G677" s="334" t="str">
        <f t="shared" si="1744"/>
        <v>-3.33112932753987-0.783957832366988i</v>
      </c>
      <c r="H677" s="334" t="str">
        <f t="shared" si="1745"/>
        <v>-0.000114025431999833-0.00450060283230277i</v>
      </c>
      <c r="I677" s="334" t="str">
        <f t="shared" si="1688"/>
        <v>0.00174431955315985-0.00187785079652077i</v>
      </c>
      <c r="J677" s="336" t="str">
        <f>IMPRODUCT(1/Nt_input,BN625)</f>
        <v>0</v>
      </c>
      <c r="K677" s="336" t="str">
        <f t="shared" si="1689"/>
        <v>0</v>
      </c>
      <c r="L677" s="336" t="e">
        <f t="shared" si="1690"/>
        <v>#NUM!</v>
      </c>
      <c r="M677" s="336">
        <f t="shared" si="1746"/>
        <v>366.90301168721788</v>
      </c>
      <c r="N677" s="337">
        <f t="shared" si="1747"/>
        <v>-23.096988312782116</v>
      </c>
      <c r="O677" s="336" t="str">
        <f t="shared" si="1748"/>
        <v>-8.83883476483174-21.3388347648318i</v>
      </c>
      <c r="P677" s="336" t="str">
        <f t="shared" si="1749"/>
        <v>16.3320370609551-16.3320370609542i</v>
      </c>
      <c r="Q677" s="336" t="str">
        <f t="shared" si="1691"/>
        <v>21.3388347648314+8.83883476483271i</v>
      </c>
      <c r="R677" s="336" t="str">
        <f t="shared" si="1692"/>
        <v>1.00731912327006E-12+23.0969883127821i</v>
      </c>
      <c r="S677" s="336" t="str">
        <f t="shared" si="1693"/>
        <v>-21.3388347648315+8.83883476483245i</v>
      </c>
      <c r="T677" s="336" t="str">
        <f t="shared" si="1694"/>
        <v>-16.3320370609549-16.3320370609544i</v>
      </c>
      <c r="U677" s="336" t="str">
        <f t="shared" si="1695"/>
        <v>8.83883476483171-21.3388347648318i</v>
      </c>
      <c r="V677" s="336" t="str">
        <f t="shared" si="1696"/>
        <v>23.0969883127821+2.8295737036153E-13i</v>
      </c>
      <c r="W677" s="336" t="str">
        <f t="shared" si="1697"/>
        <v>8.83883476483135+21.338834764832i</v>
      </c>
      <c r="X677" s="336" t="str">
        <f t="shared" si="1698"/>
        <v>-16.3320370609553+16.332037060954i</v>
      </c>
      <c r="Y677" s="336" t="str">
        <f t="shared" si="1699"/>
        <v>-21.3388347648313-8.83883476483292i</v>
      </c>
      <c r="Z677" s="336" t="str">
        <f t="shared" si="1700"/>
        <v>-7.24361752908531E-13-23.0969883127821i</v>
      </c>
      <c r="AA677" s="336" t="str">
        <f t="shared" si="1701"/>
        <v>21.3388347648317-8.83883476483213i</v>
      </c>
      <c r="AB677" s="336" t="str">
        <f t="shared" si="1702"/>
        <v>16.3320370609548+16.3320370609545i</v>
      </c>
      <c r="AC677" s="336" t="str">
        <f t="shared" si="1703"/>
        <v>-8.83883476483197+21.3388347648317i</v>
      </c>
      <c r="AD677" s="336" t="str">
        <f t="shared" si="1704"/>
        <v>-23.0969883127821-5.65914740723061E-13i</v>
      </c>
      <c r="AE677" s="336" t="str">
        <f t="shared" si="1705"/>
        <v>-8.83883476483093-21.3388347648322i</v>
      </c>
      <c r="AF677" s="336" t="str">
        <f t="shared" si="1706"/>
        <v>16.3320370609554-16.3320370609539i</v>
      </c>
      <c r="AG677" s="336" t="str">
        <f t="shared" si="1707"/>
        <v>21.3388347648321+8.83883476483104i</v>
      </c>
      <c r="AH677" s="336" t="str">
        <f t="shared" si="1708"/>
        <v>-6.45138246815797E-12+23.0969883127821i</v>
      </c>
      <c r="AI677" s="336" t="str">
        <f t="shared" si="1709"/>
        <v>-21.3388347648291+8.83883476483823i</v>
      </c>
      <c r="AJ677" s="336" t="str">
        <f t="shared" si="1710"/>
        <v>-16.332037060953-16.3320370609563i</v>
      </c>
      <c r="AK677" s="336" t="str">
        <f t="shared" si="1711"/>
        <v>8.83883476482162-21.338834764836i</v>
      </c>
      <c r="AL677" s="336" t="str">
        <f t="shared" si="1712"/>
        <v>23.0969883127821-1.44872350581707E-12i</v>
      </c>
      <c r="AM677" s="336" t="str">
        <f t="shared" si="1713"/>
        <v>8.8388347648243+21.3388347648349i</v>
      </c>
      <c r="AN677" s="336" t="str">
        <f t="shared" si="1714"/>
        <v>-16.332037060951+16.3320370609584i</v>
      </c>
      <c r="AO677" s="336" t="str">
        <f t="shared" si="1715"/>
        <v>-21.3388347648303-8.83883476483555i</v>
      </c>
      <c r="AP677" s="336" t="str">
        <f t="shared" si="1716"/>
        <v>-9.67705742506377E-12-23.0969883127821i</v>
      </c>
      <c r="AQ677" s="336" t="str">
        <f t="shared" si="1717"/>
        <v>21.3388347648319-8.8388347648316i</v>
      </c>
      <c r="AR677" s="336" t="str">
        <f t="shared" si="1718"/>
        <v>16.3320370609479+16.3320370609614i</v>
      </c>
      <c r="AS677" s="336" t="str">
        <f t="shared" si="1719"/>
        <v>-8.83883476482855+21.3388347648331i</v>
      </c>
      <c r="AT677" s="336" t="str">
        <f t="shared" si="1720"/>
        <v>-23.0969883127821-5.72702071524944E-12i</v>
      </c>
      <c r="AU677" s="336" t="str">
        <f t="shared" si="1721"/>
        <v>-8.8388347648392-21.3388347648287i</v>
      </c>
      <c r="AV677" s="336" t="str">
        <f t="shared" si="1722"/>
        <v>16.332037060956-16.3320370609533i</v>
      </c>
      <c r="AW677" s="336" t="str">
        <f t="shared" si="1723"/>
        <v>21.3388347648275+8.83883476484218i</v>
      </c>
      <c r="AX677" s="336" t="str">
        <f t="shared" si="1724"/>
        <v>2.50131320399727E-12+23.0969883127821i</v>
      </c>
      <c r="AY677" s="336" t="str">
        <f t="shared" si="1725"/>
        <v>-21.3388347648346+8.83883476482497i</v>
      </c>
      <c r="AZ677" s="336" t="str">
        <f t="shared" si="1726"/>
        <v>-16.3320370609591-16.3320370609502i</v>
      </c>
      <c r="BA677" s="336" t="str">
        <f t="shared" si="1727"/>
        <v>8.83883476483518-21.3388347648304i</v>
      </c>
      <c r="BB677" s="336" t="str">
        <f t="shared" si="1728"/>
        <v>23.0969883127821-1.00731912327006E-11i</v>
      </c>
      <c r="BC677" s="336" t="str">
        <f t="shared" si="1729"/>
        <v>8.83883476483257+21.3388347648315i</v>
      </c>
      <c r="BD677" s="336" t="str">
        <f t="shared" si="1730"/>
        <v>-16.3320370609611+16.3320370609482i</v>
      </c>
      <c r="BE677" s="336" t="str">
        <f t="shared" si="1731"/>
        <v>-21.3388347648336-8.83883476482758i</v>
      </c>
      <c r="BF677" s="336" t="str">
        <f t="shared" si="1732"/>
        <v>4.67443101706924E-12-23.0969883127821i</v>
      </c>
      <c r="BG677" s="336" t="str">
        <f t="shared" si="1733"/>
        <v>21.3388347648286-8.83883476483957i</v>
      </c>
      <c r="BH677" s="336" t="str">
        <f t="shared" si="1734"/>
        <v>16.332037060954+16.3320370609553i</v>
      </c>
      <c r="BI677" s="336" t="str">
        <f t="shared" si="1735"/>
        <v>-8.83883476484181+21.3388347648277i</v>
      </c>
      <c r="BJ677" s="336" t="str">
        <f t="shared" si="1736"/>
        <v>-23.0969883127821+2.89744701163413E-12i</v>
      </c>
      <c r="BK677" s="336" t="str">
        <f t="shared" si="1737"/>
        <v>-8.83883476482594-21.3388347648342i</v>
      </c>
      <c r="BL677" s="336" t="str">
        <f t="shared" si="1738"/>
        <v>16.3320370609499-16.3320370609594i</v>
      </c>
      <c r="BM677" s="176"/>
      <c r="BN677" s="176"/>
      <c r="BO677" s="176"/>
      <c r="BP677" s="176"/>
      <c r="BQ677" s="176"/>
      <c r="BR677" s="176"/>
      <c r="BS677" s="176"/>
      <c r="BT677" s="176"/>
      <c r="BU677" s="176"/>
      <c r="BV677" s="176"/>
      <c r="CH677" s="336" t="e">
        <f t="shared" si="1739"/>
        <v>#NUM!</v>
      </c>
    </row>
    <row r="678" spans="1:123" s="336" customFormat="1">
      <c r="A678" s="334">
        <f t="shared" si="1741"/>
        <v>1.380208333333335E-2</v>
      </c>
      <c r="B678" s="335">
        <v>53</v>
      </c>
      <c r="C678" s="335">
        <f t="shared" si="1742"/>
        <v>3180</v>
      </c>
      <c r="D678" s="335">
        <f t="shared" si="1740"/>
        <v>19980.529276831083</v>
      </c>
      <c r="E678" s="334" t="str">
        <f t="shared" si="1687"/>
        <v>19980.5292768311i</v>
      </c>
      <c r="F678" s="334" t="str">
        <f t="shared" si="1743"/>
        <v>-0.00985253386210138-0.359342596354031i</v>
      </c>
      <c r="G678" s="334" t="str">
        <f t="shared" si="1744"/>
        <v>-3.35113463074911-0.792584466924855i</v>
      </c>
      <c r="H678" s="334" t="str">
        <f t="shared" si="1745"/>
        <v>-0.000121033615150399-0.00441435006699714i</v>
      </c>
      <c r="I678" s="334" t="str">
        <f t="shared" si="1688"/>
        <v>0.00171238832448447-0.00186844973140006i</v>
      </c>
      <c r="J678" s="336" t="str">
        <f>IMPRODUCT(1/Nt_input,BO625)</f>
        <v>0</v>
      </c>
      <c r="K678" s="336" t="str">
        <f t="shared" si="1689"/>
        <v>0</v>
      </c>
      <c r="L678" s="336" t="e">
        <f t="shared" si="1690"/>
        <v>#NUM!</v>
      </c>
      <c r="M678" s="336">
        <f t="shared" si="1746"/>
        <v>367.95196839129119</v>
      </c>
      <c r="N678" s="337">
        <f t="shared" si="1747"/>
        <v>-22.048031608708804</v>
      </c>
      <c r="O678" s="336" t="str">
        <f t="shared" si="1748"/>
        <v>-10.3933701537817-19.444627912745i</v>
      </c>
      <c r="P678" s="336" t="str">
        <f t="shared" si="1749"/>
        <v>12.2492300584737-18.3322682937275i</v>
      </c>
      <c r="Q678" s="336" t="str">
        <f t="shared" si="1691"/>
        <v>21.9418643101729+2.16108500818105i</v>
      </c>
      <c r="R678" s="336" t="str">
        <f t="shared" si="1692"/>
        <v>8.4374164129151+20.3697251354478i</v>
      </c>
      <c r="S678" s="336" t="str">
        <f t="shared" si="1693"/>
        <v>-13.9871231815922+17.0433589096043i</v>
      </c>
      <c r="T678" s="336" t="str">
        <f t="shared" si="1694"/>
        <v>-21.6243848636869-4.30135758636409i</v>
      </c>
      <c r="U678" s="336" t="str">
        <f t="shared" si="1695"/>
        <v>-6.40020573963096-21.0986507698719i</v>
      </c>
      <c r="V678" s="336" t="str">
        <f t="shared" si="1696"/>
        <v>15.5903126623327-15.590312662334i</v>
      </c>
      <c r="W678" s="336" t="str">
        <f t="shared" si="1697"/>
        <v>21.0986507698724+6.40020573962933i</v>
      </c>
      <c r="X678" s="336" t="str">
        <f t="shared" si="1698"/>
        <v>4.30135758636369+21.624384863687i</v>
      </c>
      <c r="Y678" s="336" t="str">
        <f t="shared" si="1699"/>
        <v>-17.0433589096046+13.9871231815919i</v>
      </c>
      <c r="Z678" s="336" t="str">
        <f t="shared" si="1700"/>
        <v>-20.3697251354476-8.43741641291557i</v>
      </c>
      <c r="AA678" s="336" t="str">
        <f t="shared" si="1701"/>
        <v>-2.16108500818059-21.9418643101729i</v>
      </c>
      <c r="AB678" s="336" t="str">
        <f t="shared" si="1702"/>
        <v>18.3322682937277-12.2492300584734i</v>
      </c>
      <c r="AC678" s="336" t="str">
        <f t="shared" si="1703"/>
        <v>19.4446279127447+10.3933701537822i</v>
      </c>
      <c r="AD678" s="336" t="str">
        <f t="shared" si="1704"/>
        <v>-3.45738298630943E-13+22.0480316087088i</v>
      </c>
      <c r="AE678" s="336" t="str">
        <f t="shared" si="1705"/>
        <v>-19.4446279127452+10.3933701537813i</v>
      </c>
      <c r="AF678" s="336" t="str">
        <f t="shared" si="1706"/>
        <v>-18.3322682937272-12.2492300584742i</v>
      </c>
      <c r="AG678" s="336" t="str">
        <f t="shared" si="1707"/>
        <v>2.16108500818159-21.9418643101728i</v>
      </c>
      <c r="AH678" s="336" t="str">
        <f t="shared" si="1708"/>
        <v>20.3697251354471-8.43741641291667i</v>
      </c>
      <c r="AI678" s="336" t="str">
        <f t="shared" si="1709"/>
        <v>17.043358909604+13.9871231815925i</v>
      </c>
      <c r="AJ678" s="336" t="str">
        <f t="shared" si="1710"/>
        <v>-4.30135758636667+21.6243848636864i</v>
      </c>
      <c r="AK678" s="336" t="str">
        <f t="shared" si="1711"/>
        <v>-21.0986507698733+6.40020573962642i</v>
      </c>
      <c r="AL678" s="336" t="str">
        <f t="shared" si="1712"/>
        <v>-15.5903126623289-15.5903126623378i</v>
      </c>
      <c r="AM678" s="336" t="str">
        <f t="shared" si="1713"/>
        <v>6.40020573963791-21.0986507698698i</v>
      </c>
      <c r="AN678" s="336" t="str">
        <f t="shared" si="1714"/>
        <v>21.6243848636888-4.30135758635458i</v>
      </c>
      <c r="AO678" s="336" t="str">
        <f t="shared" si="1715"/>
        <v>13.9871231816002+17.0433589095977i</v>
      </c>
      <c r="AP678" s="336" t="str">
        <f t="shared" si="1716"/>
        <v>-8.43741641290778+20.3697251354508i</v>
      </c>
      <c r="AQ678" s="336" t="str">
        <f t="shared" si="1717"/>
        <v>-21.9418643101723+2.16108500818648i</v>
      </c>
      <c r="AR678" s="336" t="str">
        <f t="shared" si="1718"/>
        <v>-12.2492300584767-18.3322682937255i</v>
      </c>
      <c r="AS678" s="336" t="str">
        <f t="shared" si="1719"/>
        <v>10.3933701537809-19.4446279127454i</v>
      </c>
      <c r="AT678" s="336" t="str">
        <f t="shared" si="1720"/>
        <v>22.0480316087088+6.91476597261885E-13i</v>
      </c>
      <c r="AU678" s="336" t="str">
        <f t="shared" si="1721"/>
        <v>10.3933701537791+19.4446279127464i</v>
      </c>
      <c r="AV678" s="336" t="str">
        <f t="shared" si="1722"/>
        <v>-12.2492300584784+18.3322682937244i</v>
      </c>
      <c r="AW678" s="336" t="str">
        <f t="shared" si="1723"/>
        <v>-21.9418643101721-2.16108500818848i</v>
      </c>
      <c r="AX678" s="336" t="str">
        <f t="shared" si="1724"/>
        <v>-8.43741641290593-20.3697251354516i</v>
      </c>
      <c r="AY678" s="336" t="str">
        <f t="shared" si="1725"/>
        <v>13.9871231815843-17.0433589096108i</v>
      </c>
      <c r="AZ678" s="336" t="str">
        <f t="shared" si="1726"/>
        <v>21.6243848636884+4.30135758635654i</v>
      </c>
      <c r="BA678" s="336" t="str">
        <f t="shared" si="1727"/>
        <v>6.40020573963658+21.0986507698702i</v>
      </c>
      <c r="BB678" s="336" t="str">
        <f t="shared" si="1728"/>
        <v>-15.5903126623303+15.5903126623364i</v>
      </c>
      <c r="BC678" s="336" t="str">
        <f t="shared" si="1729"/>
        <v>-21.0986507698729-6.40020573962774i</v>
      </c>
      <c r="BD678" s="336" t="str">
        <f t="shared" si="1730"/>
        <v>-4.30135758636499-21.6243848636867i</v>
      </c>
      <c r="BE678" s="336" t="str">
        <f t="shared" si="1731"/>
        <v>17.0433589096053-13.987123181591i</v>
      </c>
      <c r="BF678" s="336" t="str">
        <f t="shared" si="1732"/>
        <v>20.3697251354465+8.43741641291823i</v>
      </c>
      <c r="BG678" s="336" t="str">
        <f t="shared" si="1733"/>
        <v>2.16108500817523+21.9418643101734i</v>
      </c>
      <c r="BH678" s="336" t="str">
        <f t="shared" si="1734"/>
        <v>-18.3322682937318+12.2492300584673i</v>
      </c>
      <c r="BI678" s="336" t="str">
        <f t="shared" si="1735"/>
        <v>-19.4446279127401-10.3933701537909i</v>
      </c>
      <c r="BJ678" s="336" t="str">
        <f t="shared" si="1736"/>
        <v>-9.92903319227115E-12-22.0480316087088i</v>
      </c>
      <c r="BK678" s="336" t="str">
        <f t="shared" si="1737"/>
        <v>19.4446279127414-10.3933701537885i</v>
      </c>
      <c r="BL678" s="336" t="str">
        <f t="shared" si="1738"/>
        <v>18.3322682937303+12.2492300584696i</v>
      </c>
      <c r="BM678" s="176"/>
      <c r="BN678" s="176"/>
      <c r="BO678" s="176"/>
      <c r="BP678" s="176"/>
      <c r="BQ678" s="176"/>
      <c r="BR678" s="176"/>
      <c r="BS678" s="176"/>
      <c r="BT678" s="176"/>
      <c r="BU678" s="176"/>
      <c r="BV678" s="176"/>
      <c r="CH678" s="336" t="e">
        <f t="shared" si="1739"/>
        <v>#NUM!</v>
      </c>
    </row>
    <row r="679" spans="1:123" s="336" customFormat="1">
      <c r="A679" s="334">
        <f t="shared" si="1741"/>
        <v>1.4062500000000018E-2</v>
      </c>
      <c r="B679" s="335">
        <v>54</v>
      </c>
      <c r="C679" s="335">
        <f t="shared" si="1742"/>
        <v>3240</v>
      </c>
      <c r="D679" s="335">
        <f t="shared" si="1740"/>
        <v>20357.520395261858</v>
      </c>
      <c r="E679" s="334" t="str">
        <f t="shared" si="1687"/>
        <v>20357.5203952619i</v>
      </c>
      <c r="F679" s="334" t="str">
        <f t="shared" si="1743"/>
        <v>-0.0103902914253072-0.352577764621737i</v>
      </c>
      <c r="G679" s="334" t="str">
        <f t="shared" si="1744"/>
        <v>-3.3712658640711-0.800731149534839i</v>
      </c>
      <c r="H679" s="334" t="str">
        <f t="shared" si="1745"/>
        <v>-0.000127639706827955-0.00433124737971858i</v>
      </c>
      <c r="I679" s="334" t="str">
        <f t="shared" si="1688"/>
        <v>0.00168151540780894-0.00185886939172644i</v>
      </c>
      <c r="J679" s="336" t="str">
        <f>IMPRODUCT(1/Nt_input,BP625)</f>
        <v>0</v>
      </c>
      <c r="K679" s="336" t="str">
        <f t="shared" si="1689"/>
        <v>0</v>
      </c>
      <c r="L679" s="336" t="e">
        <f t="shared" si="1690"/>
        <v>#NUM!</v>
      </c>
      <c r="M679" s="336">
        <f t="shared" si="1746"/>
        <v>369.21325969243645</v>
      </c>
      <c r="N679" s="337">
        <f t="shared" si="1747"/>
        <v>-20.786740307563552</v>
      </c>
      <c r="O679" s="336" t="str">
        <f t="shared" si="1748"/>
        <v>-11.5484941563911-17.2835429045635i</v>
      </c>
      <c r="P679" s="336" t="str">
        <f t="shared" si="1749"/>
        <v>7.95474112857927-19.2044439177857i</v>
      </c>
      <c r="Q679" s="336" t="str">
        <f t="shared" si="1691"/>
        <v>20.387328921223-4.05529186026764i</v>
      </c>
      <c r="R679" s="336" t="str">
        <f t="shared" si="1692"/>
        <v>14.6984450302419+14.698445030242i</v>
      </c>
      <c r="S679" s="336" t="str">
        <f t="shared" si="1693"/>
        <v>-4.05529186026781+20.3873289212229i</v>
      </c>
      <c r="T679" s="336" t="str">
        <f t="shared" si="1694"/>
        <v>-19.204443917785+7.95474112858102i</v>
      </c>
      <c r="U679" s="336" t="str">
        <f t="shared" si="1695"/>
        <v>-17.2835429045632-11.5484941563916i</v>
      </c>
      <c r="V679" s="336" t="str">
        <f t="shared" si="1696"/>
        <v>2.19003579310925E-13-20.7867403075636i</v>
      </c>
      <c r="W679" s="336" t="str">
        <f t="shared" si="1697"/>
        <v>17.2835429045634-11.5484941563913i</v>
      </c>
      <c r="X679" s="336" t="str">
        <f t="shared" si="1698"/>
        <v>19.2044439177856+7.95474112857944i</v>
      </c>
      <c r="Y679" s="336" t="str">
        <f t="shared" si="1699"/>
        <v>4.05529186026745+20.387328921223i</v>
      </c>
      <c r="Z679" s="336" t="str">
        <f t="shared" si="1700"/>
        <v>-14.6984450302421+14.6984450302418i</v>
      </c>
      <c r="AA679" s="336" t="str">
        <f t="shared" si="1701"/>
        <v>-20.3873289212229-4.05529186026795i</v>
      </c>
      <c r="AB679" s="336" t="str">
        <f t="shared" si="1702"/>
        <v>-7.95474112858075-19.2044439177851i</v>
      </c>
      <c r="AC679" s="336" t="str">
        <f t="shared" si="1703"/>
        <v>11.5484941563917-17.2835429045631i</v>
      </c>
      <c r="AD679" s="336" t="str">
        <f t="shared" si="1704"/>
        <v>20.7867403075636+4.38007158621849E-13i</v>
      </c>
      <c r="AE679" s="336" t="str">
        <f t="shared" si="1705"/>
        <v>11.5484941563912+17.2835429045634i</v>
      </c>
      <c r="AF679" s="336" t="str">
        <f t="shared" si="1706"/>
        <v>-7.95474112857965+19.2044439177855i</v>
      </c>
      <c r="AG679" s="336" t="str">
        <f t="shared" si="1707"/>
        <v>-20.3873289212218+4.05529186027348i</v>
      </c>
      <c r="AH679" s="336" t="str">
        <f t="shared" si="1708"/>
        <v>-14.6984450302489-14.698445030235i</v>
      </c>
      <c r="AI679" s="336" t="str">
        <f t="shared" si="1709"/>
        <v>4.0552918602744-20.3873289212216i</v>
      </c>
      <c r="AJ679" s="336" t="str">
        <f t="shared" si="1710"/>
        <v>19.2044439177859-7.95474112857877i</v>
      </c>
      <c r="AK679" s="336" t="str">
        <f t="shared" si="1711"/>
        <v>17.2835429045652+11.5484941563886i</v>
      </c>
      <c r="AL679" s="336" t="str">
        <f t="shared" si="1712"/>
        <v>7.76181363769966E-12+20.7867403075636i</v>
      </c>
      <c r="AM679" s="336" t="str">
        <f t="shared" si="1713"/>
        <v>-17.2835429045681+11.5484941563843i</v>
      </c>
      <c r="AN679" s="336" t="str">
        <f t="shared" si="1714"/>
        <v>-19.2044439177839-7.95474112858353i</v>
      </c>
      <c r="AO679" s="336" t="str">
        <f t="shared" si="1715"/>
        <v>-4.05529186026905-20.3873289212227i</v>
      </c>
      <c r="AP679" s="336" t="str">
        <f t="shared" si="1716"/>
        <v>14.6984450302381-14.6984450302457i</v>
      </c>
      <c r="AQ679" s="336" t="str">
        <f t="shared" si="1717"/>
        <v>20.3873289212207+4.05529186027882i</v>
      </c>
      <c r="AR679" s="336" t="str">
        <f t="shared" si="1718"/>
        <v>7.95474112857489+19.2044439177875i</v>
      </c>
      <c r="AS679" s="336" t="str">
        <f t="shared" si="1719"/>
        <v>-11.5484941563921+17.2835429045629i</v>
      </c>
      <c r="AT679" s="336" t="str">
        <f t="shared" si="1720"/>
        <v>-20.7867403075636+3.25954853394416E-12i</v>
      </c>
      <c r="AU679" s="336" t="str">
        <f t="shared" si="1721"/>
        <v>-11.548494156398-17.2835429045589i</v>
      </c>
      <c r="AV679" s="336" t="str">
        <f t="shared" si="1722"/>
        <v>7.95474112858742-19.2044439177823i</v>
      </c>
      <c r="AW679" s="336" t="str">
        <f t="shared" si="1723"/>
        <v>20.3873289212235-4.05529186026494i</v>
      </c>
      <c r="AX679" s="336" t="str">
        <f t="shared" si="1724"/>
        <v>14.6984450302427+14.6984450302411i</v>
      </c>
      <c r="AY679" s="336" t="str">
        <f t="shared" si="1725"/>
        <v>-4.05529186026267+20.3873289212239i</v>
      </c>
      <c r="AZ679" s="336" t="str">
        <f t="shared" si="1726"/>
        <v>-19.2044439177891+7.954741128571i</v>
      </c>
      <c r="BA679" s="336" t="str">
        <f t="shared" si="1727"/>
        <v>-17.2835429045605-11.5484941563956i</v>
      </c>
      <c r="BB679" s="336" t="str">
        <f t="shared" si="1728"/>
        <v>9.47319223297912E-13-20.7867403075636i</v>
      </c>
      <c r="BC679" s="336" t="str">
        <f t="shared" si="1729"/>
        <v>17.2835429045616-11.548494156394i</v>
      </c>
      <c r="BD679" s="336" t="str">
        <f t="shared" si="1730"/>
        <v>19.2044439177886+7.9547411285722i</v>
      </c>
      <c r="BE679" s="336" t="str">
        <f t="shared" si="1731"/>
        <v>4.0552918602608+20.3873289212243i</v>
      </c>
      <c r="BF679" s="336" t="str">
        <f t="shared" si="1732"/>
        <v>-14.6984450302441+14.6984450302398i</v>
      </c>
      <c r="BG679" s="336" t="str">
        <f t="shared" si="1733"/>
        <v>-20.3873289212231-4.05529186026679i</v>
      </c>
      <c r="BH679" s="336" t="str">
        <f t="shared" si="1734"/>
        <v>-7.95474112858567-19.2044439177831i</v>
      </c>
      <c r="BI679" s="336" t="str">
        <f t="shared" si="1735"/>
        <v>11.5484941563991-17.2835429045582i</v>
      </c>
      <c r="BJ679" s="336" t="str">
        <f t="shared" si="1736"/>
        <v>20.7867403075636+5.15418698053999E-12i</v>
      </c>
      <c r="BK679" s="336" t="str">
        <f t="shared" si="1737"/>
        <v>11.5484941563905+17.2835429045639i</v>
      </c>
      <c r="BL679" s="336" t="str">
        <f t="shared" si="1738"/>
        <v>-7.95474112857663+19.2044439177868i</v>
      </c>
      <c r="BM679" s="176"/>
      <c r="BN679" s="176"/>
      <c r="BO679" s="176"/>
      <c r="BP679" s="176"/>
      <c r="BQ679" s="176"/>
      <c r="BR679" s="176"/>
      <c r="BS679" s="176"/>
      <c r="BT679" s="176"/>
      <c r="BU679" s="176"/>
      <c r="BV679" s="176"/>
      <c r="CH679" s="336" t="e">
        <f t="shared" si="1739"/>
        <v>#NUM!</v>
      </c>
    </row>
    <row r="680" spans="1:123" s="336" customFormat="1">
      <c r="A680" s="334">
        <f t="shared" si="1741"/>
        <v>1.4322916666666685E-2</v>
      </c>
      <c r="B680" s="335">
        <v>55</v>
      </c>
      <c r="C680" s="335">
        <f t="shared" si="1742"/>
        <v>3300</v>
      </c>
      <c r="D680" s="335">
        <f t="shared" si="1740"/>
        <v>20734.511513692636</v>
      </c>
      <c r="E680" s="334" t="str">
        <f t="shared" si="1687"/>
        <v>20734.5115136926i</v>
      </c>
      <c r="F680" s="334" t="str">
        <f t="shared" si="1743"/>
        <v>-0.010897646930445-0.346055477794267i</v>
      </c>
      <c r="G680" s="334" t="str">
        <f t="shared" si="1744"/>
        <v>-3.39151275350457-0.808400860180458i</v>
      </c>
      <c r="H680" s="334" t="str">
        <f t="shared" si="1745"/>
        <v>-0.000133872323920447-0.00425112423933404i</v>
      </c>
      <c r="I680" s="334" t="str">
        <f t="shared" si="1688"/>
        <v>0.00165165907446122-0.00184914397879991i</v>
      </c>
      <c r="J680" s="336" t="str">
        <f>IMPRODUCT(1/Nt_input,BQ625)</f>
        <v>0</v>
      </c>
      <c r="K680" s="336" t="str">
        <f t="shared" si="1689"/>
        <v>0</v>
      </c>
      <c r="L680" s="336" t="e">
        <f t="shared" si="1690"/>
        <v>#NUM!</v>
      </c>
      <c r="M680" s="336">
        <f t="shared" si="1746"/>
        <v>370.67473866593167</v>
      </c>
      <c r="N680" s="337">
        <f t="shared" si="1747"/>
        <v>-19.325261334068323</v>
      </c>
      <c r="O680" s="336" t="str">
        <f t="shared" si="1748"/>
        <v>-12.2598160050404-14.9386290252015i</v>
      </c>
      <c r="P680" s="336" t="str">
        <f t="shared" si="1749"/>
        <v>3.77017145670949-18.9539318563999i</v>
      </c>
      <c r="Q680" s="336" t="str">
        <f t="shared" si="1691"/>
        <v>17.0433589096036-9.10986513118994i</v>
      </c>
      <c r="R680" s="336" t="str">
        <f t="shared" si="1692"/>
        <v>17.8542134069773+7.39545733867413i</v>
      </c>
      <c r="S680" s="336" t="str">
        <f t="shared" si="1693"/>
        <v>5.60982724921843+18.4931220691359i</v>
      </c>
      <c r="T680" s="336" t="str">
        <f t="shared" si="1694"/>
        <v>-10.7365399425337+16.0683675490827i</v>
      </c>
      <c r="U680" s="336" t="str">
        <f t="shared" si="1695"/>
        <v>-19.2322049186136+1.89420685208684i</v>
      </c>
      <c r="V680" s="336" t="str">
        <f t="shared" si="1696"/>
        <v>-13.6650233375225-13.6650233375213i</v>
      </c>
      <c r="W680" s="336" t="str">
        <f t="shared" si="1697"/>
        <v>1.89420685208707-19.2322049186135i</v>
      </c>
      <c r="X680" s="336" t="str">
        <f t="shared" si="1698"/>
        <v>16.0683675490829-10.7365399425335i</v>
      </c>
      <c r="Y680" s="336" t="str">
        <f t="shared" si="1699"/>
        <v>18.4931220691358+5.60982724921872i</v>
      </c>
      <c r="Z680" s="336" t="str">
        <f t="shared" si="1700"/>
        <v>7.39545733867397+17.8542134069773i</v>
      </c>
      <c r="AA680" s="336" t="str">
        <f t="shared" si="1701"/>
        <v>-9.1098651311901+17.0433589096036i</v>
      </c>
      <c r="AB680" s="336" t="str">
        <f t="shared" si="1702"/>
        <v>-18.9539318563999+3.77017145670929i</v>
      </c>
      <c r="AC680" s="336" t="str">
        <f t="shared" si="1703"/>
        <v>-14.9386290252009-12.2598160050411i</v>
      </c>
      <c r="AD680" s="336" t="str">
        <f t="shared" si="1704"/>
        <v>2.36752664396231E-13-19.3252613340683i</v>
      </c>
      <c r="AE680" s="336" t="str">
        <f t="shared" si="1705"/>
        <v>14.9386290252012-12.2598160050408i</v>
      </c>
      <c r="AF680" s="336" t="str">
        <f t="shared" si="1706"/>
        <v>18.9539318563998+3.77017145670976i</v>
      </c>
      <c r="AG680" s="336" t="str">
        <f t="shared" si="1707"/>
        <v>9.10986513119475+17.0433589096011i</v>
      </c>
      <c r="AH680" s="336" t="str">
        <f t="shared" si="1708"/>
        <v>-7.39545733867617+17.8542134069764i</v>
      </c>
      <c r="AI680" s="336" t="str">
        <f t="shared" si="1709"/>
        <v>-18.4931220691338+5.60982724922548i</v>
      </c>
      <c r="AJ680" s="336" t="str">
        <f t="shared" si="1710"/>
        <v>-16.0683675490825-10.736539942534i</v>
      </c>
      <c r="AK680" s="336" t="str">
        <f t="shared" si="1711"/>
        <v>-1.8942068520769-19.2322049186145i</v>
      </c>
      <c r="AL680" s="336" t="str">
        <f t="shared" si="1712"/>
        <v>13.6650233375214-13.6650233375224i</v>
      </c>
      <c r="AM680" s="336" t="str">
        <f t="shared" si="1713"/>
        <v>19.2322049186128+1.89420685209483i</v>
      </c>
      <c r="AN680" s="336" t="str">
        <f t="shared" si="1714"/>
        <v>10.736539942535+16.0683675490818i</v>
      </c>
      <c r="AO680" s="336" t="str">
        <f t="shared" si="1715"/>
        <v>-5.60982724922432+18.4931220691341i</v>
      </c>
      <c r="AP680" s="336" t="str">
        <f t="shared" si="1716"/>
        <v>-17.854213406976+7.3954573386773i</v>
      </c>
      <c r="AQ680" s="336" t="str">
        <f t="shared" si="1717"/>
        <v>-17.0433589096016-9.10986513119369i</v>
      </c>
      <c r="AR680" s="336" t="str">
        <f t="shared" si="1718"/>
        <v>-3.7701714567147-18.9539318563988i</v>
      </c>
      <c r="AS680" s="336" t="str">
        <f t="shared" si="1719"/>
        <v>12.2598160050428-14.9386290251995i</v>
      </c>
      <c r="AT680" s="336" t="str">
        <f t="shared" si="1720"/>
        <v>19.3252613340683-7.2160921434567E-12i</v>
      </c>
      <c r="AU680" s="336" t="str">
        <f t="shared" si="1721"/>
        <v>12.2598160050391+14.9386290252025i</v>
      </c>
      <c r="AV680" s="336" t="str">
        <f t="shared" si="1722"/>
        <v>-3.77017145670056+18.9539318564016i</v>
      </c>
      <c r="AW680" s="336" t="str">
        <f t="shared" si="1723"/>
        <v>-17.0433589096039+9.10986513118946i</v>
      </c>
      <c r="AX680" s="336" t="str">
        <f t="shared" si="1724"/>
        <v>-17.8542134069741-7.39545733868172i</v>
      </c>
      <c r="AY680" s="336" t="str">
        <f t="shared" si="1725"/>
        <v>-5.60982724921974-18.4931220691355i</v>
      </c>
      <c r="AZ680" s="336" t="str">
        <f t="shared" si="1726"/>
        <v>10.736539942539-16.0683675490792i</v>
      </c>
      <c r="BA680" s="336" t="str">
        <f t="shared" si="1727"/>
        <v>19.2322049186132-1.89420685209006i</v>
      </c>
      <c r="BB680" s="336" t="str">
        <f t="shared" si="1728"/>
        <v>13.665023337518+13.6650233375258i</v>
      </c>
      <c r="BC680" s="336" t="str">
        <f t="shared" si="1729"/>
        <v>-1.89420685208194+19.232204918614i</v>
      </c>
      <c r="BD680" s="336" t="str">
        <f t="shared" si="1730"/>
        <v>-16.0683675490853+10.7365399425298i</v>
      </c>
      <c r="BE680" s="336" t="str">
        <f t="shared" si="1731"/>
        <v>-18.4931220691379-5.60982724921193i</v>
      </c>
      <c r="BF680" s="336" t="str">
        <f t="shared" si="1732"/>
        <v>-7.3954573386715-17.8542134069784i</v>
      </c>
      <c r="BG680" s="336" t="str">
        <f t="shared" si="1733"/>
        <v>9.10986513118227-17.0433589096077i</v>
      </c>
      <c r="BH680" s="336" t="str">
        <f t="shared" si="1734"/>
        <v>18.9539318564-3.77017145670856i</v>
      </c>
      <c r="BI680" s="336" t="str">
        <f t="shared" si="1735"/>
        <v>14.9386290252077+12.2598160050328i</v>
      </c>
      <c r="BJ680" s="336" t="str">
        <f t="shared" si="1736"/>
        <v>1.48676985602536E-12+19.3252613340683i</v>
      </c>
      <c r="BK680" s="336" t="str">
        <f t="shared" si="1737"/>
        <v>-14.9386290252062+12.2598160050347i</v>
      </c>
      <c r="BL680" s="336" t="str">
        <f t="shared" si="1738"/>
        <v>-18.9539318564004-3.77017145670672i</v>
      </c>
      <c r="BM680" s="176"/>
      <c r="BN680" s="176"/>
      <c r="BO680" s="176"/>
      <c r="BP680" s="176"/>
      <c r="BQ680" s="176"/>
      <c r="BR680" s="176"/>
      <c r="BS680" s="176"/>
      <c r="BT680" s="176"/>
      <c r="BU680" s="176"/>
      <c r="BV680" s="176"/>
      <c r="CH680" s="336" t="e">
        <f t="shared" si="1739"/>
        <v>#NUM!</v>
      </c>
    </row>
    <row r="681" spans="1:123" s="336" customFormat="1">
      <c r="A681" s="334">
        <f t="shared" si="1741"/>
        <v>1.4583333333333353E-2</v>
      </c>
      <c r="B681" s="335">
        <v>56</v>
      </c>
      <c r="C681" s="335">
        <f t="shared" si="1742"/>
        <v>3360</v>
      </c>
      <c r="D681" s="335">
        <f t="shared" si="1740"/>
        <v>21111.502632123411</v>
      </c>
      <c r="E681" s="334" t="str">
        <f t="shared" si="1687"/>
        <v>21111.5026321234i</v>
      </c>
      <c r="F681" s="334" t="str">
        <f t="shared" si="1743"/>
        <v>-0.0113767246072407-0.339762837646361i</v>
      </c>
      <c r="G681" s="334" t="str">
        <f t="shared" si="1744"/>
        <v>-3.41186513131582-0.815596645567641i</v>
      </c>
      <c r="H681" s="334" t="str">
        <f t="shared" si="1745"/>
        <v>-0.000139757561563067-0.00417382219738205i</v>
      </c>
      <c r="I681" s="334" t="str">
        <f t="shared" si="1688"/>
        <v>0.00162277888941958-0.00183930445797896i</v>
      </c>
      <c r="J681" s="336" t="str">
        <f>IMPRODUCT(1/Nt_input,BR625)</f>
        <v>0</v>
      </c>
      <c r="K681" s="336" t="str">
        <f t="shared" si="1689"/>
        <v>0</v>
      </c>
      <c r="L681" s="336" t="e">
        <f t="shared" si="1690"/>
        <v>#NUM!</v>
      </c>
      <c r="M681" s="336">
        <f t="shared" si="1746"/>
        <v>372.32233047033645</v>
      </c>
      <c r="N681" s="337">
        <f t="shared" si="1747"/>
        <v>-17.677669529663568</v>
      </c>
      <c r="O681" s="336" t="str">
        <f t="shared" si="1748"/>
        <v>-12.4999999999999-12.4999999999999i</v>
      </c>
      <c r="P681" s="336" t="str">
        <f t="shared" si="1749"/>
        <v>-4.32045669102726E-13-17.6776695296636i</v>
      </c>
      <c r="Q681" s="336" t="str">
        <f t="shared" si="1691"/>
        <v>12.5000000000001-12.4999999999997i</v>
      </c>
      <c r="R681" s="336" t="str">
        <f t="shared" si="1692"/>
        <v>17.6776695296636-8.64091338205452E-13i</v>
      </c>
      <c r="S681" s="336" t="str">
        <f t="shared" si="1693"/>
        <v>12.5+12.4999999999998i</v>
      </c>
      <c r="T681" s="336" t="str">
        <f t="shared" si="1694"/>
        <v>-4.93768395591314E-13+17.6776695296636i</v>
      </c>
      <c r="U681" s="336" t="str">
        <f t="shared" si="1695"/>
        <v>-12.4999999999995+12.5000000000003i</v>
      </c>
      <c r="V681" s="336" t="str">
        <f t="shared" si="1696"/>
        <v>-17.6776695296636-1.55928274009615E-13i</v>
      </c>
      <c r="W681" s="336" t="str">
        <f t="shared" si="1697"/>
        <v>-12.4999999999994-12.5000000000004i</v>
      </c>
      <c r="X681" s="336" t="str">
        <f t="shared" si="1698"/>
        <v>-3.07519244266787E-13-17.6776695296636i</v>
      </c>
      <c r="Y681" s="336" t="str">
        <f t="shared" si="1699"/>
        <v>12.5000000000002-12.4999999999996i</v>
      </c>
      <c r="Z681" s="336" t="str">
        <f t="shared" si="1700"/>
        <v>17.6776695296636-7.70966762543187E-13i</v>
      </c>
      <c r="AA681" s="336" t="str">
        <f t="shared" si="1701"/>
        <v>12.5+12.4999999999998i</v>
      </c>
      <c r="AB681" s="336" t="str">
        <f t="shared" si="1702"/>
        <v>-6.4969666960093E-13+17.6776695296636i</v>
      </c>
      <c r="AC681" s="336" t="str">
        <f t="shared" si="1703"/>
        <v>-12.4999999999996+12.5000000000003i</v>
      </c>
      <c r="AD681" s="336" t="str">
        <f t="shared" si="1704"/>
        <v>-17.6776695296636-3.11856548019229E-13i</v>
      </c>
      <c r="AE681" s="336" t="str">
        <f t="shared" si="1705"/>
        <v>-12.5000000000005-12.4999999999993i</v>
      </c>
      <c r="AF681" s="336" t="str">
        <f t="shared" si="1706"/>
        <v>-2.77198366951873E-13-17.6776695296636i</v>
      </c>
      <c r="AG681" s="336" t="str">
        <f t="shared" si="1707"/>
        <v>12.4999999999952-12.5000000000047i</v>
      </c>
      <c r="AH681" s="336" t="str">
        <f t="shared" si="1708"/>
        <v>17.6776695296636-4.1320455959852E-12i</v>
      </c>
      <c r="AI681" s="336" t="str">
        <f t="shared" si="1709"/>
        <v>12.5000000000012+12.4999999999986i</v>
      </c>
      <c r="AJ681" s="336" t="str">
        <f t="shared" si="1710"/>
        <v>-8.05624943610543E-13+17.6776695296636i</v>
      </c>
      <c r="AK681" s="336" t="str">
        <f t="shared" si="1711"/>
        <v>-12.5000000000021+12.4999999999977i</v>
      </c>
      <c r="AL681" s="336" t="str">
        <f t="shared" si="1712"/>
        <v>-17.6776695296636-5.49208068981688E-12i</v>
      </c>
      <c r="AM681" s="336" t="str">
        <f t="shared" si="1713"/>
        <v>-12.4999999999944-12.5000000000055i</v>
      </c>
      <c r="AN681" s="336" t="str">
        <f t="shared" si="1714"/>
        <v>-7.40649910123493E-12-17.6776695296636i</v>
      </c>
      <c r="AO681" s="336" t="str">
        <f t="shared" si="1715"/>
        <v>12.4999999999967-12.5000000000031i</v>
      </c>
      <c r="AP681" s="336" t="str">
        <f t="shared" si="1716"/>
        <v>17.6776695296636-2.21761376824977E-12i</v>
      </c>
      <c r="AQ681" s="336" t="str">
        <f t="shared" si="1717"/>
        <v>12.4999999999998+12.5i</v>
      </c>
      <c r="AR681" s="336" t="str">
        <f t="shared" si="1718"/>
        <v>-2.46884197795657E-12+17.6776695296636i</v>
      </c>
      <c r="AS681" s="336" t="str">
        <f t="shared" si="1719"/>
        <v>-12.5000000000033+12.4999999999965i</v>
      </c>
      <c r="AT681" s="336" t="str">
        <f t="shared" si="1720"/>
        <v>-17.6776695296636-7.65772731094172E-12i</v>
      </c>
      <c r="AU681" s="336" t="str">
        <f t="shared" si="1721"/>
        <v>-12.5000000000053-12.4999999999946i</v>
      </c>
      <c r="AV681" s="336" t="str">
        <f t="shared" si="1722"/>
        <v>-5.2408524801101E-12-17.6776695296636i</v>
      </c>
      <c r="AW681" s="336" t="str">
        <f t="shared" si="1723"/>
        <v>12.4999999999979-12.500000000002i</v>
      </c>
      <c r="AX681" s="336" t="str">
        <f t="shared" si="1724"/>
        <v>17.6776695296636-5.54396733903745E-13i</v>
      </c>
      <c r="AY681" s="336" t="str">
        <f t="shared" si="1725"/>
        <v>12.4999999999986+12.5000000000012i</v>
      </c>
      <c r="AZ681" s="336" t="str">
        <f t="shared" si="1726"/>
        <v>-4.6344885990814E-12+17.6776695296636i</v>
      </c>
      <c r="BA681" s="336" t="str">
        <f t="shared" si="1727"/>
        <v>-12.5000000000049+12.499999999995i</v>
      </c>
      <c r="BB681" s="336" t="str">
        <f t="shared" si="1728"/>
        <v>-17.6776695296636+8.26409119197041E-12i</v>
      </c>
      <c r="BC681" s="336" t="str">
        <f t="shared" si="1729"/>
        <v>-12.5000000000041-12.4999999999957i</v>
      </c>
      <c r="BD681" s="336" t="str">
        <f t="shared" si="1730"/>
        <v>-3.57763544576406E-12-17.6776695296636i</v>
      </c>
      <c r="BE681" s="336" t="str">
        <f t="shared" si="1731"/>
        <v>12.499999999999-12.5000000000008i</v>
      </c>
      <c r="BF681" s="336" t="str">
        <f t="shared" si="1732"/>
        <v>17.6776695296636+1.61124988722109E-12i</v>
      </c>
      <c r="BG681" s="336" t="str">
        <f t="shared" si="1733"/>
        <v>12.4999999999971+12.5000000000027i</v>
      </c>
      <c r="BH681" s="336" t="str">
        <f t="shared" si="1734"/>
        <v>-6.29770563342743E-12+17.6776695296636i</v>
      </c>
      <c r="BI681" s="336" t="str">
        <f t="shared" si="1735"/>
        <v>-12.5000000000064+12.4999999999935i</v>
      </c>
      <c r="BJ681" s="336" t="str">
        <f t="shared" si="1736"/>
        <v>-17.6776695296636+6.09844457084558E-12i</v>
      </c>
      <c r="BK681" s="336" t="str">
        <f t="shared" si="1737"/>
        <v>-12.5000000000029-12.4999999999969i</v>
      </c>
      <c r="BL681" s="336" t="str">
        <f t="shared" si="1738"/>
        <v>-1.41198882463923E-12-17.6776695296636i</v>
      </c>
      <c r="BM681" s="176"/>
      <c r="BN681" s="176"/>
      <c r="BO681" s="176"/>
      <c r="BP681" s="176"/>
      <c r="BQ681" s="176"/>
      <c r="BR681" s="176"/>
      <c r="BS681" s="176"/>
      <c r="BT681" s="176"/>
      <c r="BU681" s="176"/>
      <c r="BV681" s="176"/>
      <c r="CH681" s="336" t="e">
        <f t="shared" si="1739"/>
        <v>#NUM!</v>
      </c>
    </row>
    <row r="682" spans="1:123" s="336" customFormat="1">
      <c r="A682" s="334">
        <f t="shared" si="1741"/>
        <v>1.484375000000002E-2</v>
      </c>
      <c r="B682" s="335">
        <v>57</v>
      </c>
      <c r="C682" s="335">
        <f t="shared" si="1742"/>
        <v>3420</v>
      </c>
      <c r="D682" s="335">
        <f t="shared" si="1740"/>
        <v>21488.493750554186</v>
      </c>
      <c r="E682" s="334" t="str">
        <f t="shared" si="1687"/>
        <v>21488.4937505542i</v>
      </c>
      <c r="F682" s="334" t="str">
        <f t="shared" si="1743"/>
        <v>-0.0118294647462901-0.333687844073641i</v>
      </c>
      <c r="G682" s="334" t="str">
        <f t="shared" si="1744"/>
        <v>-3.43231294333803-0.822321630100106i</v>
      </c>
      <c r="H682" s="334" t="str">
        <f t="shared" si="1745"/>
        <v>-0.000145319255287727-0.00409919383838194i</v>
      </c>
      <c r="I682" s="334" t="str">
        <f t="shared" si="1688"/>
        <v>0.00159483573620676-0.00182937883059724i</v>
      </c>
      <c r="J682" s="336" t="str">
        <f>IMPRODUCT(1/Nt_input,BS625)</f>
        <v>0</v>
      </c>
      <c r="K682" s="336" t="str">
        <f t="shared" si="1689"/>
        <v>0</v>
      </c>
      <c r="L682" s="336" t="e">
        <f t="shared" si="1690"/>
        <v>#NUM!</v>
      </c>
      <c r="M682" s="336">
        <f t="shared" si="1746"/>
        <v>374.14016789590897</v>
      </c>
      <c r="N682" s="337">
        <f t="shared" si="1747"/>
        <v>-15.859832104091009</v>
      </c>
      <c r="O682" s="336" t="str">
        <f t="shared" si="1748"/>
        <v>-12.2598160050403-10.0613709747983i</v>
      </c>
      <c r="P682" s="336" t="str">
        <f t="shared" si="1749"/>
        <v>-3.09409975230825-15.5550898773592i</v>
      </c>
      <c r="Q682" s="336" t="str">
        <f t="shared" si="1691"/>
        <v>7.47627310047612-13.9871231815929i</v>
      </c>
      <c r="R682" s="336" t="str">
        <f t="shared" si="1692"/>
        <v>14.652574270035-6.06929498632793i</v>
      </c>
      <c r="S682" s="336" t="str">
        <f t="shared" si="1693"/>
        <v>15.1769130583453+4.60386624364597i</v>
      </c>
      <c r="T682" s="336" t="str">
        <f t="shared" si="1694"/>
        <v>8.8112506177214+13.1869684507722i</v>
      </c>
      <c r="U682" s="336" t="str">
        <f t="shared" si="1695"/>
        <v>-1.55453538895045+15.7834626775767i</v>
      </c>
      <c r="V682" s="336" t="str">
        <f t="shared" si="1696"/>
        <v>-11.2145948292835+11.2145948292823i</v>
      </c>
      <c r="W682" s="336" t="str">
        <f t="shared" si="1697"/>
        <v>-15.7834626775767+1.55453538895043i</v>
      </c>
      <c r="X682" s="336" t="str">
        <f t="shared" si="1698"/>
        <v>-13.1869684507721-8.81125061772153i</v>
      </c>
      <c r="Y682" s="336" t="str">
        <f t="shared" si="1699"/>
        <v>-4.60386624364589-15.1769130583453i</v>
      </c>
      <c r="Z682" s="336" t="str">
        <f t="shared" si="1700"/>
        <v>6.06929498632805-14.6525742700349i</v>
      </c>
      <c r="AA682" s="336" t="str">
        <f t="shared" si="1701"/>
        <v>13.9871231815922-7.47627310047734i</v>
      </c>
      <c r="AB682" s="336" t="str">
        <f t="shared" si="1702"/>
        <v>15.5550898773592+3.09409975230827i</v>
      </c>
      <c r="AC682" s="336" t="str">
        <f t="shared" si="1703"/>
        <v>10.0613709747985+12.2598160050401i</v>
      </c>
      <c r="AD682" s="336" t="str">
        <f t="shared" si="1704"/>
        <v>-1.39895512762221E-13+15.859832104091i</v>
      </c>
      <c r="AE682" s="336" t="str">
        <f t="shared" si="1705"/>
        <v>-10.0613709747987+12.25981600504i</v>
      </c>
      <c r="AF682" s="336" t="str">
        <f t="shared" si="1706"/>
        <v>-15.5550898773583+3.09409975231287i</v>
      </c>
      <c r="AG682" s="336" t="str">
        <f t="shared" si="1707"/>
        <v>-13.9871231815958-7.47627310047061i</v>
      </c>
      <c r="AH682" s="336" t="str">
        <f t="shared" si="1708"/>
        <v>-6.06929498632196-14.6525742700374i</v>
      </c>
      <c r="AI682" s="336" t="str">
        <f t="shared" si="1709"/>
        <v>4.60386624364917-15.1769130583444i</v>
      </c>
      <c r="AJ682" s="336" t="str">
        <f t="shared" si="1710"/>
        <v>13.1869684507722-8.81125061772138i</v>
      </c>
      <c r="AK682" s="336" t="str">
        <f t="shared" si="1711"/>
        <v>15.783462677577+1.55453538894768i</v>
      </c>
      <c r="AL682" s="336" t="str">
        <f t="shared" si="1712"/>
        <v>11.2145948292866+11.2145948292791i</v>
      </c>
      <c r="AM682" s="336" t="str">
        <f t="shared" si="1713"/>
        <v>1.55453538894255+15.7834626775775i</v>
      </c>
      <c r="AN682" s="336" t="str">
        <f t="shared" si="1714"/>
        <v>-8.81125061772567+13.1869684507693i</v>
      </c>
      <c r="AO682" s="336" t="str">
        <f t="shared" si="1715"/>
        <v>-15.1769130583459+4.60386624364424i</v>
      </c>
      <c r="AP682" s="336" t="str">
        <f t="shared" si="1716"/>
        <v>-14.6525742700355-6.06929498632652i</v>
      </c>
      <c r="AQ682" s="336" t="str">
        <f t="shared" si="1717"/>
        <v>-7.47627310047999-13.9871231815908i</v>
      </c>
      <c r="AR682" s="336" t="str">
        <f t="shared" si="1718"/>
        <v>3.09409975230223-15.5550898773604i</v>
      </c>
      <c r="AS682" s="336" t="str">
        <f t="shared" si="1719"/>
        <v>12.2598160050444-10.0613709747933i</v>
      </c>
      <c r="AT682" s="336" t="str">
        <f t="shared" si="1720"/>
        <v>15.859832104091+3.43513580326672E-12i</v>
      </c>
      <c r="AU682" s="336" t="str">
        <f t="shared" si="1721"/>
        <v>12.25981600504+10.0613709747986i</v>
      </c>
      <c r="AV682" s="336" t="str">
        <f t="shared" si="1722"/>
        <v>3.09409975231095+15.5550898773586i</v>
      </c>
      <c r="AW682" s="336" t="str">
        <f t="shared" si="1723"/>
        <v>-7.47627310047214+13.987123181595i</v>
      </c>
      <c r="AX682" s="336" t="str">
        <f t="shared" si="1724"/>
        <v>-14.652574270038+6.06929498632058i</v>
      </c>
      <c r="AY682" s="336" t="str">
        <f t="shared" si="1725"/>
        <v>-15.1769130583439-4.60386624365082i</v>
      </c>
      <c r="AZ682" s="336" t="str">
        <f t="shared" si="1726"/>
        <v>-8.81125061771996-13.1869684507731i</v>
      </c>
      <c r="BA682" s="336" t="str">
        <f t="shared" si="1727"/>
        <v>1.55453538894894-15.7834626775768i</v>
      </c>
      <c r="BB682" s="336" t="str">
        <f t="shared" si="1728"/>
        <v>11.2145948292803-11.2145948292854i</v>
      </c>
      <c r="BC682" s="336" t="str">
        <f t="shared" si="1729"/>
        <v>15.7834626775761-1.55453538895654i</v>
      </c>
      <c r="BD682" s="336" t="str">
        <f t="shared" si="1730"/>
        <v>13.1869684507683+8.81125061772709i</v>
      </c>
      <c r="BE682" s="336" t="str">
        <f t="shared" si="1731"/>
        <v>4.6038662436426+15.1769130583463i</v>
      </c>
      <c r="BF682" s="336" t="str">
        <f t="shared" si="1732"/>
        <v>-6.0692949863281+14.6525742700349i</v>
      </c>
      <c r="BG682" s="336" t="str">
        <f t="shared" si="1733"/>
        <v>-13.9871231815916+7.47627310047848i</v>
      </c>
      <c r="BH682" s="336" t="str">
        <f t="shared" si="1734"/>
        <v>-15.55508987736-3.09409975230435i</v>
      </c>
      <c r="BI682" s="336" t="str">
        <f t="shared" si="1735"/>
        <v>-10.0613709748042-12.2598160050355i</v>
      </c>
      <c r="BJ682" s="336" t="str">
        <f t="shared" si="1736"/>
        <v>4.70194016522261E-12-15.859832104091i</v>
      </c>
      <c r="BK682" s="336" t="str">
        <f t="shared" si="1737"/>
        <v>10.0613709748003-12.2598160050386i</v>
      </c>
      <c r="BL682" s="336" t="str">
        <f t="shared" si="1738"/>
        <v>15.555089877359-3.09409975230927i</v>
      </c>
      <c r="BM682" s="176"/>
      <c r="BN682" s="176"/>
      <c r="BO682" s="176"/>
      <c r="BP682" s="176"/>
      <c r="BQ682" s="176"/>
      <c r="BR682" s="176"/>
      <c r="BS682" s="176"/>
      <c r="BT682" s="176"/>
      <c r="BU682" s="176"/>
      <c r="BV682" s="176"/>
      <c r="CH682" s="336" t="e">
        <f t="shared" si="1739"/>
        <v>#NUM!</v>
      </c>
    </row>
    <row r="683" spans="1:123" s="336" customFormat="1">
      <c r="A683" s="334">
        <f t="shared" si="1741"/>
        <v>1.5104166666666688E-2</v>
      </c>
      <c r="B683" s="335">
        <v>58</v>
      </c>
      <c r="C683" s="335">
        <f t="shared" si="1742"/>
        <v>3480</v>
      </c>
      <c r="D683" s="335">
        <f t="shared" si="1740"/>
        <v>21865.48486898496</v>
      </c>
      <c r="E683" s="334" t="str">
        <f t="shared" si="1687"/>
        <v>21865.484868985i</v>
      </c>
      <c r="F683" s="334" t="str">
        <f t="shared" si="1743"/>
        <v>-0.0122576424963581-0.327819318386371i</v>
      </c>
      <c r="G683" s="334" t="str">
        <f t="shared" si="1744"/>
        <v>-3.45284625588647-0.82857902483317i</v>
      </c>
      <c r="H683" s="334" t="str">
        <f t="shared" si="1745"/>
        <v>-0.000150579211938781-0.00402710183753478i</v>
      </c>
      <c r="I683" s="334" t="str">
        <f t="shared" si="1688"/>
        <v>0.00156779182899397-0.00181939238459383i</v>
      </c>
      <c r="J683" s="336" t="str">
        <f>IMPRODUCT(1/Nt_input,BT625)</f>
        <v>0</v>
      </c>
      <c r="K683" s="336" t="str">
        <f t="shared" si="1689"/>
        <v>0</v>
      </c>
      <c r="L683" s="336" t="e">
        <f t="shared" si="1690"/>
        <v>#NUM!</v>
      </c>
      <c r="M683" s="336">
        <f t="shared" si="1746"/>
        <v>376.1107441745101</v>
      </c>
      <c r="N683" s="337">
        <f t="shared" si="1747"/>
        <v>-13.889255825489908</v>
      </c>
      <c r="O683" s="336" t="str">
        <f t="shared" si="1748"/>
        <v>-11.548494156391-7.71645709543629i</v>
      </c>
      <c r="P683" s="336" t="str">
        <f t="shared" si="1749"/>
        <v>-5.3151880922953-12.8319991789833i</v>
      </c>
      <c r="Q683" s="336" t="str">
        <f t="shared" si="1691"/>
        <v>2.70965939155924-13.6223776693953i</v>
      </c>
      <c r="R683" s="336" t="str">
        <f t="shared" si="1692"/>
        <v>9.82118697983868-9.82118697983868i</v>
      </c>
      <c r="S683" s="336" t="str">
        <f t="shared" si="1693"/>
        <v>13.6223776693953-2.70965939155919i</v>
      </c>
      <c r="T683" s="336" t="str">
        <f t="shared" si="1694"/>
        <v>12.8319991789833+5.31518809229534i</v>
      </c>
      <c r="U683" s="336" t="str">
        <f t="shared" si="1695"/>
        <v>7.71645709543628+11.548494156391i</v>
      </c>
      <c r="V683" s="336" t="str">
        <f t="shared" si="1696"/>
        <v>-1.5058761340203E-18+13.8892558254899i</v>
      </c>
      <c r="W683" s="336" t="str">
        <f t="shared" si="1697"/>
        <v>-7.71645709543636+11.5484941563909i</v>
      </c>
      <c r="X683" s="336" t="str">
        <f t="shared" si="1698"/>
        <v>-12.8319991789833+5.31518809229526i</v>
      </c>
      <c r="Y683" s="336" t="str">
        <f t="shared" si="1699"/>
        <v>-13.6223776693953-2.70965939155924i</v>
      </c>
      <c r="Z683" s="336" t="str">
        <f t="shared" si="1700"/>
        <v>-9.8211869798386-9.82118697983875i</v>
      </c>
      <c r="AA683" s="336" t="str">
        <f t="shared" si="1701"/>
        <v>-2.70965939155914-13.6223776693953i</v>
      </c>
      <c r="AB683" s="336" t="str">
        <f t="shared" si="1702"/>
        <v>5.31518809229534-12.8319991789833i</v>
      </c>
      <c r="AC683" s="336" t="str">
        <f t="shared" si="1703"/>
        <v>11.548494156391-7.71645709543628i</v>
      </c>
      <c r="AD683" s="336" t="str">
        <f t="shared" si="1704"/>
        <v>13.8892558254899+3.01175226804062E-18i</v>
      </c>
      <c r="AE683" s="336" t="str">
        <f t="shared" si="1705"/>
        <v>11.548494156391+7.71645709543628i</v>
      </c>
      <c r="AF683" s="336" t="str">
        <f t="shared" si="1706"/>
        <v>5.31518809229516+12.8319991789833i</v>
      </c>
      <c r="AG683" s="336" t="str">
        <f t="shared" si="1707"/>
        <v>-2.70965939156611+13.622377669394i</v>
      </c>
      <c r="AH683" s="336" t="str">
        <f t="shared" si="1708"/>
        <v>-9.82118697983875+9.8211869798386i</v>
      </c>
      <c r="AI683" s="336" t="str">
        <f t="shared" si="1709"/>
        <v>-13.622377669394+2.70965939156592i</v>
      </c>
      <c r="AJ683" s="336" t="str">
        <f t="shared" si="1710"/>
        <v>-12.8319991789833-5.31518809229534i</v>
      </c>
      <c r="AK683" s="336" t="str">
        <f t="shared" si="1711"/>
        <v>-7.71645709543053-11.5484941563948i</v>
      </c>
      <c r="AL683" s="336" t="str">
        <f t="shared" si="1712"/>
        <v>1.97382714266712E-13-13.8892558254899i</v>
      </c>
      <c r="AM683" s="336" t="str">
        <f t="shared" si="1713"/>
        <v>7.71645709544201-11.5484941563871i</v>
      </c>
      <c r="AN683" s="336" t="str">
        <f t="shared" si="1714"/>
        <v>12.8319991789833-5.31518809229516i</v>
      </c>
      <c r="AO683" s="336" t="str">
        <f t="shared" si="1715"/>
        <v>13.6223776693939+2.70965939156631i</v>
      </c>
      <c r="AP683" s="336" t="str">
        <f t="shared" si="1716"/>
        <v>9.8211869798386+9.82118697983875i</v>
      </c>
      <c r="AQ683" s="336" t="str">
        <f t="shared" si="1717"/>
        <v>2.70965939156611+13.622377669394i</v>
      </c>
      <c r="AR683" s="336" t="str">
        <f t="shared" si="1718"/>
        <v>-5.31518809229534+12.8319991789833i</v>
      </c>
      <c r="AS683" s="336" t="str">
        <f t="shared" si="1719"/>
        <v>-11.5484941563872+7.71645709544186i</v>
      </c>
      <c r="AT683" s="336" t="str">
        <f t="shared" si="1720"/>
        <v>-13.8892558254899-6.02350453608124E-18i</v>
      </c>
      <c r="AU683" s="336" t="str">
        <f t="shared" si="1721"/>
        <v>-11.5484941563947-7.71645709543069i</v>
      </c>
      <c r="AV683" s="336" t="str">
        <f t="shared" si="1722"/>
        <v>-5.31518809229534-12.8319991789833i</v>
      </c>
      <c r="AW683" s="336" t="str">
        <f t="shared" si="1723"/>
        <v>2.70965939156611-13.622377669394i</v>
      </c>
      <c r="AX683" s="336" t="str">
        <f t="shared" si="1724"/>
        <v>9.82118697983889-9.82118697983846i</v>
      </c>
      <c r="AY683" s="336" t="str">
        <f t="shared" si="1725"/>
        <v>13.622377669394-2.70965939156592i</v>
      </c>
      <c r="AZ683" s="336" t="str">
        <f t="shared" si="1726"/>
        <v>12.8319991789832+5.31518809229552i</v>
      </c>
      <c r="BA683" s="336" t="str">
        <f t="shared" si="1727"/>
        <v>7.71645709543053+11.5484941563948i</v>
      </c>
      <c r="BB683" s="336" t="str">
        <f t="shared" si="1728"/>
        <v>-1.9738572601898E-13+13.8892558254899i</v>
      </c>
      <c r="BC683" s="336" t="str">
        <f t="shared" si="1729"/>
        <v>-7.71645709544235+11.5484941563869i</v>
      </c>
      <c r="BD683" s="336" t="str">
        <f t="shared" si="1730"/>
        <v>-12.8319991789833+5.31518809229516i</v>
      </c>
      <c r="BE683" s="336" t="str">
        <f t="shared" si="1731"/>
        <v>-13.6223776693967-2.70965939155236i</v>
      </c>
      <c r="BF683" s="336" t="str">
        <f t="shared" si="1732"/>
        <v>-9.8211869798386-9.82118697983875i</v>
      </c>
      <c r="BG683" s="336" t="str">
        <f t="shared" si="1733"/>
        <v>-2.70965939156611-13.622377669394i</v>
      </c>
      <c r="BH683" s="336" t="str">
        <f t="shared" si="1734"/>
        <v>5.3151880922957-12.8319991789831i</v>
      </c>
      <c r="BI683" s="336" t="str">
        <f t="shared" si="1735"/>
        <v>11.548494156387-7.71645709544218i</v>
      </c>
      <c r="BJ683" s="336" t="str">
        <f t="shared" si="1736"/>
        <v>13.8892558254899+3.94765428533424E-13i</v>
      </c>
      <c r="BK683" s="336" t="str">
        <f t="shared" si="1737"/>
        <v>11.548494156387+7.71645709544218i</v>
      </c>
      <c r="BL683" s="336" t="str">
        <f t="shared" si="1738"/>
        <v>5.31518809229498+12.8319991789834i</v>
      </c>
      <c r="BM683" s="176"/>
      <c r="BN683" s="176"/>
      <c r="BO683" s="176"/>
      <c r="BP683" s="176"/>
      <c r="BQ683" s="176"/>
      <c r="BR683" s="176"/>
      <c r="BS683" s="176"/>
      <c r="BT683" s="176"/>
      <c r="BU683" s="176"/>
      <c r="BV683" s="176"/>
      <c r="CH683" s="336" t="e">
        <f t="shared" si="1739"/>
        <v>#NUM!</v>
      </c>
    </row>
    <row r="684" spans="1:123" s="336" customFormat="1">
      <c r="A684" s="334">
        <f t="shared" si="1741"/>
        <v>1.5364583333333355E-2</v>
      </c>
      <c r="B684" s="335">
        <v>59</v>
      </c>
      <c r="C684" s="335">
        <f t="shared" si="1742"/>
        <v>3540</v>
      </c>
      <c r="D684" s="335">
        <f t="shared" si="1740"/>
        <v>22242.475987415735</v>
      </c>
      <c r="E684" s="334" t="str">
        <f t="shared" si="1687"/>
        <v>22242.4759874157i</v>
      </c>
      <c r="F684" s="334" t="str">
        <f t="shared" si="1743"/>
        <v>-0.0126628844593783-0.322146834320877i</v>
      </c>
      <c r="G684" s="334" t="str">
        <f t="shared" si="1744"/>
        <v>-3.47345526229027-0.834372134646784i</v>
      </c>
      <c r="H684" s="334" t="str">
        <f t="shared" si="1745"/>
        <v>-0.00015555741353458-0.00395741811323206i</v>
      </c>
      <c r="I684" s="334" t="str">
        <f t="shared" si="1688"/>
        <v>0.00154161071401438-0.00180936792526938i</v>
      </c>
      <c r="J684" s="336" t="str">
        <f>IMPRODUCT(1/Nt_input,BU625)</f>
        <v>0</v>
      </c>
      <c r="K684" s="336" t="str">
        <f t="shared" si="1689"/>
        <v>0</v>
      </c>
      <c r="L684" s="336" t="e">
        <f t="shared" si="1690"/>
        <v>#NUM!</v>
      </c>
      <c r="M684" s="336">
        <f t="shared" si="1746"/>
        <v>378.21508157935023</v>
      </c>
      <c r="N684" s="337">
        <f t="shared" si="1747"/>
        <v>-11.784918420649772</v>
      </c>
      <c r="O684" s="336" t="str">
        <f t="shared" si="1748"/>
        <v>-10.3933701537817-5.55537208725491i</v>
      </c>
      <c r="P684" s="336" t="str">
        <f t="shared" si="1749"/>
        <v>-6.54734987307776-9.79880155023455i</v>
      </c>
      <c r="Q684" s="336" t="str">
        <f t="shared" si="1691"/>
        <v>-1.15512400260872-11.7281708173085i</v>
      </c>
      <c r="R684" s="336" t="str">
        <f t="shared" si="1692"/>
        <v>4.50989303135711-10.8878449211534i</v>
      </c>
      <c r="S684" s="336" t="str">
        <f t="shared" si="1693"/>
        <v>9.1098651311894-7.47627310047659i</v>
      </c>
      <c r="T684" s="336" t="str">
        <f t="shared" si="1694"/>
        <v>11.5584745177261-2.29912352961855i</v>
      </c>
      <c r="U684" s="336" t="str">
        <f t="shared" si="1695"/>
        <v>11.2774637900334+3.42098124020818i</v>
      </c>
      <c r="V684" s="336" t="str">
        <f t="shared" si="1696"/>
        <v>8.33319573097127+8.33319573097215i</v>
      </c>
      <c r="W684" s="336" t="str">
        <f t="shared" si="1697"/>
        <v>3.42098124020812+11.2774637900334i</v>
      </c>
      <c r="X684" s="336" t="str">
        <f t="shared" si="1698"/>
        <v>-2.29912352961853+11.5584745177262i</v>
      </c>
      <c r="Y684" s="336" t="str">
        <f t="shared" si="1699"/>
        <v>-7.4762731004766+9.10986513118939i</v>
      </c>
      <c r="Z684" s="336" t="str">
        <f t="shared" si="1700"/>
        <v>-10.8878449211534+4.50989303135717i</v>
      </c>
      <c r="AA684" s="336" t="str">
        <f t="shared" si="1701"/>
        <v>-11.7281708173085-1.15512400260874i</v>
      </c>
      <c r="AB684" s="336" t="str">
        <f t="shared" si="1702"/>
        <v>-9.7988015502345-6.54734987307783i</v>
      </c>
      <c r="AC684" s="336" t="str">
        <f t="shared" si="1703"/>
        <v>-5.55537208725471-10.3933701537818i</v>
      </c>
      <c r="AD684" s="336" t="str">
        <f t="shared" si="1704"/>
        <v>6.35271304914307E-14-11.7849184206498i</v>
      </c>
      <c r="AE684" s="336" t="str">
        <f t="shared" si="1705"/>
        <v>5.55537208725467-10.3933701537818i</v>
      </c>
      <c r="AF684" s="336" t="str">
        <f t="shared" si="1706"/>
        <v>9.79880155023653-6.5473498730748i</v>
      </c>
      <c r="AG684" s="336" t="str">
        <f t="shared" si="1707"/>
        <v>11.728170817309-1.15512400260412i</v>
      </c>
      <c r="AH684" s="336" t="str">
        <f t="shared" si="1708"/>
        <v>10.8878449211552+4.5098930313528i</v>
      </c>
      <c r="AI684" s="336" t="str">
        <f t="shared" si="1709"/>
        <v>7.47627310047845+9.10986513118788i</v>
      </c>
      <c r="AJ684" s="336" t="str">
        <f t="shared" si="1710"/>
        <v>2.29912352961848+11.5584745177262i</v>
      </c>
      <c r="AK684" s="336" t="str">
        <f t="shared" si="1711"/>
        <v>-3.42098124021047+11.2774637900327i</v>
      </c>
      <c r="AL684" s="336" t="str">
        <f t="shared" si="1712"/>
        <v>-8.33319573097473+8.33319573096869i</v>
      </c>
      <c r="AM684" s="336" t="str">
        <f t="shared" si="1713"/>
        <v>-11.2774637900317+3.42098124021382i</v>
      </c>
      <c r="AN684" s="336" t="str">
        <f t="shared" si="1714"/>
        <v>-11.5584745177268-2.29912352961506i</v>
      </c>
      <c r="AO684" s="336" t="str">
        <f t="shared" si="1715"/>
        <v>-9.10986513119009-7.47627310047575i</v>
      </c>
      <c r="AP684" s="336" t="str">
        <f t="shared" si="1716"/>
        <v>-4.50989303135588-10.887844921154i</v>
      </c>
      <c r="AQ684" s="336" t="str">
        <f t="shared" si="1717"/>
        <v>1.15512400261214-11.7281708173082i</v>
      </c>
      <c r="AR684" s="336" t="str">
        <f t="shared" si="1718"/>
        <v>6.54734987308164-9.79880155023196i</v>
      </c>
      <c r="AS684" s="336" t="str">
        <f t="shared" si="1719"/>
        <v>10.3933701537796-5.55537208725879i</v>
      </c>
      <c r="AT684" s="336" t="str">
        <f t="shared" si="1720"/>
        <v>11.7849184206498-2.21757842810621E-12i</v>
      </c>
      <c r="AU684" s="336" t="str">
        <f t="shared" si="1721"/>
        <v>10.3933701537818+5.55537208725458i</v>
      </c>
      <c r="AV684" s="336" t="str">
        <f t="shared" si="1722"/>
        <v>6.54734987307586+9.79880155023581i</v>
      </c>
      <c r="AW684" s="336" t="str">
        <f t="shared" si="1723"/>
        <v>1.15512400260522+11.7281708173089i</v>
      </c>
      <c r="AX684" s="336" t="str">
        <f t="shared" si="1724"/>
        <v>-4.50989303135177+10.8878449211557i</v>
      </c>
      <c r="AY684" s="336" t="str">
        <f t="shared" si="1725"/>
        <v>-9.10986513118707+7.47627310047944i</v>
      </c>
      <c r="AZ684" s="336" t="str">
        <f t="shared" si="1726"/>
        <v>-11.5584745177259+2.29912352961974i</v>
      </c>
      <c r="BA684" s="336" t="str">
        <f t="shared" si="1727"/>
        <v>-11.2774637900331-3.42098124020926i</v>
      </c>
      <c r="BB684" s="336" t="str">
        <f t="shared" si="1728"/>
        <v>-8.33319573096959-8.33319573097384i</v>
      </c>
      <c r="BC684" s="336" t="str">
        <f t="shared" si="1729"/>
        <v>-3.42098124020351-11.2774637900348i</v>
      </c>
      <c r="BD684" s="336" t="str">
        <f t="shared" si="1730"/>
        <v>2.2991235296138-11.5584745177271i</v>
      </c>
      <c r="BE684" s="336" t="str">
        <f t="shared" si="1731"/>
        <v>7.47627310047476-9.10986513119091i</v>
      </c>
      <c r="BF684" s="336" t="str">
        <f t="shared" si="1732"/>
        <v>10.8878449211535-4.50989303135705i</v>
      </c>
      <c r="BG684" s="336" t="str">
        <f t="shared" si="1733"/>
        <v>11.7281708173083+1.1551240026112i</v>
      </c>
      <c r="BH684" s="336" t="str">
        <f t="shared" si="1734"/>
        <v>9.79880155023248+6.54734987308086i</v>
      </c>
      <c r="BI684" s="336" t="str">
        <f t="shared" si="1735"/>
        <v>5.55537208725992+10.393370153779i</v>
      </c>
      <c r="BJ684" s="336" t="str">
        <f t="shared" si="1736"/>
        <v>3.49384140566567E-12+11.7849184206498i</v>
      </c>
      <c r="BK684" s="336" t="str">
        <f t="shared" si="1737"/>
        <v>-5.55537208725375+10.3933701537823i</v>
      </c>
      <c r="BL684" s="336" t="str">
        <f t="shared" si="1738"/>
        <v>-9.79880155023529+6.54734987307664i</v>
      </c>
      <c r="BM684" s="176"/>
      <c r="BN684" s="176"/>
      <c r="BO684" s="176"/>
      <c r="BP684" s="176"/>
      <c r="BQ684" s="176"/>
      <c r="BR684" s="176"/>
      <c r="BS684" s="176"/>
      <c r="BT684" s="176"/>
      <c r="BU684" s="176"/>
      <c r="BV684" s="176"/>
      <c r="CH684" s="336" t="e">
        <f t="shared" si="1739"/>
        <v>#NUM!</v>
      </c>
    </row>
    <row r="685" spans="1:123" s="336" customFormat="1">
      <c r="A685" s="334">
        <f t="shared" si="1741"/>
        <v>1.5625000000000021E-2</v>
      </c>
      <c r="B685" s="335">
        <v>60</v>
      </c>
      <c r="C685" s="335">
        <f t="shared" si="1742"/>
        <v>3600</v>
      </c>
      <c r="D685" s="335">
        <f t="shared" si="1740"/>
        <v>22619.46710584651</v>
      </c>
      <c r="E685" s="334" t="str">
        <f t="shared" si="1687"/>
        <v>22619.4671058465i</v>
      </c>
      <c r="F685" s="334" t="str">
        <f t="shared" si="1743"/>
        <v>-0.0130466833730437-0.316660655878997i</v>
      </c>
      <c r="G685" s="334" t="str">
        <f t="shared" si="1744"/>
        <v>-3.49413028904112-0.839704363848002i</v>
      </c>
      <c r="H685" s="334" t="str">
        <f t="shared" si="1745"/>
        <v>-0.000160272197635998-0.00389002306344339i</v>
      </c>
      <c r="I685" s="334" t="str">
        <f t="shared" si="1688"/>
        <v>0.00151625726210742-0.00179932598753688i</v>
      </c>
      <c r="J685" s="336" t="str">
        <f>IMPRODUCT(1/Nt_input,BV625)</f>
        <v>0</v>
      </c>
      <c r="K685" s="336" t="str">
        <f t="shared" si="1689"/>
        <v>0</v>
      </c>
      <c r="L685" s="336" t="e">
        <f t="shared" si="1690"/>
        <v>#NUM!</v>
      </c>
      <c r="M685" s="336">
        <f t="shared" si="1746"/>
        <v>380.43291419087291</v>
      </c>
      <c r="N685" s="337">
        <f t="shared" si="1747"/>
        <v>-9.5670858091270752</v>
      </c>
      <c r="O685" s="336" t="str">
        <f t="shared" si="1748"/>
        <v>-8.83883476483168-3.66116523516811i</v>
      </c>
      <c r="P685" s="336" t="str">
        <f t="shared" si="1749"/>
        <v>-6.76495125182718-6.76495125182751i</v>
      </c>
      <c r="Q685" s="336" t="str">
        <f t="shared" si="1691"/>
        <v>-3.66116523516822-8.83883476483163i</v>
      </c>
      <c r="R685" s="336" t="str">
        <f t="shared" si="1692"/>
        <v>4.67643899672415E-13-9.56708580912708i</v>
      </c>
      <c r="S685" s="336" t="str">
        <f t="shared" si="1693"/>
        <v>3.6611652351682-8.83883476483164i</v>
      </c>
      <c r="T685" s="336" t="str">
        <f t="shared" si="1694"/>
        <v>6.76495125182716-6.76495125182753i</v>
      </c>
      <c r="U685" s="336" t="str">
        <f t="shared" si="1695"/>
        <v>8.83883476483181-3.66116523516779i</v>
      </c>
      <c r="V685" s="336" t="str">
        <f t="shared" si="1696"/>
        <v>9.56708580912708-1.64074660247986E-14i</v>
      </c>
      <c r="W685" s="336" t="str">
        <f t="shared" si="1697"/>
        <v>8.83883476483182+3.66116523516775i</v>
      </c>
      <c r="X685" s="336" t="str">
        <f t="shared" si="1698"/>
        <v>6.76495125182718+6.76495125182751i</v>
      </c>
      <c r="Y685" s="336" t="str">
        <f t="shared" si="1699"/>
        <v>3.66116523516827+8.83883476483161i</v>
      </c>
      <c r="Z685" s="336" t="str">
        <f t="shared" si="1700"/>
        <v>-4.17247317027273E-13+9.56708580912708i</v>
      </c>
      <c r="AA685" s="336" t="str">
        <f t="shared" si="1701"/>
        <v>-3.66116523516815+8.83883476483166i</v>
      </c>
      <c r="AB685" s="336" t="str">
        <f t="shared" si="1702"/>
        <v>-6.76495125182715+6.76495125182754i</v>
      </c>
      <c r="AC685" s="336" t="str">
        <f t="shared" si="1703"/>
        <v>-8.83883476483181+3.6611652351678i</v>
      </c>
      <c r="AD685" s="336" t="str">
        <f t="shared" si="1704"/>
        <v>-9.56708580912708+3.28149320495972E-14i</v>
      </c>
      <c r="AE685" s="336" t="str">
        <f t="shared" si="1705"/>
        <v>-8.83883476483292-3.6611652351651i</v>
      </c>
      <c r="AF685" s="336" t="str">
        <f t="shared" si="1706"/>
        <v>-6.76495125183055-6.76495125182413i</v>
      </c>
      <c r="AG685" s="336" t="str">
        <f t="shared" si="1707"/>
        <v>-3.6611652351647-8.8388347648331i</v>
      </c>
      <c r="AH685" s="336" t="str">
        <f t="shared" si="1708"/>
        <v>2.37220861498243E-12-9.56708580912708i</v>
      </c>
      <c r="AI685" s="336" t="str">
        <f t="shared" si="1709"/>
        <v>3.66116523516908-8.83883476483128i</v>
      </c>
      <c r="AJ685" s="336" t="str">
        <f t="shared" si="1710"/>
        <v>6.76495125182708-6.76495125182761i</v>
      </c>
      <c r="AK685" s="336" t="str">
        <f t="shared" si="1711"/>
        <v>8.83883476483105-3.66116523516963i</v>
      </c>
      <c r="AL685" s="336" t="str">
        <f t="shared" si="1712"/>
        <v>9.56708580912708-2.97228642742397E-12i</v>
      </c>
      <c r="AM685" s="336" t="str">
        <f t="shared" si="1713"/>
        <v>8.83883476483333+3.66116523516414i</v>
      </c>
      <c r="AN685" s="336" t="str">
        <f t="shared" si="1714"/>
        <v>6.76495125182455+6.76495125183013i</v>
      </c>
      <c r="AO685" s="336" t="str">
        <f t="shared" si="1715"/>
        <v>3.66116523516565+8.8388347648327i</v>
      </c>
      <c r="AP685" s="336" t="str">
        <f t="shared" si="1716"/>
        <v>-1.33612765034731E-12+9.56708580912708i</v>
      </c>
      <c r="AQ685" s="336" t="str">
        <f t="shared" si="1717"/>
        <v>-3.66116523516812+8.83883476483167i</v>
      </c>
      <c r="AR685" s="336" t="str">
        <f t="shared" si="1718"/>
        <v>-6.76495125182645+6.76495125182824i</v>
      </c>
      <c r="AS685" s="336" t="str">
        <f t="shared" si="1719"/>
        <v>-8.83883476483071+3.66116523517047i</v>
      </c>
      <c r="AT685" s="336" t="str">
        <f t="shared" si="1720"/>
        <v>-9.56708580912708+3.87241092557771E-12i</v>
      </c>
      <c r="AU685" s="336" t="str">
        <f t="shared" si="1721"/>
        <v>-8.83883476483003-3.6611652351721i</v>
      </c>
      <c r="AV685" s="336" t="str">
        <f t="shared" si="1722"/>
        <v>-6.76495125182519-6.76495125182949i</v>
      </c>
      <c r="AW685" s="336" t="str">
        <f t="shared" si="1723"/>
        <v>-3.66116523516649-8.83883476483235i</v>
      </c>
      <c r="AX685" s="336" t="str">
        <f t="shared" si="1724"/>
        <v>4.36003152193565E-13-9.56708580912708i</v>
      </c>
      <c r="AY685" s="336" t="str">
        <f t="shared" si="1725"/>
        <v>3.66116523516729-8.83883476483202i</v>
      </c>
      <c r="AZ685" s="336" t="str">
        <f t="shared" si="1726"/>
        <v>6.76495125182581-6.76495125182888i</v>
      </c>
      <c r="BA685" s="336" t="str">
        <f t="shared" si="1727"/>
        <v>8.83883476483036-3.6611652351713i</v>
      </c>
      <c r="BB685" s="336" t="str">
        <f t="shared" si="1728"/>
        <v>9.56708580912708+4.74441722996484E-12i</v>
      </c>
      <c r="BC685" s="336" t="str">
        <f t="shared" si="1729"/>
        <v>8.83883476483037+3.66116523517127i</v>
      </c>
      <c r="BD685" s="336" t="str">
        <f t="shared" si="1730"/>
        <v>6.76495125182583+6.76495125182886i</v>
      </c>
      <c r="BE685" s="336" t="str">
        <f t="shared" si="1731"/>
        <v>3.66116523516732+8.83883476483201i</v>
      </c>
      <c r="BF685" s="336" t="str">
        <f t="shared" si="1732"/>
        <v>7.36034278922927E-13+9.56708580912708i</v>
      </c>
      <c r="BG685" s="336" t="str">
        <f t="shared" si="1733"/>
        <v>-3.66116523516646+8.83883476483236i</v>
      </c>
      <c r="BH685" s="336" t="str">
        <f t="shared" si="1734"/>
        <v>-6.76495125182498+6.7649512518297i</v>
      </c>
      <c r="BI685" s="336" t="str">
        <f t="shared" si="1735"/>
        <v>-8.83883476483002+3.66116523517213i</v>
      </c>
      <c r="BJ685" s="336" t="str">
        <f t="shared" si="1736"/>
        <v>-9.56708580912708-3.84429273181111E-12i</v>
      </c>
      <c r="BK685" s="336" t="str">
        <f t="shared" si="1737"/>
        <v>-8.83883476483082-3.66116523517019i</v>
      </c>
      <c r="BL685" s="336" t="str">
        <f t="shared" si="1738"/>
        <v>-6.76495125182647-6.76495125182822i</v>
      </c>
      <c r="BM685" s="176"/>
      <c r="BN685" s="176"/>
      <c r="BO685" s="176"/>
      <c r="BP685" s="176"/>
      <c r="BQ685" s="176"/>
      <c r="BR685" s="176"/>
      <c r="BS685" s="176"/>
      <c r="BT685" s="176"/>
      <c r="BU685" s="176"/>
      <c r="BV685" s="176"/>
      <c r="CH685" s="336" t="e">
        <f t="shared" si="1739"/>
        <v>#NUM!</v>
      </c>
    </row>
    <row r="686" spans="1:123" s="336" customFormat="1">
      <c r="A686" s="334">
        <f t="shared" si="1741"/>
        <v>1.5885416666666687E-2</v>
      </c>
      <c r="B686" s="335">
        <v>61</v>
      </c>
      <c r="C686" s="335">
        <f t="shared" si="1742"/>
        <v>3660</v>
      </c>
      <c r="D686" s="335">
        <f t="shared" si="1740"/>
        <v>22996.458224277285</v>
      </c>
      <c r="E686" s="334" t="str">
        <f t="shared" si="1687"/>
        <v>22996.4582242773i</v>
      </c>
      <c r="F686" s="334" t="str">
        <f t="shared" si="1743"/>
        <v>-0.0134104111286506-0.311351681221009i</v>
      </c>
      <c r="G686" s="334" t="str">
        <f t="shared" si="1744"/>
        <v>-3.51486180156212-0.844579220388507i</v>
      </c>
      <c r="H686" s="334" t="str">
        <f t="shared" si="1745"/>
        <v>-0.00016474041726435-0.00382480487646818i</v>
      </c>
      <c r="I686" s="334" t="str">
        <f t="shared" si="1688"/>
        <v>0.00149169765396916-0.00178928503098135i</v>
      </c>
      <c r="J686" s="336" t="str">
        <f>IMPRODUCT(1/Nt_input,BW625)</f>
        <v>0</v>
      </c>
      <c r="K686" s="336" t="str">
        <f t="shared" si="1689"/>
        <v>0</v>
      </c>
      <c r="L686" s="336" t="e">
        <f t="shared" si="1690"/>
        <v>#NUM!</v>
      </c>
      <c r="M686" s="336">
        <f t="shared" si="1746"/>
        <v>382.7428830686386</v>
      </c>
      <c r="N686" s="337">
        <f t="shared" si="1747"/>
        <v>-7.2571169313613915</v>
      </c>
      <c r="O686" s="336" t="str">
        <f t="shared" si="1748"/>
        <v>-6.94462791274486-2.10662984621816i</v>
      </c>
      <c r="P686" s="336" t="str">
        <f t="shared" si="1749"/>
        <v>-6.03407220135335-4.03183814460687i</v>
      </c>
      <c r="Q686" s="336" t="str">
        <f t="shared" si="1691"/>
        <v>-4.60386624364579-5.6098272492182i</v>
      </c>
      <c r="R686" s="336" t="str">
        <f t="shared" si="1692"/>
        <v>-2.77717841636838-6.70470179792583i</v>
      </c>
      <c r="S686" s="336" t="str">
        <f t="shared" si="1693"/>
        <v>-0.711321848649153-7.22217192976507i</v>
      </c>
      <c r="T686" s="336" t="str">
        <f t="shared" si="1694"/>
        <v>1.41579327904771-7.11767346444437i</v>
      </c>
      <c r="U686" s="336" t="str">
        <f t="shared" si="1695"/>
        <v>3.42098124020849-6.40020573963007i</v>
      </c>
      <c r="V686" s="336" t="str">
        <f t="shared" si="1696"/>
        <v>5.13155659402957-5.13155659402913i</v>
      </c>
      <c r="W686" s="336" t="str">
        <f t="shared" si="1697"/>
        <v>6.40020573963006-3.42098124020853i</v>
      </c>
      <c r="X686" s="336" t="str">
        <f t="shared" si="1698"/>
        <v>7.11767346444436-1.41579327904774i</v>
      </c>
      <c r="Y686" s="336" t="str">
        <f t="shared" si="1699"/>
        <v>7.22217192976507+0.711321848649142i</v>
      </c>
      <c r="Z686" s="336" t="str">
        <f t="shared" si="1700"/>
        <v>6.70470179792585+2.77717841636832i</v>
      </c>
      <c r="AA686" s="336" t="str">
        <f t="shared" si="1701"/>
        <v>5.60982724921826+4.60386624364571i</v>
      </c>
      <c r="AB686" s="336" t="str">
        <f t="shared" si="1702"/>
        <v>4.03183814460688+6.03407220135333i</v>
      </c>
      <c r="AC686" s="336" t="str">
        <f t="shared" si="1703"/>
        <v>2.1066298462178+6.94462791274497i</v>
      </c>
      <c r="AD686" s="336" t="str">
        <f t="shared" si="1704"/>
        <v>8.89033745917375E-14+7.25711693136139i</v>
      </c>
      <c r="AE686" s="336" t="str">
        <f t="shared" si="1705"/>
        <v>-2.10662984621979+6.94462791274436i</v>
      </c>
      <c r="AF686" s="336" t="str">
        <f t="shared" si="1706"/>
        <v>-4.03183814460562+6.03407220135418i</v>
      </c>
      <c r="AG686" s="336" t="str">
        <f t="shared" si="1707"/>
        <v>-5.60982724921958+4.6038662436441i</v>
      </c>
      <c r="AH686" s="336" t="str">
        <f t="shared" si="1708"/>
        <v>-6.70470179792555+2.77717841636905i</v>
      </c>
      <c r="AI686" s="336" t="str">
        <f t="shared" si="1709"/>
        <v>-7.22217192976535+0.711321848646343i</v>
      </c>
      <c r="AJ686" s="336" t="str">
        <f t="shared" si="1710"/>
        <v>-7.11767346444437-1.41579327904772i</v>
      </c>
      <c r="AK686" s="336" t="str">
        <f t="shared" si="1711"/>
        <v>-6.40020573962839-3.42098124021164i</v>
      </c>
      <c r="AL686" s="336" t="str">
        <f t="shared" si="1712"/>
        <v>-5.13155659402915-5.13155659402955i</v>
      </c>
      <c r="AM686" s="336" t="str">
        <f t="shared" si="1713"/>
        <v>-3.42098124021115-6.40020573962866i</v>
      </c>
      <c r="AN686" s="336" t="str">
        <f t="shared" si="1714"/>
        <v>-1.41579327904717-7.11767346444448i</v>
      </c>
      <c r="AO686" s="336" t="str">
        <f t="shared" si="1715"/>
        <v>0.711321848647001-7.22217192976528i</v>
      </c>
      <c r="AP686" s="336" t="str">
        <f t="shared" si="1716"/>
        <v>2.77717841636966-6.70470179792529i</v>
      </c>
      <c r="AQ686" s="336" t="str">
        <f t="shared" si="1717"/>
        <v>4.60386624364461-5.60982724921917i</v>
      </c>
      <c r="AR686" s="336" t="str">
        <f t="shared" si="1718"/>
        <v>6.03407220135449-4.03183814460515i</v>
      </c>
      <c r="AS686" s="336" t="str">
        <f t="shared" si="1719"/>
        <v>6.94462791274453-2.10662984621927i</v>
      </c>
      <c r="AT686" s="336" t="str">
        <f t="shared" si="1720"/>
        <v>7.25711693136139+2.70982861297518E-12i</v>
      </c>
      <c r="AU686" s="336" t="str">
        <f t="shared" si="1721"/>
        <v>6.94462791274499+2.10662984621774i</v>
      </c>
      <c r="AV686" s="336" t="str">
        <f t="shared" si="1722"/>
        <v>6.03407220135136+4.03183814460984i</v>
      </c>
      <c r="AW686" s="336" t="str">
        <f t="shared" si="1723"/>
        <v>4.60386624364584+5.60982724921815i</v>
      </c>
      <c r="AX686" s="336" t="str">
        <f t="shared" si="1724"/>
        <v>2.77717841637113+6.70470179792469i</v>
      </c>
      <c r="AY686" s="336" t="str">
        <f t="shared" si="1725"/>
        <v>0.711321848648587+7.22217192976512i</v>
      </c>
      <c r="AZ686" s="336" t="str">
        <f t="shared" si="1726"/>
        <v>-1.41579327904541+7.11767346444483i</v>
      </c>
      <c r="BA686" s="336" t="str">
        <f t="shared" si="1727"/>
        <v>-3.42098124020974+6.4002057396294i</v>
      </c>
      <c r="BB686" s="336" t="str">
        <f t="shared" si="1728"/>
        <v>-5.13155659402802+5.13155659403067i</v>
      </c>
      <c r="BC686" s="336" t="str">
        <f t="shared" si="1729"/>
        <v>-6.40020573963104+3.42098124020668i</v>
      </c>
      <c r="BD686" s="336" t="str">
        <f t="shared" si="1730"/>
        <v>-7.11767346444406+1.41579327904928i</v>
      </c>
      <c r="BE686" s="336" t="str">
        <f t="shared" si="1731"/>
        <v>-7.22217192976478-0.711321848652044i</v>
      </c>
      <c r="BF686" s="336" t="str">
        <f t="shared" si="1732"/>
        <v>-6.70470179792612-2.77717841636767i</v>
      </c>
      <c r="BG686" s="336" t="str">
        <f t="shared" si="1733"/>
        <v>-5.60982724921608-4.60386624364837i</v>
      </c>
      <c r="BH686" s="336" t="str">
        <f t="shared" si="1734"/>
        <v>-4.03183814460712-6.03407220135318i</v>
      </c>
      <c r="BI686" s="336" t="str">
        <f t="shared" si="1735"/>
        <v>-2.10662984622152-6.94462791274384i</v>
      </c>
      <c r="BJ686" s="336" t="str">
        <f t="shared" si="1736"/>
        <v>5.58328551127262E-13-7.25711693136139i</v>
      </c>
      <c r="BK686" s="336" t="str">
        <f t="shared" si="1737"/>
        <v>2.10662984621548-6.94462791274567i</v>
      </c>
      <c r="BL686" s="336" t="str">
        <f t="shared" si="1738"/>
        <v>4.03183814460805-6.03407220135256i</v>
      </c>
      <c r="BM686" s="176"/>
      <c r="BN686" s="176"/>
      <c r="BO686" s="176"/>
      <c r="BP686" s="176"/>
      <c r="BQ686" s="176"/>
      <c r="BR686" s="176"/>
      <c r="BS686" s="176"/>
      <c r="BT686" s="176"/>
      <c r="BU686" s="176"/>
      <c r="BV686" s="176"/>
      <c r="CH686" s="336" t="e">
        <f t="shared" si="1739"/>
        <v>#NUM!</v>
      </c>
    </row>
    <row r="687" spans="1:123" s="336" customFormat="1">
      <c r="A687" s="334">
        <f>A686+Div_Nt_input</f>
        <v>1.6145833333333352E-2</v>
      </c>
      <c r="B687" s="335">
        <v>62</v>
      </c>
      <c r="C687" s="335">
        <f t="shared" si="1742"/>
        <v>3720</v>
      </c>
      <c r="D687" s="335">
        <f t="shared" si="1740"/>
        <v>23373.44934270806</v>
      </c>
      <c r="E687" s="334" t="str">
        <f t="shared" si="1687"/>
        <v>23373.4493427081i</v>
      </c>
      <c r="F687" s="334" t="str">
        <f t="shared" si="1743"/>
        <v>-0.0137553303363825-0.306211391936208i</v>
      </c>
      <c r="G687" s="334" t="str">
        <f t="shared" si="1744"/>
        <v>-3.53564040959924-0.849000318859891i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-0.000168977582975314-0.00376165890774926i</v>
      </c>
      <c r="I687" s="334" t="str">
        <f t="shared" si="1688"/>
        <v>0.00146789935946731-0.00177926161898373i</v>
      </c>
      <c r="J687" s="336" t="str">
        <f>IMPRODUCT(1/Nt_input,BX625)</f>
        <v>0</v>
      </c>
      <c r="K687" s="336" t="str">
        <f t="shared" si="1689"/>
        <v>0</v>
      </c>
      <c r="L687" s="336" t="e">
        <f t="shared" si="1690"/>
        <v>#NUM!</v>
      </c>
      <c r="M687" s="336">
        <f t="shared" si="1746"/>
        <v>385.12274194959696</v>
      </c>
      <c r="N687" s="337">
        <f t="shared" si="1747"/>
        <v>-4.8772580504030438</v>
      </c>
      <c r="O687" s="336" t="str">
        <f t="shared" si="1748"/>
        <v>-4.78354290456346-0.951505843608902i</v>
      </c>
      <c r="P687" s="336" t="str">
        <f t="shared" si="1749"/>
        <v>-4.50599888754318-1.86644585125872i</v>
      </c>
      <c r="Q687" s="336" t="str">
        <f t="shared" si="1691"/>
        <v>-4.05529186026816-2.70965939155905i</v>
      </c>
      <c r="R687" s="336" t="str">
        <f t="shared" si="1692"/>
        <v>-3.44874224103668-3.44874224103667i</v>
      </c>
      <c r="S687" s="336" t="str">
        <f t="shared" si="1693"/>
        <v>-2.70965939155906-4.05529186026815i</v>
      </c>
      <c r="T687" s="336" t="str">
        <f t="shared" si="1694"/>
        <v>-1.86644585125829-4.50599888754336i</v>
      </c>
      <c r="U687" s="336" t="str">
        <f t="shared" si="1695"/>
        <v>-0.951505843609034-4.78354290456343i</v>
      </c>
      <c r="V687" s="336" t="str">
        <f t="shared" si="1696"/>
        <v>-1.67294360808652E-14-4.87725805040304i</v>
      </c>
      <c r="W687" s="336" t="str">
        <f t="shared" si="1697"/>
        <v>0.951505843608965-4.78354290456345i</v>
      </c>
      <c r="X687" s="336" t="str">
        <f t="shared" si="1698"/>
        <v>1.86644585125871-4.50599888754319i</v>
      </c>
      <c r="Y687" s="336" t="str">
        <f t="shared" si="1699"/>
        <v>2.70965939155902-4.05529186026818i</v>
      </c>
      <c r="Z687" s="336" t="str">
        <f t="shared" si="1700"/>
        <v>3.44874224103666-3.44874224103669i</v>
      </c>
      <c r="AA687" s="336" t="str">
        <f t="shared" si="1701"/>
        <v>4.05529186026815-2.70965939155906i</v>
      </c>
      <c r="AB687" s="336" t="str">
        <f t="shared" si="1702"/>
        <v>4.50599888754334-1.86644585125834i</v>
      </c>
      <c r="AC687" s="336" t="str">
        <f t="shared" si="1703"/>
        <v>4.78354290456343-0.951505843609048i</v>
      </c>
      <c r="AD687" s="336" t="str">
        <f t="shared" si="1704"/>
        <v>4.87725805040304-3.34588721617303E-14i</v>
      </c>
      <c r="AE687" s="336" t="str">
        <f t="shared" si="1705"/>
        <v>4.78354290456365+0.951505843607966i</v>
      </c>
      <c r="AF687" s="336" t="str">
        <f t="shared" si="1706"/>
        <v>4.50599888754321+1.86644585125866i</v>
      </c>
      <c r="AG687" s="336" t="str">
        <f t="shared" si="1707"/>
        <v>4.05529186026738+2.70965939156021i</v>
      </c>
      <c r="AH687" s="336" t="str">
        <f t="shared" si="1708"/>
        <v>3.44874224103499+3.44874224103836i</v>
      </c>
      <c r="AI687" s="336" t="str">
        <f t="shared" si="1709"/>
        <v>2.70965939156034+4.05529186026729i</v>
      </c>
      <c r="AJ687" s="336" t="str">
        <f t="shared" si="1710"/>
        <v>1.8664458512588+4.50599888754315i</v>
      </c>
      <c r="AK687" s="336" t="str">
        <f t="shared" si="1711"/>
        <v>0.951505843608048+4.78354290456363i</v>
      </c>
      <c r="AL687" s="336" t="str">
        <f t="shared" si="1712"/>
        <v>-1.89049184751656E-12+4.87725805040304i</v>
      </c>
      <c r="AM687" s="336" t="str">
        <f t="shared" si="1713"/>
        <v>-0.951505843606995+4.78354290456384i</v>
      </c>
      <c r="AN687" s="336" t="str">
        <f t="shared" si="1714"/>
        <v>-1.86644585125781+4.50599888754356i</v>
      </c>
      <c r="AO687" s="336" t="str">
        <f t="shared" si="1715"/>
        <v>-2.70965939155939+4.05529186026792i</v>
      </c>
      <c r="AP687" s="336" t="str">
        <f t="shared" si="1716"/>
        <v>-3.44874224103761+3.44874224103573i</v>
      </c>
      <c r="AQ687" s="336" t="str">
        <f t="shared" si="1717"/>
        <v>-4.05529186026678+2.7096593915611i</v>
      </c>
      <c r="AR687" s="336" t="str">
        <f t="shared" si="1718"/>
        <v>-4.50599888754277+1.86644585125971i</v>
      </c>
      <c r="AS687" s="336" t="str">
        <f t="shared" si="1719"/>
        <v>-4.78354290456341+0.951505843609151i</v>
      </c>
      <c r="AT687" s="336" t="str">
        <f t="shared" si="1720"/>
        <v>-4.87725805040304-9.03422333556115E-13i</v>
      </c>
      <c r="AU687" s="336" t="str">
        <f t="shared" si="1721"/>
        <v>-4.78354290456308-0.951505843610789i</v>
      </c>
      <c r="AV687" s="336" t="str">
        <f t="shared" si="1722"/>
        <v>-4.50599888754399-1.86644585125677i</v>
      </c>
      <c r="AW687" s="336" t="str">
        <f t="shared" si="1723"/>
        <v>-4.05529186026848-2.70965939155857i</v>
      </c>
      <c r="AX687" s="336" t="str">
        <f t="shared" si="1724"/>
        <v>-3.44874224103643-3.44874224103691i</v>
      </c>
      <c r="AY687" s="336" t="str">
        <f t="shared" si="1725"/>
        <v>-2.70965939155789-4.05529186026893i</v>
      </c>
      <c r="AZ687" s="336" t="str">
        <f t="shared" si="1726"/>
        <v>-1.86644585126063-4.5059988875424i</v>
      </c>
      <c r="BA687" s="336" t="str">
        <f t="shared" si="1727"/>
        <v>-0.951505843610121-4.78354290456322i</v>
      </c>
      <c r="BB687" s="336" t="str">
        <f t="shared" si="1728"/>
        <v>-8.3647180404326E-14-4.87725805040304i</v>
      </c>
      <c r="BC687" s="336" t="str">
        <f t="shared" si="1729"/>
        <v>0.951505843609819-4.78354290456327i</v>
      </c>
      <c r="BD687" s="336" t="str">
        <f t="shared" si="1730"/>
        <v>1.86644585126047-4.50599888754246i</v>
      </c>
      <c r="BE687" s="336" t="str">
        <f t="shared" si="1731"/>
        <v>2.70965939155775-4.05529186026902i</v>
      </c>
      <c r="BF687" s="336" t="str">
        <f t="shared" si="1732"/>
        <v>3.44874224103622-3.44874224103713i</v>
      </c>
      <c r="BG687" s="336" t="str">
        <f t="shared" si="1733"/>
        <v>4.05529186026831-2.70965939155883i</v>
      </c>
      <c r="BH687" s="336" t="str">
        <f t="shared" si="1734"/>
        <v>4.50599888754393-1.86644585125693i</v>
      </c>
      <c r="BI687" s="336" t="str">
        <f t="shared" si="1735"/>
        <v>4.78354290456303-0.951505843611087i</v>
      </c>
      <c r="BJ687" s="336" t="str">
        <f t="shared" si="1736"/>
        <v>4.87725805040304-1.20933670549042E-12i</v>
      </c>
      <c r="BK687" s="336" t="str">
        <f t="shared" si="1737"/>
        <v>4.78354290456344+0.951505843608985i</v>
      </c>
      <c r="BL687" s="336" t="str">
        <f t="shared" si="1738"/>
        <v>4.50599888754284+1.86644585125956i</v>
      </c>
      <c r="BM687" s="176"/>
      <c r="BN687" s="176"/>
      <c r="BO687" s="176"/>
      <c r="BP687" s="176"/>
      <c r="BQ687" s="176"/>
      <c r="BR687" s="176"/>
      <c r="BS687" s="176"/>
      <c r="BT687" s="176"/>
      <c r="BU687" s="176"/>
      <c r="BV687" s="176"/>
      <c r="CH687" s="336" t="e">
        <f t="shared" si="1739"/>
        <v>#NUM!</v>
      </c>
    </row>
    <row r="688" spans="1:123" s="336" customFormat="1">
      <c r="A688" s="334">
        <f t="shared" si="1741"/>
        <v>1.6406250000000018E-2</v>
      </c>
      <c r="B688" s="335">
        <v>63</v>
      </c>
      <c r="C688" s="335">
        <f t="shared" si="1742"/>
        <v>3780</v>
      </c>
      <c r="D688" s="335">
        <f t="shared" si="1740"/>
        <v>23750.440461138835</v>
      </c>
      <c r="E688" s="334" t="str">
        <f t="shared" si="1687"/>
        <v>23750.4404611388i</v>
      </c>
      <c r="F688" s="334" t="str">
        <f t="shared" si="1743"/>
        <v>-0.0140826046202704-0.301231807100018i</v>
      </c>
      <c r="G688" s="334" t="str">
        <f t="shared" si="1744"/>
        <v>-3.5564568722393-0.852971382410969i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-0.000172997989327539-0.00370048711548672i</v>
      </c>
      <c r="I688" s="334" t="str">
        <f t="shared" si="1688"/>
        <v>0.00144483111218861-0.00176927058309884i</v>
      </c>
      <c r="J688" s="336" t="str">
        <f>IMPRODUCT(1/Nt_input,BY625)</f>
        <v>0</v>
      </c>
      <c r="K688" s="336" t="str">
        <f t="shared" si="1689"/>
        <v>0</v>
      </c>
      <c r="L688" s="336" t="e">
        <f t="shared" si="1690"/>
        <v>#NUM!</v>
      </c>
      <c r="M688" s="336">
        <f t="shared" si="1746"/>
        <v>387.54957149176113</v>
      </c>
      <c r="N688" s="337">
        <f t="shared" si="1747"/>
        <v>-2.4504285082388577</v>
      </c>
      <c r="O688" s="336" t="str">
        <f t="shared" si="1748"/>
        <v>-2.43862902520145-0.240183994959593i</v>
      </c>
      <c r="P688" s="336" t="str">
        <f t="shared" si="1749"/>
        <v>-2.40334421156111-0.478054886749846i</v>
      </c>
      <c r="Q688" s="336" t="str">
        <f t="shared" si="1691"/>
        <v>-2.34491387936186-0.711321848649291i</v>
      </c>
      <c r="R688" s="336" t="str">
        <f t="shared" si="1692"/>
        <v>-2.26390074464403-0.93773839229816i</v>
      </c>
      <c r="S688" s="336" t="str">
        <f t="shared" si="1693"/>
        <v>-2.16108500818123-1.15512400260925i</v>
      </c>
      <c r="T688" s="336" t="str">
        <f t="shared" si="1694"/>
        <v>-2.03745684172042-1.36138513732021i</v>
      </c>
      <c r="U688" s="336" t="str">
        <f t="shared" si="1695"/>
        <v>-1.89420685208664-1.55453538894994i</v>
      </c>
      <c r="V688" s="336" t="str">
        <f t="shared" si="1696"/>
        <v>-1.73271461498846-1.7327146149886i</v>
      </c>
      <c r="W688" s="336" t="str">
        <f t="shared" si="1697"/>
        <v>-1.55453538894977-1.89420685208678i</v>
      </c>
      <c r="X688" s="336" t="str">
        <f t="shared" si="1698"/>
        <v>-1.36138513732023-2.03745684172041i</v>
      </c>
      <c r="Y688" s="336" t="str">
        <f t="shared" si="1699"/>
        <v>-1.1551240026093-2.16108500818121i</v>
      </c>
      <c r="Z688" s="336" t="str">
        <f t="shared" si="1700"/>
        <v>-0.937738392298179-2.26390074464402i</v>
      </c>
      <c r="AA688" s="336" t="str">
        <f t="shared" si="1701"/>
        <v>-0.711321848649311-2.34491387936185i</v>
      </c>
      <c r="AB688" s="336" t="str">
        <f t="shared" si="1702"/>
        <v>-0.478054886749873-2.40334421156111i</v>
      </c>
      <c r="AC688" s="336" t="str">
        <f t="shared" si="1703"/>
        <v>-0.240183994959651-2.43862902520144i</v>
      </c>
      <c r="AD688" s="336" t="str">
        <f t="shared" si="1704"/>
        <v>-3.84244529334774E-14-2.45042850823886i</v>
      </c>
      <c r="AE688" s="336" t="str">
        <f t="shared" si="1705"/>
        <v>0.240183994960544-2.43862902520135i</v>
      </c>
      <c r="AF688" s="336" t="str">
        <f t="shared" si="1706"/>
        <v>0.478054886750549-2.40334421156097i</v>
      </c>
      <c r="AG688" s="336" t="str">
        <f t="shared" si="1707"/>
        <v>0.711321848649737-2.34491387936172i</v>
      </c>
      <c r="AH688" s="336" t="str">
        <f t="shared" si="1708"/>
        <v>0.937738392298366-2.26390074464394i</v>
      </c>
      <c r="AI688" s="336" t="str">
        <f t="shared" si="1709"/>
        <v>1.15512400260923-2.16108500818125i</v>
      </c>
      <c r="AJ688" s="336" t="str">
        <f t="shared" si="1710"/>
        <v>1.36138513731995-2.0374568417206i</v>
      </c>
      <c r="AK688" s="336" t="str">
        <f t="shared" si="1711"/>
        <v>1.55453538894954-1.89420685208697i</v>
      </c>
      <c r="AL688" s="336" t="str">
        <f t="shared" si="1712"/>
        <v>1.73271461498808-1.73271461498898i</v>
      </c>
      <c r="AM688" s="336" t="str">
        <f t="shared" si="1713"/>
        <v>1.89420685208612-1.55453538895057i</v>
      </c>
      <c r="AN688" s="336" t="str">
        <f t="shared" si="1714"/>
        <v>2.03745684171985-1.36138513732105i</v>
      </c>
      <c r="AO688" s="336" t="str">
        <f t="shared" si="1715"/>
        <v>2.16108500818177-1.15512400260825i</v>
      </c>
      <c r="AP688" s="336" t="str">
        <f t="shared" si="1716"/>
        <v>2.26390074464438-0.937738392297314i</v>
      </c>
      <c r="AQ688" s="336" t="str">
        <f t="shared" si="1717"/>
        <v>2.34491387936206-0.711321848648615i</v>
      </c>
      <c r="AR688" s="336" t="str">
        <f t="shared" si="1718"/>
        <v>2.40334421156119-0.478054886749434i</v>
      </c>
      <c r="AS688" s="336" t="str">
        <f t="shared" si="1719"/>
        <v>2.43862902520147-0.240183994959412i</v>
      </c>
      <c r="AT688" s="336" t="str">
        <f t="shared" si="1720"/>
        <v>2.45042850823886-7.68489058669547E-14i</v>
      </c>
      <c r="AU688" s="336" t="str">
        <f t="shared" si="1721"/>
        <v>2.43862902520147+0.240183994959328i</v>
      </c>
      <c r="AV688" s="336" t="str">
        <f t="shared" si="1722"/>
        <v>2.40334421156122+0.478054886749282i</v>
      </c>
      <c r="AW688" s="336" t="str">
        <f t="shared" si="1723"/>
        <v>2.34491387936208+0.711321848648534i</v>
      </c>
      <c r="AX688" s="336" t="str">
        <f t="shared" si="1724"/>
        <v>2.26390074464444+0.937738392297172i</v>
      </c>
      <c r="AY688" s="336" t="str">
        <f t="shared" si="1725"/>
        <v>2.16108500818069+1.15512400261027i</v>
      </c>
      <c r="AZ688" s="336" t="str">
        <f t="shared" si="1726"/>
        <v>2.0374568417199+1.36138513732099i</v>
      </c>
      <c r="BA688" s="336" t="str">
        <f t="shared" si="1727"/>
        <v>1.89420685208622+1.55453538895045i</v>
      </c>
      <c r="BB688" s="336" t="str">
        <f t="shared" si="1728"/>
        <v>1.73271461498814+1.73271461498892i</v>
      </c>
      <c r="BC688" s="336" t="str">
        <f t="shared" si="1729"/>
        <v>1.55453538894966+1.89420685208687i</v>
      </c>
      <c r="BD688" s="336" t="str">
        <f t="shared" si="1730"/>
        <v>1.36138513732007+2.03745684172051i</v>
      </c>
      <c r="BE688" s="336" t="str">
        <f t="shared" si="1731"/>
        <v>1.1551240026093+2.16108500818121i</v>
      </c>
      <c r="BF688" s="336" t="str">
        <f t="shared" si="1732"/>
        <v>0.93773839229854+2.26390074464387i</v>
      </c>
      <c r="BG688" s="336" t="str">
        <f t="shared" si="1733"/>
        <v>0.711321848649884+2.34491387936168i</v>
      </c>
      <c r="BH688" s="336" t="str">
        <f t="shared" si="1734"/>
        <v>0.478054886750667+2.40334421156095i</v>
      </c>
      <c r="BI688" s="336" t="str">
        <f t="shared" si="1735"/>
        <v>0.240183994960663+2.43862902520134i</v>
      </c>
      <c r="BJ688" s="336" t="str">
        <f t="shared" si="1736"/>
        <v>-1.10352056441957E-12+2.45042850823886i</v>
      </c>
      <c r="BK688" s="336" t="str">
        <f t="shared" si="1737"/>
        <v>-0.240183994960503+2.43862902520136i</v>
      </c>
      <c r="BL688" s="336" t="str">
        <f t="shared" si="1738"/>
        <v>-0.478054886750508+2.40334421156098i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1.6666666666666684E-2</v>
      </c>
      <c r="B689" s="335">
        <v>64</v>
      </c>
      <c r="C689" s="335">
        <f t="shared" si="1742"/>
        <v>3840</v>
      </c>
      <c r="D689" s="335">
        <f t="shared" si="1740"/>
        <v>24127.431579569609</v>
      </c>
      <c r="E689" s="334" t="str">
        <f t="shared" si="1687"/>
        <v>24127.4315795696i</v>
      </c>
      <c r="F689" s="334" t="str">
        <f t="shared" si="1743"/>
        <v>-0.0143933077997632-0.296405441599591i</v>
      </c>
      <c r="G689" s="334" t="str">
        <f t="shared" si="1744"/>
        <v>-3.57730210255982-0.856496243715189i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-0.000176814827673804-0.00364119754868799i</v>
      </c>
      <c r="I689" s="334" t="str">
        <f t="shared" si="1688"/>
        <v>0.00142246288021934-0.00175932517381049i</v>
      </c>
      <c r="J689" s="336" t="str">
        <f>IMPRODUCT(1/Nt_input,BZ625)</f>
        <v>0</v>
      </c>
      <c r="K689" s="336" t="str">
        <f t="shared" si="1689"/>
        <v>0</v>
      </c>
      <c r="L689" s="336" t="e">
        <f t="shared" si="1690"/>
        <v>#NUM!</v>
      </c>
      <c r="M689" s="336">
        <f t="shared" si="1746"/>
        <v>390.00000000000017</v>
      </c>
      <c r="N689" s="337">
        <f t="shared" si="1747"/>
        <v>1.4930548117297882E-13</v>
      </c>
      <c r="O689" s="336" t="str">
        <f t="shared" si="1748"/>
        <v>1.49305481172979E-13-4.9385534936944E-28i</v>
      </c>
      <c r="P689" s="336" t="str">
        <f t="shared" si="1749"/>
        <v>1.49305481172979E-13-4.17034845043768E-27i</v>
      </c>
      <c r="Q689" s="336" t="str">
        <f t="shared" si="1691"/>
        <v>1.49305481172979E-13-6.25552267565651E-27i</v>
      </c>
      <c r="R689" s="336" t="str">
        <f t="shared" si="1692"/>
        <v>1.49305481172979E-13+7.04205223233549E-27i</v>
      </c>
      <c r="S689" s="336" t="str">
        <f t="shared" si="1693"/>
        <v>1.49305481172979E-13+4.95687800711665E-27i</v>
      </c>
      <c r="T689" s="336" t="str">
        <f t="shared" si="1694"/>
        <v>1.49305481172979E-13+2.34126415661468E-27i</v>
      </c>
      <c r="U689" s="336" t="str">
        <f t="shared" si="1695"/>
        <v>1.49305481172979E-13+1.31696918196211E-27i</v>
      </c>
      <c r="V689" s="336" t="str">
        <f t="shared" si="1696"/>
        <v>1.49305481172979E-13-7.68205043256724E-28i</v>
      </c>
      <c r="W689" s="336" t="str">
        <f t="shared" si="1697"/>
        <v>1.49305481172979E-13-2.85337926847556E-27i</v>
      </c>
      <c r="X689" s="336" t="str">
        <f t="shared" si="1698"/>
        <v>1.49305481172979E-13-4.9385534936944E-27i</v>
      </c>
      <c r="Y689" s="336" t="str">
        <f t="shared" si="1699"/>
        <v>1.49305481172979E-13+7.82858178901448E-27i</v>
      </c>
      <c r="Z689" s="336" t="str">
        <f t="shared" si="1700"/>
        <v>1.49305481172979E-13+4.68252831322937E-27i</v>
      </c>
      <c r="AA689" s="336" t="str">
        <f t="shared" si="1701"/>
        <v>1.49305481172979E-13+3.6582333385768E-27i</v>
      </c>
      <c r="AB689" s="336" t="str">
        <f t="shared" si="1702"/>
        <v>1.49305481172979E-13+2.63393836392422E-27i</v>
      </c>
      <c r="AC689" s="336" t="str">
        <f t="shared" si="1703"/>
        <v>1.49305481172979E-13-5.12115111860876E-28i</v>
      </c>
      <c r="AD689" s="336" t="str">
        <f t="shared" si="1704"/>
        <v>1.49305481172979E-13+5.78728279451974E-26i</v>
      </c>
      <c r="AE689" s="336" t="str">
        <f t="shared" si="1705"/>
        <v>1.49305481172979E-13-4.68246356229855E-27i</v>
      </c>
      <c r="AF689" s="336" t="str">
        <f t="shared" si="1706"/>
        <v>1.49305481172979E-13-6.72377550697945E-26i</v>
      </c>
      <c r="AG689" s="336" t="str">
        <f t="shared" si="1707"/>
        <v>1.49305481172979E-13+2.08518070031192E-26i</v>
      </c>
      <c r="AH689" s="336" t="str">
        <f t="shared" si="1708"/>
        <v>1.49305481172979E-13-3.95817260032443E-26i</v>
      </c>
      <c r="AI689" s="336" t="str">
        <f t="shared" si="1709"/>
        <v>1.49305481172979E-13+4.63860775685369E-26i</v>
      </c>
      <c r="AJ689" s="336" t="str">
        <f t="shared" si="1710"/>
        <v>1.49305481172979E-13-1.40474554378265E-26i</v>
      </c>
      <c r="AK689" s="336" t="str">
        <f t="shared" si="1711"/>
        <v>1.49305481172979E-13+7.40421066350872E-26i</v>
      </c>
      <c r="AL689" s="336" t="str">
        <f t="shared" si="1712"/>
        <v>1.49305481172979E-13+9.36505662645874E-27i</v>
      </c>
      <c r="AM689" s="336" t="str">
        <f t="shared" si="1713"/>
        <v>1.49305481172979E-13-5.10684763799047E-26i</v>
      </c>
      <c r="AN689" s="336" t="str">
        <f t="shared" si="1714"/>
        <v>1.49305481172979E-13+3.7021085693009E-26i</v>
      </c>
      <c r="AO689" s="336" t="str">
        <f t="shared" si="1715"/>
        <v>1.49305481172979E-13-2.34124473133543E-26i</v>
      </c>
      <c r="AP689" s="336" t="str">
        <f t="shared" si="1716"/>
        <v>1.49305481172979E-13+6.46771147595592E-26i</v>
      </c>
      <c r="AQ689" s="336" t="str">
        <f t="shared" si="1717"/>
        <v>1.49305481172979E-13+6.47509308206949E-32i</v>
      </c>
      <c r="AR689" s="336" t="str">
        <f t="shared" si="1718"/>
        <v>1.49305481172979E-13-6.04334682554325E-26i</v>
      </c>
      <c r="AS689" s="336" t="str">
        <f t="shared" si="1719"/>
        <v>1.49305481172979E-13+2.7656093817481E-26i</v>
      </c>
      <c r="AT689" s="336" t="str">
        <f t="shared" si="1720"/>
        <v>1.49305481172979E-13-3.27774391888823E-26i</v>
      </c>
      <c r="AU689" s="336" t="str">
        <f t="shared" si="1721"/>
        <v>1.49305481172979E-13+5.10686058817663E-26i</v>
      </c>
      <c r="AV689" s="336" t="str">
        <f t="shared" si="1722"/>
        <v>1.49305481172979E-13-9.3649271245971E-27i</v>
      </c>
      <c r="AW689" s="336" t="str">
        <f t="shared" si="1723"/>
        <v>1.49305481172979E-13-6.97984601309605E-26i</v>
      </c>
      <c r="AX689" s="336" t="str">
        <f t="shared" si="1724"/>
        <v>1.49305481172979E-13+1.82911019419532E-26i</v>
      </c>
      <c r="AY689" s="336" t="str">
        <f t="shared" si="1725"/>
        <v>1.49305481172979E-13-4.63859480666753E-26i</v>
      </c>
      <c r="AZ689" s="336" t="str">
        <f t="shared" si="1726"/>
        <v>1.49305481172979E-13+4.17036140062385E-26i</v>
      </c>
      <c r="BA689" s="336" t="str">
        <f t="shared" si="1727"/>
        <v>1.49305481172979E-13-1.87299190001251E-26i</v>
      </c>
      <c r="BB689" s="336" t="str">
        <f t="shared" si="1728"/>
        <v>1.49305481172979E-13+6.93596430727887E-26i</v>
      </c>
      <c r="BC689" s="336" t="str">
        <f t="shared" si="1729"/>
        <v>1.49305481172979E-13+4.68259306416019E-27i</v>
      </c>
      <c r="BD689" s="336" t="str">
        <f t="shared" si="1730"/>
        <v>1.49305481172979E-13-5.15074229399382E-26i</v>
      </c>
      <c r="BE689" s="336" t="str">
        <f t="shared" si="1731"/>
        <v>1.49305481172979E-13+3.65821391329755E-26i</v>
      </c>
      <c r="BF689" s="336" t="str">
        <f t="shared" si="1732"/>
        <v>1.49305481172979E-13-2.80949108756529E-26i</v>
      </c>
      <c r="BG689" s="336" t="str">
        <f t="shared" si="1733"/>
        <v>1.49305481172979E-13+5.99946511972608E-26i</v>
      </c>
      <c r="BH689" s="336" t="str">
        <f t="shared" si="1734"/>
        <v>1.49305481172979E-13-4.68239881136773E-27i</v>
      </c>
      <c r="BI689" s="336" t="str">
        <f t="shared" si="1735"/>
        <v>1.49305481172979E-13-6.08724148154661E-26i</v>
      </c>
      <c r="BJ689" s="336" t="str">
        <f t="shared" si="1736"/>
        <v>1.49305481172979E-13+1.87301132529175E-26i</v>
      </c>
      <c r="BK689" s="336" t="str">
        <f t="shared" si="1737"/>
        <v>1.49305481172979E-13-3.74599027511809E-26i</v>
      </c>
      <c r="BL689" s="336" t="str">
        <f t="shared" si="1738"/>
        <v>1.49305481172979E-13+5.06296593217328E-26i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1.0000000000000011</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0.0553089620871503</v>
      </c>
      <c r="H694" s="339" t="str">
        <f t="shared" si="1750"/>
        <v>0.0582745550316872</v>
      </c>
      <c r="I694" s="339" t="str">
        <f t="shared" si="1750"/>
        <v>0.0606789321551809</v>
      </c>
      <c r="J694" s="339" t="str">
        <f t="shared" si="1750"/>
        <v>0.0624989379915201</v>
      </c>
      <c r="K694" s="339" t="str">
        <f t="shared" si="1750"/>
        <v>0.0637170448896229</v>
      </c>
      <c r="L694" s="339" t="str">
        <f t="shared" si="1750"/>
        <v>0.0643215218141499</v>
      </c>
      <c r="M694" s="339" t="str">
        <f t="shared" si="1750"/>
        <v>0.0643065473218899</v>
      </c>
      <c r="N694" s="339" t="str">
        <f t="shared" si="1750"/>
        <v>0.0636722656253692</v>
      </c>
      <c r="O694" s="339" t="str">
        <f t="shared" si="1750"/>
        <v>0.0624247852041216</v>
      </c>
      <c r="P694" s="339" t="str">
        <f t="shared" si="1750"/>
        <v>0.0605761199764311</v>
      </c>
      <c r="Q694" s="339" t="str">
        <f t="shared" si="1750"/>
        <v>0.0581440735991496</v>
      </c>
      <c r="R694" s="339" t="str">
        <f t="shared" si="1750"/>
        <v>0.0551520680082939</v>
      </c>
      <c r="S694" s="339" t="str">
        <f t="shared" si="1750"/>
        <v>0.0516289178533552</v>
      </c>
      <c r="T694" s="339" t="str">
        <f t="shared" si="1750"/>
        <v>0.0476085529962077</v>
      </c>
      <c r="U694" s="339" t="str">
        <f t="shared" si="1750"/>
        <v>0.0431296917482861</v>
      </c>
      <c r="V694" s="339" t="str">
        <f t="shared" si="1750"/>
        <v>0.0382354679916785</v>
      </c>
      <c r="W694" s="339" t="str">
        <f t="shared" si="1750"/>
        <v>0.0329730157767181</v>
      </c>
      <c r="X694" s="339" t="str">
        <f t="shared" si="1750"/>
        <v>0.0273930153949439</v>
      </c>
      <c r="Y694" s="339" t="str">
        <f t="shared" si="1750"/>
        <v>0.0215492053003501</v>
      </c>
      <c r="Z694" s="339" t="str">
        <f t="shared" si="1750"/>
        <v>0.0154978645787208</v>
      </c>
      <c r="AA694" s="339" t="str">
        <f t="shared" si="1750"/>
        <v>0.00929727094923434</v>
      </c>
      <c r="AB694" s="339" t="str">
        <f t="shared" si="1750"/>
        <v>0.00300713951807663</v>
      </c>
      <c r="AC694" s="339" t="str">
        <f t="shared" si="1750"/>
        <v>-0.00331195231052796</v>
      </c>
      <c r="AD694" s="339" t="str">
        <f t="shared" si="1750"/>
        <v>-0.00959914822783945</v>
      </c>
      <c r="AE694" s="339" t="str">
        <f t="shared" si="1750"/>
        <v>-0.0157938991003216</v>
      </c>
      <c r="AF694" s="339" t="str">
        <f t="shared" si="1750"/>
        <v>-0.0218365460906359</v>
      </c>
      <c r="AG694" s="339" t="str">
        <f t="shared" si="1750"/>
        <v>-0.0276688952050279</v>
      </c>
      <c r="AH694" s="339" t="str">
        <f t="shared" si="1750"/>
        <v>-0.0332347777332359</v>
      </c>
      <c r="AI694" s="339" t="str">
        <f t="shared" si="1750"/>
        <v>-0.0384805911838842</v>
      </c>
      <c r="AJ694" s="339" t="str">
        <f t="shared" si="1750"/>
        <v>-0.0433558155058286</v>
      </c>
      <c r="AK694" s="339" t="str">
        <f t="shared" si="1750"/>
        <v>-0.0478134996237411</v>
      </c>
      <c r="AL694" s="339" t="str">
        <f t="shared" si="1750"/>
        <v>-0.0518107136027303</v>
      </c>
      <c r="AM694" s="339" t="str">
        <f t="shared" si="1750"/>
        <v>-0.0553089620871574</v>
      </c>
      <c r="AN694" s="339" t="str">
        <f t="shared" si="1750"/>
        <v>-0.0582745550316807</v>
      </c>
      <c r="AO694" s="339" t="str">
        <f t="shared" si="1750"/>
        <v>-0.0606789321551933</v>
      </c>
      <c r="AP694" s="339" t="str">
        <f t="shared" si="1750"/>
        <v>-0.0624989379915139</v>
      </c>
      <c r="AQ694" s="339" t="str">
        <f t="shared" si="1750"/>
        <v>-0.063717044889617</v>
      </c>
      <c r="AR694" s="339" t="str">
        <f t="shared" si="1750"/>
        <v>-0.0643215218141563</v>
      </c>
      <c r="AS694" s="339" t="str">
        <f t="shared" si="1750"/>
        <v>-0.0643065473218902</v>
      </c>
      <c r="AT694" s="339" t="str">
        <f t="shared" si="1750"/>
        <v>-0.0636722656253746</v>
      </c>
      <c r="AU694" s="339" t="str">
        <f t="shared" si="1750"/>
        <v>-0.0624247852041139</v>
      </c>
      <c r="AV694" s="339" t="str">
        <f t="shared" si="1750"/>
        <v>-0.0605761199764382</v>
      </c>
      <c r="AW694" s="339" t="str">
        <f t="shared" si="1750"/>
        <v>-0.0581440735991356</v>
      </c>
      <c r="AX694" s="339" t="str">
        <f t="shared" si="1750"/>
        <v>-0.0551520680083149</v>
      </c>
      <c r="AY694" s="339" t="str">
        <f t="shared" si="1750"/>
        <v>-0.0516289178533412</v>
      </c>
      <c r="AZ694" s="339" t="str">
        <f t="shared" si="1750"/>
        <v>-0.0476085529962</v>
      </c>
      <c r="BA694" s="339" t="str">
        <f t="shared" si="1750"/>
        <v>-0.0431296917483014</v>
      </c>
      <c r="BB694" s="339" t="str">
        <f t="shared" si="1750"/>
        <v>-0.0382354679916738</v>
      </c>
      <c r="BC694" s="339" t="str">
        <f t="shared" si="1750"/>
        <v>-0.0329730157767214</v>
      </c>
      <c r="BD694" s="339" t="str">
        <f t="shared" si="1750"/>
        <v>-0.0273930153949364</v>
      </c>
      <c r="BE694" s="339" t="str">
        <f t="shared" si="1750"/>
        <v>-0.0215492053003402</v>
      </c>
      <c r="BF694" s="339" t="str">
        <f t="shared" si="1750"/>
        <v>-0.0154978645787459</v>
      </c>
      <c r="BG694" s="339" t="str">
        <f t="shared" si="1750"/>
        <v>-0.00929727094921789</v>
      </c>
      <c r="BH694" s="339" t="str">
        <f t="shared" si="1750"/>
        <v>-0.00300713951807341</v>
      </c>
      <c r="BI694" s="339" t="str">
        <f t="shared" si="1750"/>
        <v>0.00331195231051572</v>
      </c>
      <c r="BJ694" s="339" t="str">
        <f t="shared" si="1750"/>
        <v>0.00959914822784976</v>
      </c>
      <c r="BK694" s="339" t="str">
        <f t="shared" si="1750"/>
        <v>0.0157938991003136</v>
      </c>
      <c r="BL694" s="339" t="str">
        <f t="shared" si="1750"/>
        <v>0.0218365460906366</v>
      </c>
      <c r="BM694" s="339" t="str">
        <f t="shared" si="1750"/>
        <v>0.0276688952050286</v>
      </c>
      <c r="BN694" s="339" t="str">
        <f t="shared" si="1750"/>
        <v>0.0332347777332336</v>
      </c>
      <c r="BO694" s="339" t="str">
        <f t="shared" si="1750"/>
        <v>0.0384805911838942</v>
      </c>
      <c r="BP694" s="339" t="str">
        <f t="shared" si="1750"/>
        <v>0.0433558155058236</v>
      </c>
      <c r="BQ694" s="339" t="str">
        <f t="shared" si="1750"/>
        <v>0.0478134996237337</v>
      </c>
      <c r="BR694" s="339" t="str">
        <f t="shared" si="1750"/>
        <v>0.051810713602743</v>
      </c>
    </row>
    <row r="695" spans="1:123">
      <c r="B695" s="340">
        <v>1</v>
      </c>
      <c r="C695" s="340">
        <f>0+Div_Nt_input</f>
        <v>2.6041666666666666E-4</v>
      </c>
      <c r="D695" s="341">
        <f t="shared" ref="D695:D726" si="1751">Vo_set2+E695</f>
        <v>50.055308962087153</v>
      </c>
      <c r="E695" s="342" t="str">
        <f>G694</f>
        <v>0.0553089620871503</v>
      </c>
      <c r="F695" s="291">
        <v>1</v>
      </c>
      <c r="G695" s="343">
        <f>2*IMREAL(K626)*COS(2*PI()*B626*1/Nt_input)-2*IMAGINARY(K626)*SIN(2*PI()*B626*1/Nt_input)</f>
        <v>5.5308962087146696E-2</v>
      </c>
      <c r="H695" s="343">
        <f t="shared" ref="H695:H726" si="1752">2*IMREAL(K626)*COS(2*PI()*B626*2/Nt_input)-2*IMAGINARY(K626)*SIN(2*PI()*B626*2/Nt_input)</f>
        <v>5.8274555031695568E-2</v>
      </c>
      <c r="I695" s="343">
        <f t="shared" ref="I695:I726" si="1753">2*IMREAL(K626)*COS(2*PI()*B626*3/Nt_input)-2*IMAGINARY(K626)*SIN(2*PI()*B626*3/Nt_input)</f>
        <v>6.0678932155177008E-2</v>
      </c>
      <c r="J695" s="343">
        <f t="shared" ref="J695:J726" si="1754">2*IMREAL(K626)*COS(2*PI()*B626*4/Nt_input)-2*IMAGINARY(K626)*SIN(2*PI()*B626*4/Nt_input)</f>
        <v>6.2498937991525651E-2</v>
      </c>
      <c r="K695" s="343">
        <f t="shared" ref="K695:K726" si="1755">2*IMREAL(K626)*COS(2*PI()*B626*5/Nt_input)-2*IMAGINARY(K626)*SIN(2*PI()*B626*5/Nt_input)</f>
        <v>6.3717044889621058E-2</v>
      </c>
      <c r="L695" s="343">
        <f t="shared" ref="L695:L726" si="1756">2*IMREAL(K626)*COS(2*PI()*B626*6/Nt_input)-2*IMAGINARY(K626)*SIN(2*PI()*B626*6/Nt_input)</f>
        <v>6.4321521814149629E-2</v>
      </c>
      <c r="M695" s="343">
        <f t="shared" ref="M695:M726" si="1757">2*IMREAL(K626)*COS(2*PI()*B626*7/Nt_input)-2*IMAGINARY(K626)*SIN(2*PI()*B626*7/Nt_input)</f>
        <v>6.4306547321887425E-2</v>
      </c>
      <c r="N695" s="343">
        <f t="shared" ref="N695:N726" si="1758">2*IMREAL(K626)*COS(2*PI()*B626*8/Nt_input)-2*IMAGINARY(K626)*SIN(2*PI()*B626*8/Nt_input)</f>
        <v>6.3672265625380836E-2</v>
      </c>
      <c r="O695" s="343">
        <f t="shared" ref="O695:O726" si="1759">2*IMREAL(K626)*COS(2*PI()*B626*9/Nt_input)-2*IMAGINARY(K626)*SIN(2*PI()*B626*9/Nt_input)</f>
        <v>6.2424785204100872E-2</v>
      </c>
      <c r="P695" s="343">
        <f t="shared" ref="P695:P726" si="1760">2*IMREAL(K626)*COS(2*PI()*B626*10/Nt_input)-2*IMAGINARY(K626)*SIN(2*PI()*B626*10/Nt_input)</f>
        <v>6.0576119976446602E-2</v>
      </c>
      <c r="Q695" s="343">
        <f t="shared" ref="Q695:Q726" si="1761">2*IMREAL(K626)*COS(2*PI()*B626*11/Nt_input)-2*IMAGINARY(K626)*SIN(2*PI()*B626*11/Nt_input)</f>
        <v>5.8144073599143573E-2</v>
      </c>
      <c r="R695" s="343">
        <f t="shared" ref="R695:R726" si="1762">2*IMREAL(K626)*COS(2*PI()*B626*12/Nt_input)-2*IMAGINARY(K626)*SIN(2*PI()*B626*12/Nt_input)</f>
        <v>5.5152068008296987E-2</v>
      </c>
      <c r="S695" s="343">
        <f t="shared" ref="S695:S726" si="1763">2*IMREAL(K626)*COS(2*PI()*B626*13/Nt_input)-2*IMAGINARY(K626)*SIN(2*PI()*B626*13/Nt_input)</f>
        <v>5.1628917853343337E-2</v>
      </c>
      <c r="T695" s="343">
        <f t="shared" ref="T695:T726" si="1764">2*IMREAL(K626)*COS(2*PI()*B626*14/Nt_input)-2*IMAGINARY(K626)*SIN(2*PI()*B626*14/Nt_input)</f>
        <v>4.7608552996224594E-2</v>
      </c>
      <c r="U695" s="343">
        <f t="shared" ref="U695:U726" si="1765">2*IMREAL(K626)*COS(2*PI()*B626*15/Nt_input)-2*IMAGINARY(K626)*SIN(2*PI()*B626*15/Nt_input)</f>
        <v>4.3129691748269812E-2</v>
      </c>
      <c r="V695" s="343">
        <f t="shared" ref="V695:V726" si="1766">2*IMREAL(K626)*COS(2*PI()*B626*16/Nt_input)-2*IMAGINARY(K626)*SIN(2*PI()*B626*16/Nt_input)</f>
        <v>3.8235467991691398E-2</v>
      </c>
      <c r="W695" s="343">
        <f t="shared" ref="W695:W726" si="1767">2*IMREAL(K626)*COS(2*PI()*B626*17/Nt_input)-2*IMAGINARY(K626)*SIN(2*PI()*B626*17/Nt_input)</f>
        <v>3.2973015776720065E-2</v>
      </c>
      <c r="X695" s="343">
        <f t="shared" ref="X695:X726" si="1768">2*IMREAL(K626)*COS(2*PI()*B626*18/Nt_input)-2*IMAGINARY(K626)*SIN(2*PI()*B626*18/Nt_input)</f>
        <v>2.7393015394934994E-2</v>
      </c>
      <c r="Y695" s="343">
        <f t="shared" ref="Y695:Y726" si="1769">2*IMREAL(K626)*COS(2*PI()*B626*19/Nt_input)-2*IMAGINARY(K626)*SIN(2*PI()*B626*19/Nt_input)</f>
        <v>2.1549205300351267E-2</v>
      </c>
      <c r="Z695" s="343">
        <f t="shared" ref="Z695:Z726" si="1770">2*IMREAL(K626)*COS(2*PI()*B626*20/Nt_input)-2*IMAGINARY(K626)*SIN(2*PI()*B626*20/Nt_input)</f>
        <v>1.5497864578731244E-2</v>
      </c>
      <c r="AA695" s="343">
        <f t="shared" ref="AA695:AA726" si="1771">2*IMREAL(K626)*COS(2*PI()*B626*21/Nt_input)-2*IMAGINARY(K626)*SIN(2*PI()*B626*21/Nt_input)</f>
        <v>9.2972709492234983E-3</v>
      </c>
      <c r="AB695" s="343">
        <f t="shared" ref="AB695:AB726" si="1772">2*IMREAL(K626)*COS(2*PI()*B626*22/Nt_input)-2*IMAGINARY(K626)*SIN(2*PI()*B626*22/Nt_input)</f>
        <v>3.0071395180694682E-3</v>
      </c>
      <c r="AC695" s="343">
        <f t="shared" ref="AC695:AC726" si="1773">2*IMREAL(K626)*COS(2*PI()*B626*23/Nt_input)-2*IMAGINARY(K626)*SIN(2*PI()*B626*23/Nt_input)</f>
        <v>-3.3119523105132817E-3</v>
      </c>
      <c r="AD695" s="343">
        <f t="shared" ref="AD695:AD726" si="1774">2*IMREAL(K626)*COS(2*PI()*B626*24/Nt_input)-2*IMAGINARY(K626)*SIN(2*PI()*B626*24/Nt_input)</f>
        <v>-9.5991482278484919E-3</v>
      </c>
      <c r="AE695" s="343">
        <f t="shared" ref="AE695:AE726" si="1775">2*IMREAL(K626)*COS(2*PI()*B626*25/Nt_input)-2*IMAGINARY(K626)*SIN(2*PI()*B626*25/Nt_input)</f>
        <v>-1.5793899100321321E-2</v>
      </c>
      <c r="AF695" s="343">
        <f t="shared" ref="AF695:AF726" si="1776">2*IMREAL(K626)*COS(2*PI()*B626*26/Nt_input)-2*IMAGINARY(K626)*SIN(2*PI()*B626*26/Nt_input)</f>
        <v>-2.1836546090634568E-2</v>
      </c>
      <c r="AG695" s="343">
        <f t="shared" ref="AG695:AG726" si="1777">2*IMREAL(K626)*COS(2*PI()*B626*27/Nt_input)-2*IMAGINARY(K626)*SIN(2*PI()*B626*27/Nt_input)</f>
        <v>-2.7668895205024639E-2</v>
      </c>
      <c r="AH695" s="343">
        <f t="shared" ref="AH695:AH726" si="1778">2*IMREAL(K626)*COS(2*PI()*B626*28/Nt_input)-2*IMAGINARY(K626)*SIN(2*PI()*B626*28/Nt_input)</f>
        <v>-3.3234777733233661E-2</v>
      </c>
      <c r="AI695" s="343">
        <f t="shared" ref="AI695:AI726" si="1779">2*IMREAL(K626)*COS(2*PI()*B626*29/Nt_input)-2*IMAGINARY(K626)*SIN(2*PI()*B626*29/Nt_input)</f>
        <v>-3.8480591183894082E-2</v>
      </c>
      <c r="AJ695" s="343">
        <f t="shared" ref="AJ695:AJ726" si="1780">2*IMREAL(K626)*COS(2*PI()*B626*30/Nt_input)-2*IMAGINARY(K626)*SIN(2*PI()*B626*30/Nt_input)</f>
        <v>-4.3355815505822681E-2</v>
      </c>
      <c r="AK695" s="343">
        <f t="shared" ref="AK695:AK726" si="1781">2*IMREAL(K626)*COS(2*PI()*B626*31/Nt_input)-2*IMAGINARY(K626)*SIN(2*PI()*B626*31/Nt_input)</f>
        <v>-4.7813499623730604E-2</v>
      </c>
      <c r="AL695" s="343">
        <f t="shared" ref="AL695:AL726" si="1782">2*IMREAL(K626)*COS(2*PI()*B626*32/Nt_input)-2*IMAGINARY(K626)*SIN(2*PI()*B626*32/Nt_input)</f>
        <v>-5.181071360274439E-2</v>
      </c>
      <c r="AM695" s="343">
        <f t="shared" ref="AM695:AM726" si="1783">2*IMREAL(K626)*COS(2*PI()*B626*33/Nt_input)-2*IMAGINARY(K626)*SIN(2*PI()*B626*33/Nt_input)</f>
        <v>-5.5308962087146696E-2</v>
      </c>
      <c r="AN695" s="343">
        <f t="shared" ref="AN695:AN726" si="1784">2*IMREAL(K626)*COS(2*PI()*B626*34/Nt_input)-2*IMAGINARY(K626)*SIN(2*PI()*B626*34/Nt_input)</f>
        <v>-5.8274555031695575E-2</v>
      </c>
      <c r="AO695" s="343">
        <f t="shared" ref="AO695:AO726" si="1785">2*IMREAL(K626)*COS(2*PI()*B626*35/Nt_input)-2*IMAGINARY(K626)*SIN(2*PI()*B626*35/Nt_input)</f>
        <v>-6.0678932155177001E-2</v>
      </c>
      <c r="AP695" s="343">
        <f t="shared" ref="AP695:AP726" si="1786">2*IMREAL(K626)*COS(2*PI()*B626*36/Nt_input)-2*IMAGINARY(K626)*SIN(2*PI()*B626*36/Nt_input)</f>
        <v>-6.2498937991525651E-2</v>
      </c>
      <c r="AQ695" s="343">
        <f t="shared" ref="AQ695:AQ726" si="1787">2*IMREAL(K626)*COS(2*PI()*B626*37/Nt_input)-2*IMAGINARY(K626)*SIN(2*PI()*B626*37/Nt_input)</f>
        <v>-6.3717044889621058E-2</v>
      </c>
      <c r="AR695" s="343">
        <f t="shared" ref="AR695:AR726" si="1788">2*IMREAL(K626)*COS(2*PI()*B626*38/Nt_input)-2*IMAGINARY(K626)*SIN(2*PI()*B626*38/Nt_input)</f>
        <v>-6.4321521814149629E-2</v>
      </c>
      <c r="AS695" s="343">
        <f t="shared" ref="AS695:AS726" si="1789">2*IMREAL(K626)*COS(2*PI()*B626*39/Nt_input)-2*IMAGINARY(K626)*SIN(2*PI()*B626*39/Nt_input)</f>
        <v>-6.4306547321887425E-2</v>
      </c>
      <c r="AT695" s="343">
        <f t="shared" ref="AT695:AT726" si="1790">2*IMREAL(K626)*COS(2*PI()*B626*40/Nt_input)-2*IMAGINARY(K626)*SIN(2*PI()*B626*40/Nt_input)</f>
        <v>-6.3672265625380836E-2</v>
      </c>
      <c r="AU695" s="343">
        <f t="shared" ref="AU695:AU726" si="1791">2*IMREAL(K626)*COS(2*PI()*B626*41/Nt_input)-2*IMAGINARY(K626)*SIN(2*PI()*B626*41/Nt_input)</f>
        <v>-6.2424785204100872E-2</v>
      </c>
      <c r="AV695" s="343">
        <f t="shared" ref="AV695:AV726" si="1792">2*IMREAL(K626)*COS(2*PI()*B626*42/Nt_input)-2*IMAGINARY(K626)*SIN(2*PI()*B626*42/Nt_input)</f>
        <v>-6.0576119976446602E-2</v>
      </c>
      <c r="AW695" s="343">
        <f t="shared" ref="AW695:AW726" si="1793">2*IMREAL(K626)*COS(2*PI()*B626*43/Nt_input)-2*IMAGINARY(K626)*SIN(2*PI()*B626*43/Nt_input)</f>
        <v>-5.8144073599143579E-2</v>
      </c>
      <c r="AX695" s="343">
        <f t="shared" ref="AX695:AX726" si="1794">2*IMREAL(K626)*COS(2*PI()*B626*44/Nt_input)-2*IMAGINARY(K626)*SIN(2*PI()*B626*44/Nt_input)</f>
        <v>-5.5152068008297014E-2</v>
      </c>
      <c r="AY695" s="343">
        <f t="shared" ref="AY695:AY726" si="1795">2*IMREAL(K626)*COS(2*PI()*B626*45/Nt_input)-2*IMAGINARY(K626)*SIN(2*PI()*B626*45/Nt_input)</f>
        <v>-5.1628917853343337E-2</v>
      </c>
      <c r="AZ695" s="343">
        <f t="shared" ref="AZ695:AZ726" si="1796">2*IMREAL(K626)*COS(2*PI()*B626*46/Nt_input)-2*IMAGINARY(K626)*SIN(2*PI()*B626*46/Nt_input)</f>
        <v>-4.7608552996224608E-2</v>
      </c>
      <c r="BA695" s="343">
        <f t="shared" ref="BA695:BA726" si="1797">2*IMREAL(K626)*COS(2*PI()*B626*47/Nt_input)-2*IMAGINARY(K626)*SIN(2*PI()*B626*47/Nt_input)</f>
        <v>-4.3129691748269805E-2</v>
      </c>
      <c r="BB695" s="343">
        <f t="shared" ref="BB695:BB726" si="1798">2*IMREAL(K626)*COS(2*PI()*B626*48/Nt_input)-2*IMAGINARY(K626)*SIN(2*PI()*B626*48/Nt_input)</f>
        <v>-3.8235467991691405E-2</v>
      </c>
      <c r="BC695" s="343">
        <f t="shared" ref="BC695:BC726" si="1799">2*IMREAL(K626)*COS(2*PI()*B626*49/Nt_input)-2*IMAGINARY(K626)*SIN(2*PI()*B626*49/Nt_input)</f>
        <v>-3.2973015776720092E-2</v>
      </c>
      <c r="BD695" s="343">
        <f t="shared" ref="BD695:BD726" si="1800">2*IMREAL(K626)*COS(2*PI()*B626*50/Nt_input)-2*IMAGINARY(K626)*SIN(2*PI()*B626*50/Nt_input)</f>
        <v>-2.7393015394934987E-2</v>
      </c>
      <c r="BE695" s="343">
        <f t="shared" ref="BE695:BE726" si="1801">2*IMREAL(K626)*COS(2*PI()*B626*51/Nt_input)-2*IMAGINARY(K626)*SIN(2*PI()*B626*51/Nt_input)</f>
        <v>-2.1549205300351273E-2</v>
      </c>
      <c r="BF695" s="343">
        <f t="shared" ref="BF695:BF726" si="1802">2*IMREAL(K626)*COS(2*PI()*B626*52/Nt_input)-2*IMAGINARY(K626)*SIN(2*PI()*B626*52/Nt_input)</f>
        <v>-1.549786457873123E-2</v>
      </c>
      <c r="BG695" s="343">
        <f t="shared" ref="BG695:BG726" si="1803">2*IMREAL(K626)*COS(2*PI()*B626*53/Nt_input)-2*IMAGINARY(K626)*SIN(2*PI()*B626*53/Nt_input)</f>
        <v>-9.2972709492235017E-3</v>
      </c>
      <c r="BH695" s="343">
        <f t="shared" ref="BH695:BH726" si="1804">2*IMREAL(K626)*COS(2*PI()*B626*54/Nt_input)-2*IMAGINARY(K626)*SIN(2*PI()*B626*54/Nt_input)</f>
        <v>-3.0071395180694752E-3</v>
      </c>
      <c r="BI695" s="343">
        <f t="shared" ref="BI695:BI726" si="1805">2*IMREAL(K626)*COS(2*PI()*B626*55/Nt_input)-2*IMAGINARY(K626)*SIN(2*PI()*B626*55/Nt_input)</f>
        <v>3.311952310513306E-3</v>
      </c>
      <c r="BJ695" s="343">
        <f t="shared" ref="BJ695:BJ726" si="1806">2*IMREAL(K626)*COS(2*PI()*B626*56/Nt_input)-2*IMAGINARY(K626)*SIN(2*PI()*B626*56/Nt_input)</f>
        <v>9.5991482278484815E-3</v>
      </c>
      <c r="BK695" s="343">
        <f t="shared" ref="BK695:BK726" si="1807">2*IMREAL(K626)*COS(2*PI()*B626*57/Nt_input)-2*IMAGINARY(K626)*SIN(2*PI()*B626*57/Nt_input)</f>
        <v>1.5793899100321283E-2</v>
      </c>
      <c r="BL695" s="343">
        <f t="shared" ref="BL695:BL726" si="1808">2*IMREAL(K626)*COS(2*PI()*B626*58/Nt_input)-2*IMAGINARY(K626)*SIN(2*PI()*B626*58/Nt_input)</f>
        <v>2.1836546090634561E-2</v>
      </c>
      <c r="BM695" s="343">
        <f t="shared" ref="BM695:BM726" si="1809">2*IMREAL(K626)*COS(2*PI()*B626*59/Nt_input)-2*IMAGINARY(K626)*SIN(2*PI()*B626*59/Nt_input)</f>
        <v>2.7668895205024628E-2</v>
      </c>
      <c r="BN695" s="343">
        <f t="shared" ref="BN695:BN726" si="1810">2*IMREAL(K626)*COS(2*PI()*B626*60/Nt_input)-2*IMAGINARY(K626)*SIN(2*PI()*B626*60/Nt_input)</f>
        <v>3.3234777733233634E-2</v>
      </c>
      <c r="BO695" s="343">
        <f t="shared" ref="BO695:BO726" si="1811">2*IMREAL(K626)*COS(2*PI()*B626*61/Nt_input)-2*IMAGINARY(K626)*SIN(2*PI()*B626*61/Nt_input)</f>
        <v>3.8480591183894075E-2</v>
      </c>
      <c r="BP695" s="343">
        <f t="shared" ref="BP695:BP726" si="1812">2*IMREAL(K626)*COS(2*PI()*B626*62/Nt_input)-2*IMAGINARY(K626)*SIN(2*PI()*B626*62/Nt_input)</f>
        <v>4.3355815505822667E-2</v>
      </c>
      <c r="BQ695" s="343">
        <f t="shared" ref="BQ695:BQ726" si="1813">2*IMREAL(K626)*COS(2*PI()*B626*63/Nt_input)-2*IMAGINARY(K626)*SIN(2*PI()*B626*63/Nt_input)</f>
        <v>4.7813499623730625E-2</v>
      </c>
      <c r="BR695" s="343">
        <f t="shared" ref="BR695:BR726" si="1814">2*IMREAL(K626)*COS(2*PI()*B626*64/Nt_input)-2*IMAGINARY(K626)*SIN(2*PI()*B626*64/Nt_input)</f>
        <v>5.181071360274439E-2</v>
      </c>
    </row>
    <row r="696" spans="1:123">
      <c r="B696" s="340">
        <v>2</v>
      </c>
      <c r="C696" s="340">
        <f t="shared" ref="C696:C727" si="1815">C695+Div_Nt_input</f>
        <v>5.2083333333333333E-4</v>
      </c>
      <c r="D696" s="341">
        <f t="shared" si="1751"/>
        <v>50.058274555031687</v>
      </c>
      <c r="E696" s="342" t="str">
        <f>H694</f>
        <v>0.0582745550316872</v>
      </c>
      <c r="F696" s="291">
        <v>2</v>
      </c>
      <c r="G696" s="343">
        <f t="shared" ref="G696:G726" si="1816">2*IMREAL(K627)*COS(2*PI()*B627*1/Nt_input)-2*IMAGINARY(K627)*SIN(2*PI()*B627*1/Nt_input)</f>
        <v>-5.9538094167240292E-17</v>
      </c>
      <c r="H696" s="343">
        <f t="shared" si="1752"/>
        <v>-6.5720307479012804E-17</v>
      </c>
      <c r="I696" s="343">
        <f t="shared" si="1753"/>
        <v>-6.9376926230739916E-17</v>
      </c>
      <c r="J696" s="343">
        <f t="shared" si="1754"/>
        <v>-7.0367428614448149E-17</v>
      </c>
      <c r="K696" s="343">
        <f t="shared" si="1755"/>
        <v>-6.8653750179011774E-17</v>
      </c>
      <c r="L696" s="343">
        <f t="shared" si="1756"/>
        <v>-6.4301746625662612E-17</v>
      </c>
      <c r="M696" s="343">
        <f t="shared" si="1757"/>
        <v>-5.7478663010324196E-17</v>
      </c>
      <c r="N696" s="343">
        <f t="shared" si="1758"/>
        <v>-4.8446706609904604E-17</v>
      </c>
      <c r="O696" s="343">
        <f t="shared" si="1759"/>
        <v>-3.7552970443692452E-17</v>
      </c>
      <c r="P696" s="343">
        <f t="shared" si="1760"/>
        <v>-2.521609468327765E-17</v>
      </c>
      <c r="Q696" s="343">
        <f t="shared" si="1761"/>
        <v>-1.1910178545533328E-17</v>
      </c>
      <c r="R696" s="343">
        <f t="shared" si="1762"/>
        <v>1.8534390744108001E-18</v>
      </c>
      <c r="S696" s="343">
        <f t="shared" si="1763"/>
        <v>1.5545830070145925E-17</v>
      </c>
      <c r="T696" s="343">
        <f t="shared" si="1764"/>
        <v>2.8640803534487255E-17</v>
      </c>
      <c r="U696" s="343">
        <f t="shared" si="1765"/>
        <v>4.0635126980945913E-17</v>
      </c>
      <c r="V696" s="343">
        <f t="shared" si="1766"/>
        <v>5.1067865285968592E-17</v>
      </c>
      <c r="W696" s="343">
        <f t="shared" si="1767"/>
        <v>5.9538094167240292E-17</v>
      </c>
      <c r="X696" s="343">
        <f t="shared" si="1768"/>
        <v>6.5720307479012804E-17</v>
      </c>
      <c r="Y696" s="343">
        <f t="shared" si="1769"/>
        <v>6.9376926230739916E-17</v>
      </c>
      <c r="Z696" s="343">
        <f t="shared" si="1770"/>
        <v>7.0367428614448162E-17</v>
      </c>
      <c r="AA696" s="343">
        <f t="shared" si="1771"/>
        <v>6.8653750179011762E-17</v>
      </c>
      <c r="AB696" s="343">
        <f t="shared" si="1772"/>
        <v>6.4301746625662624E-17</v>
      </c>
      <c r="AC696" s="343">
        <f t="shared" si="1773"/>
        <v>5.7478663010324208E-17</v>
      </c>
      <c r="AD696" s="343">
        <f t="shared" si="1774"/>
        <v>4.844670660990461E-17</v>
      </c>
      <c r="AE696" s="343">
        <f t="shared" si="1775"/>
        <v>3.7552970443692446E-17</v>
      </c>
      <c r="AF696" s="343">
        <f t="shared" si="1776"/>
        <v>2.5216094683277629E-17</v>
      </c>
      <c r="AG696" s="343">
        <f t="shared" si="1777"/>
        <v>1.1910178545533334E-17</v>
      </c>
      <c r="AH696" s="343">
        <f t="shared" si="1778"/>
        <v>-1.8534390744107939E-18</v>
      </c>
      <c r="AI696" s="343">
        <f t="shared" si="1779"/>
        <v>-1.5545830070145919E-17</v>
      </c>
      <c r="AJ696" s="343">
        <f t="shared" si="1780"/>
        <v>-2.8640803534487218E-17</v>
      </c>
      <c r="AK696" s="343">
        <f t="shared" si="1781"/>
        <v>-4.0635126980945901E-17</v>
      </c>
      <c r="AL696" s="343">
        <f t="shared" si="1782"/>
        <v>-5.1067865285968586E-17</v>
      </c>
      <c r="AM696" s="343">
        <f t="shared" si="1783"/>
        <v>-5.9538094167240292E-17</v>
      </c>
      <c r="AN696" s="343">
        <f t="shared" si="1784"/>
        <v>-6.5720307479012816E-17</v>
      </c>
      <c r="AO696" s="343">
        <f t="shared" si="1785"/>
        <v>-6.9376926230739916E-17</v>
      </c>
      <c r="AP696" s="343">
        <f t="shared" si="1786"/>
        <v>-7.0367428614448149E-17</v>
      </c>
      <c r="AQ696" s="343">
        <f t="shared" si="1787"/>
        <v>-6.8653750179011774E-17</v>
      </c>
      <c r="AR696" s="343">
        <f t="shared" si="1788"/>
        <v>-6.4301746625662624E-17</v>
      </c>
      <c r="AS696" s="343">
        <f t="shared" si="1789"/>
        <v>-5.7478663010324208E-17</v>
      </c>
      <c r="AT696" s="343">
        <f t="shared" si="1790"/>
        <v>-4.8446706609904616E-17</v>
      </c>
      <c r="AU696" s="343">
        <f t="shared" si="1791"/>
        <v>-3.7552970443692508E-17</v>
      </c>
      <c r="AV696" s="343">
        <f t="shared" si="1792"/>
        <v>-2.5216094683277641E-17</v>
      </c>
      <c r="AW696" s="343">
        <f t="shared" si="1793"/>
        <v>-1.191017854553334E-17</v>
      </c>
      <c r="AX696" s="343">
        <f t="shared" si="1794"/>
        <v>1.8534390744107261E-18</v>
      </c>
      <c r="AY696" s="343">
        <f t="shared" si="1795"/>
        <v>1.5545830070145906E-17</v>
      </c>
      <c r="AZ696" s="343">
        <f t="shared" si="1796"/>
        <v>2.8640803534487205E-17</v>
      </c>
      <c r="BA696" s="343">
        <f t="shared" si="1797"/>
        <v>4.063512698094595E-17</v>
      </c>
      <c r="BB696" s="343">
        <f t="shared" si="1798"/>
        <v>5.1067865285968579E-17</v>
      </c>
      <c r="BC696" s="343">
        <f t="shared" si="1799"/>
        <v>5.9538094167240255E-17</v>
      </c>
      <c r="BD696" s="343">
        <f t="shared" si="1800"/>
        <v>6.5720307479012816E-17</v>
      </c>
      <c r="BE696" s="343">
        <f t="shared" si="1801"/>
        <v>6.9376926230739916E-17</v>
      </c>
      <c r="BF696" s="343">
        <f t="shared" si="1802"/>
        <v>7.0367428614448162E-17</v>
      </c>
      <c r="BG696" s="343">
        <f t="shared" si="1803"/>
        <v>6.8653750179011762E-17</v>
      </c>
      <c r="BH696" s="343">
        <f t="shared" si="1804"/>
        <v>6.4301746625662624E-17</v>
      </c>
      <c r="BI696" s="343">
        <f t="shared" si="1805"/>
        <v>5.7478663010324183E-17</v>
      </c>
      <c r="BJ696" s="343">
        <f t="shared" si="1806"/>
        <v>4.8446706609904622E-17</v>
      </c>
      <c r="BK696" s="343">
        <f t="shared" si="1807"/>
        <v>3.7552970443692508E-17</v>
      </c>
      <c r="BL696" s="343">
        <f t="shared" si="1808"/>
        <v>2.5216094683277647E-17</v>
      </c>
      <c r="BM696" s="343">
        <f t="shared" si="1809"/>
        <v>1.1910178545533346E-17</v>
      </c>
      <c r="BN696" s="343">
        <f t="shared" si="1810"/>
        <v>-1.8534390744107138E-18</v>
      </c>
      <c r="BO696" s="343">
        <f t="shared" si="1811"/>
        <v>-1.5545830070145903E-17</v>
      </c>
      <c r="BP696" s="343">
        <f t="shared" si="1812"/>
        <v>-2.8640803534487205E-17</v>
      </c>
      <c r="BQ696" s="343">
        <f t="shared" si="1813"/>
        <v>-4.0635126980945938E-17</v>
      </c>
      <c r="BR696" s="343">
        <f t="shared" si="1814"/>
        <v>-5.1067865285968573E-17</v>
      </c>
    </row>
    <row r="697" spans="1:123">
      <c r="B697" s="340">
        <v>3</v>
      </c>
      <c r="C697" s="340">
        <f t="shared" si="1815"/>
        <v>7.8125000000000004E-4</v>
      </c>
      <c r="D697" s="341">
        <f t="shared" si="1751"/>
        <v>50.060678932155184</v>
      </c>
      <c r="E697" s="342" t="str">
        <f>I694</f>
        <v>0.0606789321551809</v>
      </c>
      <c r="F697" s="291">
        <v>3</v>
      </c>
      <c r="G697" s="343">
        <f t="shared" si="1816"/>
        <v>-8.4669076871573031E-18</v>
      </c>
      <c r="H697" s="343">
        <f t="shared" si="1752"/>
        <v>-3.4666683677364039E-17</v>
      </c>
      <c r="I697" s="343">
        <f t="shared" si="1753"/>
        <v>-5.7880988146720765E-17</v>
      </c>
      <c r="J697" s="343">
        <f t="shared" si="1754"/>
        <v>-7.6110620781905893E-17</v>
      </c>
      <c r="K697" s="343">
        <f t="shared" si="1755"/>
        <v>-8.7785657860926949E-17</v>
      </c>
      <c r="L697" s="343">
        <f t="shared" si="1756"/>
        <v>-9.1900653029910625E-17</v>
      </c>
      <c r="M697" s="343">
        <f t="shared" si="1757"/>
        <v>-8.8101225667976876E-17</v>
      </c>
      <c r="N697" s="343">
        <f t="shared" si="1758"/>
        <v>-7.6714579908355139E-17</v>
      </c>
      <c r="O697" s="343">
        <f t="shared" si="1759"/>
        <v>-5.8721326038136616E-17</v>
      </c>
      <c r="P697" s="343">
        <f t="shared" si="1760"/>
        <v>-3.5671030998794759E-17</v>
      </c>
      <c r="Q697" s="343">
        <f t="shared" si="1761"/>
        <v>-9.5487707216647122E-18</v>
      </c>
      <c r="R697" s="343">
        <f t="shared" si="1762"/>
        <v>1.7395823278355284E-17</v>
      </c>
      <c r="S697" s="343">
        <f t="shared" si="1763"/>
        <v>4.2842300658319668E-17</v>
      </c>
      <c r="T697" s="343">
        <f t="shared" si="1764"/>
        <v>6.4599227872670065E-17</v>
      </c>
      <c r="U697" s="343">
        <f t="shared" si="1765"/>
        <v>8.0792912958709004E-17</v>
      </c>
      <c r="V697" s="343">
        <f t="shared" si="1766"/>
        <v>9.0028766630310206E-17</v>
      </c>
      <c r="W697" s="343">
        <f t="shared" si="1767"/>
        <v>9.1511403370822445E-17</v>
      </c>
      <c r="X697" s="343">
        <f t="shared" si="1768"/>
        <v>8.5113139499690651E-17</v>
      </c>
      <c r="Y697" s="343">
        <f t="shared" si="1769"/>
        <v>7.1384989205290162E-17</v>
      </c>
      <c r="Z697" s="343">
        <f t="shared" si="1770"/>
        <v>5.1509211573010288E-17</v>
      </c>
      <c r="AA697" s="343">
        <f t="shared" si="1771"/>
        <v>2.719749522666546E-17</v>
      </c>
      <c r="AB697" s="343">
        <f t="shared" si="1772"/>
        <v>5.4354885355056389E-19</v>
      </c>
      <c r="AC697" s="343">
        <f t="shared" si="1773"/>
        <v>-2.6157207581858389E-17</v>
      </c>
      <c r="AD697" s="343">
        <f t="shared" si="1774"/>
        <v>-5.0605322863951858E-17</v>
      </c>
      <c r="AE697" s="343">
        <f t="shared" si="1775"/>
        <v>-7.0695341720675445E-17</v>
      </c>
      <c r="AF697" s="343">
        <f t="shared" si="1776"/>
        <v>-8.4697125217820939E-17</v>
      </c>
      <c r="AG697" s="343">
        <f t="shared" si="1777"/>
        <v>-9.1404849162313565E-17</v>
      </c>
      <c r="AH697" s="343">
        <f t="shared" si="1778"/>
        <v>-9.0240848872051556E-17</v>
      </c>
      <c r="AI697" s="343">
        <f t="shared" si="1779"/>
        <v>-8.1305367270447546E-17</v>
      </c>
      <c r="AJ697" s="343">
        <f t="shared" si="1780"/>
        <v>-6.536792203317362E-17</v>
      </c>
      <c r="AK697" s="343">
        <f t="shared" si="1781"/>
        <v>-4.3801035242636607E-17</v>
      </c>
      <c r="AL697" s="343">
        <f t="shared" si="1782"/>
        <v>-1.8462032707840215E-17</v>
      </c>
      <c r="AM697" s="343">
        <f t="shared" si="1783"/>
        <v>8.4669076871573462E-18</v>
      </c>
      <c r="AN697" s="343">
        <f t="shared" si="1784"/>
        <v>3.4666683677363996E-17</v>
      </c>
      <c r="AO697" s="343">
        <f t="shared" si="1785"/>
        <v>5.7880988146720778E-17</v>
      </c>
      <c r="AP697" s="343">
        <f t="shared" si="1786"/>
        <v>7.6110620781905856E-17</v>
      </c>
      <c r="AQ697" s="343">
        <f t="shared" si="1787"/>
        <v>8.7785657860926961E-17</v>
      </c>
      <c r="AR697" s="343">
        <f t="shared" si="1788"/>
        <v>9.1900653029910625E-17</v>
      </c>
      <c r="AS697" s="343">
        <f t="shared" si="1789"/>
        <v>8.8101225667976876E-17</v>
      </c>
      <c r="AT697" s="343">
        <f t="shared" si="1790"/>
        <v>7.6714579908355213E-17</v>
      </c>
      <c r="AU697" s="343">
        <f t="shared" si="1791"/>
        <v>5.8721326038136641E-17</v>
      </c>
      <c r="AV697" s="343">
        <f t="shared" si="1792"/>
        <v>3.5671030998794709E-17</v>
      </c>
      <c r="AW697" s="343">
        <f t="shared" si="1793"/>
        <v>9.5487707216647846E-18</v>
      </c>
      <c r="AX697" s="343">
        <f t="shared" si="1794"/>
        <v>-1.7395823278355293E-17</v>
      </c>
      <c r="AY697" s="343">
        <f t="shared" si="1795"/>
        <v>-4.2842300658319613E-17</v>
      </c>
      <c r="AZ697" s="343">
        <f t="shared" si="1796"/>
        <v>-6.4599227872670041E-17</v>
      </c>
      <c r="BA697" s="343">
        <f t="shared" si="1797"/>
        <v>-8.0792912958708967E-17</v>
      </c>
      <c r="BB697" s="343">
        <f t="shared" si="1798"/>
        <v>-9.0028766630310193E-17</v>
      </c>
      <c r="BC697" s="343">
        <f t="shared" si="1799"/>
        <v>-9.1511403370822445E-17</v>
      </c>
      <c r="BD697" s="343">
        <f t="shared" si="1800"/>
        <v>-8.5113139499690651E-17</v>
      </c>
      <c r="BE697" s="343">
        <f t="shared" si="1801"/>
        <v>-7.1384989205290125E-17</v>
      </c>
      <c r="BF697" s="343">
        <f t="shared" si="1802"/>
        <v>-5.1509211573010319E-17</v>
      </c>
      <c r="BG697" s="343">
        <f t="shared" si="1803"/>
        <v>-2.7197495226665491E-17</v>
      </c>
      <c r="BH697" s="343">
        <f t="shared" si="1804"/>
        <v>-5.4354885355068099E-19</v>
      </c>
      <c r="BI697" s="343">
        <f t="shared" si="1805"/>
        <v>2.6157207581858204E-17</v>
      </c>
      <c r="BJ697" s="343">
        <f t="shared" si="1806"/>
        <v>5.0605322863951901E-17</v>
      </c>
      <c r="BK697" s="343">
        <f t="shared" si="1807"/>
        <v>7.0695341720675433E-17</v>
      </c>
      <c r="BL697" s="343">
        <f t="shared" si="1808"/>
        <v>8.4697125217820902E-17</v>
      </c>
      <c r="BM697" s="343">
        <f t="shared" si="1809"/>
        <v>9.1404849162313578E-17</v>
      </c>
      <c r="BN697" s="343">
        <f t="shared" si="1810"/>
        <v>9.0240848872051569E-17</v>
      </c>
      <c r="BO697" s="343">
        <f t="shared" si="1811"/>
        <v>8.130536727044757E-17</v>
      </c>
      <c r="BP697" s="343">
        <f t="shared" si="1812"/>
        <v>6.5367922033173755E-17</v>
      </c>
      <c r="BQ697" s="343">
        <f t="shared" si="1813"/>
        <v>4.380103524263649E-17</v>
      </c>
      <c r="BR697" s="343">
        <f t="shared" si="1814"/>
        <v>1.8462032707840246E-17</v>
      </c>
    </row>
    <row r="698" spans="1:123">
      <c r="B698" s="340">
        <v>4</v>
      </c>
      <c r="C698" s="340">
        <f t="shared" si="1815"/>
        <v>1.0416666666666667E-3</v>
      </c>
      <c r="D698" s="341">
        <f t="shared" si="1751"/>
        <v>50.062498937991521</v>
      </c>
      <c r="E698" s="342" t="str">
        <f>J694</f>
        <v>0.0624989379915201</v>
      </c>
      <c r="F698" s="291">
        <v>4</v>
      </c>
      <c r="G698" s="343">
        <f t="shared" si="1816"/>
        <v>1.476988598192709E-16</v>
      </c>
      <c r="H698" s="343">
        <f t="shared" si="1752"/>
        <v>7.5397277794328958E-17</v>
      </c>
      <c r="I698" s="343">
        <f t="shared" si="1753"/>
        <v>-8.3828562967743769E-18</v>
      </c>
      <c r="J698" s="343">
        <f t="shared" si="1754"/>
        <v>-9.0886776507475384E-17</v>
      </c>
      <c r="K698" s="343">
        <f t="shared" si="1755"/>
        <v>-1.5955400888559394E-16</v>
      </c>
      <c r="L698" s="343">
        <f t="shared" si="1756"/>
        <v>-2.0393058977157303E-16</v>
      </c>
      <c r="M698" s="343">
        <f t="shared" si="1757"/>
        <v>-2.1726058700022989E-16</v>
      </c>
      <c r="N698" s="343">
        <f t="shared" si="1758"/>
        <v>-1.975146293302272E-16</v>
      </c>
      <c r="O698" s="343">
        <f t="shared" si="1759"/>
        <v>-1.476988598192709E-16</v>
      </c>
      <c r="P698" s="343">
        <f t="shared" si="1760"/>
        <v>-7.5397277794328983E-17</v>
      </c>
      <c r="Q698" s="343">
        <f t="shared" si="1761"/>
        <v>8.3828562967742537E-18</v>
      </c>
      <c r="R698" s="343">
        <f t="shared" si="1762"/>
        <v>9.0886776507475359E-17</v>
      </c>
      <c r="S698" s="343">
        <f t="shared" si="1763"/>
        <v>1.5955400888559397E-16</v>
      </c>
      <c r="T698" s="343">
        <f t="shared" si="1764"/>
        <v>2.0393058977157303E-16</v>
      </c>
      <c r="U698" s="343">
        <f t="shared" si="1765"/>
        <v>2.1726058700022989E-16</v>
      </c>
      <c r="V698" s="343">
        <f t="shared" si="1766"/>
        <v>1.9751462933022722E-16</v>
      </c>
      <c r="W698" s="343">
        <f t="shared" si="1767"/>
        <v>1.476988598192709E-16</v>
      </c>
      <c r="X698" s="343">
        <f t="shared" si="1768"/>
        <v>7.5397277794328995E-17</v>
      </c>
      <c r="Y698" s="343">
        <f t="shared" si="1769"/>
        <v>-8.3828562967742413E-18</v>
      </c>
      <c r="Z698" s="343">
        <f t="shared" si="1770"/>
        <v>-9.0886776507475335E-17</v>
      </c>
      <c r="AA698" s="343">
        <f t="shared" si="1771"/>
        <v>-1.5955400888559397E-16</v>
      </c>
      <c r="AB698" s="343">
        <f t="shared" si="1772"/>
        <v>-2.0393058977157296E-16</v>
      </c>
      <c r="AC698" s="343">
        <f t="shared" si="1773"/>
        <v>-2.1726058700022989E-16</v>
      </c>
      <c r="AD698" s="343">
        <f t="shared" si="1774"/>
        <v>-1.9751462933022722E-16</v>
      </c>
      <c r="AE698" s="343">
        <f t="shared" si="1775"/>
        <v>-1.476988598192709E-16</v>
      </c>
      <c r="AF698" s="343">
        <f t="shared" si="1776"/>
        <v>-7.5397277794328847E-17</v>
      </c>
      <c r="AG698" s="343">
        <f t="shared" si="1777"/>
        <v>8.3828562967742044E-18</v>
      </c>
      <c r="AH698" s="343">
        <f t="shared" si="1778"/>
        <v>9.088677650747531E-17</v>
      </c>
      <c r="AI698" s="343">
        <f t="shared" si="1779"/>
        <v>1.5955400888559397E-16</v>
      </c>
      <c r="AJ698" s="343">
        <f t="shared" si="1780"/>
        <v>2.0393058977157293E-16</v>
      </c>
      <c r="AK698" s="343">
        <f t="shared" si="1781"/>
        <v>2.1726058700022989E-16</v>
      </c>
      <c r="AL698" s="343">
        <f t="shared" si="1782"/>
        <v>1.9751462933022725E-16</v>
      </c>
      <c r="AM698" s="343">
        <f t="shared" si="1783"/>
        <v>1.476988598192709E-16</v>
      </c>
      <c r="AN698" s="343">
        <f t="shared" si="1784"/>
        <v>7.5397277794328884E-17</v>
      </c>
      <c r="AO698" s="343">
        <f t="shared" si="1785"/>
        <v>-8.3828562967741797E-18</v>
      </c>
      <c r="AP698" s="343">
        <f t="shared" si="1786"/>
        <v>-9.0886776507475285E-17</v>
      </c>
      <c r="AQ698" s="343">
        <f t="shared" si="1787"/>
        <v>-1.5955400888559392E-16</v>
      </c>
      <c r="AR698" s="343">
        <f t="shared" si="1788"/>
        <v>-2.0393058977157293E-16</v>
      </c>
      <c r="AS698" s="343">
        <f t="shared" si="1789"/>
        <v>-2.1726058700022989E-16</v>
      </c>
      <c r="AT698" s="343">
        <f t="shared" si="1790"/>
        <v>-1.9751462933022725E-16</v>
      </c>
      <c r="AU698" s="343">
        <f t="shared" si="1791"/>
        <v>-1.4769885981927122E-16</v>
      </c>
      <c r="AV698" s="343">
        <f t="shared" si="1792"/>
        <v>-7.5397277794328897E-17</v>
      </c>
      <c r="AW698" s="343">
        <f t="shared" si="1793"/>
        <v>8.3828562967741427E-18</v>
      </c>
      <c r="AX698" s="343">
        <f t="shared" si="1794"/>
        <v>9.0886776507474915E-17</v>
      </c>
      <c r="AY698" s="343">
        <f t="shared" si="1795"/>
        <v>1.5955400888559392E-16</v>
      </c>
      <c r="AZ698" s="343">
        <f t="shared" si="1796"/>
        <v>2.0393058977157293E-16</v>
      </c>
      <c r="BA698" s="343">
        <f t="shared" si="1797"/>
        <v>2.1726058700022987E-16</v>
      </c>
      <c r="BB698" s="343">
        <f t="shared" si="1798"/>
        <v>1.9751462933022727E-16</v>
      </c>
      <c r="BC698" s="343">
        <f t="shared" si="1799"/>
        <v>1.4769885981927122E-16</v>
      </c>
      <c r="BD698" s="343">
        <f t="shared" si="1800"/>
        <v>7.5397277794328921E-17</v>
      </c>
      <c r="BE698" s="343">
        <f t="shared" si="1801"/>
        <v>-8.3828562967741304E-18</v>
      </c>
      <c r="BF698" s="343">
        <f t="shared" si="1802"/>
        <v>-9.0886776507475593E-17</v>
      </c>
      <c r="BG698" s="343">
        <f t="shared" si="1803"/>
        <v>-1.5955400888559387E-16</v>
      </c>
      <c r="BH698" s="343">
        <f t="shared" si="1804"/>
        <v>-2.0393058977157293E-16</v>
      </c>
      <c r="BI698" s="343">
        <f t="shared" si="1805"/>
        <v>-2.1726058700022987E-16</v>
      </c>
      <c r="BJ698" s="343">
        <f t="shared" si="1806"/>
        <v>-1.9751462933022727E-16</v>
      </c>
      <c r="BK698" s="343">
        <f t="shared" si="1807"/>
        <v>-1.4769885981927127E-16</v>
      </c>
      <c r="BL698" s="343">
        <f t="shared" si="1808"/>
        <v>-7.5397277794328946E-17</v>
      </c>
      <c r="BM698" s="343">
        <f t="shared" si="1809"/>
        <v>8.3828562967741058E-18</v>
      </c>
      <c r="BN698" s="343">
        <f t="shared" si="1810"/>
        <v>9.0886776507474866E-17</v>
      </c>
      <c r="BO698" s="343">
        <f t="shared" si="1811"/>
        <v>1.5955400888559387E-16</v>
      </c>
      <c r="BP698" s="343">
        <f t="shared" si="1812"/>
        <v>2.0393058977157293E-16</v>
      </c>
      <c r="BQ698" s="343">
        <f t="shared" si="1813"/>
        <v>2.1726058700022987E-16</v>
      </c>
      <c r="BR698" s="343">
        <f t="shared" si="1814"/>
        <v>1.975146293302273E-16</v>
      </c>
    </row>
    <row r="699" spans="1:123">
      <c r="B699" s="340">
        <v>5</v>
      </c>
      <c r="C699" s="340">
        <f t="shared" si="1815"/>
        <v>1.3020833333333333E-3</v>
      </c>
      <c r="D699" s="341">
        <f t="shared" si="1751"/>
        <v>50.063717044889621</v>
      </c>
      <c r="E699" s="342" t="str">
        <f>K694</f>
        <v>0.0637170448896229</v>
      </c>
      <c r="F699" s="291">
        <v>5</v>
      </c>
      <c r="G699" s="343">
        <f t="shared" si="1816"/>
        <v>-5.4733117470212577E-16</v>
      </c>
      <c r="H699" s="343">
        <f t="shared" si="1752"/>
        <v>-9.2006957627229682E-16</v>
      </c>
      <c r="I699" s="343">
        <f t="shared" si="1753"/>
        <v>-1.0755266732869126E-15</v>
      </c>
      <c r="J699" s="343">
        <f t="shared" si="1754"/>
        <v>-9.7699011081885153E-16</v>
      </c>
      <c r="K699" s="343">
        <f t="shared" si="1755"/>
        <v>-6.4773003429148948E-16</v>
      </c>
      <c r="L699" s="343">
        <f t="shared" si="1756"/>
        <v>-1.6550367077865636E-16</v>
      </c>
      <c r="M699" s="343">
        <f t="shared" si="1757"/>
        <v>3.5580762111667688E-16</v>
      </c>
      <c r="N699" s="343">
        <f t="shared" si="1758"/>
        <v>7.9309228493865671E-16</v>
      </c>
      <c r="O699" s="343">
        <f t="shared" si="1759"/>
        <v>1.0430822802393747E-15</v>
      </c>
      <c r="P699" s="343">
        <f t="shared" si="1760"/>
        <v>1.0467406018774925E-15</v>
      </c>
      <c r="Q699" s="343">
        <f t="shared" si="1761"/>
        <v>8.0320330986573786E-16</v>
      </c>
      <c r="R699" s="343">
        <f t="shared" si="1762"/>
        <v>3.6998355525365842E-16</v>
      </c>
      <c r="S699" s="343">
        <f t="shared" si="1763"/>
        <v>-1.5061058019092669E-16</v>
      </c>
      <c r="T699" s="343">
        <f t="shared" si="1764"/>
        <v>-6.3563690186610123E-16</v>
      </c>
      <c r="U699" s="343">
        <f t="shared" si="1765"/>
        <v>-9.7055282012951957E-16</v>
      </c>
      <c r="V699" s="343">
        <f t="shared" si="1766"/>
        <v>-1.0762654386248739E-15</v>
      </c>
      <c r="W699" s="343">
        <f t="shared" si="1767"/>
        <v>-9.2780993268345177E-16</v>
      </c>
      <c r="X699" s="343">
        <f t="shared" si="1768"/>
        <v>-5.6024517918942961E-16</v>
      </c>
      <c r="Y699" s="343">
        <f t="shared" si="1769"/>
        <v>-6.037434086817344E-17</v>
      </c>
      <c r="Z699" s="343">
        <f t="shared" si="1770"/>
        <v>4.5375434912411357E-16</v>
      </c>
      <c r="AA699" s="343">
        <f t="shared" si="1771"/>
        <v>8.6072555943437963E-16</v>
      </c>
      <c r="AB699" s="343">
        <f t="shared" si="1772"/>
        <v>1.064429998142513E-15</v>
      </c>
      <c r="AC699" s="343">
        <f t="shared" si="1773"/>
        <v>1.0167613401099449E-15</v>
      </c>
      <c r="AD699" s="343">
        <f t="shared" si="1774"/>
        <v>7.2897689507806896E-16</v>
      </c>
      <c r="AE699" s="343">
        <f t="shared" si="1775"/>
        <v>2.6903910986603194E-16</v>
      </c>
      <c r="AF699" s="343">
        <f t="shared" si="1776"/>
        <v>-2.5443427121365515E-16</v>
      </c>
      <c r="AG699" s="343">
        <f t="shared" si="1777"/>
        <v>-7.1782109819063007E-16</v>
      </c>
      <c r="AH699" s="343">
        <f t="shared" si="1778"/>
        <v>-1.0116891097707551E-15</v>
      </c>
      <c r="AI699" s="343">
        <f t="shared" si="1779"/>
        <v>-1.0666391794423419E-15</v>
      </c>
      <c r="AJ699" s="343">
        <f t="shared" si="1780"/>
        <v>-8.6969443770380914E-16</v>
      </c>
      <c r="AK699" s="343">
        <f t="shared" si="1781"/>
        <v>-4.6736485675060805E-16</v>
      </c>
      <c r="AL699" s="343">
        <f t="shared" si="1782"/>
        <v>4.533642694884094E-17</v>
      </c>
      <c r="AM699" s="343">
        <f t="shared" si="1783"/>
        <v>5.473311747021238E-16</v>
      </c>
      <c r="AN699" s="343">
        <f t="shared" si="1784"/>
        <v>9.2006957627229662E-16</v>
      </c>
      <c r="AO699" s="343">
        <f t="shared" si="1785"/>
        <v>1.0755266732869128E-15</v>
      </c>
      <c r="AP699" s="343">
        <f t="shared" si="1786"/>
        <v>9.7699011081885173E-16</v>
      </c>
      <c r="AQ699" s="343">
        <f t="shared" si="1787"/>
        <v>6.4773003429149125E-16</v>
      </c>
      <c r="AR699" s="343">
        <f t="shared" si="1788"/>
        <v>1.6550367077865606E-16</v>
      </c>
      <c r="AS699" s="343">
        <f t="shared" si="1789"/>
        <v>-3.558076211166754E-16</v>
      </c>
      <c r="AT699" s="343">
        <f t="shared" si="1790"/>
        <v>-7.9309228493865681E-16</v>
      </c>
      <c r="AU699" s="343">
        <f t="shared" si="1791"/>
        <v>-1.0430822802393745E-15</v>
      </c>
      <c r="AV699" s="343">
        <f t="shared" si="1792"/>
        <v>-1.0467406018774925E-15</v>
      </c>
      <c r="AW699" s="343">
        <f t="shared" si="1793"/>
        <v>-8.0320330986573894E-16</v>
      </c>
      <c r="AX699" s="343">
        <f t="shared" si="1794"/>
        <v>-3.6998355525365729E-16</v>
      </c>
      <c r="AY699" s="343">
        <f t="shared" si="1795"/>
        <v>1.5061058019092602E-16</v>
      </c>
      <c r="AZ699" s="343">
        <f t="shared" si="1796"/>
        <v>6.3563690186610212E-16</v>
      </c>
      <c r="BA699" s="343">
        <f t="shared" si="1797"/>
        <v>9.7055282012951937E-16</v>
      </c>
      <c r="BB699" s="343">
        <f t="shared" si="1798"/>
        <v>1.0762654386248741E-15</v>
      </c>
      <c r="BC699" s="343">
        <f t="shared" si="1799"/>
        <v>9.2780993268345197E-16</v>
      </c>
      <c r="BD699" s="343">
        <f t="shared" si="1800"/>
        <v>5.6024517918943187E-16</v>
      </c>
      <c r="BE699" s="343">
        <f t="shared" si="1801"/>
        <v>6.0374340868174105E-17</v>
      </c>
      <c r="BF699" s="343">
        <f t="shared" si="1802"/>
        <v>-4.537543491241112E-16</v>
      </c>
      <c r="BG699" s="343">
        <f t="shared" si="1803"/>
        <v>-8.6072555943437933E-16</v>
      </c>
      <c r="BH699" s="343">
        <f t="shared" si="1804"/>
        <v>-1.0644299981425126E-15</v>
      </c>
      <c r="BI699" s="343">
        <f t="shared" si="1805"/>
        <v>-1.0167613401099451E-15</v>
      </c>
      <c r="BJ699" s="343">
        <f t="shared" si="1806"/>
        <v>-7.2897689507806945E-16</v>
      </c>
      <c r="BK699" s="343">
        <f t="shared" si="1807"/>
        <v>-2.6903910986603075E-16</v>
      </c>
      <c r="BL699" s="343">
        <f t="shared" si="1808"/>
        <v>2.5443427121365451E-16</v>
      </c>
      <c r="BM699" s="343">
        <f t="shared" si="1809"/>
        <v>7.1782109819063096E-16</v>
      </c>
      <c r="BN699" s="343">
        <f t="shared" si="1810"/>
        <v>1.0116891097707547E-15</v>
      </c>
      <c r="BO699" s="343">
        <f t="shared" si="1811"/>
        <v>1.0666391794423417E-15</v>
      </c>
      <c r="BP699" s="343">
        <f t="shared" si="1812"/>
        <v>8.6969443770380954E-16</v>
      </c>
      <c r="BQ699" s="343">
        <f t="shared" si="1813"/>
        <v>4.6736485675060697E-16</v>
      </c>
      <c r="BR699" s="343">
        <f t="shared" si="1814"/>
        <v>-4.533642694884028E-17</v>
      </c>
    </row>
    <row r="700" spans="1:123">
      <c r="B700" s="340">
        <v>6</v>
      </c>
      <c r="C700" s="340">
        <f t="shared" si="1815"/>
        <v>1.5624999999999999E-3</v>
      </c>
      <c r="D700" s="341">
        <f t="shared" si="1751"/>
        <v>50.064321521814151</v>
      </c>
      <c r="E700" s="342" t="str">
        <f>L694</f>
        <v>0.0643215218141499</v>
      </c>
      <c r="F700" s="291">
        <v>6</v>
      </c>
      <c r="G700" s="343">
        <f t="shared" si="1816"/>
        <v>-4.8641332146045921E-18</v>
      </c>
      <c r="H700" s="343">
        <f t="shared" si="1752"/>
        <v>-9.8959380106105438E-17</v>
      </c>
      <c r="I700" s="343">
        <f t="shared" si="1753"/>
        <v>-1.596993016064428E-16</v>
      </c>
      <c r="J700" s="343">
        <f t="shared" si="1754"/>
        <v>-1.6661085267728703E-16</v>
      </c>
      <c r="K700" s="343">
        <f t="shared" si="1755"/>
        <v>-1.1736442055551791E-16</v>
      </c>
      <c r="L700" s="343">
        <f t="shared" si="1756"/>
        <v>-2.8559045837531585E-17</v>
      </c>
      <c r="M700" s="343">
        <f t="shared" si="1757"/>
        <v>6.9872463014991857E-17</v>
      </c>
      <c r="N700" s="343">
        <f t="shared" si="1758"/>
        <v>1.4475270530492998E-16</v>
      </c>
      <c r="O700" s="343">
        <f t="shared" si="1759"/>
        <v>1.708424885042776E-16</v>
      </c>
      <c r="P700" s="343">
        <f t="shared" si="1760"/>
        <v>1.3934797005797754E-16</v>
      </c>
      <c r="Q700" s="343">
        <f t="shared" si="1761"/>
        <v>6.0884716774228829E-17</v>
      </c>
      <c r="R700" s="343">
        <f t="shared" si="1762"/>
        <v>-3.8100386355140821E-17</v>
      </c>
      <c r="S700" s="343">
        <f t="shared" si="1763"/>
        <v>-1.2424334371680105E-16</v>
      </c>
      <c r="T700" s="343">
        <f t="shared" si="1764"/>
        <v>-1.6850874330762015E-16</v>
      </c>
      <c r="U700" s="343">
        <f t="shared" si="1765"/>
        <v>-1.5597645521835095E-16</v>
      </c>
      <c r="V700" s="343">
        <f t="shared" si="1766"/>
        <v>-9.087062218983505E-17</v>
      </c>
      <c r="W700" s="343">
        <f t="shared" si="1767"/>
        <v>4.8641332146045058E-18</v>
      </c>
      <c r="X700" s="343">
        <f t="shared" si="1768"/>
        <v>9.8959380106105315E-17</v>
      </c>
      <c r="Y700" s="343">
        <f t="shared" si="1769"/>
        <v>1.5969930160644275E-16</v>
      </c>
      <c r="Z700" s="343">
        <f t="shared" si="1770"/>
        <v>1.6661085267728708E-16</v>
      </c>
      <c r="AA700" s="343">
        <f t="shared" si="1771"/>
        <v>1.1736442055551781E-16</v>
      </c>
      <c r="AB700" s="343">
        <f t="shared" si="1772"/>
        <v>2.8559045837531566E-17</v>
      </c>
      <c r="AC700" s="343">
        <f t="shared" si="1773"/>
        <v>-6.9872463014991808E-17</v>
      </c>
      <c r="AD700" s="343">
        <f t="shared" si="1774"/>
        <v>-1.4475270530492996E-16</v>
      </c>
      <c r="AE700" s="343">
        <f t="shared" si="1775"/>
        <v>-1.708424885042776E-16</v>
      </c>
      <c r="AF700" s="343">
        <f t="shared" si="1776"/>
        <v>-1.3934797005797759E-16</v>
      </c>
      <c r="AG700" s="343">
        <f t="shared" si="1777"/>
        <v>-6.0884716774229014E-17</v>
      </c>
      <c r="AH700" s="343">
        <f t="shared" si="1778"/>
        <v>3.8100386355140895E-17</v>
      </c>
      <c r="AI700" s="343">
        <f t="shared" si="1779"/>
        <v>1.2424334371680092E-16</v>
      </c>
      <c r="AJ700" s="343">
        <f t="shared" si="1780"/>
        <v>1.6850874330762015E-16</v>
      </c>
      <c r="AK700" s="343">
        <f t="shared" si="1781"/>
        <v>1.559764552183511E-16</v>
      </c>
      <c r="AL700" s="343">
        <f t="shared" si="1782"/>
        <v>9.0870622189835111E-17</v>
      </c>
      <c r="AM700" s="343">
        <f t="shared" si="1783"/>
        <v>-4.8641332146047277E-18</v>
      </c>
      <c r="AN700" s="343">
        <f t="shared" si="1784"/>
        <v>-9.8959380106105266E-17</v>
      </c>
      <c r="AO700" s="343">
        <f t="shared" si="1785"/>
        <v>-1.5969930160644285E-16</v>
      </c>
      <c r="AP700" s="343">
        <f t="shared" si="1786"/>
        <v>-1.6661085267728708E-16</v>
      </c>
      <c r="AQ700" s="343">
        <f t="shared" si="1787"/>
        <v>-1.1736442055551789E-16</v>
      </c>
      <c r="AR700" s="343">
        <f t="shared" si="1788"/>
        <v>-2.8559045837531942E-17</v>
      </c>
      <c r="AS700" s="343">
        <f t="shared" si="1789"/>
        <v>6.9872463014991759E-17</v>
      </c>
      <c r="AT700" s="343">
        <f t="shared" si="1790"/>
        <v>1.4475270530492976E-16</v>
      </c>
      <c r="AU700" s="343">
        <f t="shared" si="1791"/>
        <v>1.708424885042776E-16</v>
      </c>
      <c r="AV700" s="343">
        <f t="shared" si="1792"/>
        <v>1.3934797005797744E-16</v>
      </c>
      <c r="AW700" s="343">
        <f t="shared" si="1793"/>
        <v>6.0884716774229088E-17</v>
      </c>
      <c r="AX700" s="343">
        <f t="shared" si="1794"/>
        <v>-3.8100386355140833E-17</v>
      </c>
      <c r="AY700" s="343">
        <f t="shared" si="1795"/>
        <v>-1.2424334371680088E-16</v>
      </c>
      <c r="AZ700" s="343">
        <f t="shared" si="1796"/>
        <v>-1.6850874330762012E-16</v>
      </c>
      <c r="BA700" s="343">
        <f t="shared" si="1797"/>
        <v>-1.5597645521835112E-16</v>
      </c>
      <c r="BB700" s="343">
        <f t="shared" si="1798"/>
        <v>-9.0870622189835161E-17</v>
      </c>
      <c r="BC700" s="343">
        <f t="shared" si="1799"/>
        <v>4.8641332146046907E-18</v>
      </c>
      <c r="BD700" s="343">
        <f t="shared" si="1800"/>
        <v>9.8959380106105241E-17</v>
      </c>
      <c r="BE700" s="343">
        <f t="shared" si="1801"/>
        <v>1.596993016064428E-16</v>
      </c>
      <c r="BF700" s="343">
        <f t="shared" si="1802"/>
        <v>1.666108526772871E-16</v>
      </c>
      <c r="BG700" s="343">
        <f t="shared" si="1803"/>
        <v>1.1736442055551791E-16</v>
      </c>
      <c r="BH700" s="343">
        <f t="shared" si="1804"/>
        <v>2.8559045837532004E-17</v>
      </c>
      <c r="BI700" s="343">
        <f t="shared" si="1805"/>
        <v>-6.9872463014991143E-17</v>
      </c>
      <c r="BJ700" s="343">
        <f t="shared" si="1806"/>
        <v>-1.4475270530493006E-16</v>
      </c>
      <c r="BK700" s="343">
        <f t="shared" si="1807"/>
        <v>-1.7084248850427762E-16</v>
      </c>
      <c r="BL700" s="343">
        <f t="shared" si="1808"/>
        <v>-1.3934797005797783E-16</v>
      </c>
      <c r="BM700" s="343">
        <f t="shared" si="1809"/>
        <v>-6.088471677422857E-17</v>
      </c>
      <c r="BN700" s="343">
        <f t="shared" si="1810"/>
        <v>3.8100386355140759E-17</v>
      </c>
      <c r="BO700" s="343">
        <f t="shared" si="1811"/>
        <v>1.2424334371680083E-16</v>
      </c>
      <c r="BP700" s="343">
        <f t="shared" si="1812"/>
        <v>1.6850874330762E-16</v>
      </c>
      <c r="BQ700" s="343">
        <f t="shared" si="1813"/>
        <v>1.559764552183509E-16</v>
      </c>
      <c r="BR700" s="343">
        <f t="shared" si="1814"/>
        <v>9.087062218983521E-17</v>
      </c>
    </row>
    <row r="701" spans="1:123">
      <c r="B701" s="340">
        <v>7</v>
      </c>
      <c r="C701" s="340">
        <f t="shared" si="1815"/>
        <v>1.8229166666666665E-3</v>
      </c>
      <c r="D701" s="341">
        <f t="shared" si="1751"/>
        <v>50.064306547321891</v>
      </c>
      <c r="E701" s="342" t="str">
        <f>M694</f>
        <v>0.0643065473218899</v>
      </c>
      <c r="F701" s="291">
        <v>7</v>
      </c>
      <c r="G701" s="343">
        <f t="shared" si="1816"/>
        <v>-1.2293446065038312E-16</v>
      </c>
      <c r="H701" s="343">
        <f t="shared" si="1752"/>
        <v>-1.5749260269425201E-16</v>
      </c>
      <c r="I701" s="343">
        <f t="shared" si="1753"/>
        <v>-1.2055239576953921E-16</v>
      </c>
      <c r="J701" s="343">
        <f t="shared" si="1754"/>
        <v>-2.8883921521299172E-17</v>
      </c>
      <c r="K701" s="343">
        <f t="shared" si="1755"/>
        <v>7.5897249229392806E-17</v>
      </c>
      <c r="L701" s="343">
        <f t="shared" si="1756"/>
        <v>1.4622265559289435E-16</v>
      </c>
      <c r="M701" s="343">
        <f t="shared" si="1757"/>
        <v>1.5016603335414041E-16</v>
      </c>
      <c r="N701" s="343">
        <f t="shared" si="1758"/>
        <v>8.5937171452641543E-17</v>
      </c>
      <c r="O701" s="343">
        <f t="shared" si="1759"/>
        <v>-1.7305369623505055E-17</v>
      </c>
      <c r="P701" s="343">
        <f t="shared" si="1760"/>
        <v>-1.1269163468919219E-16</v>
      </c>
      <c r="Q701" s="343">
        <f t="shared" si="1761"/>
        <v>-1.5691825361905581E-16</v>
      </c>
      <c r="R701" s="343">
        <f t="shared" si="1762"/>
        <v>-1.2990726605271834E-16</v>
      </c>
      <c r="S701" s="343">
        <f t="shared" si="1763"/>
        <v>-4.3921095633995209E-17</v>
      </c>
      <c r="T701" s="343">
        <f t="shared" si="1764"/>
        <v>6.200433395627276E-17</v>
      </c>
      <c r="U701" s="343">
        <f t="shared" si="1765"/>
        <v>1.3978109223798131E-16</v>
      </c>
      <c r="V701" s="343">
        <f t="shared" si="1766"/>
        <v>1.5410015700856803E-16</v>
      </c>
      <c r="W701" s="343">
        <f t="shared" si="1767"/>
        <v>9.8460972226943044E-17</v>
      </c>
      <c r="X701" s="343">
        <f t="shared" si="1768"/>
        <v>-1.8774354491980257E-18</v>
      </c>
      <c r="Y701" s="343">
        <f t="shared" si="1769"/>
        <v>-1.0136352668243053E-16</v>
      </c>
      <c r="Z701" s="343">
        <f t="shared" si="1770"/>
        <v>-1.5483269598126504E-16</v>
      </c>
      <c r="AA701" s="343">
        <f t="shared" si="1771"/>
        <v>-1.3801105834927449E-16</v>
      </c>
      <c r="AB701" s="343">
        <f t="shared" si="1772"/>
        <v>-5.8535285586022638E-17</v>
      </c>
      <c r="AC701" s="343">
        <f t="shared" si="1773"/>
        <v>4.7514283052137158E-17</v>
      </c>
      <c r="AD701" s="343">
        <f t="shared" si="1774"/>
        <v>1.3199336055269874E-16</v>
      </c>
      <c r="AE701" s="343">
        <f t="shared" si="1775"/>
        <v>1.565502119112884E-16</v>
      </c>
      <c r="AF701" s="343">
        <f t="shared" si="1776"/>
        <v>1.1003654001445653E-16</v>
      </c>
      <c r="AG701" s="343">
        <f t="shared" si="1777"/>
        <v>1.3568579454795389E-17</v>
      </c>
      <c r="AH701" s="343">
        <f t="shared" si="1778"/>
        <v>-8.9059232502776669E-17</v>
      </c>
      <c r="AI701" s="343">
        <f t="shared" si="1779"/>
        <v>-1.5125601484101341E-16</v>
      </c>
      <c r="AJ701" s="343">
        <f t="shared" si="1780"/>
        <v>-1.4478572870940838E-16</v>
      </c>
      <c r="AK701" s="343">
        <f t="shared" si="1781"/>
        <v>-7.2585748739214892E-17</v>
      </c>
      <c r="AL701" s="343">
        <f t="shared" si="1782"/>
        <v>3.2566643628260272E-17</v>
      </c>
      <c r="AM701" s="343">
        <f t="shared" si="1783"/>
        <v>1.2293446065038317E-16</v>
      </c>
      <c r="AN701" s="343">
        <f t="shared" si="1784"/>
        <v>1.5749260269425204E-16</v>
      </c>
      <c r="AO701" s="343">
        <f t="shared" si="1785"/>
        <v>1.2055239576953928E-16</v>
      </c>
      <c r="AP701" s="343">
        <f t="shared" si="1786"/>
        <v>2.8883921521299098E-17</v>
      </c>
      <c r="AQ701" s="343">
        <f t="shared" si="1787"/>
        <v>-7.5897249229392572E-17</v>
      </c>
      <c r="AR701" s="343">
        <f t="shared" si="1788"/>
        <v>-1.4622265559289433E-16</v>
      </c>
      <c r="AS701" s="343">
        <f t="shared" si="1789"/>
        <v>-1.5016603335414036E-16</v>
      </c>
      <c r="AT701" s="343">
        <f t="shared" si="1790"/>
        <v>-8.5937171452641765E-17</v>
      </c>
      <c r="AU701" s="343">
        <f t="shared" si="1791"/>
        <v>1.7305369623504916E-17</v>
      </c>
      <c r="AV701" s="343">
        <f t="shared" si="1792"/>
        <v>1.1269163468919229E-16</v>
      </c>
      <c r="AW701" s="343">
        <f t="shared" si="1793"/>
        <v>1.5691825361905581E-16</v>
      </c>
      <c r="AX701" s="343">
        <f t="shared" si="1794"/>
        <v>1.2990726605271841E-16</v>
      </c>
      <c r="AY701" s="343">
        <f t="shared" si="1795"/>
        <v>4.3921095633995067E-17</v>
      </c>
      <c r="AZ701" s="343">
        <f t="shared" si="1796"/>
        <v>-6.2004333956272637E-17</v>
      </c>
      <c r="BA701" s="343">
        <f t="shared" si="1797"/>
        <v>-1.3978109223798121E-16</v>
      </c>
      <c r="BB701" s="343">
        <f t="shared" si="1798"/>
        <v>-1.5410015700856798E-16</v>
      </c>
      <c r="BC701" s="343">
        <f t="shared" si="1799"/>
        <v>-9.8460972226942711E-17</v>
      </c>
      <c r="BD701" s="343">
        <f t="shared" si="1800"/>
        <v>1.8774354491973355E-18</v>
      </c>
      <c r="BE701" s="343">
        <f t="shared" si="1801"/>
        <v>1.0136352668243019E-16</v>
      </c>
      <c r="BF701" s="343">
        <f t="shared" si="1802"/>
        <v>1.5483269598126502E-16</v>
      </c>
      <c r="BG701" s="343">
        <f t="shared" si="1803"/>
        <v>1.3801105834927457E-16</v>
      </c>
      <c r="BH701" s="343">
        <f t="shared" si="1804"/>
        <v>5.853528558602249E-17</v>
      </c>
      <c r="BI701" s="343">
        <f t="shared" si="1805"/>
        <v>-4.7514283052137565E-17</v>
      </c>
      <c r="BJ701" s="343">
        <f t="shared" si="1806"/>
        <v>-1.3199336055269835E-16</v>
      </c>
      <c r="BK701" s="343">
        <f t="shared" si="1807"/>
        <v>-1.5655021191128843E-16</v>
      </c>
      <c r="BL701" s="343">
        <f t="shared" si="1808"/>
        <v>-1.1003654001445663E-16</v>
      </c>
      <c r="BM701" s="343">
        <f t="shared" si="1809"/>
        <v>-1.3568579454795525E-17</v>
      </c>
      <c r="BN701" s="343">
        <f t="shared" si="1810"/>
        <v>8.9059232502777039E-17</v>
      </c>
      <c r="BO701" s="343">
        <f t="shared" si="1811"/>
        <v>1.5125601484101351E-16</v>
      </c>
      <c r="BP701" s="343">
        <f t="shared" si="1812"/>
        <v>1.4478572870940863E-16</v>
      </c>
      <c r="BQ701" s="343">
        <f t="shared" si="1813"/>
        <v>7.2585748739215003E-17</v>
      </c>
      <c r="BR701" s="343">
        <f t="shared" si="1814"/>
        <v>-3.2566643628260137E-17</v>
      </c>
    </row>
    <row r="702" spans="1:123">
      <c r="B702" s="340">
        <v>8</v>
      </c>
      <c r="C702" s="340">
        <f t="shared" si="1815"/>
        <v>2.0833333333333333E-3</v>
      </c>
      <c r="D702" s="341">
        <f t="shared" si="1751"/>
        <v>50.063672265625371</v>
      </c>
      <c r="E702" s="342" t="str">
        <f>N694</f>
        <v>0.0636722656253692</v>
      </c>
      <c r="F702" s="291">
        <v>8</v>
      </c>
      <c r="G702" s="343">
        <f t="shared" si="1816"/>
        <v>-1.7466025242722991E-16</v>
      </c>
      <c r="H702" s="343">
        <f t="shared" si="1752"/>
        <v>4.8008604920379179E-17</v>
      </c>
      <c r="I702" s="343">
        <f t="shared" si="1753"/>
        <v>2.4255467261624187E-16</v>
      </c>
      <c r="J702" s="343">
        <f t="shared" si="1754"/>
        <v>2.9501550271047601E-16</v>
      </c>
      <c r="K702" s="343">
        <f t="shared" si="1755"/>
        <v>1.7466025242722994E-16</v>
      </c>
      <c r="L702" s="343">
        <f t="shared" si="1756"/>
        <v>-4.8008604920379142E-17</v>
      </c>
      <c r="M702" s="343">
        <f t="shared" si="1757"/>
        <v>-2.4255467261624182E-16</v>
      </c>
      <c r="N702" s="343">
        <f t="shared" si="1758"/>
        <v>-2.9501550271047601E-16</v>
      </c>
      <c r="O702" s="343">
        <f t="shared" si="1759"/>
        <v>-1.7466025242722994E-16</v>
      </c>
      <c r="P702" s="343">
        <f t="shared" si="1760"/>
        <v>4.8008604920379105E-17</v>
      </c>
      <c r="Q702" s="343">
        <f t="shared" si="1761"/>
        <v>2.4255467261624163E-16</v>
      </c>
      <c r="R702" s="343">
        <f t="shared" si="1762"/>
        <v>2.9501550271047601E-16</v>
      </c>
      <c r="S702" s="343">
        <f t="shared" si="1763"/>
        <v>1.7466025242722977E-16</v>
      </c>
      <c r="T702" s="343">
        <f t="shared" si="1764"/>
        <v>-4.8008604920379068E-17</v>
      </c>
      <c r="U702" s="343">
        <f t="shared" si="1765"/>
        <v>-2.4255467261624163E-16</v>
      </c>
      <c r="V702" s="343">
        <f t="shared" si="1766"/>
        <v>-2.9501550271047601E-16</v>
      </c>
      <c r="W702" s="343">
        <f t="shared" si="1767"/>
        <v>-1.7466025242722979E-16</v>
      </c>
      <c r="X702" s="343">
        <f t="shared" si="1768"/>
        <v>4.8008604920379037E-17</v>
      </c>
      <c r="Y702" s="343">
        <f t="shared" si="1769"/>
        <v>2.4255467261624163E-16</v>
      </c>
      <c r="Z702" s="343">
        <f t="shared" si="1770"/>
        <v>2.9501550271047606E-16</v>
      </c>
      <c r="AA702" s="343">
        <f t="shared" si="1771"/>
        <v>1.7466025242722982E-16</v>
      </c>
      <c r="AB702" s="343">
        <f t="shared" si="1772"/>
        <v>-4.8008604920378476E-17</v>
      </c>
      <c r="AC702" s="343">
        <f t="shared" si="1773"/>
        <v>-2.4255467261624158E-16</v>
      </c>
      <c r="AD702" s="343">
        <f t="shared" si="1774"/>
        <v>-2.9501550271047606E-16</v>
      </c>
      <c r="AE702" s="343">
        <f t="shared" si="1775"/>
        <v>-1.7466025242722989E-16</v>
      </c>
      <c r="AF702" s="343">
        <f t="shared" si="1776"/>
        <v>4.8008604920379487E-17</v>
      </c>
      <c r="AG702" s="343">
        <f t="shared" si="1777"/>
        <v>2.4255467261624158E-16</v>
      </c>
      <c r="AH702" s="343">
        <f t="shared" si="1778"/>
        <v>2.9501550271047606E-16</v>
      </c>
      <c r="AI702" s="343">
        <f t="shared" si="1779"/>
        <v>1.7466025242722991E-16</v>
      </c>
      <c r="AJ702" s="343">
        <f t="shared" si="1780"/>
        <v>-4.8008604920378403E-17</v>
      </c>
      <c r="AK702" s="343">
        <f t="shared" si="1781"/>
        <v>-2.4255467261624153E-16</v>
      </c>
      <c r="AL702" s="343">
        <f t="shared" si="1782"/>
        <v>-2.9501550271047606E-16</v>
      </c>
      <c r="AM702" s="343">
        <f t="shared" si="1783"/>
        <v>-1.7466025242722991E-16</v>
      </c>
      <c r="AN702" s="343">
        <f t="shared" si="1784"/>
        <v>4.8008604920379413E-17</v>
      </c>
      <c r="AO702" s="343">
        <f t="shared" si="1785"/>
        <v>2.4255467261624153E-16</v>
      </c>
      <c r="AP702" s="343">
        <f t="shared" si="1786"/>
        <v>2.9501550271047606E-16</v>
      </c>
      <c r="AQ702" s="343">
        <f t="shared" si="1787"/>
        <v>1.7466025242722994E-16</v>
      </c>
      <c r="AR702" s="343">
        <f t="shared" si="1788"/>
        <v>-4.8008604920378329E-17</v>
      </c>
      <c r="AS702" s="343">
        <f t="shared" si="1789"/>
        <v>-2.4255467261624148E-16</v>
      </c>
      <c r="AT702" s="343">
        <f t="shared" si="1790"/>
        <v>-2.9501550271047606E-16</v>
      </c>
      <c r="AU702" s="343">
        <f t="shared" si="1791"/>
        <v>-1.7466025242723085E-16</v>
      </c>
      <c r="AV702" s="343">
        <f t="shared" si="1792"/>
        <v>4.8008604920379339E-17</v>
      </c>
      <c r="AW702" s="343">
        <f t="shared" si="1793"/>
        <v>2.4255467261624148E-16</v>
      </c>
      <c r="AX702" s="343">
        <f t="shared" si="1794"/>
        <v>2.9501550271047625E-16</v>
      </c>
      <c r="AY702" s="343">
        <f t="shared" si="1795"/>
        <v>1.7466025242723004E-16</v>
      </c>
      <c r="AZ702" s="343">
        <f t="shared" si="1796"/>
        <v>-4.8008604920378261E-17</v>
      </c>
      <c r="BA702" s="343">
        <f t="shared" si="1797"/>
        <v>-2.4255467261624207E-16</v>
      </c>
      <c r="BB702" s="343">
        <f t="shared" si="1798"/>
        <v>-2.9501550271047606E-16</v>
      </c>
      <c r="BC702" s="343">
        <f t="shared" si="1799"/>
        <v>-1.746602524272309E-16</v>
      </c>
      <c r="BD702" s="343">
        <f t="shared" si="1800"/>
        <v>4.8008604920379272E-17</v>
      </c>
      <c r="BE702" s="343">
        <f t="shared" si="1801"/>
        <v>2.4255467261624143E-16</v>
      </c>
      <c r="BF702" s="343">
        <f t="shared" si="1802"/>
        <v>2.9501550271047591E-16</v>
      </c>
      <c r="BG702" s="343">
        <f t="shared" si="1803"/>
        <v>1.7466025242723006E-16</v>
      </c>
      <c r="BH702" s="343">
        <f t="shared" si="1804"/>
        <v>-4.8008604920378187E-17</v>
      </c>
      <c r="BI702" s="343">
        <f t="shared" si="1805"/>
        <v>-2.4255467261624202E-16</v>
      </c>
      <c r="BJ702" s="343">
        <f t="shared" si="1806"/>
        <v>-2.9501550271047611E-16</v>
      </c>
      <c r="BK702" s="343">
        <f t="shared" si="1807"/>
        <v>-1.7466025242723097E-16</v>
      </c>
      <c r="BL702" s="343">
        <f t="shared" si="1808"/>
        <v>4.8008604920379198E-17</v>
      </c>
      <c r="BM702" s="343">
        <f t="shared" si="1809"/>
        <v>2.4255467261624138E-16</v>
      </c>
      <c r="BN702" s="343">
        <f t="shared" si="1810"/>
        <v>2.9501550271047625E-16</v>
      </c>
      <c r="BO702" s="343">
        <f t="shared" si="1811"/>
        <v>1.7466025242723014E-16</v>
      </c>
      <c r="BP702" s="343">
        <f t="shared" si="1812"/>
        <v>-4.8008604920378113E-17</v>
      </c>
      <c r="BQ702" s="343">
        <f t="shared" si="1813"/>
        <v>-2.4255467261624197E-16</v>
      </c>
      <c r="BR702" s="343">
        <f t="shared" si="1814"/>
        <v>-2.9501550271047611E-16</v>
      </c>
    </row>
    <row r="703" spans="1:123">
      <c r="B703" s="340">
        <v>9</v>
      </c>
      <c r="C703" s="340">
        <f t="shared" si="1815"/>
        <v>2.3437499999999999E-3</v>
      </c>
      <c r="D703" s="341">
        <f t="shared" si="1751"/>
        <v>50.062424785204122</v>
      </c>
      <c r="E703" s="342" t="str">
        <f>O694</f>
        <v>0.0624247852041216</v>
      </c>
      <c r="F703" s="291">
        <v>9</v>
      </c>
      <c r="G703" s="343">
        <f t="shared" si="1816"/>
        <v>9.5906372988457966E-17</v>
      </c>
      <c r="H703" s="343">
        <f t="shared" si="1752"/>
        <v>-4.5735868591638721E-16</v>
      </c>
      <c r="I703" s="343">
        <f t="shared" si="1753"/>
        <v>-6.761969305869903E-16</v>
      </c>
      <c r="J703" s="343">
        <f t="shared" si="1754"/>
        <v>-4.005908971565276E-16</v>
      </c>
      <c r="K703" s="343">
        <f t="shared" si="1755"/>
        <v>1.6793258088060893E-16</v>
      </c>
      <c r="L703" s="343">
        <f t="shared" si="1756"/>
        <v>6.1366150016238043E-16</v>
      </c>
      <c r="M703" s="343">
        <f t="shared" si="1757"/>
        <v>6.1067288802499531E-16</v>
      </c>
      <c r="N703" s="343">
        <f t="shared" si="1758"/>
        <v>1.6115205780536933E-16</v>
      </c>
      <c r="O703" s="343">
        <f t="shared" si="1759"/>
        <v>-4.0620532162323933E-16</v>
      </c>
      <c r="P703" s="343">
        <f t="shared" si="1760"/>
        <v>-6.7653991386400298E-16</v>
      </c>
      <c r="Q703" s="343">
        <f t="shared" si="1761"/>
        <v>-4.5217943402470946E-16</v>
      </c>
      <c r="R703" s="343">
        <f t="shared" si="1762"/>
        <v>1.0282072149961431E-16</v>
      </c>
      <c r="S703" s="343">
        <f t="shared" si="1763"/>
        <v>5.8263698440914209E-16</v>
      </c>
      <c r="T703" s="343">
        <f t="shared" si="1764"/>
        <v>6.3642125852942193E-16</v>
      </c>
      <c r="U703" s="343">
        <f t="shared" si="1765"/>
        <v>2.2484576021093945E-16</v>
      </c>
      <c r="V703" s="343">
        <f t="shared" si="1766"/>
        <v>-3.511399780284437E-16</v>
      </c>
      <c r="W703" s="343">
        <f t="shared" si="1767"/>
        <v>-6.7036744793616864E-16</v>
      </c>
      <c r="X703" s="343">
        <f t="shared" si="1768"/>
        <v>-4.9941323575681183E-16</v>
      </c>
      <c r="Y703" s="343">
        <f t="shared" si="1769"/>
        <v>3.6718642363055207E-17</v>
      </c>
      <c r="Z703" s="343">
        <f t="shared" si="1770"/>
        <v>5.4600135599426968E-16</v>
      </c>
      <c r="AA703" s="343">
        <f t="shared" si="1771"/>
        <v>6.5604054441096132E-16</v>
      </c>
      <c r="AB703" s="343">
        <f t="shared" si="1772"/>
        <v>2.8637407503248121E-16</v>
      </c>
      <c r="AC703" s="343">
        <f t="shared" si="1773"/>
        <v>-2.9269296449259543E-16</v>
      </c>
      <c r="AD703" s="343">
        <f t="shared" si="1774"/>
        <v>-6.5773897702458499E-16</v>
      </c>
      <c r="AE703" s="343">
        <f t="shared" si="1775"/>
        <v>-5.418374150215301E-16</v>
      </c>
      <c r="AF703" s="343">
        <f t="shared" si="1776"/>
        <v>-2.9737057371911869E-17</v>
      </c>
      <c r="AG703" s="343">
        <f t="shared" si="1777"/>
        <v>5.0410743604647023E-16</v>
      </c>
      <c r="AH703" s="343">
        <f t="shared" si="1778"/>
        <v>6.693418012215817E-16</v>
      </c>
      <c r="AI703" s="343">
        <f t="shared" si="1779"/>
        <v>3.4514445096346985E-16</v>
      </c>
      <c r="AJ703" s="343">
        <f t="shared" si="1780"/>
        <v>-2.3142715770643466E-16</v>
      </c>
      <c r="AK703" s="343">
        <f t="shared" si="1781"/>
        <v>-6.3877612020755562E-16</v>
      </c>
      <c r="AL703" s="343">
        <f t="shared" si="1782"/>
        <v>-5.7904340378113044E-16</v>
      </c>
      <c r="AM703" s="343">
        <f t="shared" si="1783"/>
        <v>-9.590637298845836E-17</v>
      </c>
      <c r="AN703" s="343">
        <f t="shared" si="1784"/>
        <v>4.5735868591638721E-16</v>
      </c>
      <c r="AO703" s="343">
        <f t="shared" si="1785"/>
        <v>6.761969305869903E-16</v>
      </c>
      <c r="AP703" s="343">
        <f t="shared" si="1786"/>
        <v>4.0059089715652898E-16</v>
      </c>
      <c r="AQ703" s="343">
        <f t="shared" si="1787"/>
        <v>-1.6793258088060765E-16</v>
      </c>
      <c r="AR703" s="343">
        <f t="shared" si="1788"/>
        <v>-6.1366150016238024E-16</v>
      </c>
      <c r="AS703" s="343">
        <f t="shared" si="1789"/>
        <v>-6.106728880249956E-16</v>
      </c>
      <c r="AT703" s="343">
        <f t="shared" si="1790"/>
        <v>-1.6115205780536948E-16</v>
      </c>
      <c r="AU703" s="343">
        <f t="shared" si="1791"/>
        <v>4.0620532162323973E-16</v>
      </c>
      <c r="AV703" s="343">
        <f t="shared" si="1792"/>
        <v>6.7653991386400298E-16</v>
      </c>
      <c r="AW703" s="343">
        <f t="shared" si="1793"/>
        <v>4.5217943402470916E-16</v>
      </c>
      <c r="AX703" s="343">
        <f t="shared" si="1794"/>
        <v>-1.0282072149961598E-16</v>
      </c>
      <c r="AY703" s="343">
        <f t="shared" si="1795"/>
        <v>-5.8263698440914051E-16</v>
      </c>
      <c r="AZ703" s="343">
        <f t="shared" si="1796"/>
        <v>-6.3642125852942302E-16</v>
      </c>
      <c r="BA703" s="343">
        <f t="shared" si="1797"/>
        <v>-2.2484576021094133E-16</v>
      </c>
      <c r="BB703" s="343">
        <f t="shared" si="1798"/>
        <v>3.5113997802844202E-16</v>
      </c>
      <c r="BC703" s="343">
        <f t="shared" si="1799"/>
        <v>6.7036744793616825E-16</v>
      </c>
      <c r="BD703" s="343">
        <f t="shared" si="1800"/>
        <v>4.9941323575681232E-16</v>
      </c>
      <c r="BE703" s="343">
        <f t="shared" si="1801"/>
        <v>-3.6718642363054418E-17</v>
      </c>
      <c r="BF703" s="343">
        <f t="shared" si="1802"/>
        <v>-5.4600135599426919E-16</v>
      </c>
      <c r="BG703" s="343">
        <f t="shared" si="1803"/>
        <v>-6.5604054441096151E-16</v>
      </c>
      <c r="BH703" s="343">
        <f t="shared" si="1804"/>
        <v>-2.8637407503248195E-16</v>
      </c>
      <c r="BI703" s="343">
        <f t="shared" si="1805"/>
        <v>2.9269296449259696E-16</v>
      </c>
      <c r="BJ703" s="343">
        <f t="shared" si="1806"/>
        <v>6.5773897702458538E-16</v>
      </c>
      <c r="BK703" s="343">
        <f t="shared" si="1807"/>
        <v>5.4183741502152912E-16</v>
      </c>
      <c r="BL703" s="343">
        <f t="shared" si="1808"/>
        <v>2.9737057371915025E-17</v>
      </c>
      <c r="BM703" s="343">
        <f t="shared" si="1809"/>
        <v>-5.0410743604646816E-16</v>
      </c>
      <c r="BN703" s="343">
        <f t="shared" si="1810"/>
        <v>-6.6934180122158229E-16</v>
      </c>
      <c r="BO703" s="343">
        <f t="shared" si="1811"/>
        <v>-3.4514445096347049E-16</v>
      </c>
      <c r="BP703" s="343">
        <f t="shared" si="1812"/>
        <v>2.3142715770643387E-16</v>
      </c>
      <c r="BQ703" s="343">
        <f t="shared" si="1813"/>
        <v>6.3877612020755533E-16</v>
      </c>
      <c r="BR703" s="343">
        <f t="shared" si="1814"/>
        <v>5.7904340378113083E-16</v>
      </c>
    </row>
    <row r="704" spans="1:123">
      <c r="B704" s="340">
        <v>10</v>
      </c>
      <c r="C704" s="340">
        <f t="shared" si="1815"/>
        <v>2.6041666666666665E-3</v>
      </c>
      <c r="D704" s="341">
        <f t="shared" si="1751"/>
        <v>50.060576119976432</v>
      </c>
      <c r="E704" s="342" t="str">
        <f>P694</f>
        <v>0.0605761199764311</v>
      </c>
      <c r="F704" s="291">
        <v>10</v>
      </c>
      <c r="G704" s="343">
        <f t="shared" si="1816"/>
        <v>-2.5827495766049069E-16</v>
      </c>
      <c r="H704" s="343">
        <f t="shared" si="1752"/>
        <v>-1.8169331544785282E-16</v>
      </c>
      <c r="I704" s="343">
        <f t="shared" si="1753"/>
        <v>5.6388162457555241E-17</v>
      </c>
      <c r="J704" s="343">
        <f t="shared" si="1754"/>
        <v>2.4434848456003521E-16</v>
      </c>
      <c r="K704" s="343">
        <f t="shared" si="1755"/>
        <v>2.1511732655245558E-16</v>
      </c>
      <c r="L704" s="343">
        <f t="shared" si="1756"/>
        <v>-5.3229180814318387E-18</v>
      </c>
      <c r="M704" s="343">
        <f t="shared" si="1757"/>
        <v>-2.2103183623014637E-16</v>
      </c>
      <c r="N704" s="343">
        <f t="shared" si="1758"/>
        <v>-2.4027449943683406E-16</v>
      </c>
      <c r="O704" s="343">
        <f t="shared" si="1759"/>
        <v>-4.5946883051433895E-17</v>
      </c>
      <c r="P704" s="343">
        <f t="shared" si="1760"/>
        <v>1.8922105839001496E-16</v>
      </c>
      <c r="Q704" s="343">
        <f t="shared" si="1761"/>
        <v>2.561980580553466E-16</v>
      </c>
      <c r="R704" s="343">
        <f t="shared" si="1762"/>
        <v>9.5450971235942351E-17</v>
      </c>
      <c r="S704" s="343">
        <f t="shared" si="1763"/>
        <v>-1.5013862139234703E-16</v>
      </c>
      <c r="T704" s="343">
        <f t="shared" si="1764"/>
        <v>-2.6227606898031845E-16</v>
      </c>
      <c r="U704" s="343">
        <f t="shared" si="1765"/>
        <v>-1.4128693212537448E-16</v>
      </c>
      <c r="V704" s="343">
        <f t="shared" si="1766"/>
        <v>1.0528644137328045E-16</v>
      </c>
      <c r="W704" s="343">
        <f t="shared" si="1767"/>
        <v>2.5827495766049064E-16</v>
      </c>
      <c r="X704" s="343">
        <f t="shared" si="1768"/>
        <v>1.8169331544785285E-16</v>
      </c>
      <c r="Y704" s="343">
        <f t="shared" si="1769"/>
        <v>-5.6388162457555303E-17</v>
      </c>
      <c r="Z704" s="343">
        <f t="shared" si="1770"/>
        <v>-2.4434848456003521E-16</v>
      </c>
      <c r="AA704" s="343">
        <f t="shared" si="1771"/>
        <v>-2.1511732655245555E-16</v>
      </c>
      <c r="AB704" s="343">
        <f t="shared" si="1772"/>
        <v>5.3229180814321469E-18</v>
      </c>
      <c r="AC704" s="343">
        <f t="shared" si="1773"/>
        <v>2.2103183623014652E-16</v>
      </c>
      <c r="AD704" s="343">
        <f t="shared" si="1774"/>
        <v>2.4027449943683431E-16</v>
      </c>
      <c r="AE704" s="343">
        <f t="shared" si="1775"/>
        <v>4.5946883051434524E-17</v>
      </c>
      <c r="AF704" s="343">
        <f t="shared" si="1776"/>
        <v>-1.8922105839001452E-16</v>
      </c>
      <c r="AG704" s="343">
        <f t="shared" si="1777"/>
        <v>-2.5619805805534669E-16</v>
      </c>
      <c r="AH704" s="343">
        <f t="shared" si="1778"/>
        <v>-9.5450971235942524E-17</v>
      </c>
      <c r="AI704" s="343">
        <f t="shared" si="1779"/>
        <v>1.5013862139234691E-16</v>
      </c>
      <c r="AJ704" s="343">
        <f t="shared" si="1780"/>
        <v>2.6227606898031845E-16</v>
      </c>
      <c r="AK704" s="343">
        <f t="shared" si="1781"/>
        <v>1.4128693212537462E-16</v>
      </c>
      <c r="AL704" s="343">
        <f t="shared" si="1782"/>
        <v>-1.052864413732803E-16</v>
      </c>
      <c r="AM704" s="343">
        <f t="shared" si="1783"/>
        <v>-2.582749576604905E-16</v>
      </c>
      <c r="AN704" s="343">
        <f t="shared" si="1784"/>
        <v>-1.81693315447853E-16</v>
      </c>
      <c r="AO704" s="343">
        <f t="shared" si="1785"/>
        <v>5.638816245755423E-17</v>
      </c>
      <c r="AP704" s="343">
        <f t="shared" si="1786"/>
        <v>2.4434848456003516E-16</v>
      </c>
      <c r="AQ704" s="343">
        <f t="shared" si="1787"/>
        <v>2.1511732655245612E-16</v>
      </c>
      <c r="AR704" s="343">
        <f t="shared" si="1788"/>
        <v>-5.3229180814319866E-18</v>
      </c>
      <c r="AS704" s="343">
        <f t="shared" si="1789"/>
        <v>-2.2103183623014593E-16</v>
      </c>
      <c r="AT704" s="343">
        <f t="shared" si="1790"/>
        <v>-2.4027449943683396E-16</v>
      </c>
      <c r="AU704" s="343">
        <f t="shared" si="1791"/>
        <v>-4.5946883051434684E-17</v>
      </c>
      <c r="AV704" s="343">
        <f t="shared" si="1792"/>
        <v>1.8922105839001506E-16</v>
      </c>
      <c r="AW704" s="343">
        <f t="shared" si="1793"/>
        <v>2.5619805805534674E-16</v>
      </c>
      <c r="AX704" s="343">
        <f t="shared" si="1794"/>
        <v>9.5450971235941784E-17</v>
      </c>
      <c r="AY704" s="343">
        <f t="shared" si="1795"/>
        <v>-1.5013862139234676E-16</v>
      </c>
      <c r="AZ704" s="343">
        <f t="shared" si="1796"/>
        <v>-2.6227606898031845E-16</v>
      </c>
      <c r="BA704" s="343">
        <f t="shared" si="1797"/>
        <v>-1.4128693212537475E-16</v>
      </c>
      <c r="BB704" s="343">
        <f t="shared" si="1798"/>
        <v>1.0528644137327931E-16</v>
      </c>
      <c r="BC704" s="343">
        <f t="shared" si="1799"/>
        <v>2.5827495766049064E-16</v>
      </c>
      <c r="BD704" s="343">
        <f t="shared" si="1800"/>
        <v>1.8169331544785378E-16</v>
      </c>
      <c r="BE704" s="343">
        <f t="shared" si="1801"/>
        <v>-5.6388162457554995E-17</v>
      </c>
      <c r="BF704" s="343">
        <f t="shared" si="1802"/>
        <v>-2.4434848456003476E-16</v>
      </c>
      <c r="BG704" s="343">
        <f t="shared" si="1803"/>
        <v>-2.1511732655245573E-16</v>
      </c>
      <c r="BH704" s="343">
        <f t="shared" si="1804"/>
        <v>5.3229180814308896E-18</v>
      </c>
      <c r="BI704" s="343">
        <f t="shared" si="1805"/>
        <v>2.2103183623014635E-16</v>
      </c>
      <c r="BJ704" s="343">
        <f t="shared" si="1806"/>
        <v>2.402744994368344E-16</v>
      </c>
      <c r="BK704" s="343">
        <f t="shared" si="1807"/>
        <v>4.5946883051433944E-17</v>
      </c>
      <c r="BL704" s="343">
        <f t="shared" si="1808"/>
        <v>-1.892210583900143E-16</v>
      </c>
      <c r="BM704" s="343">
        <f t="shared" si="1809"/>
        <v>-2.561980580553466E-16</v>
      </c>
      <c r="BN704" s="343">
        <f t="shared" si="1810"/>
        <v>-9.5450971235942807E-17</v>
      </c>
      <c r="BO704" s="343">
        <f t="shared" si="1811"/>
        <v>1.501386213923474E-16</v>
      </c>
      <c r="BP704" s="343">
        <f t="shared" si="1812"/>
        <v>2.6227606898031845E-16</v>
      </c>
      <c r="BQ704" s="343">
        <f t="shared" si="1813"/>
        <v>1.4128693212537408E-16</v>
      </c>
      <c r="BR704" s="343">
        <f t="shared" si="1814"/>
        <v>-1.0528644137328001E-16</v>
      </c>
    </row>
    <row r="705" spans="2:70">
      <c r="B705" s="340">
        <v>11</v>
      </c>
      <c r="C705" s="340">
        <f t="shared" si="1815"/>
        <v>2.8645833333333331E-3</v>
      </c>
      <c r="D705" s="341">
        <f t="shared" si="1751"/>
        <v>50.058144073599152</v>
      </c>
      <c r="E705" s="342" t="str">
        <f>Q694</f>
        <v>0.0581440735991496</v>
      </c>
      <c r="F705" s="291">
        <v>11</v>
      </c>
      <c r="G705" s="343">
        <f t="shared" si="1816"/>
        <v>1.0625177305964623E-16</v>
      </c>
      <c r="H705" s="343">
        <f t="shared" si="1752"/>
        <v>1.6682039815431722E-16</v>
      </c>
      <c r="I705" s="343">
        <f t="shared" si="1753"/>
        <v>5.1025409592271424E-17</v>
      </c>
      <c r="J705" s="343">
        <f t="shared" si="1754"/>
        <v>-1.1871397500030377E-16</v>
      </c>
      <c r="K705" s="343">
        <f t="shared" si="1755"/>
        <v>-1.6294817045384395E-16</v>
      </c>
      <c r="L705" s="343">
        <f t="shared" si="1756"/>
        <v>-3.4912496647113255E-17</v>
      </c>
      <c r="M705" s="343">
        <f t="shared" si="1757"/>
        <v>1.300328964660484E-16</v>
      </c>
      <c r="N705" s="343">
        <f t="shared" si="1758"/>
        <v>1.5750666279536932E-16</v>
      </c>
      <c r="O705" s="343">
        <f t="shared" si="1759"/>
        <v>1.8463357274131381E-17</v>
      </c>
      <c r="P705" s="343">
        <f t="shared" si="1760"/>
        <v>-1.4009953005561317E-16</v>
      </c>
      <c r="Q705" s="343">
        <f t="shared" si="1761"/>
        <v>-1.5054827987227508E-16</v>
      </c>
      <c r="R705" s="343">
        <f t="shared" si="1762"/>
        <v>-1.8364056775018636E-18</v>
      </c>
      <c r="S705" s="343">
        <f t="shared" si="1763"/>
        <v>1.4881692858454888E-16</v>
      </c>
      <c r="T705" s="343">
        <f t="shared" si="1764"/>
        <v>1.4214003471594962E-16</v>
      </c>
      <c r="U705" s="343">
        <f t="shared" si="1765"/>
        <v>-1.4808231509683468E-17</v>
      </c>
      <c r="V705" s="343">
        <f t="shared" si="1766"/>
        <v>-1.5610113873960703E-16</v>
      </c>
      <c r="W705" s="343">
        <f t="shared" si="1767"/>
        <v>-1.3236290332366275E-16</v>
      </c>
      <c r="X705" s="343">
        <f t="shared" si="1768"/>
        <v>3.1310257332427763E-17</v>
      </c>
      <c r="Y705" s="343">
        <f t="shared" si="1769"/>
        <v>1.6188200959504019E-16</v>
      </c>
      <c r="Z705" s="343">
        <f t="shared" si="1770"/>
        <v>1.2131104481544585E-16</v>
      </c>
      <c r="AA705" s="343">
        <f t="shared" si="1771"/>
        <v>-4.7510748261133099E-17</v>
      </c>
      <c r="AB705" s="343">
        <f t="shared" si="1772"/>
        <v>-1.6610386820436505E-16</v>
      </c>
      <c r="AC705" s="343">
        <f t="shared" si="1773"/>
        <v>-1.0909089463029346E-16</v>
      </c>
      <c r="AD705" s="343">
        <f t="shared" si="1774"/>
        <v>6.3253684712066824E-17</v>
      </c>
      <c r="AE705" s="343">
        <f t="shared" si="1775"/>
        <v>1.6872605576127106E-16</v>
      </c>
      <c r="AF705" s="343">
        <f t="shared" si="1776"/>
        <v>9.5820139494702231E-17</v>
      </c>
      <c r="AG705" s="343">
        <f t="shared" si="1777"/>
        <v>-7.8387453601241977E-17</v>
      </c>
      <c r="AH705" s="343">
        <f t="shared" si="1778"/>
        <v>-1.6972331916615178E-16</v>
      </c>
      <c r="AI705" s="343">
        <f t="shared" si="1779"/>
        <v>-8.1626584035160577E-17</v>
      </c>
      <c r="AJ705" s="343">
        <f t="shared" si="1780"/>
        <v>9.2766308461296212E-17</v>
      </c>
      <c r="AK705" s="343">
        <f t="shared" si="1781"/>
        <v>1.6908605422725855E-16</v>
      </c>
      <c r="AL705" s="343">
        <f t="shared" si="1782"/>
        <v>6.6646919949730562E-17</v>
      </c>
      <c r="AM705" s="343">
        <f t="shared" si="1783"/>
        <v>-1.0625177305964559E-16</v>
      </c>
      <c r="AN705" s="343">
        <f t="shared" si="1784"/>
        <v>-1.6682039815431734E-16</v>
      </c>
      <c r="AO705" s="343">
        <f t="shared" si="1785"/>
        <v>-5.1025409592272213E-17</v>
      </c>
      <c r="AP705" s="343">
        <f t="shared" si="1786"/>
        <v>1.1871397500030315E-16</v>
      </c>
      <c r="AQ705" s="343">
        <f t="shared" si="1787"/>
        <v>1.629481704538442E-16</v>
      </c>
      <c r="AR705" s="343">
        <f t="shared" si="1788"/>
        <v>3.4912496647114068E-17</v>
      </c>
      <c r="AS705" s="343">
        <f t="shared" si="1789"/>
        <v>-1.3003289646604789E-16</v>
      </c>
      <c r="AT705" s="343">
        <f t="shared" si="1790"/>
        <v>-1.5750666279536967E-16</v>
      </c>
      <c r="AU705" s="343">
        <f t="shared" si="1791"/>
        <v>-1.8463357274132213E-17</v>
      </c>
      <c r="AV705" s="343">
        <f t="shared" si="1792"/>
        <v>1.4009953005561273E-16</v>
      </c>
      <c r="AW705" s="343">
        <f t="shared" si="1793"/>
        <v>1.5054827987227547E-16</v>
      </c>
      <c r="AX705" s="343">
        <f t="shared" si="1794"/>
        <v>1.8364056775026894E-18</v>
      </c>
      <c r="AY705" s="343">
        <f t="shared" si="1795"/>
        <v>-1.4881692858454846E-16</v>
      </c>
      <c r="AZ705" s="343">
        <f t="shared" si="1796"/>
        <v>-1.4214003471595009E-16</v>
      </c>
      <c r="BA705" s="343">
        <f t="shared" si="1797"/>
        <v>1.4808231509682642E-17</v>
      </c>
      <c r="BB705" s="343">
        <f t="shared" si="1798"/>
        <v>1.5610113873960671E-16</v>
      </c>
      <c r="BC705" s="343">
        <f t="shared" si="1799"/>
        <v>1.3236290332366324E-16</v>
      </c>
      <c r="BD705" s="343">
        <f t="shared" si="1800"/>
        <v>-3.131025733242695E-17</v>
      </c>
      <c r="BE705" s="343">
        <f t="shared" si="1801"/>
        <v>-1.6188200959503994E-16</v>
      </c>
      <c r="BF705" s="343">
        <f t="shared" si="1802"/>
        <v>-1.2131104481544644E-16</v>
      </c>
      <c r="BG705" s="343">
        <f t="shared" si="1803"/>
        <v>4.7510748261132304E-17</v>
      </c>
      <c r="BH705" s="343">
        <f t="shared" si="1804"/>
        <v>1.6610386820436485E-16</v>
      </c>
      <c r="BI705" s="343">
        <f t="shared" si="1805"/>
        <v>1.0909089463029411E-16</v>
      </c>
      <c r="BJ705" s="343">
        <f t="shared" si="1806"/>
        <v>-6.3253684712066035E-17</v>
      </c>
      <c r="BK705" s="343">
        <f t="shared" si="1807"/>
        <v>-1.6872605576127097E-16</v>
      </c>
      <c r="BL705" s="343">
        <f t="shared" si="1808"/>
        <v>-9.5820139494702921E-17</v>
      </c>
      <c r="BM705" s="343">
        <f t="shared" si="1809"/>
        <v>7.8387453601241238E-17</v>
      </c>
      <c r="BN705" s="343">
        <f t="shared" si="1810"/>
        <v>1.6972331916615178E-16</v>
      </c>
      <c r="BO705" s="343">
        <f t="shared" si="1811"/>
        <v>8.1626584035161316E-17</v>
      </c>
      <c r="BP705" s="343">
        <f t="shared" si="1812"/>
        <v>-9.2766308461295522E-17</v>
      </c>
      <c r="BQ705" s="343">
        <f t="shared" si="1813"/>
        <v>-1.6908605422725865E-16</v>
      </c>
      <c r="BR705" s="343">
        <f t="shared" si="1814"/>
        <v>-6.6646919949731326E-17</v>
      </c>
    </row>
    <row r="706" spans="2:70">
      <c r="B706" s="340">
        <v>12</v>
      </c>
      <c r="C706" s="340">
        <f t="shared" si="1815"/>
        <v>3.1249999999999997E-3</v>
      </c>
      <c r="D706" s="341">
        <f t="shared" si="1751"/>
        <v>50.055152068008297</v>
      </c>
      <c r="E706" s="342" t="str">
        <f>R694</f>
        <v>0.0551520680082939</v>
      </c>
      <c r="F706" s="291">
        <v>12</v>
      </c>
      <c r="G706" s="343">
        <f t="shared" si="1816"/>
        <v>3.9241503516860293E-16</v>
      </c>
      <c r="H706" s="343">
        <f t="shared" si="1752"/>
        <v>2.8026418215010561E-16</v>
      </c>
      <c r="I706" s="343">
        <f t="shared" si="1753"/>
        <v>-1.7791011678020864E-16</v>
      </c>
      <c r="J706" s="343">
        <f t="shared" si="1754"/>
        <v>-4.1643069043395398E-16</v>
      </c>
      <c r="K706" s="343">
        <f t="shared" si="1755"/>
        <v>-1.4081213513465091E-16</v>
      </c>
      <c r="L706" s="343">
        <f t="shared" si="1756"/>
        <v>3.0865774804998399E-16</v>
      </c>
      <c r="M706" s="343">
        <f t="shared" si="1757"/>
        <v>3.7704854803434465E-16</v>
      </c>
      <c r="N706" s="343">
        <f t="shared" si="1758"/>
        <v>-2.0077282989871045E-17</v>
      </c>
      <c r="O706" s="343">
        <f t="shared" si="1759"/>
        <v>-3.9241503516860278E-16</v>
      </c>
      <c r="P706" s="343">
        <f t="shared" si="1760"/>
        <v>-2.8026418215010595E-16</v>
      </c>
      <c r="Q706" s="343">
        <f t="shared" si="1761"/>
        <v>1.7791011678020864E-16</v>
      </c>
      <c r="R706" s="343">
        <f t="shared" si="1762"/>
        <v>4.1643069043395398E-16</v>
      </c>
      <c r="S706" s="343">
        <f t="shared" si="1763"/>
        <v>1.4081213513465106E-16</v>
      </c>
      <c r="T706" s="343">
        <f t="shared" si="1764"/>
        <v>-3.0865774804998409E-16</v>
      </c>
      <c r="U706" s="343">
        <f t="shared" si="1765"/>
        <v>-3.7704854803434469E-16</v>
      </c>
      <c r="V706" s="343">
        <f t="shared" si="1766"/>
        <v>2.0077282989870894E-17</v>
      </c>
      <c r="W706" s="343">
        <f t="shared" si="1767"/>
        <v>3.9241503516860273E-16</v>
      </c>
      <c r="X706" s="343">
        <f t="shared" si="1768"/>
        <v>2.8026418215010605E-16</v>
      </c>
      <c r="Y706" s="343">
        <f t="shared" si="1769"/>
        <v>-1.7791011678020783E-16</v>
      </c>
      <c r="Z706" s="343">
        <f t="shared" si="1770"/>
        <v>-4.1643069043395403E-16</v>
      </c>
      <c r="AA706" s="343">
        <f t="shared" si="1771"/>
        <v>-1.4081213513465049E-16</v>
      </c>
      <c r="AB706" s="343">
        <f t="shared" si="1772"/>
        <v>3.0865774804998404E-16</v>
      </c>
      <c r="AC706" s="343">
        <f t="shared" si="1773"/>
        <v>3.7704854803434474E-16</v>
      </c>
      <c r="AD706" s="343">
        <f t="shared" si="1774"/>
        <v>-2.007728298987074E-17</v>
      </c>
      <c r="AE706" s="343">
        <f t="shared" si="1775"/>
        <v>-3.9241503516860273E-16</v>
      </c>
      <c r="AF706" s="343">
        <f t="shared" si="1776"/>
        <v>-2.8026418215010625E-16</v>
      </c>
      <c r="AG706" s="343">
        <f t="shared" si="1777"/>
        <v>1.7791011678020771E-16</v>
      </c>
      <c r="AH706" s="343">
        <f t="shared" si="1778"/>
        <v>4.1643069043395398E-16</v>
      </c>
      <c r="AI706" s="343">
        <f t="shared" si="1779"/>
        <v>1.4081213513465205E-16</v>
      </c>
      <c r="AJ706" s="343">
        <f t="shared" si="1780"/>
        <v>-3.0865774804998389E-16</v>
      </c>
      <c r="AK706" s="343">
        <f t="shared" si="1781"/>
        <v>-3.7704854803434548E-16</v>
      </c>
      <c r="AL706" s="343">
        <f t="shared" si="1782"/>
        <v>2.0077282989870586E-17</v>
      </c>
      <c r="AM706" s="343">
        <f t="shared" si="1783"/>
        <v>3.9241503516860312E-16</v>
      </c>
      <c r="AN706" s="343">
        <f t="shared" si="1784"/>
        <v>2.8026418215010635E-16</v>
      </c>
      <c r="AO706" s="343">
        <f t="shared" si="1785"/>
        <v>-1.7791011678020889E-16</v>
      </c>
      <c r="AP706" s="343">
        <f t="shared" si="1786"/>
        <v>-4.1643069043395403E-16</v>
      </c>
      <c r="AQ706" s="343">
        <f t="shared" si="1787"/>
        <v>-1.4081213513465082E-16</v>
      </c>
      <c r="AR706" s="343">
        <f t="shared" si="1788"/>
        <v>3.0865774804998276E-16</v>
      </c>
      <c r="AS706" s="343">
        <f t="shared" si="1789"/>
        <v>3.7704854803434484E-16</v>
      </c>
      <c r="AT706" s="343">
        <f t="shared" si="1790"/>
        <v>-2.0077282989868956E-17</v>
      </c>
      <c r="AU706" s="343">
        <f t="shared" si="1791"/>
        <v>-3.9241503516860258E-16</v>
      </c>
      <c r="AV706" s="343">
        <f t="shared" si="1792"/>
        <v>-2.8026418215010536E-16</v>
      </c>
      <c r="AW706" s="343">
        <f t="shared" si="1793"/>
        <v>1.7791011678020744E-16</v>
      </c>
      <c r="AX706" s="343">
        <f t="shared" si="1794"/>
        <v>4.1643069043395398E-16</v>
      </c>
      <c r="AY706" s="343">
        <f t="shared" si="1795"/>
        <v>1.4081213513465234E-16</v>
      </c>
      <c r="AZ706" s="343">
        <f t="shared" si="1796"/>
        <v>-3.086577480499837E-16</v>
      </c>
      <c r="BA706" s="343">
        <f t="shared" si="1797"/>
        <v>-3.7704854803434558E-16</v>
      </c>
      <c r="BB706" s="343">
        <f t="shared" si="1798"/>
        <v>2.0077282989870281E-17</v>
      </c>
      <c r="BC706" s="343">
        <f t="shared" si="1799"/>
        <v>3.9241503516860303E-16</v>
      </c>
      <c r="BD706" s="343">
        <f t="shared" si="1800"/>
        <v>2.8026418215010654E-16</v>
      </c>
      <c r="BE706" s="343">
        <f t="shared" si="1801"/>
        <v>-1.7791011678020864E-16</v>
      </c>
      <c r="BF706" s="343">
        <f t="shared" si="1802"/>
        <v>-4.1643069043395408E-16</v>
      </c>
      <c r="BG706" s="343">
        <f t="shared" si="1803"/>
        <v>-1.4081213513465109E-16</v>
      </c>
      <c r="BH706" s="343">
        <f t="shared" si="1804"/>
        <v>3.0865774804998266E-16</v>
      </c>
      <c r="BI706" s="343">
        <f t="shared" si="1805"/>
        <v>3.7704854803434627E-16</v>
      </c>
      <c r="BJ706" s="343">
        <f t="shared" si="1806"/>
        <v>-2.0077282989871606E-17</v>
      </c>
      <c r="BK706" s="343">
        <f t="shared" si="1807"/>
        <v>-3.9241503516860248E-16</v>
      </c>
      <c r="BL706" s="343">
        <f t="shared" si="1808"/>
        <v>-2.8026418215010777E-16</v>
      </c>
      <c r="BM706" s="343">
        <f t="shared" si="1809"/>
        <v>1.7791011678020985E-16</v>
      </c>
      <c r="BN706" s="343">
        <f t="shared" si="1810"/>
        <v>4.1643069043395398E-16</v>
      </c>
      <c r="BO706" s="343">
        <f t="shared" si="1811"/>
        <v>1.4081213513465261E-16</v>
      </c>
      <c r="BP706" s="343">
        <f t="shared" si="1812"/>
        <v>-3.0865774804998153E-16</v>
      </c>
      <c r="BQ706" s="343">
        <f t="shared" si="1813"/>
        <v>-3.7704854803434445E-16</v>
      </c>
      <c r="BR706" s="343">
        <f t="shared" si="1814"/>
        <v>2.0077282989869976E-17</v>
      </c>
    </row>
    <row r="707" spans="2:70">
      <c r="B707" s="340">
        <v>13</v>
      </c>
      <c r="C707" s="340">
        <f t="shared" si="1815"/>
        <v>3.3854166666666663E-3</v>
      </c>
      <c r="D707" s="341">
        <f t="shared" si="1751"/>
        <v>50.051628917853357</v>
      </c>
      <c r="E707" s="342" t="str">
        <f>S694</f>
        <v>0.0516289178533552</v>
      </c>
      <c r="F707" s="291">
        <v>13</v>
      </c>
      <c r="G707" s="343">
        <f t="shared" si="1816"/>
        <v>1.1036538935154492E-16</v>
      </c>
      <c r="H707" s="343">
        <f t="shared" si="1752"/>
        <v>-1.0830408353893627E-17</v>
      </c>
      <c r="I707" s="343">
        <f t="shared" si="1753"/>
        <v>-1.1665319253863301E-16</v>
      </c>
      <c r="J707" s="343">
        <f t="shared" si="1754"/>
        <v>-5.6894860339665841E-17</v>
      </c>
      <c r="K707" s="343">
        <f t="shared" si="1755"/>
        <v>8.3621780196357787E-17</v>
      </c>
      <c r="L707" s="343">
        <f t="shared" si="1756"/>
        <v>1.0544310329115247E-16</v>
      </c>
      <c r="M707" s="343">
        <f t="shared" si="1757"/>
        <v>-2.2404745781195649E-17</v>
      </c>
      <c r="N707" s="343">
        <f t="shared" si="1758"/>
        <v>-1.1845061208727771E-16</v>
      </c>
      <c r="O707" s="343">
        <f t="shared" si="1759"/>
        <v>-4.6364049619502391E-17</v>
      </c>
      <c r="P707" s="343">
        <f t="shared" si="1760"/>
        <v>9.1533065727263511E-17</v>
      </c>
      <c r="Q707" s="343">
        <f t="shared" si="1761"/>
        <v>9.95053425050026E-17</v>
      </c>
      <c r="R707" s="343">
        <f t="shared" si="1762"/>
        <v>-3.3763313258944656E-17</v>
      </c>
      <c r="S707" s="343">
        <f t="shared" si="1763"/>
        <v>-1.1910728748983077E-16</v>
      </c>
      <c r="T707" s="343">
        <f t="shared" si="1764"/>
        <v>-3.5386727756335104E-17</v>
      </c>
      <c r="U707" s="343">
        <f t="shared" si="1765"/>
        <v>9.8562837798152198E-17</v>
      </c>
      <c r="V707" s="343">
        <f t="shared" si="1766"/>
        <v>9.2609290875376323E-17</v>
      </c>
      <c r="W707" s="343">
        <f t="shared" si="1767"/>
        <v>-4.4796721573105564E-17</v>
      </c>
      <c r="X707" s="343">
        <f t="shared" si="1768"/>
        <v>-1.186168946031903E-16</v>
      </c>
      <c r="Y707" s="343">
        <f t="shared" si="1769"/>
        <v>-2.406861236052157E-17</v>
      </c>
      <c r="Z707" s="343">
        <f t="shared" si="1770"/>
        <v>1.0464339586111671E-16</v>
      </c>
      <c r="AA707" s="343">
        <f t="shared" si="1771"/>
        <v>8.4821361149232145E-17</v>
      </c>
      <c r="AB707" s="343">
        <f t="shared" si="1772"/>
        <v>-5.5398712970138859E-17</v>
      </c>
      <c r="AC707" s="343">
        <f t="shared" si="1773"/>
        <v>-1.1698415617893065E-16</v>
      </c>
      <c r="AD707" s="343">
        <f t="shared" si="1774"/>
        <v>-1.2518703070434328E-17</v>
      </c>
      <c r="AE707" s="343">
        <f t="shared" si="1775"/>
        <v>1.0971618081803967E-16</v>
      </c>
      <c r="AF707" s="343">
        <f t="shared" si="1776"/>
        <v>7.6216555347148263E-17</v>
      </c>
      <c r="AG707" s="343">
        <f t="shared" si="1777"/>
        <v>-6.5467184477251937E-17</v>
      </c>
      <c r="AH707" s="343">
        <f t="shared" si="1778"/>
        <v>-1.1422479638062298E-16</v>
      </c>
      <c r="AI707" s="343">
        <f t="shared" si="1779"/>
        <v>-8.4823182635919585E-19</v>
      </c>
      <c r="AJ707" s="343">
        <f t="shared" si="1780"/>
        <v>1.1373233897671971E-16</v>
      </c>
      <c r="AK707" s="343">
        <f t="shared" si="1781"/>
        <v>6.687774245286375E-17</v>
      </c>
      <c r="AL707" s="343">
        <f t="shared" si="1782"/>
        <v>-7.4905171209846388E-17</v>
      </c>
      <c r="AM707" s="343">
        <f t="shared" si="1783"/>
        <v>-1.1036538935154487E-16</v>
      </c>
      <c r="AN707" s="343">
        <f t="shared" si="1784"/>
        <v>1.0830408353893645E-17</v>
      </c>
      <c r="AO707" s="343">
        <f t="shared" si="1785"/>
        <v>1.1665319253863298E-16</v>
      </c>
      <c r="AP707" s="343">
        <f t="shared" si="1786"/>
        <v>5.6894860339666014E-17</v>
      </c>
      <c r="AQ707" s="343">
        <f t="shared" si="1787"/>
        <v>-8.3621780196358182E-17</v>
      </c>
      <c r="AR707" s="343">
        <f t="shared" si="1788"/>
        <v>-1.0544310329115225E-16</v>
      </c>
      <c r="AS707" s="343">
        <f t="shared" si="1789"/>
        <v>2.2404745781195883E-17</v>
      </c>
      <c r="AT707" s="343">
        <f t="shared" si="1790"/>
        <v>1.1845061208727773E-16</v>
      </c>
      <c r="AU707" s="343">
        <f t="shared" si="1791"/>
        <v>4.6364049619502188E-17</v>
      </c>
      <c r="AV707" s="343">
        <f t="shared" si="1792"/>
        <v>-9.1533065727263523E-17</v>
      </c>
      <c r="AW707" s="343">
        <f t="shared" si="1793"/>
        <v>-9.9505342505002699E-17</v>
      </c>
      <c r="AX707" s="343">
        <f t="shared" si="1794"/>
        <v>3.3763313258945291E-17</v>
      </c>
      <c r="AY707" s="343">
        <f t="shared" si="1795"/>
        <v>1.1910728748983077E-16</v>
      </c>
      <c r="AZ707" s="343">
        <f t="shared" si="1796"/>
        <v>3.538672775633487E-17</v>
      </c>
      <c r="BA707" s="343">
        <f t="shared" si="1797"/>
        <v>-9.8562837798152346E-17</v>
      </c>
      <c r="BB707" s="343">
        <f t="shared" si="1798"/>
        <v>-9.2609290875376175E-17</v>
      </c>
      <c r="BC707" s="343">
        <f t="shared" si="1799"/>
        <v>4.4796721573105786E-17</v>
      </c>
      <c r="BD707" s="343">
        <f t="shared" si="1800"/>
        <v>1.186168946031903E-16</v>
      </c>
      <c r="BE707" s="343">
        <f t="shared" si="1801"/>
        <v>2.4068612360520917E-17</v>
      </c>
      <c r="BF707" s="343">
        <f t="shared" si="1802"/>
        <v>-1.0464339586111661E-16</v>
      </c>
      <c r="BG707" s="343">
        <f t="shared" si="1803"/>
        <v>-8.4821361149231677E-17</v>
      </c>
      <c r="BH707" s="343">
        <f t="shared" si="1804"/>
        <v>5.5398712970138317E-17</v>
      </c>
      <c r="BI707" s="343">
        <f t="shared" si="1805"/>
        <v>1.169841561789306E-16</v>
      </c>
      <c r="BJ707" s="343">
        <f t="shared" si="1806"/>
        <v>1.2518703070433256E-17</v>
      </c>
      <c r="BK707" s="343">
        <f t="shared" si="1807"/>
        <v>-1.0971618081803977E-16</v>
      </c>
      <c r="BL707" s="343">
        <f t="shared" si="1808"/>
        <v>-7.6216555347147449E-17</v>
      </c>
      <c r="BM707" s="343">
        <f t="shared" si="1809"/>
        <v>6.5467184477252134E-17</v>
      </c>
      <c r="BN707" s="343">
        <f t="shared" si="1810"/>
        <v>1.1422479638062293E-16</v>
      </c>
      <c r="BO707" s="343">
        <f t="shared" si="1811"/>
        <v>8.4823182635979982E-19</v>
      </c>
      <c r="BP707" s="343">
        <f t="shared" si="1812"/>
        <v>-1.1373233897671978E-16</v>
      </c>
      <c r="BQ707" s="343">
        <f t="shared" si="1813"/>
        <v>-6.6877742452864256E-17</v>
      </c>
      <c r="BR707" s="343">
        <f t="shared" si="1814"/>
        <v>7.4905171209846561E-17</v>
      </c>
    </row>
    <row r="708" spans="2:70">
      <c r="B708" s="340">
        <v>14</v>
      </c>
      <c r="C708" s="340">
        <f t="shared" si="1815"/>
        <v>3.645833333333333E-3</v>
      </c>
      <c r="D708" s="341">
        <f t="shared" si="1751"/>
        <v>50.047608552996209</v>
      </c>
      <c r="E708" s="342" t="str">
        <f>T694</f>
        <v>0.0476085529962077</v>
      </c>
      <c r="F708" s="291">
        <v>14</v>
      </c>
      <c r="G708" s="343">
        <f t="shared" si="1816"/>
        <v>-2.6243185665387422E-16</v>
      </c>
      <c r="H708" s="343">
        <f t="shared" si="1752"/>
        <v>-2.7883530238114427E-16</v>
      </c>
      <c r="I708" s="343">
        <f t="shared" si="1753"/>
        <v>1.5363571879187035E-16</v>
      </c>
      <c r="J708" s="343">
        <f t="shared" si="1754"/>
        <v>3.3878098608571491E-16</v>
      </c>
      <c r="K708" s="343">
        <f t="shared" si="1755"/>
        <v>-2.1449935455063012E-17</v>
      </c>
      <c r="L708" s="343">
        <f t="shared" si="1756"/>
        <v>-3.471503357160218E-16</v>
      </c>
      <c r="M708" s="343">
        <f t="shared" si="1757"/>
        <v>-1.1400140611062861E-16</v>
      </c>
      <c r="N708" s="343">
        <f t="shared" si="1758"/>
        <v>3.0266919365919392E-16</v>
      </c>
      <c r="O708" s="343">
        <f t="shared" si="1759"/>
        <v>2.3209706702129633E-16</v>
      </c>
      <c r="P708" s="343">
        <f t="shared" si="1760"/>
        <v>-2.1210941057082652E-16</v>
      </c>
      <c r="Q708" s="343">
        <f t="shared" si="1761"/>
        <v>-3.1485805344312395E-16</v>
      </c>
      <c r="R708" s="343">
        <f t="shared" si="1762"/>
        <v>8.9257892499646127E-17</v>
      </c>
      <c r="S708" s="343">
        <f t="shared" si="1763"/>
        <v>3.4968475542359777E-16</v>
      </c>
      <c r="T708" s="343">
        <f t="shared" si="1764"/>
        <v>4.7182330579796134E-17</v>
      </c>
      <c r="U708" s="343">
        <f t="shared" si="1765"/>
        <v>-3.3127512329103039E-16</v>
      </c>
      <c r="V708" s="343">
        <f t="shared" si="1766"/>
        <v>-1.7643947153735507E-16</v>
      </c>
      <c r="W708" s="343">
        <f t="shared" si="1767"/>
        <v>2.6243185665387373E-16</v>
      </c>
      <c r="X708" s="343">
        <f t="shared" si="1768"/>
        <v>2.7883530238114417E-16</v>
      </c>
      <c r="Y708" s="343">
        <f t="shared" si="1769"/>
        <v>-1.5363571879187007E-16</v>
      </c>
      <c r="Z708" s="343">
        <f t="shared" si="1770"/>
        <v>-3.3878098608571506E-16</v>
      </c>
      <c r="AA708" s="343">
        <f t="shared" si="1771"/>
        <v>2.1449935455063333E-17</v>
      </c>
      <c r="AB708" s="343">
        <f t="shared" si="1772"/>
        <v>3.4715033571602175E-16</v>
      </c>
      <c r="AC708" s="343">
        <f t="shared" si="1773"/>
        <v>1.1400140611062891E-16</v>
      </c>
      <c r="AD708" s="343">
        <f t="shared" si="1774"/>
        <v>-3.0266919365919412E-16</v>
      </c>
      <c r="AE708" s="343">
        <f t="shared" si="1775"/>
        <v>-2.3209706702129746E-16</v>
      </c>
      <c r="AF708" s="343">
        <f t="shared" si="1776"/>
        <v>2.1210941057082628E-16</v>
      </c>
      <c r="AG708" s="343">
        <f t="shared" si="1777"/>
        <v>3.148580534431238E-16</v>
      </c>
      <c r="AH708" s="343">
        <f t="shared" si="1778"/>
        <v>-8.9257892499644647E-17</v>
      </c>
      <c r="AI708" s="343">
        <f t="shared" si="1779"/>
        <v>-3.4968475542359772E-16</v>
      </c>
      <c r="AJ708" s="343">
        <f t="shared" si="1780"/>
        <v>-4.7182330579795173E-17</v>
      </c>
      <c r="AK708" s="343">
        <f t="shared" si="1781"/>
        <v>3.312751232910298E-16</v>
      </c>
      <c r="AL708" s="343">
        <f t="shared" si="1782"/>
        <v>1.7643947153735532E-16</v>
      </c>
      <c r="AM708" s="343">
        <f t="shared" si="1783"/>
        <v>-2.6243185665387437E-16</v>
      </c>
      <c r="AN708" s="343">
        <f t="shared" si="1784"/>
        <v>-2.7883530238114516E-16</v>
      </c>
      <c r="AO708" s="343">
        <f t="shared" si="1785"/>
        <v>1.5363571879186985E-16</v>
      </c>
      <c r="AP708" s="343">
        <f t="shared" si="1786"/>
        <v>3.3878098608571486E-16</v>
      </c>
      <c r="AQ708" s="343">
        <f t="shared" si="1787"/>
        <v>-2.1449935455061804E-17</v>
      </c>
      <c r="AR708" s="343">
        <f t="shared" si="1788"/>
        <v>-3.471503357160217E-16</v>
      </c>
      <c r="AS708" s="343">
        <f t="shared" si="1789"/>
        <v>-1.1400140611062802E-16</v>
      </c>
      <c r="AT708" s="343">
        <f t="shared" si="1790"/>
        <v>3.0266919365919333E-16</v>
      </c>
      <c r="AU708" s="343">
        <f t="shared" si="1791"/>
        <v>2.3209706702129677E-16</v>
      </c>
      <c r="AV708" s="343">
        <f t="shared" si="1792"/>
        <v>-2.1210941057082702E-16</v>
      </c>
      <c r="AW708" s="343">
        <f t="shared" si="1793"/>
        <v>-3.1485805344312449E-16</v>
      </c>
      <c r="AX708" s="343">
        <f t="shared" si="1794"/>
        <v>8.9257892499645535E-17</v>
      </c>
      <c r="AY708" s="343">
        <f t="shared" si="1795"/>
        <v>3.4968475542359767E-16</v>
      </c>
      <c r="AZ708" s="343">
        <f t="shared" si="1796"/>
        <v>4.7182330579796701E-17</v>
      </c>
      <c r="BA708" s="343">
        <f t="shared" si="1797"/>
        <v>-3.312751232910302E-16</v>
      </c>
      <c r="BB708" s="343">
        <f t="shared" si="1798"/>
        <v>-1.764394715373545E-16</v>
      </c>
      <c r="BC708" s="343">
        <f t="shared" si="1799"/>
        <v>2.6243185665387501E-16</v>
      </c>
      <c r="BD708" s="343">
        <f t="shared" si="1800"/>
        <v>2.7883530238114604E-16</v>
      </c>
      <c r="BE708" s="343">
        <f t="shared" si="1801"/>
        <v>-1.5363571879186845E-16</v>
      </c>
      <c r="BF708" s="343">
        <f t="shared" si="1802"/>
        <v>-3.387809860857152E-16</v>
      </c>
      <c r="BG708" s="343">
        <f t="shared" si="1803"/>
        <v>2.1449935455062741E-17</v>
      </c>
      <c r="BH708" s="343">
        <f t="shared" si="1804"/>
        <v>3.471503357160218E-16</v>
      </c>
      <c r="BI708" s="343">
        <f t="shared" si="1805"/>
        <v>1.1400140611062711E-16</v>
      </c>
      <c r="BJ708" s="343">
        <f t="shared" si="1806"/>
        <v>-3.0266919365919254E-16</v>
      </c>
      <c r="BK708" s="343">
        <f t="shared" si="1807"/>
        <v>-2.3209706702129795E-16</v>
      </c>
      <c r="BL708" s="343">
        <f t="shared" si="1808"/>
        <v>2.1210941057082581E-16</v>
      </c>
      <c r="BM708" s="343">
        <f t="shared" si="1809"/>
        <v>3.1485805344312404E-16</v>
      </c>
      <c r="BN708" s="343">
        <f t="shared" si="1810"/>
        <v>-8.9257892499646472E-17</v>
      </c>
      <c r="BO708" s="343">
        <f t="shared" si="1811"/>
        <v>-3.4968475542359762E-16</v>
      </c>
      <c r="BP708" s="343">
        <f t="shared" si="1812"/>
        <v>-4.718233057979823E-17</v>
      </c>
      <c r="BQ708" s="343">
        <f t="shared" si="1813"/>
        <v>3.312751232910296E-16</v>
      </c>
      <c r="BR708" s="343">
        <f t="shared" si="1814"/>
        <v>1.7643947153735583E-16</v>
      </c>
    </row>
    <row r="709" spans="2:70">
      <c r="B709" s="340">
        <v>15</v>
      </c>
      <c r="C709" s="340">
        <f t="shared" si="1815"/>
        <v>3.9062499999999996E-3</v>
      </c>
      <c r="D709" s="341">
        <f t="shared" si="1751"/>
        <v>50.043129691748284</v>
      </c>
      <c r="E709" s="342" t="str">
        <f>U694</f>
        <v>0.0431296917482861</v>
      </c>
      <c r="F709" s="291">
        <v>15</v>
      </c>
      <c r="G709" s="343">
        <f t="shared" si="1816"/>
        <v>6.5462272768432559E-17</v>
      </c>
      <c r="H709" s="343">
        <f t="shared" si="1752"/>
        <v>1.1362960047610549E-16</v>
      </c>
      <c r="I709" s="343">
        <f t="shared" si="1753"/>
        <v>-4.3186975777515792E-17</v>
      </c>
      <c r="J709" s="343">
        <f t="shared" si="1754"/>
        <v>-1.220957282064937E-16</v>
      </c>
      <c r="K709" s="343">
        <f t="shared" si="1755"/>
        <v>1.9252027527004296E-17</v>
      </c>
      <c r="L709" s="343">
        <f t="shared" si="1756"/>
        <v>1.2586978557397961E-16</v>
      </c>
      <c r="M709" s="343">
        <f t="shared" si="1757"/>
        <v>5.4227653447087765E-18</v>
      </c>
      <c r="N709" s="343">
        <f t="shared" si="1758"/>
        <v>-1.2480673767044641E-16</v>
      </c>
      <c r="O709" s="343">
        <f t="shared" si="1759"/>
        <v>-2.9889164385346311E-17</v>
      </c>
      <c r="P709" s="343">
        <f t="shared" si="1760"/>
        <v>1.1894743683066282E-16</v>
      </c>
      <c r="Q709" s="343">
        <f t="shared" si="1761"/>
        <v>5.3206939600691696E-17</v>
      </c>
      <c r="R709" s="343">
        <f t="shared" si="1762"/>
        <v>-1.0851705269996776E-16</v>
      </c>
      <c r="S709" s="343">
        <f t="shared" si="1763"/>
        <v>-7.4480001965977791E-17</v>
      </c>
      <c r="T709" s="343">
        <f t="shared" si="1764"/>
        <v>9.3916419091077383E-17</v>
      </c>
      <c r="U709" s="343">
        <f t="shared" si="1765"/>
        <v>9.2890839624577669E-17</v>
      </c>
      <c r="V709" s="343">
        <f t="shared" si="1766"/>
        <v>-7.5706630165451524E-17</v>
      </c>
      <c r="W709" s="343">
        <f t="shared" si="1767"/>
        <v>-1.0773193441018832E-16</v>
      </c>
      <c r="X709" s="343">
        <f t="shared" si="1768"/>
        <v>5.4587477899334703E-17</v>
      </c>
      <c r="Y709" s="343">
        <f t="shared" si="1769"/>
        <v>1.1843295137318001E-16</v>
      </c>
      <c r="Z709" s="343">
        <f t="shared" si="1770"/>
        <v>-3.137055947055677E-17</v>
      </c>
      <c r="AA709" s="343">
        <f t="shared" si="1771"/>
        <v>-1.2458265643286472E-16</v>
      </c>
      <c r="AB709" s="343">
        <f t="shared" si="1772"/>
        <v>6.9480880341373306E-18</v>
      </c>
      <c r="AC709" s="343">
        <f t="shared" si="1773"/>
        <v>1.2594471987259312E-16</v>
      </c>
      <c r="AD709" s="343">
        <f t="shared" si="1774"/>
        <v>1.7741394528901377E-17</v>
      </c>
      <c r="AE709" s="343">
        <f t="shared" si="1775"/>
        <v>-1.2246679835823041E-16</v>
      </c>
      <c r="AF709" s="343">
        <f t="shared" si="1776"/>
        <v>-4.1749085249682185E-17</v>
      </c>
      <c r="AG709" s="343">
        <f t="shared" si="1777"/>
        <v>1.1428254646313251E-16</v>
      </c>
      <c r="AH709" s="343">
        <f t="shared" si="1778"/>
        <v>6.4152382037475328E-17</v>
      </c>
      <c r="AI709" s="343">
        <f t="shared" si="1779"/>
        <v>-1.0170648039784671E-16</v>
      </c>
      <c r="AJ709" s="343">
        <f t="shared" si="1780"/>
        <v>-8.4090338760637829E-17</v>
      </c>
      <c r="AK709" s="343">
        <f t="shared" si="1781"/>
        <v>8.5221891328523534E-17</v>
      </c>
      <c r="AL709" s="343">
        <f t="shared" si="1782"/>
        <v>1.00796750923635E-16</v>
      </c>
      <c r="AM709" s="343">
        <f t="shared" si="1783"/>
        <v>-6.5462272768431844E-17</v>
      </c>
      <c r="AN709" s="343">
        <f t="shared" si="1784"/>
        <v>-1.1362960047610591E-16</v>
      </c>
      <c r="AO709" s="343">
        <f t="shared" si="1785"/>
        <v>4.3186975777515577E-17</v>
      </c>
      <c r="AP709" s="343">
        <f t="shared" si="1786"/>
        <v>1.220957282064938E-16</v>
      </c>
      <c r="AQ709" s="343">
        <f t="shared" si="1787"/>
        <v>-1.925202752700363E-17</v>
      </c>
      <c r="AR709" s="343">
        <f t="shared" si="1788"/>
        <v>-1.2586978557397963E-16</v>
      </c>
      <c r="AS709" s="343">
        <f t="shared" si="1789"/>
        <v>-5.4227653447096763E-18</v>
      </c>
      <c r="AT709" s="343">
        <f t="shared" si="1790"/>
        <v>1.2480673767044636E-16</v>
      </c>
      <c r="AU709" s="343">
        <f t="shared" si="1791"/>
        <v>2.9889164385346749E-17</v>
      </c>
      <c r="AV709" s="343">
        <f t="shared" si="1792"/>
        <v>-1.189474368306626E-16</v>
      </c>
      <c r="AW709" s="343">
        <f t="shared" si="1793"/>
        <v>-5.32069396006923E-17</v>
      </c>
      <c r="AX709" s="343">
        <f t="shared" si="1794"/>
        <v>1.0851705269996743E-16</v>
      </c>
      <c r="AY709" s="343">
        <f t="shared" si="1795"/>
        <v>7.4480001965978691E-17</v>
      </c>
      <c r="AZ709" s="343">
        <f t="shared" si="1796"/>
        <v>-9.3916419091076631E-17</v>
      </c>
      <c r="BA709" s="343">
        <f t="shared" si="1797"/>
        <v>-9.2890839624578742E-17</v>
      </c>
      <c r="BB709" s="343">
        <f t="shared" si="1798"/>
        <v>7.5706630165450267E-17</v>
      </c>
      <c r="BC709" s="343">
        <f t="shared" si="1799"/>
        <v>1.077319344101882E-16</v>
      </c>
      <c r="BD709" s="343">
        <f t="shared" si="1800"/>
        <v>-5.45874778993345E-17</v>
      </c>
      <c r="BE709" s="343">
        <f t="shared" si="1801"/>
        <v>-1.1843295137318008E-16</v>
      </c>
      <c r="BF709" s="343">
        <f t="shared" si="1802"/>
        <v>3.1370559470556105E-17</v>
      </c>
      <c r="BG709" s="343">
        <f t="shared" si="1803"/>
        <v>1.2458265643286482E-16</v>
      </c>
      <c r="BH709" s="343">
        <f t="shared" si="1804"/>
        <v>-6.9480880341366404E-18</v>
      </c>
      <c r="BI709" s="343">
        <f t="shared" si="1805"/>
        <v>-1.2594471987259307E-16</v>
      </c>
      <c r="BJ709" s="343">
        <f t="shared" si="1806"/>
        <v>-1.7741394528902043E-17</v>
      </c>
      <c r="BK709" s="343">
        <f t="shared" si="1807"/>
        <v>1.2246679835823004E-16</v>
      </c>
      <c r="BL709" s="343">
        <f t="shared" si="1808"/>
        <v>4.174908524968367E-17</v>
      </c>
      <c r="BM709" s="343">
        <f t="shared" si="1809"/>
        <v>-1.1428254646313261E-16</v>
      </c>
      <c r="BN709" s="343">
        <f t="shared" si="1810"/>
        <v>-6.415238203747513E-17</v>
      </c>
      <c r="BO709" s="343">
        <f t="shared" si="1811"/>
        <v>1.0170648039784683E-16</v>
      </c>
      <c r="BP709" s="343">
        <f t="shared" si="1812"/>
        <v>8.4090338760638346E-17</v>
      </c>
      <c r="BQ709" s="343">
        <f t="shared" si="1813"/>
        <v>-8.5221891328523029E-17</v>
      </c>
      <c r="BR709" s="343">
        <f t="shared" si="1814"/>
        <v>-1.0079675092363541E-16</v>
      </c>
    </row>
    <row r="710" spans="2:70">
      <c r="B710" s="340">
        <v>16</v>
      </c>
      <c r="C710" s="340">
        <f t="shared" si="1815"/>
        <v>4.1666666666666666E-3</v>
      </c>
      <c r="D710" s="341">
        <f t="shared" si="1751"/>
        <v>50.038235467991676</v>
      </c>
      <c r="E710" s="342" t="str">
        <f>V694</f>
        <v>0.0382354679916785</v>
      </c>
      <c r="F710" s="291">
        <v>16</v>
      </c>
      <c r="G710" s="343">
        <f t="shared" si="1816"/>
        <v>-7.8242143516404813E-17</v>
      </c>
      <c r="H710" s="343">
        <f t="shared" si="1752"/>
        <v>2.49940121817148E-16</v>
      </c>
      <c r="I710" s="343">
        <f t="shared" si="1753"/>
        <v>7.824214351640485E-17</v>
      </c>
      <c r="J710" s="343">
        <f t="shared" si="1754"/>
        <v>-2.49940121817148E-16</v>
      </c>
      <c r="K710" s="343">
        <f t="shared" si="1755"/>
        <v>-7.8242143516404874E-17</v>
      </c>
      <c r="L710" s="343">
        <f t="shared" si="1756"/>
        <v>2.4994012181714795E-16</v>
      </c>
      <c r="M710" s="343">
        <f t="shared" si="1757"/>
        <v>7.8242143516404911E-17</v>
      </c>
      <c r="N710" s="343">
        <f t="shared" si="1758"/>
        <v>-2.4994012181714795E-16</v>
      </c>
      <c r="O710" s="343">
        <f t="shared" si="1759"/>
        <v>-7.8242143516404936E-17</v>
      </c>
      <c r="P710" s="343">
        <f t="shared" si="1760"/>
        <v>2.4994012181714795E-16</v>
      </c>
      <c r="Q710" s="343">
        <f t="shared" si="1761"/>
        <v>7.8242143516405417E-17</v>
      </c>
      <c r="R710" s="343">
        <f t="shared" si="1762"/>
        <v>-2.4994012181714795E-16</v>
      </c>
      <c r="S710" s="343">
        <f t="shared" si="1763"/>
        <v>-7.8242143516404554E-17</v>
      </c>
      <c r="T710" s="343">
        <f t="shared" si="1764"/>
        <v>2.4994012181714795E-16</v>
      </c>
      <c r="U710" s="343">
        <f t="shared" si="1765"/>
        <v>7.8242143516405478E-17</v>
      </c>
      <c r="V710" s="343">
        <f t="shared" si="1766"/>
        <v>-2.499401218171479E-16</v>
      </c>
      <c r="W710" s="343">
        <f t="shared" si="1767"/>
        <v>-7.8242143516404615E-17</v>
      </c>
      <c r="X710" s="343">
        <f t="shared" si="1768"/>
        <v>2.499401218171479E-16</v>
      </c>
      <c r="Y710" s="343">
        <f t="shared" si="1769"/>
        <v>7.824214351640554E-17</v>
      </c>
      <c r="Z710" s="343">
        <f t="shared" si="1770"/>
        <v>-2.499401218171479E-16</v>
      </c>
      <c r="AA710" s="343">
        <f t="shared" si="1771"/>
        <v>-7.8242143516404677E-17</v>
      </c>
      <c r="AB710" s="343">
        <f t="shared" si="1772"/>
        <v>2.4994012181714761E-16</v>
      </c>
      <c r="AC710" s="343">
        <f t="shared" si="1773"/>
        <v>7.8242143516405601E-17</v>
      </c>
      <c r="AD710" s="343">
        <f t="shared" si="1774"/>
        <v>-2.499401218171479E-16</v>
      </c>
      <c r="AE710" s="343">
        <f t="shared" si="1775"/>
        <v>-7.8242143516404739E-17</v>
      </c>
      <c r="AF710" s="343">
        <f t="shared" si="1776"/>
        <v>2.4994012181714815E-16</v>
      </c>
      <c r="AG710" s="343">
        <f t="shared" si="1777"/>
        <v>7.8242143516405663E-17</v>
      </c>
      <c r="AH710" s="343">
        <f t="shared" si="1778"/>
        <v>-2.4994012181714785E-16</v>
      </c>
      <c r="AI710" s="343">
        <f t="shared" si="1779"/>
        <v>-7.82421435164048E-17</v>
      </c>
      <c r="AJ710" s="343">
        <f t="shared" si="1780"/>
        <v>2.4994012181714756E-16</v>
      </c>
      <c r="AK710" s="343">
        <f t="shared" si="1781"/>
        <v>7.8242143516405725E-17</v>
      </c>
      <c r="AL710" s="343">
        <f t="shared" si="1782"/>
        <v>-2.4994012181714785E-16</v>
      </c>
      <c r="AM710" s="343">
        <f t="shared" si="1783"/>
        <v>-7.8242143516404862E-17</v>
      </c>
      <c r="AN710" s="343">
        <f t="shared" si="1784"/>
        <v>2.499401218171481E-16</v>
      </c>
      <c r="AO710" s="343">
        <f t="shared" si="1785"/>
        <v>7.8242143516405774E-17</v>
      </c>
      <c r="AP710" s="343">
        <f t="shared" si="1786"/>
        <v>-2.4994012181714785E-16</v>
      </c>
      <c r="AQ710" s="343">
        <f t="shared" si="1787"/>
        <v>-7.8242143516404924E-17</v>
      </c>
      <c r="AR710" s="343">
        <f t="shared" si="1788"/>
        <v>2.4994012181714756E-16</v>
      </c>
      <c r="AS710" s="343">
        <f t="shared" si="1789"/>
        <v>7.8242143516405836E-17</v>
      </c>
      <c r="AT710" s="343">
        <f t="shared" si="1790"/>
        <v>-2.499401218171478E-16</v>
      </c>
      <c r="AU710" s="343">
        <f t="shared" si="1791"/>
        <v>-7.824214351640676E-17</v>
      </c>
      <c r="AV710" s="343">
        <f t="shared" si="1792"/>
        <v>2.499401218171481E-16</v>
      </c>
      <c r="AW710" s="343">
        <f t="shared" si="1793"/>
        <v>7.8242143516405897E-17</v>
      </c>
      <c r="AX710" s="343">
        <f t="shared" si="1794"/>
        <v>-2.4994012181714721E-16</v>
      </c>
      <c r="AY710" s="343">
        <f t="shared" si="1795"/>
        <v>-7.8242143516405047E-17</v>
      </c>
      <c r="AZ710" s="343">
        <f t="shared" si="1796"/>
        <v>2.4994012181714751E-16</v>
      </c>
      <c r="BA710" s="343">
        <f t="shared" si="1797"/>
        <v>7.8242143516404184E-17</v>
      </c>
      <c r="BB710" s="343">
        <f t="shared" si="1798"/>
        <v>-2.4994012181714775E-16</v>
      </c>
      <c r="BC710" s="343">
        <f t="shared" si="1799"/>
        <v>-7.8242143516406883E-17</v>
      </c>
      <c r="BD710" s="343">
        <f t="shared" si="1800"/>
        <v>2.4994012181714805E-16</v>
      </c>
      <c r="BE710" s="343">
        <f t="shared" si="1801"/>
        <v>7.8242143516406021E-17</v>
      </c>
      <c r="BF710" s="343">
        <f t="shared" si="1802"/>
        <v>-2.499401218171483E-16</v>
      </c>
      <c r="BG710" s="343">
        <f t="shared" si="1803"/>
        <v>-7.824214351640517E-17</v>
      </c>
      <c r="BH710" s="343">
        <f t="shared" si="1804"/>
        <v>2.4994012181714746E-16</v>
      </c>
      <c r="BI710" s="343">
        <f t="shared" si="1805"/>
        <v>7.8242143516404307E-17</v>
      </c>
      <c r="BJ710" s="343">
        <f t="shared" si="1806"/>
        <v>-2.4994012181714775E-16</v>
      </c>
      <c r="BK710" s="343">
        <f t="shared" si="1807"/>
        <v>-7.8242143516407007E-17</v>
      </c>
      <c r="BL710" s="343">
        <f t="shared" si="1808"/>
        <v>2.49940121817148E-16</v>
      </c>
      <c r="BM710" s="343">
        <f t="shared" si="1809"/>
        <v>7.8242143516406144E-17</v>
      </c>
      <c r="BN710" s="343">
        <f t="shared" si="1810"/>
        <v>-2.4994012181714716E-16</v>
      </c>
      <c r="BO710" s="343">
        <f t="shared" si="1811"/>
        <v>-7.8242143516405293E-17</v>
      </c>
      <c r="BP710" s="343">
        <f t="shared" si="1812"/>
        <v>2.4994012181714741E-16</v>
      </c>
      <c r="BQ710" s="343">
        <f t="shared" si="1813"/>
        <v>7.824214351640443E-17</v>
      </c>
      <c r="BR710" s="343">
        <f t="shared" si="1814"/>
        <v>-2.499401218171477E-16</v>
      </c>
    </row>
    <row r="711" spans="2:70">
      <c r="B711" s="340">
        <v>17</v>
      </c>
      <c r="C711" s="340">
        <f t="shared" si="1815"/>
        <v>4.4270833333333332E-3</v>
      </c>
      <c r="D711" s="341">
        <f t="shared" si="1751"/>
        <v>50.032973015776719</v>
      </c>
      <c r="E711" s="342" t="str">
        <f>W694</f>
        <v>0.0329730157767181</v>
      </c>
      <c r="F711" s="291">
        <v>17</v>
      </c>
      <c r="G711" s="343">
        <f t="shared" si="1816"/>
        <v>-5.8469323695176943E-17</v>
      </c>
      <c r="H711" s="343">
        <f t="shared" si="1752"/>
        <v>5.4569793844639531E-17</v>
      </c>
      <c r="I711" s="343">
        <f t="shared" si="1753"/>
        <v>4.7771773413126465E-17</v>
      </c>
      <c r="J711" s="343">
        <f t="shared" si="1754"/>
        <v>-6.3934699081492322E-17</v>
      </c>
      <c r="K711" s="343">
        <f t="shared" si="1755"/>
        <v>-3.5238380669528797E-17</v>
      </c>
      <c r="L711" s="343">
        <f t="shared" si="1756"/>
        <v>7.0842629687635687E-17</v>
      </c>
      <c r="M711" s="343">
        <f t="shared" si="1757"/>
        <v>2.1350796718712556E-17</v>
      </c>
      <c r="N711" s="343">
        <f t="shared" si="1758"/>
        <v>-7.502811776388762E-17</v>
      </c>
      <c r="O711" s="343">
        <f t="shared" si="1759"/>
        <v>-6.6427136236610663E-18</v>
      </c>
      <c r="P711" s="343">
        <f t="shared" si="1760"/>
        <v>7.6330317350726567E-17</v>
      </c>
      <c r="Q711" s="343">
        <f t="shared" si="1761"/>
        <v>-8.3206452306711253E-18</v>
      </c>
      <c r="R711" s="343">
        <f t="shared" si="1762"/>
        <v>-7.4699185648312168E-17</v>
      </c>
      <c r="S711" s="343">
        <f t="shared" si="1763"/>
        <v>2.2964246355060099E-17</v>
      </c>
      <c r="T711" s="343">
        <f t="shared" si="1764"/>
        <v>7.0197406133219113E-17</v>
      </c>
      <c r="U711" s="343">
        <f t="shared" si="1765"/>
        <v>-3.6725344370521841E-17</v>
      </c>
      <c r="V711" s="343">
        <f t="shared" si="1766"/>
        <v>-6.2997979667585361E-17</v>
      </c>
      <c r="W711" s="343">
        <f t="shared" si="1767"/>
        <v>4.9075107997635061E-17</v>
      </c>
      <c r="X711" s="343">
        <f t="shared" si="1768"/>
        <v>5.3377576173000356E-17</v>
      </c>
      <c r="Y711" s="343">
        <f t="shared" si="1769"/>
        <v>-5.9538942746036566E-17</v>
      </c>
      <c r="Z711" s="343">
        <f t="shared" si="1770"/>
        <v>-4.1705902360576528E-17</v>
      </c>
      <c r="AA711" s="343">
        <f t="shared" si="1771"/>
        <v>6.7714729314531809E-17</v>
      </c>
      <c r="AB711" s="343">
        <f t="shared" si="1772"/>
        <v>2.843149410937503E-17</v>
      </c>
      <c r="AC711" s="343">
        <f t="shared" si="1773"/>
        <v>-7.3288276810327056E-17</v>
      </c>
      <c r="AD711" s="343">
        <f t="shared" si="1774"/>
        <v>-1.4064479484115797E-17</v>
      </c>
      <c r="AE711" s="343">
        <f t="shared" si="1775"/>
        <v>7.6045396928840756E-17</v>
      </c>
      <c r="AF711" s="343">
        <f t="shared" si="1776"/>
        <v>-8.4302520026652429E-19</v>
      </c>
      <c r="AG711" s="343">
        <f t="shared" si="1777"/>
        <v>-7.5880135090128998E-17</v>
      </c>
      <c r="AH711" s="343">
        <f t="shared" si="1778"/>
        <v>1.5718132898977105E-17</v>
      </c>
      <c r="AI711" s="343">
        <f t="shared" si="1779"/>
        <v>7.2798842213973562E-17</v>
      </c>
      <c r="AJ711" s="343">
        <f t="shared" si="1780"/>
        <v>-2.9989201565209963E-17</v>
      </c>
      <c r="AK711" s="343">
        <f t="shared" si="1781"/>
        <v>-6.6919930657596113E-17</v>
      </c>
      <c r="AL711" s="343">
        <f t="shared" si="1782"/>
        <v>4.3107802033430295E-17</v>
      </c>
      <c r="AM711" s="343">
        <f t="shared" si="1783"/>
        <v>5.846932369517698E-17</v>
      </c>
      <c r="AN711" s="343">
        <f t="shared" si="1784"/>
        <v>-5.4569793844639752E-17</v>
      </c>
      <c r="AO711" s="343">
        <f t="shared" si="1785"/>
        <v>-4.7771773413126379E-17</v>
      </c>
      <c r="AP711" s="343">
        <f t="shared" si="1786"/>
        <v>6.3934699081492309E-17</v>
      </c>
      <c r="AQ711" s="343">
        <f t="shared" si="1787"/>
        <v>3.5238380669528439E-17</v>
      </c>
      <c r="AR711" s="343">
        <f t="shared" si="1788"/>
        <v>-7.0842629687635737E-17</v>
      </c>
      <c r="AS711" s="343">
        <f t="shared" si="1789"/>
        <v>-2.1350796718712054E-17</v>
      </c>
      <c r="AT711" s="343">
        <f t="shared" si="1790"/>
        <v>7.5028117763887595E-17</v>
      </c>
      <c r="AU711" s="343">
        <f t="shared" si="1791"/>
        <v>6.6427136236608321E-18</v>
      </c>
      <c r="AV711" s="343">
        <f t="shared" si="1792"/>
        <v>-7.6330317350726555E-17</v>
      </c>
      <c r="AW711" s="343">
        <f t="shared" si="1793"/>
        <v>8.320645230670965E-18</v>
      </c>
      <c r="AX711" s="343">
        <f t="shared" si="1794"/>
        <v>7.4699185648312156E-17</v>
      </c>
      <c r="AY711" s="343">
        <f t="shared" si="1795"/>
        <v>-2.2964246355060721E-17</v>
      </c>
      <c r="AZ711" s="343">
        <f t="shared" si="1796"/>
        <v>-7.0197406133219174E-17</v>
      </c>
      <c r="BA711" s="343">
        <f t="shared" si="1797"/>
        <v>3.6725344370522174E-17</v>
      </c>
      <c r="BB711" s="343">
        <f t="shared" si="1798"/>
        <v>6.2997979667584992E-17</v>
      </c>
      <c r="BC711" s="343">
        <f t="shared" si="1799"/>
        <v>-4.9075107997634937E-17</v>
      </c>
      <c r="BD711" s="343">
        <f t="shared" si="1800"/>
        <v>-5.3377576173000079E-17</v>
      </c>
      <c r="BE711" s="343">
        <f t="shared" si="1801"/>
        <v>5.9538942746036295E-17</v>
      </c>
      <c r="BF711" s="343">
        <f t="shared" si="1802"/>
        <v>4.1705902360576442E-17</v>
      </c>
      <c r="BG711" s="343">
        <f t="shared" si="1803"/>
        <v>-6.7714729314531846E-17</v>
      </c>
      <c r="BH711" s="343">
        <f t="shared" si="1804"/>
        <v>-2.8431494109375424E-17</v>
      </c>
      <c r="BI711" s="343">
        <f t="shared" si="1805"/>
        <v>7.3288276810327081E-17</v>
      </c>
      <c r="BJ711" s="343">
        <f t="shared" si="1806"/>
        <v>1.406447948411568E-17</v>
      </c>
      <c r="BK711" s="343">
        <f t="shared" si="1807"/>
        <v>-7.6045396928840719E-17</v>
      </c>
      <c r="BL711" s="343">
        <f t="shared" si="1808"/>
        <v>8.4302520026664139E-19</v>
      </c>
      <c r="BM711" s="343">
        <f t="shared" si="1809"/>
        <v>7.5880135090128924E-17</v>
      </c>
      <c r="BN711" s="343">
        <f t="shared" si="1810"/>
        <v>-1.5718132898976679E-17</v>
      </c>
      <c r="BO711" s="343">
        <f t="shared" si="1811"/>
        <v>-7.2798842213973525E-17</v>
      </c>
      <c r="BP711" s="343">
        <f t="shared" si="1812"/>
        <v>2.998920156521056E-17</v>
      </c>
      <c r="BQ711" s="343">
        <f t="shared" si="1813"/>
        <v>6.691993065759631E-17</v>
      </c>
      <c r="BR711" s="343">
        <f t="shared" si="1814"/>
        <v>-4.3107802033430388E-17</v>
      </c>
    </row>
    <row r="712" spans="2:70">
      <c r="B712" s="340">
        <v>18</v>
      </c>
      <c r="C712" s="340">
        <f t="shared" si="1815"/>
        <v>4.6874999999999998E-3</v>
      </c>
      <c r="D712" s="341">
        <f t="shared" si="1751"/>
        <v>50.027393015394942</v>
      </c>
      <c r="E712" s="342" t="str">
        <f>X694</f>
        <v>0.0273930153949439</v>
      </c>
      <c r="F712" s="291">
        <v>18</v>
      </c>
      <c r="G712" s="343">
        <f t="shared" si="1816"/>
        <v>-1.3919785227360805E-15</v>
      </c>
      <c r="H712" s="343">
        <f t="shared" si="1752"/>
        <v>-2.7792120384807125E-16</v>
      </c>
      <c r="I712" s="343">
        <f t="shared" si="1753"/>
        <v>1.500417997043741E-15</v>
      </c>
      <c r="J712" s="343">
        <f t="shared" si="1754"/>
        <v>-3.0751285655604393E-16</v>
      </c>
      <c r="K712" s="343">
        <f t="shared" si="1755"/>
        <v>-1.3804324326245049E-15</v>
      </c>
      <c r="L712" s="343">
        <f t="shared" si="1756"/>
        <v>8.4613087216048693E-16</v>
      </c>
      <c r="M712" s="343">
        <f t="shared" si="1757"/>
        <v>1.0502885439893505E-15</v>
      </c>
      <c r="N712" s="343">
        <f t="shared" si="1758"/>
        <v>-1.2559331326739536E-15</v>
      </c>
      <c r="O712" s="343">
        <f t="shared" si="1759"/>
        <v>-5.6024774542117954E-16</v>
      </c>
      <c r="P712" s="343">
        <f t="shared" si="1760"/>
        <v>1.4745309588000088E-15</v>
      </c>
      <c r="Q712" s="343">
        <f t="shared" si="1761"/>
        <v>-1.5085693728911481E-17</v>
      </c>
      <c r="R712" s="343">
        <f t="shared" si="1762"/>
        <v>-1.4686448131051897E-15</v>
      </c>
      <c r="S712" s="343">
        <f t="shared" si="1763"/>
        <v>5.8812247276092524E-16</v>
      </c>
      <c r="T712" s="343">
        <f t="shared" si="1764"/>
        <v>1.2391708079134876E-15</v>
      </c>
      <c r="U712" s="343">
        <f t="shared" si="1765"/>
        <v>-1.0716229366585802E-15</v>
      </c>
      <c r="V712" s="343">
        <f t="shared" si="1766"/>
        <v>-8.2104428032830541E-16</v>
      </c>
      <c r="W712" s="343">
        <f t="shared" si="1767"/>
        <v>1.3919785227360805E-15</v>
      </c>
      <c r="X712" s="343">
        <f t="shared" si="1768"/>
        <v>2.7792120384807471E-16</v>
      </c>
      <c r="Y712" s="343">
        <f t="shared" si="1769"/>
        <v>-1.5004179970437412E-15</v>
      </c>
      <c r="Z712" s="343">
        <f t="shared" si="1770"/>
        <v>3.0751285655604344E-16</v>
      </c>
      <c r="AA712" s="343">
        <f t="shared" si="1771"/>
        <v>1.3804324326245045E-15</v>
      </c>
      <c r="AB712" s="343">
        <f t="shared" si="1772"/>
        <v>-8.4613087216049029E-16</v>
      </c>
      <c r="AC712" s="343">
        <f t="shared" si="1773"/>
        <v>-1.0502885439893554E-15</v>
      </c>
      <c r="AD712" s="343">
        <f t="shared" si="1774"/>
        <v>1.2559331326739512E-15</v>
      </c>
      <c r="AE712" s="343">
        <f t="shared" si="1775"/>
        <v>5.6024774542118111E-16</v>
      </c>
      <c r="AF712" s="343">
        <f t="shared" si="1776"/>
        <v>-1.4745309588000084E-15</v>
      </c>
      <c r="AG712" s="343">
        <f t="shared" si="1777"/>
        <v>1.5085693728909903E-17</v>
      </c>
      <c r="AH712" s="343">
        <f t="shared" si="1778"/>
        <v>1.4686448131051889E-15</v>
      </c>
      <c r="AI712" s="343">
        <f t="shared" si="1779"/>
        <v>-5.8812247276091873E-16</v>
      </c>
      <c r="AJ712" s="343">
        <f t="shared" si="1780"/>
        <v>-1.2391708079134913E-15</v>
      </c>
      <c r="AK712" s="343">
        <f t="shared" si="1781"/>
        <v>1.071622936658579E-15</v>
      </c>
      <c r="AL712" s="343">
        <f t="shared" si="1782"/>
        <v>8.2104428032830679E-16</v>
      </c>
      <c r="AM712" s="343">
        <f t="shared" si="1783"/>
        <v>-1.3919785227360801E-15</v>
      </c>
      <c r="AN712" s="343">
        <f t="shared" si="1784"/>
        <v>-2.7792120384807125E-16</v>
      </c>
      <c r="AO712" s="343">
        <f t="shared" si="1785"/>
        <v>1.500417997043741E-15</v>
      </c>
      <c r="AP712" s="343">
        <f t="shared" si="1786"/>
        <v>-3.0751285655603673E-16</v>
      </c>
      <c r="AQ712" s="343">
        <f t="shared" si="1787"/>
        <v>-1.3804324326245073E-15</v>
      </c>
      <c r="AR712" s="343">
        <f t="shared" si="1788"/>
        <v>8.4613087216048457E-16</v>
      </c>
      <c r="AS712" s="343">
        <f t="shared" si="1789"/>
        <v>1.0502885439893528E-15</v>
      </c>
      <c r="AT712" s="343">
        <f t="shared" si="1790"/>
        <v>-1.2559331326739532E-15</v>
      </c>
      <c r="AU712" s="343">
        <f t="shared" si="1791"/>
        <v>-5.6024774542117776E-16</v>
      </c>
      <c r="AV712" s="343">
        <f t="shared" si="1792"/>
        <v>1.4745309588000092E-15</v>
      </c>
      <c r="AW712" s="343">
        <f t="shared" si="1793"/>
        <v>-1.508569372891365E-17</v>
      </c>
      <c r="AX712" s="343">
        <f t="shared" si="1794"/>
        <v>-1.4686448131051881E-15</v>
      </c>
      <c r="AY712" s="343">
        <f t="shared" si="1795"/>
        <v>5.8812247276091242E-16</v>
      </c>
      <c r="AZ712" s="343">
        <f t="shared" si="1796"/>
        <v>1.2391708079134955E-15</v>
      </c>
      <c r="BA712" s="343">
        <f t="shared" si="1797"/>
        <v>-1.071622936658574E-15</v>
      </c>
      <c r="BB712" s="343">
        <f t="shared" si="1798"/>
        <v>-8.2104428032831261E-16</v>
      </c>
      <c r="BC712" s="343">
        <f t="shared" si="1799"/>
        <v>1.3919785227360773E-15</v>
      </c>
      <c r="BD712" s="343">
        <f t="shared" si="1800"/>
        <v>2.7792120384807816E-16</v>
      </c>
      <c r="BE712" s="343">
        <f t="shared" si="1801"/>
        <v>-1.5004179970437412E-15</v>
      </c>
      <c r="BF712" s="343">
        <f t="shared" si="1802"/>
        <v>3.0751285655604028E-16</v>
      </c>
      <c r="BG712" s="343">
        <f t="shared" si="1803"/>
        <v>1.3804324326245057E-15</v>
      </c>
      <c r="BH712" s="343">
        <f t="shared" si="1804"/>
        <v>-8.4613087216048733E-16</v>
      </c>
      <c r="BI712" s="343">
        <f t="shared" si="1805"/>
        <v>-1.0502885439893503E-15</v>
      </c>
      <c r="BJ712" s="343">
        <f t="shared" si="1806"/>
        <v>1.2559331326739552E-15</v>
      </c>
      <c r="BK712" s="343">
        <f t="shared" si="1807"/>
        <v>5.6024774542117431E-16</v>
      </c>
      <c r="BL712" s="343">
        <f t="shared" si="1808"/>
        <v>-1.4745309588000058E-15</v>
      </c>
      <c r="BM712" s="343">
        <f t="shared" si="1809"/>
        <v>1.5085693728895901E-17</v>
      </c>
      <c r="BN712" s="343">
        <f t="shared" si="1810"/>
        <v>1.4686448131051917E-15</v>
      </c>
      <c r="BO712" s="343">
        <f t="shared" si="1811"/>
        <v>-5.8812247276091577E-16</v>
      </c>
      <c r="BP712" s="343">
        <f t="shared" si="1812"/>
        <v>-1.2391708079134933E-15</v>
      </c>
      <c r="BQ712" s="343">
        <f t="shared" si="1813"/>
        <v>1.0716229366585768E-15</v>
      </c>
      <c r="BR712" s="343">
        <f t="shared" si="1814"/>
        <v>8.2104428032830956E-16</v>
      </c>
    </row>
    <row r="713" spans="2:70">
      <c r="B713" s="340">
        <v>19</v>
      </c>
      <c r="C713" s="340">
        <f t="shared" si="1815"/>
        <v>4.9479166666666664E-3</v>
      </c>
      <c r="D713" s="341">
        <f t="shared" si="1751"/>
        <v>50.021549205300353</v>
      </c>
      <c r="E713" s="342" t="str">
        <f>Y694</f>
        <v>0.0215492053003501</v>
      </c>
      <c r="F713" s="291">
        <v>19</v>
      </c>
      <c r="G713" s="343">
        <f t="shared" si="1816"/>
        <v>-7.8716822442932427E-16</v>
      </c>
      <c r="H713" s="343">
        <f t="shared" si="1752"/>
        <v>7.8386653049944292E-16</v>
      </c>
      <c r="I713" s="343">
        <f t="shared" si="1753"/>
        <v>3.3207933879611255E-16</v>
      </c>
      <c r="J713" s="343">
        <f t="shared" si="1754"/>
        <v>-9.7666161787005237E-16</v>
      </c>
      <c r="K713" s="343">
        <f t="shared" si="1755"/>
        <v>2.3494046626434636E-16</v>
      </c>
      <c r="L713" s="343">
        <f t="shared" si="1756"/>
        <v>8.4026238302293553E-16</v>
      </c>
      <c r="M713" s="343">
        <f t="shared" si="1757"/>
        <v>-7.2277105559410122E-16</v>
      </c>
      <c r="N713" s="343">
        <f t="shared" si="1758"/>
        <v>-4.2064365781893405E-16</v>
      </c>
      <c r="O713" s="343">
        <f t="shared" si="1759"/>
        <v>9.6698387249231342E-16</v>
      </c>
      <c r="P713" s="343">
        <f t="shared" si="1760"/>
        <v>-1.4075754485447E-16</v>
      </c>
      <c r="Q713" s="343">
        <f t="shared" si="1761"/>
        <v>-8.8526435553389398E-16</v>
      </c>
      <c r="R713" s="343">
        <f t="shared" si="1762"/>
        <v>6.5471490031653975E-16</v>
      </c>
      <c r="S713" s="343">
        <f t="shared" si="1763"/>
        <v>5.0515694846974451E-16</v>
      </c>
      <c r="T713" s="343">
        <f t="shared" si="1764"/>
        <v>-9.4799354381531729E-16</v>
      </c>
      <c r="U713" s="343">
        <f t="shared" si="1765"/>
        <v>4.5219051341740674E-17</v>
      </c>
      <c r="V713" s="343">
        <f t="shared" si="1766"/>
        <v>9.2174074836633703E-16</v>
      </c>
      <c r="W713" s="343">
        <f t="shared" si="1767"/>
        <v>-5.8035348264535937E-16</v>
      </c>
      <c r="X713" s="343">
        <f t="shared" si="1768"/>
        <v>-5.8480530155991346E-16</v>
      </c>
      <c r="Y713" s="343">
        <f t="shared" si="1769"/>
        <v>9.1987351908539511E-16</v>
      </c>
      <c r="Z713" s="343">
        <f t="shared" si="1770"/>
        <v>5.0754926354650718E-17</v>
      </c>
      <c r="AA713" s="343">
        <f t="shared" si="1771"/>
        <v>-9.4934027391726465E-16</v>
      </c>
      <c r="AB713" s="343">
        <f t="shared" si="1772"/>
        <v>5.0040294368281624E-16</v>
      </c>
      <c r="AC713" s="343">
        <f t="shared" si="1773"/>
        <v>6.588216599089637E-16</v>
      </c>
      <c r="AD713" s="343">
        <f t="shared" si="1774"/>
        <v>-8.8289460951266401E-16</v>
      </c>
      <c r="AE713" s="343">
        <f t="shared" si="1775"/>
        <v>-1.46240106364792E-16</v>
      </c>
      <c r="AF713" s="343">
        <f t="shared" si="1776"/>
        <v>9.6779713366818604E-16</v>
      </c>
      <c r="AG713" s="343">
        <f t="shared" si="1777"/>
        <v>-4.1563325082453592E-16</v>
      </c>
      <c r="AH713" s="343">
        <f t="shared" si="1778"/>
        <v>-7.2649320552454163E-16</v>
      </c>
      <c r="AI713" s="343">
        <f t="shared" si="1779"/>
        <v>8.3741294221103827E-16</v>
      </c>
      <c r="AJ713" s="343">
        <f t="shared" si="1780"/>
        <v>2.4031691420765957E-16</v>
      </c>
      <c r="AK713" s="343">
        <f t="shared" si="1781"/>
        <v>-9.7693357797015422E-16</v>
      </c>
      <c r="AL713" s="343">
        <f t="shared" si="1782"/>
        <v>3.2686078255256856E-16</v>
      </c>
      <c r="AM713" s="343">
        <f t="shared" si="1783"/>
        <v>7.871682244293292E-16</v>
      </c>
      <c r="AN713" s="343">
        <f t="shared" si="1784"/>
        <v>-7.8386653049944045E-16</v>
      </c>
      <c r="AO713" s="343">
        <f t="shared" si="1785"/>
        <v>-3.3207933879611231E-16</v>
      </c>
      <c r="AP713" s="343">
        <f t="shared" si="1786"/>
        <v>9.7666161787005237E-16</v>
      </c>
      <c r="AQ713" s="343">
        <f t="shared" si="1787"/>
        <v>-2.3494046626434074E-16</v>
      </c>
      <c r="AR713" s="343">
        <f t="shared" si="1788"/>
        <v>-8.4026238302293938E-16</v>
      </c>
      <c r="AS713" s="343">
        <f t="shared" si="1789"/>
        <v>7.2277105559409501E-16</v>
      </c>
      <c r="AT713" s="343">
        <f t="shared" si="1790"/>
        <v>4.2064365781893286E-16</v>
      </c>
      <c r="AU713" s="343">
        <f t="shared" si="1791"/>
        <v>-9.6698387249231302E-16</v>
      </c>
      <c r="AV713" s="343">
        <f t="shared" si="1792"/>
        <v>1.4075754485446433E-16</v>
      </c>
      <c r="AW713" s="343">
        <f t="shared" si="1793"/>
        <v>8.8526435553389625E-16</v>
      </c>
      <c r="AX713" s="343">
        <f t="shared" si="1794"/>
        <v>-6.5471490031653295E-16</v>
      </c>
      <c r="AY713" s="343">
        <f t="shared" si="1795"/>
        <v>-5.0515694846975545E-16</v>
      </c>
      <c r="AZ713" s="343">
        <f t="shared" si="1796"/>
        <v>9.4799354381531768E-16</v>
      </c>
      <c r="BA713" s="343">
        <f t="shared" si="1797"/>
        <v>-4.5219051341738357E-17</v>
      </c>
      <c r="BB713" s="343">
        <f t="shared" si="1798"/>
        <v>-9.2174074836633901E-16</v>
      </c>
      <c r="BC713" s="343">
        <f t="shared" si="1799"/>
        <v>5.8035348264535198E-16</v>
      </c>
      <c r="BD713" s="343">
        <f t="shared" si="1800"/>
        <v>5.8480530155992362E-16</v>
      </c>
      <c r="BE713" s="343">
        <f t="shared" si="1801"/>
        <v>-9.1987351908539551E-16</v>
      </c>
      <c r="BF713" s="343">
        <f t="shared" si="1802"/>
        <v>-5.0754926354656487E-17</v>
      </c>
      <c r="BG713" s="343">
        <f t="shared" si="1803"/>
        <v>9.4934027391726603E-16</v>
      </c>
      <c r="BH713" s="343">
        <f t="shared" si="1804"/>
        <v>-5.0040294368281131E-16</v>
      </c>
      <c r="BI713" s="343">
        <f t="shared" si="1805"/>
        <v>-6.5882165990897316E-16</v>
      </c>
      <c r="BJ713" s="343">
        <f t="shared" si="1806"/>
        <v>8.8289460951265869E-16</v>
      </c>
      <c r="BK713" s="343">
        <f t="shared" si="1807"/>
        <v>1.4624010636479091E-16</v>
      </c>
      <c r="BL713" s="343">
        <f t="shared" si="1808"/>
        <v>-9.6779713366818703E-16</v>
      </c>
      <c r="BM713" s="343">
        <f t="shared" si="1809"/>
        <v>4.156332508245307E-16</v>
      </c>
      <c r="BN713" s="343">
        <f t="shared" si="1810"/>
        <v>7.2649320552454538E-16</v>
      </c>
      <c r="BO713" s="343">
        <f t="shared" si="1811"/>
        <v>-8.3741294221103177E-16</v>
      </c>
      <c r="BP713" s="343">
        <f t="shared" si="1812"/>
        <v>-2.4031691420765834E-16</v>
      </c>
      <c r="BQ713" s="343">
        <f t="shared" si="1813"/>
        <v>9.7693357797015442E-16</v>
      </c>
      <c r="BR713" s="343">
        <f t="shared" si="1814"/>
        <v>-3.2686078255256314E-16</v>
      </c>
    </row>
    <row r="714" spans="2:70">
      <c r="B714" s="340">
        <v>20</v>
      </c>
      <c r="C714" s="340">
        <f t="shared" si="1815"/>
        <v>5.208333333333333E-3</v>
      </c>
      <c r="D714" s="341">
        <f t="shared" si="1751"/>
        <v>50.01549786457872</v>
      </c>
      <c r="E714" s="342" t="str">
        <f>Z694</f>
        <v>0.0154978645787208</v>
      </c>
      <c r="F714" s="291">
        <v>20</v>
      </c>
      <c r="G714" s="343">
        <f t="shared" si="1816"/>
        <v>-4.3040907385500596E-16</v>
      </c>
      <c r="H714" s="343">
        <f t="shared" si="1752"/>
        <v>1.4161423027575763E-15</v>
      </c>
      <c r="I714" s="343">
        <f t="shared" si="1753"/>
        <v>-6.5345932041833599E-16</v>
      </c>
      <c r="J714" s="343">
        <f t="shared" si="1754"/>
        <v>-9.1600619146028031E-16</v>
      </c>
      <c r="K714" s="343">
        <f t="shared" si="1755"/>
        <v>1.3545401072497237E-15</v>
      </c>
      <c r="L714" s="343">
        <f t="shared" si="1756"/>
        <v>-1.2071392357672052E-16</v>
      </c>
      <c r="M714" s="343">
        <f t="shared" si="1757"/>
        <v>-1.2621496700325299E-15</v>
      </c>
      <c r="N714" s="343">
        <f t="shared" si="1758"/>
        <v>1.0867214593497494E-15</v>
      </c>
      <c r="O714" s="343">
        <f t="shared" si="1759"/>
        <v>4.3040907385500621E-16</v>
      </c>
      <c r="P714" s="343">
        <f t="shared" si="1760"/>
        <v>-1.4161423027575763E-15</v>
      </c>
      <c r="Q714" s="343">
        <f t="shared" si="1761"/>
        <v>6.5345932041833757E-16</v>
      </c>
      <c r="R714" s="343">
        <f t="shared" si="1762"/>
        <v>9.1600619146028287E-16</v>
      </c>
      <c r="S714" s="343">
        <f t="shared" si="1763"/>
        <v>-1.3545401072497227E-15</v>
      </c>
      <c r="T714" s="343">
        <f t="shared" si="1764"/>
        <v>1.2071392357671953E-16</v>
      </c>
      <c r="U714" s="343">
        <f t="shared" si="1765"/>
        <v>1.2621496700325305E-15</v>
      </c>
      <c r="V714" s="343">
        <f t="shared" si="1766"/>
        <v>-1.0867214593497488E-15</v>
      </c>
      <c r="W714" s="343">
        <f t="shared" si="1767"/>
        <v>-4.30409073855007E-16</v>
      </c>
      <c r="X714" s="343">
        <f t="shared" si="1768"/>
        <v>1.4161423027575763E-15</v>
      </c>
      <c r="Y714" s="343">
        <f t="shared" si="1769"/>
        <v>-6.5345932041833658E-16</v>
      </c>
      <c r="Z714" s="343">
        <f t="shared" si="1770"/>
        <v>-9.1600619146027971E-16</v>
      </c>
      <c r="AA714" s="343">
        <f t="shared" si="1771"/>
        <v>1.3545401072497241E-15</v>
      </c>
      <c r="AB714" s="343">
        <f t="shared" si="1772"/>
        <v>-1.2071392357672377E-16</v>
      </c>
      <c r="AC714" s="343">
        <f t="shared" si="1773"/>
        <v>-1.2621496700325286E-15</v>
      </c>
      <c r="AD714" s="343">
        <f t="shared" si="1774"/>
        <v>1.0867214593497451E-15</v>
      </c>
      <c r="AE714" s="343">
        <f t="shared" si="1775"/>
        <v>4.3040907385501272E-16</v>
      </c>
      <c r="AF714" s="343">
        <f t="shared" si="1776"/>
        <v>-1.4161423027575766E-15</v>
      </c>
      <c r="AG714" s="343">
        <f t="shared" si="1777"/>
        <v>6.5345932041833136E-16</v>
      </c>
      <c r="AH714" s="343">
        <f t="shared" si="1778"/>
        <v>9.1600619146028425E-16</v>
      </c>
      <c r="AI714" s="343">
        <f t="shared" si="1779"/>
        <v>-1.3545401072497223E-15</v>
      </c>
      <c r="AJ714" s="343">
        <f t="shared" si="1780"/>
        <v>1.2071392357671776E-16</v>
      </c>
      <c r="AK714" s="343">
        <f t="shared" si="1781"/>
        <v>1.2621496700325311E-15</v>
      </c>
      <c r="AL714" s="343">
        <f t="shared" si="1782"/>
        <v>-1.0867214593497478E-15</v>
      </c>
      <c r="AM714" s="343">
        <f t="shared" si="1783"/>
        <v>-4.3040907385501839E-16</v>
      </c>
      <c r="AN714" s="343">
        <f t="shared" si="1784"/>
        <v>1.4161423027575763E-15</v>
      </c>
      <c r="AO714" s="343">
        <f t="shared" si="1785"/>
        <v>-6.5345932041832623E-16</v>
      </c>
      <c r="AP714" s="343">
        <f t="shared" si="1786"/>
        <v>-9.160061914602809E-16</v>
      </c>
      <c r="AQ714" s="343">
        <f t="shared" si="1787"/>
        <v>1.3545401072497206E-15</v>
      </c>
      <c r="AR714" s="343">
        <f t="shared" si="1788"/>
        <v>-1.2071392357672209E-16</v>
      </c>
      <c r="AS714" s="343">
        <f t="shared" si="1789"/>
        <v>-1.2621496700325339E-15</v>
      </c>
      <c r="AT714" s="343">
        <f t="shared" si="1790"/>
        <v>1.0867214593497504E-15</v>
      </c>
      <c r="AU714" s="343">
        <f t="shared" si="1791"/>
        <v>4.3040907385501444E-16</v>
      </c>
      <c r="AV714" s="343">
        <f t="shared" si="1792"/>
        <v>-1.4161423027575759E-15</v>
      </c>
      <c r="AW714" s="343">
        <f t="shared" si="1793"/>
        <v>6.5345932041832988E-16</v>
      </c>
      <c r="AX714" s="343">
        <f t="shared" si="1794"/>
        <v>9.1600619146027774E-16</v>
      </c>
      <c r="AY714" s="343">
        <f t="shared" si="1795"/>
        <v>-1.3545401072497217E-15</v>
      </c>
      <c r="AZ714" s="343">
        <f t="shared" si="1796"/>
        <v>1.2071392357672624E-16</v>
      </c>
      <c r="BA714" s="343">
        <f t="shared" si="1797"/>
        <v>1.2621496700325321E-15</v>
      </c>
      <c r="BB714" s="343">
        <f t="shared" si="1798"/>
        <v>-1.0867214593497402E-15</v>
      </c>
      <c r="BC714" s="343">
        <f t="shared" si="1799"/>
        <v>-4.304090738550105E-16</v>
      </c>
      <c r="BD714" s="343">
        <f t="shared" si="1800"/>
        <v>1.4161423027575774E-15</v>
      </c>
      <c r="BE714" s="343">
        <f t="shared" si="1801"/>
        <v>-6.5345932041833362E-16</v>
      </c>
      <c r="BF714" s="343">
        <f t="shared" si="1802"/>
        <v>-9.1600619146028997E-16</v>
      </c>
      <c r="BG714" s="343">
        <f t="shared" si="1803"/>
        <v>1.3545401072497229E-15</v>
      </c>
      <c r="BH714" s="343">
        <f t="shared" si="1804"/>
        <v>-1.2071392357671026E-16</v>
      </c>
      <c r="BI714" s="343">
        <f t="shared" si="1805"/>
        <v>-1.2621496700325301E-15</v>
      </c>
      <c r="BJ714" s="343">
        <f t="shared" si="1806"/>
        <v>1.0867214593497429E-15</v>
      </c>
      <c r="BK714" s="343">
        <f t="shared" si="1807"/>
        <v>4.3040907385500636E-16</v>
      </c>
      <c r="BL714" s="343">
        <f t="shared" si="1808"/>
        <v>-1.416142302757577E-15</v>
      </c>
      <c r="BM714" s="343">
        <f t="shared" si="1809"/>
        <v>6.5345932041833717E-16</v>
      </c>
      <c r="BN714" s="343">
        <f t="shared" si="1810"/>
        <v>9.1600619146028681E-16</v>
      </c>
      <c r="BO714" s="343">
        <f t="shared" si="1811"/>
        <v>-1.3545401072497243E-15</v>
      </c>
      <c r="BP714" s="343">
        <f t="shared" si="1812"/>
        <v>1.207139235767145E-16</v>
      </c>
      <c r="BQ714" s="343">
        <f t="shared" si="1813"/>
        <v>1.2621496700325282E-15</v>
      </c>
      <c r="BR714" s="343">
        <f t="shared" si="1814"/>
        <v>-1.0867214593497455E-15</v>
      </c>
    </row>
    <row r="715" spans="2:70">
      <c r="B715" s="340">
        <v>21</v>
      </c>
      <c r="C715" s="340">
        <f t="shared" si="1815"/>
        <v>5.4687499999999997E-3</v>
      </c>
      <c r="D715" s="341">
        <f t="shared" si="1751"/>
        <v>50.009297270949233</v>
      </c>
      <c r="E715" s="342" t="str">
        <f>AA694</f>
        <v>0.00929727094923434</v>
      </c>
      <c r="F715" s="291">
        <v>21</v>
      </c>
      <c r="G715" s="343">
        <f t="shared" si="1816"/>
        <v>-3.1220964450917467E-15</v>
      </c>
      <c r="H715" s="343">
        <f t="shared" si="1752"/>
        <v>-1.5859206743240657E-15</v>
      </c>
      <c r="I715" s="343">
        <f t="shared" si="1753"/>
        <v>4.6172921065742478E-15</v>
      </c>
      <c r="J715" s="343">
        <f t="shared" si="1754"/>
        <v>-2.7672321896990083E-15</v>
      </c>
      <c r="K715" s="343">
        <f t="shared" si="1755"/>
        <v>-2.0083636580463022E-15</v>
      </c>
      <c r="L715" s="343">
        <f t="shared" si="1756"/>
        <v>4.6607043392249096E-15</v>
      </c>
      <c r="M715" s="343">
        <f t="shared" si="1757"/>
        <v>-2.3857179755964783E-15</v>
      </c>
      <c r="N715" s="343">
        <f t="shared" si="1758"/>
        <v>-2.4114650018582997E-15</v>
      </c>
      <c r="O715" s="343">
        <f t="shared" si="1759"/>
        <v>4.6592314412886803E-15</v>
      </c>
      <c r="P715" s="343">
        <f t="shared" si="1760"/>
        <v>-1.9812279932228479E-15</v>
      </c>
      <c r="Q715" s="343">
        <f t="shared" si="1761"/>
        <v>-2.7913426194615398E-15</v>
      </c>
      <c r="R715" s="343">
        <f t="shared" si="1762"/>
        <v>4.6128875975778518E-15</v>
      </c>
      <c r="S715" s="343">
        <f t="shared" si="1763"/>
        <v>-1.5576577022250914E-15</v>
      </c>
      <c r="T715" s="343">
        <f t="shared" si="1764"/>
        <v>-3.1443380817362735E-15</v>
      </c>
      <c r="U715" s="343">
        <f t="shared" si="1765"/>
        <v>4.5221191246414844E-15</v>
      </c>
      <c r="V715" s="343">
        <f t="shared" si="1766"/>
        <v>-1.1190863160525922E-15</v>
      </c>
      <c r="W715" s="343">
        <f t="shared" si="1767"/>
        <v>-3.4670518494138344E-15</v>
      </c>
      <c r="X715" s="343">
        <f t="shared" si="1768"/>
        <v>4.3878001724930466E-15</v>
      </c>
      <c r="Y715" s="343">
        <f t="shared" si="1769"/>
        <v>-6.6973751690168171E-16</v>
      </c>
      <c r="Z715" s="343">
        <f t="shared" si="1770"/>
        <v>-3.756376012498233E-15</v>
      </c>
      <c r="AA715" s="343">
        <f t="shared" si="1771"/>
        <v>4.2112243060679455E-15</v>
      </c>
      <c r="AB715" s="343">
        <f t="shared" si="1772"/>
        <v>-2.1393877934727204E-16</v>
      </c>
      <c r="AC715" s="343">
        <f t="shared" si="1773"/>
        <v>-4.0095242211382645E-15</v>
      </c>
      <c r="AD715" s="343">
        <f t="shared" si="1774"/>
        <v>3.9940920474860192E-15</v>
      </c>
      <c r="AE715" s="343">
        <f t="shared" si="1775"/>
        <v>2.4392030560308453E-16</v>
      </c>
      <c r="AF715" s="343">
        <f t="shared" si="1776"/>
        <v>-4.2240585196998232E-15</v>
      </c>
      <c r="AG715" s="343">
        <f t="shared" si="1777"/>
        <v>3.7384944990939906E-15</v>
      </c>
      <c r="AH715" s="343">
        <f t="shared" si="1778"/>
        <v>6.994303046701141E-16</v>
      </c>
      <c r="AI715" s="343">
        <f t="shared" si="1779"/>
        <v>-4.3979128256114058E-15</v>
      </c>
      <c r="AJ715" s="343">
        <f t="shared" si="1780"/>
        <v>3.4468932050067299E-15</v>
      </c>
      <c r="AK715" s="343">
        <f t="shared" si="1781"/>
        <v>1.1482044075556723E-15</v>
      </c>
      <c r="AL715" s="343">
        <f t="shared" si="1782"/>
        <v>-4.5294128268686591E-15</v>
      </c>
      <c r="AM715" s="343">
        <f t="shared" si="1783"/>
        <v>3.1220964450917625E-15</v>
      </c>
      <c r="AN715" s="343">
        <f t="shared" si="1784"/>
        <v>1.5859206743240298E-15</v>
      </c>
      <c r="AO715" s="343">
        <f t="shared" si="1785"/>
        <v>-4.6172921065742486E-15</v>
      </c>
      <c r="AP715" s="343">
        <f t="shared" si="1786"/>
        <v>2.7672321896990119E-15</v>
      </c>
      <c r="AQ715" s="343">
        <f t="shared" si="1787"/>
        <v>2.0083636580462829E-15</v>
      </c>
      <c r="AR715" s="343">
        <f t="shared" si="1788"/>
        <v>-4.6607043392249112E-15</v>
      </c>
      <c r="AS715" s="343">
        <f t="shared" si="1789"/>
        <v>2.385717975596468E-15</v>
      </c>
      <c r="AT715" s="343">
        <f t="shared" si="1790"/>
        <v>2.4114650018582962E-15</v>
      </c>
      <c r="AU715" s="343">
        <f t="shared" si="1791"/>
        <v>-4.6592314412886811E-15</v>
      </c>
      <c r="AV715" s="343">
        <f t="shared" si="1792"/>
        <v>1.9812279932228818E-15</v>
      </c>
      <c r="AW715" s="343">
        <f t="shared" si="1793"/>
        <v>2.7913426194615488E-15</v>
      </c>
      <c r="AX715" s="343">
        <f t="shared" si="1794"/>
        <v>-4.6128875975778534E-15</v>
      </c>
      <c r="AY715" s="343">
        <f t="shared" si="1795"/>
        <v>1.5576577022251113E-15</v>
      </c>
      <c r="AZ715" s="343">
        <f t="shared" si="1796"/>
        <v>3.144338081736294E-15</v>
      </c>
      <c r="BA715" s="343">
        <f t="shared" si="1797"/>
        <v>-4.5221191246414812E-15</v>
      </c>
      <c r="BB715" s="343">
        <f t="shared" si="1798"/>
        <v>1.1190863160525967E-15</v>
      </c>
      <c r="BC715" s="343">
        <f t="shared" si="1799"/>
        <v>3.4670518494138312E-15</v>
      </c>
      <c r="BD715" s="343">
        <f t="shared" si="1800"/>
        <v>-4.3878001724930592E-15</v>
      </c>
      <c r="BE715" s="343">
        <f t="shared" si="1801"/>
        <v>6.6973751690168605E-16</v>
      </c>
      <c r="BF715" s="343">
        <f t="shared" si="1802"/>
        <v>3.7563760124982298E-15</v>
      </c>
      <c r="BG715" s="343">
        <f t="shared" si="1803"/>
        <v>-4.2112243060679471E-15</v>
      </c>
      <c r="BH715" s="343">
        <f t="shared" si="1804"/>
        <v>2.1393877934724364E-16</v>
      </c>
      <c r="BI715" s="343">
        <f t="shared" si="1805"/>
        <v>4.0095242211382621E-15</v>
      </c>
      <c r="BJ715" s="343">
        <f t="shared" si="1806"/>
        <v>-3.9940920474860208E-15</v>
      </c>
      <c r="BK715" s="343">
        <f t="shared" si="1807"/>
        <v>-2.4392030560307999E-16</v>
      </c>
      <c r="BL715" s="343">
        <f t="shared" si="1808"/>
        <v>4.2240585196998074E-15</v>
      </c>
      <c r="BM715" s="343">
        <f t="shared" si="1809"/>
        <v>-3.7384944990939938E-15</v>
      </c>
      <c r="BN715" s="343">
        <f t="shared" si="1810"/>
        <v>-6.9943030467010937E-16</v>
      </c>
      <c r="BO715" s="343">
        <f t="shared" si="1811"/>
        <v>4.3979128256114035E-15</v>
      </c>
      <c r="BP715" s="343">
        <f t="shared" si="1812"/>
        <v>-3.4468932050067105E-15</v>
      </c>
      <c r="BQ715" s="343">
        <f t="shared" si="1813"/>
        <v>-1.1482044075556036E-15</v>
      </c>
      <c r="BR715" s="343">
        <f t="shared" si="1814"/>
        <v>4.5294128268686575E-15</v>
      </c>
    </row>
    <row r="716" spans="2:70">
      <c r="B716" s="340">
        <v>22</v>
      </c>
      <c r="C716" s="340">
        <f t="shared" si="1815"/>
        <v>5.7291666666666663E-3</v>
      </c>
      <c r="D716" s="341">
        <f t="shared" si="1751"/>
        <v>50.003007139518076</v>
      </c>
      <c r="E716" s="342" t="str">
        <f>AB694</f>
        <v>0.00300713951807663</v>
      </c>
      <c r="F716" s="291">
        <v>22</v>
      </c>
      <c r="G716" s="343">
        <f t="shared" si="1816"/>
        <v>6.5590167575546538E-17</v>
      </c>
      <c r="H716" s="343">
        <f t="shared" si="1752"/>
        <v>-9.3517506121346062E-17</v>
      </c>
      <c r="I716" s="343">
        <f t="shared" si="1753"/>
        <v>3.8320917758950033E-17</v>
      </c>
      <c r="J716" s="343">
        <f t="shared" si="1754"/>
        <v>5.0937583703616303E-17</v>
      </c>
      <c r="K716" s="343">
        <f t="shared" si="1755"/>
        <v>-9.4919728254297208E-17</v>
      </c>
      <c r="L716" s="343">
        <f t="shared" si="1756"/>
        <v>5.4531567385178094E-17</v>
      </c>
      <c r="M716" s="343">
        <f t="shared" si="1757"/>
        <v>3.4327497056082173E-17</v>
      </c>
      <c r="N716" s="343">
        <f t="shared" si="1758"/>
        <v>-9.2674238462032648E-17</v>
      </c>
      <c r="O716" s="343">
        <f t="shared" si="1759"/>
        <v>6.8646599458449096E-17</v>
      </c>
      <c r="P716" s="343">
        <f t="shared" si="1760"/>
        <v>1.6398223947764956E-17</v>
      </c>
      <c r="Q716" s="343">
        <f t="shared" si="1761"/>
        <v>-8.6867329657983889E-17</v>
      </c>
      <c r="R716" s="343">
        <f t="shared" si="1762"/>
        <v>8.0123581211988421E-17</v>
      </c>
      <c r="S716" s="343">
        <f t="shared" si="1763"/>
        <v>-2.1612237106349372E-18</v>
      </c>
      <c r="T716" s="343">
        <f t="shared" si="1764"/>
        <v>-7.7722158090938541E-17</v>
      </c>
      <c r="U716" s="343">
        <f t="shared" si="1765"/>
        <v>8.8521458673373074E-17</v>
      </c>
      <c r="V716" s="343">
        <f t="shared" si="1766"/>
        <v>-2.0637616753863347E-17</v>
      </c>
      <c r="W716" s="343">
        <f t="shared" si="1767"/>
        <v>-6.5590167575546871E-17</v>
      </c>
      <c r="X716" s="343">
        <f t="shared" si="1768"/>
        <v>9.3517506121345976E-17</v>
      </c>
      <c r="Y716" s="343">
        <f t="shared" si="1769"/>
        <v>-3.8320917758949602E-17</v>
      </c>
      <c r="Z716" s="343">
        <f t="shared" si="1770"/>
        <v>-5.0937583703616704E-17</v>
      </c>
      <c r="AA716" s="343">
        <f t="shared" si="1771"/>
        <v>9.4919728254297233E-17</v>
      </c>
      <c r="AB716" s="343">
        <f t="shared" si="1772"/>
        <v>-5.4531567385177718E-17</v>
      </c>
      <c r="AC716" s="343">
        <f t="shared" si="1773"/>
        <v>-3.432749705608261E-17</v>
      </c>
      <c r="AD716" s="343">
        <f t="shared" si="1774"/>
        <v>9.2674238462032747E-17</v>
      </c>
      <c r="AE716" s="343">
        <f t="shared" si="1775"/>
        <v>-6.8646599458448775E-17</v>
      </c>
      <c r="AF716" s="343">
        <f t="shared" si="1776"/>
        <v>-1.6398223947765406E-17</v>
      </c>
      <c r="AG716" s="343">
        <f t="shared" si="1777"/>
        <v>8.6867329657984074E-17</v>
      </c>
      <c r="AH716" s="343">
        <f t="shared" si="1778"/>
        <v>-8.0123581211988175E-17</v>
      </c>
      <c r="AI716" s="343">
        <f t="shared" si="1779"/>
        <v>2.1612237106344719E-18</v>
      </c>
      <c r="AJ716" s="343">
        <f t="shared" si="1780"/>
        <v>7.77221580909388E-17</v>
      </c>
      <c r="AK716" s="343">
        <f t="shared" si="1781"/>
        <v>-8.8521458673372914E-17</v>
      </c>
      <c r="AL716" s="343">
        <f t="shared" si="1782"/>
        <v>2.0637616753862891E-17</v>
      </c>
      <c r="AM716" s="343">
        <f t="shared" si="1783"/>
        <v>6.5590167575547216E-17</v>
      </c>
      <c r="AN716" s="343">
        <f t="shared" si="1784"/>
        <v>-9.3517506121345902E-17</v>
      </c>
      <c r="AO716" s="343">
        <f t="shared" si="1785"/>
        <v>3.8320917758949183E-17</v>
      </c>
      <c r="AP716" s="343">
        <f t="shared" si="1786"/>
        <v>5.0937583703617098E-17</v>
      </c>
      <c r="AQ716" s="343">
        <f t="shared" si="1787"/>
        <v>-9.4919728254297233E-17</v>
      </c>
      <c r="AR716" s="343">
        <f t="shared" si="1788"/>
        <v>5.4531567385177336E-17</v>
      </c>
      <c r="AS716" s="343">
        <f t="shared" si="1789"/>
        <v>3.4327497056083048E-17</v>
      </c>
      <c r="AT716" s="343">
        <f t="shared" si="1790"/>
        <v>-9.2674238462032858E-17</v>
      </c>
      <c r="AU716" s="343">
        <f t="shared" si="1791"/>
        <v>6.8646599458448455E-17</v>
      </c>
      <c r="AV716" s="343">
        <f t="shared" si="1792"/>
        <v>1.6398223947765871E-17</v>
      </c>
      <c r="AW716" s="343">
        <f t="shared" si="1793"/>
        <v>-8.6867329657984259E-17</v>
      </c>
      <c r="AX716" s="343">
        <f t="shared" si="1794"/>
        <v>8.0123581211987928E-17</v>
      </c>
      <c r="AY716" s="343">
        <f t="shared" si="1795"/>
        <v>-2.1612237106340036E-18</v>
      </c>
      <c r="AZ716" s="343">
        <f t="shared" si="1796"/>
        <v>-7.7722158090939084E-17</v>
      </c>
      <c r="BA716" s="343">
        <f t="shared" si="1797"/>
        <v>8.8521458673372729E-17</v>
      </c>
      <c r="BB716" s="343">
        <f t="shared" si="1798"/>
        <v>-2.0637616753862438E-17</v>
      </c>
      <c r="BC716" s="343">
        <f t="shared" si="1799"/>
        <v>-6.5590167575547549E-17</v>
      </c>
      <c r="BD716" s="343">
        <f t="shared" si="1800"/>
        <v>9.3517506121345803E-17</v>
      </c>
      <c r="BE716" s="343">
        <f t="shared" si="1801"/>
        <v>-3.8320917758948757E-17</v>
      </c>
      <c r="BF716" s="343">
        <f t="shared" si="1802"/>
        <v>-5.0937583703617492E-17</v>
      </c>
      <c r="BG716" s="343">
        <f t="shared" si="1803"/>
        <v>9.4919728254297257E-17</v>
      </c>
      <c r="BH716" s="343">
        <f t="shared" si="1804"/>
        <v>-5.453156738517696E-17</v>
      </c>
      <c r="BI716" s="343">
        <f t="shared" si="1805"/>
        <v>-3.4327497056083479E-17</v>
      </c>
      <c r="BJ716" s="343">
        <f t="shared" si="1806"/>
        <v>9.2674238462032957E-17</v>
      </c>
      <c r="BK716" s="343">
        <f t="shared" si="1807"/>
        <v>-6.8646599458448134E-17</v>
      </c>
      <c r="BL716" s="343">
        <f t="shared" si="1808"/>
        <v>-1.6398223947766324E-17</v>
      </c>
      <c r="BM716" s="343">
        <f t="shared" si="1809"/>
        <v>8.6867329657984456E-17</v>
      </c>
      <c r="BN716" s="343">
        <f t="shared" si="1810"/>
        <v>-8.0123581211987682E-17</v>
      </c>
      <c r="BO716" s="343">
        <f t="shared" si="1811"/>
        <v>2.1612237106335383E-18</v>
      </c>
      <c r="BP716" s="343">
        <f t="shared" si="1812"/>
        <v>7.7722158090939355E-17</v>
      </c>
      <c r="BQ716" s="343">
        <f t="shared" si="1813"/>
        <v>-8.8521458673372557E-17</v>
      </c>
      <c r="BR716" s="343">
        <f t="shared" si="1814"/>
        <v>2.0637616753861982E-17</v>
      </c>
    </row>
    <row r="717" spans="2:70">
      <c r="B717" s="340">
        <v>23</v>
      </c>
      <c r="C717" s="340">
        <f t="shared" si="1815"/>
        <v>5.9895833333333329E-3</v>
      </c>
      <c r="D717" s="341">
        <f t="shared" si="1751"/>
        <v>49.996688047689474</v>
      </c>
      <c r="E717" s="342" t="str">
        <f>AC694</f>
        <v>-0.00331195231052796</v>
      </c>
      <c r="F717" s="291">
        <v>23</v>
      </c>
      <c r="G717" s="343">
        <f t="shared" si="1816"/>
        <v>6.2409735206195259E-15</v>
      </c>
      <c r="H717" s="343">
        <f t="shared" si="1752"/>
        <v>-4.9074673309956968E-15</v>
      </c>
      <c r="I717" s="343">
        <f t="shared" si="1753"/>
        <v>-1.4444886547202953E-17</v>
      </c>
      <c r="J717" s="343">
        <f t="shared" si="1754"/>
        <v>4.9257948090278037E-15</v>
      </c>
      <c r="K717" s="343">
        <f t="shared" si="1755"/>
        <v>-6.2353374054835636E-15</v>
      </c>
      <c r="L717" s="343">
        <f t="shared" si="1756"/>
        <v>2.9855175400384839E-15</v>
      </c>
      <c r="M717" s="343">
        <f t="shared" si="1757"/>
        <v>2.4473528511772046E-15</v>
      </c>
      <c r="N717" s="343">
        <f t="shared" si="1758"/>
        <v>-6.0906859655696186E-15</v>
      </c>
      <c r="O717" s="343">
        <f t="shared" si="1759"/>
        <v>5.2804276938370582E-15</v>
      </c>
      <c r="P717" s="343">
        <f t="shared" si="1760"/>
        <v>-6.0904976739428904E-16</v>
      </c>
      <c r="Q717" s="343">
        <f t="shared" si="1761"/>
        <v>-4.5076735295243243E-15</v>
      </c>
      <c r="R717" s="343">
        <f t="shared" si="1762"/>
        <v>6.3283253960592217E-15</v>
      </c>
      <c r="S717" s="343">
        <f t="shared" si="1763"/>
        <v>-3.5216207330001095E-15</v>
      </c>
      <c r="T717" s="343">
        <f t="shared" si="1764"/>
        <v>-1.8601403112857768E-15</v>
      </c>
      <c r="U717" s="343">
        <f t="shared" si="1765"/>
        <v>5.8817417751636568E-15</v>
      </c>
      <c r="V717" s="343">
        <f t="shared" si="1766"/>
        <v>-5.6025346514113707E-15</v>
      </c>
      <c r="W717" s="343">
        <f t="shared" si="1767"/>
        <v>1.2266789391353369E-15</v>
      </c>
      <c r="X717" s="343">
        <f t="shared" si="1768"/>
        <v>4.0461408897865135E-15</v>
      </c>
      <c r="Y717" s="343">
        <f t="shared" si="1769"/>
        <v>-6.3603681536562725E-15</v>
      </c>
      <c r="Z717" s="343">
        <f t="shared" si="1770"/>
        <v>4.0238087931892112E-15</v>
      </c>
      <c r="AA717" s="343">
        <f t="shared" si="1771"/>
        <v>1.2550136033405378E-15</v>
      </c>
      <c r="AB717" s="343">
        <f t="shared" si="1772"/>
        <v>-5.6161531961757465E-15</v>
      </c>
      <c r="AC717" s="343">
        <f t="shared" si="1773"/>
        <v>5.8706861376356157E-15</v>
      </c>
      <c r="AD717" s="343">
        <f t="shared" si="1774"/>
        <v>-1.8324945221215715E-15</v>
      </c>
      <c r="AE717" s="343">
        <f t="shared" si="1775"/>
        <v>-3.5456417014344578E-15</v>
      </c>
      <c r="AF717" s="343">
        <f t="shared" si="1776"/>
        <v>6.3311570890027077E-15</v>
      </c>
      <c r="AG717" s="343">
        <f t="shared" si="1777"/>
        <v>-4.487245375062285E-15</v>
      </c>
      <c r="AH717" s="343">
        <f t="shared" si="1778"/>
        <v>-6.3780042833490726E-16</v>
      </c>
      <c r="AI717" s="343">
        <f t="shared" si="1779"/>
        <v>5.2964779918070358E-15</v>
      </c>
      <c r="AJ717" s="343">
        <f t="shared" si="1780"/>
        <v>-6.0822997071109298E-15</v>
      </c>
      <c r="AK717" s="343">
        <f t="shared" si="1781"/>
        <v>2.4206621811163709E-15</v>
      </c>
      <c r="AL717" s="343">
        <f t="shared" si="1782"/>
        <v>3.0109960452526754E-15</v>
      </c>
      <c r="AM717" s="343">
        <f t="shared" si="1783"/>
        <v>-6.2409735206195385E-15</v>
      </c>
      <c r="AN717" s="343">
        <f t="shared" si="1784"/>
        <v>4.9074673309956968E-15</v>
      </c>
      <c r="AO717" s="343">
        <f t="shared" si="1785"/>
        <v>1.4444886547232141E-17</v>
      </c>
      <c r="AP717" s="343">
        <f t="shared" si="1786"/>
        <v>-4.9257948090278368E-15</v>
      </c>
      <c r="AQ717" s="343">
        <f t="shared" si="1787"/>
        <v>6.2353374054835486E-15</v>
      </c>
      <c r="AR717" s="343">
        <f t="shared" si="1788"/>
        <v>-2.9855175400384681E-15</v>
      </c>
      <c r="AS717" s="343">
        <f t="shared" si="1789"/>
        <v>-2.4473528511772417E-15</v>
      </c>
      <c r="AT717" s="343">
        <f t="shared" si="1790"/>
        <v>6.0906859655696368E-15</v>
      </c>
      <c r="AU717" s="343">
        <f t="shared" si="1791"/>
        <v>-5.2804276938370606E-15</v>
      </c>
      <c r="AV717" s="343">
        <f t="shared" si="1792"/>
        <v>6.0904976739427089E-16</v>
      </c>
      <c r="AW717" s="343">
        <f t="shared" si="1793"/>
        <v>4.5076735295243527E-15</v>
      </c>
      <c r="AX717" s="343">
        <f t="shared" si="1794"/>
        <v>-6.3283253960592131E-15</v>
      </c>
      <c r="AY717" s="343">
        <f t="shared" si="1795"/>
        <v>3.5216207330000953E-15</v>
      </c>
      <c r="AZ717" s="343">
        <f t="shared" si="1796"/>
        <v>1.8601403112858159E-15</v>
      </c>
      <c r="BA717" s="343">
        <f t="shared" si="1797"/>
        <v>-5.8817417751636718E-15</v>
      </c>
      <c r="BB717" s="343">
        <f t="shared" si="1798"/>
        <v>5.602534651411373E-15</v>
      </c>
      <c r="BC717" s="343">
        <f t="shared" si="1799"/>
        <v>-1.2266789391352978E-15</v>
      </c>
      <c r="BD717" s="343">
        <f t="shared" si="1800"/>
        <v>-4.046140889786545E-15</v>
      </c>
      <c r="BE717" s="343">
        <f t="shared" si="1801"/>
        <v>6.3603681536562733E-15</v>
      </c>
      <c r="BF717" s="343">
        <f t="shared" si="1802"/>
        <v>-4.0238087931892152E-15</v>
      </c>
      <c r="BG717" s="343">
        <f t="shared" si="1803"/>
        <v>-1.2550136033405774E-15</v>
      </c>
      <c r="BH717" s="343">
        <f t="shared" si="1804"/>
        <v>5.6161531961757654E-15</v>
      </c>
      <c r="BI717" s="343">
        <f t="shared" si="1805"/>
        <v>-5.8706861376355834E-15</v>
      </c>
      <c r="BJ717" s="343">
        <f t="shared" si="1806"/>
        <v>1.8324945221215324E-15</v>
      </c>
      <c r="BK717" s="343">
        <f t="shared" si="1807"/>
        <v>3.5456417014344168E-15</v>
      </c>
      <c r="BL717" s="343">
        <f t="shared" si="1808"/>
        <v>-6.3311570890027156E-15</v>
      </c>
      <c r="BM717" s="343">
        <f t="shared" si="1809"/>
        <v>4.4872453750622882E-15</v>
      </c>
      <c r="BN717" s="343">
        <f t="shared" si="1810"/>
        <v>6.3780042833503742E-16</v>
      </c>
      <c r="BO717" s="343">
        <f t="shared" si="1811"/>
        <v>-5.2964779918070587E-15</v>
      </c>
      <c r="BP717" s="343">
        <f t="shared" si="1812"/>
        <v>6.082299707110944E-15</v>
      </c>
      <c r="BQ717" s="343">
        <f t="shared" si="1813"/>
        <v>-2.4206621811162502E-15</v>
      </c>
      <c r="BR717" s="343">
        <f t="shared" si="1814"/>
        <v>-3.0109960452527113E-15</v>
      </c>
    </row>
    <row r="718" spans="2:70">
      <c r="B718" s="340">
        <v>24</v>
      </c>
      <c r="C718" s="340">
        <f t="shared" si="1815"/>
        <v>6.2499999999999995E-3</v>
      </c>
      <c r="D718" s="341">
        <f t="shared" si="1751"/>
        <v>49.990400851772158</v>
      </c>
      <c r="E718" s="342" t="str">
        <f>AD694</f>
        <v>-0.00959914822783945</v>
      </c>
      <c r="F718" s="291">
        <v>24</v>
      </c>
      <c r="G718" s="343">
        <f t="shared" si="1816"/>
        <v>-2.4840041103472295E-15</v>
      </c>
      <c r="H718" s="343">
        <f t="shared" si="1752"/>
        <v>1.1225707926158599E-16</v>
      </c>
      <c r="I718" s="343">
        <f t="shared" si="1753"/>
        <v>2.325248626383103E-15</v>
      </c>
      <c r="J718" s="343">
        <f t="shared" si="1754"/>
        <v>-3.40065522258198E-15</v>
      </c>
      <c r="K718" s="343">
        <f t="shared" si="1755"/>
        <v>2.4840041103472268E-15</v>
      </c>
      <c r="L718" s="343">
        <f t="shared" si="1756"/>
        <v>-1.1225707926158474E-16</v>
      </c>
      <c r="M718" s="343">
        <f t="shared" si="1757"/>
        <v>-2.3252486263831019E-15</v>
      </c>
      <c r="N718" s="343">
        <f t="shared" si="1758"/>
        <v>3.40065522258198E-15</v>
      </c>
      <c r="O718" s="343">
        <f t="shared" si="1759"/>
        <v>-2.484004110347226E-15</v>
      </c>
      <c r="P718" s="343">
        <f t="shared" si="1760"/>
        <v>1.1225707926157744E-16</v>
      </c>
      <c r="Q718" s="343">
        <f t="shared" si="1761"/>
        <v>2.3252486263831026E-15</v>
      </c>
      <c r="R718" s="343">
        <f t="shared" si="1762"/>
        <v>-3.40065522258198E-15</v>
      </c>
      <c r="S718" s="343">
        <f t="shared" si="1763"/>
        <v>2.4840041103472248E-15</v>
      </c>
      <c r="T718" s="343">
        <f t="shared" si="1764"/>
        <v>-1.1225707926158829E-16</v>
      </c>
      <c r="U718" s="343">
        <f t="shared" si="1765"/>
        <v>-2.3252486263831038E-15</v>
      </c>
      <c r="V718" s="343">
        <f t="shared" si="1766"/>
        <v>3.40065522258198E-15</v>
      </c>
      <c r="W718" s="343">
        <f t="shared" si="1767"/>
        <v>-2.4840041103472244E-15</v>
      </c>
      <c r="X718" s="343">
        <f t="shared" si="1768"/>
        <v>1.1225707926157495E-16</v>
      </c>
      <c r="Y718" s="343">
        <f t="shared" si="1769"/>
        <v>2.3252486263831137E-15</v>
      </c>
      <c r="Z718" s="343">
        <f t="shared" si="1770"/>
        <v>-3.4006552225819808E-15</v>
      </c>
      <c r="AA718" s="343">
        <f t="shared" si="1771"/>
        <v>2.4840041103472315E-15</v>
      </c>
      <c r="AB718" s="343">
        <f t="shared" si="1772"/>
        <v>-1.1225707926158577E-16</v>
      </c>
      <c r="AC718" s="343">
        <f t="shared" si="1773"/>
        <v>-2.3252486263831054E-15</v>
      </c>
      <c r="AD718" s="343">
        <f t="shared" si="1774"/>
        <v>3.4006552225819804E-15</v>
      </c>
      <c r="AE718" s="343">
        <f t="shared" si="1775"/>
        <v>-2.4840041103472224E-15</v>
      </c>
      <c r="AF718" s="343">
        <f t="shared" si="1776"/>
        <v>1.1225707926157243E-16</v>
      </c>
      <c r="AG718" s="343">
        <f t="shared" si="1777"/>
        <v>2.3252486263831153E-15</v>
      </c>
      <c r="AH718" s="343">
        <f t="shared" si="1778"/>
        <v>-3.40065522258198E-15</v>
      </c>
      <c r="AI718" s="343">
        <f t="shared" si="1779"/>
        <v>2.484004110347213E-15</v>
      </c>
      <c r="AJ718" s="343">
        <f t="shared" si="1780"/>
        <v>-1.1225707926158328E-16</v>
      </c>
      <c r="AK718" s="343">
        <f t="shared" si="1781"/>
        <v>-2.3252486263831251E-15</v>
      </c>
      <c r="AL718" s="343">
        <f t="shared" si="1782"/>
        <v>3.4006552225819804E-15</v>
      </c>
      <c r="AM718" s="343">
        <f t="shared" si="1783"/>
        <v>-2.484004110347237E-15</v>
      </c>
      <c r="AN718" s="343">
        <f t="shared" si="1784"/>
        <v>1.1225707926156994E-16</v>
      </c>
      <c r="AO718" s="343">
        <f t="shared" si="1785"/>
        <v>2.3252486263830999E-15</v>
      </c>
      <c r="AP718" s="343">
        <f t="shared" si="1786"/>
        <v>-3.4006552225819808E-15</v>
      </c>
      <c r="AQ718" s="343">
        <f t="shared" si="1787"/>
        <v>2.484004110347228E-15</v>
      </c>
      <c r="AR718" s="343">
        <f t="shared" si="1788"/>
        <v>-1.1225707926155661E-16</v>
      </c>
      <c r="AS718" s="343">
        <f t="shared" si="1789"/>
        <v>-2.3252486263831094E-15</v>
      </c>
      <c r="AT718" s="343">
        <f t="shared" si="1790"/>
        <v>3.4006552225819812E-15</v>
      </c>
      <c r="AU718" s="343">
        <f t="shared" si="1791"/>
        <v>-2.4840041103472189E-15</v>
      </c>
      <c r="AV718" s="343">
        <f t="shared" si="1792"/>
        <v>1.1225707926159161E-16</v>
      </c>
      <c r="AW718" s="343">
        <f t="shared" si="1793"/>
        <v>2.3252486263831188E-15</v>
      </c>
      <c r="AX718" s="343">
        <f t="shared" si="1794"/>
        <v>-3.40065522258198E-15</v>
      </c>
      <c r="AY718" s="343">
        <f t="shared" si="1795"/>
        <v>2.4840041103472102E-15</v>
      </c>
      <c r="AZ718" s="343">
        <f t="shared" si="1796"/>
        <v>-1.1225707926157828E-16</v>
      </c>
      <c r="BA718" s="343">
        <f t="shared" si="1797"/>
        <v>-2.3252486263831287E-15</v>
      </c>
      <c r="BB718" s="343">
        <f t="shared" si="1798"/>
        <v>3.4006552225819804E-15</v>
      </c>
      <c r="BC718" s="343">
        <f t="shared" si="1799"/>
        <v>-2.4840041103472339E-15</v>
      </c>
      <c r="BD718" s="343">
        <f t="shared" si="1800"/>
        <v>1.1225707926156494E-16</v>
      </c>
      <c r="BE718" s="343">
        <f t="shared" si="1801"/>
        <v>2.325248626383103E-15</v>
      </c>
      <c r="BF718" s="343">
        <f t="shared" si="1802"/>
        <v>-3.4006552225819808E-15</v>
      </c>
      <c r="BG718" s="343">
        <f t="shared" si="1803"/>
        <v>2.4840041103472248E-15</v>
      </c>
      <c r="BH718" s="343">
        <f t="shared" si="1804"/>
        <v>-1.122570792615516E-16</v>
      </c>
      <c r="BI718" s="343">
        <f t="shared" si="1805"/>
        <v>-2.3252486263831484E-15</v>
      </c>
      <c r="BJ718" s="343">
        <f t="shared" si="1806"/>
        <v>3.4006552225819796E-15</v>
      </c>
      <c r="BK718" s="343">
        <f t="shared" si="1807"/>
        <v>-2.4840041103472157E-15</v>
      </c>
      <c r="BL718" s="343">
        <f t="shared" si="1808"/>
        <v>1.1225707926153829E-16</v>
      </c>
      <c r="BM718" s="343">
        <f t="shared" si="1809"/>
        <v>2.3252486263830877E-15</v>
      </c>
      <c r="BN718" s="343">
        <f t="shared" si="1810"/>
        <v>-3.4006552225819804E-15</v>
      </c>
      <c r="BO718" s="343">
        <f t="shared" si="1811"/>
        <v>2.4840041103472067E-15</v>
      </c>
      <c r="BP718" s="343">
        <f t="shared" si="1812"/>
        <v>-1.1225707926152495E-16</v>
      </c>
      <c r="BQ718" s="343">
        <f t="shared" si="1813"/>
        <v>-2.3252486263830975E-15</v>
      </c>
      <c r="BR718" s="343">
        <f t="shared" si="1814"/>
        <v>3.4006552225819808E-15</v>
      </c>
    </row>
    <row r="719" spans="2:70">
      <c r="B719" s="340">
        <v>25</v>
      </c>
      <c r="C719" s="340">
        <f t="shared" si="1815"/>
        <v>6.5104166666666661E-3</v>
      </c>
      <c r="D719" s="341">
        <f t="shared" si="1751"/>
        <v>49.984206100899677</v>
      </c>
      <c r="E719" s="342" t="str">
        <f>AE694</f>
        <v>-0.0157938991003216</v>
      </c>
      <c r="F719" s="291">
        <v>25</v>
      </c>
      <c r="G719" s="343">
        <f t="shared" si="1816"/>
        <v>-7.2012062758776969E-16</v>
      </c>
      <c r="H719" s="343">
        <f t="shared" si="1752"/>
        <v>4.628569892228411E-16</v>
      </c>
      <c r="I719" s="343">
        <f t="shared" si="1753"/>
        <v>4.5340454252503194E-18</v>
      </c>
      <c r="J719" s="343">
        <f t="shared" si="1754"/>
        <v>-4.6986671824232056E-16</v>
      </c>
      <c r="K719" s="343">
        <f t="shared" si="1755"/>
        <v>7.2188972435186521E-16</v>
      </c>
      <c r="L719" s="343">
        <f t="shared" si="1756"/>
        <v>-6.4618988795595231E-16</v>
      </c>
      <c r="M719" s="343">
        <f t="shared" si="1757"/>
        <v>2.771333521426299E-16</v>
      </c>
      <c r="N719" s="343">
        <f t="shared" si="1758"/>
        <v>2.1773593159253534E-16</v>
      </c>
      <c r="O719" s="343">
        <f t="shared" si="1759"/>
        <v>-6.1375765453003667E-16</v>
      </c>
      <c r="P719" s="343">
        <f t="shared" si="1760"/>
        <v>7.3114623397369142E-16</v>
      </c>
      <c r="Q719" s="343">
        <f t="shared" si="1761"/>
        <v>-5.166097090668855E-16</v>
      </c>
      <c r="R719" s="343">
        <f t="shared" si="1762"/>
        <v>6.7543176861077324E-17</v>
      </c>
      <c r="S719" s="343">
        <f t="shared" si="1763"/>
        <v>4.1218654553300169E-16</v>
      </c>
      <c r="T719" s="343">
        <f t="shared" si="1764"/>
        <v>-7.0479219372605054E-16</v>
      </c>
      <c r="U719" s="343">
        <f t="shared" si="1765"/>
        <v>6.7743692086438288E-16</v>
      </c>
      <c r="V719" s="343">
        <f t="shared" si="1766"/>
        <v>-3.4253944891801617E-16</v>
      </c>
      <c r="W719" s="343">
        <f t="shared" si="1767"/>
        <v>-1.478637714589064E-16</v>
      </c>
      <c r="X719" s="343">
        <f t="shared" si="1768"/>
        <v>5.7113993094076649E-16</v>
      </c>
      <c r="Y719" s="343">
        <f t="shared" si="1769"/>
        <v>-7.3513050244125864E-16</v>
      </c>
      <c r="Z719" s="343">
        <f t="shared" si="1770"/>
        <v>5.6538719500502338E-16</v>
      </c>
      <c r="AA719" s="343">
        <f t="shared" si="1771"/>
        <v>-1.3896992143137644E-16</v>
      </c>
      <c r="AB719" s="343">
        <f t="shared" si="1772"/>
        <v>-3.505367910661152E-16</v>
      </c>
      <c r="AC719" s="343">
        <f t="shared" si="1773"/>
        <v>6.8090712899605082E-16</v>
      </c>
      <c r="AD719" s="343">
        <f t="shared" si="1774"/>
        <v>-7.0215986590019894E-16</v>
      </c>
      <c r="AE719" s="343">
        <f t="shared" si="1775"/>
        <v>4.046467035492119E-16</v>
      </c>
      <c r="AF719" s="343">
        <f t="shared" si="1776"/>
        <v>7.6567602375571113E-17</v>
      </c>
      <c r="AG719" s="343">
        <f t="shared" si="1777"/>
        <v>-5.2302181759968809E-16</v>
      </c>
      <c r="AH719" s="343">
        <f t="shared" si="1778"/>
        <v>7.3203506230710562E-16</v>
      </c>
      <c r="AI719" s="343">
        <f t="shared" si="1779"/>
        <v>-6.0871969318317841E-16</v>
      </c>
      <c r="AJ719" s="343">
        <f t="shared" si="1780"/>
        <v>2.0905830968960485E-16</v>
      </c>
      <c r="AK719" s="343">
        <f t="shared" si="1781"/>
        <v>2.8551117567836E-16</v>
      </c>
      <c r="AL719" s="343">
        <f t="shared" si="1782"/>
        <v>-6.5046455639211979E-16</v>
      </c>
      <c r="AM719" s="343">
        <f t="shared" si="1783"/>
        <v>7.2012062758777008E-16</v>
      </c>
      <c r="AN719" s="343">
        <f t="shared" si="1784"/>
        <v>-4.6285698922284396E-16</v>
      </c>
      <c r="AO719" s="343">
        <f t="shared" si="1785"/>
        <v>-4.5340454252447481E-18</v>
      </c>
      <c r="AP719" s="343">
        <f t="shared" si="1786"/>
        <v>4.6986671824232332E-16</v>
      </c>
      <c r="AQ719" s="343">
        <f t="shared" si="1787"/>
        <v>-7.218897243518657E-16</v>
      </c>
      <c r="AR719" s="343">
        <f t="shared" si="1788"/>
        <v>6.4618988795595251E-16</v>
      </c>
      <c r="AS719" s="343">
        <f t="shared" si="1789"/>
        <v>-2.771333521426302E-16</v>
      </c>
      <c r="AT719" s="343">
        <f t="shared" si="1790"/>
        <v>-2.1773593159253248E-16</v>
      </c>
      <c r="AU719" s="343">
        <f t="shared" si="1791"/>
        <v>6.1375765453003362E-16</v>
      </c>
      <c r="AV719" s="343">
        <f t="shared" si="1792"/>
        <v>-7.3114623397369092E-16</v>
      </c>
      <c r="AW719" s="343">
        <f t="shared" si="1793"/>
        <v>5.1660970906688393E-16</v>
      </c>
      <c r="AX719" s="343">
        <f t="shared" si="1794"/>
        <v>-6.754317686107762E-17</v>
      </c>
      <c r="AY719" s="343">
        <f t="shared" si="1795"/>
        <v>-4.1218654553300139E-16</v>
      </c>
      <c r="AZ719" s="343">
        <f t="shared" si="1796"/>
        <v>7.0479219372605054E-16</v>
      </c>
      <c r="BA719" s="343">
        <f t="shared" si="1797"/>
        <v>-6.7743692086438505E-16</v>
      </c>
      <c r="BB719" s="343">
        <f t="shared" si="1798"/>
        <v>3.4253944891801188E-16</v>
      </c>
      <c r="BC719" s="343">
        <f t="shared" si="1799"/>
        <v>1.4786377145891114E-16</v>
      </c>
      <c r="BD719" s="343">
        <f t="shared" si="1800"/>
        <v>-5.7113993094076629E-16</v>
      </c>
      <c r="BE719" s="343">
        <f t="shared" si="1801"/>
        <v>7.3513050244125854E-16</v>
      </c>
      <c r="BF719" s="343">
        <f t="shared" si="1802"/>
        <v>-5.6538719500502368E-16</v>
      </c>
      <c r="BG719" s="343">
        <f t="shared" si="1803"/>
        <v>1.3896992143138196E-16</v>
      </c>
      <c r="BH719" s="343">
        <f t="shared" si="1804"/>
        <v>3.5053679106611027E-16</v>
      </c>
      <c r="BI719" s="343">
        <f t="shared" si="1805"/>
        <v>-6.8090712899604875E-16</v>
      </c>
      <c r="BJ719" s="343">
        <f t="shared" si="1806"/>
        <v>7.0215986590020209E-16</v>
      </c>
      <c r="BK719" s="343">
        <f t="shared" si="1807"/>
        <v>-4.0464670354922098E-16</v>
      </c>
      <c r="BL719" s="343">
        <f t="shared" si="1808"/>
        <v>-7.6567602375581122E-17</v>
      </c>
      <c r="BM719" s="343">
        <f t="shared" si="1809"/>
        <v>5.2302181759969519E-16</v>
      </c>
      <c r="BN719" s="343">
        <f t="shared" si="1810"/>
        <v>-7.3203506230710661E-16</v>
      </c>
      <c r="BO719" s="343">
        <f t="shared" si="1811"/>
        <v>6.0871969318317861E-16</v>
      </c>
      <c r="BP719" s="343">
        <f t="shared" si="1812"/>
        <v>-2.090583096896052E-16</v>
      </c>
      <c r="BQ719" s="343">
        <f t="shared" si="1813"/>
        <v>-2.855111756783596E-16</v>
      </c>
      <c r="BR719" s="343">
        <f t="shared" si="1814"/>
        <v>6.5046455639211969E-16</v>
      </c>
    </row>
    <row r="720" spans="2:70">
      <c r="B720" s="340">
        <v>26</v>
      </c>
      <c r="C720" s="340">
        <f t="shared" si="1815"/>
        <v>6.7708333333333327E-3</v>
      </c>
      <c r="D720" s="341">
        <f t="shared" si="1751"/>
        <v>49.978163453909367</v>
      </c>
      <c r="E720" s="342" t="str">
        <f>AF694</f>
        <v>-0.0218365460906359</v>
      </c>
      <c r="F720" s="291">
        <v>26</v>
      </c>
      <c r="G720" s="343">
        <f t="shared" si="1816"/>
        <v>-8.8389262699880883E-16</v>
      </c>
      <c r="H720" s="343">
        <f t="shared" si="1752"/>
        <v>2.9187948227166758E-15</v>
      </c>
      <c r="I720" s="343">
        <f t="shared" si="1753"/>
        <v>-3.9698857722710133E-15</v>
      </c>
      <c r="J720" s="343">
        <f t="shared" si="1754"/>
        <v>3.6828839451944642E-15</v>
      </c>
      <c r="K720" s="343">
        <f t="shared" si="1755"/>
        <v>-2.1545263998612052E-15</v>
      </c>
      <c r="L720" s="343">
        <f t="shared" si="1756"/>
        <v>-1.0003748441807309E-16</v>
      </c>
      <c r="M720" s="343">
        <f t="shared" si="1757"/>
        <v>2.3208826566308341E-15</v>
      </c>
      <c r="N720" s="343">
        <f t="shared" si="1758"/>
        <v>-3.7594493209990183E-15</v>
      </c>
      <c r="O720" s="343">
        <f t="shared" si="1759"/>
        <v>3.9308530821734007E-15</v>
      </c>
      <c r="P720" s="343">
        <f t="shared" si="1760"/>
        <v>-2.7773204555069495E-15</v>
      </c>
      <c r="Q720" s="343">
        <f t="shared" si="1761"/>
        <v>6.8766204258718889E-16</v>
      </c>
      <c r="R720" s="343">
        <f t="shared" si="1762"/>
        <v>1.6337802716166689E-15</v>
      </c>
      <c r="S720" s="343">
        <f t="shared" si="1763"/>
        <v>-3.4045393406445033E-15</v>
      </c>
      <c r="T720" s="343">
        <f t="shared" si="1764"/>
        <v>4.0277617396522215E-15</v>
      </c>
      <c r="U720" s="343">
        <f t="shared" si="1765"/>
        <v>-3.2933836435868204E-15</v>
      </c>
      <c r="V720" s="343">
        <f t="shared" si="1766"/>
        <v>1.4489351029411272E-15</v>
      </c>
      <c r="W720" s="343">
        <f t="shared" si="1767"/>
        <v>8.8389262699880785E-16</v>
      </c>
      <c r="X720" s="343">
        <f t="shared" si="1768"/>
        <v>-2.9187948227166801E-15</v>
      </c>
      <c r="Y720" s="343">
        <f t="shared" si="1769"/>
        <v>3.9698857722710101E-15</v>
      </c>
      <c r="Z720" s="343">
        <f t="shared" si="1770"/>
        <v>-3.6828839451944673E-15</v>
      </c>
      <c r="AA720" s="343">
        <f t="shared" si="1771"/>
        <v>2.154526399861206E-15</v>
      </c>
      <c r="AB720" s="343">
        <f t="shared" si="1772"/>
        <v>1.0003748441805081E-16</v>
      </c>
      <c r="AC720" s="343">
        <f t="shared" si="1773"/>
        <v>-2.3208826566308274E-15</v>
      </c>
      <c r="AD720" s="343">
        <f t="shared" si="1774"/>
        <v>3.7594493209990159E-15</v>
      </c>
      <c r="AE720" s="343">
        <f t="shared" si="1775"/>
        <v>-3.9308530821734023E-15</v>
      </c>
      <c r="AF720" s="343">
        <f t="shared" si="1776"/>
        <v>2.7773204555069451E-15</v>
      </c>
      <c r="AG720" s="343">
        <f t="shared" si="1777"/>
        <v>-6.8766204258716828E-16</v>
      </c>
      <c r="AH720" s="343">
        <f t="shared" si="1778"/>
        <v>-1.6337802716166354E-15</v>
      </c>
      <c r="AI720" s="343">
        <f t="shared" si="1779"/>
        <v>3.404539340644484E-15</v>
      </c>
      <c r="AJ720" s="343">
        <f t="shared" si="1780"/>
        <v>-4.0277617396522215E-15</v>
      </c>
      <c r="AK720" s="343">
        <f t="shared" si="1781"/>
        <v>3.2933836435868251E-15</v>
      </c>
      <c r="AL720" s="343">
        <f t="shared" si="1782"/>
        <v>-1.4489351029411347E-15</v>
      </c>
      <c r="AM720" s="343">
        <f t="shared" si="1783"/>
        <v>-8.8389262699880015E-16</v>
      </c>
      <c r="AN720" s="343">
        <f t="shared" si="1784"/>
        <v>2.9187948227166746E-15</v>
      </c>
      <c r="AO720" s="343">
        <f t="shared" si="1785"/>
        <v>-3.9698857722710133E-15</v>
      </c>
      <c r="AP720" s="343">
        <f t="shared" si="1786"/>
        <v>3.6828839451944586E-15</v>
      </c>
      <c r="AQ720" s="343">
        <f t="shared" si="1787"/>
        <v>-2.1545263998612368E-15</v>
      </c>
      <c r="AR720" s="343">
        <f t="shared" si="1788"/>
        <v>-1.0003748441804292E-16</v>
      </c>
      <c r="AS720" s="343">
        <f t="shared" si="1789"/>
        <v>2.3208826566308211E-15</v>
      </c>
      <c r="AT720" s="343">
        <f t="shared" si="1790"/>
        <v>-3.7594493209990128E-15</v>
      </c>
      <c r="AU720" s="343">
        <f t="shared" si="1791"/>
        <v>3.9308530821734039E-15</v>
      </c>
      <c r="AV720" s="343">
        <f t="shared" si="1792"/>
        <v>-2.7773204555069511E-15</v>
      </c>
      <c r="AW720" s="343">
        <f t="shared" si="1793"/>
        <v>6.8766204258717607E-16</v>
      </c>
      <c r="AX720" s="343">
        <f t="shared" si="1794"/>
        <v>1.6337802716166285E-15</v>
      </c>
      <c r="AY720" s="343">
        <f t="shared" si="1795"/>
        <v>-3.4045393406444797E-15</v>
      </c>
      <c r="AZ720" s="343">
        <f t="shared" si="1796"/>
        <v>4.0277617396522223E-15</v>
      </c>
      <c r="BA720" s="343">
        <f t="shared" si="1797"/>
        <v>-3.2933836435868299E-15</v>
      </c>
      <c r="BB720" s="343">
        <f t="shared" si="1798"/>
        <v>1.448935102941142E-15</v>
      </c>
      <c r="BC720" s="343">
        <f t="shared" si="1799"/>
        <v>8.8389262699879305E-16</v>
      </c>
      <c r="BD720" s="343">
        <f t="shared" si="1800"/>
        <v>-2.9187948227166691E-15</v>
      </c>
      <c r="BE720" s="343">
        <f t="shared" si="1801"/>
        <v>3.9698857722710022E-15</v>
      </c>
      <c r="BF720" s="343">
        <f t="shared" si="1802"/>
        <v>-3.682883945194461E-15</v>
      </c>
      <c r="BG720" s="343">
        <f t="shared" si="1803"/>
        <v>2.1545263998612435E-15</v>
      </c>
      <c r="BH720" s="343">
        <f t="shared" si="1804"/>
        <v>1.0003748441809242E-16</v>
      </c>
      <c r="BI720" s="343">
        <f t="shared" si="1805"/>
        <v>-2.3208826566308148E-15</v>
      </c>
      <c r="BJ720" s="343">
        <f t="shared" si="1806"/>
        <v>3.7594493209989891E-15</v>
      </c>
      <c r="BK720" s="343">
        <f t="shared" si="1807"/>
        <v>-3.9308530821734063E-15</v>
      </c>
      <c r="BL720" s="343">
        <f t="shared" si="1808"/>
        <v>2.7773204555069976E-15</v>
      </c>
      <c r="BM720" s="343">
        <f t="shared" si="1809"/>
        <v>-6.8766204258718386E-16</v>
      </c>
      <c r="BN720" s="343">
        <f t="shared" si="1810"/>
        <v>-1.6337802716166208E-15</v>
      </c>
      <c r="BO720" s="343">
        <f t="shared" si="1811"/>
        <v>3.4045393406445065E-15</v>
      </c>
      <c r="BP720" s="343">
        <f t="shared" si="1812"/>
        <v>-4.0277617396522223E-15</v>
      </c>
      <c r="BQ720" s="343">
        <f t="shared" si="1813"/>
        <v>3.2933836435868015E-15</v>
      </c>
      <c r="BR720" s="343">
        <f t="shared" si="1814"/>
        <v>-1.4489351029411493E-15</v>
      </c>
    </row>
    <row r="721" spans="2:70">
      <c r="B721" s="340">
        <v>27</v>
      </c>
      <c r="C721" s="340">
        <f t="shared" si="1815"/>
        <v>7.0312499999999993E-3</v>
      </c>
      <c r="D721" s="341">
        <f t="shared" si="1751"/>
        <v>49.972331104794975</v>
      </c>
      <c r="E721" s="342" t="str">
        <f>AG694</f>
        <v>-0.0276688952050279</v>
      </c>
      <c r="F721" s="291">
        <v>27</v>
      </c>
      <c r="G721" s="343">
        <f t="shared" si="1816"/>
        <v>1.0887851453188487E-15</v>
      </c>
      <c r="H721" s="343">
        <f t="shared" si="1752"/>
        <v>-1.9665230171237091E-15</v>
      </c>
      <c r="I721" s="343">
        <f t="shared" si="1753"/>
        <v>2.3798517859449176E-15</v>
      </c>
      <c r="J721" s="343">
        <f t="shared" si="1754"/>
        <v>-2.2311607749207554E-15</v>
      </c>
      <c r="K721" s="343">
        <f t="shared" si="1755"/>
        <v>1.5555644772202186E-15</v>
      </c>
      <c r="L721" s="343">
        <f t="shared" si="1756"/>
        <v>-5.1261000613013018E-16</v>
      </c>
      <c r="M721" s="343">
        <f t="shared" si="1757"/>
        <v>-6.5140114777241772E-16</v>
      </c>
      <c r="N721" s="343">
        <f t="shared" si="1758"/>
        <v>1.6615790538129634E-15</v>
      </c>
      <c r="O721" s="343">
        <f t="shared" si="1759"/>
        <v>-2.2793626521345294E-15</v>
      </c>
      <c r="P721" s="343">
        <f t="shared" si="1760"/>
        <v>2.3588577303448457E-15</v>
      </c>
      <c r="Q721" s="343">
        <f t="shared" si="1761"/>
        <v>-1.8812909317927011E-15</v>
      </c>
      <c r="R721" s="343">
        <f t="shared" si="1762"/>
        <v>9.5944322400258663E-16</v>
      </c>
      <c r="S721" s="343">
        <f t="shared" si="1763"/>
        <v>1.8898416942705339E-16</v>
      </c>
      <c r="T721" s="343">
        <f t="shared" si="1764"/>
        <v>-1.2927815392884628E-15</v>
      </c>
      <c r="U721" s="343">
        <f t="shared" si="1765"/>
        <v>2.0912788898839185E-15</v>
      </c>
      <c r="V721" s="343">
        <f t="shared" si="1766"/>
        <v>-2.39590510605444E-15</v>
      </c>
      <c r="W721" s="343">
        <f t="shared" si="1767"/>
        <v>2.1347204308965077E-15</v>
      </c>
      <c r="X721" s="343">
        <f t="shared" si="1768"/>
        <v>-1.3694055768385899E-15</v>
      </c>
      <c r="Y721" s="343">
        <f t="shared" si="1769"/>
        <v>2.8069536456583275E-16</v>
      </c>
      <c r="Z721" s="343">
        <f t="shared" si="1770"/>
        <v>8.7430315520933228E-16</v>
      </c>
      <c r="AA721" s="343">
        <f t="shared" si="1771"/>
        <v>-1.8228284526977749E-15</v>
      </c>
      <c r="AB721" s="343">
        <f t="shared" si="1772"/>
        <v>2.3408791921774289E-15</v>
      </c>
      <c r="AC721" s="343">
        <f t="shared" si="1773"/>
        <v>-2.3061138210059653E-15</v>
      </c>
      <c r="AD721" s="343">
        <f t="shared" si="1774"/>
        <v>1.7267424413281687E-15</v>
      </c>
      <c r="AE721" s="343">
        <f t="shared" si="1775"/>
        <v>-7.3958793311422843E-16</v>
      </c>
      <c r="AF721" s="343">
        <f t="shared" si="1776"/>
        <v>-4.2222579119036486E-16</v>
      </c>
      <c r="AG721" s="343">
        <f t="shared" si="1777"/>
        <v>1.4843277403284411E-15</v>
      </c>
      <c r="AH721" s="343">
        <f t="shared" si="1778"/>
        <v>-2.195894603725218E-15</v>
      </c>
      <c r="AI721" s="343">
        <f t="shared" si="1779"/>
        <v>2.3888845502576994E-15</v>
      </c>
      <c r="AJ721" s="343">
        <f t="shared" si="1780"/>
        <v>-2.0177215621658264E-15</v>
      </c>
      <c r="AK721" s="343">
        <f t="shared" si="1781"/>
        <v>1.1700585521587668E-15</v>
      </c>
      <c r="AL721" s="343">
        <f t="shared" si="1782"/>
        <v>-4.6077473197079965E-17</v>
      </c>
      <c r="AM721" s="343">
        <f t="shared" si="1783"/>
        <v>-1.0887851453188745E-15</v>
      </c>
      <c r="AN721" s="343">
        <f t="shared" si="1784"/>
        <v>1.9665230171237134E-15</v>
      </c>
      <c r="AO721" s="343">
        <f t="shared" si="1785"/>
        <v>-2.37985178594492E-15</v>
      </c>
      <c r="AP721" s="343">
        <f t="shared" si="1786"/>
        <v>2.2311607749207558E-15</v>
      </c>
      <c r="AQ721" s="343">
        <f t="shared" si="1787"/>
        <v>-1.5555644772202091E-15</v>
      </c>
      <c r="AR721" s="343">
        <f t="shared" si="1788"/>
        <v>5.1261000613010582E-16</v>
      </c>
      <c r="AS721" s="343">
        <f t="shared" si="1789"/>
        <v>6.5140114777241722E-16</v>
      </c>
      <c r="AT721" s="343">
        <f t="shared" si="1790"/>
        <v>-1.6615790538129754E-15</v>
      </c>
      <c r="AU721" s="343">
        <f t="shared" si="1791"/>
        <v>2.2793626521345392E-15</v>
      </c>
      <c r="AV721" s="343">
        <f t="shared" si="1792"/>
        <v>-2.3588577303448441E-15</v>
      </c>
      <c r="AW721" s="343">
        <f t="shared" si="1793"/>
        <v>1.8812909317926912E-15</v>
      </c>
      <c r="AX721" s="343">
        <f t="shared" si="1794"/>
        <v>-9.5944322400255606E-16</v>
      </c>
      <c r="AY721" s="343">
        <f t="shared" si="1795"/>
        <v>-1.8898416942706978E-16</v>
      </c>
      <c r="AZ721" s="343">
        <f t="shared" si="1796"/>
        <v>1.2927815392884764E-15</v>
      </c>
      <c r="BA721" s="343">
        <f t="shared" si="1797"/>
        <v>-2.0912788898839181E-15</v>
      </c>
      <c r="BB721" s="343">
        <f t="shared" si="1798"/>
        <v>2.3959051060544404E-15</v>
      </c>
      <c r="BC721" s="343">
        <f t="shared" si="1799"/>
        <v>-2.1347204308964931E-15</v>
      </c>
      <c r="BD721" s="343">
        <f t="shared" si="1800"/>
        <v>1.3694055768385485E-15</v>
      </c>
      <c r="BE721" s="343">
        <f t="shared" si="1801"/>
        <v>-2.8069536456585021E-16</v>
      </c>
      <c r="BF721" s="343">
        <f t="shared" si="1802"/>
        <v>-8.7430315520933169E-16</v>
      </c>
      <c r="BG721" s="343">
        <f t="shared" si="1803"/>
        <v>1.8228284526977855E-15</v>
      </c>
      <c r="BH721" s="343">
        <f t="shared" si="1804"/>
        <v>-2.3408791921774324E-15</v>
      </c>
      <c r="BI721" s="343">
        <f t="shared" si="1805"/>
        <v>2.3061138210059562E-15</v>
      </c>
      <c r="BJ721" s="343">
        <f t="shared" si="1806"/>
        <v>-1.7267424413281336E-15</v>
      </c>
      <c r="BK721" s="343">
        <f t="shared" si="1807"/>
        <v>7.3958793311424519E-16</v>
      </c>
      <c r="BL721" s="343">
        <f t="shared" si="1808"/>
        <v>4.2222579119038113E-16</v>
      </c>
      <c r="BM721" s="343">
        <f t="shared" si="1809"/>
        <v>-1.4843277403284541E-15</v>
      </c>
      <c r="BN721" s="343">
        <f t="shared" si="1810"/>
        <v>2.1958946037252247E-15</v>
      </c>
      <c r="BO721" s="343">
        <f t="shared" si="1811"/>
        <v>-2.3888845502576951E-15</v>
      </c>
      <c r="BP721" s="343">
        <f t="shared" si="1812"/>
        <v>2.0177215621658355E-15</v>
      </c>
      <c r="BQ721" s="343">
        <f t="shared" si="1813"/>
        <v>-1.1700585521587524E-15</v>
      </c>
      <c r="BR721" s="343">
        <f t="shared" si="1814"/>
        <v>4.6077473197063529E-17</v>
      </c>
    </row>
    <row r="722" spans="2:70">
      <c r="B722" s="340">
        <v>28</v>
      </c>
      <c r="C722" s="340">
        <f t="shared" si="1815"/>
        <v>7.2916666666666659E-3</v>
      </c>
      <c r="D722" s="341">
        <f t="shared" si="1751"/>
        <v>49.966765222266766</v>
      </c>
      <c r="E722" s="342" t="str">
        <f>AH694</f>
        <v>-0.0332347777332359</v>
      </c>
      <c r="F722" s="291">
        <v>28</v>
      </c>
      <c r="G722" s="343">
        <f t="shared" si="1816"/>
        <v>-3.8691038695531638E-16</v>
      </c>
      <c r="H722" s="343">
        <f t="shared" si="1752"/>
        <v>-1.4941146573005056E-16</v>
      </c>
      <c r="I722" s="343">
        <f t="shared" si="1753"/>
        <v>6.6298677717632637E-16</v>
      </c>
      <c r="J722" s="343">
        <f t="shared" si="1754"/>
        <v>-1.0756283617876083E-15</v>
      </c>
      <c r="K722" s="343">
        <f t="shared" si="1755"/>
        <v>1.3245152789121069E-15</v>
      </c>
      <c r="L722" s="343">
        <f t="shared" si="1756"/>
        <v>-1.3717567515831391E-15</v>
      </c>
      <c r="M722" s="343">
        <f t="shared" si="1757"/>
        <v>1.2101606938315558E-15</v>
      </c>
      <c r="N722" s="343">
        <f t="shared" si="1758"/>
        <v>-8.643286405781271E-16</v>
      </c>
      <c r="O722" s="343">
        <f t="shared" si="1759"/>
        <v>3.8691038695531693E-16</v>
      </c>
      <c r="P722" s="343">
        <f t="shared" si="1760"/>
        <v>1.4941146573005283E-16</v>
      </c>
      <c r="Q722" s="343">
        <f t="shared" si="1761"/>
        <v>-6.6298677717632735E-16</v>
      </c>
      <c r="R722" s="343">
        <f t="shared" si="1762"/>
        <v>1.0756283617876075E-15</v>
      </c>
      <c r="S722" s="343">
        <f t="shared" si="1763"/>
        <v>-1.3245152789121071E-15</v>
      </c>
      <c r="T722" s="343">
        <f t="shared" si="1764"/>
        <v>1.3717567515831383E-15</v>
      </c>
      <c r="U722" s="343">
        <f t="shared" si="1765"/>
        <v>-1.2101606938315576E-15</v>
      </c>
      <c r="V722" s="343">
        <f t="shared" si="1766"/>
        <v>8.6432864057812612E-16</v>
      </c>
      <c r="W722" s="343">
        <f t="shared" si="1767"/>
        <v>-3.8691038695531121E-16</v>
      </c>
      <c r="X722" s="343">
        <f t="shared" si="1768"/>
        <v>-1.4941146573004928E-16</v>
      </c>
      <c r="Y722" s="343">
        <f t="shared" si="1769"/>
        <v>6.6298677717632834E-16</v>
      </c>
      <c r="Z722" s="343">
        <f t="shared" si="1770"/>
        <v>-1.0756283617876113E-15</v>
      </c>
      <c r="AA722" s="343">
        <f t="shared" si="1771"/>
        <v>1.3245152789121061E-15</v>
      </c>
      <c r="AB722" s="343">
        <f t="shared" si="1772"/>
        <v>-1.3717567515831387E-15</v>
      </c>
      <c r="AC722" s="343">
        <f t="shared" si="1773"/>
        <v>1.2101606938315548E-15</v>
      </c>
      <c r="AD722" s="343">
        <f t="shared" si="1774"/>
        <v>-8.6432864057812907E-16</v>
      </c>
      <c r="AE722" s="343">
        <f t="shared" si="1775"/>
        <v>3.8691038695530529E-16</v>
      </c>
      <c r="AF722" s="343">
        <f t="shared" si="1776"/>
        <v>1.494114657300553E-16</v>
      </c>
      <c r="AG722" s="343">
        <f t="shared" si="1777"/>
        <v>-6.6298677717632499E-16</v>
      </c>
      <c r="AH722" s="343">
        <f t="shared" si="1778"/>
        <v>1.0756283617876152E-15</v>
      </c>
      <c r="AI722" s="343">
        <f t="shared" si="1779"/>
        <v>-1.3245152789121077E-15</v>
      </c>
      <c r="AJ722" s="343">
        <f t="shared" si="1780"/>
        <v>1.3717567515831391E-15</v>
      </c>
      <c r="AK722" s="343">
        <f t="shared" si="1781"/>
        <v>-1.2101606938315517E-15</v>
      </c>
      <c r="AL722" s="343">
        <f t="shared" si="1782"/>
        <v>8.6432864057812434E-16</v>
      </c>
      <c r="AM722" s="343">
        <f t="shared" si="1783"/>
        <v>-3.8691038695531836E-16</v>
      </c>
      <c r="AN722" s="343">
        <f t="shared" si="1784"/>
        <v>-1.4941146573006131E-16</v>
      </c>
      <c r="AO722" s="343">
        <f t="shared" si="1785"/>
        <v>6.6298677717633041E-16</v>
      </c>
      <c r="AP722" s="343">
        <f t="shared" si="1786"/>
        <v>-1.0756283617876067E-15</v>
      </c>
      <c r="AQ722" s="343">
        <f t="shared" si="1787"/>
        <v>1.3245152789121095E-15</v>
      </c>
      <c r="AR722" s="343">
        <f t="shared" si="1788"/>
        <v>-1.3717567515831385E-15</v>
      </c>
      <c r="AS722" s="343">
        <f t="shared" si="1789"/>
        <v>1.2101606938315584E-15</v>
      </c>
      <c r="AT722" s="343">
        <f t="shared" si="1790"/>
        <v>-8.6432864057811951E-16</v>
      </c>
      <c r="AU722" s="343">
        <f t="shared" si="1791"/>
        <v>3.8691038695531244E-16</v>
      </c>
      <c r="AV722" s="343">
        <f t="shared" si="1792"/>
        <v>1.49411465730048E-16</v>
      </c>
      <c r="AW722" s="343">
        <f t="shared" si="1793"/>
        <v>-6.6298677717633573E-16</v>
      </c>
      <c r="AX722" s="343">
        <f t="shared" si="1794"/>
        <v>1.0756283617876105E-15</v>
      </c>
      <c r="AY722" s="343">
        <f t="shared" si="1795"/>
        <v>-1.3245152789121055E-15</v>
      </c>
      <c r="AZ722" s="343">
        <f t="shared" si="1796"/>
        <v>1.371756751583138E-15</v>
      </c>
      <c r="BA722" s="343">
        <f t="shared" si="1797"/>
        <v>-1.2101606938315554E-15</v>
      </c>
      <c r="BB722" s="343">
        <f t="shared" si="1798"/>
        <v>8.6432864057813006E-16</v>
      </c>
      <c r="BC722" s="343">
        <f t="shared" si="1799"/>
        <v>-3.8691038695532546E-16</v>
      </c>
      <c r="BD722" s="343">
        <f t="shared" si="1800"/>
        <v>-1.4941146573007334E-16</v>
      </c>
      <c r="BE722" s="343">
        <f t="shared" si="1801"/>
        <v>6.6298677717634096E-16</v>
      </c>
      <c r="BF722" s="343">
        <f t="shared" si="1802"/>
        <v>-1.0756283617876142E-15</v>
      </c>
      <c r="BG722" s="343">
        <f t="shared" si="1803"/>
        <v>1.3245152789121073E-15</v>
      </c>
      <c r="BH722" s="343">
        <f t="shared" si="1804"/>
        <v>-1.3717567515831395E-15</v>
      </c>
      <c r="BI722" s="343">
        <f t="shared" si="1805"/>
        <v>1.2101606938315619E-15</v>
      </c>
      <c r="BJ722" s="343">
        <f t="shared" si="1806"/>
        <v>-8.6432864057811004E-16</v>
      </c>
      <c r="BK722" s="343">
        <f t="shared" si="1807"/>
        <v>3.869103869553007E-16</v>
      </c>
      <c r="BL722" s="343">
        <f t="shared" si="1808"/>
        <v>1.4941146573005993E-16</v>
      </c>
      <c r="BM722" s="343">
        <f t="shared" si="1809"/>
        <v>-6.6298677717632933E-16</v>
      </c>
      <c r="BN722" s="343">
        <f t="shared" si="1810"/>
        <v>1.0756283617876057E-15</v>
      </c>
      <c r="BO722" s="343">
        <f t="shared" si="1811"/>
        <v>-1.3245152789121038E-15</v>
      </c>
      <c r="BP722" s="343">
        <f t="shared" si="1812"/>
        <v>1.3717567515831368E-15</v>
      </c>
      <c r="BQ722" s="343">
        <f t="shared" si="1813"/>
        <v>-1.2101606938315495E-15</v>
      </c>
      <c r="BR722" s="343">
        <f t="shared" si="1814"/>
        <v>8.6432864057812059E-16</v>
      </c>
    </row>
    <row r="723" spans="2:70">
      <c r="B723" s="340">
        <v>29</v>
      </c>
      <c r="C723" s="340">
        <f t="shared" si="1815"/>
        <v>7.5520833333333325E-3</v>
      </c>
      <c r="D723" s="341">
        <f t="shared" si="1751"/>
        <v>49.961519408816116</v>
      </c>
      <c r="E723" s="342" t="str">
        <f>AI694</f>
        <v>-0.0384805911838842</v>
      </c>
      <c r="F723" s="291">
        <v>29</v>
      </c>
      <c r="G723" s="343">
        <f t="shared" si="1816"/>
        <v>-2.1768533845826674E-15</v>
      </c>
      <c r="H723" s="343">
        <f t="shared" si="1752"/>
        <v>2.113702253461726E-15</v>
      </c>
      <c r="I723" s="343">
        <f t="shared" si="1753"/>
        <v>-1.868520503548513E-15</v>
      </c>
      <c r="J723" s="343">
        <f t="shared" si="1754"/>
        <v>1.4624230225147356E-15</v>
      </c>
      <c r="K723" s="343">
        <f t="shared" si="1755"/>
        <v>-9.3038265274701312E-16</v>
      </c>
      <c r="L723" s="343">
        <f t="shared" si="1756"/>
        <v>3.18218353643557E-16</v>
      </c>
      <c r="M723" s="343">
        <f t="shared" si="1757"/>
        <v>3.2135069640337355E-16</v>
      </c>
      <c r="N723" s="343">
        <f t="shared" si="1758"/>
        <v>-9.3324524025160403E-16</v>
      </c>
      <c r="O723" s="343">
        <f t="shared" si="1759"/>
        <v>1.4647693306503388E-15</v>
      </c>
      <c r="P723" s="343">
        <f t="shared" si="1760"/>
        <v>-1.8701484698339528E-15</v>
      </c>
      <c r="Q723" s="343">
        <f t="shared" si="1761"/>
        <v>2.1144716785336231E-15</v>
      </c>
      <c r="R723" s="343">
        <f t="shared" si="1762"/>
        <v>-2.1766980060704685E-15</v>
      </c>
      <c r="S723" s="343">
        <f t="shared" si="1763"/>
        <v>2.0514685628997837E-15</v>
      </c>
      <c r="T723" s="343">
        <f t="shared" si="1764"/>
        <v>-1.7495680245803151E-15</v>
      </c>
      <c r="U723" s="343">
        <f t="shared" si="1765"/>
        <v>1.2969958627566653E-15</v>
      </c>
      <c r="V723" s="343">
        <f t="shared" si="1766"/>
        <v>-7.3272728811898402E-16</v>
      </c>
      <c r="W723" s="343">
        <f t="shared" si="1767"/>
        <v>1.0535673142879808E-16</v>
      </c>
      <c r="X723" s="343">
        <f t="shared" si="1768"/>
        <v>5.3108707622873956E-16</v>
      </c>
      <c r="Y723" s="343">
        <f t="shared" si="1769"/>
        <v>-1.1217940214875328E-15</v>
      </c>
      <c r="Z723" s="343">
        <f t="shared" si="1770"/>
        <v>1.61589281886059E-15</v>
      </c>
      <c r="AA723" s="343">
        <f t="shared" si="1771"/>
        <v>-1.9708320116879108E-15</v>
      </c>
      <c r="AB723" s="343">
        <f t="shared" si="1772"/>
        <v>2.1560444750122291E-15</v>
      </c>
      <c r="AC723" s="343">
        <f t="shared" si="1773"/>
        <v>-2.1555798358556453E-15</v>
      </c>
      <c r="AD723" s="343">
        <f t="shared" si="1774"/>
        <v>1.969478108630323E-15</v>
      </c>
      <c r="AE723" s="343">
        <f t="shared" si="1775"/>
        <v>-1.6137662491242343E-15</v>
      </c>
      <c r="AF723" s="343">
        <f t="shared" si="1776"/>
        <v>1.119077923830182E-15</v>
      </c>
      <c r="AG723" s="343">
        <f t="shared" si="1777"/>
        <v>-5.2801535915688163E-16</v>
      </c>
      <c r="AH723" s="343">
        <f t="shared" si="1778"/>
        <v>-1.0851953370348346E-16</v>
      </c>
      <c r="AI723" s="343">
        <f t="shared" si="1779"/>
        <v>7.3570879718831021E-16</v>
      </c>
      <c r="AJ723" s="343">
        <f t="shared" si="1780"/>
        <v>-1.2995393130615589E-15</v>
      </c>
      <c r="AK723" s="343">
        <f t="shared" si="1781"/>
        <v>1.7514543758883555E-15</v>
      </c>
      <c r="AL723" s="343">
        <f t="shared" si="1782"/>
        <v>-2.0525353639029399E-15</v>
      </c>
      <c r="AM723" s="343">
        <f t="shared" si="1783"/>
        <v>2.1768533845826678E-15</v>
      </c>
      <c r="AN723" s="343">
        <f t="shared" si="1784"/>
        <v>-2.1137022534617272E-15</v>
      </c>
      <c r="AO723" s="343">
        <f t="shared" si="1785"/>
        <v>1.868520503548517E-15</v>
      </c>
      <c r="AP723" s="343">
        <f t="shared" si="1786"/>
        <v>-1.4624230225147411E-15</v>
      </c>
      <c r="AQ723" s="343">
        <f t="shared" si="1787"/>
        <v>9.3038265274702022E-16</v>
      </c>
      <c r="AR723" s="343">
        <f t="shared" si="1788"/>
        <v>-3.1821835364357238E-16</v>
      </c>
      <c r="AS723" s="343">
        <f t="shared" si="1789"/>
        <v>-3.2135069640335827E-16</v>
      </c>
      <c r="AT723" s="343">
        <f t="shared" si="1790"/>
        <v>9.3324524025158983E-16</v>
      </c>
      <c r="AU723" s="343">
        <f t="shared" si="1791"/>
        <v>-1.46476933065035E-15</v>
      </c>
      <c r="AV723" s="343">
        <f t="shared" si="1792"/>
        <v>1.8701484698339607E-15</v>
      </c>
      <c r="AW723" s="343">
        <f t="shared" si="1793"/>
        <v>-2.1144716785336246E-15</v>
      </c>
      <c r="AX723" s="343">
        <f t="shared" si="1794"/>
        <v>2.1766980060704685E-15</v>
      </c>
      <c r="AY723" s="343">
        <f t="shared" si="1795"/>
        <v>-2.0514685628997837E-15</v>
      </c>
      <c r="AZ723" s="343">
        <f t="shared" si="1796"/>
        <v>1.7495680245803336E-15</v>
      </c>
      <c r="BA723" s="343">
        <f t="shared" si="1797"/>
        <v>-1.2969958627566653E-15</v>
      </c>
      <c r="BB723" s="343">
        <f t="shared" si="1798"/>
        <v>7.3272728811895483E-16</v>
      </c>
      <c r="BC723" s="343">
        <f t="shared" si="1799"/>
        <v>-1.0535673142879808E-16</v>
      </c>
      <c r="BD723" s="343">
        <f t="shared" si="1800"/>
        <v>-5.3108707622876973E-16</v>
      </c>
      <c r="BE723" s="343">
        <f t="shared" si="1801"/>
        <v>1.1217940214875328E-15</v>
      </c>
      <c r="BF723" s="343">
        <f t="shared" si="1802"/>
        <v>-1.6158928188606107E-15</v>
      </c>
      <c r="BG723" s="343">
        <f t="shared" si="1803"/>
        <v>1.9708320116879045E-15</v>
      </c>
      <c r="BH723" s="343">
        <f t="shared" si="1804"/>
        <v>-2.1560444750122315E-15</v>
      </c>
      <c r="BI723" s="343">
        <f t="shared" si="1805"/>
        <v>2.1555798358556453E-15</v>
      </c>
      <c r="BJ723" s="343">
        <f t="shared" si="1806"/>
        <v>-1.969478108630323E-15</v>
      </c>
      <c r="BK723" s="343">
        <f t="shared" si="1807"/>
        <v>1.6137662491242548E-15</v>
      </c>
      <c r="BL723" s="343">
        <f t="shared" si="1808"/>
        <v>-1.119077923830182E-15</v>
      </c>
      <c r="BM723" s="343">
        <f t="shared" si="1809"/>
        <v>5.2801535915691161E-16</v>
      </c>
      <c r="BN723" s="343">
        <f t="shared" si="1810"/>
        <v>1.0851953370348346E-16</v>
      </c>
      <c r="BO723" s="343">
        <f t="shared" si="1811"/>
        <v>-7.3570879718828102E-16</v>
      </c>
      <c r="BP723" s="343">
        <f t="shared" si="1812"/>
        <v>1.2995393130615589E-15</v>
      </c>
      <c r="BQ723" s="343">
        <f t="shared" si="1813"/>
        <v>-1.7514543758883368E-15</v>
      </c>
      <c r="BR723" s="343">
        <f t="shared" si="1814"/>
        <v>2.0525353639029399E-15</v>
      </c>
    </row>
    <row r="724" spans="2:70">
      <c r="B724" s="340">
        <v>30</v>
      </c>
      <c r="C724" s="340">
        <f t="shared" si="1815"/>
        <v>7.8124999999999991E-3</v>
      </c>
      <c r="D724" s="341">
        <f t="shared" si="1751"/>
        <v>49.956644184494174</v>
      </c>
      <c r="E724" s="342" t="str">
        <f>AJ694</f>
        <v>-0.0433558155058286</v>
      </c>
      <c r="F724" s="291">
        <v>30</v>
      </c>
      <c r="G724" s="343">
        <f t="shared" si="1816"/>
        <v>9.9122624100719672E-16</v>
      </c>
      <c r="H724" s="343">
        <f t="shared" si="1752"/>
        <v>-1.062520661474685E-15</v>
      </c>
      <c r="I724" s="343">
        <f t="shared" si="1753"/>
        <v>1.0929830087901527E-15</v>
      </c>
      <c r="J724" s="343">
        <f t="shared" si="1754"/>
        <v>-1.0814426320297478E-15</v>
      </c>
      <c r="K724" s="343">
        <f t="shared" si="1755"/>
        <v>1.0283430214004548E-15</v>
      </c>
      <c r="L724" s="343">
        <f t="shared" si="1756"/>
        <v>-9.3572476516015107E-16</v>
      </c>
      <c r="M724" s="343">
        <f t="shared" si="1757"/>
        <v>8.0714713095523821E-16</v>
      </c>
      <c r="N724" s="343">
        <f t="shared" si="1758"/>
        <v>-6.4755128516104162E-16</v>
      </c>
      <c r="O724" s="343">
        <f t="shared" si="1759"/>
        <v>4.630704066290508E-16</v>
      </c>
      <c r="P724" s="343">
        <f t="shared" si="1760"/>
        <v>-2.6079399206318165E-16</v>
      </c>
      <c r="Q724" s="343">
        <f t="shared" si="1761"/>
        <v>4.8495410637276191E-17</v>
      </c>
      <c r="R724" s="343">
        <f t="shared" si="1762"/>
        <v>1.6566682222288023E-16</v>
      </c>
      <c r="S724" s="343">
        <f t="shared" si="1763"/>
        <v>-3.7346257201202804E-16</v>
      </c>
      <c r="T724" s="343">
        <f t="shared" si="1764"/>
        <v>5.6690636459898418E-16</v>
      </c>
      <c r="U724" s="343">
        <f t="shared" si="1765"/>
        <v>-7.3856426351914689E-16</v>
      </c>
      <c r="V724" s="343">
        <f t="shared" si="1766"/>
        <v>8.8183955198388542E-16</v>
      </c>
      <c r="W724" s="343">
        <f t="shared" si="1767"/>
        <v>-9.9122624100720047E-16</v>
      </c>
      <c r="X724" s="343">
        <f t="shared" si="1768"/>
        <v>1.0625206614746858E-15</v>
      </c>
      <c r="Y724" s="343">
        <f t="shared" si="1769"/>
        <v>-1.0929830087901529E-15</v>
      </c>
      <c r="Z724" s="343">
        <f t="shared" si="1770"/>
        <v>1.0814426320297474E-15</v>
      </c>
      <c r="AA724" s="343">
        <f t="shared" si="1771"/>
        <v>-1.0283430214004528E-15</v>
      </c>
      <c r="AB724" s="343">
        <f t="shared" si="1772"/>
        <v>9.3572476516014811E-16</v>
      </c>
      <c r="AC724" s="343">
        <f t="shared" si="1773"/>
        <v>-8.0714713095523161E-16</v>
      </c>
      <c r="AD724" s="343">
        <f t="shared" si="1774"/>
        <v>6.4755128516103058E-16</v>
      </c>
      <c r="AE724" s="343">
        <f t="shared" si="1775"/>
        <v>-4.6307040662904902E-16</v>
      </c>
      <c r="AF724" s="343">
        <f t="shared" si="1776"/>
        <v>2.6079399206317588E-16</v>
      </c>
      <c r="AG724" s="343">
        <f t="shared" si="1777"/>
        <v>-4.8495410637270374E-17</v>
      </c>
      <c r="AH724" s="343">
        <f t="shared" si="1778"/>
        <v>-1.6566682222288595E-16</v>
      </c>
      <c r="AI724" s="343">
        <f t="shared" si="1779"/>
        <v>3.7346257201204081E-16</v>
      </c>
      <c r="AJ724" s="343">
        <f t="shared" si="1780"/>
        <v>-5.669063645989826E-16</v>
      </c>
      <c r="AK724" s="343">
        <f t="shared" si="1781"/>
        <v>7.3856426351915123E-16</v>
      </c>
      <c r="AL724" s="343">
        <f t="shared" si="1782"/>
        <v>-8.8183955198388897E-16</v>
      </c>
      <c r="AM724" s="343">
        <f t="shared" si="1783"/>
        <v>9.9122624100720303E-16</v>
      </c>
      <c r="AN724" s="343">
        <f t="shared" si="1784"/>
        <v>-1.0625206614746891E-15</v>
      </c>
      <c r="AO724" s="343">
        <f t="shared" si="1785"/>
        <v>1.0929830087901529E-15</v>
      </c>
      <c r="AP724" s="343">
        <f t="shared" si="1786"/>
        <v>-1.0814426320297464E-15</v>
      </c>
      <c r="AQ724" s="343">
        <f t="shared" si="1787"/>
        <v>1.0283430214004509E-15</v>
      </c>
      <c r="AR724" s="343">
        <f t="shared" si="1788"/>
        <v>-9.3572476516014495E-16</v>
      </c>
      <c r="AS724" s="343">
        <f t="shared" si="1789"/>
        <v>8.0714713095522756E-16</v>
      </c>
      <c r="AT724" s="343">
        <f t="shared" si="1790"/>
        <v>-6.4755128516103837E-16</v>
      </c>
      <c r="AU724" s="343">
        <f t="shared" si="1791"/>
        <v>4.630704066290437E-16</v>
      </c>
      <c r="AV724" s="343">
        <f t="shared" si="1792"/>
        <v>-2.6079399206317021E-16</v>
      </c>
      <c r="AW724" s="343">
        <f t="shared" si="1793"/>
        <v>4.8495410637264359E-17</v>
      </c>
      <c r="AX724" s="343">
        <f t="shared" si="1794"/>
        <v>1.6566682222289177E-16</v>
      </c>
      <c r="AY724" s="343">
        <f t="shared" si="1795"/>
        <v>-3.7346257201204643E-16</v>
      </c>
      <c r="AZ724" s="343">
        <f t="shared" si="1796"/>
        <v>5.6690636459900084E-16</v>
      </c>
      <c r="BA724" s="343">
        <f t="shared" si="1797"/>
        <v>-7.3856426351916711E-16</v>
      </c>
      <c r="BB724" s="343">
        <f t="shared" si="1798"/>
        <v>8.8183955198390169E-16</v>
      </c>
      <c r="BC724" s="343">
        <f t="shared" si="1799"/>
        <v>-9.9122624100719889E-16</v>
      </c>
      <c r="BD724" s="343">
        <f t="shared" si="1800"/>
        <v>1.0625206614746868E-15</v>
      </c>
      <c r="BE724" s="343">
        <f t="shared" si="1801"/>
        <v>-1.0929830087901531E-15</v>
      </c>
      <c r="BF724" s="343">
        <f t="shared" si="1802"/>
        <v>1.0814426320297458E-15</v>
      </c>
      <c r="BG724" s="343">
        <f t="shared" si="1803"/>
        <v>-1.0283430214004487E-15</v>
      </c>
      <c r="BH724" s="343">
        <f t="shared" si="1804"/>
        <v>9.35724765160142E-16</v>
      </c>
      <c r="BI724" s="343">
        <f t="shared" si="1805"/>
        <v>-8.0714713095522362E-16</v>
      </c>
      <c r="BJ724" s="343">
        <f t="shared" si="1806"/>
        <v>6.4755128516102111E-16</v>
      </c>
      <c r="BK724" s="343">
        <f t="shared" si="1807"/>
        <v>-4.6307040662902427E-16</v>
      </c>
      <c r="BL724" s="343">
        <f t="shared" si="1808"/>
        <v>2.6079399206314931E-16</v>
      </c>
      <c r="BM724" s="343">
        <f t="shared" si="1809"/>
        <v>-4.8495410637273923E-17</v>
      </c>
      <c r="BN724" s="343">
        <f t="shared" si="1810"/>
        <v>-1.656668222228823E-16</v>
      </c>
      <c r="BO724" s="343">
        <f t="shared" si="1811"/>
        <v>3.7346257201203736E-16</v>
      </c>
      <c r="BP724" s="343">
        <f t="shared" si="1812"/>
        <v>-5.6690636459899266E-16</v>
      </c>
      <c r="BQ724" s="343">
        <f t="shared" si="1813"/>
        <v>7.3856426351916001E-16</v>
      </c>
      <c r="BR724" s="343">
        <f t="shared" si="1814"/>
        <v>-8.8183955198389597E-16</v>
      </c>
    </row>
    <row r="725" spans="2:70">
      <c r="B725" s="340">
        <v>31</v>
      </c>
      <c r="C725" s="340">
        <f t="shared" si="1815"/>
        <v>8.0729166666666657E-3</v>
      </c>
      <c r="D725" s="341">
        <f t="shared" si="1751"/>
        <v>49.952186500376257</v>
      </c>
      <c r="E725" s="342" t="str">
        <f>AK694</f>
        <v>-0.0478134996237411</v>
      </c>
      <c r="F725" s="291">
        <v>31</v>
      </c>
      <c r="G725" s="343">
        <f t="shared" si="1816"/>
        <v>-1.5209303078784771E-15</v>
      </c>
      <c r="H725" s="343">
        <f t="shared" si="1752"/>
        <v>1.5782775038328988E-15</v>
      </c>
      <c r="I725" s="343">
        <f t="shared" si="1753"/>
        <v>-1.620425024651164E-15</v>
      </c>
      <c r="J725" s="343">
        <f t="shared" si="1754"/>
        <v>1.6469669666676141E-15</v>
      </c>
      <c r="K725" s="343">
        <f t="shared" si="1755"/>
        <v>-1.6576477164713298E-15</v>
      </c>
      <c r="L725" s="343">
        <f t="shared" si="1756"/>
        <v>1.6523644126030086E-15</v>
      </c>
      <c r="M725" s="343">
        <f t="shared" si="1757"/>
        <v>-1.6311679361670509E-15</v>
      </c>
      <c r="N725" s="343">
        <f t="shared" si="1758"/>
        <v>1.5942624208187076E-15</v>
      </c>
      <c r="O725" s="343">
        <f t="shared" si="1759"/>
        <v>-1.5420032868453902E-15</v>
      </c>
      <c r="P725" s="343">
        <f t="shared" si="1760"/>
        <v>1.47489381827501E-15</v>
      </c>
      <c r="Q725" s="343">
        <f t="shared" si="1761"/>
        <v>-1.393580315975664E-15</v>
      </c>
      <c r="R725" s="343">
        <f t="shared" si="1762"/>
        <v>1.2988458734249825E-15</v>
      </c>
      <c r="S725" s="343">
        <f t="shared" si="1763"/>
        <v>-1.1916028350918405E-15</v>
      </c>
      <c r="T725" s="343">
        <f t="shared" si="1764"/>
        <v>1.0728840100603937E-15</v>
      </c>
      <c r="U725" s="343">
        <f t="shared" si="1765"/>
        <v>-9.4383272551400648E-16</v>
      </c>
      <c r="V725" s="343">
        <f t="shared" si="1766"/>
        <v>8.0569181586946864E-16</v>
      </c>
      <c r="W725" s="343">
        <f t="shared" si="1767"/>
        <v>-6.5979165360215989E-16</v>
      </c>
      <c r="X725" s="343">
        <f t="shared" si="1768"/>
        <v>5.0753733703185587E-16</v>
      </c>
      <c r="Y725" s="343">
        <f t="shared" si="1769"/>
        <v>-3.5039515845780446E-16</v>
      </c>
      <c r="Z725" s="343">
        <f t="shared" si="1770"/>
        <v>1.8987848296232664E-16</v>
      </c>
      <c r="AA725" s="343">
        <f t="shared" si="1771"/>
        <v>-2.7533173877784616E-17</v>
      </c>
      <c r="AB725" s="343">
        <f t="shared" si="1772"/>
        <v>-1.3507729472237629E-16</v>
      </c>
      <c r="AC725" s="343">
        <f t="shared" si="1773"/>
        <v>2.9638689513357677E-16</v>
      </c>
      <c r="AD725" s="343">
        <f t="shared" si="1774"/>
        <v>-4.5484212772310626E-16</v>
      </c>
      <c r="AE725" s="343">
        <f t="shared" si="1775"/>
        <v>6.0891698198064079E-16</v>
      </c>
      <c r="AF725" s="343">
        <f t="shared" si="1776"/>
        <v>-7.5712763283384137E-16</v>
      </c>
      <c r="AG725" s="343">
        <f t="shared" si="1777"/>
        <v>8.9804673069476623E-16</v>
      </c>
      <c r="AH725" s="343">
        <f t="shared" si="1778"/>
        <v>-1.0303171476168402E-15</v>
      </c>
      <c r="AI725" s="343">
        <f t="shared" si="1779"/>
        <v>1.1526650471787009E-15</v>
      </c>
      <c r="AJ725" s="343">
        <f t="shared" si="1780"/>
        <v>-1.2639121522254374E-15</v>
      </c>
      <c r="AK725" s="343">
        <f t="shared" si="1781"/>
        <v>1.3629870923215638E-15</v>
      </c>
      <c r="AL725" s="343">
        <f t="shared" si="1782"/>
        <v>-1.448935721634112E-15</v>
      </c>
      <c r="AM725" s="343">
        <f t="shared" si="1783"/>
        <v>1.5209303078784864E-15</v>
      </c>
      <c r="AN725" s="343">
        <f t="shared" si="1784"/>
        <v>-1.5782775038329021E-15</v>
      </c>
      <c r="AO725" s="343">
        <f t="shared" si="1785"/>
        <v>1.6204250246511686E-15</v>
      </c>
      <c r="AP725" s="343">
        <f t="shared" si="1786"/>
        <v>-1.6469669666676152E-15</v>
      </c>
      <c r="AQ725" s="343">
        <f t="shared" si="1787"/>
        <v>1.6576477164713302E-15</v>
      </c>
      <c r="AR725" s="343">
        <f t="shared" si="1788"/>
        <v>-1.6523644126030082E-15</v>
      </c>
      <c r="AS725" s="343">
        <f t="shared" si="1789"/>
        <v>1.6311679361670475E-15</v>
      </c>
      <c r="AT725" s="343">
        <f t="shared" si="1790"/>
        <v>-1.5942624208187058E-15</v>
      </c>
      <c r="AU725" s="343">
        <f t="shared" si="1791"/>
        <v>1.5420032868453835E-15</v>
      </c>
      <c r="AV725" s="343">
        <f t="shared" si="1792"/>
        <v>-1.4748938182750068E-15</v>
      </c>
      <c r="AW725" s="343">
        <f t="shared" si="1793"/>
        <v>1.3935803159756703E-15</v>
      </c>
      <c r="AX725" s="343">
        <f t="shared" si="1794"/>
        <v>-1.298845873424968E-15</v>
      </c>
      <c r="AY725" s="343">
        <f t="shared" si="1795"/>
        <v>1.1916028350918318E-15</v>
      </c>
      <c r="AZ725" s="343">
        <f t="shared" si="1796"/>
        <v>-1.0728840100603935E-15</v>
      </c>
      <c r="BA725" s="343">
        <f t="shared" si="1797"/>
        <v>9.4383272551401575E-16</v>
      </c>
      <c r="BB725" s="343">
        <f t="shared" si="1798"/>
        <v>-8.0569181586944773E-16</v>
      </c>
      <c r="BC725" s="343">
        <f t="shared" si="1799"/>
        <v>6.5979165360214865E-16</v>
      </c>
      <c r="BD725" s="343">
        <f t="shared" si="1800"/>
        <v>-5.0753733703185547E-16</v>
      </c>
      <c r="BE725" s="343">
        <f t="shared" si="1801"/>
        <v>3.503951584577695E-16</v>
      </c>
      <c r="BF725" s="343">
        <f t="shared" si="1802"/>
        <v>-1.8987848296230298E-16</v>
      </c>
      <c r="BG725" s="343">
        <f t="shared" si="1803"/>
        <v>2.7533173877772487E-17</v>
      </c>
      <c r="BH725" s="343">
        <f t="shared" si="1804"/>
        <v>1.3507729472236495E-16</v>
      </c>
      <c r="BI725" s="343">
        <f t="shared" si="1805"/>
        <v>-2.9638689513361207E-16</v>
      </c>
      <c r="BJ725" s="343">
        <f t="shared" si="1806"/>
        <v>4.5484212772311809E-16</v>
      </c>
      <c r="BK725" s="343">
        <f t="shared" si="1807"/>
        <v>-6.0891698198065204E-16</v>
      </c>
      <c r="BL725" s="343">
        <f t="shared" si="1808"/>
        <v>7.5712763283383131E-16</v>
      </c>
      <c r="BM725" s="343">
        <f t="shared" si="1809"/>
        <v>-8.9804673069479621E-16</v>
      </c>
      <c r="BN725" s="343">
        <f t="shared" si="1810"/>
        <v>1.0303171476168499E-15</v>
      </c>
      <c r="BO725" s="343">
        <f t="shared" si="1811"/>
        <v>-1.1526650471787095E-15</v>
      </c>
      <c r="BP725" s="343">
        <f t="shared" si="1812"/>
        <v>1.2639121522254299E-15</v>
      </c>
      <c r="BQ725" s="343">
        <f t="shared" si="1813"/>
        <v>-1.3629870923215843E-15</v>
      </c>
      <c r="BR725" s="343">
        <f t="shared" si="1814"/>
        <v>1.4489357216341179E-15</v>
      </c>
    </row>
    <row r="726" spans="2:70">
      <c r="B726" s="340">
        <v>32</v>
      </c>
      <c r="C726" s="340">
        <f t="shared" si="1815"/>
        <v>8.3333333333333332E-3</v>
      </c>
      <c r="D726" s="341">
        <f t="shared" si="1751"/>
        <v>49.948189286397273</v>
      </c>
      <c r="E726" s="342" t="str">
        <f>AL694</f>
        <v>-0.0518107136027303</v>
      </c>
      <c r="F726" s="291">
        <v>32</v>
      </c>
      <c r="G726" s="343">
        <f t="shared" si="1816"/>
        <v>3.983562401538981E-16</v>
      </c>
      <c r="H726" s="343">
        <f t="shared" si="1752"/>
        <v>-3.9835624015389815E-16</v>
      </c>
      <c r="I726" s="343">
        <f t="shared" si="1753"/>
        <v>3.9835624015389825E-16</v>
      </c>
      <c r="J726" s="343">
        <f t="shared" si="1754"/>
        <v>-3.983562401538983E-16</v>
      </c>
      <c r="K726" s="343">
        <f t="shared" si="1755"/>
        <v>3.983562401538984E-16</v>
      </c>
      <c r="L726" s="343">
        <f t="shared" si="1756"/>
        <v>-3.9835624015389845E-16</v>
      </c>
      <c r="M726" s="343">
        <f t="shared" si="1757"/>
        <v>3.9835624015389854E-16</v>
      </c>
      <c r="N726" s="343">
        <f t="shared" si="1758"/>
        <v>-3.9835624015389859E-16</v>
      </c>
      <c r="O726" s="343">
        <f t="shared" si="1759"/>
        <v>3.9835624015389869E-16</v>
      </c>
      <c r="P726" s="343">
        <f t="shared" si="1760"/>
        <v>-3.9835624015389874E-16</v>
      </c>
      <c r="Q726" s="343">
        <f t="shared" si="1761"/>
        <v>3.9835624015390106E-16</v>
      </c>
      <c r="R726" s="343">
        <f t="shared" si="1762"/>
        <v>-3.9835624015389894E-16</v>
      </c>
      <c r="S726" s="343">
        <f t="shared" si="1763"/>
        <v>3.9835624015389677E-16</v>
      </c>
      <c r="T726" s="343">
        <f t="shared" si="1764"/>
        <v>-3.9835624015389909E-16</v>
      </c>
      <c r="U726" s="343">
        <f t="shared" si="1765"/>
        <v>3.9835624015390135E-16</v>
      </c>
      <c r="V726" s="343">
        <f t="shared" si="1766"/>
        <v>-3.9835624015389923E-16</v>
      </c>
      <c r="W726" s="343">
        <f t="shared" si="1767"/>
        <v>3.9835624015389706E-16</v>
      </c>
      <c r="X726" s="343">
        <f t="shared" si="1768"/>
        <v>-3.9835624015389938E-16</v>
      </c>
      <c r="Y726" s="343">
        <f t="shared" si="1769"/>
        <v>3.9835624015390165E-16</v>
      </c>
      <c r="Z726" s="343">
        <f t="shared" si="1770"/>
        <v>-3.9835624015389953E-16</v>
      </c>
      <c r="AA726" s="343">
        <f t="shared" si="1771"/>
        <v>3.9835624015389741E-16</v>
      </c>
      <c r="AB726" s="343">
        <f t="shared" si="1772"/>
        <v>-3.9835624015390407E-16</v>
      </c>
      <c r="AC726" s="343">
        <f t="shared" si="1773"/>
        <v>3.9835624015390195E-16</v>
      </c>
      <c r="AD726" s="343">
        <f t="shared" si="1774"/>
        <v>-3.9835624015389983E-16</v>
      </c>
      <c r="AE726" s="343">
        <f t="shared" si="1775"/>
        <v>3.9835624015389771E-16</v>
      </c>
      <c r="AF726" s="343">
        <f t="shared" si="1776"/>
        <v>-3.9835624015389559E-16</v>
      </c>
      <c r="AG726" s="343">
        <f t="shared" si="1777"/>
        <v>3.9835624015390224E-16</v>
      </c>
      <c r="AH726" s="343">
        <f t="shared" si="1778"/>
        <v>-3.9835624015390012E-16</v>
      </c>
      <c r="AI726" s="343">
        <f t="shared" si="1779"/>
        <v>3.98356240153898E-16</v>
      </c>
      <c r="AJ726" s="343">
        <f t="shared" si="1780"/>
        <v>-3.9835624015390471E-16</v>
      </c>
      <c r="AK726" s="343">
        <f t="shared" si="1781"/>
        <v>3.9835624015390259E-16</v>
      </c>
      <c r="AL726" s="343">
        <f t="shared" si="1782"/>
        <v>-3.9835624015390042E-16</v>
      </c>
      <c r="AM726" s="343">
        <f t="shared" si="1783"/>
        <v>3.983562401538983E-16</v>
      </c>
      <c r="AN726" s="343">
        <f t="shared" si="1784"/>
        <v>-3.9835624015389618E-16</v>
      </c>
      <c r="AO726" s="343">
        <f t="shared" si="1785"/>
        <v>3.9835624015390288E-16</v>
      </c>
      <c r="AP726" s="343">
        <f t="shared" si="1786"/>
        <v>-3.9835624015390076E-16</v>
      </c>
      <c r="AQ726" s="343">
        <f t="shared" si="1787"/>
        <v>3.9835624015389859E-16</v>
      </c>
      <c r="AR726" s="343">
        <f t="shared" si="1788"/>
        <v>-3.983562401539053E-16</v>
      </c>
      <c r="AS726" s="343">
        <f t="shared" si="1789"/>
        <v>3.9835624015390318E-16</v>
      </c>
      <c r="AT726" s="343">
        <f t="shared" si="1790"/>
        <v>-3.9835624015390106E-16</v>
      </c>
      <c r="AU726" s="343">
        <f t="shared" si="1791"/>
        <v>3.9835624015390771E-16</v>
      </c>
      <c r="AV726" s="343">
        <f t="shared" si="1792"/>
        <v>-3.9835624015389677E-16</v>
      </c>
      <c r="AW726" s="343">
        <f t="shared" si="1793"/>
        <v>3.9835624015390347E-16</v>
      </c>
      <c r="AX726" s="343">
        <f t="shared" si="1794"/>
        <v>-3.9835624015391018E-16</v>
      </c>
      <c r="AY726" s="343">
        <f t="shared" si="1795"/>
        <v>3.9835624015389923E-16</v>
      </c>
      <c r="AZ726" s="343">
        <f t="shared" si="1796"/>
        <v>-3.9835624015390589E-16</v>
      </c>
      <c r="BA726" s="343">
        <f t="shared" si="1797"/>
        <v>3.9835624015389494E-16</v>
      </c>
      <c r="BB726" s="343">
        <f t="shared" si="1798"/>
        <v>-3.9835624015390165E-16</v>
      </c>
      <c r="BC726" s="343">
        <f t="shared" si="1799"/>
        <v>3.9835624015390836E-16</v>
      </c>
      <c r="BD726" s="343">
        <f t="shared" si="1800"/>
        <v>-3.9835624015389741E-16</v>
      </c>
      <c r="BE726" s="343">
        <f t="shared" si="1801"/>
        <v>3.9835624015390407E-16</v>
      </c>
      <c r="BF726" s="343">
        <f t="shared" si="1802"/>
        <v>-3.9835624015389312E-16</v>
      </c>
      <c r="BG726" s="343">
        <f t="shared" si="1803"/>
        <v>3.9835624015389983E-16</v>
      </c>
      <c r="BH726" s="343">
        <f t="shared" si="1804"/>
        <v>-3.9835624015390653E-16</v>
      </c>
      <c r="BI726" s="343">
        <f t="shared" si="1805"/>
        <v>3.9835624015389559E-16</v>
      </c>
      <c r="BJ726" s="343">
        <f t="shared" si="1806"/>
        <v>-3.9835624015390224E-16</v>
      </c>
      <c r="BK726" s="343">
        <f t="shared" si="1807"/>
        <v>3.9835624015390895E-16</v>
      </c>
      <c r="BL726" s="343">
        <f t="shared" si="1808"/>
        <v>-3.98356240153898E-16</v>
      </c>
      <c r="BM726" s="343">
        <f t="shared" si="1809"/>
        <v>3.9835624015390471E-16</v>
      </c>
      <c r="BN726" s="343">
        <f t="shared" si="1810"/>
        <v>-3.9835624015391136E-16</v>
      </c>
      <c r="BO726" s="343">
        <f t="shared" si="1811"/>
        <v>3.9835624015390042E-16</v>
      </c>
      <c r="BP726" s="343">
        <f t="shared" si="1812"/>
        <v>-3.9835624015390712E-16</v>
      </c>
      <c r="BQ726" s="343">
        <f t="shared" si="1813"/>
        <v>3.9835624015389618E-16</v>
      </c>
      <c r="BR726" s="343">
        <f t="shared" si="1814"/>
        <v>-3.9835624015390288E-16</v>
      </c>
    </row>
    <row r="727" spans="2:70">
      <c r="B727" s="340">
        <v>33</v>
      </c>
      <c r="C727" s="340">
        <f t="shared" si="1815"/>
        <v>8.5937500000000007E-3</v>
      </c>
      <c r="D727" s="341">
        <f t="shared" ref="D727:D758" si="1817">Vo_set2+E727</f>
        <v>49.94469103791284</v>
      </c>
      <c r="E727" s="342" t="str">
        <f>AM694</f>
        <v>-0.0553089620871574</v>
      </c>
      <c r="F727" s="291">
        <v>33</v>
      </c>
      <c r="G727" s="343">
        <f t="shared" ref="G727:G744" si="1818">2*IMREAL(K658)*COS(2*PI()*B658*1/Nt_input)-2*IMAGINARY(K658)*SIN(2*PI()*B658*1/Nt_input)</f>
        <v>6.9748348616849127E-15</v>
      </c>
      <c r="H727" s="343">
        <f t="shared" ref="H727:H744" si="1819">2*IMREAL(K658)*COS(2*PI()*B658*2/Nt_input)-2*IMAGINARY(K658)*SIN(2*PI()*B658*2/Nt_input)</f>
        <v>-7.4005080483670599E-15</v>
      </c>
      <c r="I727" s="343">
        <f t="shared" ref="I727:I744" si="1820">2*IMREAL(K658)*COS(2*PI()*B658*3/Nt_input)-2*IMAGINARY(K658)*SIN(2*PI()*B658*3/Nt_input)</f>
        <v>7.7549102970142194E-15</v>
      </c>
      <c r="J727" s="343">
        <f t="shared" ref="J727:J744" si="1821">2*IMREAL(K658)*COS(2*PI()*B658*4/Nt_input)-2*IMAGINARY(K658)*SIN(2*PI()*B658*4/Nt_input)</f>
        <v>-8.03462852023594E-15</v>
      </c>
      <c r="K727" s="343">
        <f t="shared" ref="K727:K744" si="1822">2*IMREAL(K658)*COS(2*PI()*B658*5/Nt_input)-2*IMAGINARY(K658)*SIN(2*PI()*B658*5/Nt_input)</f>
        <v>8.2369688786330678E-15</v>
      </c>
      <c r="L727" s="343">
        <f t="shared" ref="L727:L744" si="1823">2*IMREAL(K658)*COS(2*PI()*B658*6/Nt_input)-2*IMAGINARY(K658)*SIN(2*PI()*B658*6/Nt_input)</f>
        <v>-8.3599827239437398E-15</v>
      </c>
      <c r="M727" s="343">
        <f t="shared" ref="M727:M744" si="1824">2*IMREAL(K658)*COS(2*PI()*B658*7/Nt_input)-2*IMAGINARY(K658)*SIN(2*PI()*B658*7/Nt_input)</f>
        <v>8.4024853655914096E-15</v>
      </c>
      <c r="N727" s="343">
        <f t="shared" ref="N727:N744" si="1825">2*IMREAL(K658)*COS(2*PI()*B658*8/Nt_input)-2*IMAGINARY(K658)*SIN(2*PI()*B658*8/Nt_input)</f>
        <v>-8.364067479902705E-15</v>
      </c>
      <c r="O727" s="343">
        <f t="shared" ref="O727:O744" si="1826">2*IMREAL(K658)*COS(2*PI()*B658*9/Nt_input)-2*IMAGINARY(K658)*SIN(2*PI()*B658*9/Nt_input)</f>
        <v>8.2450990521181578E-15</v>
      </c>
      <c r="P727" s="343">
        <f t="shared" ref="P727:P744" si="1827">2*IMREAL(K658)*COS(2*PI()*B658*10/Nt_input)-2*IMAGINARY(K658)*SIN(2*PI()*B658*10/Nt_input)</f>
        <v>-8.0467258132320851E-15</v>
      </c>
      <c r="Q727" s="343">
        <f t="shared" ref="Q727:Q744" si="1828">2*IMREAL(K658)*COS(2*PI()*B658*11/Nt_input)-2*IMAGINARY(K658)*SIN(2*PI()*B658*11/Nt_input)</f>
        <v>7.770858205976817E-15</v>
      </c>
      <c r="R727" s="343">
        <f t="shared" ref="R727:R744" si="1829">2*IMREAL(K658)*COS(2*PI()*B658*12/Nt_input)-2*IMAGINARY(K658)*SIN(2*PI()*B658*12/Nt_input)</f>
        <v>-7.4201529862147874E-15</v>
      </c>
      <c r="S727" s="343">
        <f t="shared" ref="S727:S744" si="1830">2*IMREAL(K658)*COS(2*PI()*B658*13/Nt_input)-2*IMAGINARY(K658)*SIN(2*PI()*B658*13/Nt_input)</f>
        <v>6.9979876369272822E-15</v>
      </c>
      <c r="T727" s="343">
        <f t="shared" ref="T727:T744" si="1831">2*IMREAL(K658)*COS(2*PI()*B658*14/Nt_input)-2*IMAGINARY(K658)*SIN(2*PI()*B658*14/Nt_input)</f>
        <v>-6.5084278412069938E-15</v>
      </c>
      <c r="U727" s="343">
        <f t="shared" ref="U727:U744" si="1832">2*IMREAL(K658)*COS(2*PI()*B658*15/Nt_input)-2*IMAGINARY(K658)*SIN(2*PI()*B658*15/Nt_input)</f>
        <v>5.9561883275073153E-15</v>
      </c>
      <c r="V727" s="343">
        <f t="shared" ref="V727:V744" si="1833">2*IMREAL(K658)*COS(2*PI()*B658*16/Nt_input)-2*IMAGINARY(K658)*SIN(2*PI()*B658*16/Nt_input)</f>
        <v>-5.3465874642300012E-15</v>
      </c>
      <c r="W727" s="343">
        <f t="shared" ref="W727:W744" si="1834">2*IMREAL(K658)*COS(2*PI()*B658*17/Nt_input)-2*IMAGINARY(K658)*SIN(2*PI()*B658*17/Nt_input)</f>
        <v>4.6854960409301412E-15</v>
      </c>
      <c r="X727" s="343">
        <f t="shared" ref="X727:X744" si="1835">2*IMREAL(K658)*COS(2*PI()*B658*18/Nt_input)-2*IMAGINARY(K658)*SIN(2*PI()*B658*18/Nt_input)</f>
        <v>-3.9792807294034454E-15</v>
      </c>
      <c r="Y727" s="343">
        <f t="shared" ref="Y727:Y744" si="1836">2*IMREAL(K658)*COS(2*PI()*B658*19/Nt_input)-2*IMAGINARY(K658)*SIN(2*PI()*B658*19/Nt_input)</f>
        <v>3.2347427691564751E-15</v>
      </c>
      <c r="Z727" s="343">
        <f t="shared" ref="Z727:Z744" si="1837">2*IMREAL(K658)*COS(2*PI()*B658*20/Nt_input)-2*IMAGINARY(K658)*SIN(2*PI()*B658*20/Nt_input)</f>
        <v>-2.4590524677522027E-15</v>
      </c>
      <c r="AA727" s="343">
        <f t="shared" ref="AA727:AA744" si="1838">2*IMREAL(K658)*COS(2*PI()*B658*21/Nt_input)-2*IMAGINARY(K658)*SIN(2*PI()*B658*21/Nt_input)</f>
        <v>1.659680146828713E-15</v>
      </c>
      <c r="AB727" s="343">
        <f t="shared" ref="AB727:AB744" si="1839">2*IMREAL(K658)*COS(2*PI()*B658*22/Nt_input)-2*IMAGINARY(K658)*SIN(2*PI()*B658*22/Nt_input)</f>
        <v>-8.4432419881780705E-16</v>
      </c>
      <c r="AC727" s="343">
        <f t="shared" ref="AC727:AC744" si="1840">2*IMREAL(K658)*COS(2*PI()*B658*23/Nt_input)-2*IMAGINARY(K658)*SIN(2*PI()*B658*23/Nt_input)</f>
        <v>2.083694721772892E-17</v>
      </c>
      <c r="AD727" s="343">
        <f t="shared" ref="AD727:AD744" si="1841">2*IMREAL(K658)*COS(2*PI()*B658*24/Nt_input)-2*IMAGINARY(K658)*SIN(2*PI()*B658*24/Nt_input)</f>
        <v>8.0285097557469132E-16</v>
      </c>
      <c r="AE727" s="343">
        <f t="shared" ref="AE727:AE744" si="1842">2*IMREAL(K658)*COS(2*PI()*B658*25/Nt_input)-2*IMAGINARY(K658)*SIN(2*PI()*B658*25/Nt_input)</f>
        <v>-1.6188070045893388E-15</v>
      </c>
      <c r="AF727" s="343">
        <f t="shared" ref="AF727:AF744" si="1843">2*IMREAL(K658)*COS(2*PI()*B658*26/Nt_input)-2*IMAGINARY(K658)*SIN(2*PI()*B658*26/Nt_input)</f>
        <v>2.4191730372198673E-15</v>
      </c>
      <c r="AG727" s="343">
        <f t="shared" ref="AG727:AG744" si="1844">2*IMREAL(K658)*COS(2*PI()*B658*27/Nt_input)-2*IMAGINARY(K658)*SIN(2*PI()*B658*27/Nt_input)</f>
        <v>-3.1962411110474655E-15</v>
      </c>
      <c r="AH727" s="343">
        <f t="shared" ref="AH727:AH744" si="1845">2*IMREAL(K658)*COS(2*PI()*B658*28/Nt_input)-2*IMAGINARY(K658)*SIN(2*PI()*B658*28/Nt_input)</f>
        <v>3.9425276357325554E-15</v>
      </c>
      <c r="AI727" s="343">
        <f t="shared" ref="AI727:AI744" si="1846">2*IMREAL(K658)*COS(2*PI()*B658*29/Nt_input)-2*IMAGINARY(K658)*SIN(2*PI()*B658*29/Nt_input)</f>
        <v>-4.6508454640807051E-15</v>
      </c>
      <c r="AJ727" s="343">
        <f t="shared" ref="AJ727:AJ744" si="1847">2*IMREAL(K658)*COS(2*PI()*B658*30/Nt_input)-2*IMAGINARY(K658)*SIN(2*PI()*B658*30/Nt_input)</f>
        <v>5.3143731081990115E-15</v>
      </c>
      <c r="AK727" s="343">
        <f t="shared" ref="AK727:AK744" si="1848">2*IMREAL(K658)*COS(2*PI()*B658*31/Nt_input)-2*IMAGINARY(K658)*SIN(2*PI()*B658*31/Nt_input)</f>
        <v>-5.9267204341535098E-15</v>
      </c>
      <c r="AL727" s="343">
        <f t="shared" ref="AL727:AL744" si="1849">2*IMREAL(K658)*COS(2*PI()*B658*32/Nt_input)-2*IMAGINARY(K658)*SIN(2*PI()*B658*32/Nt_input)</f>
        <v>6.4819902024521578E-15</v>
      </c>
      <c r="AM727" s="343">
        <f t="shared" ref="AM727:AM744" si="1850">2*IMREAL(K658)*COS(2*PI()*B658*33/Nt_input)-2*IMAGINARY(K658)*SIN(2*PI()*B658*33/Nt_input)</f>
        <v>-6.974834861684908E-15</v>
      </c>
      <c r="AN727" s="343">
        <f t="shared" ref="AN727:AN744" si="1851">2*IMREAL(K658)*COS(2*PI()*B658*34/Nt_input)-2*IMAGINARY(K658)*SIN(2*PI()*B658*34/Nt_input)</f>
        <v>7.4005080483670551E-15</v>
      </c>
      <c r="AO727" s="343">
        <f t="shared" ref="AO727:AO744" si="1852">2*IMREAL(K658)*COS(2*PI()*B658*35/Nt_input)-2*IMAGINARY(K658)*SIN(2*PI()*B658*35/Nt_input)</f>
        <v>-7.7549102970142131E-15</v>
      </c>
      <c r="AP727" s="343">
        <f t="shared" ref="AP727:AP744" si="1853">2*IMREAL(K658)*COS(2*PI()*B658*36/Nt_input)-2*IMAGINARY(K658)*SIN(2*PI()*B658*36/Nt_input)</f>
        <v>8.0346285202359353E-15</v>
      </c>
      <c r="AQ727" s="343">
        <f t="shared" ref="AQ727:AQ744" si="1854">2*IMREAL(K658)*COS(2*PI()*B658*37/Nt_input)-2*IMAGINARY(K658)*SIN(2*PI()*B658*37/Nt_input)</f>
        <v>-8.2369688786330614E-15</v>
      </c>
      <c r="AR727" s="343">
        <f t="shared" ref="AR727:AR744" si="1855">2*IMREAL(K658)*COS(2*PI()*B658*38/Nt_input)-2*IMAGINARY(K658)*SIN(2*PI()*B658*38/Nt_input)</f>
        <v>8.3599827239437367E-15</v>
      </c>
      <c r="AS727" s="343">
        <f t="shared" ref="AS727:AS744" si="1856">2*IMREAL(K658)*COS(2*PI()*B658*39/Nt_input)-2*IMAGINARY(K658)*SIN(2*PI()*B658*39/Nt_input)</f>
        <v>-8.4024853655914096E-15</v>
      </c>
      <c r="AT727" s="343">
        <f t="shared" ref="AT727:AT744" si="1857">2*IMREAL(K658)*COS(2*PI()*B658*40/Nt_input)-2*IMAGINARY(K658)*SIN(2*PI()*B658*40/Nt_input)</f>
        <v>8.3640674799026971E-15</v>
      </c>
      <c r="AU727" s="343">
        <f t="shared" ref="AU727:AU744" si="1858">2*IMREAL(K658)*COS(2*PI()*B658*41/Nt_input)-2*IMAGINARY(K658)*SIN(2*PI()*B658*41/Nt_input)</f>
        <v>-8.245099052118142E-15</v>
      </c>
      <c r="AV727" s="343">
        <f t="shared" ref="AV727:AV744" si="1859">2*IMREAL(K658)*COS(2*PI()*B658*42/Nt_input)-2*IMAGINARY(K658)*SIN(2*PI()*B658*42/Nt_input)</f>
        <v>8.0467258132320693E-15</v>
      </c>
      <c r="AW727" s="343">
        <f t="shared" ref="AW727:AW744" si="1860">2*IMREAL(K658)*COS(2*PI()*B658*43/Nt_input)-2*IMAGINARY(K658)*SIN(2*PI()*B658*43/Nt_input)</f>
        <v>-7.7708582059767949E-15</v>
      </c>
      <c r="AX727" s="343">
        <f t="shared" ref="AX727:AX744" si="1861">2*IMREAL(K658)*COS(2*PI()*B658*44/Nt_input)-2*IMAGINARY(K658)*SIN(2*PI()*B658*44/Nt_input)</f>
        <v>7.4201529862147605E-15</v>
      </c>
      <c r="AY727" s="343">
        <f t="shared" ref="AY727:AY744" si="1862">2*IMREAL(K658)*COS(2*PI()*B658*45/Nt_input)-2*IMAGINARY(K658)*SIN(2*PI()*B658*45/Nt_input)</f>
        <v>-6.9979876369272515E-15</v>
      </c>
      <c r="AZ727" s="343">
        <f t="shared" ref="AZ727:AZ744" si="1863">2*IMREAL(K658)*COS(2*PI()*B658*46/Nt_input)-2*IMAGINARY(K658)*SIN(2*PI()*B658*46/Nt_input)</f>
        <v>6.5084278412069583E-15</v>
      </c>
      <c r="BA727" s="343">
        <f t="shared" ref="BA727:BA744" si="1864">2*IMREAL(K658)*COS(2*PI()*B658*47/Nt_input)-2*IMAGINARY(K658)*SIN(2*PI()*B658*47/Nt_input)</f>
        <v>-5.9561883275072758E-15</v>
      </c>
      <c r="BB727" s="343">
        <f t="shared" ref="BB727:BB744" si="1865">2*IMREAL(K658)*COS(2*PI()*B658*48/Nt_input)-2*IMAGINARY(K658)*SIN(2*PI()*B658*48/Nt_input)</f>
        <v>5.3465874642299586E-15</v>
      </c>
      <c r="BC727" s="343">
        <f t="shared" ref="BC727:BC744" si="1866">2*IMREAL(K658)*COS(2*PI()*B658*49/Nt_input)-2*IMAGINARY(K658)*SIN(2*PI()*B658*49/Nt_input)</f>
        <v>-4.6854960409300939E-15</v>
      </c>
      <c r="BD727" s="343">
        <f t="shared" ref="BD727:BD744" si="1867">2*IMREAL(K658)*COS(2*PI()*B658*50/Nt_input)-2*IMAGINARY(K658)*SIN(2*PI()*B658*50/Nt_input)</f>
        <v>3.9792807294033964E-15</v>
      </c>
      <c r="BE727" s="343">
        <f t="shared" ref="BE727:BE744" si="1868">2*IMREAL(K658)*COS(2*PI()*B658*51/Nt_input)-2*IMAGINARY(K658)*SIN(2*PI()*B658*51/Nt_input)</f>
        <v>-3.2347427691564238E-15</v>
      </c>
      <c r="BF727" s="343">
        <f t="shared" ref="BF727:BF744" si="1869">2*IMREAL(K658)*COS(2*PI()*B658*52/Nt_input)-2*IMAGINARY(K658)*SIN(2*PI()*B658*52/Nt_input)</f>
        <v>2.4590524677522063E-15</v>
      </c>
      <c r="BG727" s="343">
        <f t="shared" ref="BG727:BG744" si="1870">2*IMREAL(K658)*COS(2*PI()*B658*53/Nt_input)-2*IMAGINARY(K658)*SIN(2*PI()*B658*53/Nt_input)</f>
        <v>-1.6596801468287174E-15</v>
      </c>
      <c r="BH727" s="343">
        <f t="shared" ref="BH727:BH744" si="1871">2*IMREAL(K658)*COS(2*PI()*B658*54/Nt_input)-2*IMAGINARY(K658)*SIN(2*PI()*B658*54/Nt_input)</f>
        <v>8.4432419881781099E-16</v>
      </c>
      <c r="BI727" s="343">
        <f t="shared" ref="BI727:BI744" si="1872">2*IMREAL(K658)*COS(2*PI()*B658*55/Nt_input)-2*IMAGINARY(K658)*SIN(2*PI()*B658*55/Nt_input)</f>
        <v>-2.0836947217732075E-17</v>
      </c>
      <c r="BJ727" s="343">
        <f t="shared" ref="BJ727:BJ744" si="1873">2*IMREAL(K658)*COS(2*PI()*B658*56/Nt_input)-2*IMAGINARY(K658)*SIN(2*PI()*B658*56/Nt_input)</f>
        <v>-8.0285097557468738E-16</v>
      </c>
      <c r="BK727" s="343">
        <f t="shared" ref="BK727:BK744" si="1874">2*IMREAL(K658)*COS(2*PI()*B658*57/Nt_input)-2*IMAGINARY(K658)*SIN(2*PI()*B658*57/Nt_input)</f>
        <v>1.6188070045893341E-15</v>
      </c>
      <c r="BL727" s="343">
        <f t="shared" ref="BL727:BL744" si="1875">2*IMREAL(K658)*COS(2*PI()*B658*58/Nt_input)-2*IMAGINARY(K658)*SIN(2*PI()*B658*58/Nt_input)</f>
        <v>-2.4191730372198633E-15</v>
      </c>
      <c r="BM727" s="343">
        <f t="shared" ref="BM727:BM744" si="1876">2*IMREAL(K658)*COS(2*PI()*B658*59/Nt_input)-2*IMAGINARY(K658)*SIN(2*PI()*B658*59/Nt_input)</f>
        <v>3.1962411110474616E-15</v>
      </c>
      <c r="BN727" s="343">
        <f t="shared" ref="BN727:BN744" si="1877">2*IMREAL(K658)*COS(2*PI()*B658*60/Nt_input)-2*IMAGINARY(K658)*SIN(2*PI()*B658*60/Nt_input)</f>
        <v>-3.9425276357325507E-15</v>
      </c>
      <c r="BO727" s="343">
        <f t="shared" ref="BO727:BO744" si="1878">2*IMREAL(K658)*COS(2*PI()*B658*61/Nt_input)-2*IMAGINARY(K658)*SIN(2*PI()*B658*61/Nt_input)</f>
        <v>4.6508454640807012E-15</v>
      </c>
      <c r="BP727" s="343">
        <f t="shared" ref="BP727:BP744" si="1879">2*IMREAL(K658)*COS(2*PI()*B658*62/Nt_input)-2*IMAGINARY(K658)*SIN(2*PI()*B658*62/Nt_input)</f>
        <v>-5.3143731081990083E-15</v>
      </c>
      <c r="BQ727" s="343">
        <f t="shared" ref="BQ727:BQ744" si="1880">2*IMREAL(K658)*COS(2*PI()*B658*63/Nt_input)-2*IMAGINARY(K658)*SIN(2*PI()*B658*63/Nt_input)</f>
        <v>5.9267204341535058E-15</v>
      </c>
      <c r="BR727" s="343">
        <f t="shared" ref="BR727:BR744" si="1881">2*IMREAL(K658)*COS(2*PI()*B658*64/Nt_input)-2*IMAGINARY(K658)*SIN(2*PI()*B658*64/Nt_input)</f>
        <v>-6.4819902024521546E-15</v>
      </c>
    </row>
    <row r="728" spans="2:70">
      <c r="B728" s="340">
        <v>34</v>
      </c>
      <c r="C728" s="340">
        <f t="shared" ref="C728:C758" si="1882">C727+Div_Nt_input</f>
        <v>8.8541666666666682E-3</v>
      </c>
      <c r="D728" s="341">
        <f t="shared" si="1817"/>
        <v>49.94172544496832</v>
      </c>
      <c r="E728" s="342" t="str">
        <f>AN694</f>
        <v>-0.0582745550316807</v>
      </c>
      <c r="F728" s="291">
        <v>34</v>
      </c>
      <c r="G728" s="343">
        <f t="shared" si="1818"/>
        <v>-2.6746395299026014E-15</v>
      </c>
      <c r="H728" s="343">
        <f t="shared" si="1819"/>
        <v>2.4262602395985148E-15</v>
      </c>
      <c r="I728" s="343">
        <f t="shared" si="1820"/>
        <v>-2.0846411289490733E-15</v>
      </c>
      <c r="J728" s="343">
        <f t="shared" si="1821"/>
        <v>1.6629104287943361E-15</v>
      </c>
      <c r="K728" s="343">
        <f t="shared" si="1822"/>
        <v>-1.1772750134319455E-15</v>
      </c>
      <c r="L728" s="343">
        <f t="shared" si="1823"/>
        <v>6.4639757952678932E-16</v>
      </c>
      <c r="M728" s="343">
        <f t="shared" si="1824"/>
        <v>-9.0679449144367272E-17</v>
      </c>
      <c r="N728" s="343">
        <f t="shared" si="1825"/>
        <v>-4.6852344161505203E-16</v>
      </c>
      <c r="O728" s="343">
        <f t="shared" si="1826"/>
        <v>1.0097212392641781E-15</v>
      </c>
      <c r="P728" s="343">
        <f t="shared" si="1827"/>
        <v>-1.5121160159465768E-15</v>
      </c>
      <c r="Q728" s="343">
        <f t="shared" si="1828"/>
        <v>1.9564010221405877E-15</v>
      </c>
      <c r="R728" s="343">
        <f t="shared" si="1829"/>
        <v>-2.3255026342160671E-15</v>
      </c>
      <c r="S728" s="343">
        <f t="shared" si="1830"/>
        <v>2.6052364842155145E-15</v>
      </c>
      <c r="T728" s="343">
        <f t="shared" si="1831"/>
        <v>-2.7848525571600209E-15</v>
      </c>
      <c r="U728" s="343">
        <f t="shared" si="1832"/>
        <v>2.8574483080961708E-15</v>
      </c>
      <c r="V728" s="343">
        <f t="shared" si="1833"/>
        <v>-2.8202339230276594E-15</v>
      </c>
      <c r="W728" s="343">
        <f t="shared" si="1834"/>
        <v>2.6746395299025971E-15</v>
      </c>
      <c r="X728" s="343">
        <f t="shared" si="1835"/>
        <v>-2.4262602395985152E-15</v>
      </c>
      <c r="Y728" s="343">
        <f t="shared" si="1836"/>
        <v>2.0846411289490705E-15</v>
      </c>
      <c r="Z728" s="343">
        <f t="shared" si="1837"/>
        <v>-1.6629104287943406E-15</v>
      </c>
      <c r="AA728" s="343">
        <f t="shared" si="1838"/>
        <v>1.177275013431923E-15</v>
      </c>
      <c r="AB728" s="343">
        <f t="shared" si="1839"/>
        <v>-6.4639757952678527E-16</v>
      </c>
      <c r="AC728" s="343">
        <f t="shared" si="1840"/>
        <v>9.067944914437309E-17</v>
      </c>
      <c r="AD728" s="343">
        <f t="shared" si="1841"/>
        <v>4.6852344161507619E-16</v>
      </c>
      <c r="AE728" s="343">
        <f t="shared" si="1842"/>
        <v>-1.0097212392641915E-15</v>
      </c>
      <c r="AF728" s="343">
        <f t="shared" si="1843"/>
        <v>1.5121160159465804E-15</v>
      </c>
      <c r="AG728" s="343">
        <f t="shared" si="1844"/>
        <v>-1.9564010221405759E-15</v>
      </c>
      <c r="AH728" s="343">
        <f t="shared" si="1845"/>
        <v>2.3255026342160698E-15</v>
      </c>
      <c r="AI728" s="343">
        <f t="shared" si="1846"/>
        <v>-2.605236484215516E-15</v>
      </c>
      <c r="AJ728" s="343">
        <f t="shared" si="1847"/>
        <v>2.7848525571600169E-15</v>
      </c>
      <c r="AK728" s="343">
        <f t="shared" si="1848"/>
        <v>-2.8574483080961716E-15</v>
      </c>
      <c r="AL728" s="343">
        <f t="shared" si="1849"/>
        <v>2.820233923027659E-15</v>
      </c>
      <c r="AM728" s="343">
        <f t="shared" si="1850"/>
        <v>-2.674639529902603E-15</v>
      </c>
      <c r="AN728" s="343">
        <f t="shared" si="1851"/>
        <v>2.4262602395985022E-15</v>
      </c>
      <c r="AO728" s="343">
        <f t="shared" si="1852"/>
        <v>-2.0846411289490674E-15</v>
      </c>
      <c r="AP728" s="343">
        <f t="shared" si="1853"/>
        <v>1.6629104287943373E-15</v>
      </c>
      <c r="AQ728" s="343">
        <f t="shared" si="1854"/>
        <v>-1.177275013431919E-15</v>
      </c>
      <c r="AR728" s="343">
        <f t="shared" si="1855"/>
        <v>6.4639757952678113E-16</v>
      </c>
      <c r="AS728" s="343">
        <f t="shared" si="1856"/>
        <v>-9.0679449144328322E-17</v>
      </c>
      <c r="AT728" s="343">
        <f t="shared" si="1857"/>
        <v>-4.685234416150403E-16</v>
      </c>
      <c r="AU728" s="343">
        <f t="shared" si="1858"/>
        <v>1.0097212392641955E-15</v>
      </c>
      <c r="AV728" s="343">
        <f t="shared" si="1859"/>
        <v>-1.5121160159466182E-15</v>
      </c>
      <c r="AW728" s="343">
        <f t="shared" si="1860"/>
        <v>1.956401022140579E-15</v>
      </c>
      <c r="AX728" s="343">
        <f t="shared" si="1861"/>
        <v>-2.3255026342160718E-15</v>
      </c>
      <c r="AY728" s="343">
        <f t="shared" si="1862"/>
        <v>2.6052364842155346E-15</v>
      </c>
      <c r="AZ728" s="343">
        <f t="shared" si="1863"/>
        <v>-2.7848525571600181E-15</v>
      </c>
      <c r="BA728" s="343">
        <f t="shared" si="1864"/>
        <v>2.857448308096172E-15</v>
      </c>
      <c r="BB728" s="343">
        <f t="shared" si="1865"/>
        <v>-2.8202339230276515E-15</v>
      </c>
      <c r="BC728" s="343">
        <f t="shared" si="1866"/>
        <v>2.6746395299026014E-15</v>
      </c>
      <c r="BD728" s="343">
        <f t="shared" si="1867"/>
        <v>-2.4262602395985002E-15</v>
      </c>
      <c r="BE728" s="343">
        <f t="shared" si="1868"/>
        <v>2.0846411289490922E-15</v>
      </c>
      <c r="BF728" s="343">
        <f t="shared" si="1869"/>
        <v>-1.6629104287943341E-15</v>
      </c>
      <c r="BG728" s="343">
        <f t="shared" si="1870"/>
        <v>1.1772750134319153E-15</v>
      </c>
      <c r="BH728" s="343">
        <f t="shared" si="1871"/>
        <v>-6.4639757952681673E-16</v>
      </c>
      <c r="BI728" s="343">
        <f t="shared" si="1872"/>
        <v>9.0679449144364708E-17</v>
      </c>
      <c r="BJ728" s="343">
        <f t="shared" si="1873"/>
        <v>4.6852344161508447E-16</v>
      </c>
      <c r="BK728" s="343">
        <f t="shared" si="1874"/>
        <v>-1.0097212392641613E-15</v>
      </c>
      <c r="BL728" s="343">
        <f t="shared" si="1875"/>
        <v>1.5121160159465875E-15</v>
      </c>
      <c r="BM728" s="343">
        <f t="shared" si="1876"/>
        <v>-1.9564010221406117E-15</v>
      </c>
      <c r="BN728" s="343">
        <f t="shared" si="1877"/>
        <v>2.3255026342160509E-15</v>
      </c>
      <c r="BO728" s="343">
        <f t="shared" si="1878"/>
        <v>-2.60523648421552E-15</v>
      </c>
      <c r="BP728" s="343">
        <f t="shared" si="1879"/>
        <v>2.784852557160028E-15</v>
      </c>
      <c r="BQ728" s="343">
        <f t="shared" si="1880"/>
        <v>-2.8574483080961704E-15</v>
      </c>
      <c r="BR728" s="343">
        <f t="shared" si="1881"/>
        <v>2.8202339230276574E-15</v>
      </c>
    </row>
    <row r="729" spans="2:70">
      <c r="B729" s="340">
        <v>35</v>
      </c>
      <c r="C729" s="340">
        <f t="shared" si="1882"/>
        <v>9.1145833333333356E-3</v>
      </c>
      <c r="D729" s="341">
        <f t="shared" si="1817"/>
        <v>49.939321067844809</v>
      </c>
      <c r="E729" s="342" t="str">
        <f>AO694</f>
        <v>-0.0606789321551933</v>
      </c>
      <c r="F729" s="291">
        <v>35</v>
      </c>
      <c r="G729" s="343">
        <f t="shared" si="1818"/>
        <v>-4.726329559957184E-17</v>
      </c>
      <c r="H729" s="343">
        <f t="shared" si="1819"/>
        <v>8.4705415918220522E-19</v>
      </c>
      <c r="I729" s="343">
        <f t="shared" si="1820"/>
        <v>4.5642135016629593E-17</v>
      </c>
      <c r="J729" s="343">
        <f t="shared" si="1821"/>
        <v>-8.8200654171878611E-17</v>
      </c>
      <c r="K729" s="343">
        <f t="shared" si="1822"/>
        <v>1.2316339221344642E-16</v>
      </c>
      <c r="L729" s="343">
        <f t="shared" si="1823"/>
        <v>-1.4751938161742793E-16</v>
      </c>
      <c r="M729" s="343">
        <f t="shared" si="1824"/>
        <v>1.5917110093053197E-16</v>
      </c>
      <c r="N729" s="343">
        <f t="shared" si="1825"/>
        <v>-1.5711511190922933E-16</v>
      </c>
      <c r="O729" s="343">
        <f t="shared" si="1826"/>
        <v>1.4152847494751108E-16</v>
      </c>
      <c r="P729" s="343">
        <f t="shared" si="1827"/>
        <v>-1.1375350075464829E-16</v>
      </c>
      <c r="Q729" s="343">
        <f t="shared" si="1828"/>
        <v>7.6182151458223417E-17</v>
      </c>
      <c r="R729" s="343">
        <f t="shared" si="1829"/>
        <v>-3.2050046431819264E-17</v>
      </c>
      <c r="S729" s="343">
        <f t="shared" si="1830"/>
        <v>-1.4842187072826383E-17</v>
      </c>
      <c r="T729" s="343">
        <f t="shared" si="1831"/>
        <v>6.045622139276074E-17</v>
      </c>
      <c r="U729" s="343">
        <f t="shared" si="1832"/>
        <v>-1.0086380652055208E-16</v>
      </c>
      <c r="V729" s="343">
        <f t="shared" si="1833"/>
        <v>1.3258506835725066E-16</v>
      </c>
      <c r="W729" s="343">
        <f t="shared" si="1834"/>
        <v>-1.5288819313317862E-16</v>
      </c>
      <c r="X729" s="343">
        <f t="shared" si="1835"/>
        <v>1.600246893754589E-16</v>
      </c>
      <c r="Y729" s="343">
        <f t="shared" si="1836"/>
        <v>-1.5337996681960934E-16</v>
      </c>
      <c r="Z729" s="343">
        <f t="shared" si="1837"/>
        <v>1.3352626451044584E-16</v>
      </c>
      <c r="AA729" s="343">
        <f t="shared" si="1838"/>
        <v>-1.0217336995977709E-16</v>
      </c>
      <c r="AB729" s="343">
        <f t="shared" si="1839"/>
        <v>6.202137339395645E-17</v>
      </c>
      <c r="AC729" s="343">
        <f t="shared" si="1840"/>
        <v>-1.652813779659168E-17</v>
      </c>
      <c r="AD729" s="343">
        <f t="shared" si="1841"/>
        <v>-3.0388489929759184E-17</v>
      </c>
      <c r="AE729" s="343">
        <f t="shared" si="1842"/>
        <v>7.4688081308146777E-17</v>
      </c>
      <c r="AF729" s="343">
        <f t="shared" si="1843"/>
        <v>-1.1255558527466776E-16</v>
      </c>
      <c r="AG729" s="343">
        <f t="shared" si="1844"/>
        <v>1.4072987781440344E-16</v>
      </c>
      <c r="AH729" s="343">
        <f t="shared" si="1845"/>
        <v>-1.5678460777186929E-16</v>
      </c>
      <c r="AI729" s="343">
        <f t="shared" si="1846"/>
        <v>1.5933715258330676E-16</v>
      </c>
      <c r="AJ729" s="343">
        <f t="shared" si="1847"/>
        <v>-1.4816768880349815E-16</v>
      </c>
      <c r="AK729" s="343">
        <f t="shared" si="1848"/>
        <v>1.2423812315326409E-16</v>
      </c>
      <c r="AL729" s="343">
        <f t="shared" si="1849"/>
        <v>-8.9609253758548641E-17</v>
      </c>
      <c r="AM729" s="343">
        <f t="shared" si="1850"/>
        <v>4.7263295599572099E-17</v>
      </c>
      <c r="AN729" s="343">
        <f t="shared" si="1851"/>
        <v>-8.4705415918375829E-19</v>
      </c>
      <c r="AO729" s="343">
        <f t="shared" si="1852"/>
        <v>-4.5642135016628927E-17</v>
      </c>
      <c r="AP729" s="343">
        <f t="shared" si="1853"/>
        <v>8.8200654171877107E-17</v>
      </c>
      <c r="AQ729" s="343">
        <f t="shared" si="1854"/>
        <v>-1.2316339221344597E-16</v>
      </c>
      <c r="AR729" s="343">
        <f t="shared" si="1855"/>
        <v>1.4751938161742788E-16</v>
      </c>
      <c r="AS729" s="343">
        <f t="shared" si="1856"/>
        <v>-1.5917110093053185E-16</v>
      </c>
      <c r="AT729" s="343">
        <f t="shared" si="1857"/>
        <v>1.5711511190922978E-16</v>
      </c>
      <c r="AU729" s="343">
        <f t="shared" si="1858"/>
        <v>-1.4152847494751061E-16</v>
      </c>
      <c r="AV729" s="343">
        <f t="shared" si="1859"/>
        <v>1.1375350075464839E-16</v>
      </c>
      <c r="AW729" s="343">
        <f t="shared" si="1860"/>
        <v>-7.6182151458224527E-17</v>
      </c>
      <c r="AX729" s="343">
        <f t="shared" si="1861"/>
        <v>3.2050046431822716E-17</v>
      </c>
      <c r="AY729" s="343">
        <f t="shared" si="1862"/>
        <v>1.4842187072826259E-17</v>
      </c>
      <c r="AZ729" s="343">
        <f t="shared" si="1863"/>
        <v>-6.0456221392759594E-17</v>
      </c>
      <c r="BA729" s="343">
        <f t="shared" si="1864"/>
        <v>1.0086380652055023E-16</v>
      </c>
      <c r="BB729" s="343">
        <f t="shared" si="1865"/>
        <v>-1.3258506835725123E-16</v>
      </c>
      <c r="BC729" s="343">
        <f t="shared" si="1866"/>
        <v>1.5288819313317857E-16</v>
      </c>
      <c r="BD729" s="343">
        <f t="shared" si="1867"/>
        <v>-1.600246893754589E-16</v>
      </c>
      <c r="BE729" s="343">
        <f t="shared" si="1868"/>
        <v>1.5337996681961032E-16</v>
      </c>
      <c r="BF729" s="343">
        <f t="shared" si="1869"/>
        <v>-1.3352626451044528E-16</v>
      </c>
      <c r="BG729" s="343">
        <f t="shared" si="1870"/>
        <v>1.0217336995977807E-16</v>
      </c>
      <c r="BH729" s="343">
        <f t="shared" si="1871"/>
        <v>-6.2021373393957609E-17</v>
      </c>
      <c r="BI729" s="343">
        <f t="shared" si="1872"/>
        <v>1.6528137796595205E-17</v>
      </c>
      <c r="BJ729" s="343">
        <f t="shared" si="1873"/>
        <v>3.0388489929757951E-17</v>
      </c>
      <c r="BK729" s="343">
        <f t="shared" si="1874"/>
        <v>-7.4688081308145667E-17</v>
      </c>
      <c r="BL729" s="343">
        <f t="shared" si="1875"/>
        <v>1.1255558527466527E-16</v>
      </c>
      <c r="BM729" s="343">
        <f t="shared" si="1876"/>
        <v>-1.4072987781440391E-16</v>
      </c>
      <c r="BN729" s="343">
        <f t="shared" si="1877"/>
        <v>1.5678460777186902E-16</v>
      </c>
      <c r="BO729" s="343">
        <f t="shared" si="1878"/>
        <v>-1.5933715258330688E-16</v>
      </c>
      <c r="BP729" s="343">
        <f t="shared" si="1879"/>
        <v>1.4816768880349948E-16</v>
      </c>
      <c r="BQ729" s="343">
        <f t="shared" si="1880"/>
        <v>-1.2423812315326342E-16</v>
      </c>
      <c r="BR729" s="343">
        <f t="shared" si="1881"/>
        <v>8.9609253758549689E-17</v>
      </c>
    </row>
    <row r="730" spans="2:70">
      <c r="B730" s="340">
        <v>36</v>
      </c>
      <c r="C730" s="340">
        <f t="shared" si="1882"/>
        <v>9.3750000000000031E-3</v>
      </c>
      <c r="D730" s="341">
        <f t="shared" si="1817"/>
        <v>49.937501062008486</v>
      </c>
      <c r="E730" s="342" t="str">
        <f>AP694</f>
        <v>-0.0624989379915139</v>
      </c>
      <c r="F730" s="291">
        <v>36</v>
      </c>
      <c r="G730" s="343">
        <f t="shared" si="1818"/>
        <v>-1.6061112042919421E-15</v>
      </c>
      <c r="H730" s="343">
        <f t="shared" si="1819"/>
        <v>2.0894419960917183E-15</v>
      </c>
      <c r="I730" s="343">
        <f t="shared" si="1820"/>
        <v>-2.2546741848253916E-15</v>
      </c>
      <c r="J730" s="343">
        <f t="shared" si="1821"/>
        <v>2.0766526675917803E-15</v>
      </c>
      <c r="K730" s="343">
        <f t="shared" si="1822"/>
        <v>-1.582479606620629E-15</v>
      </c>
      <c r="L730" s="343">
        <f t="shared" si="1823"/>
        <v>8.4738837075484675E-16</v>
      </c>
      <c r="M730" s="343">
        <f t="shared" si="1824"/>
        <v>1.6710062963658635E-17</v>
      </c>
      <c r="N730" s="343">
        <f t="shared" si="1825"/>
        <v>-8.7826454107303776E-16</v>
      </c>
      <c r="O730" s="343">
        <f t="shared" si="1826"/>
        <v>1.6061112042919381E-15</v>
      </c>
      <c r="P730" s="343">
        <f t="shared" si="1827"/>
        <v>-2.0894419960917179E-15</v>
      </c>
      <c r="Q730" s="343">
        <f t="shared" si="1828"/>
        <v>2.2546741848253912E-15</v>
      </c>
      <c r="R730" s="343">
        <f t="shared" si="1829"/>
        <v>-2.076652667591783E-15</v>
      </c>
      <c r="S730" s="343">
        <f t="shared" si="1830"/>
        <v>1.5824796066206312E-15</v>
      </c>
      <c r="T730" s="343">
        <f t="shared" si="1831"/>
        <v>-8.4738837075484172E-16</v>
      </c>
      <c r="U730" s="343">
        <f t="shared" si="1832"/>
        <v>-1.6710062963648183E-17</v>
      </c>
      <c r="V730" s="343">
        <f t="shared" si="1833"/>
        <v>8.7826454107303549E-16</v>
      </c>
      <c r="W730" s="343">
        <f t="shared" si="1834"/>
        <v>-1.6061112042919421E-15</v>
      </c>
      <c r="X730" s="343">
        <f t="shared" si="1835"/>
        <v>2.089441996091714E-15</v>
      </c>
      <c r="Y730" s="343">
        <f t="shared" si="1836"/>
        <v>-2.2546741848253916E-15</v>
      </c>
      <c r="Z730" s="343">
        <f t="shared" si="1837"/>
        <v>2.0766526675917807E-15</v>
      </c>
      <c r="AA730" s="343">
        <f t="shared" si="1838"/>
        <v>-1.5824796066206269E-15</v>
      </c>
      <c r="AB730" s="343">
        <f t="shared" si="1839"/>
        <v>8.473883707548364E-16</v>
      </c>
      <c r="AC730" s="343">
        <f t="shared" si="1840"/>
        <v>1.6710062963637632E-17</v>
      </c>
      <c r="AD730" s="343">
        <f t="shared" si="1841"/>
        <v>-8.7826454107302583E-16</v>
      </c>
      <c r="AE730" s="343">
        <f t="shared" si="1842"/>
        <v>1.6061112042919346E-15</v>
      </c>
      <c r="AF730" s="343">
        <f t="shared" si="1843"/>
        <v>-2.0894419960917164E-15</v>
      </c>
      <c r="AG730" s="343">
        <f t="shared" si="1844"/>
        <v>2.2546741848253916E-15</v>
      </c>
      <c r="AH730" s="343">
        <f t="shared" si="1845"/>
        <v>-2.0766526675917787E-15</v>
      </c>
      <c r="AI730" s="343">
        <f t="shared" si="1846"/>
        <v>1.5824796066206458E-15</v>
      </c>
      <c r="AJ730" s="343">
        <f t="shared" si="1847"/>
        <v>-8.4738837075486105E-16</v>
      </c>
      <c r="AK730" s="343">
        <f t="shared" si="1848"/>
        <v>-1.6710062963643253E-17</v>
      </c>
      <c r="AL730" s="343">
        <f t="shared" si="1849"/>
        <v>8.7826454107303086E-16</v>
      </c>
      <c r="AM730" s="343">
        <f t="shared" si="1850"/>
        <v>-1.6061112042919383E-15</v>
      </c>
      <c r="AN730" s="343">
        <f t="shared" si="1851"/>
        <v>2.0894419960917183E-15</v>
      </c>
      <c r="AO730" s="343">
        <f t="shared" si="1852"/>
        <v>-2.2546741848253912E-15</v>
      </c>
      <c r="AP730" s="343">
        <f t="shared" si="1853"/>
        <v>2.0766526675917889E-15</v>
      </c>
      <c r="AQ730" s="343">
        <f t="shared" si="1854"/>
        <v>-1.5824796066206419E-15</v>
      </c>
      <c r="AR730" s="343">
        <f t="shared" si="1855"/>
        <v>8.4738837075485612E-16</v>
      </c>
      <c r="AS730" s="343">
        <f t="shared" si="1856"/>
        <v>1.6710062963648775E-17</v>
      </c>
      <c r="AT730" s="343">
        <f t="shared" si="1857"/>
        <v>-8.7826454107303598E-16</v>
      </c>
      <c r="AU730" s="343">
        <f t="shared" si="1858"/>
        <v>1.6061112042919423E-15</v>
      </c>
      <c r="AV730" s="343">
        <f t="shared" si="1859"/>
        <v>-2.0894419960917203E-15</v>
      </c>
      <c r="AW730" s="343">
        <f t="shared" si="1860"/>
        <v>2.2546741848253916E-15</v>
      </c>
      <c r="AX730" s="343">
        <f t="shared" si="1861"/>
        <v>-2.0766526675917743E-15</v>
      </c>
      <c r="AY730" s="343">
        <f t="shared" si="1862"/>
        <v>1.5824796066206608E-15</v>
      </c>
      <c r="AZ730" s="343">
        <f t="shared" si="1863"/>
        <v>-8.4738837075488047E-16</v>
      </c>
      <c r="BA730" s="343">
        <f t="shared" si="1864"/>
        <v>-1.6710062963622348E-17</v>
      </c>
      <c r="BB730" s="343">
        <f t="shared" si="1865"/>
        <v>8.7826454107301153E-16</v>
      </c>
      <c r="BC730" s="343">
        <f t="shared" si="1866"/>
        <v>-1.6061112042919237E-15</v>
      </c>
      <c r="BD730" s="343">
        <f t="shared" si="1867"/>
        <v>2.0894419960917108E-15</v>
      </c>
      <c r="BE730" s="343">
        <f t="shared" si="1868"/>
        <v>-2.2546741848253916E-15</v>
      </c>
      <c r="BF730" s="343">
        <f t="shared" si="1869"/>
        <v>2.0766526675917846E-15</v>
      </c>
      <c r="BG730" s="343">
        <f t="shared" si="1870"/>
        <v>-1.5824796066206344E-15</v>
      </c>
      <c r="BH730" s="343">
        <f t="shared" si="1871"/>
        <v>8.4738837075484566E-16</v>
      </c>
      <c r="BI730" s="343">
        <f t="shared" si="1872"/>
        <v>1.671006296365972E-17</v>
      </c>
      <c r="BJ730" s="343">
        <f t="shared" si="1873"/>
        <v>-8.7826454107304614E-16</v>
      </c>
      <c r="BK730" s="343">
        <f t="shared" si="1874"/>
        <v>1.6061112042919502E-15</v>
      </c>
      <c r="BL730" s="343">
        <f t="shared" si="1875"/>
        <v>-2.0894419960917006E-15</v>
      </c>
      <c r="BM730" s="343">
        <f t="shared" si="1876"/>
        <v>2.2546741848253916E-15</v>
      </c>
      <c r="BN730" s="343">
        <f t="shared" si="1877"/>
        <v>-2.0766526675917949E-15</v>
      </c>
      <c r="BO730" s="343">
        <f t="shared" si="1878"/>
        <v>1.5824796066206529E-15</v>
      </c>
      <c r="BP730" s="343">
        <f t="shared" si="1879"/>
        <v>-8.4738837075487032E-16</v>
      </c>
      <c r="BQ730" s="343">
        <f t="shared" si="1880"/>
        <v>-1.6710062963633293E-17</v>
      </c>
      <c r="BR730" s="343">
        <f t="shared" si="1881"/>
        <v>8.7826454107302169E-16</v>
      </c>
    </row>
    <row r="731" spans="2:70">
      <c r="B731" s="340">
        <v>37</v>
      </c>
      <c r="C731" s="340">
        <f t="shared" si="1882"/>
        <v>9.6354166666666706E-3</v>
      </c>
      <c r="D731" s="341">
        <f t="shared" si="1817"/>
        <v>49.936282955110386</v>
      </c>
      <c r="E731" s="342" t="str">
        <f>AQ694</f>
        <v>-0.063717044889617</v>
      </c>
      <c r="F731" s="291">
        <v>37</v>
      </c>
      <c r="G731" s="343">
        <f t="shared" si="1818"/>
        <v>3.4489983145285658E-15</v>
      </c>
      <c r="H731" s="343">
        <f t="shared" si="1819"/>
        <v>-2.9159918706034367E-15</v>
      </c>
      <c r="I731" s="343">
        <f t="shared" si="1820"/>
        <v>1.6943521601756496E-15</v>
      </c>
      <c r="J731" s="343">
        <f t="shared" si="1821"/>
        <v>-7.2578528103514246E-17</v>
      </c>
      <c r="K731" s="343">
        <f t="shared" si="1822"/>
        <v>-1.5663350656364562E-15</v>
      </c>
      <c r="L731" s="343">
        <f t="shared" si="1823"/>
        <v>2.8353469310620584E-15</v>
      </c>
      <c r="M731" s="343">
        <f t="shared" si="1824"/>
        <v>-3.4347704349804961E-15</v>
      </c>
      <c r="N731" s="343">
        <f t="shared" si="1825"/>
        <v>3.2230472384666381E-15</v>
      </c>
      <c r="O731" s="343">
        <f t="shared" si="1826"/>
        <v>-2.2501773562254523E-15</v>
      </c>
      <c r="P731" s="343">
        <f t="shared" si="1827"/>
        <v>7.4591127955414518E-16</v>
      </c>
      <c r="Q731" s="343">
        <f t="shared" si="1828"/>
        <v>9.3450731871329249E-16</v>
      </c>
      <c r="R731" s="343">
        <f t="shared" si="1829"/>
        <v>-2.3942350316789592E-15</v>
      </c>
      <c r="S731" s="343">
        <f t="shared" si="1830"/>
        <v>3.2885462538575744E-15</v>
      </c>
      <c r="T731" s="343">
        <f t="shared" si="1831"/>
        <v>-3.4062427084612793E-15</v>
      </c>
      <c r="U731" s="343">
        <f t="shared" si="1832"/>
        <v>2.7195294983894974E-15</v>
      </c>
      <c r="V731" s="343">
        <f t="shared" si="1833"/>
        <v>-1.3905790788433516E-15</v>
      </c>
      <c r="W731" s="343">
        <f t="shared" si="1834"/>
        <v>-2.6676697960969583E-16</v>
      </c>
      <c r="X731" s="343">
        <f t="shared" si="1835"/>
        <v>1.8611140227309012E-15</v>
      </c>
      <c r="Y731" s="343">
        <f t="shared" si="1836"/>
        <v>-3.0159450844368872E-15</v>
      </c>
      <c r="Z731" s="343">
        <f t="shared" si="1837"/>
        <v>3.4585381814126755E-15</v>
      </c>
      <c r="AA731" s="343">
        <f t="shared" si="1838"/>
        <v>-3.0843716470601503E-15</v>
      </c>
      <c r="AB731" s="343">
        <f t="shared" si="1839"/>
        <v>1.9818077039783417E-15</v>
      </c>
      <c r="AC731" s="343">
        <f t="shared" si="1840"/>
        <v>-4.112250649156318E-16</v>
      </c>
      <c r="AD731" s="343">
        <f t="shared" si="1841"/>
        <v>-1.2564714456140846E-15</v>
      </c>
      <c r="AE731" s="343">
        <f t="shared" si="1842"/>
        <v>2.6274428367827916E-15</v>
      </c>
      <c r="AF731" s="343">
        <f t="shared" si="1843"/>
        <v>-3.3779239716229357E-15</v>
      </c>
      <c r="AG731" s="343">
        <f t="shared" si="1844"/>
        <v>3.3306831230698472E-15</v>
      </c>
      <c r="AH731" s="343">
        <f t="shared" si="1845"/>
        <v>-2.4968765704600111E-15</v>
      </c>
      <c r="AI731" s="343">
        <f t="shared" si="1846"/>
        <v>1.0734139608139253E-15</v>
      </c>
      <c r="AJ731" s="343">
        <f t="shared" si="1847"/>
        <v>6.03543375479624E-16</v>
      </c>
      <c r="AK731" s="343">
        <f t="shared" si="1848"/>
        <v>-2.1379694343980542E-15</v>
      </c>
      <c r="AL731" s="343">
        <f t="shared" si="1849"/>
        <v>3.1674980379653189E-15</v>
      </c>
      <c r="AM731" s="343">
        <f t="shared" si="1850"/>
        <v>-3.4489983145285666E-15</v>
      </c>
      <c r="AN731" s="343">
        <f t="shared" si="1851"/>
        <v>2.915991870603445E-15</v>
      </c>
      <c r="AO731" s="343">
        <f t="shared" si="1852"/>
        <v>-1.6943521601756687E-15</v>
      </c>
      <c r="AP731" s="343">
        <f t="shared" si="1853"/>
        <v>7.2578528103542053E-17</v>
      </c>
      <c r="AQ731" s="343">
        <f t="shared" si="1854"/>
        <v>1.5663350656364749E-15</v>
      </c>
      <c r="AR731" s="343">
        <f t="shared" si="1855"/>
        <v>-2.8353469310620351E-15</v>
      </c>
      <c r="AS731" s="343">
        <f t="shared" si="1856"/>
        <v>3.4347704349804961E-15</v>
      </c>
      <c r="AT731" s="343">
        <f t="shared" si="1857"/>
        <v>-3.223047238466657E-15</v>
      </c>
      <c r="AU731" s="343">
        <f t="shared" si="1858"/>
        <v>2.2501773562254547E-15</v>
      </c>
      <c r="AV731" s="343">
        <f t="shared" si="1859"/>
        <v>-7.4591127955410051E-16</v>
      </c>
      <c r="AW731" s="343">
        <f t="shared" si="1860"/>
        <v>-9.3450731871326547E-16</v>
      </c>
      <c r="AX731" s="343">
        <f t="shared" si="1861"/>
        <v>2.3942350316789746E-15</v>
      </c>
      <c r="AY731" s="343">
        <f t="shared" si="1862"/>
        <v>-3.2885462538575662E-15</v>
      </c>
      <c r="AZ731" s="343">
        <f t="shared" si="1863"/>
        <v>3.4062427084612797E-15</v>
      </c>
      <c r="BA731" s="343">
        <f t="shared" si="1864"/>
        <v>-2.7195294983895297E-15</v>
      </c>
      <c r="BB731" s="343">
        <f t="shared" si="1865"/>
        <v>1.3905790788433548E-15</v>
      </c>
      <c r="BC731" s="343">
        <f t="shared" si="1866"/>
        <v>2.6676697960974158E-16</v>
      </c>
      <c r="BD731" s="343">
        <f t="shared" si="1867"/>
        <v>-1.8611140227308988E-15</v>
      </c>
      <c r="BE731" s="343">
        <f t="shared" si="1868"/>
        <v>3.0159450844369096E-15</v>
      </c>
      <c r="BF731" s="343">
        <f t="shared" si="1869"/>
        <v>-3.4585381814126755E-15</v>
      </c>
      <c r="BG731" s="343">
        <f t="shared" si="1870"/>
        <v>3.0843716470601518E-15</v>
      </c>
      <c r="BH731" s="343">
        <f t="shared" si="1871"/>
        <v>-1.9818077039783847E-15</v>
      </c>
      <c r="BI731" s="343">
        <f t="shared" si="1872"/>
        <v>4.1122506491563495E-16</v>
      </c>
      <c r="BJ731" s="343">
        <f t="shared" si="1873"/>
        <v>1.2564714456141267E-15</v>
      </c>
      <c r="BK731" s="343">
        <f t="shared" si="1874"/>
        <v>-2.6274428367827888E-15</v>
      </c>
      <c r="BL731" s="343">
        <f t="shared" si="1875"/>
        <v>3.3779239716229456E-15</v>
      </c>
      <c r="BM731" s="343">
        <f t="shared" si="1876"/>
        <v>-3.3306831230698484E-15</v>
      </c>
      <c r="BN731" s="343">
        <f t="shared" si="1877"/>
        <v>2.4968765704600135E-15</v>
      </c>
      <c r="BO731" s="343">
        <f t="shared" si="1878"/>
        <v>-1.0734139608139752E-15</v>
      </c>
      <c r="BP731" s="343">
        <f t="shared" si="1879"/>
        <v>-6.0354337547962065E-16</v>
      </c>
      <c r="BQ731" s="343">
        <f t="shared" si="1880"/>
        <v>2.1379694343980132E-15</v>
      </c>
      <c r="BR731" s="343">
        <f t="shared" si="1881"/>
        <v>-3.1674980379653174E-15</v>
      </c>
    </row>
    <row r="732" spans="2:70">
      <c r="B732" s="340">
        <v>38</v>
      </c>
      <c r="C732" s="340">
        <f t="shared" si="1882"/>
        <v>9.8958333333333381E-3</v>
      </c>
      <c r="D732" s="341">
        <f t="shared" si="1817"/>
        <v>49.935678478185842</v>
      </c>
      <c r="E732" s="342" t="str">
        <f>AR694</f>
        <v>-0.0643215218141563</v>
      </c>
      <c r="F732" s="291">
        <v>38</v>
      </c>
      <c r="G732" s="343">
        <f t="shared" si="1818"/>
        <v>1.0347572063716802E-15</v>
      </c>
      <c r="H732" s="343">
        <f t="shared" si="1819"/>
        <v>-1.1309333984293876E-15</v>
      </c>
      <c r="I732" s="343">
        <f t="shared" si="1820"/>
        <v>8.4591630229248622E-16</v>
      </c>
      <c r="J732" s="343">
        <f t="shared" si="1821"/>
        <v>-2.7577400138568493E-16</v>
      </c>
      <c r="K732" s="343">
        <f t="shared" si="1822"/>
        <v>-3.8732089826193391E-16</v>
      </c>
      <c r="L732" s="343">
        <f t="shared" si="1823"/>
        <v>9.1986511561472951E-16</v>
      </c>
      <c r="M732" s="343">
        <f t="shared" si="1824"/>
        <v>-1.1423588838396983E-15</v>
      </c>
      <c r="N732" s="343">
        <f t="shared" si="1825"/>
        <v>9.7980828089839577E-16</v>
      </c>
      <c r="O732" s="343">
        <f t="shared" si="1826"/>
        <v>-4.8700273905912513E-16</v>
      </c>
      <c r="P732" s="343">
        <f t="shared" si="1827"/>
        <v>-1.6995232362685995E-16</v>
      </c>
      <c r="Q732" s="343">
        <f t="shared" si="1828"/>
        <v>7.6962312433100256E-16</v>
      </c>
      <c r="R732" s="343">
        <f t="shared" si="1829"/>
        <v>-1.1098841579862916E-15</v>
      </c>
      <c r="S732" s="343">
        <f t="shared" si="1830"/>
        <v>1.076046776752193E-15</v>
      </c>
      <c r="T732" s="343">
        <f t="shared" si="1831"/>
        <v>-6.7951623458481209E-16</v>
      </c>
      <c r="U732" s="343">
        <f t="shared" si="1832"/>
        <v>5.3947423494841352E-17</v>
      </c>
      <c r="V732" s="343">
        <f t="shared" si="1833"/>
        <v>5.8980494798885832E-16</v>
      </c>
      <c r="W732" s="343">
        <f t="shared" si="1834"/>
        <v>-1.034757206371678E-15</v>
      </c>
      <c r="X732" s="343">
        <f t="shared" si="1835"/>
        <v>1.1309333984293882E-15</v>
      </c>
      <c r="Y732" s="343">
        <f t="shared" si="1836"/>
        <v>-8.4591630229249194E-16</v>
      </c>
      <c r="Z732" s="343">
        <f t="shared" si="1837"/>
        <v>2.757740013856835E-16</v>
      </c>
      <c r="AA732" s="343">
        <f t="shared" si="1838"/>
        <v>3.873208982619276E-16</v>
      </c>
      <c r="AB732" s="343">
        <f t="shared" si="1839"/>
        <v>-9.19865115614723E-16</v>
      </c>
      <c r="AC732" s="343">
        <f t="shared" si="1840"/>
        <v>1.1423588838396983E-15</v>
      </c>
      <c r="AD732" s="343">
        <f t="shared" si="1841"/>
        <v>-9.7980828089839913E-16</v>
      </c>
      <c r="AE732" s="343">
        <f t="shared" si="1842"/>
        <v>4.8700273905913844E-16</v>
      </c>
      <c r="AF732" s="343">
        <f t="shared" si="1843"/>
        <v>1.6995232362685325E-16</v>
      </c>
      <c r="AG732" s="343">
        <f t="shared" si="1844"/>
        <v>-7.6962312433099763E-16</v>
      </c>
      <c r="AH732" s="343">
        <f t="shared" si="1845"/>
        <v>1.109884157986288E-15</v>
      </c>
      <c r="AI732" s="343">
        <f t="shared" si="1846"/>
        <v>-1.0760467767521954E-15</v>
      </c>
      <c r="AJ732" s="343">
        <f t="shared" si="1847"/>
        <v>6.7951623458481751E-16</v>
      </c>
      <c r="AK732" s="343">
        <f t="shared" si="1848"/>
        <v>-5.3947423494839972E-17</v>
      </c>
      <c r="AL732" s="343">
        <f t="shared" si="1849"/>
        <v>-5.898049479888525E-16</v>
      </c>
      <c r="AM732" s="343">
        <f t="shared" si="1850"/>
        <v>1.0347572063716717E-15</v>
      </c>
      <c r="AN732" s="343">
        <f t="shared" si="1851"/>
        <v>-1.130933398429389E-15</v>
      </c>
      <c r="AO732" s="343">
        <f t="shared" si="1852"/>
        <v>8.4591630229248563E-16</v>
      </c>
      <c r="AP732" s="343">
        <f t="shared" si="1853"/>
        <v>-2.7577400138569005E-16</v>
      </c>
      <c r="AQ732" s="343">
        <f t="shared" si="1854"/>
        <v>-3.8732089826192129E-16</v>
      </c>
      <c r="AR732" s="343">
        <f t="shared" si="1855"/>
        <v>9.1986511561471906E-16</v>
      </c>
      <c r="AS732" s="343">
        <f t="shared" si="1856"/>
        <v>-1.1423588838396973E-15</v>
      </c>
      <c r="AT732" s="343">
        <f t="shared" si="1857"/>
        <v>9.798082808983942E-16</v>
      </c>
      <c r="AU732" s="343">
        <f t="shared" si="1858"/>
        <v>-4.8700273905912986E-16</v>
      </c>
      <c r="AV732" s="343">
        <f t="shared" si="1859"/>
        <v>-1.6995232362684659E-16</v>
      </c>
      <c r="AW732" s="343">
        <f t="shared" si="1860"/>
        <v>7.6962312433099261E-16</v>
      </c>
      <c r="AX732" s="343">
        <f t="shared" si="1861"/>
        <v>-1.1098841579862862E-15</v>
      </c>
      <c r="AY732" s="343">
        <f t="shared" si="1862"/>
        <v>1.0760467767522028E-15</v>
      </c>
      <c r="AZ732" s="343">
        <f t="shared" si="1863"/>
        <v>-6.7951623458480982E-16</v>
      </c>
      <c r="BA732" s="343">
        <f t="shared" si="1864"/>
        <v>5.3947423494846677E-17</v>
      </c>
      <c r="BB732" s="343">
        <f t="shared" si="1865"/>
        <v>5.8980494798884678E-16</v>
      </c>
      <c r="BC732" s="343">
        <f t="shared" si="1866"/>
        <v>-1.034757206371669E-15</v>
      </c>
      <c r="BD732" s="343">
        <f t="shared" si="1867"/>
        <v>1.1309333984293925E-15</v>
      </c>
      <c r="BE732" s="343">
        <f t="shared" si="1868"/>
        <v>-8.4591630229249016E-16</v>
      </c>
      <c r="BF732" s="343">
        <f t="shared" si="1869"/>
        <v>2.7577400138569661E-16</v>
      </c>
      <c r="BG732" s="343">
        <f t="shared" si="1870"/>
        <v>3.8732089826191493E-16</v>
      </c>
      <c r="BH732" s="343">
        <f t="shared" si="1871"/>
        <v>-9.1986511561471512E-16</v>
      </c>
      <c r="BI732" s="343">
        <f t="shared" si="1872"/>
        <v>1.1423588838396969E-15</v>
      </c>
      <c r="BJ732" s="343">
        <f t="shared" si="1873"/>
        <v>-9.7980828089841451E-16</v>
      </c>
      <c r="BK732" s="343">
        <f t="shared" si="1874"/>
        <v>4.8700273905913588E-16</v>
      </c>
      <c r="BL732" s="343">
        <f t="shared" si="1875"/>
        <v>1.6995232362684003E-16</v>
      </c>
      <c r="BM732" s="343">
        <f t="shared" si="1876"/>
        <v>-7.6962312433098768E-16</v>
      </c>
      <c r="BN732" s="343">
        <f t="shared" si="1877"/>
        <v>1.1098841579862847E-15</v>
      </c>
      <c r="BO732" s="343">
        <f t="shared" si="1878"/>
        <v>-1.0760467767522054E-15</v>
      </c>
      <c r="BP732" s="343">
        <f t="shared" si="1879"/>
        <v>6.7951623458481514E-16</v>
      </c>
      <c r="BQ732" s="343">
        <f t="shared" si="1880"/>
        <v>-5.3947423494853382E-17</v>
      </c>
      <c r="BR732" s="343">
        <f t="shared" si="1881"/>
        <v>-5.8980494798884097E-16</v>
      </c>
    </row>
    <row r="733" spans="2:70">
      <c r="B733" s="340">
        <v>39</v>
      </c>
      <c r="C733" s="340">
        <f t="shared" si="1882"/>
        <v>1.0156250000000006E-2</v>
      </c>
      <c r="D733" s="341">
        <f t="shared" si="1817"/>
        <v>49.935693452678109</v>
      </c>
      <c r="E733" s="342" t="str">
        <f>AS694</f>
        <v>-0.0643065473218902</v>
      </c>
      <c r="F733" s="291">
        <v>39</v>
      </c>
      <c r="G733" s="343">
        <f t="shared" si="1818"/>
        <v>5.5462374534392387E-16</v>
      </c>
      <c r="H733" s="343">
        <f t="shared" si="1819"/>
        <v>4.3998294257598408E-16</v>
      </c>
      <c r="I733" s="343">
        <f t="shared" si="1820"/>
        <v>-1.2348465731689897E-15</v>
      </c>
      <c r="J733" s="343">
        <f t="shared" si="1821"/>
        <v>1.4691156761415812E-15</v>
      </c>
      <c r="K733" s="343">
        <f t="shared" si="1822"/>
        <v>-1.0364369765440269E-15</v>
      </c>
      <c r="L733" s="343">
        <f t="shared" si="1823"/>
        <v>1.3323755809882216E-16</v>
      </c>
      <c r="M733" s="343">
        <f t="shared" si="1824"/>
        <v>8.3044892616219358E-16</v>
      </c>
      <c r="N733" s="343">
        <f t="shared" si="1825"/>
        <v>-1.4171289599132969E-15</v>
      </c>
      <c r="O733" s="343">
        <f t="shared" si="1826"/>
        <v>1.3604620733898878E-15</v>
      </c>
      <c r="P733" s="343">
        <f t="shared" si="1827"/>
        <v>-6.8617384835455819E-16</v>
      </c>
      <c r="Q733" s="343">
        <f t="shared" si="1828"/>
        <v>-2.9962295818546356E-16</v>
      </c>
      <c r="R733" s="343">
        <f t="shared" si="1829"/>
        <v>1.1493972058442249E-15</v>
      </c>
      <c r="S733" s="343">
        <f t="shared" si="1830"/>
        <v>-1.4773691521815447E-15</v>
      </c>
      <c r="T733" s="343">
        <f t="shared" si="1831"/>
        <v>1.134646390379736E-15</v>
      </c>
      <c r="U733" s="343">
        <f t="shared" si="1832"/>
        <v>-2.7681788908611412E-16</v>
      </c>
      <c r="V733" s="343">
        <f t="shared" si="1833"/>
        <v>-7.0668014649698254E-16</v>
      </c>
      <c r="W733" s="343">
        <f t="shared" si="1834"/>
        <v>1.3693601699382722E-15</v>
      </c>
      <c r="X733" s="343">
        <f t="shared" si="1835"/>
        <v>-1.4103793050647351E-15</v>
      </c>
      <c r="Y733" s="343">
        <f t="shared" si="1836"/>
        <v>8.1111572210476258E-16</v>
      </c>
      <c r="Z733" s="343">
        <f t="shared" si="1837"/>
        <v>1.5637744091705332E-16</v>
      </c>
      <c r="AA733" s="343">
        <f t="shared" si="1838"/>
        <v>-1.0528785151027538E-15</v>
      </c>
      <c r="AB733" s="343">
        <f t="shared" si="1839"/>
        <v>1.4713947556738686E-15</v>
      </c>
      <c r="AC733" s="343">
        <f t="shared" si="1840"/>
        <v>-1.2219285392152739E-15</v>
      </c>
      <c r="AD733" s="343">
        <f t="shared" si="1841"/>
        <v>4.177323124774557E-16</v>
      </c>
      <c r="AE733" s="343">
        <f t="shared" si="1842"/>
        <v>5.7610565071033187E-16</v>
      </c>
      <c r="AF733" s="343">
        <f t="shared" si="1843"/>
        <v>-1.3084036929583288E-15</v>
      </c>
      <c r="AG733" s="343">
        <f t="shared" si="1844"/>
        <v>1.4467138130400545E-15</v>
      </c>
      <c r="AH733" s="343">
        <f t="shared" si="1845"/>
        <v>-9.2824610805013183E-16</v>
      </c>
      <c r="AI733" s="343">
        <f t="shared" si="1846"/>
        <v>-1.1625923408007102E-17</v>
      </c>
      <c r="AJ733" s="343">
        <f t="shared" si="1847"/>
        <v>9.4622002869889997E-16</v>
      </c>
      <c r="AK733" s="343">
        <f t="shared" si="1848"/>
        <v>-1.4512500233228609E-15</v>
      </c>
      <c r="AL733" s="343">
        <f t="shared" si="1849"/>
        <v>1.2974428482440819E-15</v>
      </c>
      <c r="AM733" s="343">
        <f t="shared" si="1850"/>
        <v>-5.5462374534392871E-16</v>
      </c>
      <c r="AN733" s="343">
        <f t="shared" si="1851"/>
        <v>-4.3998294257596619E-16</v>
      </c>
      <c r="AO733" s="343">
        <f t="shared" si="1852"/>
        <v>1.234846573168983E-15</v>
      </c>
      <c r="AP733" s="343">
        <f t="shared" si="1853"/>
        <v>-1.4691156761415816E-15</v>
      </c>
      <c r="AQ733" s="343">
        <f t="shared" si="1854"/>
        <v>1.0364369765440245E-15</v>
      </c>
      <c r="AR733" s="343">
        <f t="shared" si="1855"/>
        <v>-1.3323755809885539E-16</v>
      </c>
      <c r="AS733" s="343">
        <f t="shared" si="1856"/>
        <v>-8.3044892616217475E-16</v>
      </c>
      <c r="AT733" s="343">
        <f t="shared" si="1857"/>
        <v>1.417128959913292E-15</v>
      </c>
      <c r="AU733" s="343">
        <f t="shared" si="1858"/>
        <v>-1.3604620733898925E-15</v>
      </c>
      <c r="AV733" s="343">
        <f t="shared" si="1859"/>
        <v>6.8617384835455977E-16</v>
      </c>
      <c r="AW733" s="343">
        <f t="shared" si="1860"/>
        <v>2.9962295818547209E-16</v>
      </c>
      <c r="AX733" s="343">
        <f t="shared" si="1861"/>
        <v>-1.149397205844204E-15</v>
      </c>
      <c r="AY733" s="343">
        <f t="shared" si="1862"/>
        <v>1.4773691521815447E-15</v>
      </c>
      <c r="AZ733" s="343">
        <f t="shared" si="1863"/>
        <v>-1.1346463903797439E-15</v>
      </c>
      <c r="BA733" s="343">
        <f t="shared" si="1864"/>
        <v>2.7681788908612625E-16</v>
      </c>
      <c r="BB733" s="343">
        <f t="shared" si="1865"/>
        <v>7.0668014649698096E-16</v>
      </c>
      <c r="BC733" s="343">
        <f t="shared" si="1866"/>
        <v>-1.3693601699382754E-15</v>
      </c>
      <c r="BD733" s="343">
        <f t="shared" si="1867"/>
        <v>1.410379305064745E-15</v>
      </c>
      <c r="BE733" s="343">
        <f t="shared" si="1868"/>
        <v>-8.1111572210477283E-16</v>
      </c>
      <c r="BF733" s="343">
        <f t="shared" si="1869"/>
        <v>-1.56377440917041E-16</v>
      </c>
      <c r="BG733" s="343">
        <f t="shared" si="1870"/>
        <v>1.0528785151027449E-15</v>
      </c>
      <c r="BH733" s="343">
        <f t="shared" si="1871"/>
        <v>-1.4713947556738694E-15</v>
      </c>
      <c r="BI733" s="343">
        <f t="shared" si="1872"/>
        <v>1.221928539215269E-15</v>
      </c>
      <c r="BJ733" s="343">
        <f t="shared" si="1873"/>
        <v>-4.1773231247748745E-16</v>
      </c>
      <c r="BK733" s="343">
        <f t="shared" si="1874"/>
        <v>-5.7610565071032053E-16</v>
      </c>
      <c r="BL733" s="343">
        <f t="shared" si="1875"/>
        <v>1.3084036929583233E-15</v>
      </c>
      <c r="BM733" s="343">
        <f t="shared" si="1876"/>
        <v>-1.4467138130400572E-15</v>
      </c>
      <c r="BN733" s="343">
        <f t="shared" si="1877"/>
        <v>9.2824610805012513E-16</v>
      </c>
      <c r="BO733" s="343">
        <f t="shared" si="1878"/>
        <v>1.1625923408015779E-17</v>
      </c>
      <c r="BP733" s="343">
        <f t="shared" si="1879"/>
        <v>-9.4622002869887433E-16</v>
      </c>
      <c r="BQ733" s="343">
        <f t="shared" si="1880"/>
        <v>1.4512500233228581E-15</v>
      </c>
      <c r="BR733" s="343">
        <f t="shared" si="1881"/>
        <v>-1.2974428482440878E-15</v>
      </c>
    </row>
    <row r="734" spans="2:70">
      <c r="B734" s="340">
        <v>40</v>
      </c>
      <c r="C734" s="340">
        <f t="shared" si="1882"/>
        <v>1.0416666666666673E-2</v>
      </c>
      <c r="D734" s="341">
        <f t="shared" si="1817"/>
        <v>49.936327734374622</v>
      </c>
      <c r="E734" s="342" t="str">
        <f>AT694</f>
        <v>-0.0636722656253746</v>
      </c>
      <c r="F734" s="291">
        <v>40</v>
      </c>
      <c r="G734" s="343">
        <f t="shared" si="1818"/>
        <v>-9.0056766501722378E-16</v>
      </c>
      <c r="H734" s="343">
        <f t="shared" si="1819"/>
        <v>3.4828379273054629E-16</v>
      </c>
      <c r="I734" s="343">
        <f t="shared" si="1820"/>
        <v>4.0802000178294444E-16</v>
      </c>
      <c r="J734" s="343">
        <f t="shared" si="1821"/>
        <v>-9.2531121297148187E-16</v>
      </c>
      <c r="K734" s="343">
        <f t="shared" si="1822"/>
        <v>9.0056766501722358E-16</v>
      </c>
      <c r="L734" s="343">
        <f t="shared" si="1823"/>
        <v>-3.4828379273054851E-16</v>
      </c>
      <c r="M734" s="343">
        <f t="shared" si="1824"/>
        <v>-4.080200017829438E-16</v>
      </c>
      <c r="N734" s="343">
        <f t="shared" si="1825"/>
        <v>9.2531121297148167E-16</v>
      </c>
      <c r="O734" s="343">
        <f t="shared" si="1826"/>
        <v>-9.0056766501722397E-16</v>
      </c>
      <c r="P734" s="343">
        <f t="shared" si="1827"/>
        <v>3.4828379273054575E-16</v>
      </c>
      <c r="Q734" s="343">
        <f t="shared" si="1828"/>
        <v>4.0802000178294646E-16</v>
      </c>
      <c r="R734" s="343">
        <f t="shared" si="1829"/>
        <v>-9.253112129714801E-16</v>
      </c>
      <c r="S734" s="343">
        <f t="shared" si="1830"/>
        <v>9.0056766501722555E-16</v>
      </c>
      <c r="T734" s="343">
        <f t="shared" si="1831"/>
        <v>-3.4828379273054965E-16</v>
      </c>
      <c r="U734" s="343">
        <f t="shared" si="1832"/>
        <v>-4.0802000178294267E-16</v>
      </c>
      <c r="V734" s="343">
        <f t="shared" si="1833"/>
        <v>9.2531121297148128E-16</v>
      </c>
      <c r="W734" s="343">
        <f t="shared" si="1834"/>
        <v>-9.0056766501722437E-16</v>
      </c>
      <c r="X734" s="343">
        <f t="shared" si="1835"/>
        <v>3.4828379273054689E-16</v>
      </c>
      <c r="Y734" s="343">
        <f t="shared" si="1836"/>
        <v>4.0802000178294538E-16</v>
      </c>
      <c r="Z734" s="343">
        <f t="shared" si="1837"/>
        <v>-9.2531121297148226E-16</v>
      </c>
      <c r="AA734" s="343">
        <f t="shared" si="1838"/>
        <v>9.0056766501722319E-16</v>
      </c>
      <c r="AB734" s="343">
        <f t="shared" si="1839"/>
        <v>-3.4828379273054417E-16</v>
      </c>
      <c r="AC734" s="343">
        <f t="shared" si="1840"/>
        <v>-4.0802000178294809E-16</v>
      </c>
      <c r="AD734" s="343">
        <f t="shared" si="1841"/>
        <v>9.2531121297147832E-16</v>
      </c>
      <c r="AE734" s="343">
        <f t="shared" si="1842"/>
        <v>-9.0056766501722792E-16</v>
      </c>
      <c r="AF734" s="343">
        <f t="shared" si="1843"/>
        <v>3.4828379273055463E-16</v>
      </c>
      <c r="AG734" s="343">
        <f t="shared" si="1844"/>
        <v>4.0802000178293793E-16</v>
      </c>
      <c r="AH734" s="343">
        <f t="shared" si="1845"/>
        <v>-9.2531121297147931E-16</v>
      </c>
      <c r="AI734" s="343">
        <f t="shared" si="1846"/>
        <v>9.0056766501722673E-16</v>
      </c>
      <c r="AJ734" s="343">
        <f t="shared" si="1847"/>
        <v>-3.4828379273055192E-16</v>
      </c>
      <c r="AK734" s="343">
        <f t="shared" si="1848"/>
        <v>-4.0802000178294055E-16</v>
      </c>
      <c r="AL734" s="343">
        <f t="shared" si="1849"/>
        <v>9.2531121297148029E-16</v>
      </c>
      <c r="AM734" s="343">
        <f t="shared" si="1850"/>
        <v>-9.0056766501723127E-16</v>
      </c>
      <c r="AN734" s="343">
        <f t="shared" si="1851"/>
        <v>3.4828379273054915E-16</v>
      </c>
      <c r="AO734" s="343">
        <f t="shared" si="1852"/>
        <v>4.0802000178293034E-16</v>
      </c>
      <c r="AP734" s="343">
        <f t="shared" si="1853"/>
        <v>-9.2531121297148148E-16</v>
      </c>
      <c r="AQ734" s="343">
        <f t="shared" si="1854"/>
        <v>9.0056766501722989E-16</v>
      </c>
      <c r="AR734" s="343">
        <f t="shared" si="1855"/>
        <v>-3.4828379273054644E-16</v>
      </c>
      <c r="AS734" s="343">
        <f t="shared" si="1856"/>
        <v>-4.08020001782933E-16</v>
      </c>
      <c r="AT734" s="343">
        <f t="shared" si="1857"/>
        <v>9.2531121297148246E-16</v>
      </c>
      <c r="AU734" s="343">
        <f t="shared" si="1858"/>
        <v>-9.0056766501722871E-16</v>
      </c>
      <c r="AV734" s="343">
        <f t="shared" si="1859"/>
        <v>3.4828379273054373E-16</v>
      </c>
      <c r="AW734" s="343">
        <f t="shared" si="1860"/>
        <v>4.0802000178293561E-16</v>
      </c>
      <c r="AX734" s="343">
        <f t="shared" si="1861"/>
        <v>-9.2531121297148345E-16</v>
      </c>
      <c r="AY734" s="343">
        <f t="shared" si="1862"/>
        <v>9.0056766501722752E-16</v>
      </c>
      <c r="AZ734" s="343">
        <f t="shared" si="1863"/>
        <v>-3.4828379273054102E-16</v>
      </c>
      <c r="BA734" s="343">
        <f t="shared" si="1864"/>
        <v>-4.0802000178293833E-16</v>
      </c>
      <c r="BB734" s="343">
        <f t="shared" si="1865"/>
        <v>9.2531121297147457E-16</v>
      </c>
      <c r="BC734" s="343">
        <f t="shared" si="1866"/>
        <v>-9.0056766501722634E-16</v>
      </c>
      <c r="BD734" s="343">
        <f t="shared" si="1867"/>
        <v>3.4828379273056459E-16</v>
      </c>
      <c r="BE734" s="343">
        <f t="shared" si="1868"/>
        <v>4.0802000178294104E-16</v>
      </c>
      <c r="BF734" s="343">
        <f t="shared" si="1869"/>
        <v>-9.2531121297147556E-16</v>
      </c>
      <c r="BG734" s="343">
        <f t="shared" si="1870"/>
        <v>9.0056766501722516E-16</v>
      </c>
      <c r="BH734" s="343">
        <f t="shared" si="1871"/>
        <v>-3.4828379273056187E-16</v>
      </c>
      <c r="BI734" s="343">
        <f t="shared" si="1872"/>
        <v>-4.080200017829436E-16</v>
      </c>
      <c r="BJ734" s="343">
        <f t="shared" si="1873"/>
        <v>9.2531121297147655E-16</v>
      </c>
      <c r="BK734" s="343">
        <f t="shared" si="1874"/>
        <v>-9.0056766501722397E-16</v>
      </c>
      <c r="BL734" s="343">
        <f t="shared" si="1875"/>
        <v>3.4828379273055916E-16</v>
      </c>
      <c r="BM734" s="343">
        <f t="shared" si="1876"/>
        <v>4.0802000178294621E-16</v>
      </c>
      <c r="BN734" s="343">
        <f t="shared" si="1877"/>
        <v>-9.2531121297147753E-16</v>
      </c>
      <c r="BO734" s="343">
        <f t="shared" si="1878"/>
        <v>9.0056766501722279E-16</v>
      </c>
      <c r="BP734" s="343">
        <f t="shared" si="1879"/>
        <v>-3.4828379273055645E-16</v>
      </c>
      <c r="BQ734" s="343">
        <f t="shared" si="1880"/>
        <v>-4.0802000178294893E-16</v>
      </c>
      <c r="BR734" s="343">
        <f t="shared" si="1881"/>
        <v>9.2531121297147871E-16</v>
      </c>
    </row>
    <row r="735" spans="2:70">
      <c r="B735" s="340">
        <v>41</v>
      </c>
      <c r="C735" s="340">
        <f t="shared" si="1882"/>
        <v>1.0677083333333341E-2</v>
      </c>
      <c r="D735" s="341">
        <f t="shared" si="1817"/>
        <v>49.937575214795885</v>
      </c>
      <c r="E735" s="342" t="str">
        <f>AU694</f>
        <v>-0.0624247852041139</v>
      </c>
      <c r="F735" s="291">
        <v>41</v>
      </c>
      <c r="G735" s="343">
        <f t="shared" si="1818"/>
        <v>-7.7240584454150815E-16</v>
      </c>
      <c r="H735" s="343">
        <f t="shared" si="1819"/>
        <v>8.2288347498228715E-16</v>
      </c>
      <c r="I735" s="343">
        <f t="shared" si="1820"/>
        <v>-2.7165765581450558E-16</v>
      </c>
      <c r="J735" s="343">
        <f t="shared" si="1821"/>
        <v>-4.7820789010156507E-16</v>
      </c>
      <c r="K735" s="343">
        <f t="shared" si="1822"/>
        <v>8.7840140364350425E-16</v>
      </c>
      <c r="L735" s="343">
        <f t="shared" si="1823"/>
        <v>-6.3629601244115387E-16</v>
      </c>
      <c r="M735" s="343">
        <f t="shared" si="1824"/>
        <v>-7.1077569577953346E-17</v>
      </c>
      <c r="N735" s="343">
        <f t="shared" si="1825"/>
        <v>7.2647827803100963E-16</v>
      </c>
      <c r="O735" s="343">
        <f t="shared" si="1826"/>
        <v>-8.5066831176933138E-16</v>
      </c>
      <c r="P735" s="343">
        <f t="shared" si="1827"/>
        <v>3.5283825004356874E-16</v>
      </c>
      <c r="Q735" s="343">
        <f t="shared" si="1828"/>
        <v>4.0299187932194163E-16</v>
      </c>
      <c r="R735" s="343">
        <f t="shared" si="1829"/>
        <v>-8.641489336722228E-16</v>
      </c>
      <c r="S735" s="343">
        <f t="shared" si="1830"/>
        <v>6.9342868075572604E-16</v>
      </c>
      <c r="T735" s="343">
        <f t="shared" si="1831"/>
        <v>-1.5664062563557537E-17</v>
      </c>
      <c r="U735" s="343">
        <f t="shared" si="1832"/>
        <v>-6.7355432856964991E-16</v>
      </c>
      <c r="V735" s="343">
        <f t="shared" si="1833"/>
        <v>8.702607476914332E-16</v>
      </c>
      <c r="W735" s="343">
        <f t="shared" si="1834"/>
        <v>-4.306208190437104E-16</v>
      </c>
      <c r="X735" s="343">
        <f t="shared" si="1835"/>
        <v>-3.238948364466745E-16</v>
      </c>
      <c r="Y735" s="343">
        <f t="shared" si="1836"/>
        <v>8.4157423707782118E-16</v>
      </c>
      <c r="Z735" s="343">
        <f t="shared" si="1837"/>
        <v>-7.4388325180794463E-16</v>
      </c>
      <c r="AA735" s="343">
        <f t="shared" si="1838"/>
        <v>1.0225484121973062E-16</v>
      </c>
      <c r="AB735" s="343">
        <f t="shared" si="1839"/>
        <v>6.1414368272191011E-16</v>
      </c>
      <c r="AC735" s="343">
        <f t="shared" si="1840"/>
        <v>-8.8147209688035057E-16</v>
      </c>
      <c r="AD735" s="343">
        <f t="shared" si="1841"/>
        <v>5.0425627415517554E-16</v>
      </c>
      <c r="AE735" s="343">
        <f t="shared" si="1842"/>
        <v>2.4167850923750937E-16</v>
      </c>
      <c r="AF735" s="343">
        <f t="shared" si="1843"/>
        <v>-8.108947205290813E-16</v>
      </c>
      <c r="AG735" s="343">
        <f t="shared" si="1844"/>
        <v>7.8717382049730534E-16</v>
      </c>
      <c r="AH735" s="343">
        <f t="shared" si="1845"/>
        <v>-1.8786084985678154E-16</v>
      </c>
      <c r="AI735" s="343">
        <f t="shared" si="1846"/>
        <v>-5.4881849748447017E-16</v>
      </c>
      <c r="AJ735" s="343">
        <f t="shared" si="1847"/>
        <v>8.8419438791464528E-16</v>
      </c>
      <c r="AK735" s="343">
        <f t="shared" si="1848"/>
        <v>-5.7303546569199664E-16</v>
      </c>
      <c r="AL735" s="343">
        <f t="shared" si="1849"/>
        <v>-1.5713468586946294E-16</v>
      </c>
      <c r="AM735" s="343">
        <f t="shared" si="1850"/>
        <v>7.7240584454150026E-16</v>
      </c>
      <c r="AN735" s="343">
        <f t="shared" si="1851"/>
        <v>-8.2288347498229386E-16</v>
      </c>
      <c r="AO735" s="343">
        <f t="shared" si="1852"/>
        <v>2.7165765581452471E-16</v>
      </c>
      <c r="AP735" s="343">
        <f t="shared" si="1853"/>
        <v>4.7820789010154545E-16</v>
      </c>
      <c r="AQ735" s="343">
        <f t="shared" si="1854"/>
        <v>-8.7840140364350119E-16</v>
      </c>
      <c r="AR735" s="343">
        <f t="shared" si="1855"/>
        <v>6.3629601244115476E-16</v>
      </c>
      <c r="AS735" s="343">
        <f t="shared" si="1856"/>
        <v>7.1077569577948921E-17</v>
      </c>
      <c r="AT735" s="343">
        <f t="shared" si="1857"/>
        <v>-7.2647827803100519E-16</v>
      </c>
      <c r="AU735" s="343">
        <f t="shared" si="1858"/>
        <v>8.5066831176933325E-16</v>
      </c>
      <c r="AV735" s="343">
        <f t="shared" si="1859"/>
        <v>-3.5283825004358146E-16</v>
      </c>
      <c r="AW735" s="343">
        <f t="shared" si="1860"/>
        <v>-4.0299187932192926E-16</v>
      </c>
      <c r="AX735" s="343">
        <f t="shared" si="1861"/>
        <v>8.6414893367221984E-16</v>
      </c>
      <c r="AY735" s="343">
        <f t="shared" si="1862"/>
        <v>-6.9342868075573856E-16</v>
      </c>
      <c r="AZ735" s="343">
        <f t="shared" si="1863"/>
        <v>1.5664062563577653E-17</v>
      </c>
      <c r="BA735" s="343">
        <f t="shared" si="1864"/>
        <v>6.7355432856963275E-16</v>
      </c>
      <c r="BB735" s="343">
        <f t="shared" si="1865"/>
        <v>-8.7026074769143793E-16</v>
      </c>
      <c r="BC735" s="343">
        <f t="shared" si="1866"/>
        <v>4.3062081904371149E-16</v>
      </c>
      <c r="BD735" s="343">
        <f t="shared" si="1867"/>
        <v>3.2389483644667332E-16</v>
      </c>
      <c r="BE735" s="343">
        <f t="shared" si="1868"/>
        <v>-8.4157423707781684E-16</v>
      </c>
      <c r="BF735" s="343">
        <f t="shared" si="1869"/>
        <v>7.4388325180795212E-16</v>
      </c>
      <c r="BG735" s="343">
        <f t="shared" si="1870"/>
        <v>-1.0225484121974435E-16</v>
      </c>
      <c r="BH735" s="343">
        <f t="shared" si="1871"/>
        <v>-6.1414368272190015E-16</v>
      </c>
      <c r="BI735" s="343">
        <f t="shared" si="1872"/>
        <v>8.8147209688035155E-16</v>
      </c>
      <c r="BJ735" s="343">
        <f t="shared" si="1873"/>
        <v>-5.0425627415518688E-16</v>
      </c>
      <c r="BK735" s="343">
        <f t="shared" si="1874"/>
        <v>-2.4167850923748393E-16</v>
      </c>
      <c r="BL735" s="343">
        <f t="shared" si="1875"/>
        <v>8.1089472052907085E-16</v>
      </c>
      <c r="BM735" s="343">
        <f t="shared" si="1876"/>
        <v>-7.8717382049730603E-16</v>
      </c>
      <c r="BN735" s="343">
        <f t="shared" si="1877"/>
        <v>1.8786084985678287E-16</v>
      </c>
      <c r="BO735" s="343">
        <f t="shared" si="1878"/>
        <v>5.4881849748446909E-16</v>
      </c>
      <c r="BP735" s="343">
        <f t="shared" si="1879"/>
        <v>-8.8419438791464509E-16</v>
      </c>
      <c r="BQ735" s="343">
        <f t="shared" si="1880"/>
        <v>5.7303546569200729E-16</v>
      </c>
      <c r="BR735" s="343">
        <f t="shared" si="1881"/>
        <v>1.571346858694493E-16</v>
      </c>
    </row>
    <row r="736" spans="2:70">
      <c r="B736" s="340">
        <v>42</v>
      </c>
      <c r="C736" s="340">
        <f t="shared" si="1882"/>
        <v>1.0937500000000008E-2</v>
      </c>
      <c r="D736" s="341">
        <f t="shared" si="1817"/>
        <v>49.939423880023561</v>
      </c>
      <c r="E736" s="342" t="str">
        <f>AV694</f>
        <v>-0.0605761199764382</v>
      </c>
      <c r="F736" s="291">
        <v>42</v>
      </c>
      <c r="G736" s="343">
        <f t="shared" si="1818"/>
        <v>8.7219045877719676E-16</v>
      </c>
      <c r="H736" s="343">
        <f t="shared" si="1819"/>
        <v>4.3272482326099615E-16</v>
      </c>
      <c r="I736" s="343">
        <f t="shared" si="1820"/>
        <v>-1.3530085205621523E-15</v>
      </c>
      <c r="J736" s="343">
        <f t="shared" si="1821"/>
        <v>1.0706576948314484E-15</v>
      </c>
      <c r="K736" s="343">
        <f t="shared" si="1822"/>
        <v>1.6335743055867677E-16</v>
      </c>
      <c r="L736" s="343">
        <f t="shared" si="1823"/>
        <v>-1.2521707463533834E-15</v>
      </c>
      <c r="M736" s="343">
        <f t="shared" si="1824"/>
        <v>1.22798015610508E-15</v>
      </c>
      <c r="N736" s="343">
        <f t="shared" si="1825"/>
        <v>-1.1228769658811011E-16</v>
      </c>
      <c r="O736" s="343">
        <f t="shared" si="1826"/>
        <v>-1.1032127525876986E-15</v>
      </c>
      <c r="P736" s="343">
        <f t="shared" si="1827"/>
        <v>1.3381120286387988E-15</v>
      </c>
      <c r="Q736" s="343">
        <f t="shared" si="1828"/>
        <v>-3.8361767052668164E-16</v>
      </c>
      <c r="R736" s="343">
        <f t="shared" si="1829"/>
        <v>-9.1185891142890792E-16</v>
      </c>
      <c r="S736" s="343">
        <f t="shared" si="1830"/>
        <v>1.3968210063337998E-15</v>
      </c>
      <c r="T736" s="343">
        <f t="shared" si="1831"/>
        <v>-6.4020543252218093E-16</v>
      </c>
      <c r="U736" s="343">
        <f t="shared" si="1832"/>
        <v>-6.8546284368027326E-16</v>
      </c>
      <c r="V736" s="343">
        <f t="shared" si="1833"/>
        <v>1.4018509361016383E-15</v>
      </c>
      <c r="W736" s="343">
        <f t="shared" si="1834"/>
        <v>-8.7219045877718789E-16</v>
      </c>
      <c r="X736" s="343">
        <f t="shared" si="1835"/>
        <v>-4.3272482326099738E-16</v>
      </c>
      <c r="Y736" s="343">
        <f t="shared" si="1836"/>
        <v>1.3530085205621501E-15</v>
      </c>
      <c r="Z736" s="343">
        <f t="shared" si="1837"/>
        <v>-1.0706576948314474E-15</v>
      </c>
      <c r="AA736" s="343">
        <f t="shared" si="1838"/>
        <v>-1.6335743055868803E-16</v>
      </c>
      <c r="AB736" s="343">
        <f t="shared" si="1839"/>
        <v>1.252170746353384E-15</v>
      </c>
      <c r="AC736" s="343">
        <f t="shared" si="1840"/>
        <v>-1.2279801561050841E-15</v>
      </c>
      <c r="AD736" s="343">
        <f t="shared" si="1841"/>
        <v>1.1228769658810873E-16</v>
      </c>
      <c r="AE736" s="343">
        <f t="shared" si="1842"/>
        <v>1.1032127525877055E-15</v>
      </c>
      <c r="AF736" s="343">
        <f t="shared" si="1843"/>
        <v>-1.3381120286387986E-15</v>
      </c>
      <c r="AG736" s="343">
        <f t="shared" si="1844"/>
        <v>3.8361767052668987E-16</v>
      </c>
      <c r="AH736" s="343">
        <f t="shared" si="1845"/>
        <v>9.1185891142890871E-16</v>
      </c>
      <c r="AI736" s="343">
        <f t="shared" si="1846"/>
        <v>-1.3968210063337986E-15</v>
      </c>
      <c r="AJ736" s="343">
        <f t="shared" si="1847"/>
        <v>6.4020543252217975E-16</v>
      </c>
      <c r="AK736" s="343">
        <f t="shared" si="1848"/>
        <v>6.8546284368026586E-16</v>
      </c>
      <c r="AL736" s="343">
        <f t="shared" si="1849"/>
        <v>-1.4018509361016383E-15</v>
      </c>
      <c r="AM736" s="343">
        <f t="shared" si="1850"/>
        <v>8.721904587771868E-16</v>
      </c>
      <c r="AN736" s="343">
        <f t="shared" si="1851"/>
        <v>4.3272482326101774E-16</v>
      </c>
      <c r="AO736" s="343">
        <f t="shared" si="1852"/>
        <v>-1.3530085205621503E-15</v>
      </c>
      <c r="AP736" s="343">
        <f t="shared" si="1853"/>
        <v>1.0706576948314466E-15</v>
      </c>
      <c r="AQ736" s="343">
        <f t="shared" si="1854"/>
        <v>1.6335743055868939E-16</v>
      </c>
      <c r="AR736" s="343">
        <f t="shared" si="1855"/>
        <v>-1.2521707463533753E-15</v>
      </c>
      <c r="AS736" s="343">
        <f t="shared" si="1856"/>
        <v>1.2279801561050835E-15</v>
      </c>
      <c r="AT736" s="343">
        <f t="shared" si="1857"/>
        <v>-1.1228769658810738E-16</v>
      </c>
      <c r="AU736" s="343">
        <f t="shared" si="1858"/>
        <v>-1.1032127525877063E-15</v>
      </c>
      <c r="AV736" s="343">
        <f t="shared" si="1859"/>
        <v>1.3381120286387919E-15</v>
      </c>
      <c r="AW736" s="343">
        <f t="shared" si="1860"/>
        <v>-3.8361767052668864E-16</v>
      </c>
      <c r="AX736" s="343">
        <f t="shared" si="1861"/>
        <v>-9.1185891142891009E-16</v>
      </c>
      <c r="AY736" s="343">
        <f t="shared" si="1862"/>
        <v>1.3968210063337984E-15</v>
      </c>
      <c r="AZ736" s="343">
        <f t="shared" si="1863"/>
        <v>-6.4020543252219622E-16</v>
      </c>
      <c r="BA736" s="343">
        <f t="shared" si="1864"/>
        <v>-6.8546284368026704E-16</v>
      </c>
      <c r="BB736" s="343">
        <f t="shared" si="1865"/>
        <v>1.4018509361016385E-15</v>
      </c>
      <c r="BC736" s="343">
        <f t="shared" si="1866"/>
        <v>-8.7219045877718582E-16</v>
      </c>
      <c r="BD736" s="343">
        <f t="shared" si="1867"/>
        <v>-4.3272482326101907E-16</v>
      </c>
      <c r="BE736" s="343">
        <f t="shared" si="1868"/>
        <v>1.3530085205621509E-15</v>
      </c>
      <c r="BF736" s="343">
        <f t="shared" si="1869"/>
        <v>-1.0706576948314456E-15</v>
      </c>
      <c r="BG736" s="343">
        <f t="shared" si="1870"/>
        <v>-1.6335743055869074E-16</v>
      </c>
      <c r="BH736" s="343">
        <f t="shared" si="1871"/>
        <v>1.2521707463533763E-15</v>
      </c>
      <c r="BI736" s="343">
        <f t="shared" si="1872"/>
        <v>-1.227980156105083E-15</v>
      </c>
      <c r="BJ736" s="343">
        <f t="shared" si="1873"/>
        <v>1.12287696588106E-16</v>
      </c>
      <c r="BK736" s="343">
        <f t="shared" si="1874"/>
        <v>1.1032127525877071E-15</v>
      </c>
      <c r="BL736" s="343">
        <f t="shared" si="1875"/>
        <v>-1.3381120286387915E-15</v>
      </c>
      <c r="BM736" s="343">
        <f t="shared" si="1876"/>
        <v>3.8361767052668726E-16</v>
      </c>
      <c r="BN736" s="343">
        <f t="shared" si="1877"/>
        <v>9.1185891142891108E-16</v>
      </c>
      <c r="BO736" s="343">
        <f t="shared" si="1878"/>
        <v>-1.3968210063337982E-15</v>
      </c>
      <c r="BP736" s="343">
        <f t="shared" si="1879"/>
        <v>6.4020543252219503E-16</v>
      </c>
      <c r="BQ736" s="343">
        <f t="shared" si="1880"/>
        <v>6.8546284368030323E-16</v>
      </c>
      <c r="BR736" s="343">
        <f t="shared" si="1881"/>
        <v>-1.4018509361016385E-15</v>
      </c>
    </row>
    <row r="737" spans="2:70">
      <c r="B737" s="340">
        <v>43</v>
      </c>
      <c r="C737" s="340">
        <f t="shared" si="1882"/>
        <v>1.1197916666666675E-2</v>
      </c>
      <c r="D737" s="341">
        <f t="shared" si="1817"/>
        <v>49.941855926400862</v>
      </c>
      <c r="E737" s="342" t="str">
        <f>AW694</f>
        <v>-0.0581440735991356</v>
      </c>
      <c r="F737" s="291">
        <v>43</v>
      </c>
      <c r="G737" s="343">
        <f t="shared" si="1818"/>
        <v>-4.1810636883415417E-16</v>
      </c>
      <c r="H737" s="343">
        <f t="shared" si="1819"/>
        <v>-6.0339590240638721E-16</v>
      </c>
      <c r="I737" s="343">
        <f t="shared" si="1820"/>
        <v>9.8698408765125261E-16</v>
      </c>
      <c r="J737" s="343">
        <f t="shared" si="1821"/>
        <v>-3.2712625402958309E-16</v>
      </c>
      <c r="K737" s="343">
        <f t="shared" si="1822"/>
        <v>-6.7857159029193662E-16</v>
      </c>
      <c r="L737" s="343">
        <f t="shared" si="1823"/>
        <v>9.6687912076247706E-16</v>
      </c>
      <c r="M737" s="343">
        <f t="shared" si="1824"/>
        <v>-2.3299573457330653E-16</v>
      </c>
      <c r="N737" s="343">
        <f t="shared" si="1825"/>
        <v>-7.4721226281801099E-16</v>
      </c>
      <c r="O737" s="343">
        <f t="shared" si="1826"/>
        <v>9.3746257939086585E-16</v>
      </c>
      <c r="P737" s="343">
        <f t="shared" si="1827"/>
        <v>-1.366213388246645E-16</v>
      </c>
      <c r="Q737" s="343">
        <f t="shared" si="1828"/>
        <v>-8.0865687278537327E-16</v>
      </c>
      <c r="R737" s="343">
        <f t="shared" si="1829"/>
        <v>8.9901776091054879E-16</v>
      </c>
      <c r="S737" s="343">
        <f t="shared" si="1830"/>
        <v>-3.8931204898316609E-17</v>
      </c>
      <c r="T737" s="343">
        <f t="shared" si="1831"/>
        <v>-8.6231367501100385E-16</v>
      </c>
      <c r="U737" s="343">
        <f t="shared" si="1832"/>
        <v>8.5191490993956436E-16</v>
      </c>
      <c r="V737" s="343">
        <f t="shared" si="1833"/>
        <v>5.9133857813156401E-17</v>
      </c>
      <c r="W737" s="343">
        <f t="shared" si="1834"/>
        <v>-9.0766592515767294E-16</v>
      </c>
      <c r="X737" s="343">
        <f t="shared" si="1835"/>
        <v>7.9660765268179287E-16</v>
      </c>
      <c r="Y737" s="343">
        <f t="shared" si="1836"/>
        <v>1.5662942914803387E-16</v>
      </c>
      <c r="Z737" s="343">
        <f t="shared" si="1837"/>
        <v>-9.4427685626440441E-16</v>
      </c>
      <c r="AA737" s="343">
        <f t="shared" si="1838"/>
        <v>7.336286282586644E-16</v>
      </c>
      <c r="AB737" s="343">
        <f t="shared" si="1839"/>
        <v>2.5261657345786033E-16</v>
      </c>
      <c r="AC737" s="343">
        <f t="shared" si="1840"/>
        <v>-9.7179388505107307E-16</v>
      </c>
      <c r="AD737" s="343">
        <f t="shared" si="1841"/>
        <v>6.6358435910320323E-16</v>
      </c>
      <c r="AE737" s="343">
        <f t="shared" si="1842"/>
        <v>3.4617088207103509E-16</v>
      </c>
      <c r="AF737" s="343">
        <f t="shared" si="1843"/>
        <v>-9.8995200748812752E-16</v>
      </c>
      <c r="AG737" s="343">
        <f t="shared" si="1844"/>
        <v>5.8714940981746853E-16</v>
      </c>
      <c r="AH737" s="343">
        <f t="shared" si="1845"/>
        <v>4.3639137585359895E-16</v>
      </c>
      <c r="AI737" s="343">
        <f t="shared" si="1846"/>
        <v>-9.9857635093025418E-16</v>
      </c>
      <c r="AJ737" s="343">
        <f t="shared" si="1847"/>
        <v>5.0505989074667557E-16</v>
      </c>
      <c r="AK737" s="343">
        <f t="shared" si="1848"/>
        <v>5.2240918213091298E-16</v>
      </c>
      <c r="AL737" s="343">
        <f t="shared" si="1849"/>
        <v>-9.9758385823556253E-16</v>
      </c>
      <c r="AM737" s="343">
        <f t="shared" si="1850"/>
        <v>4.1810636883417187E-16</v>
      </c>
      <c r="AN737" s="343">
        <f t="shared" si="1851"/>
        <v>6.0339590240638573E-16</v>
      </c>
      <c r="AO737" s="343">
        <f t="shared" si="1852"/>
        <v>-9.8698408765125458E-16</v>
      </c>
      <c r="AP737" s="343">
        <f t="shared" si="1853"/>
        <v>3.2712625402957801E-16</v>
      </c>
      <c r="AQ737" s="343">
        <f t="shared" si="1854"/>
        <v>6.7857159029193288E-16</v>
      </c>
      <c r="AR737" s="343">
        <f t="shared" si="1855"/>
        <v>-9.6687912076248101E-16</v>
      </c>
      <c r="AS737" s="343">
        <f t="shared" si="1856"/>
        <v>2.3299573457330471E-16</v>
      </c>
      <c r="AT737" s="343">
        <f t="shared" si="1857"/>
        <v>7.4721226281800507E-16</v>
      </c>
      <c r="AU737" s="343">
        <f t="shared" si="1858"/>
        <v>-9.3746257939087393E-16</v>
      </c>
      <c r="AV737" s="343">
        <f t="shared" si="1859"/>
        <v>1.3662133882466617E-16</v>
      </c>
      <c r="AW737" s="343">
        <f t="shared" si="1860"/>
        <v>8.0865687278536815E-16</v>
      </c>
      <c r="AX737" s="343">
        <f t="shared" si="1861"/>
        <v>-8.9901776091055865E-16</v>
      </c>
      <c r="AY737" s="343">
        <f t="shared" si="1862"/>
        <v>3.8931204898325422E-17</v>
      </c>
      <c r="AZ737" s="343">
        <f t="shared" si="1863"/>
        <v>8.6231367501099577E-16</v>
      </c>
      <c r="BA737" s="343">
        <f t="shared" si="1864"/>
        <v>-8.5191490993956169E-16</v>
      </c>
      <c r="BB737" s="343">
        <f t="shared" si="1865"/>
        <v>-5.91338578131476E-17</v>
      </c>
      <c r="BC737" s="343">
        <f t="shared" si="1866"/>
        <v>9.0766592515766328E-16</v>
      </c>
      <c r="BD737" s="343">
        <f t="shared" si="1867"/>
        <v>-7.9660765268179809E-16</v>
      </c>
      <c r="BE737" s="343">
        <f t="shared" si="1868"/>
        <v>-1.5662942914802517E-16</v>
      </c>
      <c r="BF737" s="343">
        <f t="shared" si="1869"/>
        <v>9.4427685626440618E-16</v>
      </c>
      <c r="BG737" s="343">
        <f t="shared" si="1870"/>
        <v>-7.3362862825867041E-16</v>
      </c>
      <c r="BH737" s="343">
        <f t="shared" si="1871"/>
        <v>-2.5261657345785185E-16</v>
      </c>
      <c r="BI737" s="343">
        <f t="shared" si="1872"/>
        <v>9.7179388505107465E-16</v>
      </c>
      <c r="BJ737" s="343">
        <f t="shared" si="1873"/>
        <v>-6.6358435910320974E-16</v>
      </c>
      <c r="BK737" s="343">
        <f t="shared" si="1874"/>
        <v>-3.461708820710135E-16</v>
      </c>
      <c r="BL737" s="343">
        <f t="shared" si="1875"/>
        <v>9.8995200748812634E-16</v>
      </c>
      <c r="BM737" s="343">
        <f t="shared" si="1876"/>
        <v>-5.8714940981747572E-16</v>
      </c>
      <c r="BN737" s="343">
        <f t="shared" si="1877"/>
        <v>-4.3639137585357819E-16</v>
      </c>
      <c r="BO737" s="343">
        <f t="shared" si="1878"/>
        <v>9.985763509302526E-16</v>
      </c>
      <c r="BP737" s="343">
        <f t="shared" si="1879"/>
        <v>-5.0505989074665871E-16</v>
      </c>
      <c r="BQ737" s="343">
        <f t="shared" si="1880"/>
        <v>-5.2240918213090548E-16</v>
      </c>
      <c r="BR737" s="343">
        <f t="shared" si="1881"/>
        <v>9.9758385823556292E-16</v>
      </c>
    </row>
    <row r="738" spans="2:70">
      <c r="B738" s="340">
        <v>44</v>
      </c>
      <c r="C738" s="340">
        <f t="shared" si="1882"/>
        <v>1.1458333333333343E-2</v>
      </c>
      <c r="D738" s="341">
        <f t="shared" si="1817"/>
        <v>49.944847931991688</v>
      </c>
      <c r="E738" s="342" t="str">
        <f>AX694</f>
        <v>-0.0551520680083149</v>
      </c>
      <c r="F738" s="291">
        <v>44</v>
      </c>
      <c r="G738" s="343">
        <f t="shared" si="1818"/>
        <v>6.2388883934463268E-16</v>
      </c>
      <c r="H738" s="343">
        <f t="shared" si="1819"/>
        <v>-1.1693329718413349E-15</v>
      </c>
      <c r="I738" s="343">
        <f t="shared" si="1820"/>
        <v>2.7107987113919441E-16</v>
      </c>
      <c r="J738" s="343">
        <f t="shared" si="1821"/>
        <v>9.6185742077606823E-16</v>
      </c>
      <c r="K738" s="343">
        <f t="shared" si="1822"/>
        <v>-1.0072536695960321E-15</v>
      </c>
      <c r="L738" s="343">
        <f t="shared" si="1823"/>
        <v>-1.9093883768938402E-16</v>
      </c>
      <c r="M738" s="343">
        <f t="shared" si="1824"/>
        <v>1.1533919291535807E-15</v>
      </c>
      <c r="N738" s="343">
        <f t="shared" si="1825"/>
        <v>-6.9182912693198672E-16</v>
      </c>
      <c r="O738" s="343">
        <f t="shared" si="1826"/>
        <v>-6.2388883934462775E-16</v>
      </c>
      <c r="P738" s="343">
        <f t="shared" si="1827"/>
        <v>1.1693329718413361E-15</v>
      </c>
      <c r="Q738" s="343">
        <f t="shared" si="1828"/>
        <v>-2.7107987113919998E-16</v>
      </c>
      <c r="R738" s="343">
        <f t="shared" si="1829"/>
        <v>-9.6185742077606488E-16</v>
      </c>
      <c r="S738" s="343">
        <f t="shared" si="1830"/>
        <v>1.0072536695960351E-15</v>
      </c>
      <c r="T738" s="343">
        <f t="shared" si="1831"/>
        <v>1.909388376893783E-16</v>
      </c>
      <c r="U738" s="343">
        <f t="shared" si="1832"/>
        <v>-1.1533919291535795E-15</v>
      </c>
      <c r="V738" s="343">
        <f t="shared" si="1833"/>
        <v>6.9182912693199146E-16</v>
      </c>
      <c r="W738" s="343">
        <f t="shared" si="1834"/>
        <v>6.2388883934462282E-16</v>
      </c>
      <c r="X738" s="343">
        <f t="shared" si="1835"/>
        <v>-1.1693329718413369E-15</v>
      </c>
      <c r="Y738" s="343">
        <f t="shared" si="1836"/>
        <v>2.7107987113920575E-16</v>
      </c>
      <c r="Z738" s="343">
        <f t="shared" si="1837"/>
        <v>9.6185742077606152E-16</v>
      </c>
      <c r="AA738" s="343">
        <f t="shared" si="1838"/>
        <v>-1.0072536695960382E-15</v>
      </c>
      <c r="AB738" s="343">
        <f t="shared" si="1839"/>
        <v>-1.9093883768937258E-16</v>
      </c>
      <c r="AC738" s="343">
        <f t="shared" si="1840"/>
        <v>1.1533919291535779E-15</v>
      </c>
      <c r="AD738" s="343">
        <f t="shared" si="1841"/>
        <v>-6.9182912693199609E-16</v>
      </c>
      <c r="AE738" s="343">
        <f t="shared" si="1842"/>
        <v>-6.2388883934461789E-16</v>
      </c>
      <c r="AF738" s="343">
        <f t="shared" si="1843"/>
        <v>1.1693329718413377E-15</v>
      </c>
      <c r="AG738" s="343">
        <f t="shared" si="1844"/>
        <v>-2.7107987113921137E-16</v>
      </c>
      <c r="AH738" s="343">
        <f t="shared" si="1845"/>
        <v>-9.6185742077605817E-16</v>
      </c>
      <c r="AI738" s="343">
        <f t="shared" si="1846"/>
        <v>1.0072536695960412E-15</v>
      </c>
      <c r="AJ738" s="343">
        <f t="shared" si="1847"/>
        <v>1.9093883768936686E-16</v>
      </c>
      <c r="AK738" s="343">
        <f t="shared" si="1848"/>
        <v>-1.1533919291535767E-15</v>
      </c>
      <c r="AL738" s="343">
        <f t="shared" si="1849"/>
        <v>6.9182912693200082E-16</v>
      </c>
      <c r="AM738" s="343">
        <f t="shared" si="1850"/>
        <v>6.2388883934461296E-16</v>
      </c>
      <c r="AN738" s="343">
        <f t="shared" si="1851"/>
        <v>-1.1693329718413385E-15</v>
      </c>
      <c r="AO738" s="343">
        <f t="shared" si="1852"/>
        <v>2.7107987113921704E-16</v>
      </c>
      <c r="AP738" s="343">
        <f t="shared" si="1853"/>
        <v>9.6185742077605482E-16</v>
      </c>
      <c r="AQ738" s="343">
        <f t="shared" si="1854"/>
        <v>-1.0072536695960441E-15</v>
      </c>
      <c r="AR738" s="343">
        <f t="shared" si="1855"/>
        <v>-1.9093883768936105E-16</v>
      </c>
      <c r="AS738" s="343">
        <f t="shared" si="1856"/>
        <v>1.1533919291535754E-15</v>
      </c>
      <c r="AT738" s="343">
        <f t="shared" si="1857"/>
        <v>-6.9182912693200556E-16</v>
      </c>
      <c r="AU738" s="343">
        <f t="shared" si="1858"/>
        <v>-6.2388883934460813E-16</v>
      </c>
      <c r="AV738" s="343">
        <f t="shared" si="1859"/>
        <v>1.1693329718413397E-15</v>
      </c>
      <c r="AW738" s="343">
        <f t="shared" si="1860"/>
        <v>-2.7107987113922271E-16</v>
      </c>
      <c r="AX738" s="343">
        <f t="shared" si="1861"/>
        <v>-9.6185742077605127E-16</v>
      </c>
      <c r="AY738" s="343">
        <f t="shared" si="1862"/>
        <v>1.0072536695960473E-15</v>
      </c>
      <c r="AZ738" s="343">
        <f t="shared" si="1863"/>
        <v>1.9093883768935543E-16</v>
      </c>
      <c r="BA738" s="343">
        <f t="shared" si="1864"/>
        <v>-1.153391929153574E-15</v>
      </c>
      <c r="BB738" s="343">
        <f t="shared" si="1865"/>
        <v>6.9182912693201029E-16</v>
      </c>
      <c r="BC738" s="343">
        <f t="shared" si="1866"/>
        <v>6.238888393446032E-16</v>
      </c>
      <c r="BD738" s="343">
        <f t="shared" si="1867"/>
        <v>-1.1693329718413405E-15</v>
      </c>
      <c r="BE738" s="343">
        <f t="shared" si="1868"/>
        <v>2.7107987113922838E-16</v>
      </c>
      <c r="BF738" s="343">
        <f t="shared" si="1869"/>
        <v>9.6185742077604792E-16</v>
      </c>
      <c r="BG738" s="343">
        <f t="shared" si="1870"/>
        <v>-1.0072536695960502E-15</v>
      </c>
      <c r="BH738" s="343">
        <f t="shared" si="1871"/>
        <v>-1.9093883768934961E-16</v>
      </c>
      <c r="BI738" s="343">
        <f t="shared" si="1872"/>
        <v>1.1533919291535726E-15</v>
      </c>
      <c r="BJ738" s="343">
        <f t="shared" si="1873"/>
        <v>-6.9182912693201502E-16</v>
      </c>
      <c r="BK738" s="343">
        <f t="shared" si="1874"/>
        <v>-6.2388883934459836E-16</v>
      </c>
      <c r="BL738" s="343">
        <f t="shared" si="1875"/>
        <v>1.1693329718413414E-15</v>
      </c>
      <c r="BM738" s="343">
        <f t="shared" si="1876"/>
        <v>-2.7107987113923405E-16</v>
      </c>
      <c r="BN738" s="343">
        <f t="shared" si="1877"/>
        <v>-9.6185742077604456E-16</v>
      </c>
      <c r="BO738" s="343">
        <f t="shared" si="1878"/>
        <v>1.0072536695960534E-15</v>
      </c>
      <c r="BP738" s="343">
        <f t="shared" si="1879"/>
        <v>1.9093883768934389E-16</v>
      </c>
      <c r="BQ738" s="343">
        <f t="shared" si="1880"/>
        <v>-1.1533919291535714E-15</v>
      </c>
      <c r="BR738" s="343">
        <f t="shared" si="1881"/>
        <v>6.9182912693201966E-16</v>
      </c>
    </row>
    <row r="739" spans="2:70">
      <c r="B739" s="340">
        <v>45</v>
      </c>
      <c r="C739" s="340">
        <f t="shared" si="1882"/>
        <v>1.171875000000001E-2</v>
      </c>
      <c r="D739" s="341">
        <f t="shared" si="1817"/>
        <v>49.948371082146657</v>
      </c>
      <c r="E739" s="342" t="str">
        <f>AY694</f>
        <v>-0.0516289178533412</v>
      </c>
      <c r="F739" s="291">
        <v>45</v>
      </c>
      <c r="G739" s="343">
        <f t="shared" si="1818"/>
        <v>1.2681666098473567E-15</v>
      </c>
      <c r="H739" s="343">
        <f t="shared" si="1819"/>
        <v>2.7783237034847085E-15</v>
      </c>
      <c r="I739" s="343">
        <f t="shared" si="1820"/>
        <v>-2.8811762089963176E-15</v>
      </c>
      <c r="J739" s="343">
        <f t="shared" si="1821"/>
        <v>-1.1056010916012443E-15</v>
      </c>
      <c r="K739" s="343">
        <f t="shared" si="1822"/>
        <v>3.523054321091617E-15</v>
      </c>
      <c r="L739" s="343">
        <f t="shared" si="1823"/>
        <v>-9.3977628149478801E-16</v>
      </c>
      <c r="M739" s="343">
        <f t="shared" si="1824"/>
        <v>-2.9774490119613879E-15</v>
      </c>
      <c r="N739" s="343">
        <f t="shared" si="1825"/>
        <v>2.6683919324524522E-15</v>
      </c>
      <c r="O739" s="343">
        <f t="shared" si="1826"/>
        <v>1.4282624301606521E-15</v>
      </c>
      <c r="P739" s="343">
        <f t="shared" si="1827"/>
        <v>-3.4975973296001662E-15</v>
      </c>
      <c r="Q739" s="343">
        <f t="shared" si="1828"/>
        <v>6.0233539381746071E-16</v>
      </c>
      <c r="R739" s="343">
        <f t="shared" si="1829"/>
        <v>3.1478998588136871E-15</v>
      </c>
      <c r="S739" s="343">
        <f t="shared" si="1830"/>
        <v>-2.4299095829076606E-15</v>
      </c>
      <c r="T739" s="343">
        <f t="shared" si="1831"/>
        <v>-1.7371688207499367E-15</v>
      </c>
      <c r="U739" s="343">
        <f t="shared" si="1832"/>
        <v>3.4384565638434728E-15</v>
      </c>
      <c r="V739" s="343">
        <f t="shared" si="1833"/>
        <v>-2.5909368702765145E-16</v>
      </c>
      <c r="W739" s="343">
        <f t="shared" si="1834"/>
        <v>-3.2880347092084896E-15</v>
      </c>
      <c r="X739" s="343">
        <f t="shared" si="1835"/>
        <v>2.168025875755753E-15</v>
      </c>
      <c r="Y739" s="343">
        <f t="shared" si="1836"/>
        <v>2.0293453259623249E-15</v>
      </c>
      <c r="Z739" s="343">
        <f t="shared" si="1837"/>
        <v>-3.3462015817254214E-15</v>
      </c>
      <c r="AA739" s="343">
        <f t="shared" si="1838"/>
        <v>-8.6643233603275543E-17</v>
      </c>
      <c r="AB739" s="343">
        <f t="shared" si="1839"/>
        <v>3.396503987931026E-15</v>
      </c>
      <c r="AC739" s="343">
        <f t="shared" si="1840"/>
        <v>-1.885262894256858E-15</v>
      </c>
      <c r="AD739" s="343">
        <f t="shared" si="1841"/>
        <v>-2.3019781263327161E-15</v>
      </c>
      <c r="AE739" s="343">
        <f t="shared" si="1842"/>
        <v>3.2217208491554846E-15</v>
      </c>
      <c r="AF739" s="343">
        <f t="shared" si="1843"/>
        <v>4.3154573253054392E-16</v>
      </c>
      <c r="AG739" s="343">
        <f t="shared" si="1844"/>
        <v>-3.4722630765318274E-15</v>
      </c>
      <c r="AH739" s="343">
        <f t="shared" si="1845"/>
        <v>1.5843438004966973E-15</v>
      </c>
      <c r="AI739" s="343">
        <f t="shared" si="1846"/>
        <v>2.5524416189572377E-15</v>
      </c>
      <c r="AJ739" s="343">
        <f t="shared" si="1847"/>
        <v>-3.0662131836364133E-15</v>
      </c>
      <c r="AK739" s="343">
        <f t="shared" si="1848"/>
        <v>-7.7229221014664951E-16</v>
      </c>
      <c r="AL739" s="343">
        <f t="shared" si="1849"/>
        <v>3.5145823735735596E-15</v>
      </c>
      <c r="AM739" s="343">
        <f t="shared" si="1850"/>
        <v>-1.268166609847331E-15</v>
      </c>
      <c r="AN739" s="343">
        <f t="shared" si="1851"/>
        <v>-2.7783237034846849E-15</v>
      </c>
      <c r="AO739" s="343">
        <f t="shared" si="1852"/>
        <v>2.8811762089963215E-15</v>
      </c>
      <c r="AP739" s="343">
        <f t="shared" si="1853"/>
        <v>1.1056010916012731E-15</v>
      </c>
      <c r="AQ739" s="343">
        <f t="shared" si="1854"/>
        <v>-3.5230543210916178E-15</v>
      </c>
      <c r="AR739" s="343">
        <f t="shared" si="1855"/>
        <v>9.3977628149479472E-16</v>
      </c>
      <c r="AS739" s="343">
        <f t="shared" si="1856"/>
        <v>2.9774490119614045E-15</v>
      </c>
      <c r="AT739" s="343">
        <f t="shared" si="1857"/>
        <v>-2.6683919324524731E-15</v>
      </c>
      <c r="AU739" s="343">
        <f t="shared" si="1858"/>
        <v>-1.4282624301606458E-15</v>
      </c>
      <c r="AV739" s="343">
        <f t="shared" si="1859"/>
        <v>3.4975973296001611E-15</v>
      </c>
      <c r="AW739" s="343">
        <f t="shared" si="1860"/>
        <v>-6.0233539381749216E-16</v>
      </c>
      <c r="AX739" s="343">
        <f t="shared" si="1861"/>
        <v>-3.1478998588136839E-15</v>
      </c>
      <c r="AY739" s="343">
        <f t="shared" si="1862"/>
        <v>2.4299095829076294E-15</v>
      </c>
      <c r="AZ739" s="343">
        <f t="shared" si="1863"/>
        <v>1.7371688207499085E-15</v>
      </c>
      <c r="BA739" s="343">
        <f t="shared" si="1864"/>
        <v>-3.4384565638434744E-15</v>
      </c>
      <c r="BB739" s="343">
        <f t="shared" si="1865"/>
        <v>2.5909368702760841E-16</v>
      </c>
      <c r="BC739" s="343">
        <f t="shared" si="1866"/>
        <v>3.2880347092084872E-15</v>
      </c>
      <c r="BD739" s="343">
        <f t="shared" si="1867"/>
        <v>-2.1680258757557585E-15</v>
      </c>
      <c r="BE739" s="343">
        <f t="shared" si="1868"/>
        <v>-2.0293453259622787E-15</v>
      </c>
      <c r="BF739" s="343">
        <f t="shared" si="1869"/>
        <v>3.3462015817254233E-15</v>
      </c>
      <c r="BG739" s="343">
        <f t="shared" si="1870"/>
        <v>8.664323360326869E-17</v>
      </c>
      <c r="BH739" s="343">
        <f t="shared" si="1871"/>
        <v>-3.3965039879310111E-15</v>
      </c>
      <c r="BI739" s="343">
        <f t="shared" si="1872"/>
        <v>1.8852628942568639E-15</v>
      </c>
      <c r="BJ739" s="343">
        <f t="shared" si="1873"/>
        <v>2.301978126332711E-15</v>
      </c>
      <c r="BK739" s="343">
        <f t="shared" si="1874"/>
        <v>-3.2217208491555075E-15</v>
      </c>
      <c r="BL739" s="343">
        <f t="shared" si="1875"/>
        <v>-4.3154573253053696E-16</v>
      </c>
      <c r="BM739" s="343">
        <f t="shared" si="1876"/>
        <v>3.4722630765318345E-15</v>
      </c>
      <c r="BN739" s="343">
        <f t="shared" si="1877"/>
        <v>-1.5843438004966587E-15</v>
      </c>
      <c r="BO739" s="343">
        <f t="shared" si="1878"/>
        <v>-2.5524416189573024E-15</v>
      </c>
      <c r="BP739" s="343">
        <f t="shared" si="1879"/>
        <v>3.0662131836364662E-15</v>
      </c>
      <c r="BQ739" s="343">
        <f t="shared" si="1880"/>
        <v>7.722922101466431E-16</v>
      </c>
      <c r="BR739" s="343">
        <f t="shared" si="1881"/>
        <v>-3.5145823735735588E-15</v>
      </c>
    </row>
    <row r="740" spans="2:70">
      <c r="B740" s="340">
        <v>46</v>
      </c>
      <c r="C740" s="340">
        <f t="shared" si="1882"/>
        <v>1.1979166666666678E-2</v>
      </c>
      <c r="D740" s="341">
        <f t="shared" si="1817"/>
        <v>49.952391447003798</v>
      </c>
      <c r="E740" s="342" t="str">
        <f>AZ694</f>
        <v>-0.0476085529962</v>
      </c>
      <c r="F740" s="291">
        <v>46</v>
      </c>
      <c r="G740" s="343">
        <f t="shared" si="1818"/>
        <v>1.1816951272953032E-15</v>
      </c>
      <c r="H740" s="343">
        <f t="shared" si="1819"/>
        <v>-1.4379868169674279E-15</v>
      </c>
      <c r="I740" s="343">
        <f t="shared" si="1820"/>
        <v>-6.2062050494105772E-16</v>
      </c>
      <c r="J740" s="343">
        <f t="shared" si="1821"/>
        <v>1.6801409252849539E-15</v>
      </c>
      <c r="K740" s="343">
        <f t="shared" si="1822"/>
        <v>-3.493796335158107E-17</v>
      </c>
      <c r="L740" s="343">
        <f t="shared" si="1823"/>
        <v>-1.6665088082432598E-15</v>
      </c>
      <c r="M740" s="343">
        <f t="shared" si="1824"/>
        <v>6.8517744343736278E-16</v>
      </c>
      <c r="N740" s="343">
        <f t="shared" si="1825"/>
        <v>1.3991658320864929E-15</v>
      </c>
      <c r="O740" s="343">
        <f t="shared" si="1826"/>
        <v>-1.2311048689088022E-15</v>
      </c>
      <c r="P740" s="343">
        <f t="shared" si="1827"/>
        <v>-9.1881254146440665E-16</v>
      </c>
      <c r="Q740" s="343">
        <f t="shared" si="1828"/>
        <v>1.5896077380823011E-15</v>
      </c>
      <c r="R740" s="343">
        <f t="shared" si="1829"/>
        <v>2.9857837046080384E-16</v>
      </c>
      <c r="S740" s="343">
        <f t="shared" si="1830"/>
        <v>-1.7061072389627956E-15</v>
      </c>
      <c r="T740" s="343">
        <f t="shared" si="1831"/>
        <v>3.6711165082579908E-16</v>
      </c>
      <c r="U740" s="343">
        <f t="shared" si="1832"/>
        <v>1.5628673786118347E-15</v>
      </c>
      <c r="V740" s="343">
        <f t="shared" si="1833"/>
        <v>-9.7691225114957497E-16</v>
      </c>
      <c r="W740" s="343">
        <f t="shared" si="1834"/>
        <v>-1.181695127295303E-15</v>
      </c>
      <c r="X740" s="343">
        <f t="shared" si="1835"/>
        <v>1.4379868169674352E-15</v>
      </c>
      <c r="Y740" s="343">
        <f t="shared" si="1836"/>
        <v>6.2062050494105328E-16</v>
      </c>
      <c r="Z740" s="343">
        <f t="shared" si="1837"/>
        <v>-1.6801409252849568E-15</v>
      </c>
      <c r="AA740" s="343">
        <f t="shared" si="1838"/>
        <v>3.4937963351585902E-17</v>
      </c>
      <c r="AB740" s="343">
        <f t="shared" si="1839"/>
        <v>1.6665088082432548E-15</v>
      </c>
      <c r="AC740" s="343">
        <f t="shared" si="1840"/>
        <v>-6.8517744343737274E-16</v>
      </c>
      <c r="AD740" s="343">
        <f t="shared" si="1841"/>
        <v>-1.3991658320864937E-15</v>
      </c>
      <c r="AE740" s="343">
        <f t="shared" si="1842"/>
        <v>1.2311048689088097E-15</v>
      </c>
      <c r="AF740" s="343">
        <f t="shared" si="1843"/>
        <v>9.1881254146440763E-16</v>
      </c>
      <c r="AG740" s="343">
        <f t="shared" si="1844"/>
        <v>-1.589607738082305E-15</v>
      </c>
      <c r="AH740" s="343">
        <f t="shared" si="1845"/>
        <v>-2.9857837046079309E-16</v>
      </c>
      <c r="AI740" s="343">
        <f t="shared" si="1846"/>
        <v>1.7061072389627952E-15</v>
      </c>
      <c r="AJ740" s="343">
        <f t="shared" si="1847"/>
        <v>-3.671116508258334E-16</v>
      </c>
      <c r="AK740" s="343">
        <f t="shared" si="1848"/>
        <v>-1.5628673786118401E-15</v>
      </c>
      <c r="AL740" s="343">
        <f t="shared" si="1849"/>
        <v>9.7691225114958385E-16</v>
      </c>
      <c r="AM740" s="343">
        <f t="shared" si="1850"/>
        <v>1.1816951272952775E-15</v>
      </c>
      <c r="AN740" s="343">
        <f t="shared" si="1851"/>
        <v>-1.4379868169674279E-15</v>
      </c>
      <c r="AO740" s="343">
        <f t="shared" si="1852"/>
        <v>-6.2062050494104332E-16</v>
      </c>
      <c r="AP740" s="343">
        <f t="shared" si="1853"/>
        <v>1.6801409252849588E-15</v>
      </c>
      <c r="AQ740" s="343">
        <f t="shared" si="1854"/>
        <v>-3.4937963351621006E-17</v>
      </c>
      <c r="AR740" s="343">
        <f t="shared" si="1855"/>
        <v>-1.6665088082432578E-15</v>
      </c>
      <c r="AS740" s="343">
        <f t="shared" si="1856"/>
        <v>6.851774434373827E-16</v>
      </c>
      <c r="AT740" s="343">
        <f t="shared" si="1857"/>
        <v>1.3991658320864736E-15</v>
      </c>
      <c r="AU740" s="343">
        <f t="shared" si="1858"/>
        <v>-1.2311048689088004E-15</v>
      </c>
      <c r="AV740" s="343">
        <f t="shared" si="1859"/>
        <v>-9.1881254146439856E-16</v>
      </c>
      <c r="AW740" s="343">
        <f t="shared" si="1860"/>
        <v>1.5896077380823089E-15</v>
      </c>
      <c r="AX740" s="343">
        <f t="shared" si="1861"/>
        <v>2.9857837046075858E-16</v>
      </c>
      <c r="AY740" s="343">
        <f t="shared" si="1862"/>
        <v>-1.7061072389627952E-15</v>
      </c>
      <c r="AZ740" s="343">
        <f t="shared" si="1863"/>
        <v>3.6711165082582028E-16</v>
      </c>
      <c r="BA740" s="343">
        <f t="shared" si="1864"/>
        <v>1.5628673786118259E-15</v>
      </c>
      <c r="BB740" s="343">
        <f t="shared" si="1865"/>
        <v>-9.76912251149573E-16</v>
      </c>
      <c r="BC740" s="343">
        <f t="shared" si="1866"/>
        <v>-1.1816951272952874E-15</v>
      </c>
      <c r="BD740" s="343">
        <f t="shared" si="1867"/>
        <v>1.4379868169674468E-15</v>
      </c>
      <c r="BE740" s="343">
        <f t="shared" si="1868"/>
        <v>6.2062050494101068E-16</v>
      </c>
      <c r="BF740" s="343">
        <f t="shared" si="1869"/>
        <v>-1.6801409252849566E-15</v>
      </c>
      <c r="BG740" s="343">
        <f t="shared" si="1870"/>
        <v>3.4937963351607694E-17</v>
      </c>
      <c r="BH740" s="343">
        <f t="shared" si="1871"/>
        <v>1.6665088082432503E-15</v>
      </c>
      <c r="BI740" s="343">
        <f t="shared" si="1872"/>
        <v>-6.8517744343741464E-16</v>
      </c>
      <c r="BJ740" s="343">
        <f t="shared" si="1873"/>
        <v>-1.3991658320864813E-15</v>
      </c>
      <c r="BK740" s="343">
        <f t="shared" si="1874"/>
        <v>1.2311048689087911E-15</v>
      </c>
      <c r="BL740" s="343">
        <f t="shared" si="1875"/>
        <v>9.1881254146436898E-16</v>
      </c>
      <c r="BM740" s="343">
        <f t="shared" si="1876"/>
        <v>-1.589607738082304E-15</v>
      </c>
      <c r="BN740" s="343">
        <f t="shared" si="1877"/>
        <v>-2.9857837046072397E-16</v>
      </c>
      <c r="BO740" s="343">
        <f t="shared" si="1878"/>
        <v>1.7061072389627944E-15</v>
      </c>
      <c r="BP740" s="343">
        <f t="shared" si="1879"/>
        <v>-3.6711165082580727E-16</v>
      </c>
      <c r="BQ740" s="343">
        <f t="shared" si="1880"/>
        <v>-1.5628673786118117E-15</v>
      </c>
      <c r="BR740" s="343">
        <f t="shared" si="1881"/>
        <v>9.7691225114960179E-16</v>
      </c>
    </row>
    <row r="741" spans="2:70">
      <c r="B741" s="340">
        <v>47</v>
      </c>
      <c r="C741" s="340">
        <f t="shared" si="1882"/>
        <v>1.2239583333333345E-2</v>
      </c>
      <c r="D741" s="341">
        <f t="shared" si="1817"/>
        <v>49.956870308251702</v>
      </c>
      <c r="E741" s="342" t="str">
        <f>BA694</f>
        <v>-0.0431296917483014</v>
      </c>
      <c r="F741" s="291">
        <v>47</v>
      </c>
      <c r="G741" s="343">
        <f t="shared" si="1818"/>
        <v>-6.2593581652541031E-16</v>
      </c>
      <c r="H741" s="343">
        <f t="shared" si="1819"/>
        <v>9.6405177599654829E-16</v>
      </c>
      <c r="I741" s="343">
        <f t="shared" si="1820"/>
        <v>4.36948620099779E-16</v>
      </c>
      <c r="J741" s="343">
        <f t="shared" si="1821"/>
        <v>-1.049708684422804E-15</v>
      </c>
      <c r="K741" s="343">
        <f t="shared" si="1822"/>
        <v>-2.3116973324732444E-16</v>
      </c>
      <c r="L741" s="343">
        <f t="shared" si="1823"/>
        <v>1.0950258767901038E-15</v>
      </c>
      <c r="M741" s="343">
        <f t="shared" si="1824"/>
        <v>1.6507123187649431E-17</v>
      </c>
      <c r="N741" s="343">
        <f t="shared" si="1825"/>
        <v>-1.0982618388099464E-15</v>
      </c>
      <c r="O741" s="343">
        <f t="shared" si="1826"/>
        <v>1.9878984635881799E-16</v>
      </c>
      <c r="P741" s="343">
        <f t="shared" si="1827"/>
        <v>1.059292214276659E-15</v>
      </c>
      <c r="Q741" s="343">
        <f t="shared" si="1828"/>
        <v>-4.0644743359235369E-16</v>
      </c>
      <c r="R741" s="343">
        <f t="shared" si="1829"/>
        <v>-9.796145840066355E-16</v>
      </c>
      <c r="S741" s="343">
        <f t="shared" si="1830"/>
        <v>5.9848547389127504E-16</v>
      </c>
      <c r="T741" s="343">
        <f t="shared" si="1831"/>
        <v>8.6229091464742354E-16</v>
      </c>
      <c r="U741" s="343">
        <f t="shared" si="1832"/>
        <v>-7.6752405306308157E-16</v>
      </c>
      <c r="V741" s="343">
        <f t="shared" si="1833"/>
        <v>-7.1182988901663212E-16</v>
      </c>
      <c r="W741" s="343">
        <f t="shared" si="1834"/>
        <v>9.070671133081163E-16</v>
      </c>
      <c r="X741" s="343">
        <f t="shared" si="1835"/>
        <v>5.340136399497334E-16</v>
      </c>
      <c r="Y741" s="343">
        <f t="shared" si="1836"/>
        <v>-1.0117520930778193E-15</v>
      </c>
      <c r="Z741" s="343">
        <f t="shared" si="1837"/>
        <v>-3.3567554617786668E-16</v>
      </c>
      <c r="AA741" s="343">
        <f t="shared" si="1838"/>
        <v>1.077556007307657E-15</v>
      </c>
      <c r="AB741" s="343">
        <f t="shared" si="1839"/>
        <v>1.2443762941538459E-16</v>
      </c>
      <c r="AC741" s="343">
        <f t="shared" si="1840"/>
        <v>-1.101950048477028E-15</v>
      </c>
      <c r="AD741" s="343">
        <f t="shared" si="1841"/>
        <v>9.1582355660088899E-17</v>
      </c>
      <c r="AE741" s="343">
        <f t="shared" si="1842"/>
        <v>1.0839967672641348E-15</v>
      </c>
      <c r="AF741" s="343">
        <f t="shared" si="1843"/>
        <v>-3.0408288216752227E-16</v>
      </c>
      <c r="AG741" s="343">
        <f t="shared" si="1844"/>
        <v>-1.0243860981976733E-15</v>
      </c>
      <c r="AH741" s="343">
        <f t="shared" si="1845"/>
        <v>5.0489767404491713E-16</v>
      </c>
      <c r="AI741" s="343">
        <f t="shared" si="1846"/>
        <v>9.2540884585981085E-16</v>
      </c>
      <c r="AJ741" s="343">
        <f t="shared" si="1847"/>
        <v>-6.8630953145862915E-16</v>
      </c>
      <c r="AK741" s="343">
        <f t="shared" si="1848"/>
        <v>-7.9086865055082264E-16</v>
      </c>
      <c r="AL741" s="343">
        <f t="shared" si="1849"/>
        <v>8.4134689846520654E-16</v>
      </c>
      <c r="AM741" s="343">
        <f t="shared" si="1850"/>
        <v>6.2593581652541642E-16</v>
      </c>
      <c r="AN741" s="343">
        <f t="shared" si="1851"/>
        <v>-9.6405177599654376E-16</v>
      </c>
      <c r="AO741" s="343">
        <f t="shared" si="1852"/>
        <v>-4.3694862009978936E-16</v>
      </c>
      <c r="AP741" s="343">
        <f t="shared" si="1853"/>
        <v>1.0497086844228E-15</v>
      </c>
      <c r="AQ741" s="343">
        <f t="shared" si="1854"/>
        <v>2.3116973324733735E-16</v>
      </c>
      <c r="AR741" s="343">
        <f t="shared" si="1855"/>
        <v>-1.0950258767901016E-15</v>
      </c>
      <c r="AS741" s="343">
        <f t="shared" si="1856"/>
        <v>-1.6507123187670435E-17</v>
      </c>
      <c r="AT741" s="343">
        <f t="shared" si="1857"/>
        <v>1.098261838809948E-15</v>
      </c>
      <c r="AU741" s="343">
        <f t="shared" si="1858"/>
        <v>-1.9878984635882805E-16</v>
      </c>
      <c r="AV741" s="343">
        <f t="shared" si="1859"/>
        <v>-1.0592922142766563E-15</v>
      </c>
      <c r="AW741" s="343">
        <f t="shared" si="1860"/>
        <v>4.0644743359235596E-16</v>
      </c>
      <c r="AX741" s="343">
        <f t="shared" si="1861"/>
        <v>9.7961458400663432E-16</v>
      </c>
      <c r="AY741" s="343">
        <f t="shared" si="1862"/>
        <v>-5.9848547389127692E-16</v>
      </c>
      <c r="AZ741" s="343">
        <f t="shared" si="1863"/>
        <v>-8.6229091464742689E-16</v>
      </c>
      <c r="BA741" s="343">
        <f t="shared" si="1864"/>
        <v>7.6752405306307773E-16</v>
      </c>
      <c r="BB741" s="343">
        <f t="shared" si="1865"/>
        <v>7.1182988901663626E-16</v>
      </c>
      <c r="BC741" s="343">
        <f t="shared" si="1866"/>
        <v>-9.0706711330811334E-16</v>
      </c>
      <c r="BD741" s="343">
        <f t="shared" si="1867"/>
        <v>-5.3401363994973813E-16</v>
      </c>
      <c r="BE741" s="343">
        <f t="shared" si="1868"/>
        <v>1.0117520930778171E-15</v>
      </c>
      <c r="BF741" s="343">
        <f t="shared" si="1869"/>
        <v>3.3567554617787191E-16</v>
      </c>
      <c r="BG741" s="343">
        <f t="shared" si="1870"/>
        <v>-1.0775560073076527E-15</v>
      </c>
      <c r="BH741" s="343">
        <f t="shared" si="1871"/>
        <v>-1.2443762941540559E-16</v>
      </c>
      <c r="BI741" s="343">
        <f t="shared" si="1872"/>
        <v>1.1019500484770276E-15</v>
      </c>
      <c r="BJ741" s="343">
        <f t="shared" si="1873"/>
        <v>-9.1582355660099154E-17</v>
      </c>
      <c r="BK741" s="343">
        <f t="shared" si="1874"/>
        <v>-1.0839967672641385E-15</v>
      </c>
      <c r="BL741" s="343">
        <f t="shared" si="1875"/>
        <v>3.0408288216753213E-16</v>
      </c>
      <c r="BM741" s="343">
        <f t="shared" si="1876"/>
        <v>1.0243860981976812E-15</v>
      </c>
      <c r="BN741" s="343">
        <f t="shared" si="1877"/>
        <v>-5.048976740449124E-16</v>
      </c>
      <c r="BO741" s="343">
        <f t="shared" si="1878"/>
        <v>-9.2540884585983077E-16</v>
      </c>
      <c r="BP741" s="343">
        <f t="shared" si="1879"/>
        <v>6.8630953145862491E-16</v>
      </c>
      <c r="BQ741" s="343">
        <f t="shared" si="1880"/>
        <v>7.9086865055084818E-16</v>
      </c>
      <c r="BR741" s="343">
        <f t="shared" si="1881"/>
        <v>-8.4134689846520299E-16</v>
      </c>
    </row>
    <row r="742" spans="2:70">
      <c r="B742" s="340">
        <v>48</v>
      </c>
      <c r="C742" s="340">
        <f t="shared" si="1882"/>
        <v>1.2500000000000013E-2</v>
      </c>
      <c r="D742" s="341">
        <f t="shared" si="1817"/>
        <v>49.961764532008324</v>
      </c>
      <c r="E742" s="342" t="str">
        <f>BB694</f>
        <v>-0.0382354679916738</v>
      </c>
      <c r="F742" s="291">
        <v>48</v>
      </c>
      <c r="G742" s="343">
        <f t="shared" si="1818"/>
        <v>1.9151436590685402E-15</v>
      </c>
      <c r="H742" s="343">
        <f t="shared" si="1819"/>
        <v>5.9529150772267934E-16</v>
      </c>
      <c r="I742" s="343">
        <f t="shared" si="1820"/>
        <v>-1.9151436590685406E-15</v>
      </c>
      <c r="J742" s="343">
        <f t="shared" si="1821"/>
        <v>-5.9529150772267865E-16</v>
      </c>
      <c r="K742" s="343">
        <f t="shared" si="1822"/>
        <v>1.9151436590685418E-15</v>
      </c>
      <c r="L742" s="343">
        <f t="shared" si="1823"/>
        <v>5.9529150772267796E-16</v>
      </c>
      <c r="M742" s="343">
        <f t="shared" si="1824"/>
        <v>-1.9151436590685398E-15</v>
      </c>
      <c r="N742" s="343">
        <f t="shared" si="1825"/>
        <v>-5.9529150772267717E-16</v>
      </c>
      <c r="O742" s="343">
        <f t="shared" si="1826"/>
        <v>1.9151436590685422E-15</v>
      </c>
      <c r="P742" s="343">
        <f t="shared" si="1827"/>
        <v>5.9529150772266968E-16</v>
      </c>
      <c r="Q742" s="343">
        <f t="shared" si="1828"/>
        <v>-1.9151436590685402E-15</v>
      </c>
      <c r="R742" s="343">
        <f t="shared" si="1829"/>
        <v>-5.9529150772267579E-16</v>
      </c>
      <c r="S742" s="343">
        <f t="shared" si="1830"/>
        <v>1.9151436590685426E-15</v>
      </c>
      <c r="T742" s="343">
        <f t="shared" si="1831"/>
        <v>5.952915077226819E-16</v>
      </c>
      <c r="U742" s="343">
        <f t="shared" si="1832"/>
        <v>-1.9151436590685406E-15</v>
      </c>
      <c r="V742" s="343">
        <f t="shared" si="1833"/>
        <v>-5.9529150772267441E-16</v>
      </c>
      <c r="W742" s="343">
        <f t="shared" si="1834"/>
        <v>1.9151436590685429E-15</v>
      </c>
      <c r="X742" s="343">
        <f t="shared" si="1835"/>
        <v>5.9529150772266692E-16</v>
      </c>
      <c r="Y742" s="343">
        <f t="shared" si="1836"/>
        <v>-1.9151436590685453E-15</v>
      </c>
      <c r="Z742" s="343">
        <f t="shared" si="1837"/>
        <v>-5.9529150772265942E-16</v>
      </c>
      <c r="AA742" s="343">
        <f t="shared" si="1838"/>
        <v>1.9151436590685394E-15</v>
      </c>
      <c r="AB742" s="343">
        <f t="shared" si="1839"/>
        <v>5.9529150772267905E-16</v>
      </c>
      <c r="AC742" s="343">
        <f t="shared" si="1840"/>
        <v>-1.9151436590685418E-15</v>
      </c>
      <c r="AD742" s="343">
        <f t="shared" si="1841"/>
        <v>-5.9529150772267155E-16</v>
      </c>
      <c r="AE742" s="343">
        <f t="shared" si="1842"/>
        <v>1.9151436590685441E-15</v>
      </c>
      <c r="AF742" s="343">
        <f t="shared" si="1843"/>
        <v>5.9529150772266406E-16</v>
      </c>
      <c r="AG742" s="343">
        <f t="shared" si="1844"/>
        <v>-1.9151436590685465E-15</v>
      </c>
      <c r="AH742" s="343">
        <f t="shared" si="1845"/>
        <v>-5.9529150772268378E-16</v>
      </c>
      <c r="AI742" s="343">
        <f t="shared" si="1846"/>
        <v>1.9151436590685485E-15</v>
      </c>
      <c r="AJ742" s="343">
        <f t="shared" si="1847"/>
        <v>5.9529150772267628E-16</v>
      </c>
      <c r="AK742" s="343">
        <f t="shared" si="1848"/>
        <v>-1.9151436590685508E-15</v>
      </c>
      <c r="AL742" s="343">
        <f t="shared" si="1849"/>
        <v>-5.9529150772266879E-16</v>
      </c>
      <c r="AM742" s="343">
        <f t="shared" si="1850"/>
        <v>1.9151436590685362E-15</v>
      </c>
      <c r="AN742" s="343">
        <f t="shared" si="1851"/>
        <v>5.952915077226613E-16</v>
      </c>
      <c r="AO742" s="343">
        <f t="shared" si="1852"/>
        <v>-1.9151436590685386E-15</v>
      </c>
      <c r="AP742" s="343">
        <f t="shared" si="1853"/>
        <v>-5.952915077226538E-16</v>
      </c>
      <c r="AQ742" s="343">
        <f t="shared" si="1854"/>
        <v>1.915143659068541E-15</v>
      </c>
      <c r="AR742" s="343">
        <f t="shared" si="1855"/>
        <v>5.9529150772264621E-16</v>
      </c>
      <c r="AS742" s="343">
        <f t="shared" si="1856"/>
        <v>-1.9151436590685433E-15</v>
      </c>
      <c r="AT742" s="343">
        <f t="shared" si="1857"/>
        <v>-5.9529150772263871E-16</v>
      </c>
      <c r="AU742" s="343">
        <f t="shared" si="1858"/>
        <v>1.9151436590685457E-15</v>
      </c>
      <c r="AV742" s="343">
        <f t="shared" si="1859"/>
        <v>5.9529150772268565E-16</v>
      </c>
      <c r="AW742" s="343">
        <f t="shared" si="1860"/>
        <v>-1.9151436590685481E-15</v>
      </c>
      <c r="AX742" s="343">
        <f t="shared" si="1861"/>
        <v>-5.9529150772267816E-16</v>
      </c>
      <c r="AY742" s="343">
        <f t="shared" si="1862"/>
        <v>1.9151436590685504E-15</v>
      </c>
      <c r="AZ742" s="343">
        <f t="shared" si="1863"/>
        <v>5.9529150772267066E-16</v>
      </c>
      <c r="BA742" s="343">
        <f t="shared" si="1864"/>
        <v>-1.9151436590685528E-15</v>
      </c>
      <c r="BB742" s="343">
        <f t="shared" si="1865"/>
        <v>-5.9529150772266317E-16</v>
      </c>
      <c r="BC742" s="343">
        <f t="shared" si="1866"/>
        <v>1.9151436590685382E-15</v>
      </c>
      <c r="BD742" s="343">
        <f t="shared" si="1867"/>
        <v>5.9529150772265568E-16</v>
      </c>
      <c r="BE742" s="343">
        <f t="shared" si="1868"/>
        <v>-1.9151436590685406E-15</v>
      </c>
      <c r="BF742" s="343">
        <f t="shared" si="1869"/>
        <v>-5.9529150772264808E-16</v>
      </c>
      <c r="BG742" s="343">
        <f t="shared" si="1870"/>
        <v>1.9151436590685429E-15</v>
      </c>
      <c r="BH742" s="343">
        <f t="shared" si="1871"/>
        <v>5.9529150772264059E-16</v>
      </c>
      <c r="BI742" s="343">
        <f t="shared" si="1872"/>
        <v>-1.9151436590685619E-15</v>
      </c>
      <c r="BJ742" s="343">
        <f t="shared" si="1873"/>
        <v>-5.9529150772268753E-16</v>
      </c>
      <c r="BK742" s="343">
        <f t="shared" si="1874"/>
        <v>1.9151436590685473E-15</v>
      </c>
      <c r="BL742" s="343">
        <f t="shared" si="1875"/>
        <v>5.952915077226256E-16</v>
      </c>
      <c r="BM742" s="343">
        <f t="shared" si="1876"/>
        <v>-1.9151436590685331E-15</v>
      </c>
      <c r="BN742" s="343">
        <f t="shared" si="1877"/>
        <v>-5.9529150772267254E-16</v>
      </c>
      <c r="BO742" s="343">
        <f t="shared" si="1878"/>
        <v>1.915143659068552E-15</v>
      </c>
      <c r="BP742" s="343">
        <f t="shared" si="1879"/>
        <v>5.9529150772261061E-16</v>
      </c>
      <c r="BQ742" s="343">
        <f t="shared" si="1880"/>
        <v>-1.9151436590685374E-15</v>
      </c>
      <c r="BR742" s="343">
        <f t="shared" si="1881"/>
        <v>-5.9529150772265755E-16</v>
      </c>
    </row>
    <row r="743" spans="2:70">
      <c r="B743" s="340">
        <v>49</v>
      </c>
      <c r="C743" s="340">
        <f t="shared" si="1882"/>
        <v>1.276041666666668E-2</v>
      </c>
      <c r="D743" s="341">
        <f t="shared" si="1817"/>
        <v>49.967026984223281</v>
      </c>
      <c r="E743" s="342" t="str">
        <f>BC694</f>
        <v>-0.0329730157767214</v>
      </c>
      <c r="F743" s="291">
        <v>49</v>
      </c>
      <c r="G743" s="343">
        <f t="shared" si="1818"/>
        <v>-1.8805668268707311E-15</v>
      </c>
      <c r="H743" s="343">
        <f t="shared" si="1819"/>
        <v>-9.4744961496182792E-16</v>
      </c>
      <c r="I743" s="343">
        <f t="shared" si="1820"/>
        <v>1.6948342231409284E-15</v>
      </c>
      <c r="J743" s="343">
        <f t="shared" si="1821"/>
        <v>1.2796952227317186E-15</v>
      </c>
      <c r="K743" s="343">
        <f t="shared" si="1822"/>
        <v>-1.4439700906898011E-15</v>
      </c>
      <c r="L743" s="343">
        <f t="shared" si="1823"/>
        <v>-1.5627628607533788E-15</v>
      </c>
      <c r="M743" s="343">
        <f t="shared" si="1824"/>
        <v>1.1376149974412293E-15</v>
      </c>
      <c r="N743" s="343">
        <f t="shared" si="1825"/>
        <v>1.7857743984437962E-15</v>
      </c>
      <c r="O743" s="343">
        <f t="shared" si="1826"/>
        <v>-7.8754199782282023E-16</v>
      </c>
      <c r="P743" s="343">
        <f t="shared" si="1827"/>
        <v>-1.9401596274758423E-15</v>
      </c>
      <c r="Q743" s="343">
        <f t="shared" si="1828"/>
        <v>4.0720420088673431E-16</v>
      </c>
      <c r="R743" s="343">
        <f t="shared" si="1829"/>
        <v>2.0199856100780423E-15</v>
      </c>
      <c r="S743" s="343">
        <f t="shared" si="1830"/>
        <v>-1.1217774873304224E-17</v>
      </c>
      <c r="T743" s="343">
        <f t="shared" si="1831"/>
        <v>-2.0221846785059278E-15</v>
      </c>
      <c r="U743" s="343">
        <f t="shared" si="1832"/>
        <v>-3.8519974393750639E-16</v>
      </c>
      <c r="V743" s="343">
        <f t="shared" si="1833"/>
        <v>1.9466723237930626E-15</v>
      </c>
      <c r="W743" s="343">
        <f t="shared" si="1834"/>
        <v>7.6681425261127667E-16</v>
      </c>
      <c r="X743" s="343">
        <f t="shared" si="1835"/>
        <v>-1.796350443383245E-15</v>
      </c>
      <c r="Y743" s="343">
        <f t="shared" si="1836"/>
        <v>-1.1189605195916103E-15</v>
      </c>
      <c r="Z743" s="343">
        <f t="shared" si="1837"/>
        <v>1.5769958228391421E-15</v>
      </c>
      <c r="AA743" s="343">
        <f t="shared" si="1838"/>
        <v>1.4281057613243263E-15</v>
      </c>
      <c r="AB743" s="343">
        <f t="shared" si="1839"/>
        <v>-1.2970381372127976E-15</v>
      </c>
      <c r="AC743" s="343">
        <f t="shared" si="1840"/>
        <v>-1.6823696995402844E-15</v>
      </c>
      <c r="AD743" s="343">
        <f t="shared" si="1841"/>
        <v>9.6723600336071356E-16</v>
      </c>
      <c r="AE743" s="343">
        <f t="shared" si="1842"/>
        <v>1.871981113686694E-15</v>
      </c>
      <c r="AF743" s="343">
        <f t="shared" si="1843"/>
        <v>-6.0026353233167589E-16</v>
      </c>
      <c r="AG743" s="343">
        <f t="shared" si="1844"/>
        <v>-1.9896533434532419E-15</v>
      </c>
      <c r="AH743" s="343">
        <f t="shared" si="1845"/>
        <v>2.102232703868276E-16</v>
      </c>
      <c r="AI743" s="343">
        <f t="shared" si="1846"/>
        <v>2.0308643110413288E-15</v>
      </c>
      <c r="AJ743" s="343">
        <f t="shared" si="1847"/>
        <v>1.8789575394447495E-16</v>
      </c>
      <c r="AK743" s="343">
        <f t="shared" si="1848"/>
        <v>-1.9940303020779229E-15</v>
      </c>
      <c r="AL743" s="343">
        <f t="shared" si="1849"/>
        <v>-5.7879404982478753E-16</v>
      </c>
      <c r="AM743" s="343">
        <f t="shared" si="1850"/>
        <v>1.8805668268707476E-15</v>
      </c>
      <c r="AN743" s="343">
        <f t="shared" si="1851"/>
        <v>9.4744961496177881E-16</v>
      </c>
      <c r="AO743" s="343">
        <f t="shared" si="1852"/>
        <v>-1.6948342231409335E-15</v>
      </c>
      <c r="AP743" s="343">
        <f t="shared" si="1853"/>
        <v>-1.2796952227317036E-15</v>
      </c>
      <c r="AQ743" s="343">
        <f t="shared" si="1854"/>
        <v>1.443970090689825E-15</v>
      </c>
      <c r="AR743" s="343">
        <f t="shared" si="1855"/>
        <v>1.5627628607533528E-15</v>
      </c>
      <c r="AS743" s="343">
        <f t="shared" si="1856"/>
        <v>-1.1376149974412692E-15</v>
      </c>
      <c r="AT743" s="343">
        <f t="shared" si="1857"/>
        <v>-1.7857743984437942E-15</v>
      </c>
      <c r="AU743" s="343">
        <f t="shared" si="1858"/>
        <v>7.8754199782283818E-16</v>
      </c>
      <c r="AV743" s="343">
        <f t="shared" si="1859"/>
        <v>1.9401596274758321E-15</v>
      </c>
      <c r="AW743" s="343">
        <f t="shared" si="1860"/>
        <v>-4.0720420088676754E-16</v>
      </c>
      <c r="AX743" s="343">
        <f t="shared" si="1861"/>
        <v>-2.0199856100780372E-15</v>
      </c>
      <c r="AY743" s="343">
        <f t="shared" si="1862"/>
        <v>1.121777487336684E-17</v>
      </c>
      <c r="AZ743" s="343">
        <f t="shared" si="1863"/>
        <v>2.0221846785059278E-15</v>
      </c>
      <c r="BA743" s="343">
        <f t="shared" si="1864"/>
        <v>3.8519974393747326E-16</v>
      </c>
      <c r="BB743" s="343">
        <f t="shared" si="1865"/>
        <v>-1.9466723237930725E-15</v>
      </c>
      <c r="BC743" s="343">
        <f t="shared" si="1866"/>
        <v>-7.6681425261124532E-16</v>
      </c>
      <c r="BD743" s="343">
        <f t="shared" si="1867"/>
        <v>1.7963504433832746E-15</v>
      </c>
      <c r="BE743" s="343">
        <f t="shared" si="1868"/>
        <v>1.1189605195916062E-15</v>
      </c>
      <c r="BF743" s="343">
        <f t="shared" si="1869"/>
        <v>-1.5769958228391632E-15</v>
      </c>
      <c r="BG743" s="343">
        <f t="shared" si="1870"/>
        <v>-1.428105761324302E-15</v>
      </c>
      <c r="BH743" s="343">
        <f t="shared" si="1871"/>
        <v>1.2970381372128237E-15</v>
      </c>
      <c r="BI743" s="343">
        <f t="shared" si="1872"/>
        <v>1.6823696995402495E-15</v>
      </c>
      <c r="BJ743" s="343">
        <f t="shared" si="1873"/>
        <v>-9.6723600336076858E-16</v>
      </c>
      <c r="BK743" s="343">
        <f t="shared" si="1874"/>
        <v>-1.8719811136866696E-15</v>
      </c>
      <c r="BL743" s="343">
        <f t="shared" si="1875"/>
        <v>6.0026353233176355E-16</v>
      </c>
      <c r="BM743" s="343">
        <f t="shared" si="1876"/>
        <v>1.9896533434532466E-15</v>
      </c>
      <c r="BN743" s="343">
        <f t="shared" si="1877"/>
        <v>-2.1022327038680374E-16</v>
      </c>
      <c r="BO743" s="343">
        <f t="shared" si="1878"/>
        <v>-2.0308643110413292E-15</v>
      </c>
      <c r="BP743" s="343">
        <f t="shared" si="1879"/>
        <v>-1.8789575394444128E-16</v>
      </c>
      <c r="BQ743" s="343">
        <f t="shared" si="1880"/>
        <v>1.9940303020779292E-15</v>
      </c>
      <c r="BR743" s="343">
        <f t="shared" si="1881"/>
        <v>5.7879404982475509E-16</v>
      </c>
    </row>
    <row r="744" spans="2:70">
      <c r="B744" s="340">
        <v>50</v>
      </c>
      <c r="C744" s="340">
        <f t="shared" si="1882"/>
        <v>1.3020833333333348E-2</v>
      </c>
      <c r="D744" s="341">
        <f t="shared" si="1817"/>
        <v>49.972606984605065</v>
      </c>
      <c r="E744" s="342" t="str">
        <f>BD694</f>
        <v>-0.0273930153949364</v>
      </c>
      <c r="F744" s="291">
        <v>50</v>
      </c>
      <c r="G744" s="343">
        <f t="shared" si="1818"/>
        <v>4.4528707639103582E-16</v>
      </c>
      <c r="H744" s="343">
        <f t="shared" si="1819"/>
        <v>-1.402533794644025E-15</v>
      </c>
      <c r="I744" s="343">
        <f t="shared" si="1820"/>
        <v>-9.9252861566224501E-16</v>
      </c>
      <c r="J744" s="343">
        <f t="shared" si="1821"/>
        <v>1.0152683401644857E-15</v>
      </c>
      <c r="K744" s="343">
        <f t="shared" si="1822"/>
        <v>1.3886666704931859E-15</v>
      </c>
      <c r="L744" s="343">
        <f t="shared" si="1823"/>
        <v>-4.7343748432532781E-16</v>
      </c>
      <c r="M744" s="343">
        <f t="shared" si="1824"/>
        <v>-1.5733928130362527E-15</v>
      </c>
      <c r="N744" s="343">
        <f t="shared" si="1825"/>
        <v>-1.404699367808836E-16</v>
      </c>
      <c r="O744" s="343">
        <f t="shared" si="1826"/>
        <v>1.5185841626359177E-15</v>
      </c>
      <c r="P744" s="343">
        <f t="shared" si="1827"/>
        <v>7.3299208337535302E-16</v>
      </c>
      <c r="Q744" s="343">
        <f t="shared" si="1828"/>
        <v>-1.2325848394739778E-15</v>
      </c>
      <c r="R744" s="343">
        <f t="shared" si="1829"/>
        <v>-1.2139228298656989E-15</v>
      </c>
      <c r="S744" s="343">
        <f t="shared" si="1830"/>
        <v>7.5893564791151635E-16</v>
      </c>
      <c r="T744" s="343">
        <f t="shared" si="1831"/>
        <v>1.5100448297468588E-15</v>
      </c>
      <c r="U744" s="343">
        <f t="shared" si="1832"/>
        <v>-1.6974538372331682E-16</v>
      </c>
      <c r="V744" s="343">
        <f t="shared" si="1833"/>
        <v>-1.5762761928895199E-15</v>
      </c>
      <c r="W744" s="343">
        <f t="shared" si="1834"/>
        <v>-4.4528707639104332E-16</v>
      </c>
      <c r="X744" s="343">
        <f t="shared" si="1835"/>
        <v>1.4025337946440285E-15</v>
      </c>
      <c r="Y744" s="343">
        <f t="shared" si="1836"/>
        <v>9.925286156622456E-16</v>
      </c>
      <c r="Z744" s="343">
        <f t="shared" si="1837"/>
        <v>-1.0152683401644808E-15</v>
      </c>
      <c r="AA744" s="343">
        <f t="shared" si="1838"/>
        <v>-1.388666670493181E-15</v>
      </c>
      <c r="AB744" s="343">
        <f t="shared" si="1839"/>
        <v>4.7343748432532702E-16</v>
      </c>
      <c r="AC744" s="343">
        <f t="shared" si="1840"/>
        <v>1.5733928130362527E-15</v>
      </c>
      <c r="AD744" s="343">
        <f t="shared" si="1841"/>
        <v>1.4046993678087317E-16</v>
      </c>
      <c r="AE744" s="343">
        <f t="shared" si="1842"/>
        <v>-1.5185841626359177E-15</v>
      </c>
      <c r="AF744" s="343">
        <f t="shared" si="1843"/>
        <v>-7.3299208337535381E-16</v>
      </c>
      <c r="AG744" s="343">
        <f t="shared" si="1844"/>
        <v>1.2325848394739701E-15</v>
      </c>
      <c r="AH744" s="343">
        <f t="shared" si="1845"/>
        <v>1.2139228298657139E-15</v>
      </c>
      <c r="AI744" s="343">
        <f t="shared" si="1846"/>
        <v>-7.5893564791153538E-16</v>
      </c>
      <c r="AJ744" s="343">
        <f t="shared" si="1847"/>
        <v>-1.5100448297468523E-15</v>
      </c>
      <c r="AK744" s="343">
        <f t="shared" si="1848"/>
        <v>1.6974538372331608E-16</v>
      </c>
      <c r="AL744" s="343">
        <f t="shared" si="1849"/>
        <v>1.5762761928895197E-15</v>
      </c>
      <c r="AM744" s="343">
        <f t="shared" si="1850"/>
        <v>4.4528707639104401E-16</v>
      </c>
      <c r="AN744" s="343">
        <f t="shared" si="1851"/>
        <v>-1.4025337946440177E-15</v>
      </c>
      <c r="AO744" s="343">
        <f t="shared" si="1852"/>
        <v>-9.9252861566226375E-16</v>
      </c>
      <c r="AP744" s="343">
        <f t="shared" si="1853"/>
        <v>1.0152683401644973E-15</v>
      </c>
      <c r="AQ744" s="343">
        <f t="shared" si="1854"/>
        <v>1.3886666704931816E-15</v>
      </c>
      <c r="AR744" s="343">
        <f t="shared" si="1855"/>
        <v>-4.7343748432532633E-16</v>
      </c>
      <c r="AS744" s="343">
        <f t="shared" si="1856"/>
        <v>-1.5733928130362527E-15</v>
      </c>
      <c r="AT744" s="343">
        <f t="shared" si="1857"/>
        <v>-1.4046993678089634E-16</v>
      </c>
      <c r="AU744" s="343">
        <f t="shared" si="1858"/>
        <v>1.518584162635911E-15</v>
      </c>
      <c r="AV744" s="343">
        <f t="shared" si="1859"/>
        <v>7.3299208337533448E-16</v>
      </c>
      <c r="AW744" s="343">
        <f t="shared" si="1860"/>
        <v>-1.2325848394739835E-15</v>
      </c>
      <c r="AX744" s="343">
        <f t="shared" si="1861"/>
        <v>-1.2139228298656999E-15</v>
      </c>
      <c r="AY744" s="343">
        <f t="shared" si="1862"/>
        <v>7.5893564791151477E-16</v>
      </c>
      <c r="AZ744" s="343">
        <f t="shared" si="1863"/>
        <v>1.5100448297468594E-15</v>
      </c>
      <c r="BA744" s="343">
        <f t="shared" si="1864"/>
        <v>-1.6974538372329293E-16</v>
      </c>
      <c r="BB744" s="343">
        <f t="shared" si="1865"/>
        <v>-1.5762761928895217E-15</v>
      </c>
      <c r="BC744" s="343">
        <f t="shared" si="1866"/>
        <v>-4.452870763910232E-16</v>
      </c>
      <c r="BD744" s="343">
        <f t="shared" si="1867"/>
        <v>1.4025337946440277E-15</v>
      </c>
      <c r="BE744" s="343">
        <f t="shared" si="1868"/>
        <v>9.9252861566224679E-16</v>
      </c>
      <c r="BF744" s="343">
        <f t="shared" si="1869"/>
        <v>-1.0152683401644796E-15</v>
      </c>
      <c r="BG744" s="343">
        <f t="shared" si="1870"/>
        <v>-1.3886666704931924E-15</v>
      </c>
      <c r="BH744" s="343">
        <f t="shared" si="1871"/>
        <v>4.7343748432530415E-16</v>
      </c>
      <c r="BI744" s="343">
        <f t="shared" si="1872"/>
        <v>1.5733928130362552E-15</v>
      </c>
      <c r="BJ744" s="343">
        <f t="shared" si="1873"/>
        <v>1.4046993678091952E-16</v>
      </c>
      <c r="BK744" s="343">
        <f t="shared" si="1874"/>
        <v>-1.5185841626359045E-15</v>
      </c>
      <c r="BL744" s="343">
        <f t="shared" si="1875"/>
        <v>-7.3299208337531535E-16</v>
      </c>
      <c r="BM744" s="343">
        <f t="shared" si="1876"/>
        <v>1.2325848394739973E-15</v>
      </c>
      <c r="BN744" s="343">
        <f t="shared" si="1877"/>
        <v>1.2139228298656859E-15</v>
      </c>
      <c r="BO744" s="343">
        <f t="shared" si="1878"/>
        <v>-7.589356479115339E-16</v>
      </c>
      <c r="BP744" s="343">
        <f t="shared" si="1879"/>
        <v>-1.5100448297468529E-15</v>
      </c>
      <c r="BQ744" s="343">
        <f t="shared" si="1880"/>
        <v>1.697453837233145E-16</v>
      </c>
      <c r="BR744" s="343">
        <f t="shared" si="1881"/>
        <v>1.5762761928895197E-15</v>
      </c>
    </row>
    <row r="745" spans="2:70" s="336" customFormat="1">
      <c r="B745" s="340">
        <v>51</v>
      </c>
      <c r="C745" s="340">
        <f t="shared" si="1882"/>
        <v>1.3281250000000015E-2</v>
      </c>
      <c r="D745" s="341">
        <f t="shared" si="1817"/>
        <v>49.978450794699661</v>
      </c>
      <c r="E745" s="342" t="str">
        <f>BE694</f>
        <v>-0.0215492053003402</v>
      </c>
      <c r="F745" s="337">
        <v>51</v>
      </c>
    </row>
    <row r="746" spans="2:70">
      <c r="B746" s="340">
        <v>52</v>
      </c>
      <c r="C746" s="340">
        <f t="shared" si="1882"/>
        <v>1.3541666666666683E-2</v>
      </c>
      <c r="D746" s="341">
        <f t="shared" si="1817"/>
        <v>49.984502135421252</v>
      </c>
      <c r="E746" s="342" t="str">
        <f>BF694</f>
        <v>-0.0154978645787459</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1.380208333333335E-2</v>
      </c>
      <c r="D747" s="341">
        <f t="shared" si="1817"/>
        <v>49.990702729050781</v>
      </c>
      <c r="E747" s="342" t="str">
        <f>BG694</f>
        <v>-0.00929727094921789</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1.4062500000000018E-2</v>
      </c>
      <c r="D748" s="341">
        <f t="shared" si="1817"/>
        <v>49.996992860481924</v>
      </c>
      <c r="E748" s="342" t="str">
        <f>BH694</f>
        <v>-0.00300713951807341</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1.4322916666666685E-2</v>
      </c>
      <c r="D749" s="341">
        <f t="shared" si="1817"/>
        <v>50.003311952310519</v>
      </c>
      <c r="E749" s="342" t="str">
        <f>BI694</f>
        <v>0.00331195231051572</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1.4583333333333353E-2</v>
      </c>
      <c r="D750" s="341">
        <f t="shared" si="1817"/>
        <v>50.009599148227849</v>
      </c>
      <c r="E750" s="342" t="str">
        <f>BJ694</f>
        <v>0.00959914822784976</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1.484375000000002E-2</v>
      </c>
      <c r="D751" s="341">
        <f t="shared" si="1817"/>
        <v>50.015793899100316</v>
      </c>
      <c r="E751" s="342" t="str">
        <f>BK694</f>
        <v>0.0157938991003136</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1.5104166666666688E-2</v>
      </c>
      <c r="D752" s="341">
        <f t="shared" si="1817"/>
        <v>50.02183654609064</v>
      </c>
      <c r="E752" s="342" t="str">
        <f>BL694</f>
        <v>0.0218365460906366</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1.5364583333333355E-2</v>
      </c>
      <c r="D753" s="341">
        <f t="shared" si="1817"/>
        <v>50.027668895205032</v>
      </c>
      <c r="E753" s="342" t="str">
        <f>BM694</f>
        <v>0.0276688952050286</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1.5625000000000021E-2</v>
      </c>
      <c r="D754" s="341">
        <f t="shared" si="1817"/>
        <v>50.033234777733234</v>
      </c>
      <c r="E754" s="342" t="str">
        <f>BN694</f>
        <v>0.0332347777332336</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1.5885416666666687E-2</v>
      </c>
      <c r="D755" s="341">
        <f t="shared" si="1817"/>
        <v>50.038480591183891</v>
      </c>
      <c r="E755" s="342" t="str">
        <f>BO694</f>
        <v>0.0384805911838942</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1.6145833333333352E-2</v>
      </c>
      <c r="D756" s="341">
        <f t="shared" si="1817"/>
        <v>50.043355815505826</v>
      </c>
      <c r="E756" s="342" t="str">
        <f>BP694</f>
        <v>0.0433558155058236</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1.6406250000000018E-2</v>
      </c>
      <c r="D757" s="341">
        <f t="shared" si="1817"/>
        <v>50.047813499623736</v>
      </c>
      <c r="E757" s="342" t="str">
        <f>BQ694</f>
        <v>0.0478134996237337</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1.6666666666666684E-2</v>
      </c>
      <c r="D758" s="341">
        <f t="shared" si="1817"/>
        <v>50.051810713602741</v>
      </c>
      <c r="E758" s="342" t="str">
        <f>BR694</f>
        <v>0.051810713602743</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honeticPr fontId="6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6.5"/>
  <cols>
    <col min="1" max="1" width="84" customWidth="1"/>
  </cols>
  <sheetData>
    <row r="2" spans="1:1" ht="17.25" thickBot="1">
      <c r="A2" s="305" t="s">
        <v>617</v>
      </c>
    </row>
    <row r="3" spans="1:1" ht="28.5" customHeight="1" thickBot="1">
      <c r="A3" s="304" t="s">
        <v>616</v>
      </c>
    </row>
    <row r="4" spans="1:1" ht="17.25" thickBot="1">
      <c r="A4" s="304" t="s">
        <v>618</v>
      </c>
    </row>
    <row r="5" spans="1:1" ht="17.2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c r="A20" s="307" t="s">
        <v>623</v>
      </c>
    </row>
    <row r="21" spans="1:1">
      <c r="A21" s="308" t="s">
        <v>624</v>
      </c>
    </row>
  </sheetData>
  <phoneticPr fontId="67" type="noConversion"/>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F50" sqref="F50"/>
    </sheetView>
  </sheetViews>
  <sheetFormatPr defaultRowHeight="16.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honeticPr fontId="6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56" zoomScaleNormal="100" workbookViewId="0">
      <selection activeCell="C95" sqref="C95"/>
    </sheetView>
  </sheetViews>
  <sheetFormatPr defaultColWidth="9.125" defaultRowHeight="16.5"/>
  <cols>
    <col min="1" max="1" width="84.625" style="11" customWidth="1"/>
    <col min="2" max="2" width="18.375" style="11" customWidth="1"/>
    <col min="3" max="3" width="17.875" style="11" bestFit="1" customWidth="1"/>
    <col min="4" max="4" width="7.625" style="11" customWidth="1"/>
    <col min="5" max="5" width="117.875" style="11" customWidth="1"/>
    <col min="6" max="6" width="12" style="11" bestFit="1" customWidth="1"/>
    <col min="7" max="16384" width="9.125" style="11"/>
  </cols>
  <sheetData>
    <row r="1" spans="1:4" ht="28.5" thickBot="1">
      <c r="A1" s="418" t="s">
        <v>324</v>
      </c>
      <c r="B1" s="419"/>
      <c r="C1" s="419"/>
      <c r="D1" s="420"/>
    </row>
    <row r="2" spans="1:4" ht="17.25" thickBot="1">
      <c r="A2" s="90" t="s">
        <v>326</v>
      </c>
      <c r="B2" s="421" t="s">
        <v>325</v>
      </c>
      <c r="C2" s="421"/>
      <c r="D2" s="422"/>
    </row>
    <row r="3" spans="1:4" ht="17.25" thickBot="1">
      <c r="A3" s="423" t="s">
        <v>405</v>
      </c>
      <c r="B3" s="424"/>
      <c r="C3" s="424"/>
      <c r="D3" s="425"/>
    </row>
    <row r="4" spans="1:4">
      <c r="A4" s="1" t="s">
        <v>0</v>
      </c>
      <c r="B4" s="2" t="s">
        <v>1</v>
      </c>
      <c r="C4" s="426" t="s">
        <v>2</v>
      </c>
      <c r="D4" s="427"/>
    </row>
    <row r="5" spans="1:4">
      <c r="A5" s="428" t="s">
        <v>124</v>
      </c>
      <c r="B5" s="429"/>
      <c r="C5" s="429"/>
      <c r="D5" s="430"/>
    </row>
    <row r="6" spans="1:4" ht="18.75">
      <c r="A6" s="390" t="s">
        <v>3</v>
      </c>
      <c r="B6" s="391"/>
      <c r="C6" s="391"/>
      <c r="D6" s="392"/>
    </row>
    <row r="7" spans="1:4">
      <c r="A7" s="397" t="s">
        <v>377</v>
      </c>
      <c r="B7" s="398"/>
      <c r="C7" s="398"/>
      <c r="D7" s="399"/>
    </row>
    <row r="8" spans="1:4">
      <c r="A8" s="397"/>
      <c r="B8" s="398"/>
      <c r="C8" s="398"/>
      <c r="D8" s="399"/>
    </row>
    <row r="9" spans="1:4">
      <c r="A9" s="397"/>
      <c r="B9" s="398"/>
      <c r="C9" s="398"/>
      <c r="D9" s="399"/>
    </row>
    <row r="10" spans="1:4">
      <c r="A10" s="397"/>
      <c r="B10" s="398"/>
      <c r="C10" s="398"/>
      <c r="D10" s="399"/>
    </row>
    <row r="11" spans="1:4" ht="17.25" thickBot="1">
      <c r="A11" s="397"/>
      <c r="B11" s="398"/>
      <c r="C11" s="398"/>
      <c r="D11" s="399"/>
    </row>
    <row r="12" spans="1:4">
      <c r="A12" s="400" t="s">
        <v>4</v>
      </c>
      <c r="B12" s="401"/>
      <c r="C12" s="401"/>
      <c r="D12" s="402"/>
    </row>
    <row r="13" spans="1:4">
      <c r="A13" s="403"/>
      <c r="B13" s="404"/>
      <c r="C13" s="404"/>
      <c r="D13" s="405"/>
    </row>
    <row r="14" spans="1:4">
      <c r="A14" s="403"/>
      <c r="B14" s="404"/>
      <c r="C14" s="404"/>
      <c r="D14" s="405"/>
    </row>
    <row r="15" spans="1:4">
      <c r="A15" s="403"/>
      <c r="B15" s="404"/>
      <c r="C15" s="404"/>
      <c r="D15" s="405"/>
    </row>
    <row r="16" spans="1:4" ht="17.25" thickBot="1">
      <c r="A16" s="406"/>
      <c r="B16" s="407"/>
      <c r="C16" s="407"/>
      <c r="D16" s="408"/>
    </row>
    <row r="17" spans="1:5">
      <c r="A17" s="415" t="s">
        <v>6</v>
      </c>
      <c r="B17" s="416"/>
      <c r="C17" s="416"/>
      <c r="D17" s="417"/>
    </row>
    <row r="18" spans="1:5">
      <c r="A18" s="409" t="s">
        <v>5</v>
      </c>
      <c r="B18" s="410"/>
      <c r="C18" s="410"/>
      <c r="D18" s="411"/>
    </row>
    <row r="19" spans="1:5">
      <c r="A19" s="409"/>
      <c r="B19" s="410"/>
      <c r="C19" s="410"/>
      <c r="D19" s="411"/>
    </row>
    <row r="20" spans="1:5" ht="17.25" thickBot="1">
      <c r="A20" s="412"/>
      <c r="B20" s="413"/>
      <c r="C20" s="413"/>
      <c r="D20" s="414"/>
    </row>
    <row r="21" spans="1:5">
      <c r="A21" s="3"/>
      <c r="B21" s="3"/>
      <c r="C21" s="3"/>
      <c r="D21" s="3"/>
    </row>
    <row r="22" spans="1:5">
      <c r="A22" s="107" t="s">
        <v>317</v>
      </c>
      <c r="B22" s="108"/>
      <c r="C22" s="114" t="s">
        <v>385</v>
      </c>
      <c r="D22" s="108"/>
      <c r="E22" s="108" t="s">
        <v>331</v>
      </c>
    </row>
    <row r="23" spans="1:5" ht="17.25" thickBot="1">
      <c r="A23" s="393"/>
      <c r="B23" s="393"/>
      <c r="C23" s="393"/>
      <c r="D23" s="393"/>
    </row>
    <row r="24" spans="1:5">
      <c r="A24" s="394" t="s">
        <v>211</v>
      </c>
      <c r="B24" s="395"/>
      <c r="C24" s="395"/>
      <c r="D24" s="396"/>
      <c r="E24" s="141"/>
    </row>
    <row r="25" spans="1:5" ht="18">
      <c r="A25" s="22" t="s">
        <v>207</v>
      </c>
      <c r="B25" s="28" t="s">
        <v>14</v>
      </c>
      <c r="C25" s="31">
        <v>50</v>
      </c>
      <c r="D25" s="27" t="s">
        <v>7</v>
      </c>
      <c r="E25" s="27" t="s">
        <v>111</v>
      </c>
    </row>
    <row r="26" spans="1:5" ht="18">
      <c r="A26" s="22" t="s">
        <v>208</v>
      </c>
      <c r="B26" s="28" t="s">
        <v>18</v>
      </c>
      <c r="C26" s="31">
        <v>450</v>
      </c>
      <c r="D26" s="27" t="s">
        <v>8</v>
      </c>
      <c r="E26" s="27" t="s">
        <v>112</v>
      </c>
    </row>
    <row r="27" spans="1:5" ht="18">
      <c r="A27" s="22" t="s">
        <v>209</v>
      </c>
      <c r="B27" s="28" t="s">
        <v>15</v>
      </c>
      <c r="C27" s="28">
        <f>Pout/Vout</f>
        <v>9</v>
      </c>
      <c r="D27" s="27" t="s">
        <v>10</v>
      </c>
      <c r="E27" s="27"/>
    </row>
    <row r="28" spans="1:5" ht="18">
      <c r="A28" s="22" t="s">
        <v>210</v>
      </c>
      <c r="B28" s="28" t="s">
        <v>16</v>
      </c>
      <c r="C28" s="31">
        <v>500</v>
      </c>
      <c r="D28" s="27" t="s">
        <v>17</v>
      </c>
      <c r="E28" s="27" t="s">
        <v>113</v>
      </c>
    </row>
    <row r="29" spans="1:5" ht="17.25" thickBot="1">
      <c r="A29" s="29" t="s">
        <v>318</v>
      </c>
      <c r="B29" s="32" t="s">
        <v>9</v>
      </c>
      <c r="C29" s="100">
        <v>0.95</v>
      </c>
      <c r="D29" s="30"/>
      <c r="E29" s="145" t="s">
        <v>127</v>
      </c>
    </row>
    <row r="30" spans="1:5" ht="17.25" thickBot="1">
      <c r="A30" s="355"/>
      <c r="B30" s="356"/>
      <c r="C30" s="356"/>
      <c r="D30" s="356"/>
      <c r="E30" s="12"/>
    </row>
    <row r="31" spans="1:5" ht="15.75" customHeight="1">
      <c r="A31" s="372" t="s">
        <v>212</v>
      </c>
      <c r="B31" s="373"/>
      <c r="C31" s="373"/>
      <c r="D31" s="374"/>
      <c r="E31" s="141"/>
    </row>
    <row r="32" spans="1:5" ht="18">
      <c r="A32" s="33" t="s">
        <v>213</v>
      </c>
      <c r="B32" s="5" t="s">
        <v>128</v>
      </c>
      <c r="C32" s="92">
        <v>390</v>
      </c>
      <c r="D32" s="35" t="s">
        <v>7</v>
      </c>
      <c r="E32" s="27" t="s">
        <v>177</v>
      </c>
    </row>
    <row r="33" spans="1:5" ht="18">
      <c r="A33" s="22" t="s">
        <v>214</v>
      </c>
      <c r="B33" s="28" t="s">
        <v>12</v>
      </c>
      <c r="C33" s="91">
        <v>410</v>
      </c>
      <c r="D33" s="27" t="s">
        <v>7</v>
      </c>
      <c r="E33" s="27" t="s">
        <v>199</v>
      </c>
    </row>
    <row r="34" spans="1:5" ht="18.75" thickBot="1">
      <c r="A34" s="22" t="s">
        <v>215</v>
      </c>
      <c r="B34" s="28" t="s">
        <v>13</v>
      </c>
      <c r="C34" s="91">
        <v>365</v>
      </c>
      <c r="D34" s="27" t="s">
        <v>7</v>
      </c>
      <c r="E34" s="145" t="s">
        <v>200</v>
      </c>
    </row>
    <row r="35" spans="1:5" ht="17.25" thickBot="1">
      <c r="E35" s="12"/>
    </row>
    <row r="36" spans="1:5" ht="17.25" thickBot="1">
      <c r="A36" s="384" t="s">
        <v>216</v>
      </c>
      <c r="B36" s="385"/>
      <c r="C36" s="385"/>
      <c r="D36" s="386"/>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3.9</v>
      </c>
      <c r="D39" s="105"/>
      <c r="E39" s="27"/>
    </row>
    <row r="40" spans="1:5" ht="18" customHeight="1">
      <c r="A40" s="22" t="s">
        <v>309</v>
      </c>
      <c r="B40" s="28" t="s">
        <v>20</v>
      </c>
      <c r="C40" s="115">
        <v>4</v>
      </c>
      <c r="D40" s="41"/>
      <c r="E40" s="27" t="s">
        <v>310</v>
      </c>
    </row>
    <row r="41" spans="1:5" ht="18" customHeight="1">
      <c r="A41" s="104" t="s">
        <v>311</v>
      </c>
      <c r="B41" s="28" t="s">
        <v>315</v>
      </c>
      <c r="C41" s="93">
        <f>Vblk/2/15</f>
        <v>13</v>
      </c>
      <c r="D41" s="41"/>
      <c r="E41" s="27"/>
    </row>
    <row r="42" spans="1:5" ht="18" customHeight="1">
      <c r="A42" s="22" t="s">
        <v>312</v>
      </c>
      <c r="B42" s="28" t="s">
        <v>314</v>
      </c>
      <c r="C42" s="115">
        <v>13</v>
      </c>
      <c r="D42" s="41"/>
      <c r="E42" s="27" t="s">
        <v>313</v>
      </c>
    </row>
    <row r="43" spans="1:5" ht="18" customHeight="1">
      <c r="A43" s="22" t="s">
        <v>218</v>
      </c>
      <c r="B43" s="28" t="s">
        <v>21</v>
      </c>
      <c r="C43" s="86">
        <f>(8*Nps^2*Vout)/(PI()^2*Iout*1.1)</f>
        <v>65.50056316272341</v>
      </c>
      <c r="D43" s="13" t="s">
        <v>22</v>
      </c>
      <c r="E43" s="27"/>
    </row>
    <row r="44" spans="1:5" ht="18.75" thickBot="1">
      <c r="A44" s="29" t="s">
        <v>219</v>
      </c>
      <c r="B44" s="43" t="s">
        <v>81</v>
      </c>
      <c r="C44" s="103">
        <f>(8*Nps^2*Vout)/(PI()^2*Iout)</f>
        <v>72.050619478995756</v>
      </c>
      <c r="D44" s="14" t="s">
        <v>22</v>
      </c>
      <c r="E44" s="145"/>
    </row>
    <row r="45" spans="1:5" ht="17.25" thickBot="1">
      <c r="A45" s="375" t="s">
        <v>220</v>
      </c>
      <c r="B45" s="376"/>
      <c r="C45" s="376"/>
      <c r="D45" s="377"/>
      <c r="E45" s="142"/>
    </row>
    <row r="46" spans="1:5" ht="18">
      <c r="A46" s="33" t="s">
        <v>221</v>
      </c>
      <c r="B46" s="34" t="s">
        <v>23</v>
      </c>
      <c r="C46" s="132">
        <f>Nps*(Vout+0.5)/(Vblk_max/2)</f>
        <v>0.98536585365853657</v>
      </c>
      <c r="D46" s="35"/>
      <c r="E46" s="104"/>
    </row>
    <row r="47" spans="1:5" ht="18" customHeight="1">
      <c r="A47" s="22" t="s">
        <v>222</v>
      </c>
      <c r="B47" s="28" t="s">
        <v>129</v>
      </c>
      <c r="C47" s="40">
        <f>1*Nps*(Vout+0.5+Vloss)/(Vblk_hu/2)</f>
        <v>1.1287671232876713</v>
      </c>
      <c r="D47" s="27"/>
      <c r="E47" s="104"/>
    </row>
    <row r="48" spans="1:5" ht="18.75" thickBot="1">
      <c r="A48" s="45" t="s">
        <v>223</v>
      </c>
      <c r="B48" s="46" t="s">
        <v>24</v>
      </c>
      <c r="C48" s="94">
        <v>1</v>
      </c>
      <c r="D48" s="47" t="s">
        <v>7</v>
      </c>
      <c r="E48" s="104" t="s">
        <v>201</v>
      </c>
    </row>
    <row r="49" spans="1:5" ht="18.75" thickBot="1">
      <c r="A49" s="378" t="s">
        <v>33</v>
      </c>
      <c r="B49" s="379"/>
      <c r="C49" s="379"/>
      <c r="D49" s="380"/>
      <c r="E49" s="142"/>
    </row>
    <row r="50" spans="1:5" ht="49.5" customHeight="1" thickBot="1">
      <c r="A50" s="363" t="s">
        <v>130</v>
      </c>
      <c r="B50" s="364"/>
      <c r="C50" s="364"/>
      <c r="D50" s="365"/>
      <c r="E50" s="27"/>
    </row>
    <row r="51" spans="1:5" ht="15.75" customHeight="1">
      <c r="A51" s="366" t="s">
        <v>131</v>
      </c>
      <c r="B51" s="367"/>
      <c r="C51" s="367"/>
      <c r="D51" s="368"/>
      <c r="E51" s="27"/>
    </row>
    <row r="52" spans="1:5" ht="15" customHeight="1">
      <c r="A52" s="381"/>
      <c r="B52" s="382"/>
      <c r="C52" s="382"/>
      <c r="D52" s="383"/>
      <c r="E52" s="27"/>
    </row>
    <row r="53" spans="1:5" ht="15" customHeight="1">
      <c r="A53" s="381"/>
      <c r="B53" s="382"/>
      <c r="C53" s="382"/>
      <c r="D53" s="383"/>
      <c r="E53" s="27"/>
    </row>
    <row r="54" spans="1:5" ht="15" customHeight="1">
      <c r="A54" s="381"/>
      <c r="B54" s="382"/>
      <c r="C54" s="382"/>
      <c r="D54" s="383"/>
      <c r="E54" s="27"/>
    </row>
    <row r="55" spans="1:5" ht="15" customHeight="1" thickBot="1">
      <c r="A55" s="22" t="s">
        <v>224</v>
      </c>
      <c r="B55" s="28" t="s">
        <v>79</v>
      </c>
      <c r="C55" s="154">
        <v>6</v>
      </c>
      <c r="D55" s="27"/>
      <c r="E55" s="145"/>
    </row>
    <row r="56" spans="1:5" ht="18">
      <c r="A56" s="22" t="s">
        <v>225</v>
      </c>
      <c r="B56" s="28" t="s">
        <v>80</v>
      </c>
      <c r="C56" s="154">
        <v>0.36</v>
      </c>
      <c r="D56" s="27"/>
      <c r="E56" s="150"/>
    </row>
    <row r="57" spans="1:5" ht="18">
      <c r="A57" s="22" t="s">
        <v>226</v>
      </c>
      <c r="B57" s="28" t="s">
        <v>35</v>
      </c>
      <c r="C57" s="48">
        <f>Ln_selected/(Ln_selected+1)</f>
        <v>0.8571428571428571</v>
      </c>
      <c r="D57" s="27"/>
      <c r="E57" s="151"/>
    </row>
    <row r="58" spans="1:5" ht="18.75" thickBot="1">
      <c r="A58" s="45" t="s">
        <v>227</v>
      </c>
      <c r="B58" s="46" t="s">
        <v>46</v>
      </c>
      <c r="C58" s="49">
        <f>350/fllc</f>
        <v>3.5</v>
      </c>
      <c r="D58" s="47"/>
      <c r="E58" s="151"/>
    </row>
    <row r="59" spans="1:5" ht="16.5" customHeight="1">
      <c r="A59" s="366" t="s">
        <v>132</v>
      </c>
      <c r="B59" s="367"/>
      <c r="C59" s="367"/>
      <c r="D59" s="368"/>
      <c r="E59" s="151"/>
    </row>
    <row r="60" spans="1:5" ht="37.5" customHeight="1" thickBot="1">
      <c r="A60" s="369"/>
      <c r="B60" s="370"/>
      <c r="C60" s="370"/>
      <c r="D60" s="371"/>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7.25" thickBot="1">
      <c r="A88" s="24"/>
      <c r="B88" s="23"/>
      <c r="C88" s="23"/>
      <c r="D88" s="26"/>
      <c r="E88" s="146"/>
    </row>
    <row r="89" spans="1:5">
      <c r="A89" s="360" t="s">
        <v>47</v>
      </c>
      <c r="B89" s="361"/>
      <c r="C89" s="361"/>
      <c r="D89" s="362"/>
      <c r="E89" s="142"/>
    </row>
    <row r="90" spans="1:5" ht="18">
      <c r="A90" s="302" t="s">
        <v>591</v>
      </c>
      <c r="B90" s="303"/>
      <c r="C90" s="314" t="s">
        <v>593</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6.1359231515425647E-2</v>
      </c>
      <c r="D92" s="27" t="s">
        <v>198</v>
      </c>
      <c r="E92" s="27"/>
    </row>
    <row r="93" spans="1:5">
      <c r="A93" s="22" t="s">
        <v>229</v>
      </c>
      <c r="B93" s="28" t="s">
        <v>611</v>
      </c>
      <c r="C93" s="31">
        <v>0.06</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42.21715985097407</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40</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240</v>
      </c>
      <c r="D96" s="27" t="s">
        <v>73</v>
      </c>
      <c r="E96" s="27"/>
    </row>
    <row r="97" spans="1:8">
      <c r="A97" s="22" t="s">
        <v>230</v>
      </c>
      <c r="B97" s="28" t="str">
        <f>IF(C90="Integrated Leakage","",'tables and calculations'!P78)</f>
        <v>LM</v>
      </c>
      <c r="C97" s="31">
        <v>240</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102.73407401024998</v>
      </c>
      <c r="D98" s="27" t="s">
        <v>11</v>
      </c>
      <c r="E98" s="27"/>
    </row>
    <row r="99" spans="1:8" ht="18">
      <c r="A99" s="22" t="s">
        <v>232</v>
      </c>
      <c r="B99" s="28" t="s">
        <v>26</v>
      </c>
      <c r="C99" s="87">
        <f>IF(C90="Integrated Leakage",(1/(2*PI()*SQRT(((Lr*uH)+(Lm_rec*uH))*(Cr*uF))))/kHz,(1/(2*PI()*SQRT(((Lr*uH)+(Lm*uH))*(Cr*uF))))/kHz)</f>
        <v>38.829830143375084</v>
      </c>
      <c r="D99" s="27" t="s">
        <v>11</v>
      </c>
      <c r="E99" s="27"/>
    </row>
    <row r="100" spans="1:8" ht="18" customHeight="1">
      <c r="A100" s="22" t="s">
        <v>233</v>
      </c>
      <c r="B100" s="28" t="s">
        <v>32</v>
      </c>
      <c r="C100" s="101">
        <f>Lm/Lr</f>
        <v>6</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0.35835762636632351</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0.75</v>
      </c>
      <c r="D103" s="27"/>
      <c r="E103" s="27" t="s">
        <v>400</v>
      </c>
    </row>
    <row r="104" spans="1:8" ht="18">
      <c r="A104" s="22" t="s">
        <v>236</v>
      </c>
      <c r="B104" s="28" t="s">
        <v>85</v>
      </c>
      <c r="C104" s="31">
        <v>1.1499999999999999</v>
      </c>
      <c r="D104" s="27"/>
      <c r="E104" s="27" t="s">
        <v>401</v>
      </c>
    </row>
    <row r="105" spans="1:8" ht="18">
      <c r="A105" s="22" t="s">
        <v>237</v>
      </c>
      <c r="B105" s="28" t="s">
        <v>86</v>
      </c>
      <c r="C105" s="86">
        <f>fn_Mgmin*f0</f>
        <v>118.14418511178748</v>
      </c>
      <c r="D105" s="27" t="s">
        <v>11</v>
      </c>
      <c r="E105" s="27"/>
    </row>
    <row r="106" spans="1:8" ht="18.75" thickBot="1">
      <c r="A106" s="22" t="s">
        <v>238</v>
      </c>
      <c r="B106" s="28" t="s">
        <v>87</v>
      </c>
      <c r="C106" s="86">
        <f>fn_Mgmax*f0</f>
        <v>77.050555507687491</v>
      </c>
      <c r="D106" s="27" t="s">
        <v>11</v>
      </c>
      <c r="E106" s="27"/>
    </row>
    <row r="107" spans="1:8">
      <c r="A107" s="387" t="s">
        <v>83</v>
      </c>
      <c r="B107" s="388"/>
      <c r="C107" s="388"/>
      <c r="D107" s="389"/>
      <c r="E107" s="142"/>
    </row>
    <row r="108" spans="1:8" ht="18">
      <c r="A108" s="22" t="s">
        <v>239</v>
      </c>
      <c r="B108" s="28" t="s">
        <v>82</v>
      </c>
      <c r="C108" s="42">
        <f>PI()*Iout*1.1/(2*SQRT(2)*Nps)</f>
        <v>2.749033817985489</v>
      </c>
      <c r="D108" s="27" t="s">
        <v>10</v>
      </c>
      <c r="E108" s="27"/>
    </row>
    <row r="109" spans="1:8" ht="18">
      <c r="A109" s="22" t="s">
        <v>240</v>
      </c>
      <c r="B109" s="28" t="s">
        <v>88</v>
      </c>
      <c r="C109" s="42">
        <f>(2*SQRT(2)*Nps*Vout)/(PI()*2*PI()*fsw_min*kHz*Lm*uH)</f>
        <v>1.5497378216867927</v>
      </c>
      <c r="D109" s="27" t="s">
        <v>10</v>
      </c>
      <c r="E109" s="27"/>
    </row>
    <row r="110" spans="1:8" ht="18.75" thickBot="1">
      <c r="A110" s="22" t="s">
        <v>241</v>
      </c>
      <c r="B110" s="28" t="s">
        <v>89</v>
      </c>
      <c r="C110" s="42">
        <f>SQRT(Im^2 +Ioe^2)</f>
        <v>3.1557684085487643</v>
      </c>
      <c r="D110" s="27" t="s">
        <v>10</v>
      </c>
      <c r="E110" s="145"/>
    </row>
    <row r="111" spans="1:8">
      <c r="A111" s="387" t="s">
        <v>90</v>
      </c>
      <c r="B111" s="388"/>
      <c r="C111" s="388"/>
      <c r="D111" s="389"/>
      <c r="E111" s="142"/>
    </row>
    <row r="112" spans="1:8" ht="18">
      <c r="A112" s="22" t="s">
        <v>242</v>
      </c>
      <c r="B112" s="28" t="s">
        <v>91</v>
      </c>
      <c r="C112" s="42">
        <f>Nps*Ioe</f>
        <v>10.996135271941956</v>
      </c>
      <c r="D112" s="27" t="s">
        <v>10</v>
      </c>
      <c r="E112" s="27"/>
    </row>
    <row r="113" spans="1:5" ht="18.75" thickBot="1">
      <c r="A113" s="29" t="s">
        <v>243</v>
      </c>
      <c r="B113" s="43" t="s">
        <v>92</v>
      </c>
      <c r="C113" s="44">
        <f>SQRT(2)*$C112/2</f>
        <v>7.7754418176347384</v>
      </c>
      <c r="D113" s="30" t="s">
        <v>10</v>
      </c>
      <c r="E113" s="145"/>
    </row>
    <row r="114" spans="1:5" ht="17.25" thickBot="1">
      <c r="A114" s="355"/>
      <c r="B114" s="356"/>
      <c r="C114" s="356"/>
      <c r="D114" s="356"/>
      <c r="E114" s="143"/>
    </row>
    <row r="115" spans="1:5">
      <c r="A115" s="360" t="s">
        <v>94</v>
      </c>
      <c r="B115" s="361"/>
      <c r="C115" s="361"/>
      <c r="D115" s="362"/>
      <c r="E115" s="142"/>
    </row>
    <row r="116" spans="1:5" ht="18">
      <c r="A116" s="22" t="s">
        <v>244</v>
      </c>
      <c r="B116" s="28" t="s">
        <v>133</v>
      </c>
      <c r="C116" s="81">
        <f>2*PI()*fsw_min*kHz*Lr*uH*Ir</f>
        <v>61.111192453984252</v>
      </c>
      <c r="D116" s="27" t="s">
        <v>7</v>
      </c>
      <c r="E116" s="27"/>
    </row>
    <row r="117" spans="1:5" ht="18">
      <c r="A117" s="22" t="s">
        <v>245</v>
      </c>
      <c r="B117" s="28" t="s">
        <v>74</v>
      </c>
      <c r="C117" s="81">
        <f>Lr</f>
        <v>40</v>
      </c>
      <c r="D117" s="27" t="str">
        <f>D95</f>
        <v>uH</v>
      </c>
      <c r="E117" s="27"/>
    </row>
    <row r="118" spans="1:5" ht="18.75" thickBot="1">
      <c r="A118" s="29" t="s">
        <v>246</v>
      </c>
      <c r="B118" s="43" t="s">
        <v>89</v>
      </c>
      <c r="C118" s="82">
        <f>Ir</f>
        <v>3.1557684085487643</v>
      </c>
      <c r="D118" s="30" t="str">
        <f>D113</f>
        <v>A</v>
      </c>
      <c r="E118" s="145"/>
    </row>
    <row r="119" spans="1:5" ht="17.25" thickBot="1">
      <c r="A119" s="50"/>
    </row>
    <row r="120" spans="1:5" s="51" customFormat="1">
      <c r="A120" s="360" t="s">
        <v>95</v>
      </c>
      <c r="B120" s="361"/>
      <c r="C120" s="361"/>
      <c r="D120" s="362"/>
      <c r="E120" s="142"/>
    </row>
    <row r="121" spans="1:5" ht="18">
      <c r="A121" s="22" t="s">
        <v>247</v>
      </c>
      <c r="B121" s="28" t="s">
        <v>134</v>
      </c>
      <c r="C121" s="85">
        <f>IF($D92="uF",Ir/(2*PI()*fsw_min*kHz*Cr*uF),Ir/(2*PI()*fsw_min*kHz*Cr*picoF))</f>
        <v>108.64211991819418</v>
      </c>
      <c r="D121" s="27" t="s">
        <v>7</v>
      </c>
      <c r="E121" s="27"/>
    </row>
    <row r="122" spans="1:5" ht="18">
      <c r="A122" s="22" t="s">
        <v>248</v>
      </c>
      <c r="B122" s="28" t="s">
        <v>135</v>
      </c>
      <c r="C122" s="85">
        <f>SQRT((Vblk_max/2)^2+Vcr^2)</f>
        <v>232.00885806434047</v>
      </c>
      <c r="D122" s="27" t="s">
        <v>7</v>
      </c>
      <c r="E122" s="27"/>
    </row>
    <row r="123" spans="1:5" ht="18">
      <c r="A123" s="22" t="s">
        <v>249</v>
      </c>
      <c r="B123" s="28" t="s">
        <v>136</v>
      </c>
      <c r="C123" s="85">
        <f>(Vblk_max/2)+(SQRT(2)*Vcr)</f>
        <v>358.64315943327438</v>
      </c>
      <c r="D123" s="27" t="s">
        <v>7</v>
      </c>
      <c r="E123" s="27"/>
    </row>
    <row r="124" spans="1:5" ht="18">
      <c r="A124" s="58" t="s">
        <v>250</v>
      </c>
      <c r="B124" s="58" t="s">
        <v>165</v>
      </c>
      <c r="C124" s="83">
        <f>Vblk_max/2-(Vcr*SQRT(2))</f>
        <v>51.356840566725594</v>
      </c>
      <c r="D124" s="27" t="s">
        <v>7</v>
      </c>
      <c r="E124" s="27"/>
    </row>
    <row r="125" spans="1:5" ht="18.75" thickBot="1">
      <c r="A125" s="22" t="s">
        <v>251</v>
      </c>
      <c r="B125" s="28" t="s">
        <v>89</v>
      </c>
      <c r="C125" s="81">
        <f>Ir</f>
        <v>3.1557684085487643</v>
      </c>
      <c r="D125" s="27" t="s">
        <v>10</v>
      </c>
      <c r="E125" s="145"/>
    </row>
    <row r="126" spans="1:5">
      <c r="A126" s="357" t="s">
        <v>96</v>
      </c>
      <c r="B126" s="358"/>
      <c r="C126" s="358"/>
      <c r="D126" s="359"/>
      <c r="E126" s="142"/>
    </row>
    <row r="127" spans="1:5" ht="18.75" thickBot="1">
      <c r="A127" s="29" t="s">
        <v>320</v>
      </c>
      <c r="B127" s="43" t="s">
        <v>137</v>
      </c>
      <c r="C127" s="82">
        <f>Cr/2</f>
        <v>0.03</v>
      </c>
      <c r="D127" s="30" t="str">
        <f>IF(D93="uF", "uF","pF")</f>
        <v>uF</v>
      </c>
      <c r="E127" s="29"/>
    </row>
    <row r="128" spans="1:5" ht="17.25" thickBot="1">
      <c r="A128" s="50"/>
      <c r="D128" s="144"/>
    </row>
    <row r="129" spans="1:5">
      <c r="A129" s="360" t="s">
        <v>97</v>
      </c>
      <c r="B129" s="361"/>
      <c r="C129" s="361"/>
      <c r="D129" s="362"/>
      <c r="E129" s="142"/>
    </row>
    <row r="130" spans="1:5" ht="18">
      <c r="A130" s="22" t="s">
        <v>252</v>
      </c>
      <c r="B130" s="28" t="s">
        <v>98</v>
      </c>
      <c r="C130" s="85">
        <f>Vblk_max*1.5</f>
        <v>615</v>
      </c>
      <c r="D130" s="27" t="s">
        <v>7</v>
      </c>
      <c r="E130" s="27"/>
    </row>
    <row r="131" spans="1:5" ht="18.75" thickBot="1">
      <c r="A131" s="29" t="s">
        <v>253</v>
      </c>
      <c r="B131" s="43" t="s">
        <v>99</v>
      </c>
      <c r="C131" s="82">
        <f>1.1*Ir</f>
        <v>3.4713452494036412</v>
      </c>
      <c r="D131" s="30" t="s">
        <v>10</v>
      </c>
      <c r="E131" s="145"/>
    </row>
    <row r="132" spans="1:5" ht="17.25" thickBot="1">
      <c r="A132" s="24"/>
      <c r="B132" s="23"/>
      <c r="C132" s="23"/>
      <c r="D132" s="23"/>
    </row>
    <row r="133" spans="1:5">
      <c r="A133" s="360" t="s">
        <v>321</v>
      </c>
      <c r="B133" s="361"/>
      <c r="C133" s="361"/>
      <c r="D133" s="362"/>
      <c r="E133" s="142"/>
    </row>
    <row r="134" spans="1:5" ht="18">
      <c r="A134" s="22" t="s">
        <v>254</v>
      </c>
      <c r="B134" s="28" t="s">
        <v>100</v>
      </c>
      <c r="C134" s="81">
        <f>(Vblk_max/Nps)*1.2</f>
        <v>123</v>
      </c>
      <c r="D134" s="27" t="s">
        <v>7</v>
      </c>
      <c r="E134" s="27"/>
    </row>
    <row r="135" spans="1:5" ht="18.75" thickBot="1">
      <c r="A135" s="29" t="s">
        <v>255</v>
      </c>
      <c r="B135" s="43" t="s">
        <v>101</v>
      </c>
      <c r="C135" s="82">
        <f>SQRT(2)*C112/PI()</f>
        <v>4.95</v>
      </c>
      <c r="D135" s="30" t="s">
        <v>10</v>
      </c>
      <c r="E135" s="145"/>
    </row>
    <row r="136" spans="1:5" ht="17.25" thickBot="1">
      <c r="A136" s="50"/>
      <c r="D136" s="144"/>
    </row>
    <row r="137" spans="1:5" ht="18">
      <c r="A137" s="360" t="s">
        <v>107</v>
      </c>
      <c r="B137" s="361"/>
      <c r="C137" s="361"/>
      <c r="D137" s="362"/>
      <c r="E137" s="142"/>
    </row>
    <row r="138" spans="1:5" ht="18">
      <c r="A138" s="22" t="s">
        <v>323</v>
      </c>
      <c r="B138" s="28" t="s">
        <v>104</v>
      </c>
      <c r="C138" s="81">
        <f>PI()*Iout/(2*SQRT(2))</f>
        <v>9.9964866108563228</v>
      </c>
      <c r="D138" s="27" t="s">
        <v>10</v>
      </c>
      <c r="E138" s="27"/>
    </row>
    <row r="139" spans="1:5" ht="18">
      <c r="A139" s="22" t="s">
        <v>256</v>
      </c>
      <c r="B139" s="28" t="s">
        <v>102</v>
      </c>
      <c r="C139" s="80">
        <f>MROUND(Vout*1.25,10)</f>
        <v>60</v>
      </c>
      <c r="D139" s="27" t="s">
        <v>7</v>
      </c>
      <c r="E139" s="27"/>
    </row>
    <row r="140" spans="1:5" ht="18">
      <c r="A140" s="22" t="s">
        <v>322</v>
      </c>
      <c r="B140" s="28" t="s">
        <v>103</v>
      </c>
      <c r="C140" s="81">
        <f>SQRT((PI()*Iout/(2*SQRT(2)))^2-Iout^2)</f>
        <v>4.3508326284781091</v>
      </c>
      <c r="D140" s="27" t="s">
        <v>10</v>
      </c>
      <c r="E140" s="27" t="s">
        <v>123</v>
      </c>
    </row>
    <row r="141" spans="1:5" ht="18.75" thickBot="1">
      <c r="A141" s="29" t="s">
        <v>257</v>
      </c>
      <c r="B141" s="43" t="s">
        <v>105</v>
      </c>
      <c r="C141" s="82">
        <f>Vout_pp*mV/((2*PI()*Iout)/4)/mOhm</f>
        <v>35.367765131532302</v>
      </c>
      <c r="D141" s="30" t="s">
        <v>106</v>
      </c>
      <c r="E141" s="145"/>
    </row>
    <row r="142" spans="1:5" ht="17.25" thickBot="1">
      <c r="A142" s="50"/>
      <c r="C142" s="53"/>
    </row>
    <row r="143" spans="1:5">
      <c r="A143" s="360" t="s">
        <v>138</v>
      </c>
      <c r="B143" s="361"/>
      <c r="C143" s="361"/>
      <c r="D143" s="362"/>
      <c r="E143" s="142"/>
    </row>
    <row r="144" spans="1:5" ht="18">
      <c r="A144" s="62" t="s">
        <v>258</v>
      </c>
      <c r="B144" s="54" t="s">
        <v>139</v>
      </c>
      <c r="C144" s="116">
        <f>IF($C$22="UCC256404",1,IF($C$22="UCC256404A",1,IF($C$22="UCC256404B",1,3)))</f>
        <v>3</v>
      </c>
      <c r="D144" s="63" t="s">
        <v>7</v>
      </c>
      <c r="E144" s="27"/>
    </row>
    <row r="145" spans="1:5" ht="18">
      <c r="A145" s="62" t="s">
        <v>259</v>
      </c>
      <c r="B145" s="54" t="s">
        <v>140</v>
      </c>
      <c r="C145" s="116">
        <f>IF($C$22="UCC256404", 0.9, IF($C$22="UCC256404A",0.9,IF($C$22="UCC256404B",0.9,2.2)))</f>
        <v>2.2000000000000002</v>
      </c>
      <c r="D145" s="63" t="s">
        <v>7</v>
      </c>
      <c r="E145" s="27"/>
    </row>
    <row r="146" spans="1:5" ht="18">
      <c r="A146" s="62" t="s">
        <v>260</v>
      </c>
      <c r="B146" s="55" t="s">
        <v>141</v>
      </c>
      <c r="C146" s="54">
        <f>Vblk_hu</f>
        <v>365</v>
      </c>
      <c r="D146" s="63" t="s">
        <v>7</v>
      </c>
      <c r="E146" s="27"/>
    </row>
    <row r="147" spans="1:5" ht="18">
      <c r="A147" s="62" t="s">
        <v>262</v>
      </c>
      <c r="B147" s="54" t="s">
        <v>142</v>
      </c>
      <c r="C147" s="54">
        <f>Vblk</f>
        <v>390</v>
      </c>
      <c r="D147" s="63" t="s">
        <v>7</v>
      </c>
      <c r="E147" s="27"/>
    </row>
    <row r="148" spans="1:5" ht="18">
      <c r="A148" s="62" t="s">
        <v>263</v>
      </c>
      <c r="B148" s="54" t="s">
        <v>144</v>
      </c>
      <c r="C148" s="61">
        <f>C146/C144</f>
        <v>121.66666666666667</v>
      </c>
      <c r="D148" s="63"/>
      <c r="E148" s="27"/>
    </row>
    <row r="149" spans="1:5" ht="18">
      <c r="A149" s="62" t="s">
        <v>264</v>
      </c>
      <c r="B149" s="54" t="s">
        <v>145</v>
      </c>
      <c r="C149" s="99">
        <v>10</v>
      </c>
      <c r="D149" s="63" t="s">
        <v>330</v>
      </c>
      <c r="E149" s="27" t="s">
        <v>180</v>
      </c>
    </row>
    <row r="150" spans="1:5" ht="18">
      <c r="A150" s="62" t="s">
        <v>265</v>
      </c>
      <c r="B150" s="54" t="s">
        <v>146</v>
      </c>
      <c r="C150" s="54">
        <f>C147^2/C149/10^3</f>
        <v>15.21</v>
      </c>
      <c r="D150" s="64" t="s">
        <v>147</v>
      </c>
      <c r="E150" s="27"/>
    </row>
    <row r="151" spans="1:5" ht="18">
      <c r="A151" s="62" t="s">
        <v>403</v>
      </c>
      <c r="B151" s="54" t="s">
        <v>191</v>
      </c>
      <c r="C151" s="84">
        <f>C150/C148*1000</f>
        <v>125.01369863013697</v>
      </c>
      <c r="D151" s="64" t="s">
        <v>148</v>
      </c>
      <c r="E151" s="27"/>
    </row>
    <row r="152" spans="1:5" ht="18">
      <c r="A152" s="62" t="s">
        <v>268</v>
      </c>
      <c r="B152" s="54" t="s">
        <v>191</v>
      </c>
      <c r="C152" s="99">
        <v>125</v>
      </c>
      <c r="D152" s="64" t="s">
        <v>148</v>
      </c>
      <c r="E152" s="27" t="s">
        <v>181</v>
      </c>
    </row>
    <row r="153" spans="1:5" ht="18">
      <c r="A153" s="62" t="s">
        <v>266</v>
      </c>
      <c r="B153" s="54" t="s">
        <v>190</v>
      </c>
      <c r="C153" s="84">
        <f>C150-C151/1000</f>
        <v>15.084986301369863</v>
      </c>
      <c r="D153" s="64" t="s">
        <v>147</v>
      </c>
      <c r="E153" s="27"/>
    </row>
    <row r="154" spans="1:5" ht="18">
      <c r="A154" s="62" t="s">
        <v>267</v>
      </c>
      <c r="B154" s="54" t="s">
        <v>190</v>
      </c>
      <c r="C154" s="99">
        <v>14.97</v>
      </c>
      <c r="D154" s="64" t="s">
        <v>147</v>
      </c>
      <c r="E154" s="27" t="s">
        <v>202</v>
      </c>
    </row>
    <row r="155" spans="1:5" ht="18">
      <c r="A155" s="62" t="s">
        <v>261</v>
      </c>
      <c r="B155" s="55" t="s">
        <v>141</v>
      </c>
      <c r="C155" s="61">
        <f>$C144*($C154*1000+$C152)/$C152</f>
        <v>362.28</v>
      </c>
      <c r="D155" s="63" t="s">
        <v>7</v>
      </c>
      <c r="E155" s="27"/>
    </row>
    <row r="156" spans="1:5" ht="18">
      <c r="A156" s="62" t="s">
        <v>328</v>
      </c>
      <c r="B156" s="54" t="s">
        <v>143</v>
      </c>
      <c r="C156" s="61">
        <f>$C145*($C154*1000+$C152)/$C152</f>
        <v>265.67200000000003</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10.076184166942696</v>
      </c>
      <c r="D159" s="30" t="s">
        <v>330</v>
      </c>
      <c r="E159" s="145"/>
    </row>
    <row r="160" spans="1:5" ht="17.25" thickBot="1"/>
    <row r="161" spans="1:5">
      <c r="A161" s="433" t="s">
        <v>149</v>
      </c>
      <c r="B161" s="434"/>
      <c r="C161" s="434"/>
      <c r="D161" s="435"/>
      <c r="E161" s="142"/>
    </row>
    <row r="162" spans="1:5" ht="18">
      <c r="A162" s="67" t="s">
        <v>269</v>
      </c>
      <c r="B162" s="58" t="s">
        <v>158</v>
      </c>
      <c r="C162" s="77">
        <f>Ir/0.707</f>
        <v>4.4636045382585072</v>
      </c>
      <c r="D162" s="68" t="s">
        <v>10</v>
      </c>
      <c r="E162" s="27"/>
    </row>
    <row r="163" spans="1:5" ht="18">
      <c r="A163" s="67" t="s">
        <v>270</v>
      </c>
      <c r="B163" s="58" t="s">
        <v>505</v>
      </c>
      <c r="C163" s="65">
        <f>C123-C124</f>
        <v>307.28631886654875</v>
      </c>
      <c r="D163" s="68" t="s">
        <v>7</v>
      </c>
      <c r="E163" s="27"/>
    </row>
    <row r="164" spans="1:5" ht="18">
      <c r="A164" s="67" t="s">
        <v>271</v>
      </c>
      <c r="B164" s="58" t="s">
        <v>160</v>
      </c>
      <c r="C164" s="110">
        <v>3.02</v>
      </c>
      <c r="D164" s="68" t="s">
        <v>7</v>
      </c>
      <c r="E164" s="27"/>
    </row>
    <row r="165" spans="1:5" ht="18">
      <c r="A165" s="67" t="s">
        <v>366</v>
      </c>
      <c r="B165" s="58" t="s">
        <v>159</v>
      </c>
      <c r="C165" s="95">
        <v>5.25</v>
      </c>
      <c r="D165" s="68" t="s">
        <v>7</v>
      </c>
      <c r="E165" s="27" t="s">
        <v>387</v>
      </c>
    </row>
    <row r="166" spans="1:5" ht="18">
      <c r="A166" s="67" t="s">
        <v>369</v>
      </c>
      <c r="B166" s="58" t="s">
        <v>367</v>
      </c>
      <c r="C166" s="95">
        <v>2</v>
      </c>
      <c r="D166" s="68" t="s">
        <v>7</v>
      </c>
      <c r="E166" s="27" t="s">
        <v>378</v>
      </c>
    </row>
    <row r="167" spans="1:5" ht="18">
      <c r="A167" s="67" t="s">
        <v>274</v>
      </c>
      <c r="B167" s="58" t="s">
        <v>163</v>
      </c>
      <c r="C167" s="111">
        <v>2</v>
      </c>
      <c r="D167" s="68" t="s">
        <v>153</v>
      </c>
      <c r="E167" s="27"/>
    </row>
    <row r="168" spans="1:5" ht="18">
      <c r="A168" s="67" t="s">
        <v>368</v>
      </c>
      <c r="B168" s="58" t="s">
        <v>164</v>
      </c>
      <c r="C168" s="110">
        <f>C163/(C165-C166)</f>
        <v>94.54963657432269</v>
      </c>
      <c r="D168" s="68"/>
      <c r="E168" s="27"/>
    </row>
    <row r="169" spans="1:5" ht="18">
      <c r="A169" s="67" t="s">
        <v>277</v>
      </c>
      <c r="B169" s="58" t="s">
        <v>189</v>
      </c>
      <c r="C169" s="127">
        <f>(1/C166)*(C167/1000)/(2*fsw_min*kHz)*1000000000000</f>
        <v>6489.2458815577784</v>
      </c>
      <c r="D169" s="68" t="s">
        <v>70</v>
      </c>
      <c r="E169" s="27"/>
    </row>
    <row r="170" spans="1:5" ht="18">
      <c r="A170" s="67" t="s">
        <v>278</v>
      </c>
      <c r="B170" s="58" t="s">
        <v>189</v>
      </c>
      <c r="C170" s="98">
        <v>10000</v>
      </c>
      <c r="D170" s="68" t="s">
        <v>70</v>
      </c>
      <c r="E170" s="27" t="s">
        <v>373</v>
      </c>
    </row>
    <row r="171" spans="1:5" ht="18">
      <c r="A171" s="67" t="s">
        <v>275</v>
      </c>
      <c r="B171" s="58" t="s">
        <v>188</v>
      </c>
      <c r="C171" s="127">
        <f>C170/(C168-1)</f>
        <v>106.89512398110993</v>
      </c>
      <c r="D171" s="68" t="s">
        <v>70</v>
      </c>
      <c r="E171" s="27"/>
    </row>
    <row r="172" spans="1:5" ht="18">
      <c r="A172" s="67" t="s">
        <v>276</v>
      </c>
      <c r="B172" s="58" t="s">
        <v>188</v>
      </c>
      <c r="C172" s="98">
        <v>68</v>
      </c>
      <c r="D172" s="68" t="s">
        <v>70</v>
      </c>
      <c r="E172" s="27" t="s">
        <v>374</v>
      </c>
    </row>
    <row r="173" spans="1:5" ht="18">
      <c r="A173" s="67" t="s">
        <v>371</v>
      </c>
      <c r="B173" s="58" t="s">
        <v>164</v>
      </c>
      <c r="C173" s="112">
        <f>C170/C172+1</f>
        <v>148.05882352941177</v>
      </c>
      <c r="D173" s="68"/>
      <c r="E173" s="27"/>
    </row>
    <row r="174" spans="1:5" ht="18">
      <c r="A174" s="67" t="s">
        <v>370</v>
      </c>
      <c r="B174" s="58" t="s">
        <v>159</v>
      </c>
      <c r="C174" s="110">
        <f>(1/C170)*(C167/1000)/(2*fsw_min*kHz)*1000000000000+C163/C173</f>
        <v>3.3732831932886431</v>
      </c>
      <c r="D174" s="68" t="s">
        <v>7</v>
      </c>
      <c r="E174" s="27"/>
    </row>
    <row r="175" spans="1:5" ht="18">
      <c r="A175" s="67" t="s">
        <v>272</v>
      </c>
      <c r="B175" s="58" t="s">
        <v>161</v>
      </c>
      <c r="C175" s="77">
        <f>C164+C174/2</f>
        <v>4.7066415966443218</v>
      </c>
      <c r="D175" s="68" t="s">
        <v>7</v>
      </c>
      <c r="E175" s="27"/>
    </row>
    <row r="176" spans="1:5" ht="18.75" thickBot="1">
      <c r="A176" s="69" t="s">
        <v>273</v>
      </c>
      <c r="B176" s="70" t="s">
        <v>162</v>
      </c>
      <c r="C176" s="78">
        <f>C164-C174/2</f>
        <v>1.3333584033556785</v>
      </c>
      <c r="D176" s="71" t="s">
        <v>7</v>
      </c>
      <c r="E176" s="145"/>
    </row>
    <row r="177" spans="1:5" ht="17.25" thickBot="1">
      <c r="A177" s="137"/>
      <c r="B177" s="56"/>
      <c r="C177" s="138"/>
      <c r="D177" s="56"/>
    </row>
    <row r="178" spans="1:5">
      <c r="A178" s="433" t="s">
        <v>151</v>
      </c>
      <c r="B178" s="434"/>
      <c r="C178" s="434"/>
      <c r="D178" s="435"/>
      <c r="E178" s="142"/>
    </row>
    <row r="179" spans="1:5" ht="18">
      <c r="A179" s="67" t="s">
        <v>284</v>
      </c>
      <c r="B179" s="58" t="s">
        <v>169</v>
      </c>
      <c r="C179" s="95">
        <v>130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-3.0769230769230771</v>
      </c>
      <c r="D182" s="68" t="s">
        <v>7</v>
      </c>
      <c r="E182" s="27"/>
    </row>
    <row r="183" spans="1:5" ht="18">
      <c r="A183" s="67" t="s">
        <v>287</v>
      </c>
      <c r="B183" s="58" t="s">
        <v>172</v>
      </c>
      <c r="C183" s="66">
        <f>(Vout+C180)*Nps/C42</f>
        <v>15.384615384615385</v>
      </c>
      <c r="D183" s="68" t="s">
        <v>7</v>
      </c>
      <c r="E183" s="27"/>
    </row>
    <row r="184" spans="1:5" ht="18">
      <c r="A184" s="67" t="s">
        <v>288</v>
      </c>
      <c r="B184" s="58" t="s">
        <v>204</v>
      </c>
      <c r="C184" s="65">
        <f>-C183*C179/(100*C181)</f>
        <v>5</v>
      </c>
      <c r="D184" s="68"/>
      <c r="E184" s="27"/>
    </row>
    <row r="185" spans="1:5" ht="34.5">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5.7387500000000005</v>
      </c>
      <c r="D188" s="68" t="s">
        <v>179</v>
      </c>
      <c r="E188" s="27"/>
    </row>
    <row r="189" spans="1:5" ht="18">
      <c r="A189" s="67" t="s">
        <v>289</v>
      </c>
      <c r="B189" s="58" t="s">
        <v>173</v>
      </c>
      <c r="C189" s="135">
        <v>5.6</v>
      </c>
      <c r="D189" s="68" t="s">
        <v>179</v>
      </c>
      <c r="E189" s="27" t="s">
        <v>183</v>
      </c>
    </row>
    <row r="190" spans="1:5" ht="18">
      <c r="A190" s="67" t="s">
        <v>290</v>
      </c>
      <c r="B190" s="58" t="s">
        <v>174</v>
      </c>
      <c r="C190" s="122">
        <f>C189*(C184-1)</f>
        <v>22.4</v>
      </c>
      <c r="D190" s="68" t="s">
        <v>179</v>
      </c>
      <c r="E190" s="27"/>
    </row>
    <row r="191" spans="1:5" ht="18">
      <c r="A191" s="11" t="s">
        <v>291</v>
      </c>
      <c r="B191" s="58" t="s">
        <v>174</v>
      </c>
      <c r="C191" s="133">
        <v>27</v>
      </c>
      <c r="D191" s="68" t="s">
        <v>179</v>
      </c>
      <c r="E191" s="27" t="s">
        <v>372</v>
      </c>
    </row>
    <row r="192" spans="1:5" ht="18">
      <c r="A192" s="121" t="s">
        <v>345</v>
      </c>
      <c r="B192" s="58" t="s">
        <v>343</v>
      </c>
      <c r="C192" s="134">
        <f>1/((1/C189)+(1/C191))</f>
        <v>4.6380368098159508</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151.35714285714289</v>
      </c>
      <c r="D195" s="68" t="s">
        <v>157</v>
      </c>
      <c r="E195" s="27"/>
    </row>
    <row r="196" spans="1:6">
      <c r="A196" s="67" t="s">
        <v>292</v>
      </c>
      <c r="B196" s="58"/>
      <c r="C196" s="79">
        <f>1/(50*f0*10^3)/2/3.14/(C189*C191/(C189+C191))*10^9</f>
        <v>6.6837723605671684</v>
      </c>
      <c r="D196" s="68" t="s">
        <v>70</v>
      </c>
      <c r="E196" s="27"/>
    </row>
    <row r="197" spans="1:6" ht="17.25" thickBot="1">
      <c r="A197" s="74" t="s">
        <v>293</v>
      </c>
      <c r="B197" s="75"/>
      <c r="C197" s="96">
        <v>6.8</v>
      </c>
      <c r="D197" s="76" t="s">
        <v>70</v>
      </c>
      <c r="E197" s="145" t="s">
        <v>185</v>
      </c>
    </row>
    <row r="198" spans="1:6" ht="17.25" thickBot="1">
      <c r="A198" s="50"/>
      <c r="C198" s="53"/>
    </row>
    <row r="199" spans="1:6">
      <c r="A199" s="433" t="s">
        <v>332</v>
      </c>
      <c r="B199" s="434"/>
      <c r="C199" s="434"/>
      <c r="D199" s="435"/>
      <c r="E199" s="142"/>
    </row>
    <row r="200" spans="1:6" ht="18">
      <c r="A200" s="67" t="s">
        <v>279</v>
      </c>
      <c r="B200" s="58" t="s">
        <v>166</v>
      </c>
      <c r="C200" s="112">
        <v>37.5</v>
      </c>
      <c r="D200" s="68" t="s">
        <v>152</v>
      </c>
      <c r="E200" s="27"/>
    </row>
    <row r="201" spans="1:6" ht="18">
      <c r="A201" s="72" t="s">
        <v>280</v>
      </c>
      <c r="B201" s="59" t="s">
        <v>167</v>
      </c>
      <c r="C201" s="97">
        <v>19</v>
      </c>
      <c r="D201" s="73" t="s">
        <v>154</v>
      </c>
      <c r="E201" s="27" t="s">
        <v>182</v>
      </c>
    </row>
    <row r="202" spans="1:6" ht="18">
      <c r="A202" s="72" t="s">
        <v>282</v>
      </c>
      <c r="B202" s="59" t="s">
        <v>168</v>
      </c>
      <c r="C202" s="160">
        <f>1000000000*(C200/1000000)*((C201/1000)-(0.00078)-(0.000265))/(C174-C206)</f>
        <v>226.45421112923754</v>
      </c>
      <c r="D202" s="73" t="s">
        <v>156</v>
      </c>
      <c r="E202" s="27"/>
    </row>
    <row r="203" spans="1:6" ht="16.5" customHeight="1">
      <c r="A203" s="72" t="s">
        <v>283</v>
      </c>
      <c r="B203" s="59" t="s">
        <v>168</v>
      </c>
      <c r="C203" s="157">
        <v>150</v>
      </c>
      <c r="D203" s="73" t="s">
        <v>156</v>
      </c>
      <c r="E203" s="27" t="s">
        <v>509</v>
      </c>
      <c r="F203"/>
    </row>
    <row r="204" spans="1:6" ht="18">
      <c r="A204" s="72" t="s">
        <v>391</v>
      </c>
      <c r="B204" s="59" t="s">
        <v>380</v>
      </c>
      <c r="C204" s="161">
        <v>0.5</v>
      </c>
      <c r="D204" s="73" t="s">
        <v>7</v>
      </c>
      <c r="E204" s="27" t="s">
        <v>508</v>
      </c>
    </row>
    <row r="205" spans="1:6" ht="34.5" customHeight="1">
      <c r="A205" s="72" t="s">
        <v>507</v>
      </c>
      <c r="B205" s="59" t="s">
        <v>510</v>
      </c>
      <c r="C205" s="170">
        <f>'tables and calculations'!B259</f>
        <v>4.4496956677407808E-2</v>
      </c>
      <c r="D205" s="73" t="s">
        <v>7</v>
      </c>
      <c r="E205" s="27"/>
    </row>
    <row r="206" spans="1:6" ht="34.5">
      <c r="A206" s="72" t="s">
        <v>348</v>
      </c>
      <c r="B206" s="59" t="s">
        <v>349</v>
      </c>
      <c r="C206" s="156">
        <v>0.4</v>
      </c>
      <c r="D206" s="73" t="s">
        <v>7</v>
      </c>
      <c r="E206" s="148" t="s">
        <v>511</v>
      </c>
    </row>
    <row r="207" spans="1:6" ht="18">
      <c r="A207" s="72" t="s">
        <v>350</v>
      </c>
      <c r="B207" s="59" t="s">
        <v>351</v>
      </c>
      <c r="C207" s="125">
        <f>'tables and calculations'!B263/1000</f>
        <v>207.13333333333327</v>
      </c>
      <c r="D207" s="64" t="s">
        <v>148</v>
      </c>
      <c r="E207" s="431"/>
      <c r="F207"/>
    </row>
    <row r="208" spans="1:6" ht="18">
      <c r="A208" s="72" t="s">
        <v>353</v>
      </c>
      <c r="B208" s="59" t="s">
        <v>352</v>
      </c>
      <c r="C208" s="125">
        <f>'tables and calculations'!B264/1000</f>
        <v>85.863997099464171</v>
      </c>
      <c r="D208" s="64" t="s">
        <v>148</v>
      </c>
      <c r="E208" s="432"/>
    </row>
    <row r="209" spans="1:7" ht="18">
      <c r="A209" s="72" t="s">
        <v>354</v>
      </c>
      <c r="B209" s="59" t="s">
        <v>351</v>
      </c>
      <c r="C209" s="130">
        <v>200</v>
      </c>
      <c r="D209" s="64" t="s">
        <v>148</v>
      </c>
      <c r="E209" s="27" t="s">
        <v>375</v>
      </c>
    </row>
    <row r="210" spans="1:7" ht="18">
      <c r="A210" s="72" t="s">
        <v>355</v>
      </c>
      <c r="B210" s="59" t="s">
        <v>352</v>
      </c>
      <c r="C210" s="130">
        <v>82</v>
      </c>
      <c r="D210" s="64" t="s">
        <v>148</v>
      </c>
      <c r="E210" s="27" t="s">
        <v>376</v>
      </c>
    </row>
    <row r="211" spans="1:7" ht="18">
      <c r="A211" s="72" t="s">
        <v>364</v>
      </c>
      <c r="B211" s="59" t="s">
        <v>349</v>
      </c>
      <c r="C211" s="126">
        <f>IF(C193="Option 5",0,IF(AND('tables and calculations'!B271&lt;0,'tables and calculations'!B274=0),0,'tables and calculations'!B271))</f>
        <v>0.39974398176220072</v>
      </c>
      <c r="D211" s="73" t="s">
        <v>7</v>
      </c>
      <c r="E211" s="27"/>
    </row>
    <row r="212" spans="1:7" ht="18">
      <c r="A212" s="72" t="s">
        <v>512</v>
      </c>
      <c r="B212" s="59" t="s">
        <v>513</v>
      </c>
      <c r="C212" s="126">
        <f>'tables and calculations'!$B$273</f>
        <v>5.9609929078014181</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0.48170731707317077</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0.28902439024390247</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11.894156846105769</v>
      </c>
      <c r="D216" s="71" t="s">
        <v>154</v>
      </c>
      <c r="E216" s="145"/>
    </row>
    <row r="217" spans="1:7" ht="17.2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0.27233333333333332</v>
      </c>
      <c r="D225" s="68"/>
      <c r="E225" s="27"/>
    </row>
    <row r="226" spans="1:5" ht="18">
      <c r="A226" s="67" t="s">
        <v>301</v>
      </c>
      <c r="B226" s="58" t="s">
        <v>175</v>
      </c>
      <c r="C226" s="95">
        <v>180</v>
      </c>
      <c r="D226" s="68" t="s">
        <v>70</v>
      </c>
      <c r="E226" s="149" t="s">
        <v>402</v>
      </c>
    </row>
    <row r="227" spans="1:5" ht="18">
      <c r="A227" s="67" t="s">
        <v>302</v>
      </c>
      <c r="B227" s="58" t="s">
        <v>176</v>
      </c>
      <c r="C227" s="109">
        <f>Cr*10^-6/(C226*10^-12)*C225</f>
        <v>90.777777777777771</v>
      </c>
      <c r="D227" s="68" t="s">
        <v>155</v>
      </c>
      <c r="E227" s="27"/>
    </row>
    <row r="228" spans="1:5" ht="18">
      <c r="A228" s="67" t="s">
        <v>303</v>
      </c>
      <c r="B228" s="58" t="s">
        <v>176</v>
      </c>
      <c r="C228" s="95">
        <v>110</v>
      </c>
      <c r="D228" s="68" t="s">
        <v>155</v>
      </c>
      <c r="E228" s="27" t="s">
        <v>184</v>
      </c>
    </row>
    <row r="229" spans="1:5" ht="18">
      <c r="A229" s="67" t="s">
        <v>304</v>
      </c>
      <c r="B229" s="58"/>
      <c r="C229" s="77">
        <f>C162*C228*C226*10^-12/(Cr*10^-6)</f>
        <v>1.4729894976253075</v>
      </c>
      <c r="D229" s="68" t="s">
        <v>7</v>
      </c>
      <c r="E229" s="27"/>
    </row>
    <row r="230" spans="1:5">
      <c r="A230" s="67" t="s">
        <v>305</v>
      </c>
      <c r="B230" s="58"/>
      <c r="C230" s="77">
        <f>C221*Cr*10^-6/(C228*C226*10^-12)</f>
        <v>12.121212121212121</v>
      </c>
      <c r="D230" s="68" t="s">
        <v>10</v>
      </c>
      <c r="E230" s="27"/>
    </row>
    <row r="231" spans="1:5" ht="17.25" thickBot="1">
      <c r="A231" s="69" t="s">
        <v>306</v>
      </c>
      <c r="B231" s="70"/>
      <c r="C231" s="78">
        <f>C230*Nps</f>
        <v>48.484848484848484</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phoneticPr fontId="67" type="noConversion"/>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6.5"/>
  <cols>
    <col min="1" max="1" width="37.875" bestFit="1" customWidth="1"/>
    <col min="2" max="2" width="38.875" bestFit="1" customWidth="1"/>
    <col min="3" max="3" width="10.125" bestFit="1" customWidth="1"/>
    <col min="4" max="4" width="8.75" bestFit="1" customWidth="1"/>
    <col min="5" max="5" width="12.75" customWidth="1"/>
    <col min="6" max="6" width="17.375" bestFit="1" customWidth="1"/>
    <col min="7" max="7" width="10.125" bestFit="1" customWidth="1"/>
    <col min="8" max="8" width="10.625" bestFit="1" customWidth="1"/>
    <col min="9" max="10" width="12.75" customWidth="1"/>
    <col min="11" max="11" width="51.25" customWidth="1"/>
    <col min="12" max="12" width="53" customWidth="1"/>
    <col min="13" max="13" width="52.375" customWidth="1"/>
    <col min="14" max="14" width="53" bestFit="1" customWidth="1"/>
    <col min="15" max="15" width="46.625" bestFit="1" customWidth="1"/>
    <col min="16" max="16" width="39" bestFit="1" customWidth="1"/>
    <col min="17" max="17" width="43.25" bestFit="1" customWidth="1"/>
    <col min="18" max="65" width="12.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1.035897435897436</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0.36</v>
      </c>
      <c r="B66" s="20">
        <f t="shared" ref="B66:B141" si="1">Ln_selected</f>
        <v>6</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1.1287671232876713</v>
      </c>
      <c r="V66" s="20">
        <f t="shared" ref="V66:V141" si="5">Mg_min</f>
        <v>0.98536585365853657</v>
      </c>
      <c r="X66" s="20">
        <v>1E-3</v>
      </c>
      <c r="Y66" s="20">
        <f t="shared" ref="Y66:Y141" si="6">Ln_selected</f>
        <v>6</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1.035897435897436</v>
      </c>
    </row>
    <row r="67" spans="1:44" s="20" customFormat="1">
      <c r="A67" s="20">
        <f t="shared" si="0"/>
        <v>0.36</v>
      </c>
      <c r="B67" s="20">
        <f t="shared" si="1"/>
        <v>6</v>
      </c>
      <c r="C67" s="20">
        <f>C66+0.05</f>
        <v>0.05</v>
      </c>
      <c r="D67" s="20">
        <f t="shared" ref="D67:D134" si="7">C67^2</f>
        <v>2.5000000000000005E-3</v>
      </c>
      <c r="E67" s="20">
        <f t="shared" ref="E67:E134" si="8">B67*D67</f>
        <v>1.5000000000000003E-2</v>
      </c>
      <c r="F67" s="20">
        <f t="shared" ref="F67:F134" si="9">C67^2-1</f>
        <v>-0.99750000000000005</v>
      </c>
      <c r="G67" s="20">
        <f>1</f>
        <v>1</v>
      </c>
      <c r="H67" s="20">
        <f t="shared" ref="H67:H134" si="10">C67*B67*A67</f>
        <v>0.10800000000000001</v>
      </c>
      <c r="I67" s="20" t="str">
        <f t="shared" ref="I67:I134" si="11">COMPLEX(G67,H67,"j")</f>
        <v>1+0.108j</v>
      </c>
      <c r="K67" s="20" t="str">
        <f t="shared" ref="K67:K134" si="12">IMPRODUCT(I67,F67)</f>
        <v>-0.9975-0.10773j</v>
      </c>
      <c r="M67" s="20" t="str">
        <f t="shared" si="2"/>
        <v>-0.9825-0.10773j</v>
      </c>
      <c r="O67" s="20" t="str">
        <f t="shared" si="3"/>
        <v>-0.0150858009280787+0.00165414079794597j</v>
      </c>
      <c r="S67" s="20">
        <f t="shared" ref="S67:S134" si="13">IMABS(O67)</f>
        <v>1.5176217296185816E-2</v>
      </c>
      <c r="U67" s="20">
        <f t="shared" si="4"/>
        <v>1.1287671232876713</v>
      </c>
      <c r="V67" s="20">
        <f t="shared" si="5"/>
        <v>0.98536585365853657</v>
      </c>
      <c r="X67" s="20">
        <f>X66</f>
        <v>1E-3</v>
      </c>
      <c r="Y67" s="20">
        <f t="shared" si="6"/>
        <v>6</v>
      </c>
      <c r="Z67" s="20">
        <f>Z66+0.05</f>
        <v>0.05</v>
      </c>
      <c r="AA67" s="20">
        <f t="shared" ref="AA67:AA134" si="14">Z67^2</f>
        <v>2.5000000000000005E-3</v>
      </c>
      <c r="AB67" s="20">
        <f t="shared" ref="AB67:AB134" si="15">Y67*AA67</f>
        <v>1.5000000000000003E-2</v>
      </c>
      <c r="AC67" s="20">
        <f t="shared" ref="AC67:AC134" si="16">Z67^2-1</f>
        <v>-0.99750000000000005</v>
      </c>
      <c r="AD67" s="20">
        <v>1</v>
      </c>
      <c r="AE67" s="20">
        <f t="shared" ref="AE67:AE134" si="17">Z67*Y67*X67</f>
        <v>3.0000000000000003E-4</v>
      </c>
      <c r="AF67" s="20" t="str">
        <f t="shared" ref="AF67:AF134" si="18">COMPLEX(AD67,AE67,"j")</f>
        <v>1+0.0003j</v>
      </c>
      <c r="AH67" s="20" t="str">
        <f t="shared" ref="AH67:AH134" si="19">IMPRODUCT(AF67,AC67)</f>
        <v>-0.9975-0.00029925j</v>
      </c>
      <c r="AI67" s="20" t="str">
        <f t="shared" ref="AI67:AI134" si="20">IMSUM(AH67,AB67)</f>
        <v>-0.9825-0.00029925j</v>
      </c>
      <c r="AK67" s="20" t="str">
        <f t="shared" ref="AK67:AK134" si="21">IMDIV(AB67,AI67)</f>
        <v>-0.0152671741561975+4.65007823536093E-06j</v>
      </c>
      <c r="AO67" s="20">
        <f t="shared" ref="AO67:AO134" si="22">IMABS(AK67)</f>
        <v>1.5267174864358253E-2</v>
      </c>
      <c r="AP67" s="20">
        <v>1</v>
      </c>
      <c r="AR67" s="20">
        <f>Compensation!$C$16</f>
        <v>1.035897435897436</v>
      </c>
    </row>
    <row r="68" spans="1:44" s="20" customFormat="1">
      <c r="A68" s="20">
        <f t="shared" si="0"/>
        <v>0.36</v>
      </c>
      <c r="B68" s="20">
        <f t="shared" si="1"/>
        <v>6</v>
      </c>
      <c r="C68" s="20">
        <f t="shared" ref="C68:C135" si="23">C67+0.05</f>
        <v>0.1</v>
      </c>
      <c r="D68" s="20">
        <f t="shared" si="7"/>
        <v>1.0000000000000002E-2</v>
      </c>
      <c r="E68" s="20">
        <f t="shared" si="8"/>
        <v>6.0000000000000012E-2</v>
      </c>
      <c r="F68" s="20">
        <f t="shared" si="9"/>
        <v>-0.99</v>
      </c>
      <c r="G68" s="20">
        <f>1</f>
        <v>1</v>
      </c>
      <c r="H68" s="20">
        <f t="shared" si="10"/>
        <v>0.21600000000000003</v>
      </c>
      <c r="I68" s="20" t="str">
        <f t="shared" si="11"/>
        <v>1+0.216j</v>
      </c>
      <c r="K68" s="20" t="str">
        <f t="shared" si="12"/>
        <v>-0.99-0.21384j</v>
      </c>
      <c r="M68" s="20" t="str">
        <f t="shared" si="2"/>
        <v>-0.93-0.21384j</v>
      </c>
      <c r="O68" s="20" t="str">
        <f t="shared" si="3"/>
        <v>-0.061276424449948+0.0140896243057816j</v>
      </c>
      <c r="S68" s="20">
        <f t="shared" si="13"/>
        <v>6.2875414165222465E-2</v>
      </c>
      <c r="U68" s="20">
        <f t="shared" si="4"/>
        <v>1.1287671232876713</v>
      </c>
      <c r="V68" s="20">
        <f t="shared" si="5"/>
        <v>0.98536585365853657</v>
      </c>
      <c r="X68" s="20">
        <f t="shared" ref="X68:X135" si="24">X67</f>
        <v>1E-3</v>
      </c>
      <c r="Y68" s="20">
        <f t="shared" si="6"/>
        <v>6</v>
      </c>
      <c r="Z68" s="20">
        <f t="shared" ref="Z68:Z135" si="25">Z67+0.05</f>
        <v>0.1</v>
      </c>
      <c r="AA68" s="20">
        <f t="shared" si="14"/>
        <v>1.0000000000000002E-2</v>
      </c>
      <c r="AB68" s="20">
        <f t="shared" si="15"/>
        <v>6.0000000000000012E-2</v>
      </c>
      <c r="AC68" s="20">
        <f t="shared" si="16"/>
        <v>-0.99</v>
      </c>
      <c r="AD68" s="20">
        <v>1</v>
      </c>
      <c r="AE68" s="20">
        <f t="shared" si="17"/>
        <v>6.0000000000000006E-4</v>
      </c>
      <c r="AF68" s="20" t="str">
        <f t="shared" si="18"/>
        <v>1+0.0006j</v>
      </c>
      <c r="AH68" s="20" t="str">
        <f t="shared" si="19"/>
        <v>-0.99-0.000594j</v>
      </c>
      <c r="AI68" s="20" t="str">
        <f t="shared" si="20"/>
        <v>-0.93-0.000594j</v>
      </c>
      <c r="AK68" s="20" t="str">
        <f t="shared" si="21"/>
        <v>-0.0645161027129106+0.0000412070591521171j</v>
      </c>
      <c r="AO68" s="20">
        <f t="shared" si="22"/>
        <v>6.4516115872582977E-2</v>
      </c>
      <c r="AP68" s="20">
        <v>2</v>
      </c>
      <c r="AR68" s="20">
        <f>Compensation!$C$16</f>
        <v>1.035897435897436</v>
      </c>
    </row>
    <row r="69" spans="1:44" s="20" customFormat="1">
      <c r="A69" s="20">
        <f t="shared" si="0"/>
        <v>0.36</v>
      </c>
      <c r="B69" s="20">
        <f t="shared" si="1"/>
        <v>6</v>
      </c>
      <c r="C69" s="20">
        <f t="shared" si="23"/>
        <v>0.15000000000000002</v>
      </c>
      <c r="D69" s="20">
        <f t="shared" si="7"/>
        <v>2.2500000000000006E-2</v>
      </c>
      <c r="E69" s="20">
        <f t="shared" si="8"/>
        <v>0.13500000000000004</v>
      </c>
      <c r="F69" s="20">
        <f t="shared" si="9"/>
        <v>-0.97750000000000004</v>
      </c>
      <c r="G69" s="20">
        <f>1</f>
        <v>1</v>
      </c>
      <c r="H69" s="20">
        <f t="shared" si="10"/>
        <v>0.32400000000000001</v>
      </c>
      <c r="I69" s="20" t="str">
        <f t="shared" si="11"/>
        <v>1+0.324j</v>
      </c>
      <c r="K69" s="20" t="str">
        <f t="shared" si="12"/>
        <v>-0.9775-0.31671j</v>
      </c>
      <c r="M69" s="20" t="str">
        <f t="shared" si="2"/>
        <v>-0.8425-0.31671j</v>
      </c>
      <c r="O69" s="20" t="str">
        <f t="shared" si="3"/>
        <v>-0.140397344854741+0.0527777366040889j</v>
      </c>
      <c r="S69" s="20">
        <f t="shared" si="13"/>
        <v>0.1499896793893222</v>
      </c>
      <c r="U69" s="20">
        <f t="shared" si="4"/>
        <v>1.1287671232876713</v>
      </c>
      <c r="V69" s="20">
        <f t="shared" si="5"/>
        <v>0.98536585365853657</v>
      </c>
      <c r="X69" s="20">
        <f t="shared" si="24"/>
        <v>1E-3</v>
      </c>
      <c r="Y69" s="20">
        <f t="shared" si="6"/>
        <v>6</v>
      </c>
      <c r="Z69" s="20">
        <f t="shared" si="25"/>
        <v>0.15000000000000002</v>
      </c>
      <c r="AA69" s="20">
        <f t="shared" si="14"/>
        <v>2.2500000000000006E-2</v>
      </c>
      <c r="AB69" s="20">
        <f t="shared" si="15"/>
        <v>0.13500000000000004</v>
      </c>
      <c r="AC69" s="20">
        <f t="shared" si="16"/>
        <v>-0.97750000000000004</v>
      </c>
      <c r="AD69" s="20">
        <v>1</v>
      </c>
      <c r="AE69" s="20">
        <f t="shared" si="17"/>
        <v>9.0000000000000019E-4</v>
      </c>
      <c r="AF69" s="20" t="str">
        <f t="shared" si="18"/>
        <v>1+0.0009j</v>
      </c>
      <c r="AH69" s="20" t="str">
        <f t="shared" si="19"/>
        <v>-0.9775-0.00087975j</v>
      </c>
      <c r="AI69" s="20" t="str">
        <f t="shared" si="20"/>
        <v>-0.8425-0.00087975j</v>
      </c>
      <c r="AK69" s="20" t="str">
        <f t="shared" si="21"/>
        <v>-0.160237214004238+0.000167321886077423j</v>
      </c>
      <c r="AO69" s="20">
        <f t="shared" si="22"/>
        <v>0.16023730136411285</v>
      </c>
      <c r="AP69" s="20">
        <v>3</v>
      </c>
      <c r="AR69" s="20">
        <f>Compensation!$C$16</f>
        <v>1.035897435897436</v>
      </c>
    </row>
    <row r="70" spans="1:44" s="20" customFormat="1">
      <c r="A70" s="20">
        <f t="shared" si="0"/>
        <v>0.36</v>
      </c>
      <c r="B70" s="20">
        <f t="shared" si="1"/>
        <v>6</v>
      </c>
      <c r="C70" s="20">
        <f t="shared" si="23"/>
        <v>0.2</v>
      </c>
      <c r="D70" s="20">
        <f t="shared" si="7"/>
        <v>4.0000000000000008E-2</v>
      </c>
      <c r="E70" s="20">
        <f t="shared" si="8"/>
        <v>0.24000000000000005</v>
      </c>
      <c r="F70" s="20">
        <f t="shared" si="9"/>
        <v>-0.96</v>
      </c>
      <c r="G70" s="20">
        <f>1</f>
        <v>1</v>
      </c>
      <c r="H70" s="20">
        <f t="shared" si="10"/>
        <v>0.43200000000000005</v>
      </c>
      <c r="I70" s="20" t="str">
        <f t="shared" si="11"/>
        <v>1+0.432j</v>
      </c>
      <c r="K70" s="20" t="str">
        <f t="shared" si="12"/>
        <v>-0.96-0.41472j</v>
      </c>
      <c r="M70" s="20" t="str">
        <f t="shared" si="2"/>
        <v>-0.72-0.41472j</v>
      </c>
      <c r="O70" s="20" t="str">
        <f t="shared" si="3"/>
        <v>-0.250292341454819+0.144168388677976j</v>
      </c>
      <c r="P70" s="303" t="s">
        <v>595</v>
      </c>
      <c r="S70" s="20">
        <f t="shared" si="13"/>
        <v>0.28884386869888662</v>
      </c>
      <c r="U70" s="20">
        <f t="shared" si="4"/>
        <v>1.1287671232876713</v>
      </c>
      <c r="V70" s="20">
        <f t="shared" si="5"/>
        <v>0.98536585365853657</v>
      </c>
      <c r="X70" s="20">
        <f t="shared" si="24"/>
        <v>1E-3</v>
      </c>
      <c r="Y70" s="20">
        <f t="shared" si="6"/>
        <v>6</v>
      </c>
      <c r="Z70" s="20">
        <f t="shared" si="25"/>
        <v>0.2</v>
      </c>
      <c r="AA70" s="20">
        <f t="shared" si="14"/>
        <v>4.0000000000000008E-2</v>
      </c>
      <c r="AB70" s="20">
        <f t="shared" si="15"/>
        <v>0.24000000000000005</v>
      </c>
      <c r="AC70" s="20">
        <f t="shared" si="16"/>
        <v>-0.96</v>
      </c>
      <c r="AD70" s="20">
        <v>1</v>
      </c>
      <c r="AE70" s="20">
        <f t="shared" si="17"/>
        <v>1.2000000000000001E-3</v>
      </c>
      <c r="AF70" s="20" t="str">
        <f t="shared" si="18"/>
        <v>1+0.0012j</v>
      </c>
      <c r="AH70" s="20" t="str">
        <f t="shared" si="19"/>
        <v>-0.96-0.001152j</v>
      </c>
      <c r="AI70" s="20" t="str">
        <f t="shared" si="20"/>
        <v>-0.72-0.001152j</v>
      </c>
      <c r="AK70" s="20" t="str">
        <f t="shared" si="21"/>
        <v>-0.333332480002185+0.000533331968003495j</v>
      </c>
      <c r="AO70" s="20">
        <f t="shared" si="22"/>
        <v>0.33333290666748638</v>
      </c>
      <c r="AP70" s="20">
        <v>4</v>
      </c>
      <c r="AR70" s="20">
        <f>Compensation!$C$16</f>
        <v>1.035897435897436</v>
      </c>
    </row>
    <row r="71" spans="1:44" s="20" customFormat="1" ht="18">
      <c r="A71" s="20">
        <f t="shared" si="0"/>
        <v>0.36</v>
      </c>
      <c r="B71" s="20">
        <f t="shared" si="1"/>
        <v>6</v>
      </c>
      <c r="C71" s="20">
        <f t="shared" si="23"/>
        <v>0.25</v>
      </c>
      <c r="D71" s="20">
        <f t="shared" si="7"/>
        <v>6.25E-2</v>
      </c>
      <c r="E71" s="20">
        <f t="shared" si="8"/>
        <v>0.375</v>
      </c>
      <c r="F71" s="20">
        <f t="shared" si="9"/>
        <v>-0.9375</v>
      </c>
      <c r="G71" s="20">
        <f>1</f>
        <v>1</v>
      </c>
      <c r="H71" s="20">
        <f t="shared" si="10"/>
        <v>0.54</v>
      </c>
      <c r="I71" s="20" t="str">
        <f t="shared" si="11"/>
        <v>1+0.54j</v>
      </c>
      <c r="K71" s="20" t="str">
        <f t="shared" si="12"/>
        <v>-0.9375-0.50625j</v>
      </c>
      <c r="M71" s="20" t="str">
        <f t="shared" si="2"/>
        <v>-0.5625-0.50625j</v>
      </c>
      <c r="O71" s="20" t="str">
        <f t="shared" si="3"/>
        <v>-0.368324125230203+0.331491712707182j</v>
      </c>
      <c r="P71" s="28" t="s">
        <v>75</v>
      </c>
      <c r="S71" s="20">
        <f t="shared" si="13"/>
        <v>0.4955294308314443</v>
      </c>
      <c r="U71" s="20">
        <f t="shared" si="4"/>
        <v>1.1287671232876713</v>
      </c>
      <c r="V71" s="20">
        <f t="shared" si="5"/>
        <v>0.98536585365853657</v>
      </c>
      <c r="X71" s="20">
        <f t="shared" si="24"/>
        <v>1E-3</v>
      </c>
      <c r="Y71" s="20">
        <f t="shared" si="6"/>
        <v>6</v>
      </c>
      <c r="Z71" s="20">
        <f t="shared" si="25"/>
        <v>0.25</v>
      </c>
      <c r="AA71" s="20">
        <f t="shared" si="14"/>
        <v>6.25E-2</v>
      </c>
      <c r="AB71" s="20">
        <f t="shared" si="15"/>
        <v>0.375</v>
      </c>
      <c r="AC71" s="20">
        <f t="shared" si="16"/>
        <v>-0.9375</v>
      </c>
      <c r="AD71" s="20">
        <v>1</v>
      </c>
      <c r="AE71" s="20">
        <f t="shared" si="17"/>
        <v>1.5E-3</v>
      </c>
      <c r="AF71" s="20" t="str">
        <f t="shared" si="18"/>
        <v>1+0.0015j</v>
      </c>
      <c r="AH71" s="20" t="str">
        <f t="shared" si="19"/>
        <v>-0.9375-0.00140625j</v>
      </c>
      <c r="AI71" s="20" t="str">
        <f t="shared" si="20"/>
        <v>-0.5625-0.00140625j</v>
      </c>
      <c r="AK71" s="20" t="str">
        <f t="shared" si="21"/>
        <v>-0.666662500026042+0.0016666562500651j</v>
      </c>
      <c r="AO71" s="20">
        <f t="shared" si="22"/>
        <v>0.6666645833430993</v>
      </c>
      <c r="AP71" s="20">
        <v>5</v>
      </c>
      <c r="AR71" s="20">
        <f>Compensation!$C$16</f>
        <v>1.035897435897436</v>
      </c>
    </row>
    <row r="72" spans="1:44" s="20" customFormat="1" ht="18">
      <c r="A72" s="20">
        <f t="shared" si="0"/>
        <v>0.36</v>
      </c>
      <c r="B72" s="20">
        <f t="shared" si="1"/>
        <v>6</v>
      </c>
      <c r="C72" s="20">
        <f t="shared" si="23"/>
        <v>0.3</v>
      </c>
      <c r="D72" s="20">
        <f t="shared" si="7"/>
        <v>0.09</v>
      </c>
      <c r="E72" s="20">
        <f t="shared" si="8"/>
        <v>0.54</v>
      </c>
      <c r="F72" s="20">
        <f t="shared" si="9"/>
        <v>-0.91</v>
      </c>
      <c r="G72" s="20">
        <f>1</f>
        <v>1</v>
      </c>
      <c r="H72" s="20">
        <f t="shared" si="10"/>
        <v>0.64799999999999991</v>
      </c>
      <c r="I72" s="20" t="str">
        <f t="shared" si="11"/>
        <v>1+0.648j</v>
      </c>
      <c r="K72" s="20" t="str">
        <f t="shared" si="12"/>
        <v>-0.91-0.58968j</v>
      </c>
      <c r="M72" s="20" t="str">
        <f t="shared" si="2"/>
        <v>-0.37-0.58968j</v>
      </c>
      <c r="O72" s="20" t="str">
        <f t="shared" si="3"/>
        <v>-0.412279658931496+0.657062349401958j</v>
      </c>
      <c r="P72" s="28" t="s">
        <v>72</v>
      </c>
      <c r="S72" s="20">
        <f t="shared" si="13"/>
        <v>0.77569675013518735</v>
      </c>
      <c r="U72" s="20">
        <f t="shared" si="4"/>
        <v>1.1287671232876713</v>
      </c>
      <c r="V72" s="20">
        <f t="shared" si="5"/>
        <v>0.98536585365853657</v>
      </c>
      <c r="X72" s="20">
        <f t="shared" si="24"/>
        <v>1E-3</v>
      </c>
      <c r="Y72" s="20">
        <f t="shared" si="6"/>
        <v>6</v>
      </c>
      <c r="Z72" s="20">
        <f t="shared" si="25"/>
        <v>0.3</v>
      </c>
      <c r="AA72" s="20">
        <f t="shared" si="14"/>
        <v>0.09</v>
      </c>
      <c r="AB72" s="20">
        <f t="shared" si="15"/>
        <v>0.54</v>
      </c>
      <c r="AC72" s="20">
        <f t="shared" si="16"/>
        <v>-0.91</v>
      </c>
      <c r="AD72" s="20">
        <v>1</v>
      </c>
      <c r="AE72" s="20">
        <f t="shared" si="17"/>
        <v>1.8E-3</v>
      </c>
      <c r="AF72" s="20" t="str">
        <f t="shared" si="18"/>
        <v>1+0.0018j</v>
      </c>
      <c r="AH72" s="20" t="str">
        <f t="shared" si="19"/>
        <v>-0.91-0.001638j</v>
      </c>
      <c r="AI72" s="20" t="str">
        <f t="shared" si="20"/>
        <v>-0.37-0.001638j</v>
      </c>
      <c r="AK72" s="20" t="str">
        <f t="shared" si="21"/>
        <v>-1.45943085670414+0.00646093984670643j</v>
      </c>
      <c r="AO72" s="20">
        <f t="shared" si="22"/>
        <v>1.4594451580117298</v>
      </c>
      <c r="AP72" s="20">
        <v>6</v>
      </c>
      <c r="AR72" s="20">
        <f>Compensation!$C$16</f>
        <v>1.035897435897436</v>
      </c>
    </row>
    <row r="73" spans="1:44" s="20" customFormat="1" ht="18">
      <c r="A73" s="20">
        <f t="shared" si="0"/>
        <v>0.36</v>
      </c>
      <c r="B73" s="20">
        <f t="shared" si="1"/>
        <v>6</v>
      </c>
      <c r="C73" s="20">
        <f t="shared" si="23"/>
        <v>0.35</v>
      </c>
      <c r="D73" s="20">
        <f t="shared" si="7"/>
        <v>0.12249999999999998</v>
      </c>
      <c r="E73" s="20">
        <f t="shared" si="8"/>
        <v>0.73499999999999988</v>
      </c>
      <c r="F73" s="20">
        <f t="shared" si="9"/>
        <v>-0.87750000000000006</v>
      </c>
      <c r="G73" s="20">
        <f>1</f>
        <v>1</v>
      </c>
      <c r="H73" s="20">
        <f t="shared" si="10"/>
        <v>0.75599999999999989</v>
      </c>
      <c r="I73" s="20" t="str">
        <f t="shared" si="11"/>
        <v>1+0.756j</v>
      </c>
      <c r="K73" s="20" t="str">
        <f t="shared" si="12"/>
        <v>-0.8775-0.66339j</v>
      </c>
      <c r="M73" s="20" t="str">
        <f t="shared" si="2"/>
        <v>-0.1425-0.66339j</v>
      </c>
      <c r="O73" s="20" t="str">
        <f t="shared" si="3"/>
        <v>-0.227496083064809+1.05907808101308j</v>
      </c>
      <c r="P73" s="28" t="s">
        <v>76</v>
      </c>
      <c r="S73" s="20">
        <f t="shared" si="13"/>
        <v>1.083236285162281</v>
      </c>
      <c r="U73" s="20">
        <f t="shared" si="4"/>
        <v>1.1287671232876713</v>
      </c>
      <c r="V73" s="20">
        <f t="shared" si="5"/>
        <v>0.98536585365853657</v>
      </c>
      <c r="X73" s="20">
        <f t="shared" si="24"/>
        <v>1E-3</v>
      </c>
      <c r="Y73" s="20">
        <f t="shared" si="6"/>
        <v>6</v>
      </c>
      <c r="Z73" s="20">
        <f t="shared" si="25"/>
        <v>0.35</v>
      </c>
      <c r="AA73" s="20">
        <f t="shared" si="14"/>
        <v>0.12249999999999998</v>
      </c>
      <c r="AB73" s="20">
        <f t="shared" si="15"/>
        <v>0.73499999999999988</v>
      </c>
      <c r="AC73" s="20">
        <f t="shared" si="16"/>
        <v>-0.87750000000000006</v>
      </c>
      <c r="AD73" s="20">
        <v>1</v>
      </c>
      <c r="AE73" s="20">
        <f t="shared" si="17"/>
        <v>2.0999999999999999E-3</v>
      </c>
      <c r="AF73" s="20" t="str">
        <f t="shared" si="18"/>
        <v>1+0.0021j</v>
      </c>
      <c r="AH73" s="20" t="str">
        <f t="shared" si="19"/>
        <v>-0.8775-0.00184275j</v>
      </c>
      <c r="AI73" s="20" t="str">
        <f t="shared" si="20"/>
        <v>-0.1425-0.00184275j</v>
      </c>
      <c r="AK73" s="20" t="str">
        <f t="shared" si="21"/>
        <v>-5.15703234832202+0.066688570946459j</v>
      </c>
      <c r="AO73" s="20">
        <f t="shared" si="22"/>
        <v>5.1574635245568734</v>
      </c>
      <c r="AP73" s="20">
        <v>7</v>
      </c>
      <c r="AR73" s="20">
        <f>Compensation!$C$16</f>
        <v>1.035897435897436</v>
      </c>
    </row>
    <row r="74" spans="1:44" s="20" customFormat="1" ht="18">
      <c r="A74" s="20">
        <f t="shared" si="0"/>
        <v>0.36</v>
      </c>
      <c r="B74" s="20">
        <f t="shared" si="1"/>
        <v>6</v>
      </c>
      <c r="C74" s="20">
        <f t="shared" si="23"/>
        <v>0.39999999999999997</v>
      </c>
      <c r="D74" s="20">
        <f t="shared" si="7"/>
        <v>0.15999999999999998</v>
      </c>
      <c r="E74" s="20">
        <f t="shared" si="8"/>
        <v>0.95999999999999985</v>
      </c>
      <c r="F74" s="20">
        <f t="shared" si="9"/>
        <v>-0.84000000000000008</v>
      </c>
      <c r="G74" s="20">
        <f>1</f>
        <v>1</v>
      </c>
      <c r="H74" s="20">
        <f t="shared" si="10"/>
        <v>0.86399999999999999</v>
      </c>
      <c r="I74" s="20" t="str">
        <f t="shared" si="11"/>
        <v>1+0.864j</v>
      </c>
      <c r="K74" s="20" t="str">
        <f t="shared" si="12"/>
        <v>-0.84-0.72576j</v>
      </c>
      <c r="M74" s="20" t="str">
        <f t="shared" si="2"/>
        <v>0.12-0.72576j</v>
      </c>
      <c r="O74" s="20" t="str">
        <f t="shared" si="3"/>
        <v>0.212888798813273+1.28755145522267j</v>
      </c>
      <c r="P74" s="28" t="s">
        <v>74</v>
      </c>
      <c r="S74" s="20">
        <f t="shared" si="13"/>
        <v>1.3050327162589348</v>
      </c>
      <c r="U74" s="20">
        <f t="shared" si="4"/>
        <v>1.1287671232876713</v>
      </c>
      <c r="V74" s="20">
        <f t="shared" si="5"/>
        <v>0.98536585365853657</v>
      </c>
      <c r="X74" s="20">
        <f t="shared" si="24"/>
        <v>1E-3</v>
      </c>
      <c r="Y74" s="20">
        <f t="shared" si="6"/>
        <v>6</v>
      </c>
      <c r="Z74" s="20">
        <f t="shared" si="25"/>
        <v>0.39999999999999997</v>
      </c>
      <c r="AA74" s="20">
        <f t="shared" si="14"/>
        <v>0.15999999999999998</v>
      </c>
      <c r="AB74" s="20">
        <f t="shared" si="15"/>
        <v>0.95999999999999985</v>
      </c>
      <c r="AC74" s="20">
        <f t="shared" si="16"/>
        <v>-0.84000000000000008</v>
      </c>
      <c r="AD74" s="20">
        <v>1</v>
      </c>
      <c r="AE74" s="20">
        <f t="shared" si="17"/>
        <v>2.3999999999999998E-3</v>
      </c>
      <c r="AF74" s="20" t="str">
        <f t="shared" si="18"/>
        <v>1+0.0024j</v>
      </c>
      <c r="AH74" s="20" t="str">
        <f t="shared" si="19"/>
        <v>-0.84-0.002016j</v>
      </c>
      <c r="AI74" s="20" t="str">
        <f t="shared" si="20"/>
        <v>0.12-0.002016j</v>
      </c>
      <c r="AK74" s="20" t="str">
        <f t="shared" si="21"/>
        <v>7.99774271709553+0.134362077647205j</v>
      </c>
      <c r="AO74" s="20">
        <f t="shared" si="22"/>
        <v>7.9988712789220617</v>
      </c>
      <c r="AP74" s="20">
        <v>8</v>
      </c>
      <c r="AR74" s="20">
        <f>Compensation!$C$16</f>
        <v>1.035897435897436</v>
      </c>
    </row>
    <row r="75" spans="1:44" s="20" customFormat="1" ht="18">
      <c r="P75" s="28" t="s">
        <v>608</v>
      </c>
    </row>
    <row r="76" spans="1:44" s="20" customFormat="1" ht="18">
      <c r="P76" s="28" t="s">
        <v>609</v>
      </c>
    </row>
    <row r="77" spans="1:44" s="20" customFormat="1" ht="18">
      <c r="A77" s="20">
        <f t="shared" si="0"/>
        <v>0.36</v>
      </c>
      <c r="B77" s="20">
        <f t="shared" si="1"/>
        <v>6</v>
      </c>
      <c r="C77" s="20">
        <f>C74+0.05</f>
        <v>0.44999999999999996</v>
      </c>
      <c r="D77" s="20">
        <f t="shared" si="7"/>
        <v>0.20249999999999996</v>
      </c>
      <c r="E77" s="20">
        <f t="shared" si="8"/>
        <v>1.2149999999999999</v>
      </c>
      <c r="F77" s="20">
        <f t="shared" si="9"/>
        <v>-0.7975000000000001</v>
      </c>
      <c r="G77" s="20">
        <f>1</f>
        <v>1</v>
      </c>
      <c r="H77" s="20">
        <f t="shared" si="10"/>
        <v>0.97199999999999986</v>
      </c>
      <c r="I77" s="20" t="str">
        <f t="shared" si="11"/>
        <v>1+0.972j</v>
      </c>
      <c r="K77" s="20" t="str">
        <f t="shared" si="12"/>
        <v>-0.7975-0.77517j</v>
      </c>
      <c r="M77" s="20" t="str">
        <f t="shared" si="2"/>
        <v>0.4175-0.77517j</v>
      </c>
      <c r="O77" s="20" t="str">
        <f t="shared" si="3"/>
        <v>0.654367797368043+1.21496116284021j</v>
      </c>
      <c r="P77" s="28" t="s">
        <v>77</v>
      </c>
      <c r="S77" s="20">
        <f t="shared" si="13"/>
        <v>1.3799738553473901</v>
      </c>
      <c r="U77" s="20">
        <f t="shared" si="4"/>
        <v>1.1287671232876713</v>
      </c>
      <c r="V77" s="20">
        <f t="shared" si="5"/>
        <v>0.98536585365853657</v>
      </c>
      <c r="X77" s="20">
        <f>X74</f>
        <v>1E-3</v>
      </c>
      <c r="Y77" s="20">
        <f t="shared" si="6"/>
        <v>6</v>
      </c>
      <c r="Z77" s="20">
        <f>Z74+0.05</f>
        <v>0.44999999999999996</v>
      </c>
      <c r="AA77" s="20">
        <f t="shared" si="14"/>
        <v>0.20249999999999996</v>
      </c>
      <c r="AB77" s="20">
        <f t="shared" si="15"/>
        <v>1.2149999999999999</v>
      </c>
      <c r="AC77" s="20">
        <f t="shared" si="16"/>
        <v>-0.7975000000000001</v>
      </c>
      <c r="AD77" s="20">
        <v>1</v>
      </c>
      <c r="AE77" s="20">
        <f t="shared" si="17"/>
        <v>2.6999999999999997E-3</v>
      </c>
      <c r="AF77" s="20" t="str">
        <f t="shared" si="18"/>
        <v>1+0.0027j</v>
      </c>
      <c r="AH77" s="20" t="str">
        <f t="shared" si="19"/>
        <v>-0.7975-0.00215325j</v>
      </c>
      <c r="AI77" s="20" t="str">
        <f t="shared" si="20"/>
        <v>0.4175-0.00215325j</v>
      </c>
      <c r="AK77" s="20" t="str">
        <f t="shared" si="21"/>
        <v>2.91010223301236+0.0150088087023566j</v>
      </c>
      <c r="AO77" s="20">
        <f t="shared" si="22"/>
        <v>2.9101409366080859</v>
      </c>
      <c r="AP77" s="20">
        <v>9</v>
      </c>
      <c r="AR77" s="20">
        <f>Compensation!$C$16</f>
        <v>1.035897435897436</v>
      </c>
    </row>
    <row r="78" spans="1:44" s="20" customFormat="1" ht="18">
      <c r="A78" s="20">
        <f t="shared" si="0"/>
        <v>0.36</v>
      </c>
      <c r="B78" s="20">
        <f t="shared" si="1"/>
        <v>6</v>
      </c>
      <c r="C78" s="20">
        <f t="shared" si="23"/>
        <v>0.49999999999999994</v>
      </c>
      <c r="D78" s="20">
        <f t="shared" si="7"/>
        <v>0.24999999999999994</v>
      </c>
      <c r="E78" s="20">
        <f t="shared" si="8"/>
        <v>1.4999999999999996</v>
      </c>
      <c r="F78" s="20">
        <f t="shared" si="9"/>
        <v>-0.75</v>
      </c>
      <c r="G78" s="20">
        <f>1</f>
        <v>1</v>
      </c>
      <c r="H78" s="20">
        <f t="shared" si="10"/>
        <v>1.0799999999999998</v>
      </c>
      <c r="I78" s="20" t="str">
        <f t="shared" si="11"/>
        <v>1+1.08j</v>
      </c>
      <c r="K78" s="20" t="str">
        <f t="shared" si="12"/>
        <v>-0.75-0.81j</v>
      </c>
      <c r="M78" s="20" t="str">
        <f t="shared" si="2"/>
        <v>0.75-0.81j</v>
      </c>
      <c r="O78" s="20" t="str">
        <f t="shared" si="3"/>
        <v>0.923190546528803+0.997045790251108j</v>
      </c>
      <c r="P78" s="28" t="s">
        <v>78</v>
      </c>
      <c r="S78" s="20">
        <f t="shared" si="13"/>
        <v>1.3588160629966097</v>
      </c>
      <c r="U78" s="20">
        <f t="shared" si="4"/>
        <v>1.1287671232876713</v>
      </c>
      <c r="V78" s="20">
        <f t="shared" si="5"/>
        <v>0.98536585365853657</v>
      </c>
      <c r="X78" s="20">
        <f t="shared" si="24"/>
        <v>1E-3</v>
      </c>
      <c r="Y78" s="20">
        <f t="shared" si="6"/>
        <v>6</v>
      </c>
      <c r="Z78" s="20">
        <f t="shared" si="25"/>
        <v>0.49999999999999994</v>
      </c>
      <c r="AA78" s="20">
        <f t="shared" si="14"/>
        <v>0.24999999999999994</v>
      </c>
      <c r="AB78" s="20">
        <f t="shared" si="15"/>
        <v>1.4999999999999996</v>
      </c>
      <c r="AC78" s="20">
        <f t="shared" si="16"/>
        <v>-0.75</v>
      </c>
      <c r="AD78" s="20">
        <v>1</v>
      </c>
      <c r="AE78" s="20">
        <f t="shared" si="17"/>
        <v>2.9999999999999996E-3</v>
      </c>
      <c r="AF78" s="20" t="str">
        <f t="shared" si="18"/>
        <v>1+0.003j</v>
      </c>
      <c r="AH78" s="20" t="str">
        <f t="shared" si="19"/>
        <v>-0.75-0.00225j</v>
      </c>
      <c r="AI78" s="20" t="str">
        <f t="shared" si="20"/>
        <v>0.75-0.00225j</v>
      </c>
      <c r="AK78" s="20" t="str">
        <f t="shared" si="21"/>
        <v>1.999982000162+0.00599994600048599j</v>
      </c>
      <c r="AO78" s="20">
        <f t="shared" si="22"/>
        <v>1.9999910000607508</v>
      </c>
      <c r="AP78" s="20">
        <v>10</v>
      </c>
      <c r="AR78" s="20">
        <f>Compensation!$C$16</f>
        <v>1.035897435897436</v>
      </c>
    </row>
    <row r="79" spans="1:44" s="20" customFormat="1" ht="18">
      <c r="P79" s="28" t="s">
        <v>596</v>
      </c>
    </row>
    <row r="80" spans="1:44" s="20" customFormat="1">
      <c r="P80" s="28"/>
    </row>
    <row r="81" spans="1:44" s="20" customFormat="1" ht="18">
      <c r="A81" s="20">
        <f t="shared" si="0"/>
        <v>0.36</v>
      </c>
      <c r="B81" s="20">
        <f t="shared" si="1"/>
        <v>6</v>
      </c>
      <c r="C81" s="20">
        <f>C78+0.05</f>
        <v>0.54999999999999993</v>
      </c>
      <c r="D81" s="20">
        <f t="shared" si="7"/>
        <v>0.30249999999999994</v>
      </c>
      <c r="E81" s="20">
        <f t="shared" si="8"/>
        <v>1.8149999999999995</v>
      </c>
      <c r="F81" s="20">
        <f t="shared" si="9"/>
        <v>-0.69750000000000001</v>
      </c>
      <c r="G81" s="20">
        <f>1</f>
        <v>1</v>
      </c>
      <c r="H81" s="20">
        <f t="shared" si="10"/>
        <v>1.1879999999999999</v>
      </c>
      <c r="I81" s="20" t="str">
        <f t="shared" si="11"/>
        <v>1+1.188j</v>
      </c>
      <c r="K81" s="20" t="str">
        <f t="shared" si="12"/>
        <v>-0.6975-0.82863j</v>
      </c>
      <c r="M81" s="20" t="str">
        <f t="shared" si="2"/>
        <v>1.1175-0.82863j</v>
      </c>
      <c r="O81" s="20" t="str">
        <f t="shared" si="3"/>
        <v>1.04796266708453+0.777067834296421j</v>
      </c>
      <c r="P81" s="28" t="s">
        <v>25</v>
      </c>
      <c r="S81" s="20">
        <f t="shared" si="13"/>
        <v>1.3046302812295334</v>
      </c>
      <c r="U81" s="20">
        <f t="shared" si="4"/>
        <v>1.1287671232876713</v>
      </c>
      <c r="V81" s="20">
        <f t="shared" si="5"/>
        <v>0.98536585365853657</v>
      </c>
      <c r="X81" s="20">
        <f>X78</f>
        <v>1E-3</v>
      </c>
      <c r="Y81" s="20">
        <f t="shared" si="6"/>
        <v>6</v>
      </c>
      <c r="Z81" s="20">
        <f>Z78+0.05</f>
        <v>0.54999999999999993</v>
      </c>
      <c r="AA81" s="20">
        <f t="shared" si="14"/>
        <v>0.30249999999999994</v>
      </c>
      <c r="AB81" s="20">
        <f t="shared" si="15"/>
        <v>1.8149999999999995</v>
      </c>
      <c r="AC81" s="20">
        <f t="shared" si="16"/>
        <v>-0.69750000000000001</v>
      </c>
      <c r="AD81" s="20">
        <v>1</v>
      </c>
      <c r="AE81" s="20">
        <f t="shared" si="17"/>
        <v>3.3E-3</v>
      </c>
      <c r="AF81" s="20" t="str">
        <f t="shared" si="18"/>
        <v>1+0.0033j</v>
      </c>
      <c r="AH81" s="20" t="str">
        <f t="shared" si="19"/>
        <v>-0.6975-0.00230175j</v>
      </c>
      <c r="AI81" s="20" t="str">
        <f t="shared" si="20"/>
        <v>1.1175-0.00230175j</v>
      </c>
      <c r="AK81" s="20" t="str">
        <f t="shared" si="21"/>
        <v>1.62415418336107+0.00334532160317794j</v>
      </c>
      <c r="AO81" s="20">
        <f t="shared" si="22"/>
        <v>1.6241576285896306</v>
      </c>
      <c r="AP81" s="20">
        <v>11</v>
      </c>
      <c r="AR81" s="20">
        <f>Compensation!$C$16</f>
        <v>1.035897435897436</v>
      </c>
    </row>
    <row r="82" spans="1:44" s="20" customFormat="1" ht="18">
      <c r="A82" s="20">
        <f t="shared" si="0"/>
        <v>0.36</v>
      </c>
      <c r="B82" s="20">
        <f t="shared" si="1"/>
        <v>6</v>
      </c>
      <c r="C82" s="20">
        <f t="shared" si="23"/>
        <v>0.6</v>
      </c>
      <c r="D82" s="20">
        <f t="shared" si="7"/>
        <v>0.36</v>
      </c>
      <c r="E82" s="20">
        <f t="shared" si="8"/>
        <v>2.16</v>
      </c>
      <c r="F82" s="20">
        <f t="shared" si="9"/>
        <v>-0.64</v>
      </c>
      <c r="G82" s="20">
        <f>1</f>
        <v>1</v>
      </c>
      <c r="H82" s="20">
        <f t="shared" si="10"/>
        <v>1.2959999999999998</v>
      </c>
      <c r="I82" s="20" t="str">
        <f t="shared" si="11"/>
        <v>1+1.296j</v>
      </c>
      <c r="K82" s="20" t="str">
        <f t="shared" si="12"/>
        <v>-0.64-0.82944j</v>
      </c>
      <c r="M82" s="20" t="str">
        <f t="shared" si="2"/>
        <v>1.52-0.82944j</v>
      </c>
      <c r="O82" s="20" t="str">
        <f t="shared" si="3"/>
        <v>1.09499468665034+0.597521311115303j</v>
      </c>
      <c r="P82" s="28" t="s">
        <v>26</v>
      </c>
      <c r="S82" s="20">
        <f t="shared" si="13"/>
        <v>1.2474153602667506</v>
      </c>
      <c r="U82" s="20">
        <f t="shared" si="4"/>
        <v>1.1287671232876713</v>
      </c>
      <c r="V82" s="20">
        <f t="shared" si="5"/>
        <v>0.98536585365853657</v>
      </c>
      <c r="X82" s="20">
        <f t="shared" si="24"/>
        <v>1E-3</v>
      </c>
      <c r="Y82" s="20">
        <f t="shared" si="6"/>
        <v>6</v>
      </c>
      <c r="Z82" s="20">
        <f t="shared" si="25"/>
        <v>0.6</v>
      </c>
      <c r="AA82" s="20">
        <f t="shared" si="14"/>
        <v>0.36</v>
      </c>
      <c r="AB82" s="20">
        <f t="shared" si="15"/>
        <v>2.16</v>
      </c>
      <c r="AC82" s="20">
        <f t="shared" si="16"/>
        <v>-0.64</v>
      </c>
      <c r="AD82" s="20">
        <v>1</v>
      </c>
      <c r="AE82" s="20">
        <f t="shared" si="17"/>
        <v>3.5999999999999999E-3</v>
      </c>
      <c r="AF82" s="20" t="str">
        <f t="shared" si="18"/>
        <v>1+0.0036j</v>
      </c>
      <c r="AH82" s="20" t="str">
        <f t="shared" si="19"/>
        <v>-0.64-0.002304j</v>
      </c>
      <c r="AI82" s="20" t="str">
        <f t="shared" si="20"/>
        <v>1.52-0.002304j</v>
      </c>
      <c r="AK82" s="20" t="str">
        <f t="shared" si="21"/>
        <v>1.42104936655073+0.00215401167140321j</v>
      </c>
      <c r="AO82" s="20">
        <f t="shared" si="22"/>
        <v>1.4210509990639011</v>
      </c>
      <c r="AP82" s="20">
        <v>12</v>
      </c>
      <c r="AR82" s="20">
        <f>Compensation!$C$16</f>
        <v>1.035897435897436</v>
      </c>
    </row>
    <row r="83" spans="1:44" s="20" customFormat="1" ht="18">
      <c r="A83" s="20">
        <f t="shared" si="0"/>
        <v>0.36</v>
      </c>
      <c r="B83" s="20">
        <f t="shared" si="1"/>
        <v>6</v>
      </c>
      <c r="C83" s="20">
        <f t="shared" si="23"/>
        <v>0.65</v>
      </c>
      <c r="D83" s="20">
        <f t="shared" si="7"/>
        <v>0.42250000000000004</v>
      </c>
      <c r="E83" s="20">
        <f t="shared" si="8"/>
        <v>2.5350000000000001</v>
      </c>
      <c r="F83" s="20">
        <f t="shared" si="9"/>
        <v>-0.5774999999999999</v>
      </c>
      <c r="G83" s="20">
        <f>1</f>
        <v>1</v>
      </c>
      <c r="H83" s="20">
        <f t="shared" si="10"/>
        <v>1.4040000000000001</v>
      </c>
      <c r="I83" s="20" t="str">
        <f t="shared" si="11"/>
        <v>1+1.404j</v>
      </c>
      <c r="K83" s="20" t="str">
        <f t="shared" si="12"/>
        <v>-0.5775-0.81081j</v>
      </c>
      <c r="M83" s="20" t="str">
        <f t="shared" si="2"/>
        <v>1.9575-0.81081j</v>
      </c>
      <c r="O83" s="20" t="str">
        <f t="shared" si="3"/>
        <v>1.10537320249244+0.457853203735834j</v>
      </c>
      <c r="P83" s="28" t="s">
        <v>32</v>
      </c>
      <c r="S83" s="20">
        <f t="shared" si="13"/>
        <v>1.196444513113567</v>
      </c>
      <c r="U83" s="20">
        <f t="shared" si="4"/>
        <v>1.1287671232876713</v>
      </c>
      <c r="V83" s="20">
        <f t="shared" si="5"/>
        <v>0.98536585365853657</v>
      </c>
      <c r="X83" s="20">
        <f t="shared" si="24"/>
        <v>1E-3</v>
      </c>
      <c r="Y83" s="20">
        <f t="shared" si="6"/>
        <v>6</v>
      </c>
      <c r="Z83" s="20">
        <f t="shared" si="25"/>
        <v>0.65</v>
      </c>
      <c r="AA83" s="20">
        <f t="shared" si="14"/>
        <v>0.42250000000000004</v>
      </c>
      <c r="AB83" s="20">
        <f t="shared" si="15"/>
        <v>2.5350000000000001</v>
      </c>
      <c r="AC83" s="20">
        <f t="shared" si="16"/>
        <v>-0.5774999999999999</v>
      </c>
      <c r="AD83" s="20">
        <v>1</v>
      </c>
      <c r="AE83" s="20">
        <f t="shared" si="17"/>
        <v>3.9000000000000003E-3</v>
      </c>
      <c r="AF83" s="20" t="str">
        <f t="shared" si="18"/>
        <v>1+0.0039j</v>
      </c>
      <c r="AH83" s="20" t="str">
        <f t="shared" si="19"/>
        <v>-0.5775-0.00225225j</v>
      </c>
      <c r="AI83" s="20" t="str">
        <f t="shared" si="20"/>
        <v>1.9575-0.00225225j</v>
      </c>
      <c r="AK83" s="20" t="str">
        <f t="shared" si="21"/>
        <v>1.29501744271532+0.00149001432202073j</v>
      </c>
      <c r="AO83" s="20">
        <f t="shared" si="22"/>
        <v>1.2950182999014366</v>
      </c>
      <c r="AP83" s="20">
        <v>13</v>
      </c>
      <c r="AR83" s="20">
        <f>Compensation!$C$16</f>
        <v>1.035897435897436</v>
      </c>
    </row>
    <row r="84" spans="1:44" s="20" customFormat="1" ht="18">
      <c r="A84" s="20">
        <f t="shared" si="0"/>
        <v>0.36</v>
      </c>
      <c r="B84" s="20">
        <f t="shared" si="1"/>
        <v>6</v>
      </c>
      <c r="C84" s="20">
        <f t="shared" si="23"/>
        <v>0.70000000000000007</v>
      </c>
      <c r="D84" s="20">
        <f t="shared" si="7"/>
        <v>0.4900000000000001</v>
      </c>
      <c r="E84" s="20">
        <f t="shared" si="8"/>
        <v>2.9400000000000004</v>
      </c>
      <c r="F84" s="20">
        <f t="shared" si="9"/>
        <v>-0.5099999999999999</v>
      </c>
      <c r="G84" s="20">
        <f>1</f>
        <v>1</v>
      </c>
      <c r="H84" s="20">
        <f t="shared" si="10"/>
        <v>1.512</v>
      </c>
      <c r="I84" s="20" t="str">
        <f t="shared" si="11"/>
        <v>1+1.512j</v>
      </c>
      <c r="K84" s="20" t="str">
        <f t="shared" si="12"/>
        <v>-0.51-0.77112j</v>
      </c>
      <c r="M84" s="20" t="str">
        <f t="shared" si="2"/>
        <v>2.43-0.77112j</v>
      </c>
      <c r="O84" s="20" t="str">
        <f t="shared" si="3"/>
        <v>1.09918783926769+0.348808940994281j</v>
      </c>
      <c r="P84" s="28" t="s">
        <v>34</v>
      </c>
      <c r="S84" s="20">
        <f t="shared" si="13"/>
        <v>1.1532049181786925</v>
      </c>
      <c r="U84" s="20">
        <f t="shared" si="4"/>
        <v>1.1287671232876713</v>
      </c>
      <c r="V84" s="20">
        <f t="shared" si="5"/>
        <v>0.98536585365853657</v>
      </c>
      <c r="X84" s="20">
        <f t="shared" si="24"/>
        <v>1E-3</v>
      </c>
      <c r="Y84" s="20">
        <f t="shared" si="6"/>
        <v>6</v>
      </c>
      <c r="Z84" s="20">
        <f t="shared" si="25"/>
        <v>0.70000000000000007</v>
      </c>
      <c r="AA84" s="20">
        <f t="shared" si="14"/>
        <v>0.4900000000000001</v>
      </c>
      <c r="AB84" s="20">
        <f t="shared" si="15"/>
        <v>2.9400000000000004</v>
      </c>
      <c r="AC84" s="20">
        <f t="shared" si="16"/>
        <v>-0.5099999999999999</v>
      </c>
      <c r="AD84" s="20">
        <v>1</v>
      </c>
      <c r="AE84" s="20">
        <f t="shared" si="17"/>
        <v>4.2000000000000006E-3</v>
      </c>
      <c r="AF84" s="20" t="str">
        <f t="shared" si="18"/>
        <v>1+0.0042j</v>
      </c>
      <c r="AH84" s="20" t="str">
        <f t="shared" si="19"/>
        <v>-0.51-0.002142j</v>
      </c>
      <c r="AI84" s="20" t="str">
        <f t="shared" si="20"/>
        <v>2.43-0.002142j</v>
      </c>
      <c r="AK84" s="20" t="str">
        <f t="shared" si="21"/>
        <v>1.20987560312492+0.00106648293905085j</v>
      </c>
      <c r="AO84" s="20">
        <f t="shared" si="22"/>
        <v>1.2098760731673095</v>
      </c>
      <c r="AP84" s="20">
        <v>14</v>
      </c>
      <c r="AR84" s="20">
        <f>Compensation!$C$16</f>
        <v>1.035897435897436</v>
      </c>
    </row>
    <row r="85" spans="1:44" s="20" customFormat="1">
      <c r="A85" s="20">
        <f t="shared" si="0"/>
        <v>0.36</v>
      </c>
      <c r="B85" s="20">
        <f t="shared" si="1"/>
        <v>6</v>
      </c>
      <c r="C85" s="20">
        <f t="shared" si="23"/>
        <v>0.75000000000000011</v>
      </c>
      <c r="D85" s="20">
        <f t="shared" si="7"/>
        <v>0.56250000000000022</v>
      </c>
      <c r="E85" s="20">
        <f t="shared" si="8"/>
        <v>3.3750000000000013</v>
      </c>
      <c r="F85" s="20">
        <f t="shared" si="9"/>
        <v>-0.43749999999999978</v>
      </c>
      <c r="G85" s="20">
        <f>1</f>
        <v>1</v>
      </c>
      <c r="H85" s="20">
        <f t="shared" si="10"/>
        <v>1.6200000000000003</v>
      </c>
      <c r="I85" s="20" t="str">
        <f t="shared" si="11"/>
        <v>1+1.62j</v>
      </c>
      <c r="K85" s="20" t="str">
        <f t="shared" si="12"/>
        <v>-0.4375-0.70875j</v>
      </c>
      <c r="M85" s="20" t="str">
        <f t="shared" si="2"/>
        <v>2.9375-0.70875j</v>
      </c>
      <c r="O85" s="20" t="str">
        <f t="shared" si="3"/>
        <v>1.08573099641358+0.261961478709149j</v>
      </c>
      <c r="S85" s="20">
        <f t="shared" si="13"/>
        <v>1.1168865711882783</v>
      </c>
      <c r="U85" s="20">
        <f t="shared" si="4"/>
        <v>1.1287671232876713</v>
      </c>
      <c r="V85" s="20">
        <f t="shared" si="5"/>
        <v>0.98536585365853657</v>
      </c>
      <c r="X85" s="20">
        <f t="shared" si="24"/>
        <v>1E-3</v>
      </c>
      <c r="Y85" s="20">
        <f t="shared" si="6"/>
        <v>6</v>
      </c>
      <c r="Z85" s="20">
        <f t="shared" si="25"/>
        <v>0.75000000000000011</v>
      </c>
      <c r="AA85" s="20">
        <f t="shared" si="14"/>
        <v>0.56250000000000022</v>
      </c>
      <c r="AB85" s="20">
        <f t="shared" si="15"/>
        <v>3.3750000000000013</v>
      </c>
      <c r="AC85" s="20">
        <f t="shared" si="16"/>
        <v>-0.43749999999999978</v>
      </c>
      <c r="AD85" s="20">
        <v>1</v>
      </c>
      <c r="AE85" s="20">
        <f t="shared" si="17"/>
        <v>4.5000000000000014E-3</v>
      </c>
      <c r="AF85" s="20" t="str">
        <f t="shared" si="18"/>
        <v>1+0.0045j</v>
      </c>
      <c r="AH85" s="20" t="str">
        <f t="shared" si="19"/>
        <v>-0.4375-0.00196875j</v>
      </c>
      <c r="AI85" s="20" t="str">
        <f t="shared" si="20"/>
        <v>2.9375-0.00196875j</v>
      </c>
      <c r="AK85" s="20" t="str">
        <f t="shared" si="21"/>
        <v>1.14893565412793+0.000770031342660209j</v>
      </c>
      <c r="AO85" s="20">
        <f t="shared" si="22"/>
        <v>1.1489359121703191</v>
      </c>
      <c r="AP85" s="20">
        <v>15</v>
      </c>
      <c r="AR85" s="20">
        <f>Compensation!$C$16</f>
        <v>1.035897435897436</v>
      </c>
    </row>
    <row r="86" spans="1:44" s="20" customFormat="1">
      <c r="A86" s="20">
        <f t="shared" si="0"/>
        <v>0.36</v>
      </c>
      <c r="B86" s="20">
        <f t="shared" si="1"/>
        <v>6</v>
      </c>
      <c r="C86" s="20">
        <f t="shared" si="23"/>
        <v>0.80000000000000016</v>
      </c>
      <c r="D86" s="20">
        <f t="shared" si="7"/>
        <v>0.64000000000000024</v>
      </c>
      <c r="E86" s="20">
        <f t="shared" si="8"/>
        <v>3.8400000000000016</v>
      </c>
      <c r="F86" s="20">
        <f t="shared" si="9"/>
        <v>-0.35999999999999976</v>
      </c>
      <c r="G86" s="20">
        <f>1</f>
        <v>1</v>
      </c>
      <c r="H86" s="20">
        <f t="shared" si="10"/>
        <v>1.7280000000000002</v>
      </c>
      <c r="I86" s="20" t="str">
        <f t="shared" si="11"/>
        <v>1+1.728j</v>
      </c>
      <c r="K86" s="20" t="str">
        <f t="shared" si="12"/>
        <v>-0.36-0.62208j</v>
      </c>
      <c r="M86" s="20" t="str">
        <f t="shared" si="2"/>
        <v>3.48-0.62208j</v>
      </c>
      <c r="O86" s="20" t="str">
        <f t="shared" si="3"/>
        <v>1.06927981939348+0.191142985646062j</v>
      </c>
      <c r="S86" s="20">
        <f t="shared" si="13"/>
        <v>1.0862297055060888</v>
      </c>
      <c r="U86" s="20">
        <f t="shared" si="4"/>
        <v>1.1287671232876713</v>
      </c>
      <c r="V86" s="20">
        <f t="shared" si="5"/>
        <v>0.98536585365853657</v>
      </c>
      <c r="X86" s="20">
        <f t="shared" si="24"/>
        <v>1E-3</v>
      </c>
      <c r="Y86" s="20">
        <f t="shared" si="6"/>
        <v>6</v>
      </c>
      <c r="Z86" s="20">
        <f t="shared" si="25"/>
        <v>0.80000000000000016</v>
      </c>
      <c r="AA86" s="20">
        <f t="shared" si="14"/>
        <v>0.64000000000000024</v>
      </c>
      <c r="AB86" s="20">
        <f t="shared" si="15"/>
        <v>3.8400000000000016</v>
      </c>
      <c r="AC86" s="20">
        <f t="shared" si="16"/>
        <v>-0.35999999999999976</v>
      </c>
      <c r="AD86" s="20">
        <v>1</v>
      </c>
      <c r="AE86" s="20">
        <f t="shared" si="17"/>
        <v>4.8000000000000004E-3</v>
      </c>
      <c r="AF86" s="20" t="str">
        <f t="shared" si="18"/>
        <v>1+0.0048j</v>
      </c>
      <c r="AH86" s="20" t="str">
        <f t="shared" si="19"/>
        <v>-0.36-0.001728j</v>
      </c>
      <c r="AI86" s="20" t="str">
        <f t="shared" si="20"/>
        <v>3.48-0.001728j</v>
      </c>
      <c r="AK86" s="20" t="str">
        <f t="shared" si="21"/>
        <v>1.10344800379194+0.000547919008779447j</v>
      </c>
      <c r="AO86" s="20">
        <f t="shared" si="22"/>
        <v>1.1034481398269957</v>
      </c>
      <c r="AP86" s="20">
        <v>16</v>
      </c>
      <c r="AR86" s="20">
        <f>Compensation!$C$16</f>
        <v>1.035897435897436</v>
      </c>
    </row>
    <row r="87" spans="1:44" s="20" customFormat="1">
      <c r="A87" s="20">
        <f t="shared" si="0"/>
        <v>0.36</v>
      </c>
      <c r="B87" s="20">
        <f t="shared" si="1"/>
        <v>6</v>
      </c>
      <c r="C87" s="20">
        <f t="shared" si="23"/>
        <v>0.8500000000000002</v>
      </c>
      <c r="D87" s="20">
        <f t="shared" si="7"/>
        <v>0.72250000000000036</v>
      </c>
      <c r="E87" s="20">
        <f t="shared" si="8"/>
        <v>4.3350000000000026</v>
      </c>
      <c r="F87" s="20">
        <f t="shared" si="9"/>
        <v>-0.27749999999999964</v>
      </c>
      <c r="G87" s="20">
        <f>1</f>
        <v>1</v>
      </c>
      <c r="H87" s="20">
        <f t="shared" si="10"/>
        <v>1.8360000000000005</v>
      </c>
      <c r="I87" s="20" t="str">
        <f t="shared" si="11"/>
        <v>1+1.836j</v>
      </c>
      <c r="K87" s="20" t="str">
        <f t="shared" si="12"/>
        <v>-0.2775-0.509489999999999j</v>
      </c>
      <c r="M87" s="20" t="str">
        <f t="shared" si="2"/>
        <v>4.0575-0.509489999999999j</v>
      </c>
      <c r="O87" s="20" t="str">
        <f t="shared" si="3"/>
        <v>1.0518078143829+0.132072843709166j</v>
      </c>
      <c r="S87" s="20">
        <f t="shared" si="13"/>
        <v>1.0600674103293424</v>
      </c>
      <c r="U87" s="20">
        <f t="shared" si="4"/>
        <v>1.1287671232876713</v>
      </c>
      <c r="V87" s="20">
        <f t="shared" si="5"/>
        <v>0.98536585365853657</v>
      </c>
      <c r="X87" s="20">
        <f t="shared" si="24"/>
        <v>1E-3</v>
      </c>
      <c r="Y87" s="20">
        <f t="shared" si="6"/>
        <v>6</v>
      </c>
      <c r="Z87" s="20">
        <f t="shared" si="25"/>
        <v>0.8500000000000002</v>
      </c>
      <c r="AA87" s="20">
        <f t="shared" si="14"/>
        <v>0.72250000000000036</v>
      </c>
      <c r="AB87" s="20">
        <f t="shared" si="15"/>
        <v>4.3350000000000026</v>
      </c>
      <c r="AC87" s="20">
        <f t="shared" si="16"/>
        <v>-0.27749999999999964</v>
      </c>
      <c r="AD87" s="20">
        <v>1</v>
      </c>
      <c r="AE87" s="20">
        <f t="shared" si="17"/>
        <v>5.1000000000000012E-3</v>
      </c>
      <c r="AF87" s="20" t="str">
        <f t="shared" si="18"/>
        <v>1+0.0051j</v>
      </c>
      <c r="AH87" s="20" t="str">
        <f t="shared" si="19"/>
        <v>-0.2775-0.00141525j</v>
      </c>
      <c r="AI87" s="20" t="str">
        <f t="shared" si="20"/>
        <v>4.0575-0.00141525j</v>
      </c>
      <c r="AK87" s="20" t="str">
        <f t="shared" si="21"/>
        <v>1.06839173693215+0.000372653457965058j</v>
      </c>
      <c r="AO87" s="20">
        <f t="shared" si="22"/>
        <v>1.0683918019226357</v>
      </c>
      <c r="AP87" s="20">
        <v>17</v>
      </c>
      <c r="AR87" s="20">
        <f>Compensation!$C$16</f>
        <v>1.035897435897436</v>
      </c>
    </row>
    <row r="88" spans="1:44" s="20" customFormat="1">
      <c r="A88" s="20">
        <f t="shared" si="0"/>
        <v>0.36</v>
      </c>
      <c r="B88" s="20">
        <f t="shared" si="1"/>
        <v>6</v>
      </c>
      <c r="C88" s="20">
        <f t="shared" si="23"/>
        <v>0.90000000000000024</v>
      </c>
      <c r="D88" s="20">
        <f t="shared" si="7"/>
        <v>0.81000000000000039</v>
      </c>
      <c r="E88" s="20">
        <f t="shared" si="8"/>
        <v>4.8600000000000021</v>
      </c>
      <c r="F88" s="20">
        <f t="shared" si="9"/>
        <v>-0.18999999999999961</v>
      </c>
      <c r="G88" s="20">
        <f>1</f>
        <v>1</v>
      </c>
      <c r="H88" s="20">
        <f t="shared" si="10"/>
        <v>1.9440000000000004</v>
      </c>
      <c r="I88" s="20" t="str">
        <f t="shared" si="11"/>
        <v>1+1.944j</v>
      </c>
      <c r="K88" s="20" t="str">
        <f t="shared" si="12"/>
        <v>-0.19-0.369359999999999j</v>
      </c>
      <c r="M88" s="20" t="str">
        <f t="shared" si="2"/>
        <v>4.67-0.369359999999999j</v>
      </c>
      <c r="O88" s="20" t="str">
        <f t="shared" si="3"/>
        <v>1.03421563036699+0.0817982623623874j</v>
      </c>
      <c r="S88" s="20">
        <f t="shared" si="13"/>
        <v>1.037445384500262</v>
      </c>
      <c r="U88" s="20">
        <f t="shared" si="4"/>
        <v>1.1287671232876713</v>
      </c>
      <c r="V88" s="20">
        <f t="shared" si="5"/>
        <v>0.98536585365853657</v>
      </c>
      <c r="X88" s="20">
        <f t="shared" si="24"/>
        <v>1E-3</v>
      </c>
      <c r="Y88" s="20">
        <f t="shared" si="6"/>
        <v>6</v>
      </c>
      <c r="Z88" s="20">
        <f t="shared" si="25"/>
        <v>0.90000000000000024</v>
      </c>
      <c r="AA88" s="20">
        <f t="shared" si="14"/>
        <v>0.81000000000000039</v>
      </c>
      <c r="AB88" s="20">
        <f t="shared" si="15"/>
        <v>4.8600000000000021</v>
      </c>
      <c r="AC88" s="20">
        <f t="shared" si="16"/>
        <v>-0.18999999999999961</v>
      </c>
      <c r="AD88" s="20">
        <v>1</v>
      </c>
      <c r="AE88" s="20">
        <f t="shared" si="17"/>
        <v>5.4000000000000012E-3</v>
      </c>
      <c r="AF88" s="20" t="str">
        <f t="shared" si="18"/>
        <v>1+0.0054j</v>
      </c>
      <c r="AH88" s="20" t="str">
        <f t="shared" si="19"/>
        <v>-0.19-0.001026j</v>
      </c>
      <c r="AI88" s="20" t="str">
        <f t="shared" si="20"/>
        <v>4.67-0.001026j</v>
      </c>
      <c r="AK88" s="20" t="str">
        <f t="shared" si="21"/>
        <v>1.04068517460742+0.000228638755706041j</v>
      </c>
      <c r="AO88" s="20">
        <f t="shared" si="22"/>
        <v>1.0406851997234114</v>
      </c>
      <c r="AP88" s="20">
        <v>18</v>
      </c>
      <c r="AR88" s="20">
        <f>Compensation!$C$16</f>
        <v>1.035897435897436</v>
      </c>
    </row>
    <row r="89" spans="1:44" s="20" customFormat="1">
      <c r="A89" s="20">
        <f t="shared" si="0"/>
        <v>0.36</v>
      </c>
      <c r="B89" s="20">
        <f t="shared" si="1"/>
        <v>6</v>
      </c>
      <c r="C89" s="20">
        <f t="shared" si="23"/>
        <v>0.95000000000000029</v>
      </c>
      <c r="D89" s="20">
        <f t="shared" si="7"/>
        <v>0.90250000000000052</v>
      </c>
      <c r="E89" s="20">
        <f t="shared" si="8"/>
        <v>5.4150000000000027</v>
      </c>
      <c r="F89" s="20">
        <f t="shared" si="9"/>
        <v>-9.7499999999999476E-2</v>
      </c>
      <c r="G89" s="20">
        <f>1</f>
        <v>1</v>
      </c>
      <c r="H89" s="20">
        <f t="shared" si="10"/>
        <v>2.0520000000000005</v>
      </c>
      <c r="I89" s="20" t="str">
        <f t="shared" si="11"/>
        <v>1+2.052j</v>
      </c>
      <c r="K89" s="20" t="str">
        <f t="shared" si="12"/>
        <v>-0.0974999999999995-0.200069999999999j</v>
      </c>
      <c r="M89" s="20" t="str">
        <f t="shared" si="2"/>
        <v>5.3175-0.200069999999999j</v>
      </c>
      <c r="O89" s="20" t="str">
        <f t="shared" si="3"/>
        <v>1.01689613806866+0.0382605379113108j</v>
      </c>
      <c r="S89" s="20">
        <f t="shared" si="13"/>
        <v>1.0176156565129186</v>
      </c>
      <c r="U89" s="20">
        <f t="shared" si="4"/>
        <v>1.1287671232876713</v>
      </c>
      <c r="V89" s="20">
        <f t="shared" si="5"/>
        <v>0.98536585365853657</v>
      </c>
      <c r="X89" s="20">
        <f t="shared" si="24"/>
        <v>1E-3</v>
      </c>
      <c r="Y89" s="20">
        <f t="shared" si="6"/>
        <v>6</v>
      </c>
      <c r="Z89" s="20">
        <f t="shared" si="25"/>
        <v>0.95000000000000029</v>
      </c>
      <c r="AA89" s="20">
        <f t="shared" si="14"/>
        <v>0.90250000000000052</v>
      </c>
      <c r="AB89" s="20">
        <f t="shared" si="15"/>
        <v>5.4150000000000027</v>
      </c>
      <c r="AC89" s="20">
        <f t="shared" si="16"/>
        <v>-9.7499999999999476E-2</v>
      </c>
      <c r="AD89" s="20">
        <v>1</v>
      </c>
      <c r="AE89" s="20">
        <f t="shared" si="17"/>
        <v>5.7000000000000019E-3</v>
      </c>
      <c r="AF89" s="20" t="str">
        <f t="shared" si="18"/>
        <v>1+0.0057j</v>
      </c>
      <c r="AH89" s="20" t="str">
        <f t="shared" si="19"/>
        <v>-0.0974999999999995-0.000555749999999997j</v>
      </c>
      <c r="AI89" s="20" t="str">
        <f t="shared" si="20"/>
        <v>5.3175-0.000555749999999997j</v>
      </c>
      <c r="AK89" s="20" t="str">
        <f t="shared" si="21"/>
        <v>1.01833567293873+0.000106429722658335j</v>
      </c>
      <c r="AO89" s="20">
        <f t="shared" si="22"/>
        <v>1.0183356785003961</v>
      </c>
      <c r="AP89" s="20">
        <v>19</v>
      </c>
      <c r="AR89" s="20">
        <f>Compensation!$C$16</f>
        <v>1.035897435897436</v>
      </c>
    </row>
    <row r="90" spans="1:44" s="20" customFormat="1">
      <c r="A90" s="20">
        <f t="shared" si="0"/>
        <v>0.36</v>
      </c>
      <c r="B90" s="20">
        <f t="shared" si="1"/>
        <v>6</v>
      </c>
      <c r="C90" s="20">
        <f t="shared" si="23"/>
        <v>1.0000000000000002</v>
      </c>
      <c r="D90" s="20">
        <f t="shared" si="7"/>
        <v>1.0000000000000004</v>
      </c>
      <c r="E90" s="20">
        <f t="shared" si="8"/>
        <v>6.0000000000000027</v>
      </c>
      <c r="F90" s="20">
        <f t="shared" si="9"/>
        <v>0</v>
      </c>
      <c r="G90" s="20">
        <f>1</f>
        <v>1</v>
      </c>
      <c r="H90" s="20">
        <f t="shared" si="10"/>
        <v>2.1600000000000006</v>
      </c>
      <c r="I90" s="20" t="str">
        <f t="shared" si="11"/>
        <v>1+2.16j</v>
      </c>
      <c r="K90" s="20" t="str">
        <f t="shared" si="12"/>
        <v>0</v>
      </c>
      <c r="M90" s="20" t="str">
        <f t="shared" si="2"/>
        <v>6</v>
      </c>
      <c r="O90" s="20" t="str">
        <f t="shared" si="3"/>
        <v>1</v>
      </c>
      <c r="S90" s="20">
        <f t="shared" si="13"/>
        <v>1</v>
      </c>
      <c r="U90" s="20">
        <f t="shared" si="4"/>
        <v>1.1287671232876713</v>
      </c>
      <c r="V90" s="20">
        <f t="shared" si="5"/>
        <v>0.98536585365853657</v>
      </c>
      <c r="X90" s="20">
        <f t="shared" si="24"/>
        <v>1E-3</v>
      </c>
      <c r="Y90" s="20">
        <f t="shared" si="6"/>
        <v>6</v>
      </c>
      <c r="Z90" s="20">
        <f t="shared" si="25"/>
        <v>1.0000000000000002</v>
      </c>
      <c r="AA90" s="20">
        <f t="shared" si="14"/>
        <v>1.0000000000000004</v>
      </c>
      <c r="AB90" s="20">
        <f t="shared" si="15"/>
        <v>6.0000000000000027</v>
      </c>
      <c r="AC90" s="20">
        <f t="shared" si="16"/>
        <v>0</v>
      </c>
      <c r="AD90" s="20">
        <v>1</v>
      </c>
      <c r="AE90" s="20">
        <f t="shared" si="17"/>
        <v>6.0000000000000019E-3</v>
      </c>
      <c r="AF90" s="20" t="str">
        <f t="shared" si="18"/>
        <v>1+0.006j</v>
      </c>
      <c r="AH90" s="20" t="str">
        <f t="shared" si="19"/>
        <v>0</v>
      </c>
      <c r="AI90" s="20" t="str">
        <f t="shared" si="20"/>
        <v>6</v>
      </c>
      <c r="AK90" s="20" t="str">
        <f t="shared" si="21"/>
        <v>1</v>
      </c>
      <c r="AO90" s="20">
        <f t="shared" si="22"/>
        <v>1</v>
      </c>
      <c r="AP90" s="20">
        <v>20</v>
      </c>
      <c r="AR90" s="20">
        <f>Compensation!$C$16</f>
        <v>1.035897435897436</v>
      </c>
    </row>
    <row r="91" spans="1:44" s="20" customFormat="1">
      <c r="A91" s="20">
        <f t="shared" si="0"/>
        <v>0.36</v>
      </c>
      <c r="B91" s="20">
        <f t="shared" si="1"/>
        <v>6</v>
      </c>
      <c r="C91" s="20">
        <f t="shared" si="23"/>
        <v>1.0500000000000003</v>
      </c>
      <c r="D91" s="20">
        <f t="shared" si="7"/>
        <v>1.1025000000000005</v>
      </c>
      <c r="E91" s="20">
        <f t="shared" si="8"/>
        <v>6.6150000000000029</v>
      </c>
      <c r="F91" s="20">
        <f t="shared" si="9"/>
        <v>0.10250000000000048</v>
      </c>
      <c r="G91" s="20">
        <f>1</f>
        <v>1</v>
      </c>
      <c r="H91" s="20">
        <f t="shared" si="10"/>
        <v>2.2680000000000007</v>
      </c>
      <c r="I91" s="20" t="str">
        <f t="shared" si="11"/>
        <v>1+2.268j</v>
      </c>
      <c r="K91" s="20" t="str">
        <f t="shared" si="12"/>
        <v>0.1025+0.232470000000001j</v>
      </c>
      <c r="M91" s="20" t="str">
        <f t="shared" si="2"/>
        <v>6.7175+0.232470000000001j</v>
      </c>
      <c r="O91" s="20" t="str">
        <f t="shared" si="3"/>
        <v>0.983563413528272-0.0340378097123808j</v>
      </c>
      <c r="S91" s="20">
        <f t="shared" si="13"/>
        <v>0.9841522041439541</v>
      </c>
      <c r="U91" s="20">
        <f t="shared" si="4"/>
        <v>1.1287671232876713</v>
      </c>
      <c r="V91" s="20">
        <f t="shared" si="5"/>
        <v>0.98536585365853657</v>
      </c>
      <c r="X91" s="20">
        <f t="shared" si="24"/>
        <v>1E-3</v>
      </c>
      <c r="Y91" s="20">
        <f t="shared" si="6"/>
        <v>6</v>
      </c>
      <c r="Z91" s="20">
        <f t="shared" si="25"/>
        <v>1.0500000000000003</v>
      </c>
      <c r="AA91" s="20">
        <f t="shared" si="14"/>
        <v>1.1025000000000005</v>
      </c>
      <c r="AB91" s="20">
        <f t="shared" si="15"/>
        <v>6.6150000000000029</v>
      </c>
      <c r="AC91" s="20">
        <f t="shared" si="16"/>
        <v>0.10250000000000048</v>
      </c>
      <c r="AD91" s="20">
        <v>1</v>
      </c>
      <c r="AE91" s="20">
        <f t="shared" si="17"/>
        <v>6.3000000000000018E-3</v>
      </c>
      <c r="AF91" s="20" t="str">
        <f t="shared" si="18"/>
        <v>1+0.0063j</v>
      </c>
      <c r="AH91" s="20" t="str">
        <f t="shared" si="19"/>
        <v>0.1025+0.000645750000000003j</v>
      </c>
      <c r="AI91" s="20" t="str">
        <f t="shared" si="20"/>
        <v>6.7175+0.000645750000000003j</v>
      </c>
      <c r="AK91" s="20" t="str">
        <f t="shared" si="21"/>
        <v>0.984741338127512-0.0000946627047407285j</v>
      </c>
      <c r="AO91" s="20">
        <f t="shared" si="22"/>
        <v>0.98474134267745184</v>
      </c>
      <c r="AP91" s="20">
        <v>21</v>
      </c>
      <c r="AR91" s="20">
        <f>Compensation!$C$16</f>
        <v>1.035897435897436</v>
      </c>
    </row>
    <row r="92" spans="1:44" s="20" customFormat="1">
      <c r="A92" s="20">
        <f t="shared" si="0"/>
        <v>0.36</v>
      </c>
      <c r="B92" s="20">
        <f t="shared" si="1"/>
        <v>6</v>
      </c>
      <c r="C92" s="20">
        <f t="shared" si="23"/>
        <v>1.1000000000000003</v>
      </c>
      <c r="D92" s="20">
        <f t="shared" si="7"/>
        <v>1.2100000000000006</v>
      </c>
      <c r="E92" s="20">
        <f t="shared" si="8"/>
        <v>7.2600000000000033</v>
      </c>
      <c r="F92" s="20">
        <f t="shared" si="9"/>
        <v>0.21000000000000063</v>
      </c>
      <c r="G92" s="20">
        <f>1</f>
        <v>1</v>
      </c>
      <c r="H92" s="20">
        <f t="shared" si="10"/>
        <v>2.3760000000000003</v>
      </c>
      <c r="I92" s="20" t="str">
        <f t="shared" si="11"/>
        <v>1+2.376j</v>
      </c>
      <c r="K92" s="20" t="str">
        <f t="shared" si="12"/>
        <v>0.210000000000001+0.498960000000001j</v>
      </c>
      <c r="M92" s="20" t="str">
        <f t="shared" si="2"/>
        <v>7.47+0.498960000000001j</v>
      </c>
      <c r="O92" s="20" t="str">
        <f t="shared" si="3"/>
        <v>0.967570640738007-0.0646290558102593j</v>
      </c>
      <c r="S92" s="20">
        <f t="shared" si="13"/>
        <v>0.96972669328686789</v>
      </c>
      <c r="U92" s="20">
        <f t="shared" si="4"/>
        <v>1.1287671232876713</v>
      </c>
      <c r="V92" s="20">
        <f t="shared" si="5"/>
        <v>0.98536585365853657</v>
      </c>
      <c r="X92" s="20">
        <f t="shared" si="24"/>
        <v>1E-3</v>
      </c>
      <c r="Y92" s="20">
        <f t="shared" si="6"/>
        <v>6</v>
      </c>
      <c r="Z92" s="20">
        <f t="shared" si="25"/>
        <v>1.1000000000000003</v>
      </c>
      <c r="AA92" s="20">
        <f t="shared" si="14"/>
        <v>1.2100000000000006</v>
      </c>
      <c r="AB92" s="20">
        <f t="shared" si="15"/>
        <v>7.2600000000000033</v>
      </c>
      <c r="AC92" s="20">
        <f t="shared" si="16"/>
        <v>0.21000000000000063</v>
      </c>
      <c r="AD92" s="20">
        <v>1</v>
      </c>
      <c r="AE92" s="20">
        <f t="shared" si="17"/>
        <v>6.6000000000000017E-3</v>
      </c>
      <c r="AF92" s="20" t="str">
        <f t="shared" si="18"/>
        <v>1+0.0066j</v>
      </c>
      <c r="AH92" s="20" t="str">
        <f t="shared" si="19"/>
        <v>0.210000000000001+0.001386j</v>
      </c>
      <c r="AI92" s="20" t="str">
        <f t="shared" si="20"/>
        <v>7.47+0.001386j</v>
      </c>
      <c r="AK92" s="20" t="str">
        <f t="shared" si="21"/>
        <v>0.971887516742705-0.000180326117564309j</v>
      </c>
      <c r="AO92" s="20">
        <f t="shared" si="22"/>
        <v>0.97188753347175427</v>
      </c>
      <c r="AP92" s="20">
        <v>22</v>
      </c>
      <c r="AR92" s="20">
        <f>Compensation!$C$16</f>
        <v>1.035897435897436</v>
      </c>
    </row>
    <row r="93" spans="1:44" s="20" customFormat="1">
      <c r="A93" s="20">
        <f t="shared" si="0"/>
        <v>0.36</v>
      </c>
      <c r="B93" s="20">
        <f t="shared" si="1"/>
        <v>6</v>
      </c>
      <c r="C93" s="20">
        <f t="shared" si="23"/>
        <v>1.1500000000000004</v>
      </c>
      <c r="D93" s="20">
        <f t="shared" si="7"/>
        <v>1.3225000000000009</v>
      </c>
      <c r="E93" s="20">
        <f t="shared" si="8"/>
        <v>7.9350000000000058</v>
      </c>
      <c r="F93" s="20">
        <f t="shared" si="9"/>
        <v>0.3225000000000009</v>
      </c>
      <c r="G93" s="20">
        <f>1</f>
        <v>1</v>
      </c>
      <c r="H93" s="20">
        <f t="shared" si="10"/>
        <v>2.4840000000000009</v>
      </c>
      <c r="I93" s="20" t="str">
        <f t="shared" si="11"/>
        <v>1+2.484j</v>
      </c>
      <c r="K93" s="20" t="str">
        <f t="shared" si="12"/>
        <v>0.322500000000001+0.801090000000002j</v>
      </c>
      <c r="M93" s="20" t="str">
        <f t="shared" si="2"/>
        <v>8.25750000000001+0.801090000000002j</v>
      </c>
      <c r="O93" s="20" t="str">
        <f t="shared" si="3"/>
        <v>0.951984854008657-0.0923555006597392j</v>
      </c>
      <c r="S93" s="20">
        <f t="shared" si="13"/>
        <v>0.95645423349159531</v>
      </c>
      <c r="U93" s="20">
        <f t="shared" si="4"/>
        <v>1.1287671232876713</v>
      </c>
      <c r="V93" s="20">
        <f t="shared" si="5"/>
        <v>0.98536585365853657</v>
      </c>
      <c r="X93" s="20">
        <f t="shared" si="24"/>
        <v>1E-3</v>
      </c>
      <c r="Y93" s="20">
        <f t="shared" si="6"/>
        <v>6</v>
      </c>
      <c r="Z93" s="20">
        <f t="shared" si="25"/>
        <v>1.1500000000000004</v>
      </c>
      <c r="AA93" s="20">
        <f t="shared" si="14"/>
        <v>1.3225000000000009</v>
      </c>
      <c r="AB93" s="20">
        <f t="shared" si="15"/>
        <v>7.9350000000000058</v>
      </c>
      <c r="AC93" s="20">
        <f t="shared" si="16"/>
        <v>0.3225000000000009</v>
      </c>
      <c r="AD93" s="20">
        <v>1</v>
      </c>
      <c r="AE93" s="20">
        <f t="shared" si="17"/>
        <v>6.9000000000000025E-3</v>
      </c>
      <c r="AF93" s="20" t="str">
        <f t="shared" si="18"/>
        <v>1+0.0069j</v>
      </c>
      <c r="AH93" s="20" t="str">
        <f t="shared" si="19"/>
        <v>0.322500000000001+0.00222525000000001j</v>
      </c>
      <c r="AI93" s="20" t="str">
        <f t="shared" si="20"/>
        <v>8.25750000000001+0.00222525000000001j</v>
      </c>
      <c r="AK93" s="20" t="str">
        <f t="shared" si="21"/>
        <v>0.960944526037512-0.000258957530313652j</v>
      </c>
      <c r="AO93" s="20">
        <f t="shared" si="22"/>
        <v>0.96094456092974545</v>
      </c>
      <c r="AP93" s="20">
        <v>23</v>
      </c>
      <c r="AR93" s="20">
        <f>Compensation!$C$16</f>
        <v>1.035897435897436</v>
      </c>
    </row>
    <row r="94" spans="1:44" s="20" customFormat="1">
      <c r="A94" s="20">
        <f t="shared" si="0"/>
        <v>0.36</v>
      </c>
      <c r="B94" s="20">
        <f t="shared" si="1"/>
        <v>6</v>
      </c>
      <c r="C94" s="20">
        <f t="shared" si="23"/>
        <v>1.2000000000000004</v>
      </c>
      <c r="D94" s="20">
        <f t="shared" si="7"/>
        <v>1.4400000000000011</v>
      </c>
      <c r="E94" s="20">
        <f t="shared" si="8"/>
        <v>8.6400000000000059</v>
      </c>
      <c r="F94" s="20">
        <f t="shared" si="9"/>
        <v>0.44000000000000106</v>
      </c>
      <c r="G94" s="20">
        <f>1</f>
        <v>1</v>
      </c>
      <c r="H94" s="20">
        <f t="shared" si="10"/>
        <v>2.592000000000001</v>
      </c>
      <c r="I94" s="20" t="str">
        <f t="shared" si="11"/>
        <v>1+2.592j</v>
      </c>
      <c r="K94" s="20" t="str">
        <f t="shared" si="12"/>
        <v>0.440000000000001+1.14048j</v>
      </c>
      <c r="M94" s="20" t="str">
        <f t="shared" si="2"/>
        <v>9.08000000000001+1.14048j</v>
      </c>
      <c r="O94" s="20" t="str">
        <f t="shared" si="3"/>
        <v>0.936763243503881-0.117660764752346j</v>
      </c>
      <c r="S94" s="20">
        <f t="shared" si="13"/>
        <v>0.94412363064485272</v>
      </c>
      <c r="U94" s="20">
        <f t="shared" si="4"/>
        <v>1.1287671232876713</v>
      </c>
      <c r="V94" s="20">
        <f t="shared" si="5"/>
        <v>0.98536585365853657</v>
      </c>
      <c r="X94" s="20">
        <f t="shared" si="24"/>
        <v>1E-3</v>
      </c>
      <c r="Y94" s="20">
        <f t="shared" si="6"/>
        <v>6</v>
      </c>
      <c r="Z94" s="20">
        <f t="shared" si="25"/>
        <v>1.2000000000000004</v>
      </c>
      <c r="AA94" s="20">
        <f t="shared" si="14"/>
        <v>1.4400000000000011</v>
      </c>
      <c r="AB94" s="20">
        <f t="shared" si="15"/>
        <v>8.6400000000000059</v>
      </c>
      <c r="AC94" s="20">
        <f t="shared" si="16"/>
        <v>0.44000000000000106</v>
      </c>
      <c r="AD94" s="20">
        <v>1</v>
      </c>
      <c r="AE94" s="20">
        <f t="shared" si="17"/>
        <v>7.2000000000000033E-3</v>
      </c>
      <c r="AF94" s="20" t="str">
        <f t="shared" si="18"/>
        <v>1+0.0072j</v>
      </c>
      <c r="AH94" s="20" t="str">
        <f t="shared" si="19"/>
        <v>0.440000000000001+0.00316800000000001j</v>
      </c>
      <c r="AI94" s="20" t="str">
        <f t="shared" si="20"/>
        <v>9.08000000000001+0.00316800000000001j</v>
      </c>
      <c r="AK94" s="20" t="str">
        <f t="shared" si="21"/>
        <v>0.951541734388815-0.000331991653584116j</v>
      </c>
      <c r="AO94" s="20">
        <f t="shared" si="22"/>
        <v>0.95154179230453773</v>
      </c>
      <c r="AP94" s="20">
        <v>24</v>
      </c>
      <c r="AR94" s="20">
        <f>Compensation!$C$16</f>
        <v>1.035897435897436</v>
      </c>
    </row>
    <row r="95" spans="1:44" s="20" customFormat="1">
      <c r="A95" s="20">
        <f t="shared" si="0"/>
        <v>0.36</v>
      </c>
      <c r="B95" s="20">
        <f t="shared" si="1"/>
        <v>6</v>
      </c>
      <c r="C95" s="20">
        <f t="shared" si="23"/>
        <v>1.2500000000000004</v>
      </c>
      <c r="D95" s="20">
        <f t="shared" si="7"/>
        <v>1.5625000000000011</v>
      </c>
      <c r="E95" s="20">
        <f t="shared" si="8"/>
        <v>9.3750000000000071</v>
      </c>
      <c r="F95" s="20">
        <f t="shared" si="9"/>
        <v>0.56250000000000111</v>
      </c>
      <c r="G95" s="20">
        <f>1</f>
        <v>1</v>
      </c>
      <c r="H95" s="20">
        <f t="shared" si="10"/>
        <v>2.7000000000000011</v>
      </c>
      <c r="I95" s="20" t="str">
        <f t="shared" si="11"/>
        <v>1+2.7j</v>
      </c>
      <c r="K95" s="20" t="str">
        <f t="shared" si="12"/>
        <v>0.562500000000001+1.51875j</v>
      </c>
      <c r="M95" s="20" t="str">
        <f t="shared" si="2"/>
        <v>9.93750000000001+1.51875j</v>
      </c>
      <c r="O95" s="20" t="str">
        <f t="shared" si="3"/>
        <v>0.921864183315302-0.140888677072716j</v>
      </c>
      <c r="S95" s="20">
        <f t="shared" si="13"/>
        <v>0.93256806282806437</v>
      </c>
      <c r="U95" s="20">
        <f t="shared" si="4"/>
        <v>1.1287671232876713</v>
      </c>
      <c r="V95" s="20">
        <f t="shared" si="5"/>
        <v>0.98536585365853657</v>
      </c>
      <c r="X95" s="20">
        <f t="shared" si="24"/>
        <v>1E-3</v>
      </c>
      <c r="Y95" s="20">
        <f t="shared" si="6"/>
        <v>6</v>
      </c>
      <c r="Z95" s="20">
        <f t="shared" si="25"/>
        <v>1.2500000000000004</v>
      </c>
      <c r="AA95" s="20">
        <f t="shared" si="14"/>
        <v>1.5625000000000011</v>
      </c>
      <c r="AB95" s="20">
        <f t="shared" si="15"/>
        <v>9.3750000000000071</v>
      </c>
      <c r="AC95" s="20">
        <f t="shared" si="16"/>
        <v>0.56250000000000111</v>
      </c>
      <c r="AD95" s="20">
        <v>1</v>
      </c>
      <c r="AE95" s="20">
        <f t="shared" si="17"/>
        <v>7.5000000000000032E-3</v>
      </c>
      <c r="AF95" s="20" t="str">
        <f t="shared" si="18"/>
        <v>1+0.0075j</v>
      </c>
      <c r="AH95" s="20" t="str">
        <f t="shared" si="19"/>
        <v>0.562500000000001+0.00421875000000001j</v>
      </c>
      <c r="AI95" s="20" t="str">
        <f t="shared" si="20"/>
        <v>9.93750000000001+0.00421875000000001j</v>
      </c>
      <c r="AK95" s="20" t="str">
        <f t="shared" si="21"/>
        <v>0.94339605639222-0.000400498325826886j</v>
      </c>
      <c r="AO95" s="20">
        <f t="shared" si="22"/>
        <v>0.94339614140365335</v>
      </c>
      <c r="AP95" s="20">
        <v>25</v>
      </c>
      <c r="AR95" s="20">
        <f>Compensation!$C$16</f>
        <v>1.035897435897436</v>
      </c>
    </row>
    <row r="96" spans="1:44" s="20" customFormat="1">
      <c r="A96" s="20">
        <f t="shared" si="0"/>
        <v>0.36</v>
      </c>
      <c r="B96" s="20">
        <f t="shared" si="1"/>
        <v>6</v>
      </c>
      <c r="C96" s="20">
        <f t="shared" si="23"/>
        <v>1.3000000000000005</v>
      </c>
      <c r="D96" s="20">
        <f t="shared" si="7"/>
        <v>1.6900000000000013</v>
      </c>
      <c r="E96" s="20">
        <f t="shared" si="8"/>
        <v>10.140000000000008</v>
      </c>
      <c r="F96" s="20">
        <f t="shared" si="9"/>
        <v>0.69000000000000128</v>
      </c>
      <c r="G96" s="20">
        <f>1</f>
        <v>1</v>
      </c>
      <c r="H96" s="20">
        <f t="shared" si="10"/>
        <v>2.8080000000000007</v>
      </c>
      <c r="I96" s="20" t="str">
        <f t="shared" si="11"/>
        <v>1+2.808j</v>
      </c>
      <c r="K96" s="20" t="str">
        <f t="shared" si="12"/>
        <v>0.690000000000001+1.93752j</v>
      </c>
      <c r="M96" s="20" t="str">
        <f t="shared" si="2"/>
        <v>10.83+1.93752j</v>
      </c>
      <c r="O96" s="20" t="str">
        <f t="shared" si="3"/>
        <v>0.907250361173233-0.162309854088676j</v>
      </c>
      <c r="S96" s="20">
        <f t="shared" si="13"/>
        <v>0.92165487389979595</v>
      </c>
      <c r="U96" s="20">
        <f t="shared" si="4"/>
        <v>1.1287671232876713</v>
      </c>
      <c r="V96" s="20">
        <f t="shared" si="5"/>
        <v>0.98536585365853657</v>
      </c>
      <c r="X96" s="20">
        <f t="shared" si="24"/>
        <v>1E-3</v>
      </c>
      <c r="Y96" s="20">
        <f t="shared" si="6"/>
        <v>6</v>
      </c>
      <c r="Z96" s="20">
        <f t="shared" si="25"/>
        <v>1.3000000000000005</v>
      </c>
      <c r="AA96" s="20">
        <f t="shared" si="14"/>
        <v>1.6900000000000013</v>
      </c>
      <c r="AB96" s="20">
        <f t="shared" si="15"/>
        <v>10.140000000000008</v>
      </c>
      <c r="AC96" s="20">
        <f t="shared" si="16"/>
        <v>0.69000000000000128</v>
      </c>
      <c r="AD96" s="20">
        <v>1</v>
      </c>
      <c r="AE96" s="20">
        <f t="shared" si="17"/>
        <v>7.8000000000000022E-3</v>
      </c>
      <c r="AF96" s="20" t="str">
        <f t="shared" si="18"/>
        <v>1+0.0078j</v>
      </c>
      <c r="AH96" s="20" t="str">
        <f t="shared" si="19"/>
        <v>0.690000000000001+0.00538200000000001j</v>
      </c>
      <c r="AI96" s="20" t="str">
        <f t="shared" si="20"/>
        <v>10.83+0.00538200000000001j</v>
      </c>
      <c r="AK96" s="20" t="str">
        <f t="shared" si="21"/>
        <v>0.936287857414957-0.000465290974017295j</v>
      </c>
      <c r="AO96" s="20">
        <f t="shared" si="22"/>
        <v>0.9362879730288014</v>
      </c>
      <c r="AP96" s="20">
        <v>26</v>
      </c>
      <c r="AR96" s="20">
        <f>Compensation!$C$16</f>
        <v>1.035897435897436</v>
      </c>
    </row>
    <row r="97" spans="1:44" s="20" customFormat="1">
      <c r="A97" s="20">
        <f t="shared" si="0"/>
        <v>0.36</v>
      </c>
      <c r="B97" s="20">
        <f t="shared" si="1"/>
        <v>6</v>
      </c>
      <c r="C97" s="20">
        <f t="shared" si="23"/>
        <v>1.3500000000000005</v>
      </c>
      <c r="D97" s="20">
        <f t="shared" si="7"/>
        <v>1.8225000000000013</v>
      </c>
      <c r="E97" s="20">
        <f t="shared" si="8"/>
        <v>10.935000000000008</v>
      </c>
      <c r="F97" s="20">
        <f t="shared" si="9"/>
        <v>0.82250000000000134</v>
      </c>
      <c r="G97" s="20">
        <f>1</f>
        <v>1</v>
      </c>
      <c r="H97" s="20">
        <f t="shared" si="10"/>
        <v>2.9160000000000013</v>
      </c>
      <c r="I97" s="20" t="str">
        <f t="shared" si="11"/>
        <v>1+2.916j</v>
      </c>
      <c r="K97" s="20" t="str">
        <f t="shared" si="12"/>
        <v>0.822500000000001+2.39841j</v>
      </c>
      <c r="M97" s="20" t="str">
        <f t="shared" si="2"/>
        <v>11.7575+2.39841j</v>
      </c>
      <c r="O97" s="20" t="str">
        <f t="shared" si="3"/>
        <v>0.892889865732067-0.182140419550963j</v>
      </c>
      <c r="S97" s="20">
        <f t="shared" si="13"/>
        <v>0.91127791850852469</v>
      </c>
      <c r="U97" s="20">
        <f t="shared" si="4"/>
        <v>1.1287671232876713</v>
      </c>
      <c r="V97" s="20">
        <f t="shared" si="5"/>
        <v>0.98536585365853657</v>
      </c>
      <c r="X97" s="20">
        <f t="shared" si="24"/>
        <v>1E-3</v>
      </c>
      <c r="Y97" s="20">
        <f t="shared" si="6"/>
        <v>6</v>
      </c>
      <c r="Z97" s="20">
        <f t="shared" si="25"/>
        <v>1.3500000000000005</v>
      </c>
      <c r="AA97" s="20">
        <f t="shared" si="14"/>
        <v>1.8225000000000013</v>
      </c>
      <c r="AB97" s="20">
        <f t="shared" si="15"/>
        <v>10.935000000000008</v>
      </c>
      <c r="AC97" s="20">
        <f t="shared" si="16"/>
        <v>0.82250000000000134</v>
      </c>
      <c r="AD97" s="20">
        <v>1</v>
      </c>
      <c r="AE97" s="20">
        <f t="shared" si="17"/>
        <v>8.100000000000003E-3</v>
      </c>
      <c r="AF97" s="20" t="str">
        <f t="shared" si="18"/>
        <v>1+0.0081j</v>
      </c>
      <c r="AH97" s="20" t="str">
        <f t="shared" si="19"/>
        <v>0.822500000000001+0.00666225000000001j</v>
      </c>
      <c r="AI97" s="20" t="str">
        <f t="shared" si="20"/>
        <v>11.7575+0.00666225000000001j</v>
      </c>
      <c r="AK97" s="20" t="str">
        <f t="shared" si="21"/>
        <v>0.930044353731871-0.000526998766374669j</v>
      </c>
      <c r="AO97" s="20">
        <f t="shared" si="22"/>
        <v>0.93004450304070585</v>
      </c>
      <c r="AP97" s="20">
        <v>27</v>
      </c>
      <c r="AR97" s="20">
        <f>Compensation!$C$16</f>
        <v>1.035897435897436</v>
      </c>
    </row>
    <row r="98" spans="1:44" s="20" customFormat="1">
      <c r="A98" s="20">
        <f t="shared" si="0"/>
        <v>0.36</v>
      </c>
      <c r="B98" s="20">
        <f t="shared" si="1"/>
        <v>6</v>
      </c>
      <c r="C98" s="20">
        <f t="shared" si="23"/>
        <v>1.4000000000000006</v>
      </c>
      <c r="D98" s="20">
        <f t="shared" si="7"/>
        <v>1.9600000000000015</v>
      </c>
      <c r="E98" s="20">
        <f t="shared" si="8"/>
        <v>11.760000000000009</v>
      </c>
      <c r="F98" s="20">
        <f t="shared" si="9"/>
        <v>0.96000000000000152</v>
      </c>
      <c r="G98" s="20">
        <f>1</f>
        <v>1</v>
      </c>
      <c r="H98" s="20">
        <f t="shared" si="10"/>
        <v>3.0240000000000014</v>
      </c>
      <c r="I98" s="20" t="str">
        <f t="shared" si="11"/>
        <v>1+3.024j</v>
      </c>
      <c r="K98" s="20" t="str">
        <f t="shared" si="12"/>
        <v>0.960000000000002+2.90304j</v>
      </c>
      <c r="M98" s="20" t="str">
        <f t="shared" si="2"/>
        <v>12.72+2.90304j</v>
      </c>
      <c r="O98" s="20" t="str">
        <f t="shared" si="3"/>
        <v>0.87875626378277-0.200555391824837j</v>
      </c>
      <c r="S98" s="20">
        <f t="shared" si="13"/>
        <v>0.90135178278376271</v>
      </c>
      <c r="U98" s="20">
        <f t="shared" si="4"/>
        <v>1.1287671232876713</v>
      </c>
      <c r="V98" s="20">
        <f t="shared" si="5"/>
        <v>0.98536585365853657</v>
      </c>
      <c r="X98" s="20">
        <f t="shared" si="24"/>
        <v>1E-3</v>
      </c>
      <c r="Y98" s="20">
        <f t="shared" si="6"/>
        <v>6</v>
      </c>
      <c r="Z98" s="20">
        <f t="shared" si="25"/>
        <v>1.4000000000000006</v>
      </c>
      <c r="AA98" s="20">
        <f t="shared" si="14"/>
        <v>1.9600000000000015</v>
      </c>
      <c r="AB98" s="20">
        <f t="shared" si="15"/>
        <v>11.760000000000009</v>
      </c>
      <c r="AC98" s="20">
        <f t="shared" si="16"/>
        <v>0.96000000000000152</v>
      </c>
      <c r="AD98" s="20">
        <v>1</v>
      </c>
      <c r="AE98" s="20">
        <f t="shared" si="17"/>
        <v>8.4000000000000047E-3</v>
      </c>
      <c r="AF98" s="20" t="str">
        <f t="shared" si="18"/>
        <v>1+0.0084j</v>
      </c>
      <c r="AH98" s="20" t="str">
        <f t="shared" si="19"/>
        <v>0.960000000000002+0.00806400000000001j</v>
      </c>
      <c r="AI98" s="20" t="str">
        <f t="shared" si="20"/>
        <v>12.72+0.00806400000000001j</v>
      </c>
      <c r="AK98" s="20" t="str">
        <f t="shared" si="21"/>
        <v>0.924527930311481-0.000586115819971053j</v>
      </c>
      <c r="AO98" s="20">
        <f t="shared" si="22"/>
        <v>0.92452811609911845</v>
      </c>
      <c r="AP98" s="20">
        <v>28</v>
      </c>
      <c r="AR98" s="20">
        <f>Compensation!$C$16</f>
        <v>1.035897435897436</v>
      </c>
    </row>
    <row r="99" spans="1:44" s="20" customFormat="1">
      <c r="A99" s="20">
        <f t="shared" si="0"/>
        <v>0.36</v>
      </c>
      <c r="B99" s="20">
        <f t="shared" si="1"/>
        <v>6</v>
      </c>
      <c r="C99" s="20">
        <f t="shared" si="23"/>
        <v>1.4500000000000006</v>
      </c>
      <c r="D99" s="20">
        <f t="shared" si="7"/>
        <v>2.1025000000000018</v>
      </c>
      <c r="E99" s="20">
        <f t="shared" si="8"/>
        <v>12.615000000000011</v>
      </c>
      <c r="F99" s="20">
        <f t="shared" si="9"/>
        <v>1.1025000000000018</v>
      </c>
      <c r="G99" s="20">
        <f>1</f>
        <v>1</v>
      </c>
      <c r="H99" s="20">
        <f t="shared" si="10"/>
        <v>3.132000000000001</v>
      </c>
      <c r="I99" s="20" t="str">
        <f t="shared" si="11"/>
        <v>1+3.132j</v>
      </c>
      <c r="K99" s="20" t="str">
        <f t="shared" si="12"/>
        <v>1.1025+3.45303000000001j</v>
      </c>
      <c r="M99" s="20" t="str">
        <f t="shared" si="2"/>
        <v>13.7175+3.45303000000001j</v>
      </c>
      <c r="O99" s="20" t="str">
        <f t="shared" si="3"/>
        <v>0.864828205561834-0.217698395381898j</v>
      </c>
      <c r="S99" s="20">
        <f t="shared" si="13"/>
        <v>0.89180738754910249</v>
      </c>
      <c r="U99" s="20">
        <f t="shared" si="4"/>
        <v>1.1287671232876713</v>
      </c>
      <c r="V99" s="20">
        <f t="shared" si="5"/>
        <v>0.98536585365853657</v>
      </c>
      <c r="X99" s="20">
        <f t="shared" si="24"/>
        <v>1E-3</v>
      </c>
      <c r="Y99" s="20">
        <f t="shared" si="6"/>
        <v>6</v>
      </c>
      <c r="Z99" s="20">
        <f t="shared" si="25"/>
        <v>1.4500000000000006</v>
      </c>
      <c r="AA99" s="20">
        <f t="shared" si="14"/>
        <v>2.1025000000000018</v>
      </c>
      <c r="AB99" s="20">
        <f t="shared" si="15"/>
        <v>12.615000000000011</v>
      </c>
      <c r="AC99" s="20">
        <f t="shared" si="16"/>
        <v>1.1025000000000018</v>
      </c>
      <c r="AD99" s="20">
        <v>1</v>
      </c>
      <c r="AE99" s="20">
        <f t="shared" si="17"/>
        <v>8.7000000000000029E-3</v>
      </c>
      <c r="AF99" s="20" t="str">
        <f t="shared" si="18"/>
        <v>1+0.0087j</v>
      </c>
      <c r="AH99" s="20" t="str">
        <f t="shared" si="19"/>
        <v>1.1025+0.00959175000000002j</v>
      </c>
      <c r="AI99" s="20" t="str">
        <f t="shared" si="20"/>
        <v>13.7175+0.00959175000000002j</v>
      </c>
      <c r="AK99" s="20" t="str">
        <f t="shared" si="21"/>
        <v>0.919627762505134-0.000643035508730354j</v>
      </c>
      <c r="AO99" s="20">
        <f t="shared" si="22"/>
        <v>0.91962798732143025</v>
      </c>
      <c r="AP99" s="20">
        <v>29</v>
      </c>
      <c r="AR99" s="20">
        <f>Compensation!$C$16</f>
        <v>1.035897435897436</v>
      </c>
    </row>
    <row r="100" spans="1:44" s="20" customFormat="1">
      <c r="A100" s="20">
        <f t="shared" si="0"/>
        <v>0.36</v>
      </c>
      <c r="B100" s="20">
        <f t="shared" si="1"/>
        <v>6</v>
      </c>
      <c r="C100" s="20">
        <f t="shared" si="23"/>
        <v>1.5000000000000007</v>
      </c>
      <c r="D100" s="20">
        <f t="shared" si="7"/>
        <v>2.2500000000000018</v>
      </c>
      <c r="E100" s="20">
        <f t="shared" si="8"/>
        <v>13.500000000000011</v>
      </c>
      <c r="F100" s="20">
        <f t="shared" si="9"/>
        <v>1.2500000000000018</v>
      </c>
      <c r="G100" s="20">
        <f>1</f>
        <v>1</v>
      </c>
      <c r="H100" s="20">
        <f t="shared" si="10"/>
        <v>3.2400000000000011</v>
      </c>
      <c r="I100" s="20" t="str">
        <f t="shared" si="11"/>
        <v>1+3.24j</v>
      </c>
      <c r="K100" s="20" t="str">
        <f t="shared" si="12"/>
        <v>1.25+4.05000000000001j</v>
      </c>
      <c r="M100" s="20" t="str">
        <f t="shared" si="2"/>
        <v>14.75+4.05000000000001j</v>
      </c>
      <c r="O100" s="20" t="str">
        <f t="shared" si="3"/>
        <v>0.851088838074071-0.233688799606779j</v>
      </c>
      <c r="S100" s="20">
        <f t="shared" si="13"/>
        <v>0.88258861614906947</v>
      </c>
      <c r="U100" s="20">
        <f t="shared" si="4"/>
        <v>1.1287671232876713</v>
      </c>
      <c r="V100" s="20">
        <f t="shared" si="5"/>
        <v>0.98536585365853657</v>
      </c>
      <c r="X100" s="20">
        <f t="shared" si="24"/>
        <v>1E-3</v>
      </c>
      <c r="Y100" s="20">
        <f t="shared" si="6"/>
        <v>6</v>
      </c>
      <c r="Z100" s="20">
        <f t="shared" si="25"/>
        <v>1.5000000000000007</v>
      </c>
      <c r="AA100" s="20">
        <f t="shared" si="14"/>
        <v>2.2500000000000018</v>
      </c>
      <c r="AB100" s="20">
        <f t="shared" si="15"/>
        <v>13.500000000000011</v>
      </c>
      <c r="AC100" s="20">
        <f t="shared" si="16"/>
        <v>1.2500000000000018</v>
      </c>
      <c r="AD100" s="20">
        <v>1</v>
      </c>
      <c r="AE100" s="20">
        <f t="shared" si="17"/>
        <v>9.0000000000000045E-3</v>
      </c>
      <c r="AF100" s="20" t="str">
        <f t="shared" si="18"/>
        <v>1+0.009j</v>
      </c>
      <c r="AH100" s="20" t="str">
        <f t="shared" si="19"/>
        <v>1.25+0.01125j</v>
      </c>
      <c r="AI100" s="20" t="str">
        <f t="shared" si="20"/>
        <v>14.75+0.01125j</v>
      </c>
      <c r="AK100" s="20" t="str">
        <f t="shared" si="21"/>
        <v>0.915253704858159-0.000698074859637579j</v>
      </c>
      <c r="AO100" s="20">
        <f t="shared" si="22"/>
        <v>0.91525397107310913</v>
      </c>
      <c r="AP100" s="20">
        <v>30</v>
      </c>
      <c r="AR100" s="20">
        <f>Compensation!$C$16</f>
        <v>1.035897435897436</v>
      </c>
    </row>
    <row r="101" spans="1:44" s="20" customFormat="1">
      <c r="A101" s="20">
        <f t="shared" si="0"/>
        <v>0.36</v>
      </c>
      <c r="B101" s="20">
        <f t="shared" si="1"/>
        <v>6</v>
      </c>
      <c r="C101" s="20">
        <f t="shared" si="23"/>
        <v>1.5500000000000007</v>
      </c>
      <c r="D101" s="20">
        <f t="shared" si="7"/>
        <v>2.4025000000000021</v>
      </c>
      <c r="E101" s="20">
        <f t="shared" si="8"/>
        <v>14.415000000000013</v>
      </c>
      <c r="F101" s="20">
        <f t="shared" si="9"/>
        <v>1.4025000000000021</v>
      </c>
      <c r="G101" s="20">
        <f>1</f>
        <v>1</v>
      </c>
      <c r="H101" s="20">
        <f t="shared" si="10"/>
        <v>3.3480000000000012</v>
      </c>
      <c r="I101" s="20" t="str">
        <f t="shared" si="11"/>
        <v>1+3.348j</v>
      </c>
      <c r="K101" s="20" t="str">
        <f t="shared" si="12"/>
        <v>1.4025+4.69557000000001j</v>
      </c>
      <c r="M101" s="20" t="str">
        <f t="shared" si="2"/>
        <v>15.8175+4.69557000000001j</v>
      </c>
      <c r="O101" s="20" t="str">
        <f t="shared" si="3"/>
        <v>0.837525169748709-0.248627030903553j</v>
      </c>
      <c r="S101" s="20">
        <f t="shared" si="13"/>
        <v>0.8736497069526894</v>
      </c>
      <c r="U101" s="20">
        <f t="shared" si="4"/>
        <v>1.1287671232876713</v>
      </c>
      <c r="V101" s="20">
        <f t="shared" si="5"/>
        <v>0.98536585365853657</v>
      </c>
      <c r="X101" s="20">
        <f t="shared" si="24"/>
        <v>1E-3</v>
      </c>
      <c r="Y101" s="20">
        <f t="shared" si="6"/>
        <v>6</v>
      </c>
      <c r="Z101" s="20">
        <f t="shared" si="25"/>
        <v>1.5500000000000007</v>
      </c>
      <c r="AA101" s="20">
        <f t="shared" si="14"/>
        <v>2.4025000000000021</v>
      </c>
      <c r="AB101" s="20">
        <f t="shared" si="15"/>
        <v>14.415000000000013</v>
      </c>
      <c r="AC101" s="20">
        <f t="shared" si="16"/>
        <v>1.4025000000000021</v>
      </c>
      <c r="AD101" s="20">
        <v>1</v>
      </c>
      <c r="AE101" s="20">
        <f t="shared" si="17"/>
        <v>9.3000000000000044E-3</v>
      </c>
      <c r="AF101" s="20" t="str">
        <f t="shared" si="18"/>
        <v>1+0.0093j</v>
      </c>
      <c r="AH101" s="20" t="str">
        <f t="shared" si="19"/>
        <v>1.4025+0.01304325j</v>
      </c>
      <c r="AI101" s="20" t="str">
        <f t="shared" si="20"/>
        <v>15.8175+0.01304325j</v>
      </c>
      <c r="AK101" s="20" t="str">
        <f t="shared" si="21"/>
        <v>0.911331765329491-0.000751492211040549j</v>
      </c>
      <c r="AO101" s="20">
        <f t="shared" si="22"/>
        <v>0.91133207517299086</v>
      </c>
      <c r="AP101" s="20">
        <v>31</v>
      </c>
      <c r="AR101" s="20">
        <f>Compensation!$C$16</f>
        <v>1.035897435897436</v>
      </c>
    </row>
    <row r="102" spans="1:44" s="20" customFormat="1">
      <c r="A102" s="20">
        <f t="shared" si="0"/>
        <v>0.36</v>
      </c>
      <c r="B102" s="20">
        <f t="shared" si="1"/>
        <v>6</v>
      </c>
      <c r="C102" s="20">
        <f t="shared" si="23"/>
        <v>1.6000000000000008</v>
      </c>
      <c r="D102" s="20">
        <f t="shared" si="7"/>
        <v>2.5600000000000023</v>
      </c>
      <c r="E102" s="20">
        <f t="shared" si="8"/>
        <v>15.360000000000014</v>
      </c>
      <c r="F102" s="20">
        <f t="shared" si="9"/>
        <v>1.5600000000000023</v>
      </c>
      <c r="G102" s="20">
        <f>1</f>
        <v>1</v>
      </c>
      <c r="H102" s="20">
        <f t="shared" si="10"/>
        <v>3.4560000000000017</v>
      </c>
      <c r="I102" s="20" t="str">
        <f t="shared" si="11"/>
        <v>1+3.456j</v>
      </c>
      <c r="K102" s="20" t="str">
        <f t="shared" si="12"/>
        <v>1.56+5.39136000000001j</v>
      </c>
      <c r="M102" s="20" t="str">
        <f t="shared" ref="M102:M133" si="26">IMSUM(K102,E102)</f>
        <v>16.92+5.39136000000001j</v>
      </c>
      <c r="O102" s="20" t="str">
        <f t="shared" ref="O102:O133" si="27">IMDIV(E102,M102)</f>
        <v>0.824127457027518-0.262598570137109j</v>
      </c>
      <c r="S102" s="20">
        <f t="shared" si="13"/>
        <v>0.86495322096902894</v>
      </c>
      <c r="U102" s="20">
        <f t="shared" si="4"/>
        <v>1.1287671232876713</v>
      </c>
      <c r="V102" s="20">
        <f t="shared" si="5"/>
        <v>0.98536585365853657</v>
      </c>
      <c r="X102" s="20">
        <f t="shared" si="24"/>
        <v>1E-3</v>
      </c>
      <c r="Y102" s="20">
        <f t="shared" si="6"/>
        <v>6</v>
      </c>
      <c r="Z102" s="20">
        <f t="shared" si="25"/>
        <v>1.6000000000000008</v>
      </c>
      <c r="AA102" s="20">
        <f t="shared" si="14"/>
        <v>2.5600000000000023</v>
      </c>
      <c r="AB102" s="20">
        <f t="shared" si="15"/>
        <v>15.360000000000014</v>
      </c>
      <c r="AC102" s="20">
        <f t="shared" si="16"/>
        <v>1.5600000000000023</v>
      </c>
      <c r="AD102" s="20">
        <v>1</v>
      </c>
      <c r="AE102" s="20">
        <f t="shared" si="17"/>
        <v>9.6000000000000044E-3</v>
      </c>
      <c r="AF102" s="20" t="str">
        <f t="shared" si="18"/>
        <v>1+0.0096j</v>
      </c>
      <c r="AH102" s="20" t="str">
        <f t="shared" si="19"/>
        <v>1.56+0.014976j</v>
      </c>
      <c r="AI102" s="20" t="str">
        <f t="shared" si="20"/>
        <v>16.92+0.014976j</v>
      </c>
      <c r="AK102" s="20" t="str">
        <f t="shared" si="21"/>
        <v>0.907800707256561-0.000803500200465381j</v>
      </c>
      <c r="AO102" s="20">
        <f t="shared" si="22"/>
        <v>0.90780106284806938</v>
      </c>
      <c r="AP102" s="20">
        <v>32</v>
      </c>
      <c r="AR102" s="20">
        <f>Compensation!$C$16</f>
        <v>1.035897435897436</v>
      </c>
    </row>
    <row r="103" spans="1:44" s="20" customFormat="1">
      <c r="A103" s="20">
        <f t="shared" si="0"/>
        <v>0.36</v>
      </c>
      <c r="B103" s="20">
        <f t="shared" si="1"/>
        <v>6</v>
      </c>
      <c r="C103" s="20">
        <f t="shared" si="23"/>
        <v>1.6500000000000008</v>
      </c>
      <c r="D103" s="20">
        <f t="shared" si="7"/>
        <v>2.7225000000000028</v>
      </c>
      <c r="E103" s="20">
        <f t="shared" si="8"/>
        <v>16.335000000000015</v>
      </c>
      <c r="F103" s="20">
        <f t="shared" si="9"/>
        <v>1.7225000000000028</v>
      </c>
      <c r="G103" s="20">
        <f>1</f>
        <v>1</v>
      </c>
      <c r="H103" s="20">
        <f t="shared" si="10"/>
        <v>3.5640000000000018</v>
      </c>
      <c r="I103" s="20" t="str">
        <f t="shared" si="11"/>
        <v>1+3.564j</v>
      </c>
      <c r="K103" s="20" t="str">
        <f t="shared" si="12"/>
        <v>1.7225+6.13899000000001j</v>
      </c>
      <c r="M103" s="20" t="str">
        <f t="shared" si="26"/>
        <v>18.0575+6.13899000000001j</v>
      </c>
      <c r="O103" s="20" t="str">
        <f t="shared" si="27"/>
        <v>0.810888644795812-0.27567699191555j</v>
      </c>
      <c r="S103" s="20">
        <f t="shared" si="13"/>
        <v>0.85646844549603507</v>
      </c>
      <c r="U103" s="20">
        <f t="shared" si="4"/>
        <v>1.1287671232876713</v>
      </c>
      <c r="V103" s="20">
        <f t="shared" si="5"/>
        <v>0.98536585365853657</v>
      </c>
      <c r="X103" s="20">
        <f t="shared" si="24"/>
        <v>1E-3</v>
      </c>
      <c r="Y103" s="20">
        <f t="shared" si="6"/>
        <v>6</v>
      </c>
      <c r="Z103" s="20">
        <f t="shared" si="25"/>
        <v>1.6500000000000008</v>
      </c>
      <c r="AA103" s="20">
        <f t="shared" si="14"/>
        <v>2.7225000000000028</v>
      </c>
      <c r="AB103" s="20">
        <f t="shared" si="15"/>
        <v>16.335000000000015</v>
      </c>
      <c r="AC103" s="20">
        <f t="shared" si="16"/>
        <v>1.7225000000000028</v>
      </c>
      <c r="AD103" s="20">
        <v>1</v>
      </c>
      <c r="AE103" s="20">
        <f t="shared" si="17"/>
        <v>9.900000000000006E-3</v>
      </c>
      <c r="AF103" s="20" t="str">
        <f t="shared" si="18"/>
        <v>1+0.00990000000000001j</v>
      </c>
      <c r="AH103" s="20" t="str">
        <f t="shared" si="19"/>
        <v>1.7225+0.01705275j</v>
      </c>
      <c r="AI103" s="20" t="str">
        <f t="shared" si="20"/>
        <v>18.0575+0.01705275j</v>
      </c>
      <c r="AK103" s="20" t="str">
        <f t="shared" si="21"/>
        <v>0.904609465997741-0.000854275457360818j</v>
      </c>
      <c r="AO103" s="20">
        <f t="shared" si="22"/>
        <v>0.90460986936871013</v>
      </c>
      <c r="AP103" s="20">
        <v>33</v>
      </c>
      <c r="AR103" s="20">
        <f>Compensation!$C$16</f>
        <v>1.035897435897436</v>
      </c>
    </row>
    <row r="104" spans="1:44" s="20" customFormat="1">
      <c r="A104" s="20">
        <f t="shared" si="0"/>
        <v>0.36</v>
      </c>
      <c r="B104" s="20">
        <f t="shared" si="1"/>
        <v>6</v>
      </c>
      <c r="C104" s="20">
        <f t="shared" si="23"/>
        <v>1.7000000000000008</v>
      </c>
      <c r="D104" s="20">
        <f t="shared" si="7"/>
        <v>2.8900000000000028</v>
      </c>
      <c r="E104" s="20">
        <f t="shared" si="8"/>
        <v>17.340000000000018</v>
      </c>
      <c r="F104" s="20">
        <f t="shared" si="9"/>
        <v>1.8900000000000028</v>
      </c>
      <c r="G104" s="20">
        <f>1</f>
        <v>1</v>
      </c>
      <c r="H104" s="20">
        <f t="shared" si="10"/>
        <v>3.6720000000000015</v>
      </c>
      <c r="I104" s="20" t="str">
        <f t="shared" si="11"/>
        <v>1+3.672j</v>
      </c>
      <c r="K104" s="20" t="str">
        <f t="shared" si="12"/>
        <v>1.89+6.94008000000001j</v>
      </c>
      <c r="M104" s="20" t="str">
        <f t="shared" si="26"/>
        <v>19.23+6.94008000000001j</v>
      </c>
      <c r="O104" s="20" t="str">
        <f t="shared" si="27"/>
        <v>0.79780387220554-0.287926297317537j</v>
      </c>
      <c r="S104" s="20">
        <f t="shared" si="13"/>
        <v>0.84817013104278816</v>
      </c>
      <c r="U104" s="20">
        <f t="shared" si="4"/>
        <v>1.1287671232876713</v>
      </c>
      <c r="V104" s="20">
        <f t="shared" si="5"/>
        <v>0.98536585365853657</v>
      </c>
      <c r="X104" s="20">
        <f t="shared" si="24"/>
        <v>1E-3</v>
      </c>
      <c r="Y104" s="20">
        <f t="shared" si="6"/>
        <v>6</v>
      </c>
      <c r="Z104" s="20">
        <f t="shared" si="25"/>
        <v>1.7000000000000008</v>
      </c>
      <c r="AA104" s="20">
        <f t="shared" si="14"/>
        <v>2.8900000000000028</v>
      </c>
      <c r="AB104" s="20">
        <f t="shared" si="15"/>
        <v>17.340000000000018</v>
      </c>
      <c r="AC104" s="20">
        <f t="shared" si="16"/>
        <v>1.8900000000000028</v>
      </c>
      <c r="AD104" s="20">
        <v>1</v>
      </c>
      <c r="AE104" s="20">
        <f t="shared" si="17"/>
        <v>1.0200000000000004E-2</v>
      </c>
      <c r="AF104" s="20" t="str">
        <f t="shared" si="18"/>
        <v>1+0.0102j</v>
      </c>
      <c r="AH104" s="20" t="str">
        <f t="shared" si="19"/>
        <v>1.89+0.019278j</v>
      </c>
      <c r="AI104" s="20" t="str">
        <f t="shared" si="20"/>
        <v>19.23+0.019278j</v>
      </c>
      <c r="AK104" s="20" t="str">
        <f t="shared" si="21"/>
        <v>0.901715162420424-0.000903965933496668j</v>
      </c>
      <c r="AO104" s="20">
        <f t="shared" si="22"/>
        <v>0.9017156155314715</v>
      </c>
      <c r="AP104" s="20">
        <v>34</v>
      </c>
      <c r="AR104" s="20">
        <f>Compensation!$C$16</f>
        <v>1.035897435897436</v>
      </c>
    </row>
    <row r="105" spans="1:44" s="20" customFormat="1">
      <c r="A105" s="20">
        <f t="shared" si="0"/>
        <v>0.36</v>
      </c>
      <c r="B105" s="20">
        <f t="shared" si="1"/>
        <v>6</v>
      </c>
      <c r="C105" s="20">
        <f t="shared" si="23"/>
        <v>1.7500000000000009</v>
      </c>
      <c r="D105" s="20">
        <f t="shared" si="7"/>
        <v>3.0625000000000031</v>
      </c>
      <c r="E105" s="20">
        <f t="shared" si="8"/>
        <v>18.375000000000018</v>
      </c>
      <c r="F105" s="20">
        <f t="shared" si="9"/>
        <v>2.0625000000000031</v>
      </c>
      <c r="G105" s="20">
        <f>1</f>
        <v>1</v>
      </c>
      <c r="H105" s="20">
        <f t="shared" si="10"/>
        <v>3.7800000000000016</v>
      </c>
      <c r="I105" s="20" t="str">
        <f t="shared" si="11"/>
        <v>1+3.78j</v>
      </c>
      <c r="K105" s="20" t="str">
        <f t="shared" si="12"/>
        <v>2.0625+7.79625000000001j</v>
      </c>
      <c r="M105" s="20" t="str">
        <f t="shared" si="26"/>
        <v>20.4375+7.79625000000001j</v>
      </c>
      <c r="O105" s="20" t="str">
        <f t="shared" si="27"/>
        <v>0.784870045006368-0.299402719920778j</v>
      </c>
      <c r="S105" s="20">
        <f t="shared" si="13"/>
        <v>0.84003748502329223</v>
      </c>
      <c r="U105" s="20">
        <f t="shared" si="4"/>
        <v>1.1287671232876713</v>
      </c>
      <c r="V105" s="20">
        <f t="shared" si="5"/>
        <v>0.98536585365853657</v>
      </c>
      <c r="X105" s="20">
        <f t="shared" si="24"/>
        <v>1E-3</v>
      </c>
      <c r="Y105" s="20">
        <f t="shared" si="6"/>
        <v>6</v>
      </c>
      <c r="Z105" s="20">
        <f t="shared" si="25"/>
        <v>1.7500000000000009</v>
      </c>
      <c r="AA105" s="20">
        <f t="shared" si="14"/>
        <v>3.0625000000000031</v>
      </c>
      <c r="AB105" s="20">
        <f t="shared" si="15"/>
        <v>18.375000000000018</v>
      </c>
      <c r="AC105" s="20">
        <f t="shared" si="16"/>
        <v>2.0625000000000031</v>
      </c>
      <c r="AD105" s="20">
        <v>1</v>
      </c>
      <c r="AE105" s="20">
        <f t="shared" si="17"/>
        <v>1.0500000000000006E-2</v>
      </c>
      <c r="AF105" s="20" t="str">
        <f t="shared" si="18"/>
        <v>1+0.0105j</v>
      </c>
      <c r="AH105" s="20" t="str">
        <f t="shared" si="19"/>
        <v>2.0625+0.02165625j</v>
      </c>
      <c r="AI105" s="20" t="str">
        <f t="shared" si="20"/>
        <v>20.4375+0.02165625j</v>
      </c>
      <c r="AK105" s="20" t="str">
        <f t="shared" si="21"/>
        <v>0.899081559298648-0.000952696514669668j</v>
      </c>
      <c r="AO105" s="20">
        <f t="shared" si="22"/>
        <v>0.89908206405285229</v>
      </c>
      <c r="AP105" s="20">
        <v>35</v>
      </c>
      <c r="AR105" s="20">
        <f>Compensation!$C$16</f>
        <v>1.035897435897436</v>
      </c>
    </row>
    <row r="106" spans="1:44" s="20" customFormat="1">
      <c r="A106" s="20">
        <f t="shared" si="0"/>
        <v>0.36</v>
      </c>
      <c r="B106" s="20">
        <f t="shared" si="1"/>
        <v>6</v>
      </c>
      <c r="C106" s="20">
        <f t="shared" si="23"/>
        <v>1.8000000000000009</v>
      </c>
      <c r="D106" s="20">
        <f t="shared" si="7"/>
        <v>3.2400000000000033</v>
      </c>
      <c r="E106" s="20">
        <f t="shared" si="8"/>
        <v>19.440000000000019</v>
      </c>
      <c r="F106" s="20">
        <f t="shared" si="9"/>
        <v>2.2400000000000033</v>
      </c>
      <c r="G106" s="20">
        <f>1</f>
        <v>1</v>
      </c>
      <c r="H106" s="20">
        <f t="shared" si="10"/>
        <v>3.8880000000000021</v>
      </c>
      <c r="I106" s="20" t="str">
        <f t="shared" si="11"/>
        <v>1+3.888j</v>
      </c>
      <c r="K106" s="20" t="str">
        <f t="shared" si="12"/>
        <v>2.24+8.70912000000001j</v>
      </c>
      <c r="M106" s="20" t="str">
        <f t="shared" si="26"/>
        <v>21.68+8.70912000000001j</v>
      </c>
      <c r="O106" s="20" t="str">
        <f t="shared" si="27"/>
        <v>0.772085470447657-0.310156135257616j</v>
      </c>
      <c r="S106" s="20">
        <f t="shared" si="13"/>
        <v>0.83205336482362746</v>
      </c>
      <c r="U106" s="20">
        <f t="shared" si="4"/>
        <v>1.1287671232876713</v>
      </c>
      <c r="V106" s="20">
        <f t="shared" si="5"/>
        <v>0.98536585365853657</v>
      </c>
      <c r="X106" s="20">
        <f t="shared" si="24"/>
        <v>1E-3</v>
      </c>
      <c r="Y106" s="20">
        <f t="shared" si="6"/>
        <v>6</v>
      </c>
      <c r="Z106" s="20">
        <f t="shared" si="25"/>
        <v>1.8000000000000009</v>
      </c>
      <c r="AA106" s="20">
        <f t="shared" si="14"/>
        <v>3.2400000000000033</v>
      </c>
      <c r="AB106" s="20">
        <f t="shared" si="15"/>
        <v>19.440000000000019</v>
      </c>
      <c r="AC106" s="20">
        <f t="shared" si="16"/>
        <v>2.2400000000000033</v>
      </c>
      <c r="AD106" s="20">
        <v>1</v>
      </c>
      <c r="AE106" s="20">
        <f t="shared" si="17"/>
        <v>1.0800000000000006E-2</v>
      </c>
      <c r="AF106" s="20" t="str">
        <f t="shared" si="18"/>
        <v>1+0.0108j</v>
      </c>
      <c r="AH106" s="20" t="str">
        <f t="shared" si="19"/>
        <v>2.24+0.024192j</v>
      </c>
      <c r="AI106" s="20" t="str">
        <f t="shared" si="20"/>
        <v>21.68+0.024192j</v>
      </c>
      <c r="AK106" s="20" t="str">
        <f t="shared" si="21"/>
        <v>0.896677850282711-0.00100057336503872j</v>
      </c>
      <c r="AO106" s="20">
        <f t="shared" si="22"/>
        <v>0.8966784085360161</v>
      </c>
      <c r="AP106" s="20">
        <v>36</v>
      </c>
      <c r="AR106" s="20">
        <f>Compensation!$C$16</f>
        <v>1.035897435897436</v>
      </c>
    </row>
    <row r="107" spans="1:44" s="20" customFormat="1">
      <c r="A107" s="20">
        <f t="shared" si="0"/>
        <v>0.36</v>
      </c>
      <c r="B107" s="20">
        <f t="shared" si="1"/>
        <v>6</v>
      </c>
      <c r="C107" s="20">
        <f t="shared" si="23"/>
        <v>1.850000000000001</v>
      </c>
      <c r="D107" s="20">
        <f t="shared" si="7"/>
        <v>3.4225000000000034</v>
      </c>
      <c r="E107" s="20">
        <f t="shared" si="8"/>
        <v>20.535000000000021</v>
      </c>
      <c r="F107" s="20">
        <f t="shared" si="9"/>
        <v>2.4225000000000034</v>
      </c>
      <c r="G107" s="20">
        <f>1</f>
        <v>1</v>
      </c>
      <c r="H107" s="20">
        <f t="shared" si="10"/>
        <v>3.9960000000000018</v>
      </c>
      <c r="I107" s="20" t="str">
        <f t="shared" si="11"/>
        <v>1+3.996j</v>
      </c>
      <c r="K107" s="20" t="str">
        <f t="shared" si="12"/>
        <v>2.4225+9.68031000000001j</v>
      </c>
      <c r="M107" s="20" t="str">
        <f t="shared" si="26"/>
        <v>22.9575+9.68031000000001j</v>
      </c>
      <c r="O107" s="20" t="str">
        <f t="shared" si="27"/>
        <v>0.759449548655152-0.320231168913948j</v>
      </c>
      <c r="S107" s="20">
        <f t="shared" si="13"/>
        <v>0.82420362684018056</v>
      </c>
      <c r="U107" s="20">
        <f t="shared" si="4"/>
        <v>1.1287671232876713</v>
      </c>
      <c r="V107" s="20">
        <f t="shared" si="5"/>
        <v>0.98536585365853657</v>
      </c>
      <c r="X107" s="20">
        <f t="shared" si="24"/>
        <v>1E-3</v>
      </c>
      <c r="Y107" s="20">
        <f t="shared" si="6"/>
        <v>6</v>
      </c>
      <c r="Z107" s="20">
        <f t="shared" si="25"/>
        <v>1.850000000000001</v>
      </c>
      <c r="AA107" s="20">
        <f t="shared" si="14"/>
        <v>3.4225000000000034</v>
      </c>
      <c r="AB107" s="20">
        <f t="shared" si="15"/>
        <v>20.535000000000021</v>
      </c>
      <c r="AC107" s="20">
        <f t="shared" si="16"/>
        <v>2.4225000000000034</v>
      </c>
      <c r="AD107" s="20">
        <v>1</v>
      </c>
      <c r="AE107" s="20">
        <f t="shared" si="17"/>
        <v>1.1100000000000006E-2</v>
      </c>
      <c r="AF107" s="20" t="str">
        <f t="shared" si="18"/>
        <v>1+0.0111j</v>
      </c>
      <c r="AH107" s="20" t="str">
        <f t="shared" si="19"/>
        <v>2.4225+0.02688975j</v>
      </c>
      <c r="AI107" s="20" t="str">
        <f t="shared" si="20"/>
        <v>22.9575+0.02688975j</v>
      </c>
      <c r="AK107" s="20" t="str">
        <f t="shared" si="21"/>
        <v>0.894477701315464-0.00104768732522912j</v>
      </c>
      <c r="AO107" s="20">
        <f t="shared" si="22"/>
        <v>0.8944783148848986</v>
      </c>
      <c r="AP107" s="20">
        <v>37</v>
      </c>
      <c r="AR107" s="20">
        <f>Compensation!$C$16</f>
        <v>1.035897435897436</v>
      </c>
    </row>
    <row r="108" spans="1:44" s="20" customFormat="1">
      <c r="A108" s="20">
        <f t="shared" si="0"/>
        <v>0.36</v>
      </c>
      <c r="B108" s="20">
        <f t="shared" si="1"/>
        <v>6</v>
      </c>
      <c r="C108" s="20">
        <f t="shared" si="23"/>
        <v>1.900000000000001</v>
      </c>
      <c r="D108" s="20">
        <f t="shared" si="7"/>
        <v>3.6100000000000039</v>
      </c>
      <c r="E108" s="20">
        <f t="shared" si="8"/>
        <v>21.660000000000025</v>
      </c>
      <c r="F108" s="20">
        <f t="shared" si="9"/>
        <v>2.6100000000000039</v>
      </c>
      <c r="G108" s="20">
        <f>1</f>
        <v>1</v>
      </c>
      <c r="H108" s="20">
        <f t="shared" si="10"/>
        <v>4.1040000000000019</v>
      </c>
      <c r="I108" s="20" t="str">
        <f t="shared" si="11"/>
        <v>1+4.104j</v>
      </c>
      <c r="K108" s="20" t="str">
        <f t="shared" si="12"/>
        <v>2.61+10.71144j</v>
      </c>
      <c r="M108" s="20" t="str">
        <f t="shared" si="26"/>
        <v>24.27+10.71144j</v>
      </c>
      <c r="O108" s="20" t="str">
        <f t="shared" si="27"/>
        <v>0.74696251375408-0.329668073684631j</v>
      </c>
      <c r="S108" s="20">
        <f t="shared" si="13"/>
        <v>0.81647659841586984</v>
      </c>
      <c r="U108" s="20">
        <f t="shared" si="4"/>
        <v>1.1287671232876713</v>
      </c>
      <c r="V108" s="20">
        <f t="shared" si="5"/>
        <v>0.98536585365853657</v>
      </c>
      <c r="X108" s="20">
        <f t="shared" si="24"/>
        <v>1E-3</v>
      </c>
      <c r="Y108" s="20">
        <f t="shared" si="6"/>
        <v>6</v>
      </c>
      <c r="Z108" s="20">
        <f t="shared" si="25"/>
        <v>1.900000000000001</v>
      </c>
      <c r="AA108" s="20">
        <f t="shared" si="14"/>
        <v>3.6100000000000039</v>
      </c>
      <c r="AB108" s="20">
        <f t="shared" si="15"/>
        <v>21.660000000000025</v>
      </c>
      <c r="AC108" s="20">
        <f t="shared" si="16"/>
        <v>2.6100000000000039</v>
      </c>
      <c r="AD108" s="20">
        <v>1</v>
      </c>
      <c r="AE108" s="20">
        <f t="shared" si="17"/>
        <v>1.1400000000000006E-2</v>
      </c>
      <c r="AF108" s="20" t="str">
        <f t="shared" si="18"/>
        <v>1+0.0114j</v>
      </c>
      <c r="AH108" s="20" t="str">
        <f t="shared" si="19"/>
        <v>2.61+0.029754j</v>
      </c>
      <c r="AI108" s="20" t="str">
        <f t="shared" si="20"/>
        <v>24.27+0.029754j</v>
      </c>
      <c r="AK108" s="20" t="str">
        <f t="shared" si="21"/>
        <v>0.892458485605885-0.00109411659582684j</v>
      </c>
      <c r="AO108" s="20">
        <f t="shared" si="22"/>
        <v>0.89245915627611483</v>
      </c>
      <c r="AP108" s="20">
        <v>38</v>
      </c>
      <c r="AR108" s="20">
        <f>Compensation!$C$16</f>
        <v>1.035897435897436</v>
      </c>
    </row>
    <row r="109" spans="1:44" s="20" customFormat="1">
      <c r="A109" s="20">
        <f t="shared" si="0"/>
        <v>0.36</v>
      </c>
      <c r="B109" s="20">
        <f t="shared" si="1"/>
        <v>6</v>
      </c>
      <c r="C109" s="20">
        <f t="shared" si="23"/>
        <v>1.9500000000000011</v>
      </c>
      <c r="D109" s="20">
        <f t="shared" si="7"/>
        <v>3.8025000000000042</v>
      </c>
      <c r="E109" s="20">
        <f t="shared" si="8"/>
        <v>22.815000000000026</v>
      </c>
      <c r="F109" s="20">
        <f t="shared" si="9"/>
        <v>2.8025000000000042</v>
      </c>
      <c r="G109" s="20">
        <f>1</f>
        <v>1</v>
      </c>
      <c r="H109" s="20">
        <f t="shared" si="10"/>
        <v>4.2120000000000024</v>
      </c>
      <c r="I109" s="20" t="str">
        <f t="shared" si="11"/>
        <v>1+4.212j</v>
      </c>
      <c r="K109" s="20" t="str">
        <f t="shared" si="12"/>
        <v>2.8025+11.80413j</v>
      </c>
      <c r="M109" s="20" t="str">
        <f t="shared" si="26"/>
        <v>25.6175+11.80413j</v>
      </c>
      <c r="O109" s="20" t="str">
        <f t="shared" si="27"/>
        <v>0.734625218152996-0.338503428373429j</v>
      </c>
      <c r="S109" s="20">
        <f t="shared" si="13"/>
        <v>0.80886264728129342</v>
      </c>
      <c r="U109" s="20">
        <f t="shared" si="4"/>
        <v>1.1287671232876713</v>
      </c>
      <c r="V109" s="20">
        <f t="shared" si="5"/>
        <v>0.98536585365853657</v>
      </c>
      <c r="X109" s="20">
        <f t="shared" si="24"/>
        <v>1E-3</v>
      </c>
      <c r="Y109" s="20">
        <f t="shared" si="6"/>
        <v>6</v>
      </c>
      <c r="Z109" s="20">
        <f t="shared" si="25"/>
        <v>1.9500000000000011</v>
      </c>
      <c r="AA109" s="20">
        <f t="shared" si="14"/>
        <v>3.8025000000000042</v>
      </c>
      <c r="AB109" s="20">
        <f t="shared" si="15"/>
        <v>22.815000000000026</v>
      </c>
      <c r="AC109" s="20">
        <f t="shared" si="16"/>
        <v>2.8025000000000042</v>
      </c>
      <c r="AD109" s="20">
        <v>1</v>
      </c>
      <c r="AE109" s="20">
        <f t="shared" si="17"/>
        <v>1.1700000000000007E-2</v>
      </c>
      <c r="AF109" s="20" t="str">
        <f t="shared" si="18"/>
        <v>1+0.0117j</v>
      </c>
      <c r="AH109" s="20" t="str">
        <f t="shared" si="19"/>
        <v>2.8025+0.03278925j</v>
      </c>
      <c r="AI109" s="20" t="str">
        <f t="shared" si="20"/>
        <v>25.6175+0.03278925j</v>
      </c>
      <c r="AK109" s="20" t="str">
        <f t="shared" si="21"/>
        <v>0.89060066839415-0.00113992887542277j</v>
      </c>
      <c r="AO109" s="20">
        <f t="shared" si="22"/>
        <v>0.89060139792274506</v>
      </c>
      <c r="AP109" s="20">
        <v>39</v>
      </c>
      <c r="AR109" s="20">
        <f>Compensation!$C$16</f>
        <v>1.035897435897436</v>
      </c>
    </row>
    <row r="110" spans="1:44" s="20" customFormat="1">
      <c r="A110" s="20">
        <f t="shared" si="0"/>
        <v>0.36</v>
      </c>
      <c r="B110" s="20">
        <f t="shared" si="1"/>
        <v>6</v>
      </c>
      <c r="C110" s="20">
        <f t="shared" si="23"/>
        <v>2.0000000000000009</v>
      </c>
      <c r="D110" s="20">
        <f t="shared" si="7"/>
        <v>4.0000000000000036</v>
      </c>
      <c r="E110" s="20">
        <f t="shared" si="8"/>
        <v>24.000000000000021</v>
      </c>
      <c r="F110" s="20">
        <f t="shared" si="9"/>
        <v>3.0000000000000036</v>
      </c>
      <c r="G110" s="20">
        <f>1</f>
        <v>1</v>
      </c>
      <c r="H110" s="20">
        <f t="shared" si="10"/>
        <v>4.3200000000000021</v>
      </c>
      <c r="I110" s="20" t="str">
        <f t="shared" si="11"/>
        <v>1+4.32j</v>
      </c>
      <c r="K110" s="20" t="str">
        <f t="shared" si="12"/>
        <v>3+12.96j</v>
      </c>
      <c r="M110" s="20" t="str">
        <f t="shared" si="26"/>
        <v>27+12.96j</v>
      </c>
      <c r="O110" s="20" t="str">
        <f t="shared" si="27"/>
        <v>0.722438953908395-0.34677069787603j</v>
      </c>
      <c r="S110" s="20">
        <f t="shared" si="13"/>
        <v>0.80135382886068818</v>
      </c>
      <c r="U110" s="20">
        <f t="shared" si="4"/>
        <v>1.1287671232876713</v>
      </c>
      <c r="V110" s="20">
        <f t="shared" si="5"/>
        <v>0.98536585365853657</v>
      </c>
      <c r="X110" s="20">
        <f t="shared" si="24"/>
        <v>1E-3</v>
      </c>
      <c r="Y110" s="20">
        <f t="shared" si="6"/>
        <v>6</v>
      </c>
      <c r="Z110" s="20">
        <f t="shared" si="25"/>
        <v>2.0000000000000009</v>
      </c>
      <c r="AA110" s="20">
        <f t="shared" si="14"/>
        <v>4.0000000000000036</v>
      </c>
      <c r="AB110" s="20">
        <f t="shared" si="15"/>
        <v>24.000000000000021</v>
      </c>
      <c r="AC110" s="20">
        <f t="shared" si="16"/>
        <v>3.0000000000000036</v>
      </c>
      <c r="AD110" s="20">
        <v>1</v>
      </c>
      <c r="AE110" s="20">
        <f t="shared" si="17"/>
        <v>1.2000000000000005E-2</v>
      </c>
      <c r="AF110" s="20" t="str">
        <f t="shared" si="18"/>
        <v>1+0.012j</v>
      </c>
      <c r="AH110" s="20" t="str">
        <f t="shared" si="19"/>
        <v>3+0.036j</v>
      </c>
      <c r="AI110" s="20" t="str">
        <f t="shared" si="20"/>
        <v>27+0.036j</v>
      </c>
      <c r="AK110" s="20" t="str">
        <f t="shared" si="21"/>
        <v>0.888887308644785-0.00118518307819305j</v>
      </c>
      <c r="AO110" s="20">
        <f t="shared" si="22"/>
        <v>0.88888809876648611</v>
      </c>
      <c r="AP110" s="20">
        <v>40</v>
      </c>
      <c r="AR110" s="20">
        <f>Compensation!$C$16</f>
        <v>1.035897435897436</v>
      </c>
    </row>
    <row r="111" spans="1:44" s="20" customFormat="1">
      <c r="A111" s="20">
        <f t="shared" si="0"/>
        <v>0.36</v>
      </c>
      <c r="B111" s="20">
        <f t="shared" si="1"/>
        <v>6</v>
      </c>
      <c r="C111" s="20">
        <f t="shared" si="23"/>
        <v>2.0500000000000007</v>
      </c>
      <c r="D111" s="20">
        <f t="shared" si="7"/>
        <v>4.2025000000000032</v>
      </c>
      <c r="E111" s="20">
        <f t="shared" si="8"/>
        <v>25.215000000000018</v>
      </c>
      <c r="F111" s="20">
        <f t="shared" si="9"/>
        <v>3.2025000000000032</v>
      </c>
      <c r="G111" s="20">
        <f>1</f>
        <v>1</v>
      </c>
      <c r="H111" s="20">
        <f t="shared" si="10"/>
        <v>4.4280000000000017</v>
      </c>
      <c r="I111" s="20" t="str">
        <f t="shared" si="11"/>
        <v>1+4.428j</v>
      </c>
      <c r="K111" s="20" t="str">
        <f t="shared" si="12"/>
        <v>3.2025+14.18067j</v>
      </c>
      <c r="M111" s="20" t="str">
        <f t="shared" si="26"/>
        <v>28.4175+14.18067j</v>
      </c>
      <c r="O111" s="20" t="str">
        <f t="shared" si="27"/>
        <v>0.710405305736772-0.354500684680294j</v>
      </c>
      <c r="S111" s="20">
        <f t="shared" si="13"/>
        <v>0.79394359614380272</v>
      </c>
      <c r="U111" s="20">
        <f t="shared" si="4"/>
        <v>1.1287671232876713</v>
      </c>
      <c r="V111" s="20">
        <f t="shared" si="5"/>
        <v>0.98536585365853657</v>
      </c>
      <c r="X111" s="20">
        <f t="shared" si="24"/>
        <v>1E-3</v>
      </c>
      <c r="Y111" s="20">
        <f t="shared" si="6"/>
        <v>6</v>
      </c>
      <c r="Z111" s="20">
        <f t="shared" si="25"/>
        <v>2.0500000000000007</v>
      </c>
      <c r="AA111" s="20">
        <f t="shared" si="14"/>
        <v>4.2025000000000032</v>
      </c>
      <c r="AB111" s="20">
        <f t="shared" si="15"/>
        <v>25.215000000000018</v>
      </c>
      <c r="AC111" s="20">
        <f t="shared" si="16"/>
        <v>3.2025000000000032</v>
      </c>
      <c r="AD111" s="20">
        <v>1</v>
      </c>
      <c r="AE111" s="20">
        <f t="shared" si="17"/>
        <v>1.2300000000000005E-2</v>
      </c>
      <c r="AF111" s="20" t="str">
        <f t="shared" si="18"/>
        <v>1+0.0123j</v>
      </c>
      <c r="AH111" s="20" t="str">
        <f t="shared" si="19"/>
        <v>3.2025+0.03939075j</v>
      </c>
      <c r="AI111" s="20" t="str">
        <f t="shared" si="20"/>
        <v>28.4175+0.03939075j</v>
      </c>
      <c r="AK111" s="20" t="str">
        <f t="shared" si="21"/>
        <v>0.887303652752928-0.00122993072436623j</v>
      </c>
      <c r="AO111" s="20">
        <f t="shared" si="22"/>
        <v>0.88730450518312776</v>
      </c>
      <c r="AP111" s="20">
        <v>41</v>
      </c>
      <c r="AR111" s="20">
        <f>Compensation!$C$16</f>
        <v>1.035897435897436</v>
      </c>
    </row>
    <row r="112" spans="1:44" s="20" customFormat="1">
      <c r="A112" s="20">
        <f t="shared" si="0"/>
        <v>0.36</v>
      </c>
      <c r="B112" s="20">
        <f t="shared" si="1"/>
        <v>6</v>
      </c>
      <c r="C112" s="20">
        <f t="shared" si="23"/>
        <v>2.1000000000000005</v>
      </c>
      <c r="D112" s="20">
        <f t="shared" si="7"/>
        <v>4.4100000000000019</v>
      </c>
      <c r="E112" s="20">
        <f t="shared" si="8"/>
        <v>26.460000000000012</v>
      </c>
      <c r="F112" s="20">
        <f t="shared" si="9"/>
        <v>3.4100000000000019</v>
      </c>
      <c r="G112" s="20">
        <f>1</f>
        <v>1</v>
      </c>
      <c r="H112" s="20">
        <f t="shared" si="10"/>
        <v>4.5360000000000014</v>
      </c>
      <c r="I112" s="20" t="str">
        <f t="shared" si="11"/>
        <v>1+4.536j</v>
      </c>
      <c r="K112" s="20" t="str">
        <f t="shared" si="12"/>
        <v>3.41+15.46776j</v>
      </c>
      <c r="M112" s="20" t="str">
        <f t="shared" si="26"/>
        <v>29.87+15.46776j</v>
      </c>
      <c r="O112" s="20" t="str">
        <f t="shared" si="27"/>
        <v>0.698526030911883-0.361721894874375j</v>
      </c>
      <c r="S112" s="20">
        <f t="shared" si="13"/>
        <v>0.78662656012431809</v>
      </c>
      <c r="U112" s="20">
        <f t="shared" si="4"/>
        <v>1.1287671232876713</v>
      </c>
      <c r="V112" s="20">
        <f t="shared" si="5"/>
        <v>0.98536585365853657</v>
      </c>
      <c r="X112" s="20">
        <f t="shared" si="24"/>
        <v>1E-3</v>
      </c>
      <c r="Y112" s="20">
        <f t="shared" si="6"/>
        <v>6</v>
      </c>
      <c r="Z112" s="20">
        <f t="shared" si="25"/>
        <v>2.1000000000000005</v>
      </c>
      <c r="AA112" s="20">
        <f t="shared" si="14"/>
        <v>4.4100000000000019</v>
      </c>
      <c r="AB112" s="20">
        <f t="shared" si="15"/>
        <v>26.460000000000012</v>
      </c>
      <c r="AC112" s="20">
        <f t="shared" si="16"/>
        <v>3.4100000000000019</v>
      </c>
      <c r="AD112" s="20">
        <v>1</v>
      </c>
      <c r="AE112" s="20">
        <f t="shared" si="17"/>
        <v>1.2600000000000004E-2</v>
      </c>
      <c r="AF112" s="20" t="str">
        <f t="shared" si="18"/>
        <v>1+0.0126j</v>
      </c>
      <c r="AH112" s="20" t="str">
        <f t="shared" si="19"/>
        <v>3.41+0.042966j</v>
      </c>
      <c r="AI112" s="20" t="str">
        <f t="shared" si="20"/>
        <v>29.87+0.042966j</v>
      </c>
      <c r="AK112" s="20" t="str">
        <f t="shared" si="21"/>
        <v>0.885836801204861-0.0012742170740063j</v>
      </c>
      <c r="AO112" s="20">
        <f t="shared" si="22"/>
        <v>0.88583771764246522</v>
      </c>
      <c r="AP112" s="20">
        <v>42</v>
      </c>
      <c r="AR112" s="20">
        <f>Compensation!$C$16</f>
        <v>1.035897435897436</v>
      </c>
    </row>
    <row r="113" spans="1:44" s="20" customFormat="1">
      <c r="A113" s="20">
        <f t="shared" si="0"/>
        <v>0.36</v>
      </c>
      <c r="B113" s="20">
        <f t="shared" si="1"/>
        <v>6</v>
      </c>
      <c r="C113" s="20">
        <f t="shared" si="23"/>
        <v>2.1500000000000004</v>
      </c>
      <c r="D113" s="20">
        <f t="shared" si="7"/>
        <v>4.6225000000000014</v>
      </c>
      <c r="E113" s="20">
        <f t="shared" si="8"/>
        <v>27.735000000000007</v>
      </c>
      <c r="F113" s="20">
        <f t="shared" si="9"/>
        <v>3.6225000000000014</v>
      </c>
      <c r="G113" s="20">
        <f>1</f>
        <v>1</v>
      </c>
      <c r="H113" s="20">
        <f t="shared" si="10"/>
        <v>4.644000000000001</v>
      </c>
      <c r="I113" s="20" t="str">
        <f t="shared" si="11"/>
        <v>1+4.644j</v>
      </c>
      <c r="K113" s="20" t="str">
        <f t="shared" si="12"/>
        <v>3.6225+16.82289j</v>
      </c>
      <c r="M113" s="20" t="str">
        <f t="shared" si="26"/>
        <v>31.3575+16.82289j</v>
      </c>
      <c r="O113" s="20" t="str">
        <f t="shared" si="27"/>
        <v>0.686802961922758-0.368460836485713j</v>
      </c>
      <c r="S113" s="20">
        <f t="shared" si="13"/>
        <v>0.77939829133096306</v>
      </c>
      <c r="U113" s="20">
        <f t="shared" si="4"/>
        <v>1.1287671232876713</v>
      </c>
      <c r="V113" s="20">
        <f t="shared" si="5"/>
        <v>0.98536585365853657</v>
      </c>
      <c r="X113" s="20">
        <f t="shared" si="24"/>
        <v>1E-3</v>
      </c>
      <c r="Y113" s="20">
        <f t="shared" si="6"/>
        <v>6</v>
      </c>
      <c r="Z113" s="20">
        <f t="shared" si="25"/>
        <v>2.1500000000000004</v>
      </c>
      <c r="AA113" s="20">
        <f t="shared" si="14"/>
        <v>4.6225000000000014</v>
      </c>
      <c r="AB113" s="20">
        <f t="shared" si="15"/>
        <v>27.735000000000007</v>
      </c>
      <c r="AC113" s="20">
        <f t="shared" si="16"/>
        <v>3.6225000000000014</v>
      </c>
      <c r="AD113" s="20">
        <v>1</v>
      </c>
      <c r="AE113" s="20">
        <f t="shared" si="17"/>
        <v>1.2900000000000002E-2</v>
      </c>
      <c r="AF113" s="20" t="str">
        <f t="shared" si="18"/>
        <v>1+0.0129j</v>
      </c>
      <c r="AH113" s="20" t="str">
        <f t="shared" si="19"/>
        <v>3.6225+0.04673025j</v>
      </c>
      <c r="AI113" s="20" t="str">
        <f t="shared" si="20"/>
        <v>31.3575+0.04673025j</v>
      </c>
      <c r="AK113" s="20" t="str">
        <f t="shared" si="21"/>
        <v>0.88447543349106-0.00131808205775j</v>
      </c>
      <c r="AO113" s="20">
        <f t="shared" si="22"/>
        <v>0.88447641562085155</v>
      </c>
      <c r="AP113" s="20">
        <v>43</v>
      </c>
      <c r="AR113" s="20">
        <f>Compensation!$C$16</f>
        <v>1.035897435897436</v>
      </c>
    </row>
    <row r="114" spans="1:44" s="20" customFormat="1">
      <c r="A114" s="20">
        <f t="shared" si="0"/>
        <v>0.36</v>
      </c>
      <c r="B114" s="20">
        <f t="shared" si="1"/>
        <v>6</v>
      </c>
      <c r="C114" s="20">
        <f t="shared" si="23"/>
        <v>2.2000000000000002</v>
      </c>
      <c r="D114" s="20">
        <f t="shared" si="7"/>
        <v>4.8400000000000007</v>
      </c>
      <c r="E114" s="20">
        <f t="shared" si="8"/>
        <v>29.040000000000006</v>
      </c>
      <c r="F114" s="20">
        <f t="shared" si="9"/>
        <v>3.8400000000000007</v>
      </c>
      <c r="G114" s="20">
        <f>1</f>
        <v>1</v>
      </c>
      <c r="H114" s="20">
        <f t="shared" si="10"/>
        <v>4.7519999999999998</v>
      </c>
      <c r="I114" s="20" t="str">
        <f t="shared" si="11"/>
        <v>1+4.752j</v>
      </c>
      <c r="K114" s="20" t="str">
        <f t="shared" si="12"/>
        <v>3.84+18.24768j</v>
      </c>
      <c r="M114" s="20" t="str">
        <f t="shared" si="26"/>
        <v>32.88+18.24768j</v>
      </c>
      <c r="O114" s="20" t="str">
        <f t="shared" si="27"/>
        <v>0.675237928346828-0.374742264000482j</v>
      </c>
      <c r="S114" s="20">
        <f t="shared" si="13"/>
        <v>0.77225515492376162</v>
      </c>
      <c r="U114" s="20">
        <f t="shared" si="4"/>
        <v>1.1287671232876713</v>
      </c>
      <c r="V114" s="20">
        <f t="shared" si="5"/>
        <v>0.98536585365853657</v>
      </c>
      <c r="X114" s="20">
        <f t="shared" si="24"/>
        <v>1E-3</v>
      </c>
      <c r="Y114" s="20">
        <f t="shared" si="6"/>
        <v>6</v>
      </c>
      <c r="Z114" s="20">
        <f t="shared" si="25"/>
        <v>2.2000000000000002</v>
      </c>
      <c r="AA114" s="20">
        <f t="shared" si="14"/>
        <v>4.8400000000000007</v>
      </c>
      <c r="AB114" s="20">
        <f t="shared" si="15"/>
        <v>29.040000000000006</v>
      </c>
      <c r="AC114" s="20">
        <f t="shared" si="16"/>
        <v>3.8400000000000007</v>
      </c>
      <c r="AD114" s="20">
        <v>1</v>
      </c>
      <c r="AE114" s="20">
        <f t="shared" si="17"/>
        <v>1.3200000000000002E-2</v>
      </c>
      <c r="AF114" s="20" t="str">
        <f t="shared" si="18"/>
        <v>1+0.0132j</v>
      </c>
      <c r="AH114" s="20" t="str">
        <f t="shared" si="19"/>
        <v>3.84+0.050688j</v>
      </c>
      <c r="AI114" s="20" t="str">
        <f t="shared" si="20"/>
        <v>32.88+0.050688j</v>
      </c>
      <c r="AK114" s="20" t="str">
        <f t="shared" si="21"/>
        <v>0.883209579841658-0.0013615610457121j</v>
      </c>
      <c r="AO114" s="20">
        <f t="shared" si="22"/>
        <v>0.88321062933626382</v>
      </c>
      <c r="AP114" s="20">
        <v>44</v>
      </c>
      <c r="AR114" s="20">
        <f>Compensation!$C$16</f>
        <v>1.035897435897436</v>
      </c>
    </row>
    <row r="115" spans="1:44" s="20" customFormat="1">
      <c r="A115" s="20">
        <f t="shared" si="0"/>
        <v>0.36</v>
      </c>
      <c r="B115" s="20">
        <f t="shared" si="1"/>
        <v>6</v>
      </c>
      <c r="C115" s="20">
        <f t="shared" si="23"/>
        <v>2.25</v>
      </c>
      <c r="D115" s="20">
        <f t="shared" si="7"/>
        <v>5.0625</v>
      </c>
      <c r="E115" s="20">
        <f t="shared" si="8"/>
        <v>30.375</v>
      </c>
      <c r="F115" s="20">
        <f t="shared" si="9"/>
        <v>4.0625</v>
      </c>
      <c r="G115" s="20">
        <f>1</f>
        <v>1</v>
      </c>
      <c r="H115" s="20">
        <f t="shared" si="10"/>
        <v>4.8599999999999994</v>
      </c>
      <c r="I115" s="20" t="str">
        <f t="shared" si="11"/>
        <v>1+4.86j</v>
      </c>
      <c r="K115" s="20" t="str">
        <f t="shared" si="12"/>
        <v>4.0625+19.74375j</v>
      </c>
      <c r="M115" s="20" t="str">
        <f t="shared" si="26"/>
        <v>34.4375+19.74375j</v>
      </c>
      <c r="O115" s="20" t="str">
        <f t="shared" si="27"/>
        <v>0.663832694904267-0.380589379891575j</v>
      </c>
      <c r="S115" s="20">
        <f t="shared" si="13"/>
        <v>0.76519417333779749</v>
      </c>
      <c r="U115" s="20">
        <f t="shared" si="4"/>
        <v>1.1287671232876713</v>
      </c>
      <c r="V115" s="20">
        <f t="shared" si="5"/>
        <v>0.98536585365853657</v>
      </c>
      <c r="X115" s="20">
        <f t="shared" si="24"/>
        <v>1E-3</v>
      </c>
      <c r="Y115" s="20">
        <f t="shared" si="6"/>
        <v>6</v>
      </c>
      <c r="Z115" s="20">
        <f t="shared" si="25"/>
        <v>2.25</v>
      </c>
      <c r="AA115" s="20">
        <f t="shared" si="14"/>
        <v>5.0625</v>
      </c>
      <c r="AB115" s="20">
        <f t="shared" si="15"/>
        <v>30.375</v>
      </c>
      <c r="AC115" s="20">
        <f t="shared" si="16"/>
        <v>4.0625</v>
      </c>
      <c r="AD115" s="20">
        <v>1</v>
      </c>
      <c r="AE115" s="20">
        <f t="shared" si="17"/>
        <v>1.35E-2</v>
      </c>
      <c r="AF115" s="20" t="str">
        <f t="shared" si="18"/>
        <v>1+0.0135j</v>
      </c>
      <c r="AH115" s="20" t="str">
        <f t="shared" si="19"/>
        <v>4.0625+0.05484375j</v>
      </c>
      <c r="AI115" s="20" t="str">
        <f t="shared" si="20"/>
        <v>34.4375+0.05484375j</v>
      </c>
      <c r="AK115" s="20" t="str">
        <f t="shared" si="21"/>
        <v>0.882030430832097-0.0014046854864885j</v>
      </c>
      <c r="AO115" s="20">
        <f t="shared" si="22"/>
        <v>0.88203154935363315</v>
      </c>
      <c r="AP115" s="20">
        <v>45</v>
      </c>
      <c r="AR115" s="20">
        <f>Compensation!$C$16</f>
        <v>1.035897435897436</v>
      </c>
    </row>
    <row r="116" spans="1:44" s="20" customFormat="1">
      <c r="A116" s="20">
        <f t="shared" si="0"/>
        <v>0.36</v>
      </c>
      <c r="B116" s="20">
        <f t="shared" si="1"/>
        <v>6</v>
      </c>
      <c r="C116" s="20">
        <f t="shared" si="23"/>
        <v>2.2999999999999998</v>
      </c>
      <c r="D116" s="20">
        <f t="shared" si="7"/>
        <v>5.2899999999999991</v>
      </c>
      <c r="E116" s="20">
        <f t="shared" si="8"/>
        <v>31.739999999999995</v>
      </c>
      <c r="F116" s="20">
        <f t="shared" si="9"/>
        <v>4.2899999999999991</v>
      </c>
      <c r="G116" s="20">
        <f>1</f>
        <v>1</v>
      </c>
      <c r="H116" s="20">
        <f t="shared" si="10"/>
        <v>4.9679999999999991</v>
      </c>
      <c r="I116" s="20" t="str">
        <f t="shared" si="11"/>
        <v>1+4.968j</v>
      </c>
      <c r="K116" s="20" t="str">
        <f t="shared" si="12"/>
        <v>4.29+21.31272j</v>
      </c>
      <c r="M116" s="20" t="str">
        <f t="shared" si="26"/>
        <v>36.03+21.31272j</v>
      </c>
      <c r="O116" s="20" t="str">
        <f t="shared" si="27"/>
        <v>0.652588913104783-0.386024001668237j</v>
      </c>
      <c r="S116" s="20">
        <f t="shared" si="13"/>
        <v>0.7582129116358024</v>
      </c>
      <c r="U116" s="20">
        <f t="shared" si="4"/>
        <v>1.1287671232876713</v>
      </c>
      <c r="V116" s="20">
        <f t="shared" si="5"/>
        <v>0.98536585365853657</v>
      </c>
      <c r="X116" s="20">
        <f t="shared" si="24"/>
        <v>1E-3</v>
      </c>
      <c r="Y116" s="20">
        <f t="shared" si="6"/>
        <v>6</v>
      </c>
      <c r="Z116" s="20">
        <f t="shared" si="25"/>
        <v>2.2999999999999998</v>
      </c>
      <c r="AA116" s="20">
        <f t="shared" si="14"/>
        <v>5.2899999999999991</v>
      </c>
      <c r="AB116" s="20">
        <f t="shared" si="15"/>
        <v>31.739999999999995</v>
      </c>
      <c r="AC116" s="20">
        <f t="shared" si="16"/>
        <v>4.2899999999999991</v>
      </c>
      <c r="AD116" s="20">
        <v>1</v>
      </c>
      <c r="AE116" s="20">
        <f t="shared" si="17"/>
        <v>1.38E-2</v>
      </c>
      <c r="AF116" s="20" t="str">
        <f t="shared" si="18"/>
        <v>1+0.0138j</v>
      </c>
      <c r="AH116" s="20" t="str">
        <f t="shared" si="19"/>
        <v>4.29+0.059202j</v>
      </c>
      <c r="AI116" s="20" t="str">
        <f t="shared" si="20"/>
        <v>36.03+0.059202j</v>
      </c>
      <c r="AK116" s="20" t="str">
        <f t="shared" si="21"/>
        <v>0.880930177798649-0.00144748344118889j</v>
      </c>
      <c r="AO116" s="20">
        <f t="shared" si="22"/>
        <v>0.88093136700010399</v>
      </c>
      <c r="AP116" s="20">
        <v>46</v>
      </c>
      <c r="AR116" s="20">
        <f>Compensation!$C$16</f>
        <v>1.035897435897436</v>
      </c>
    </row>
    <row r="117" spans="1:44" s="20" customFormat="1">
      <c r="A117" s="20">
        <f t="shared" si="0"/>
        <v>0.36</v>
      </c>
      <c r="B117" s="20">
        <f t="shared" si="1"/>
        <v>6</v>
      </c>
      <c r="C117" s="20">
        <f t="shared" si="23"/>
        <v>2.3499999999999996</v>
      </c>
      <c r="D117" s="20">
        <f t="shared" si="7"/>
        <v>5.5224999999999982</v>
      </c>
      <c r="E117" s="20">
        <f t="shared" si="8"/>
        <v>33.134999999999991</v>
      </c>
      <c r="F117" s="20">
        <f t="shared" si="9"/>
        <v>4.5224999999999982</v>
      </c>
      <c r="G117" s="20">
        <f>1</f>
        <v>1</v>
      </c>
      <c r="H117" s="20">
        <f t="shared" si="10"/>
        <v>5.0759999999999987</v>
      </c>
      <c r="I117" s="20" t="str">
        <f t="shared" si="11"/>
        <v>1+5.076j</v>
      </c>
      <c r="K117" s="20" t="str">
        <f t="shared" si="12"/>
        <v>4.5225+22.95621j</v>
      </c>
      <c r="M117" s="20" t="str">
        <f t="shared" si="26"/>
        <v>37.6575+22.95621j</v>
      </c>
      <c r="O117" s="20" t="str">
        <f t="shared" si="27"/>
        <v>0.641508084281683-0.391066701174215j</v>
      </c>
      <c r="S117" s="20">
        <f t="shared" si="13"/>
        <v>0.75130938165714245</v>
      </c>
      <c r="U117" s="20">
        <f t="shared" si="4"/>
        <v>1.1287671232876713</v>
      </c>
      <c r="V117" s="20">
        <f t="shared" si="5"/>
        <v>0.98536585365853657</v>
      </c>
      <c r="X117" s="20">
        <f t="shared" si="24"/>
        <v>1E-3</v>
      </c>
      <c r="Y117" s="20">
        <f t="shared" si="6"/>
        <v>6</v>
      </c>
      <c r="Z117" s="20">
        <f t="shared" si="25"/>
        <v>2.3499999999999996</v>
      </c>
      <c r="AA117" s="20">
        <f t="shared" si="14"/>
        <v>5.5224999999999982</v>
      </c>
      <c r="AB117" s="20">
        <f t="shared" si="15"/>
        <v>33.134999999999991</v>
      </c>
      <c r="AC117" s="20">
        <f t="shared" si="16"/>
        <v>4.5224999999999982</v>
      </c>
      <c r="AD117" s="20">
        <v>1</v>
      </c>
      <c r="AE117" s="20">
        <f t="shared" si="17"/>
        <v>1.4099999999999998E-2</v>
      </c>
      <c r="AF117" s="20" t="str">
        <f t="shared" si="18"/>
        <v>1+0.0141j</v>
      </c>
      <c r="AH117" s="20" t="str">
        <f t="shared" si="19"/>
        <v>4.5225+0.06376725j</v>
      </c>
      <c r="AI117" s="20" t="str">
        <f t="shared" si="20"/>
        <v>37.6575+0.06376725j</v>
      </c>
      <c r="AK117" s="20" t="str">
        <f t="shared" si="21"/>
        <v>0.879901878459026-0.00148998003210958j</v>
      </c>
      <c r="AO117" s="20">
        <f t="shared" si="22"/>
        <v>0.87990313998542968</v>
      </c>
      <c r="AP117" s="20">
        <v>47</v>
      </c>
      <c r="AR117" s="20">
        <f>Compensation!$C$16</f>
        <v>1.035897435897436</v>
      </c>
    </row>
    <row r="118" spans="1:44" s="20" customFormat="1">
      <c r="A118" s="20">
        <f t="shared" si="0"/>
        <v>0.36</v>
      </c>
      <c r="B118" s="20">
        <f t="shared" si="1"/>
        <v>6</v>
      </c>
      <c r="C118" s="20">
        <f t="shared" si="23"/>
        <v>2.3999999999999995</v>
      </c>
      <c r="D118" s="20">
        <f t="shared" si="7"/>
        <v>5.7599999999999971</v>
      </c>
      <c r="E118" s="20">
        <f t="shared" si="8"/>
        <v>34.559999999999981</v>
      </c>
      <c r="F118" s="20">
        <f t="shared" si="9"/>
        <v>4.7599999999999971</v>
      </c>
      <c r="G118" s="20">
        <f>1</f>
        <v>1</v>
      </c>
      <c r="H118" s="20">
        <f t="shared" si="10"/>
        <v>5.1839999999999984</v>
      </c>
      <c r="I118" s="20" t="str">
        <f t="shared" si="11"/>
        <v>1+5.184j</v>
      </c>
      <c r="K118" s="20" t="str">
        <f t="shared" si="12"/>
        <v>4.76+24.67584j</v>
      </c>
      <c r="M118" s="20" t="str">
        <f t="shared" si="26"/>
        <v>39.32+24.67584j</v>
      </c>
      <c r="O118" s="20" t="str">
        <f t="shared" si="27"/>
        <v>0.630591532136672-0.395736921474043j</v>
      </c>
      <c r="S118" s="20">
        <f t="shared" si="13"/>
        <v>0.74448196178297577</v>
      </c>
      <c r="U118" s="20">
        <f t="shared" si="4"/>
        <v>1.1287671232876713</v>
      </c>
      <c r="V118" s="20">
        <f t="shared" si="5"/>
        <v>0.98536585365853657</v>
      </c>
      <c r="X118" s="20">
        <f t="shared" si="24"/>
        <v>1E-3</v>
      </c>
      <c r="Y118" s="20">
        <f t="shared" si="6"/>
        <v>6</v>
      </c>
      <c r="Z118" s="20">
        <f t="shared" si="25"/>
        <v>2.3999999999999995</v>
      </c>
      <c r="AA118" s="20">
        <f t="shared" si="14"/>
        <v>5.7599999999999971</v>
      </c>
      <c r="AB118" s="20">
        <f t="shared" si="15"/>
        <v>34.559999999999981</v>
      </c>
      <c r="AC118" s="20">
        <f t="shared" si="16"/>
        <v>4.7599999999999971</v>
      </c>
      <c r="AD118" s="20">
        <v>1</v>
      </c>
      <c r="AE118" s="20">
        <f t="shared" si="17"/>
        <v>1.4399999999999998E-2</v>
      </c>
      <c r="AF118" s="20" t="str">
        <f t="shared" si="18"/>
        <v>1+0.0144j</v>
      </c>
      <c r="AH118" s="20" t="str">
        <f t="shared" si="19"/>
        <v>4.76+0.068544j</v>
      </c>
      <c r="AI118" s="20" t="str">
        <f t="shared" si="20"/>
        <v>39.32+0.068544j</v>
      </c>
      <c r="AK118" s="20" t="str">
        <f t="shared" si="21"/>
        <v>0.878939343261254-0.00153219782157933j</v>
      </c>
      <c r="AO118" s="20">
        <f t="shared" si="22"/>
        <v>0.87894067875067028</v>
      </c>
      <c r="AP118" s="20">
        <v>48</v>
      </c>
      <c r="AR118" s="20">
        <f>Compensation!$C$16</f>
        <v>1.035897435897436</v>
      </c>
    </row>
    <row r="119" spans="1:44" s="20" customFormat="1">
      <c r="A119" s="20">
        <f t="shared" si="0"/>
        <v>0.36</v>
      </c>
      <c r="B119" s="20">
        <f t="shared" si="1"/>
        <v>6</v>
      </c>
      <c r="C119" s="20">
        <f t="shared" si="23"/>
        <v>2.4499999999999993</v>
      </c>
      <c r="D119" s="20">
        <f t="shared" si="7"/>
        <v>6.0024999999999968</v>
      </c>
      <c r="E119" s="20">
        <f t="shared" si="8"/>
        <v>36.014999999999979</v>
      </c>
      <c r="F119" s="20">
        <f t="shared" si="9"/>
        <v>5.0024999999999968</v>
      </c>
      <c r="G119" s="20">
        <f>1</f>
        <v>1</v>
      </c>
      <c r="H119" s="20">
        <f t="shared" si="10"/>
        <v>5.291999999999998</v>
      </c>
      <c r="I119" s="20" t="str">
        <f t="shared" si="11"/>
        <v>1+5.292j</v>
      </c>
      <c r="K119" s="20" t="str">
        <f t="shared" si="12"/>
        <v>5.0025+26.47323j</v>
      </c>
      <c r="M119" s="20" t="str">
        <f t="shared" si="26"/>
        <v>41.0175+26.47323j</v>
      </c>
      <c r="O119" s="20" t="str">
        <f t="shared" si="27"/>
        <v>0.61984038319944-0.40005307558303j</v>
      </c>
      <c r="S119" s="20">
        <f t="shared" si="13"/>
        <v>0.73772932971942362</v>
      </c>
      <c r="U119" s="20">
        <f t="shared" si="4"/>
        <v>1.1287671232876713</v>
      </c>
      <c r="V119" s="20">
        <f t="shared" si="5"/>
        <v>0.98536585365853657</v>
      </c>
      <c r="X119" s="20">
        <f t="shared" si="24"/>
        <v>1E-3</v>
      </c>
      <c r="Y119" s="20">
        <f t="shared" si="6"/>
        <v>6</v>
      </c>
      <c r="Z119" s="20">
        <f t="shared" si="25"/>
        <v>2.4499999999999993</v>
      </c>
      <c r="AA119" s="20">
        <f t="shared" si="14"/>
        <v>6.0024999999999968</v>
      </c>
      <c r="AB119" s="20">
        <f t="shared" si="15"/>
        <v>36.014999999999979</v>
      </c>
      <c r="AC119" s="20">
        <f t="shared" si="16"/>
        <v>5.0024999999999968</v>
      </c>
      <c r="AD119" s="20">
        <v>1</v>
      </c>
      <c r="AE119" s="20">
        <f t="shared" si="17"/>
        <v>1.4699999999999996E-2</v>
      </c>
      <c r="AF119" s="20" t="str">
        <f t="shared" si="18"/>
        <v>1+0.0147j</v>
      </c>
      <c r="AH119" s="20" t="str">
        <f t="shared" si="19"/>
        <v>5.0025+0.07353675j</v>
      </c>
      <c r="AI119" s="20" t="str">
        <f t="shared" si="20"/>
        <v>41.0175+0.07353675j</v>
      </c>
      <c r="AK119" s="20" t="str">
        <f t="shared" si="21"/>
        <v>0.878037038863909-0.00157415713336199j</v>
      </c>
      <c r="AO119" s="20">
        <f t="shared" si="22"/>
        <v>0.87803844994828228</v>
      </c>
      <c r="AP119" s="20">
        <v>49</v>
      </c>
      <c r="AR119" s="20">
        <f>Compensation!$C$16</f>
        <v>1.035897435897436</v>
      </c>
    </row>
    <row r="120" spans="1:44" s="20" customFormat="1">
      <c r="A120" s="20">
        <f t="shared" si="0"/>
        <v>0.36</v>
      </c>
      <c r="B120" s="20">
        <f t="shared" si="1"/>
        <v>6</v>
      </c>
      <c r="C120" s="20">
        <f t="shared" si="23"/>
        <v>2.4999999999999991</v>
      </c>
      <c r="D120" s="20">
        <f t="shared" si="7"/>
        <v>6.2499999999999956</v>
      </c>
      <c r="E120" s="20">
        <f t="shared" si="8"/>
        <v>37.499999999999972</v>
      </c>
      <c r="F120" s="20">
        <f t="shared" si="9"/>
        <v>5.2499999999999956</v>
      </c>
      <c r="G120" s="20">
        <f>1</f>
        <v>1</v>
      </c>
      <c r="H120" s="20">
        <f t="shared" si="10"/>
        <v>5.3999999999999977</v>
      </c>
      <c r="I120" s="20" t="str">
        <f t="shared" si="11"/>
        <v>1+5.4j</v>
      </c>
      <c r="K120" s="20" t="str">
        <f t="shared" si="12"/>
        <v>5.25+28.35j</v>
      </c>
      <c r="M120" s="20" t="str">
        <f t="shared" si="26"/>
        <v>42.75+28.35j</v>
      </c>
      <c r="O120" s="20" t="str">
        <f t="shared" si="27"/>
        <v>0.609255553845364-0.40403263044482j</v>
      </c>
      <c r="S120" s="20">
        <f t="shared" si="13"/>
        <v>0.73105040616607408</v>
      </c>
      <c r="U120" s="20">
        <f t="shared" si="4"/>
        <v>1.1287671232876713</v>
      </c>
      <c r="V120" s="20">
        <f t="shared" si="5"/>
        <v>0.98536585365853657</v>
      </c>
      <c r="X120" s="20">
        <f t="shared" si="24"/>
        <v>1E-3</v>
      </c>
      <c r="Y120" s="20">
        <f t="shared" si="6"/>
        <v>6</v>
      </c>
      <c r="Z120" s="20">
        <f t="shared" si="25"/>
        <v>2.4999999999999991</v>
      </c>
      <c r="AA120" s="20">
        <f t="shared" si="14"/>
        <v>6.2499999999999956</v>
      </c>
      <c r="AB120" s="20">
        <f t="shared" si="15"/>
        <v>37.499999999999972</v>
      </c>
      <c r="AC120" s="20">
        <f t="shared" si="16"/>
        <v>5.2499999999999956</v>
      </c>
      <c r="AD120" s="20">
        <v>1</v>
      </c>
      <c r="AE120" s="20">
        <f t="shared" si="17"/>
        <v>1.4999999999999994E-2</v>
      </c>
      <c r="AF120" s="20" t="str">
        <f t="shared" si="18"/>
        <v>1+0.015j</v>
      </c>
      <c r="AH120" s="20" t="str">
        <f t="shared" si="19"/>
        <v>5.25+0.0787499999999999j</v>
      </c>
      <c r="AI120" s="20" t="str">
        <f t="shared" si="20"/>
        <v>42.75+0.0787499999999999j</v>
      </c>
      <c r="AK120" s="20" t="str">
        <f t="shared" si="21"/>
        <v>0.877190005841854-0.00161587632655078j</v>
      </c>
      <c r="AO120" s="20">
        <f t="shared" si="22"/>
        <v>0.87719149414773434</v>
      </c>
      <c r="AP120" s="20">
        <v>50</v>
      </c>
      <c r="AR120" s="20">
        <f>Compensation!$C$16</f>
        <v>1.035897435897436</v>
      </c>
    </row>
    <row r="121" spans="1:44" s="20" customFormat="1">
      <c r="A121" s="20">
        <f t="shared" si="0"/>
        <v>0.36</v>
      </c>
      <c r="B121" s="20">
        <f t="shared" si="1"/>
        <v>6</v>
      </c>
      <c r="C121" s="20">
        <f t="shared" si="23"/>
        <v>2.5499999999999989</v>
      </c>
      <c r="D121" s="20">
        <f t="shared" si="7"/>
        <v>6.5024999999999942</v>
      </c>
      <c r="E121" s="20">
        <f t="shared" si="8"/>
        <v>39.014999999999965</v>
      </c>
      <c r="F121" s="20">
        <f t="shared" si="9"/>
        <v>5.5024999999999942</v>
      </c>
      <c r="G121" s="20">
        <f>1</f>
        <v>1</v>
      </c>
      <c r="H121" s="20">
        <f t="shared" si="10"/>
        <v>5.5079999999999973</v>
      </c>
      <c r="I121" s="20" t="str">
        <f t="shared" si="11"/>
        <v>1+5.508j</v>
      </c>
      <c r="K121" s="20" t="str">
        <f t="shared" si="12"/>
        <v>5.50249999999999+30.30777j</v>
      </c>
      <c r="M121" s="20" t="str">
        <f t="shared" si="26"/>
        <v>44.5175+30.30777j</v>
      </c>
      <c r="O121" s="20" t="str">
        <f t="shared" si="27"/>
        <v>0.598837742718547-0.407692178887693j</v>
      </c>
      <c r="S121" s="20">
        <f t="shared" si="13"/>
        <v>0.72444430761131628</v>
      </c>
      <c r="U121" s="20">
        <f t="shared" si="4"/>
        <v>1.1287671232876713</v>
      </c>
      <c r="V121" s="20">
        <f t="shared" si="5"/>
        <v>0.98536585365853657</v>
      </c>
      <c r="X121" s="20">
        <f t="shared" si="24"/>
        <v>1E-3</v>
      </c>
      <c r="Y121" s="20">
        <f t="shared" si="6"/>
        <v>6</v>
      </c>
      <c r="Z121" s="20">
        <f t="shared" si="25"/>
        <v>2.5499999999999989</v>
      </c>
      <c r="AA121" s="20">
        <f t="shared" si="14"/>
        <v>6.5024999999999942</v>
      </c>
      <c r="AB121" s="20">
        <f t="shared" si="15"/>
        <v>39.014999999999965</v>
      </c>
      <c r="AC121" s="20">
        <f t="shared" si="16"/>
        <v>5.5024999999999942</v>
      </c>
      <c r="AD121" s="20">
        <v>1</v>
      </c>
      <c r="AE121" s="20">
        <f t="shared" si="17"/>
        <v>1.5299999999999994E-2</v>
      </c>
      <c r="AF121" s="20" t="str">
        <f t="shared" si="18"/>
        <v>1+0.0153j</v>
      </c>
      <c r="AH121" s="20" t="str">
        <f t="shared" si="19"/>
        <v>5.50249999999999+0.0841882499999999j</v>
      </c>
      <c r="AI121" s="20" t="str">
        <f t="shared" si="20"/>
        <v>44.5175+0.0841882499999999j</v>
      </c>
      <c r="AK121" s="20" t="str">
        <f t="shared" si="21"/>
        <v>0.876393788257408-0.00165737202997162j</v>
      </c>
      <c r="AO121" s="20">
        <f t="shared" si="22"/>
        <v>0.87639535540657454</v>
      </c>
      <c r="AP121" s="20">
        <v>51</v>
      </c>
      <c r="AR121" s="20">
        <f>Compensation!$C$16</f>
        <v>1.035897435897436</v>
      </c>
    </row>
    <row r="122" spans="1:44" s="20" customFormat="1">
      <c r="A122" s="20">
        <f t="shared" si="0"/>
        <v>0.36</v>
      </c>
      <c r="B122" s="20">
        <f t="shared" si="1"/>
        <v>6</v>
      </c>
      <c r="C122" s="20">
        <f t="shared" si="23"/>
        <v>2.5999999999999988</v>
      </c>
      <c r="D122" s="20">
        <f t="shared" si="7"/>
        <v>6.7599999999999936</v>
      </c>
      <c r="E122" s="20">
        <f t="shared" si="8"/>
        <v>40.55999999999996</v>
      </c>
      <c r="F122" s="20">
        <f t="shared" si="9"/>
        <v>5.7599999999999936</v>
      </c>
      <c r="G122" s="20">
        <f>1</f>
        <v>1</v>
      </c>
      <c r="H122" s="20">
        <f t="shared" si="10"/>
        <v>5.615999999999997</v>
      </c>
      <c r="I122" s="20" t="str">
        <f t="shared" si="11"/>
        <v>1+5.616j</v>
      </c>
      <c r="K122" s="20" t="str">
        <f t="shared" si="12"/>
        <v>5.75999999999999+32.34816j</v>
      </c>
      <c r="M122" s="20" t="str">
        <f t="shared" si="26"/>
        <v>46.32+32.34816j</v>
      </c>
      <c r="O122" s="20" t="str">
        <f t="shared" si="27"/>
        <v>0.588587427581236-0.411047501757043j</v>
      </c>
      <c r="S122" s="20">
        <f t="shared" si="13"/>
        <v>0.71791030679842094</v>
      </c>
      <c r="U122" s="20">
        <f t="shared" si="4"/>
        <v>1.1287671232876713</v>
      </c>
      <c r="V122" s="20">
        <f t="shared" si="5"/>
        <v>0.98536585365853657</v>
      </c>
      <c r="X122" s="20">
        <f t="shared" si="24"/>
        <v>1E-3</v>
      </c>
      <c r="Y122" s="20">
        <f t="shared" si="6"/>
        <v>6</v>
      </c>
      <c r="Z122" s="20">
        <f t="shared" si="25"/>
        <v>2.5999999999999988</v>
      </c>
      <c r="AA122" s="20">
        <f t="shared" si="14"/>
        <v>6.7599999999999936</v>
      </c>
      <c r="AB122" s="20">
        <f t="shared" si="15"/>
        <v>40.55999999999996</v>
      </c>
      <c r="AC122" s="20">
        <f t="shared" si="16"/>
        <v>5.7599999999999936</v>
      </c>
      <c r="AD122" s="20">
        <v>1</v>
      </c>
      <c r="AE122" s="20">
        <f t="shared" si="17"/>
        <v>1.5599999999999992E-2</v>
      </c>
      <c r="AF122" s="20" t="str">
        <f t="shared" si="18"/>
        <v>1+0.0156j</v>
      </c>
      <c r="AH122" s="20" t="str">
        <f t="shared" si="19"/>
        <v>5.75999999999999+0.0898559999999999j</v>
      </c>
      <c r="AI122" s="20" t="str">
        <f t="shared" si="20"/>
        <v>46.32+0.0898559999999999j</v>
      </c>
      <c r="AK122" s="20" t="str">
        <f t="shared" si="21"/>
        <v>0.875644373170682-0.00169865934360157j</v>
      </c>
      <c r="AO122" s="20">
        <f t="shared" si="22"/>
        <v>0.87564602078068188</v>
      </c>
      <c r="AP122" s="20">
        <v>52</v>
      </c>
      <c r="AR122" s="20">
        <f>Compensation!$C$16</f>
        <v>1.035897435897436</v>
      </c>
    </row>
    <row r="123" spans="1:44" s="20" customFormat="1">
      <c r="A123" s="20">
        <f t="shared" si="0"/>
        <v>0.36</v>
      </c>
      <c r="B123" s="20">
        <f t="shared" si="1"/>
        <v>6</v>
      </c>
      <c r="C123" s="20">
        <f t="shared" si="23"/>
        <v>2.6499999999999986</v>
      </c>
      <c r="D123" s="20">
        <f t="shared" si="7"/>
        <v>7.0224999999999929</v>
      </c>
      <c r="E123" s="20">
        <f t="shared" si="8"/>
        <v>42.134999999999955</v>
      </c>
      <c r="F123" s="20">
        <f t="shared" si="9"/>
        <v>6.0224999999999929</v>
      </c>
      <c r="G123" s="20">
        <f>1</f>
        <v>1</v>
      </c>
      <c r="H123" s="20">
        <f t="shared" si="10"/>
        <v>5.7239999999999966</v>
      </c>
      <c r="I123" s="20" t="str">
        <f t="shared" si="11"/>
        <v>1+5.724j</v>
      </c>
      <c r="K123" s="20" t="str">
        <f t="shared" si="12"/>
        <v>6.02249999999999+34.47279j</v>
      </c>
      <c r="M123" s="20" t="str">
        <f t="shared" si="26"/>
        <v>48.1574999999999+34.47279j</v>
      </c>
      <c r="O123" s="20" t="str">
        <f t="shared" si="27"/>
        <v>0.578504865758892-0.414113621996252j</v>
      </c>
      <c r="S123" s="20">
        <f t="shared" si="13"/>
        <v>0.71144779965192695</v>
      </c>
      <c r="U123" s="20">
        <f t="shared" si="4"/>
        <v>1.1287671232876713</v>
      </c>
      <c r="V123" s="20">
        <f t="shared" si="5"/>
        <v>0.98536585365853657</v>
      </c>
      <c r="X123" s="20">
        <f t="shared" si="24"/>
        <v>1E-3</v>
      </c>
      <c r="Y123" s="20">
        <f t="shared" si="6"/>
        <v>6</v>
      </c>
      <c r="Z123" s="20">
        <f t="shared" si="25"/>
        <v>2.6499999999999986</v>
      </c>
      <c r="AA123" s="20">
        <f t="shared" si="14"/>
        <v>7.0224999999999929</v>
      </c>
      <c r="AB123" s="20">
        <f t="shared" si="15"/>
        <v>42.134999999999955</v>
      </c>
      <c r="AC123" s="20">
        <f t="shared" si="16"/>
        <v>6.0224999999999929</v>
      </c>
      <c r="AD123" s="20">
        <v>1</v>
      </c>
      <c r="AE123" s="20">
        <f t="shared" si="17"/>
        <v>1.5899999999999991E-2</v>
      </c>
      <c r="AF123" s="20" t="str">
        <f t="shared" si="18"/>
        <v>1+0.0159j</v>
      </c>
      <c r="AH123" s="20" t="str">
        <f t="shared" si="19"/>
        <v>6.02249999999999+0.0957577499999999j</v>
      </c>
      <c r="AI123" s="20" t="str">
        <f t="shared" si="20"/>
        <v>48.1574999999999+0.0957577499999999j</v>
      </c>
      <c r="AK123" s="20" t="str">
        <f t="shared" si="21"/>
        <v>0.874938138509304-0.00173975201231043j</v>
      </c>
      <c r="AO123" s="20">
        <f t="shared" si="22"/>
        <v>0.87493986819391789</v>
      </c>
      <c r="AP123" s="20">
        <v>53</v>
      </c>
      <c r="AR123" s="20">
        <f>Compensation!$C$16</f>
        <v>1.035897435897436</v>
      </c>
    </row>
    <row r="124" spans="1:44" s="20" customFormat="1">
      <c r="A124" s="20">
        <f t="shared" si="0"/>
        <v>0.36</v>
      </c>
      <c r="B124" s="20">
        <f t="shared" si="1"/>
        <v>6</v>
      </c>
      <c r="C124" s="20">
        <f t="shared" si="23"/>
        <v>2.6999999999999984</v>
      </c>
      <c r="D124" s="20">
        <f t="shared" si="7"/>
        <v>7.2899999999999912</v>
      </c>
      <c r="E124" s="20">
        <f t="shared" si="8"/>
        <v>43.739999999999945</v>
      </c>
      <c r="F124" s="20">
        <f t="shared" si="9"/>
        <v>6.2899999999999912</v>
      </c>
      <c r="G124" s="20">
        <f>1</f>
        <v>1</v>
      </c>
      <c r="H124" s="20">
        <f t="shared" si="10"/>
        <v>5.8319999999999954</v>
      </c>
      <c r="I124" s="20" t="str">
        <f t="shared" si="11"/>
        <v>1+5.832j</v>
      </c>
      <c r="K124" s="20" t="str">
        <f t="shared" si="12"/>
        <v>6.28999999999999+36.6832799999999j</v>
      </c>
      <c r="M124" s="20" t="str">
        <f t="shared" si="26"/>
        <v>50.0299999999999+36.6832799999999j</v>
      </c>
      <c r="O124" s="20" t="str">
        <f t="shared" si="27"/>
        <v>0.56859009747674-0.416904852108066j</v>
      </c>
      <c r="S124" s="20">
        <f t="shared" si="13"/>
        <v>0.70505627765438506</v>
      </c>
      <c r="U124" s="20">
        <f t="shared" si="4"/>
        <v>1.1287671232876713</v>
      </c>
      <c r="V124" s="20">
        <f t="shared" si="5"/>
        <v>0.98536585365853657</v>
      </c>
      <c r="X124" s="20">
        <f t="shared" si="24"/>
        <v>1E-3</v>
      </c>
      <c r="Y124" s="20">
        <f t="shared" si="6"/>
        <v>6</v>
      </c>
      <c r="Z124" s="20">
        <f t="shared" si="25"/>
        <v>2.6999999999999984</v>
      </c>
      <c r="AA124" s="20">
        <f t="shared" si="14"/>
        <v>7.2899999999999912</v>
      </c>
      <c r="AB124" s="20">
        <f t="shared" si="15"/>
        <v>43.739999999999945</v>
      </c>
      <c r="AC124" s="20">
        <f t="shared" si="16"/>
        <v>6.2899999999999912</v>
      </c>
      <c r="AD124" s="20">
        <v>1</v>
      </c>
      <c r="AE124" s="20">
        <f t="shared" si="17"/>
        <v>1.6199999999999989E-2</v>
      </c>
      <c r="AF124" s="20" t="str">
        <f t="shared" si="18"/>
        <v>1+0.0162j</v>
      </c>
      <c r="AH124" s="20" t="str">
        <f t="shared" si="19"/>
        <v>6.28999999999999+0.101898j</v>
      </c>
      <c r="AI124" s="20" t="str">
        <f t="shared" si="20"/>
        <v>50.0299999999999+0.101898j</v>
      </c>
      <c r="AK124" s="20" t="str">
        <f t="shared" si="21"/>
        <v>0.874271807996099-0.00178066257627797j</v>
      </c>
      <c r="AO124" s="20">
        <f t="shared" si="22"/>
        <v>0.8742736213657476</v>
      </c>
      <c r="AP124" s="20">
        <v>54</v>
      </c>
      <c r="AR124" s="20">
        <f>Compensation!$C$16</f>
        <v>1.035897435897436</v>
      </c>
    </row>
    <row r="125" spans="1:44" s="20" customFormat="1">
      <c r="A125" s="20">
        <f t="shared" si="0"/>
        <v>0.36</v>
      </c>
      <c r="B125" s="20">
        <f t="shared" si="1"/>
        <v>6</v>
      </c>
      <c r="C125" s="20">
        <f t="shared" si="23"/>
        <v>2.7499999999999982</v>
      </c>
      <c r="D125" s="20">
        <f t="shared" si="7"/>
        <v>7.5624999999999902</v>
      </c>
      <c r="E125" s="20">
        <f t="shared" si="8"/>
        <v>45.374999999999943</v>
      </c>
      <c r="F125" s="20">
        <f t="shared" si="9"/>
        <v>6.5624999999999902</v>
      </c>
      <c r="G125" s="20">
        <f>1</f>
        <v>1</v>
      </c>
      <c r="H125" s="20">
        <f t="shared" si="10"/>
        <v>5.9399999999999959</v>
      </c>
      <c r="I125" s="20" t="str">
        <f t="shared" si="11"/>
        <v>1+5.94j</v>
      </c>
      <c r="K125" s="20" t="str">
        <f t="shared" si="12"/>
        <v>6.56249999999999+38.9812499999999j</v>
      </c>
      <c r="M125" s="20" t="str">
        <f t="shared" si="26"/>
        <v>51.9374999999999+38.9812499999999j</v>
      </c>
      <c r="O125" s="20" t="str">
        <f t="shared" si="27"/>
        <v>0.558842951491776-0.41943483615574j</v>
      </c>
      <c r="S125" s="20">
        <f t="shared" si="13"/>
        <v>0.69873530482796697</v>
      </c>
      <c r="U125" s="20">
        <f t="shared" si="4"/>
        <v>1.1287671232876713</v>
      </c>
      <c r="V125" s="20">
        <f t="shared" si="5"/>
        <v>0.98536585365853657</v>
      </c>
      <c r="X125" s="20">
        <f t="shared" si="24"/>
        <v>1E-3</v>
      </c>
      <c r="Y125" s="20">
        <f t="shared" si="6"/>
        <v>6</v>
      </c>
      <c r="Z125" s="20">
        <f t="shared" si="25"/>
        <v>2.7499999999999982</v>
      </c>
      <c r="AA125" s="20">
        <f t="shared" si="14"/>
        <v>7.5624999999999902</v>
      </c>
      <c r="AB125" s="20">
        <f t="shared" si="15"/>
        <v>45.374999999999943</v>
      </c>
      <c r="AC125" s="20">
        <f t="shared" si="16"/>
        <v>6.5624999999999902</v>
      </c>
      <c r="AD125" s="20">
        <v>1</v>
      </c>
      <c r="AE125" s="20">
        <f t="shared" si="17"/>
        <v>1.649999999999999E-2</v>
      </c>
      <c r="AF125" s="20" t="str">
        <f t="shared" si="18"/>
        <v>1+0.0165j</v>
      </c>
      <c r="AH125" s="20" t="str">
        <f t="shared" si="19"/>
        <v>6.56249999999999+0.10828125j</v>
      </c>
      <c r="AI125" s="20" t="str">
        <f t="shared" si="20"/>
        <v>51.9374999999999+0.10828125j</v>
      </c>
      <c r="AK125" s="20" t="str">
        <f t="shared" si="21"/>
        <v>0.873642412057962-0.00182140250167319j</v>
      </c>
      <c r="AO125" s="20">
        <f t="shared" si="22"/>
        <v>0.87364431072005899</v>
      </c>
      <c r="AP125" s="20">
        <v>55</v>
      </c>
      <c r="AR125" s="20">
        <f>Compensation!$C$16</f>
        <v>1.035897435897436</v>
      </c>
    </row>
    <row r="126" spans="1:44" s="20" customFormat="1">
      <c r="A126" s="20">
        <f t="shared" si="0"/>
        <v>0.36</v>
      </c>
      <c r="B126" s="20">
        <f t="shared" si="1"/>
        <v>6</v>
      </c>
      <c r="C126" s="20">
        <f t="shared" si="23"/>
        <v>2.799999999999998</v>
      </c>
      <c r="D126" s="20">
        <f t="shared" si="7"/>
        <v>7.8399999999999892</v>
      </c>
      <c r="E126" s="20">
        <f t="shared" si="8"/>
        <v>47.039999999999935</v>
      </c>
      <c r="F126" s="20">
        <f t="shared" si="9"/>
        <v>6.8399999999999892</v>
      </c>
      <c r="G126" s="20">
        <f>1</f>
        <v>1</v>
      </c>
      <c r="H126" s="20">
        <f t="shared" si="10"/>
        <v>6.0479999999999965</v>
      </c>
      <c r="I126" s="20" t="str">
        <f t="shared" si="11"/>
        <v>1+6.048j</v>
      </c>
      <c r="K126" s="20" t="str">
        <f t="shared" si="12"/>
        <v>6.83999999999999+41.3683199999999j</v>
      </c>
      <c r="M126" s="20" t="str">
        <f t="shared" si="26"/>
        <v>53.8799999999999+41.3683199999999j</v>
      </c>
      <c r="O126" s="20" t="str">
        <f t="shared" si="27"/>
        <v>0.549263052516667-0.42171658724362j</v>
      </c>
      <c r="S126" s="20">
        <f t="shared" si="13"/>
        <v>0.69248449861085881</v>
      </c>
      <c r="U126" s="20">
        <f t="shared" si="4"/>
        <v>1.1287671232876713</v>
      </c>
      <c r="V126" s="20">
        <f t="shared" si="5"/>
        <v>0.98536585365853657</v>
      </c>
      <c r="X126" s="20">
        <f t="shared" si="24"/>
        <v>1E-3</v>
      </c>
      <c r="Y126" s="20">
        <f t="shared" si="6"/>
        <v>6</v>
      </c>
      <c r="Z126" s="20">
        <f t="shared" si="25"/>
        <v>2.799999999999998</v>
      </c>
      <c r="AA126" s="20">
        <f t="shared" si="14"/>
        <v>7.8399999999999892</v>
      </c>
      <c r="AB126" s="20">
        <f t="shared" si="15"/>
        <v>47.039999999999935</v>
      </c>
      <c r="AC126" s="20">
        <f t="shared" si="16"/>
        <v>6.8399999999999892</v>
      </c>
      <c r="AD126" s="20">
        <v>1</v>
      </c>
      <c r="AE126" s="20">
        <f t="shared" si="17"/>
        <v>1.6799999999999992E-2</v>
      </c>
      <c r="AF126" s="20" t="str">
        <f t="shared" si="18"/>
        <v>1+0.0168j</v>
      </c>
      <c r="AH126" s="20" t="str">
        <f t="shared" si="19"/>
        <v>6.83999999999999+0.114912j</v>
      </c>
      <c r="AI126" s="20" t="str">
        <f t="shared" si="20"/>
        <v>53.8799999999999+0.114912j</v>
      </c>
      <c r="AK126" s="20" t="str">
        <f t="shared" si="21"/>
        <v>0.87304725382128-0.00186198229456405j</v>
      </c>
      <c r="AO126" s="20">
        <f t="shared" si="22"/>
        <v>0.87304923938054246</v>
      </c>
      <c r="AP126" s="20">
        <v>56</v>
      </c>
      <c r="AR126" s="20">
        <f>Compensation!$C$16</f>
        <v>1.035897435897436</v>
      </c>
    </row>
    <row r="127" spans="1:44" s="20" customFormat="1">
      <c r="A127" s="20">
        <f t="shared" si="0"/>
        <v>0.36</v>
      </c>
      <c r="B127" s="20">
        <f t="shared" si="1"/>
        <v>6</v>
      </c>
      <c r="C127" s="20">
        <f t="shared" si="23"/>
        <v>2.8499999999999979</v>
      </c>
      <c r="D127" s="20">
        <f t="shared" si="7"/>
        <v>8.1224999999999881</v>
      </c>
      <c r="E127" s="20">
        <f t="shared" si="8"/>
        <v>48.734999999999928</v>
      </c>
      <c r="F127" s="20">
        <f t="shared" si="9"/>
        <v>7.1224999999999881</v>
      </c>
      <c r="G127" s="20">
        <f>1</f>
        <v>1</v>
      </c>
      <c r="H127" s="20">
        <f t="shared" si="10"/>
        <v>6.1559999999999953</v>
      </c>
      <c r="I127" s="20" t="str">
        <f t="shared" si="11"/>
        <v>1+6.156j</v>
      </c>
      <c r="K127" s="20" t="str">
        <f t="shared" si="12"/>
        <v>7.12249999999999+43.8461099999999j</v>
      </c>
      <c r="M127" s="20" t="str">
        <f t="shared" si="26"/>
        <v>55.8574999999999+43.8461099999999j</v>
      </c>
      <c r="O127" s="20" t="str">
        <f t="shared" si="27"/>
        <v>0.539849830011107-0.423762521239731j</v>
      </c>
      <c r="S127" s="20">
        <f t="shared" si="13"/>
        <v>0.68630351403039946</v>
      </c>
      <c r="U127" s="20">
        <f t="shared" si="4"/>
        <v>1.1287671232876713</v>
      </c>
      <c r="V127" s="20">
        <f t="shared" si="5"/>
        <v>0.98536585365853657</v>
      </c>
      <c r="X127" s="20">
        <f t="shared" si="24"/>
        <v>1E-3</v>
      </c>
      <c r="Y127" s="20">
        <f t="shared" si="6"/>
        <v>6</v>
      </c>
      <c r="Z127" s="20">
        <f t="shared" si="25"/>
        <v>2.8499999999999979</v>
      </c>
      <c r="AA127" s="20">
        <f t="shared" si="14"/>
        <v>8.1224999999999881</v>
      </c>
      <c r="AB127" s="20">
        <f t="shared" si="15"/>
        <v>48.734999999999928</v>
      </c>
      <c r="AC127" s="20">
        <f t="shared" si="16"/>
        <v>7.1224999999999881</v>
      </c>
      <c r="AD127" s="20">
        <v>1</v>
      </c>
      <c r="AE127" s="20">
        <f t="shared" si="17"/>
        <v>1.7099999999999987E-2</v>
      </c>
      <c r="AF127" s="20" t="str">
        <f t="shared" si="18"/>
        <v>1+0.0171j</v>
      </c>
      <c r="AH127" s="20" t="str">
        <f t="shared" si="19"/>
        <v>7.12249999999999+0.12179475j</v>
      </c>
      <c r="AI127" s="20" t="str">
        <f t="shared" si="20"/>
        <v>55.8574999999999+0.12179475j</v>
      </c>
      <c r="AK127" s="20" t="str">
        <f t="shared" si="21"/>
        <v>0.872483879447786-0.00190241160052586j</v>
      </c>
      <c r="AO127" s="20">
        <f t="shared" si="22"/>
        <v>0.87248595350650593</v>
      </c>
      <c r="AP127" s="20">
        <v>57</v>
      </c>
      <c r="AR127" s="20">
        <f>Compensation!$C$16</f>
        <v>1.035897435897436</v>
      </c>
    </row>
    <row r="128" spans="1:44" s="20" customFormat="1">
      <c r="A128" s="20">
        <f t="shared" si="0"/>
        <v>0.36</v>
      </c>
      <c r="B128" s="20">
        <f t="shared" si="1"/>
        <v>6</v>
      </c>
      <c r="C128" s="20">
        <f t="shared" si="23"/>
        <v>2.8999999999999977</v>
      </c>
      <c r="D128" s="20">
        <f t="shared" si="7"/>
        <v>8.4099999999999859</v>
      </c>
      <c r="E128" s="20">
        <f t="shared" si="8"/>
        <v>50.459999999999916</v>
      </c>
      <c r="F128" s="20">
        <f t="shared" si="9"/>
        <v>7.4099999999999859</v>
      </c>
      <c r="G128" s="20">
        <f>1</f>
        <v>1</v>
      </c>
      <c r="H128" s="20">
        <f t="shared" si="10"/>
        <v>6.263999999999994</v>
      </c>
      <c r="I128" s="20" t="str">
        <f t="shared" si="11"/>
        <v>1+6.26399999999999j</v>
      </c>
      <c r="K128" s="20" t="str">
        <f t="shared" si="12"/>
        <v>7.40999999999999+46.4162399999998j</v>
      </c>
      <c r="M128" s="20" t="str">
        <f t="shared" si="26"/>
        <v>57.8699999999999+46.4162399999998j</v>
      </c>
      <c r="O128" s="20" t="str">
        <f t="shared" si="27"/>
        <v>0.53060252798396-0.425584487359775j</v>
      </c>
      <c r="S128" s="20">
        <f t="shared" si="13"/>
        <v>0.68019203066799572</v>
      </c>
      <c r="U128" s="20">
        <f t="shared" si="4"/>
        <v>1.1287671232876713</v>
      </c>
      <c r="V128" s="20">
        <f t="shared" si="5"/>
        <v>0.98536585365853657</v>
      </c>
      <c r="X128" s="20">
        <f t="shared" si="24"/>
        <v>1E-3</v>
      </c>
      <c r="Y128" s="20">
        <f t="shared" si="6"/>
        <v>6</v>
      </c>
      <c r="Z128" s="20">
        <f t="shared" si="25"/>
        <v>2.8999999999999977</v>
      </c>
      <c r="AA128" s="20">
        <f t="shared" si="14"/>
        <v>8.4099999999999859</v>
      </c>
      <c r="AB128" s="20">
        <f t="shared" si="15"/>
        <v>50.459999999999916</v>
      </c>
      <c r="AC128" s="20">
        <f t="shared" si="16"/>
        <v>7.4099999999999859</v>
      </c>
      <c r="AD128" s="20">
        <v>1</v>
      </c>
      <c r="AE128" s="20">
        <f t="shared" si="17"/>
        <v>1.7399999999999985E-2</v>
      </c>
      <c r="AF128" s="20" t="str">
        <f t="shared" si="18"/>
        <v>1+0.0174j</v>
      </c>
      <c r="AH128" s="20" t="str">
        <f t="shared" si="19"/>
        <v>7.40999999999999+0.128934j</v>
      </c>
      <c r="AI128" s="20" t="str">
        <f t="shared" si="20"/>
        <v>57.8699999999999+0.128934j</v>
      </c>
      <c r="AK128" s="20" t="str">
        <f t="shared" si="21"/>
        <v>0.871950052186098-0.00194269929200903j</v>
      </c>
      <c r="AO128" s="20">
        <f t="shared" si="22"/>
        <v>0.87195221634438103</v>
      </c>
      <c r="AP128" s="20">
        <v>58</v>
      </c>
      <c r="AR128" s="20">
        <f>Compensation!$C$16</f>
        <v>1.035897435897436</v>
      </c>
    </row>
    <row r="129" spans="1:83" s="20" customFormat="1">
      <c r="A129" s="20">
        <f t="shared" si="0"/>
        <v>0.36</v>
      </c>
      <c r="B129" s="20">
        <f t="shared" si="1"/>
        <v>6</v>
      </c>
      <c r="C129" s="20">
        <f t="shared" si="23"/>
        <v>2.9499999999999975</v>
      </c>
      <c r="D129" s="20">
        <f t="shared" si="7"/>
        <v>8.7024999999999846</v>
      </c>
      <c r="E129" s="20">
        <f t="shared" si="8"/>
        <v>52.214999999999904</v>
      </c>
      <c r="F129" s="20">
        <f t="shared" si="9"/>
        <v>7.7024999999999846</v>
      </c>
      <c r="G129" s="20">
        <f>1</f>
        <v>1</v>
      </c>
      <c r="H129" s="20">
        <f t="shared" si="10"/>
        <v>6.3719999999999946</v>
      </c>
      <c r="I129" s="20" t="str">
        <f t="shared" si="11"/>
        <v>1+6.37199999999999j</v>
      </c>
      <c r="K129" s="20" t="str">
        <f t="shared" si="12"/>
        <v>7.70249999999998+49.0803299999998j</v>
      </c>
      <c r="M129" s="20" t="str">
        <f t="shared" si="26"/>
        <v>59.9174999999999+49.0803299999998j</v>
      </c>
      <c r="O129" s="20" t="str">
        <f t="shared" si="27"/>
        <v>0.521520215507545-0.427193796116015j</v>
      </c>
      <c r="S129" s="20">
        <f t="shared" si="13"/>
        <v>0.67414974198841582</v>
      </c>
      <c r="U129" s="20">
        <f t="shared" si="4"/>
        <v>1.1287671232876713</v>
      </c>
      <c r="V129" s="20">
        <f t="shared" si="5"/>
        <v>0.98536585365853657</v>
      </c>
      <c r="X129" s="20">
        <f t="shared" si="24"/>
        <v>1E-3</v>
      </c>
      <c r="Y129" s="20">
        <f t="shared" si="6"/>
        <v>6</v>
      </c>
      <c r="Z129" s="20">
        <f t="shared" si="25"/>
        <v>2.9499999999999975</v>
      </c>
      <c r="AA129" s="20">
        <f t="shared" si="14"/>
        <v>8.7024999999999846</v>
      </c>
      <c r="AB129" s="20">
        <f t="shared" si="15"/>
        <v>52.214999999999904</v>
      </c>
      <c r="AC129" s="20">
        <f t="shared" si="16"/>
        <v>7.7024999999999846</v>
      </c>
      <c r="AD129" s="20">
        <v>1</v>
      </c>
      <c r="AE129" s="20">
        <f t="shared" si="17"/>
        <v>1.7699999999999987E-2</v>
      </c>
      <c r="AF129" s="20" t="str">
        <f t="shared" si="18"/>
        <v>1+0.0177j</v>
      </c>
      <c r="AH129" s="20" t="str">
        <f t="shared" si="19"/>
        <v>7.70249999999998+0.13633425j</v>
      </c>
      <c r="AI129" s="20" t="str">
        <f t="shared" si="20"/>
        <v>59.9174999999999+0.13633425j</v>
      </c>
      <c r="AK129" s="20" t="str">
        <f t="shared" si="21"/>
        <v>0.871443729614037-0.00198285354519352j</v>
      </c>
      <c r="AO129" s="20">
        <f t="shared" si="22"/>
        <v>0.87144598547001439</v>
      </c>
      <c r="AP129" s="20">
        <v>59</v>
      </c>
      <c r="AR129" s="20">
        <f>Compensation!$C$16</f>
        <v>1.035897435897436</v>
      </c>
    </row>
    <row r="130" spans="1:83" s="20" customFormat="1">
      <c r="A130" s="20">
        <f t="shared" si="0"/>
        <v>0.36</v>
      </c>
      <c r="B130" s="20">
        <f t="shared" si="1"/>
        <v>6</v>
      </c>
      <c r="C130" s="20">
        <f t="shared" si="23"/>
        <v>2.9999999999999973</v>
      </c>
      <c r="D130" s="20">
        <f t="shared" si="7"/>
        <v>8.999999999999984</v>
      </c>
      <c r="E130" s="20">
        <f t="shared" si="8"/>
        <v>53.999999999999901</v>
      </c>
      <c r="F130" s="20">
        <f t="shared" si="9"/>
        <v>7.999999999999984</v>
      </c>
      <c r="G130" s="20">
        <f>1</f>
        <v>1</v>
      </c>
      <c r="H130" s="20">
        <f t="shared" si="10"/>
        <v>6.4799999999999942</v>
      </c>
      <c r="I130" s="20" t="str">
        <f t="shared" si="11"/>
        <v>1+6.47999999999999j</v>
      </c>
      <c r="K130" s="20" t="str">
        <f t="shared" si="12"/>
        <v>7.99999999999998+51.8399999999998j</v>
      </c>
      <c r="M130" s="20" t="str">
        <f t="shared" si="26"/>
        <v>61.9999999999999+51.8399999999998j</v>
      </c>
      <c r="O130" s="20" t="str">
        <f t="shared" si="27"/>
        <v>0.512601797695118-0.428601245040562j</v>
      </c>
      <c r="S130" s="20">
        <f t="shared" si="13"/>
        <v>0.66817634667098669</v>
      </c>
      <c r="U130" s="20">
        <f t="shared" si="4"/>
        <v>1.1287671232876713</v>
      </c>
      <c r="V130" s="20">
        <f t="shared" si="5"/>
        <v>0.98536585365853657</v>
      </c>
      <c r="X130" s="20">
        <f t="shared" si="24"/>
        <v>1E-3</v>
      </c>
      <c r="Y130" s="20">
        <f t="shared" si="6"/>
        <v>6</v>
      </c>
      <c r="Z130" s="20">
        <f t="shared" si="25"/>
        <v>2.9999999999999973</v>
      </c>
      <c r="AA130" s="20">
        <f t="shared" si="14"/>
        <v>8.999999999999984</v>
      </c>
      <c r="AB130" s="20">
        <f t="shared" si="15"/>
        <v>53.999999999999901</v>
      </c>
      <c r="AC130" s="20">
        <f t="shared" si="16"/>
        <v>7.999999999999984</v>
      </c>
      <c r="AD130" s="20">
        <v>1</v>
      </c>
      <c r="AE130" s="20">
        <f t="shared" si="17"/>
        <v>1.7999999999999985E-2</v>
      </c>
      <c r="AF130" s="20" t="str">
        <f t="shared" si="18"/>
        <v>1+0.018j</v>
      </c>
      <c r="AH130" s="20" t="str">
        <f t="shared" si="19"/>
        <v>7.99999999999998+0.144j</v>
      </c>
      <c r="AI130" s="20" t="str">
        <f t="shared" si="20"/>
        <v>61.9999999999999+0.144j</v>
      </c>
      <c r="AK130" s="20" t="str">
        <f t="shared" si="21"/>
        <v>0.870963043629117-0.00202288190778376j</v>
      </c>
      <c r="AO130" s="20">
        <f t="shared" si="22"/>
        <v>0.87096539277913221</v>
      </c>
      <c r="AP130" s="20">
        <v>60</v>
      </c>
      <c r="AR130" s="20">
        <f>Compensation!$C$16</f>
        <v>1.035897435897436</v>
      </c>
    </row>
    <row r="131" spans="1:83" s="20" customFormat="1">
      <c r="A131" s="20">
        <f t="shared" si="0"/>
        <v>0.36</v>
      </c>
      <c r="B131" s="20">
        <f t="shared" si="1"/>
        <v>6</v>
      </c>
      <c r="C131" s="20">
        <f t="shared" si="23"/>
        <v>3.0499999999999972</v>
      </c>
      <c r="D131" s="20">
        <f t="shared" si="7"/>
        <v>9.3024999999999824</v>
      </c>
      <c r="E131" s="20">
        <f t="shared" si="8"/>
        <v>55.814999999999898</v>
      </c>
      <c r="F131" s="20">
        <f t="shared" si="9"/>
        <v>8.3024999999999824</v>
      </c>
      <c r="G131" s="20">
        <f>1</f>
        <v>1</v>
      </c>
      <c r="H131" s="20">
        <f t="shared" si="10"/>
        <v>6.5879999999999939</v>
      </c>
      <c r="I131" s="20" t="str">
        <f t="shared" si="11"/>
        <v>1+6.58799999999999j</v>
      </c>
      <c r="K131" s="20" t="str">
        <f t="shared" si="12"/>
        <v>8.30249999999998+54.6968699999998j</v>
      </c>
      <c r="M131" s="20" t="str">
        <f t="shared" si="26"/>
        <v>64.1174999999999+54.6968699999998j</v>
      </c>
      <c r="O131" s="20" t="str">
        <f t="shared" si="27"/>
        <v>0.503846026935154-0.429817142516295j</v>
      </c>
      <c r="S131" s="20">
        <f t="shared" si="13"/>
        <v>0.66227154163470814</v>
      </c>
      <c r="U131" s="20">
        <f t="shared" si="4"/>
        <v>1.1287671232876713</v>
      </c>
      <c r="V131" s="20">
        <f t="shared" si="5"/>
        <v>0.98536585365853657</v>
      </c>
      <c r="X131" s="20">
        <f t="shared" si="24"/>
        <v>1E-3</v>
      </c>
      <c r="Y131" s="20">
        <f t="shared" si="6"/>
        <v>6</v>
      </c>
      <c r="Z131" s="20">
        <f t="shared" si="25"/>
        <v>3.0499999999999972</v>
      </c>
      <c r="AA131" s="20">
        <f t="shared" si="14"/>
        <v>9.3024999999999824</v>
      </c>
      <c r="AB131" s="20">
        <f t="shared" si="15"/>
        <v>55.814999999999898</v>
      </c>
      <c r="AC131" s="20">
        <f t="shared" si="16"/>
        <v>8.3024999999999824</v>
      </c>
      <c r="AD131" s="20">
        <v>1</v>
      </c>
      <c r="AE131" s="20">
        <f t="shared" si="17"/>
        <v>1.8299999999999983E-2</v>
      </c>
      <c r="AF131" s="20" t="str">
        <f t="shared" si="18"/>
        <v>1+0.0183j</v>
      </c>
      <c r="AH131" s="20" t="str">
        <f t="shared" si="19"/>
        <v>8.30249999999998+0.15193575j</v>
      </c>
      <c r="AI131" s="20" t="str">
        <f t="shared" si="20"/>
        <v>64.1174999999999+0.15193575j</v>
      </c>
      <c r="AK131" s="20" t="str">
        <f t="shared" si="21"/>
        <v>0.87050628281277-0.00206279135897174j</v>
      </c>
      <c r="AO131" s="20">
        <f t="shared" si="22"/>
        <v>0.87050872685154446</v>
      </c>
      <c r="AP131" s="20">
        <v>61</v>
      </c>
      <c r="AR131" s="20">
        <f>Compensation!$C$16</f>
        <v>1.035897435897436</v>
      </c>
    </row>
    <row r="132" spans="1:83" s="20" customFormat="1">
      <c r="A132" s="20">
        <f t="shared" si="0"/>
        <v>0.36</v>
      </c>
      <c r="B132" s="20">
        <f t="shared" si="1"/>
        <v>6</v>
      </c>
      <c r="C132" s="20">
        <f t="shared" si="23"/>
        <v>3.099999999999997</v>
      </c>
      <c r="D132" s="20">
        <f t="shared" si="7"/>
        <v>9.6099999999999817</v>
      </c>
      <c r="E132" s="20">
        <f t="shared" si="8"/>
        <v>57.65999999999989</v>
      </c>
      <c r="F132" s="20">
        <f t="shared" si="9"/>
        <v>8.6099999999999817</v>
      </c>
      <c r="G132" s="20">
        <f>1</f>
        <v>1</v>
      </c>
      <c r="H132" s="20">
        <f t="shared" si="10"/>
        <v>6.6959999999999926</v>
      </c>
      <c r="I132" s="20" t="str">
        <f t="shared" si="11"/>
        <v>1+6.69599999999999j</v>
      </c>
      <c r="K132" s="20" t="str">
        <f t="shared" si="12"/>
        <v>8.60999999999998+57.6525599999998j</v>
      </c>
      <c r="M132" s="20" t="str">
        <f t="shared" si="26"/>
        <v>66.2699999999999+57.6525599999998j</v>
      </c>
      <c r="O132" s="20" t="str">
        <f t="shared" si="27"/>
        <v>0.495251514212434-0.430851329986769j</v>
      </c>
      <c r="S132" s="20">
        <f t="shared" si="13"/>
        <v>0.65643501649521752</v>
      </c>
      <c r="U132" s="20">
        <f t="shared" si="4"/>
        <v>1.1287671232876713</v>
      </c>
      <c r="V132" s="20">
        <f t="shared" si="5"/>
        <v>0.98536585365853657</v>
      </c>
      <c r="X132" s="20">
        <f t="shared" si="24"/>
        <v>1E-3</v>
      </c>
      <c r="Y132" s="20">
        <f t="shared" si="6"/>
        <v>6</v>
      </c>
      <c r="Z132" s="20">
        <f t="shared" si="25"/>
        <v>3.099999999999997</v>
      </c>
      <c r="AA132" s="20">
        <f t="shared" si="14"/>
        <v>9.6099999999999817</v>
      </c>
      <c r="AB132" s="20">
        <f t="shared" si="15"/>
        <v>57.65999999999989</v>
      </c>
      <c r="AC132" s="20">
        <f t="shared" si="16"/>
        <v>8.6099999999999817</v>
      </c>
      <c r="AD132" s="20">
        <v>1</v>
      </c>
      <c r="AE132" s="20">
        <f t="shared" si="17"/>
        <v>1.8599999999999981E-2</v>
      </c>
      <c r="AF132" s="20" t="str">
        <f t="shared" si="18"/>
        <v>1+0.0186j</v>
      </c>
      <c r="AH132" s="20" t="str">
        <f t="shared" si="19"/>
        <v>8.60999999999998+0.160146j</v>
      </c>
      <c r="AI132" s="20" t="str">
        <f t="shared" si="20"/>
        <v>66.2699999999999+0.160146j</v>
      </c>
      <c r="AK132" s="20" t="str">
        <f t="shared" si="21"/>
        <v>0.870071876850522-0.00210258836260908j</v>
      </c>
      <c r="AO132" s="20">
        <f t="shared" si="22"/>
        <v>0.87007441737130309</v>
      </c>
      <c r="AP132" s="20">
        <v>62</v>
      </c>
      <c r="AR132" s="20">
        <f>Compensation!$C$16</f>
        <v>1.035897435897436</v>
      </c>
    </row>
    <row r="133" spans="1:83" s="20" customFormat="1">
      <c r="A133" s="20">
        <f t="shared" si="0"/>
        <v>0.36</v>
      </c>
      <c r="B133" s="20">
        <f t="shared" si="1"/>
        <v>6</v>
      </c>
      <c r="C133" s="20">
        <f t="shared" si="23"/>
        <v>3.1499999999999968</v>
      </c>
      <c r="D133" s="20">
        <f t="shared" si="7"/>
        <v>9.9224999999999799</v>
      </c>
      <c r="E133" s="20">
        <f t="shared" si="8"/>
        <v>59.534999999999883</v>
      </c>
      <c r="F133" s="20">
        <f t="shared" si="9"/>
        <v>8.9224999999999799</v>
      </c>
      <c r="G133" s="20">
        <f>1</f>
        <v>1</v>
      </c>
      <c r="H133" s="20">
        <f t="shared" si="10"/>
        <v>6.8039999999999932</v>
      </c>
      <c r="I133" s="20" t="str">
        <f t="shared" si="11"/>
        <v>1+6.80399999999999j</v>
      </c>
      <c r="K133" s="20" t="str">
        <f t="shared" si="12"/>
        <v>8.92249999999998+60.7086899999998j</v>
      </c>
      <c r="M133" s="20" t="str">
        <f t="shared" si="26"/>
        <v>68.4574999999999+60.7086899999998j</v>
      </c>
      <c r="O133" s="20" t="str">
        <f t="shared" si="27"/>
        <v>0.486816740377078-0.431713202766132j</v>
      </c>
      <c r="S133" s="20">
        <f t="shared" si="13"/>
        <v>0.65066644923029093</v>
      </c>
      <c r="U133" s="20">
        <f t="shared" si="4"/>
        <v>1.1287671232876713</v>
      </c>
      <c r="V133" s="20">
        <f t="shared" si="5"/>
        <v>0.98536585365853657</v>
      </c>
      <c r="X133" s="20">
        <f t="shared" si="24"/>
        <v>1E-3</v>
      </c>
      <c r="Y133" s="20">
        <f t="shared" si="6"/>
        <v>6</v>
      </c>
      <c r="Z133" s="20">
        <f t="shared" si="25"/>
        <v>3.1499999999999968</v>
      </c>
      <c r="AA133" s="20">
        <f t="shared" si="14"/>
        <v>9.9224999999999799</v>
      </c>
      <c r="AB133" s="20">
        <f t="shared" si="15"/>
        <v>59.534999999999883</v>
      </c>
      <c r="AC133" s="20">
        <f t="shared" si="16"/>
        <v>8.9224999999999799</v>
      </c>
      <c r="AD133" s="20">
        <v>1</v>
      </c>
      <c r="AE133" s="20">
        <f t="shared" si="17"/>
        <v>1.8899999999999983E-2</v>
      </c>
      <c r="AF133" s="20" t="str">
        <f t="shared" si="18"/>
        <v>1+0.0189j</v>
      </c>
      <c r="AH133" s="20" t="str">
        <f t="shared" si="19"/>
        <v>8.92249999999998+0.16863525j</v>
      </c>
      <c r="AI133" s="20" t="str">
        <f t="shared" si="20"/>
        <v>68.4574999999999+0.16863525j</v>
      </c>
      <c r="AK133" s="20" t="str">
        <f t="shared" si="21"/>
        <v>0.869658382737606-0.00214227891447324j</v>
      </c>
      <c r="AO133" s="20">
        <f t="shared" si="22"/>
        <v>0.86966102133229806</v>
      </c>
      <c r="AP133" s="20">
        <v>63</v>
      </c>
      <c r="AR133" s="20">
        <f>Compensation!$C$16</f>
        <v>1.035897435897436</v>
      </c>
    </row>
    <row r="134" spans="1:83" s="20" customFormat="1">
      <c r="A134" s="20">
        <f t="shared" si="0"/>
        <v>0.36</v>
      </c>
      <c r="B134" s="20">
        <f t="shared" si="1"/>
        <v>6</v>
      </c>
      <c r="C134" s="20">
        <f t="shared" si="23"/>
        <v>3.1999999999999966</v>
      </c>
      <c r="D134" s="20">
        <f t="shared" si="7"/>
        <v>10.239999999999979</v>
      </c>
      <c r="E134" s="20">
        <f t="shared" si="8"/>
        <v>61.43999999999987</v>
      </c>
      <c r="F134" s="20">
        <f t="shared" si="9"/>
        <v>9.2399999999999789</v>
      </c>
      <c r="G134" s="20">
        <f>1</f>
        <v>1</v>
      </c>
      <c r="H134" s="20">
        <f t="shared" si="10"/>
        <v>6.9119999999999928</v>
      </c>
      <c r="I134" s="20" t="str">
        <f t="shared" si="11"/>
        <v>1+6.91199999999999j</v>
      </c>
      <c r="K134" s="20" t="str">
        <f t="shared" si="12"/>
        <v>9.23999999999998+63.8668799999998j</v>
      </c>
      <c r="M134" s="20" t="str">
        <f t="shared" ref="M134:M141" si="28">IMSUM(K134,E134)</f>
        <v>70.6799999999999+63.8668799999998j</v>
      </c>
      <c r="O134" s="20" t="str">
        <f t="shared" ref="O134:O141" si="29">IMDIV(E134,M134)</f>
        <v>0.478540067249214-0.432411729629279j</v>
      </c>
      <c r="S134" s="20">
        <f t="shared" si="13"/>
        <v>0.64496550286342214</v>
      </c>
      <c r="U134" s="20">
        <f t="shared" si="4"/>
        <v>1.1287671232876713</v>
      </c>
      <c r="V134" s="20">
        <f t="shared" si="5"/>
        <v>0.98536585365853657</v>
      </c>
      <c r="X134" s="20">
        <f t="shared" si="24"/>
        <v>1E-3</v>
      </c>
      <c r="Y134" s="20">
        <f t="shared" si="6"/>
        <v>6</v>
      </c>
      <c r="Z134" s="20">
        <f t="shared" si="25"/>
        <v>3.1999999999999966</v>
      </c>
      <c r="AA134" s="20">
        <f t="shared" si="14"/>
        <v>10.239999999999979</v>
      </c>
      <c r="AB134" s="20">
        <f t="shared" si="15"/>
        <v>61.43999999999987</v>
      </c>
      <c r="AC134" s="20">
        <f t="shared" si="16"/>
        <v>9.2399999999999789</v>
      </c>
      <c r="AD134" s="20">
        <v>1</v>
      </c>
      <c r="AE134" s="20">
        <f t="shared" si="17"/>
        <v>1.9199999999999981E-2</v>
      </c>
      <c r="AF134" s="20" t="str">
        <f t="shared" si="18"/>
        <v>1+0.0192j</v>
      </c>
      <c r="AH134" s="20" t="str">
        <f t="shared" si="19"/>
        <v>9.23999999999998+0.177408j</v>
      </c>
      <c r="AI134" s="20" t="str">
        <f t="shared" si="20"/>
        <v>70.6799999999999+0.177408j</v>
      </c>
      <c r="AK134" s="20" t="str">
        <f t="shared" si="21"/>
        <v>0.869264472539023-0.00218186858438318j</v>
      </c>
      <c r="AO134" s="20">
        <f t="shared" si="22"/>
        <v>0.86926721079830527</v>
      </c>
      <c r="AP134" s="20">
        <v>64</v>
      </c>
      <c r="AR134" s="20">
        <f>Compensation!$C$16</f>
        <v>1.035897435897436</v>
      </c>
    </row>
    <row r="135" spans="1:83" s="20" customFormat="1">
      <c r="A135" s="20">
        <f t="shared" si="0"/>
        <v>0.36</v>
      </c>
      <c r="B135" s="20">
        <f t="shared" si="1"/>
        <v>6</v>
      </c>
      <c r="C135" s="20">
        <f t="shared" si="23"/>
        <v>3.2499999999999964</v>
      </c>
      <c r="D135" s="20">
        <f t="shared" ref="D135:D141" si="30">C135^2</f>
        <v>10.562499999999977</v>
      </c>
      <c r="E135" s="20">
        <f t="shared" ref="E135:E141" si="31">B135*D135</f>
        <v>63.374999999999858</v>
      </c>
      <c r="F135" s="20">
        <f t="shared" ref="F135:F141" si="32">C135^2-1</f>
        <v>9.5624999999999769</v>
      </c>
      <c r="G135" s="20">
        <f>1</f>
        <v>1</v>
      </c>
      <c r="H135" s="20">
        <f t="shared" ref="H135:H141" si="33">C135*B135*A135</f>
        <v>7.0199999999999925</v>
      </c>
      <c r="I135" s="20" t="str">
        <f t="shared" ref="I135:I141" si="34">COMPLEX(G135,H135,"j")</f>
        <v>1+7.01999999999999j</v>
      </c>
      <c r="K135" s="20" t="str">
        <f t="shared" ref="K135:K141" si="35">IMPRODUCT(I135,F135)</f>
        <v>9.56249999999998+67.1287499999997j</v>
      </c>
      <c r="M135" s="20" t="str">
        <f t="shared" si="28"/>
        <v>72.9374999999998+67.1287499999997j</v>
      </c>
      <c r="O135" s="20" t="str">
        <f t="shared" si="29"/>
        <v>0.470419748469629-0.432955471329296j</v>
      </c>
      <c r="S135" s="20">
        <f t="shared" ref="S135:S141" si="36">IMABS(O135)</f>
        <v>0.63933182300289249</v>
      </c>
      <c r="U135" s="20">
        <f t="shared" si="4"/>
        <v>1.1287671232876713</v>
      </c>
      <c r="V135" s="20">
        <f t="shared" si="5"/>
        <v>0.98536585365853657</v>
      </c>
      <c r="X135" s="20">
        <f t="shared" si="24"/>
        <v>1E-3</v>
      </c>
      <c r="Y135" s="20">
        <f t="shared" si="6"/>
        <v>6</v>
      </c>
      <c r="Z135" s="20">
        <f t="shared" si="25"/>
        <v>3.2499999999999964</v>
      </c>
      <c r="AA135" s="20">
        <f t="shared" ref="AA135:AA141" si="37">Z135^2</f>
        <v>10.562499999999977</v>
      </c>
      <c r="AB135" s="20">
        <f t="shared" ref="AB135:AB141" si="38">Y135*AA135</f>
        <v>63.374999999999858</v>
      </c>
      <c r="AC135" s="20">
        <f t="shared" ref="AC135:AC141" si="39">Z135^2-1</f>
        <v>9.5624999999999769</v>
      </c>
      <c r="AD135" s="20">
        <v>1</v>
      </c>
      <c r="AE135" s="20">
        <f t="shared" ref="AE135:AE141" si="40">Z135*Y135*X135</f>
        <v>1.9499999999999979E-2</v>
      </c>
      <c r="AF135" s="20" t="str">
        <f t="shared" ref="AF135:AF141" si="41">COMPLEX(AD135,AE135,"j")</f>
        <v>1+0.0195j</v>
      </c>
      <c r="AH135" s="20" t="str">
        <f t="shared" ref="AH135:AH141" si="42">IMPRODUCT(AF135,AC135)</f>
        <v>9.56249999999998+0.18646875j</v>
      </c>
      <c r="AI135" s="20" t="str">
        <f t="shared" ref="AI135:AI141" si="43">IMSUM(AH135,AB135)</f>
        <v>72.9374999999998+0.18646875j</v>
      </c>
      <c r="AK135" s="20" t="str">
        <f t="shared" ref="AK135:AK141" si="44">IMDIV(AB135,AI135)</f>
        <v>0.868888922506273-0.00222136255381103j</v>
      </c>
      <c r="AO135" s="20">
        <f t="shared" ref="AO135:AO141" si="45">IMABS(AK135)</f>
        <v>0.86889176201970497</v>
      </c>
      <c r="AP135" s="20">
        <v>65</v>
      </c>
      <c r="AR135" s="20">
        <f>Compensation!$C$16</f>
        <v>1.035897435897436</v>
      </c>
    </row>
    <row r="136" spans="1:83" s="20" customFormat="1">
      <c r="A136" s="20">
        <f t="shared" si="0"/>
        <v>0.36</v>
      </c>
      <c r="B136" s="20">
        <f t="shared" si="1"/>
        <v>6</v>
      </c>
      <c r="C136" s="20">
        <f t="shared" ref="C136:C141" si="46">C135+0.05</f>
        <v>3.2999999999999963</v>
      </c>
      <c r="D136" s="20">
        <f t="shared" si="30"/>
        <v>10.889999999999976</v>
      </c>
      <c r="E136" s="20">
        <f t="shared" si="31"/>
        <v>65.339999999999861</v>
      </c>
      <c r="F136" s="20">
        <f t="shared" si="32"/>
        <v>9.8899999999999757</v>
      </c>
      <c r="G136" s="20">
        <f>1</f>
        <v>1</v>
      </c>
      <c r="H136" s="20">
        <f t="shared" si="33"/>
        <v>7.1279999999999912</v>
      </c>
      <c r="I136" s="20" t="str">
        <f t="shared" si="34"/>
        <v>1+7.12799999999999j</v>
      </c>
      <c r="K136" s="20" t="str">
        <f t="shared" si="35"/>
        <v>9.88999999999998+70.4959199999997j</v>
      </c>
      <c r="M136" s="20" t="str">
        <f t="shared" si="28"/>
        <v>75.2299999999998+70.4959199999997j</v>
      </c>
      <c r="O136" s="20" t="str">
        <f t="shared" si="29"/>
        <v>0.462453940025966-0.433352598162372j</v>
      </c>
      <c r="S136" s="20">
        <f t="shared" si="36"/>
        <v>0.6337650360974626</v>
      </c>
      <c r="U136" s="20">
        <f t="shared" si="4"/>
        <v>1.1287671232876713</v>
      </c>
      <c r="V136" s="20">
        <f t="shared" si="5"/>
        <v>0.98536585365853657</v>
      </c>
      <c r="X136" s="20">
        <f t="shared" ref="X136:X141" si="47">X135</f>
        <v>1E-3</v>
      </c>
      <c r="Y136" s="20">
        <f t="shared" si="6"/>
        <v>6</v>
      </c>
      <c r="Z136" s="20">
        <f t="shared" ref="Z136:Z141" si="48">Z135+0.05</f>
        <v>3.2999999999999963</v>
      </c>
      <c r="AA136" s="20">
        <f t="shared" si="37"/>
        <v>10.889999999999976</v>
      </c>
      <c r="AB136" s="20">
        <f t="shared" si="38"/>
        <v>65.339999999999861</v>
      </c>
      <c r="AC136" s="20">
        <f t="shared" si="39"/>
        <v>9.8899999999999757</v>
      </c>
      <c r="AD136" s="20">
        <v>1</v>
      </c>
      <c r="AE136" s="20">
        <f t="shared" si="40"/>
        <v>1.9799999999999977E-2</v>
      </c>
      <c r="AF136" s="20" t="str">
        <f t="shared" si="41"/>
        <v>1+0.0198j</v>
      </c>
      <c r="AH136" s="20" t="str">
        <f t="shared" si="42"/>
        <v>9.88999999999998+0.195822j</v>
      </c>
      <c r="AI136" s="20" t="str">
        <f t="shared" si="43"/>
        <v>75.2299999999998+0.195822j</v>
      </c>
      <c r="AK136" s="20" t="str">
        <f t="shared" si="44"/>
        <v>0.868530603380952-0.00226076564954493j</v>
      </c>
      <c r="AO136" s="20">
        <f t="shared" si="45"/>
        <v>0.86853354573706754</v>
      </c>
      <c r="AP136" s="20">
        <v>66</v>
      </c>
      <c r="AR136" s="20">
        <f>Compensation!$C$16</f>
        <v>1.035897435897436</v>
      </c>
    </row>
    <row r="137" spans="1:83" s="20" customFormat="1">
      <c r="A137" s="20">
        <f t="shared" si="0"/>
        <v>0.36</v>
      </c>
      <c r="B137" s="20">
        <f t="shared" si="1"/>
        <v>6</v>
      </c>
      <c r="C137" s="20">
        <f t="shared" si="46"/>
        <v>3.3499999999999961</v>
      </c>
      <c r="D137" s="20">
        <f t="shared" si="30"/>
        <v>11.222499999999973</v>
      </c>
      <c r="E137" s="20">
        <f t="shared" si="31"/>
        <v>67.334999999999837</v>
      </c>
      <c r="F137" s="20">
        <f t="shared" si="32"/>
        <v>10.222499999999973</v>
      </c>
      <c r="G137" s="20">
        <f>1</f>
        <v>1</v>
      </c>
      <c r="H137" s="20">
        <f t="shared" si="33"/>
        <v>7.2359999999999909</v>
      </c>
      <c r="I137" s="20" t="str">
        <f t="shared" si="34"/>
        <v>1+7.23599999999999j</v>
      </c>
      <c r="K137" s="20" t="str">
        <f t="shared" si="35"/>
        <v>10.2225+73.9700099999997j</v>
      </c>
      <c r="M137" s="20" t="str">
        <f t="shared" si="28"/>
        <v>77.5574999999998+73.9700099999997j</v>
      </c>
      <c r="O137" s="20" t="str">
        <f t="shared" si="29"/>
        <v>0.454640710400378-0.433610906678568j</v>
      </c>
      <c r="S137" s="20">
        <f t="shared" si="36"/>
        <v>0.62826474829005829</v>
      </c>
      <c r="U137" s="20">
        <f t="shared" si="4"/>
        <v>1.1287671232876713</v>
      </c>
      <c r="V137" s="20">
        <f t="shared" si="5"/>
        <v>0.98536585365853657</v>
      </c>
      <c r="X137" s="20">
        <f t="shared" si="47"/>
        <v>1E-3</v>
      </c>
      <c r="Y137" s="20">
        <f t="shared" si="6"/>
        <v>6</v>
      </c>
      <c r="Z137" s="20">
        <f t="shared" si="48"/>
        <v>3.3499999999999961</v>
      </c>
      <c r="AA137" s="20">
        <f t="shared" si="37"/>
        <v>11.222499999999973</v>
      </c>
      <c r="AB137" s="20">
        <f t="shared" si="38"/>
        <v>67.334999999999837</v>
      </c>
      <c r="AC137" s="20">
        <f t="shared" si="39"/>
        <v>10.222499999999973</v>
      </c>
      <c r="AD137" s="20">
        <v>1</v>
      </c>
      <c r="AE137" s="20">
        <f t="shared" si="40"/>
        <v>2.0099999999999976E-2</v>
      </c>
      <c r="AF137" s="20" t="str">
        <f t="shared" si="41"/>
        <v>1+0.0201j</v>
      </c>
      <c r="AH137" s="20" t="str">
        <f t="shared" si="42"/>
        <v>10.2225+0.205472249999999j</v>
      </c>
      <c r="AI137" s="20" t="str">
        <f t="shared" si="43"/>
        <v>77.5574999999998+0.205472249999999j</v>
      </c>
      <c r="AK137" s="20" t="str">
        <f t="shared" si="44"/>
        <v>0.868188471739025-0.00230008237388104j</v>
      </c>
      <c r="AO137" s="20">
        <f t="shared" si="45"/>
        <v>0.86819151852541754</v>
      </c>
      <c r="AP137" s="20">
        <v>67</v>
      </c>
      <c r="AR137" s="20">
        <f>Compensation!$C$16</f>
        <v>1.035897435897436</v>
      </c>
    </row>
    <row r="138" spans="1:83" s="20" customFormat="1">
      <c r="A138" s="20">
        <f t="shared" si="0"/>
        <v>0.36</v>
      </c>
      <c r="B138" s="20">
        <f t="shared" si="1"/>
        <v>6</v>
      </c>
      <c r="C138" s="20">
        <f t="shared" si="46"/>
        <v>3.3999999999999959</v>
      </c>
      <c r="D138" s="20">
        <f t="shared" si="30"/>
        <v>11.559999999999972</v>
      </c>
      <c r="E138" s="20">
        <f t="shared" si="31"/>
        <v>69.359999999999829</v>
      </c>
      <c r="F138" s="20">
        <f t="shared" si="32"/>
        <v>10.559999999999972</v>
      </c>
      <c r="G138" s="20">
        <f>1</f>
        <v>1</v>
      </c>
      <c r="H138" s="20">
        <f t="shared" si="33"/>
        <v>7.3439999999999914</v>
      </c>
      <c r="I138" s="20" t="str">
        <f t="shared" si="34"/>
        <v>1+7.34399999999999j</v>
      </c>
      <c r="K138" s="20" t="str">
        <f t="shared" si="35"/>
        <v>10.56+77.5526399999997j</v>
      </c>
      <c r="M138" s="20" t="str">
        <f t="shared" si="28"/>
        <v>79.9199999999998+77.5526399999997j</v>
      </c>
      <c r="O138" s="20" t="str">
        <f t="shared" si="29"/>
        <v>0.446978050298335-0.433737835619227j</v>
      </c>
      <c r="S138" s="20">
        <f t="shared" si="36"/>
        <v>0.6228305447681195</v>
      </c>
      <c r="U138" s="20">
        <f t="shared" si="4"/>
        <v>1.1287671232876713</v>
      </c>
      <c r="V138" s="20">
        <f t="shared" si="5"/>
        <v>0.98536585365853657</v>
      </c>
      <c r="X138" s="20">
        <f t="shared" si="47"/>
        <v>1E-3</v>
      </c>
      <c r="Y138" s="20">
        <f t="shared" si="6"/>
        <v>6</v>
      </c>
      <c r="Z138" s="20">
        <f t="shared" si="48"/>
        <v>3.3999999999999959</v>
      </c>
      <c r="AA138" s="20">
        <f t="shared" si="37"/>
        <v>11.559999999999972</v>
      </c>
      <c r="AB138" s="20">
        <f t="shared" si="38"/>
        <v>69.359999999999829</v>
      </c>
      <c r="AC138" s="20">
        <f t="shared" si="39"/>
        <v>10.559999999999972</v>
      </c>
      <c r="AD138" s="20">
        <v>1</v>
      </c>
      <c r="AE138" s="20">
        <f t="shared" si="40"/>
        <v>2.0399999999999977E-2</v>
      </c>
      <c r="AF138" s="20" t="str">
        <f t="shared" si="41"/>
        <v>1+0.0204j</v>
      </c>
      <c r="AH138" s="20" t="str">
        <f t="shared" si="42"/>
        <v>10.56+0.215423999999999j</v>
      </c>
      <c r="AI138" s="20" t="str">
        <f t="shared" si="43"/>
        <v>79.9199999999998+0.215423999999999j</v>
      </c>
      <c r="AK138" s="20" t="str">
        <f t="shared" si="44"/>
        <v>0.867861562249616-0.00233931693175752j</v>
      </c>
      <c r="AO138" s="20">
        <f t="shared" si="45"/>
        <v>0.86786471505301521</v>
      </c>
      <c r="AP138" s="20">
        <v>68</v>
      </c>
      <c r="AR138" s="20">
        <f>Compensation!$C$16</f>
        <v>1.035897435897436</v>
      </c>
    </row>
    <row r="139" spans="1:83" s="20" customFormat="1">
      <c r="A139" s="20">
        <f t="shared" si="0"/>
        <v>0.36</v>
      </c>
      <c r="B139" s="20">
        <f t="shared" si="1"/>
        <v>6</v>
      </c>
      <c r="C139" s="20">
        <f t="shared" si="46"/>
        <v>3.4499999999999957</v>
      </c>
      <c r="D139" s="20">
        <f t="shared" si="30"/>
        <v>11.902499999999971</v>
      </c>
      <c r="E139" s="20">
        <f t="shared" si="31"/>
        <v>71.414999999999822</v>
      </c>
      <c r="F139" s="20">
        <f t="shared" si="32"/>
        <v>10.902499999999971</v>
      </c>
      <c r="G139" s="20">
        <f>1</f>
        <v>1</v>
      </c>
      <c r="H139" s="20">
        <f t="shared" si="33"/>
        <v>7.4519999999999902</v>
      </c>
      <c r="I139" s="20" t="str">
        <f t="shared" si="34"/>
        <v>1+7.45199999999999j</v>
      </c>
      <c r="K139" s="20" t="str">
        <f t="shared" si="35"/>
        <v>10.9025+81.2454299999997j</v>
      </c>
      <c r="M139" s="20" t="str">
        <f t="shared" si="28"/>
        <v>82.3174999999998+81.2454299999997j</v>
      </c>
      <c r="O139" s="20" t="str">
        <f t="shared" si="29"/>
        <v>0.439463881929872-0.433740481147528j</v>
      </c>
      <c r="S139" s="20">
        <f t="shared" si="36"/>
        <v>0.61746198952402054</v>
      </c>
      <c r="U139" s="20">
        <f t="shared" si="4"/>
        <v>1.1287671232876713</v>
      </c>
      <c r="V139" s="20">
        <f t="shared" si="5"/>
        <v>0.98536585365853657</v>
      </c>
      <c r="X139" s="20">
        <f t="shared" si="47"/>
        <v>1E-3</v>
      </c>
      <c r="Y139" s="20">
        <f t="shared" si="6"/>
        <v>6</v>
      </c>
      <c r="Z139" s="20">
        <f t="shared" si="48"/>
        <v>3.4499999999999957</v>
      </c>
      <c r="AA139" s="20">
        <f t="shared" si="37"/>
        <v>11.902499999999971</v>
      </c>
      <c r="AB139" s="20">
        <f t="shared" si="38"/>
        <v>71.414999999999822</v>
      </c>
      <c r="AC139" s="20">
        <f t="shared" si="39"/>
        <v>10.902499999999971</v>
      </c>
      <c r="AD139" s="20">
        <v>1</v>
      </c>
      <c r="AE139" s="20">
        <f t="shared" si="40"/>
        <v>2.0699999999999975E-2</v>
      </c>
      <c r="AF139" s="20" t="str">
        <f t="shared" si="41"/>
        <v>1+0.0207j</v>
      </c>
      <c r="AH139" s="20" t="str">
        <f t="shared" si="42"/>
        <v>10.9025+0.225681749999999j</v>
      </c>
      <c r="AI139" s="20" t="str">
        <f t="shared" si="43"/>
        <v>82.3174999999998+0.225681749999999j</v>
      </c>
      <c r="AK139" s="20" t="str">
        <f t="shared" si="44"/>
        <v>0.867548980739131-0.00237847325518782j</v>
      </c>
      <c r="AO139" s="20">
        <f t="shared" si="45"/>
        <v>0.8675522411454718</v>
      </c>
      <c r="AP139" s="20">
        <v>69</v>
      </c>
      <c r="AR139" s="20">
        <f>Compensation!$C$16</f>
        <v>1.035897435897436</v>
      </c>
    </row>
    <row r="140" spans="1:83" s="20" customFormat="1">
      <c r="A140" s="20">
        <f t="shared" si="0"/>
        <v>0.36</v>
      </c>
      <c r="B140" s="20">
        <f t="shared" si="1"/>
        <v>6</v>
      </c>
      <c r="C140" s="20">
        <f t="shared" si="46"/>
        <v>3.4999999999999956</v>
      </c>
      <c r="D140" s="20">
        <f t="shared" si="30"/>
        <v>12.249999999999968</v>
      </c>
      <c r="E140" s="20">
        <f t="shared" si="31"/>
        <v>73.499999999999801</v>
      </c>
      <c r="F140" s="20">
        <f t="shared" si="32"/>
        <v>11.249999999999968</v>
      </c>
      <c r="G140" s="20">
        <f>1</f>
        <v>1</v>
      </c>
      <c r="H140" s="20">
        <f t="shared" si="33"/>
        <v>7.5599999999999898</v>
      </c>
      <c r="I140" s="20" t="str">
        <f t="shared" si="34"/>
        <v>1+7.55999999999999j</v>
      </c>
      <c r="K140" s="20" t="str">
        <f t="shared" si="35"/>
        <v>11.25+85.0499999999996j</v>
      </c>
      <c r="M140" s="20" t="str">
        <f t="shared" si="28"/>
        <v>84.7499999999998+85.0499999999996j</v>
      </c>
      <c r="O140" s="20" t="str">
        <f t="shared" si="29"/>
        <v>0.432096067824334-0.433625611427251j</v>
      </c>
      <c r="S140" s="20">
        <f t="shared" si="36"/>
        <v>0.61215862545169508</v>
      </c>
      <c r="U140" s="20">
        <f t="shared" si="4"/>
        <v>1.1287671232876713</v>
      </c>
      <c r="V140" s="20">
        <f t="shared" si="5"/>
        <v>0.98536585365853657</v>
      </c>
      <c r="X140" s="20">
        <f t="shared" si="47"/>
        <v>1E-3</v>
      </c>
      <c r="Y140" s="20">
        <f t="shared" si="6"/>
        <v>6</v>
      </c>
      <c r="Z140" s="20">
        <f t="shared" si="48"/>
        <v>3.4999999999999956</v>
      </c>
      <c r="AA140" s="20">
        <f t="shared" si="37"/>
        <v>12.249999999999968</v>
      </c>
      <c r="AB140" s="20">
        <f t="shared" si="38"/>
        <v>73.499999999999801</v>
      </c>
      <c r="AC140" s="20">
        <f t="shared" si="39"/>
        <v>11.249999999999968</v>
      </c>
      <c r="AD140" s="20">
        <v>1</v>
      </c>
      <c r="AE140" s="20">
        <f t="shared" si="40"/>
        <v>2.0999999999999974E-2</v>
      </c>
      <c r="AF140" s="20" t="str">
        <f t="shared" si="41"/>
        <v>1+0.021j</v>
      </c>
      <c r="AH140" s="20" t="str">
        <f t="shared" si="42"/>
        <v>11.25+0.236249999999999j</v>
      </c>
      <c r="AI140" s="20" t="str">
        <f t="shared" si="43"/>
        <v>84.7499999999998+0.236249999999999j</v>
      </c>
      <c r="AK140" s="20" t="str">
        <f t="shared" si="44"/>
        <v>0.86724989796608-0.00241755502530367j</v>
      </c>
      <c r="AO140" s="20">
        <f t="shared" si="45"/>
        <v>0.86725326756056476</v>
      </c>
      <c r="AP140" s="20">
        <v>70</v>
      </c>
      <c r="AR140" s="20">
        <f>Compensation!$C$16</f>
        <v>1.035897435897436</v>
      </c>
    </row>
    <row r="141" spans="1:83" s="20" customFormat="1">
      <c r="A141" s="20">
        <f t="shared" si="0"/>
        <v>0.36</v>
      </c>
      <c r="B141" s="20">
        <f t="shared" si="1"/>
        <v>6</v>
      </c>
      <c r="C141" s="20">
        <f t="shared" si="46"/>
        <v>3.5499999999999954</v>
      </c>
      <c r="D141" s="20">
        <f t="shared" si="30"/>
        <v>12.602499999999967</v>
      </c>
      <c r="E141" s="20">
        <f t="shared" si="31"/>
        <v>75.61499999999981</v>
      </c>
      <c r="F141" s="20">
        <f t="shared" si="32"/>
        <v>11.602499999999967</v>
      </c>
      <c r="G141" s="20">
        <f>1</f>
        <v>1</v>
      </c>
      <c r="H141" s="20">
        <f t="shared" si="33"/>
        <v>7.6679999999999895</v>
      </c>
      <c r="I141" s="20" t="str">
        <f t="shared" si="34"/>
        <v>1+7.66799999999999j</v>
      </c>
      <c r="K141" s="20" t="str">
        <f t="shared" si="35"/>
        <v>11.6025+88.9679699999996j</v>
      </c>
      <c r="M141" s="20" t="str">
        <f t="shared" si="28"/>
        <v>87.2174999999998+88.9679699999996j</v>
      </c>
      <c r="O141" s="20" t="str">
        <f t="shared" si="29"/>
        <v>0.424872419167756-0.433399680595571j</v>
      </c>
      <c r="S141" s="20">
        <f t="shared" si="36"/>
        <v>0.6069199747164401</v>
      </c>
      <c r="U141" s="20">
        <f t="shared" si="4"/>
        <v>1.1287671232876713</v>
      </c>
      <c r="V141" s="20">
        <f t="shared" si="5"/>
        <v>0.98536585365853657</v>
      </c>
      <c r="X141" s="20">
        <f t="shared" si="47"/>
        <v>1E-3</v>
      </c>
      <c r="Y141" s="20">
        <f t="shared" si="6"/>
        <v>6</v>
      </c>
      <c r="Z141" s="20">
        <f t="shared" si="48"/>
        <v>3.5499999999999954</v>
      </c>
      <c r="AA141" s="20">
        <f t="shared" si="37"/>
        <v>12.602499999999967</v>
      </c>
      <c r="AB141" s="20">
        <f t="shared" si="38"/>
        <v>75.61499999999981</v>
      </c>
      <c r="AC141" s="20">
        <f t="shared" si="39"/>
        <v>11.602499999999967</v>
      </c>
      <c r="AD141" s="20">
        <v>1</v>
      </c>
      <c r="AE141" s="20">
        <f t="shared" si="40"/>
        <v>2.1299999999999972E-2</v>
      </c>
      <c r="AF141" s="20" t="str">
        <f t="shared" si="41"/>
        <v>1+0.0213j</v>
      </c>
      <c r="AH141" s="20" t="str">
        <f t="shared" si="42"/>
        <v>11.6025+0.247133249999999j</v>
      </c>
      <c r="AI141" s="20" t="str">
        <f t="shared" si="43"/>
        <v>87.2174999999998+0.247133249999999j</v>
      </c>
      <c r="AK141" s="20" t="str">
        <f t="shared" si="44"/>
        <v>0.866963544024268-0.00245656569227776j</v>
      </c>
      <c r="AO141" s="20">
        <f t="shared" si="45"/>
        <v>0.8669670243914237</v>
      </c>
      <c r="AP141" s="20">
        <v>71</v>
      </c>
      <c r="AR141" s="20">
        <f>Compensation!$C$16</f>
        <v>1.035897435897436</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61359.231515425643</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6.7999999999999991E-2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5.6</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6.8</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4.4496956677407808E-2</v>
      </c>
      <c r="CC259" s="18"/>
      <c r="CD259" s="18"/>
      <c r="CE259" s="18"/>
    </row>
    <row r="260" spans="1:83">
      <c r="A260" s="123" t="s">
        <v>361</v>
      </c>
      <c r="B260" s="168">
        <f>'DESIGN INPUTS AND CALCULATIONS'!C204/(98000)</f>
        <v>5.1020408163265306E-6</v>
      </c>
      <c r="CC260" s="18"/>
      <c r="CD260" s="18"/>
      <c r="CE260" s="18"/>
    </row>
    <row r="261" spans="1:83" ht="14.45" customHeight="1">
      <c r="A261" s="123" t="s">
        <v>360</v>
      </c>
      <c r="B261" s="54">
        <f>3.5/(1-((B260/'DESIGN INPUTS AND CALCULATIONS'!C206)*(1200+(0.000776)/('DESIGN INPUTS AND CALCULATIONS'!C203/1000000000))))</f>
        <v>3.809700111069974</v>
      </c>
      <c r="CC261" s="18"/>
      <c r="CD261" s="18"/>
      <c r="CE261" s="18"/>
    </row>
    <row r="262" spans="1:83">
      <c r="A262" s="123" t="s">
        <v>357</v>
      </c>
      <c r="B262" s="169">
        <f>(B261-3.5)/B260</f>
        <v>60701.221769714895</v>
      </c>
      <c r="CC262" s="18"/>
      <c r="CD262" s="18"/>
      <c r="CE262" s="18"/>
    </row>
    <row r="263" spans="1:83">
      <c r="A263" s="123" t="s">
        <v>407</v>
      </c>
      <c r="B263" s="54">
        <f>B262*13/B261</f>
        <v>207133.33333333326</v>
      </c>
      <c r="CC263" s="18"/>
      <c r="CD263" s="18"/>
      <c r="CE263" s="18"/>
    </row>
    <row r="264" spans="1:83">
      <c r="A264" s="123" t="s">
        <v>408</v>
      </c>
      <c r="B264" s="54">
        <f>B262*B263/(B263-B262)</f>
        <v>85863.997099464177</v>
      </c>
      <c r="CC264" s="18"/>
      <c r="CD264" s="18"/>
      <c r="CE264" s="18"/>
    </row>
    <row r="265" spans="1:83">
      <c r="A265" s="123" t="s">
        <v>358</v>
      </c>
      <c r="B265" s="54">
        <f>'DESIGN INPUTS AND CALCULATIONS'!C209*1000</f>
        <v>200000</v>
      </c>
      <c r="CC265" s="18"/>
      <c r="CD265" s="18"/>
      <c r="CE265" s="18"/>
    </row>
    <row r="266" spans="1:83">
      <c r="A266" s="123" t="s">
        <v>359</v>
      </c>
      <c r="B266" s="54">
        <f>'DESIGN INPUTS AND CALCULATIONS'!C210*1000</f>
        <v>82000</v>
      </c>
      <c r="CC266" s="18"/>
      <c r="CD266" s="18"/>
      <c r="CE266" s="18"/>
    </row>
    <row r="267" spans="1:83">
      <c r="A267" t="s">
        <v>357</v>
      </c>
      <c r="B267" s="54">
        <f>B265*B266/(B265+B266)</f>
        <v>58156.028368794323</v>
      </c>
      <c r="CC267" s="18"/>
      <c r="CD267" s="18"/>
      <c r="CE267" s="18"/>
    </row>
    <row r="268" spans="1:83">
      <c r="A268" s="123" t="s">
        <v>360</v>
      </c>
      <c r="B268" s="54">
        <f>13*B266/(B265+B266)</f>
        <v>3.7801418439716312</v>
      </c>
      <c r="CC268" s="18"/>
      <c r="CD268" s="18"/>
      <c r="CE268" s="18"/>
    </row>
    <row r="269" spans="1:83">
      <c r="A269" s="123" t="s">
        <v>361</v>
      </c>
      <c r="B269" s="54">
        <f>(B268-3.5)/B267</f>
        <v>4.8170731707317076E-6</v>
      </c>
      <c r="CC269" s="18"/>
      <c r="CD269" s="18"/>
      <c r="CE269" s="18"/>
    </row>
    <row r="270" spans="1:83">
      <c r="A270" s="123" t="s">
        <v>406</v>
      </c>
      <c r="B270" s="54">
        <f>(-0.000776)/(B267*'DESIGN INPUTS AND CALCULATIONS'!C203/1000000000)</f>
        <v>-8.8956097560975611E-2</v>
      </c>
      <c r="CC270" s="18"/>
      <c r="CD270" s="18"/>
      <c r="CE270" s="18"/>
    </row>
    <row r="271" spans="1:83">
      <c r="A271" s="123" t="s">
        <v>362</v>
      </c>
      <c r="B271" s="54">
        <f>(1200*13/B265)+B268*(1-EXP(B270))</f>
        <v>0.39974398176220072</v>
      </c>
      <c r="CC271" s="18"/>
      <c r="CD271" s="18"/>
      <c r="CE271" s="18"/>
    </row>
    <row r="272" spans="1:83">
      <c r="A272" s="123" t="s">
        <v>363</v>
      </c>
      <c r="B272" s="54">
        <f>B269*100000</f>
        <v>0.48170731707317077</v>
      </c>
      <c r="CC272" s="18"/>
      <c r="CD272" s="18"/>
      <c r="CE272" s="18"/>
    </row>
    <row r="273" spans="1:83">
      <c r="A273" s="123" t="s">
        <v>365</v>
      </c>
      <c r="B273" s="54">
        <f>B268+'DESIGN INPUTS AND CALCULATIONS'!C200*0.000001*'tables and calculations'!B267</f>
        <v>5.9609929078014181</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10000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6.8726419557597-1.10759205471271i</v>
      </c>
      <c r="H285">
        <f>20*LOG10(IMABS(G285))</f>
        <v>16.853831195404247</v>
      </c>
      <c r="I285">
        <f>IMARGUMENT(G285)*180/PI()</f>
        <v>-9.155045536138843</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-9.02375128533306-180.660811304068i</v>
      </c>
      <c r="Q285">
        <f>20*LOG10(IMABS(P285))</f>
        <v>45.148100673550822</v>
      </c>
      <c r="R285">
        <f>IMARGUMENT(P285)*180/PI()+180</f>
        <v>87.140533488794745</v>
      </c>
      <c r="CC285" s="18"/>
      <c r="CD285" s="18"/>
      <c r="CE285" s="18"/>
    </row>
    <row r="286" spans="1:83">
      <c r="A286" s="123" t="s">
        <v>27</v>
      </c>
      <c r="B286" s="119">
        <f>Compensation!C13</f>
        <v>6</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6.38754165503138-2.05882699311292i</v>
      </c>
      <c r="H286">
        <f t="shared" ref="H286:H321" si="53">20*LOG10(IMABS(G286))</f>
        <v>16.535931458086832</v>
      </c>
      <c r="I286">
        <f t="shared" ref="I286:I321" si="54">IMARGUMENT(G286)*180/PI()</f>
        <v>-17.865125077538121</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-8.42273073751242-88.4628012865689i</v>
      </c>
      <c r="Q286">
        <f t="shared" ref="Q286:Q321" si="60">20*LOG10(IMABS(P286))</f>
        <v>38.974406677353052</v>
      </c>
      <c r="R286">
        <f t="shared" ref="R286:R321" si="61">IMARGUMENT(P286)*180/PI()+180</f>
        <v>84.561142939653038</v>
      </c>
      <c r="CC286" s="18"/>
      <c r="CD286" s="18"/>
      <c r="CE286" s="18"/>
    </row>
    <row r="287" spans="1:83">
      <c r="A287" s="123" t="s">
        <v>29</v>
      </c>
      <c r="B287" s="119">
        <f>Compensation!C14</f>
        <v>0.35835762636632351</v>
      </c>
      <c r="D287" s="18">
        <f t="shared" ref="D287:D294" si="62">D286+10</f>
        <v>30</v>
      </c>
      <c r="E287" s="18">
        <f t="shared" si="50"/>
        <v>188.49555921538757</v>
      </c>
      <c r="F287" t="str">
        <f t="shared" si="51"/>
        <v>188.495559215388i</v>
      </c>
      <c r="G287" t="str">
        <f t="shared" si="52"/>
        <v>5.71520278636104-2.76317895126504i</v>
      </c>
      <c r="H287">
        <f t="shared" si="53"/>
        <v>16.05291045101286</v>
      </c>
      <c r="I287">
        <f t="shared" si="54"/>
        <v>-25.802778868988344</v>
      </c>
      <c r="K287" t="str">
        <f t="shared" si="55"/>
        <v>0.219224098582163-3.55582405227236i</v>
      </c>
      <c r="L287" t="str">
        <f t="shared" si="56"/>
        <v>2.84903546250306-8.63951921027488i</v>
      </c>
      <c r="M287">
        <f t="shared" si="57"/>
        <v>19.178115359983487</v>
      </c>
      <c r="N287">
        <f t="shared" si="58"/>
        <v>108.25089287889847</v>
      </c>
      <c r="P287" t="str">
        <f t="shared" si="59"/>
        <v>-7.58972221714261-57.2489990847788i</v>
      </c>
      <c r="Q287">
        <f t="shared" si="60"/>
        <v>35.231025810996343</v>
      </c>
      <c r="R287">
        <f t="shared" si="61"/>
        <v>82.448114009910128</v>
      </c>
      <c r="CC287" s="18"/>
      <c r="CD287" s="18"/>
      <c r="CE287" s="18"/>
    </row>
    <row r="288" spans="1:83">
      <c r="A288" s="123" t="s">
        <v>10</v>
      </c>
      <c r="B288">
        <f>B286*B285*B285</f>
        <v>3.8400000000000007</v>
      </c>
      <c r="D288" s="18">
        <f t="shared" si="62"/>
        <v>40</v>
      </c>
      <c r="E288" s="18">
        <f t="shared" si="50"/>
        <v>251.32741228718345</v>
      </c>
      <c r="F288" t="str">
        <f t="shared" si="51"/>
        <v>251.327412287183i</v>
      </c>
      <c r="G288" t="str">
        <f t="shared" si="52"/>
        <v>4.9811723353845-3.21105446047741i</v>
      </c>
      <c r="H288">
        <f t="shared" si="53"/>
        <v>15.455909679274715</v>
      </c>
      <c r="I288">
        <f t="shared" si="54"/>
        <v>-32.8073783651855</v>
      </c>
      <c r="K288" t="str">
        <f t="shared" si="55"/>
        <v>0.219223952743723-2.66698630763934i</v>
      </c>
      <c r="L288" t="str">
        <f t="shared" si="56"/>
        <v>2.84872314042739-6.49949997817158i</v>
      </c>
      <c r="M288">
        <f t="shared" si="57"/>
        <v>17.020747129924246</v>
      </c>
      <c r="N288">
        <f t="shared" si="58"/>
        <v>113.66778219292165</v>
      </c>
      <c r="P288" t="str">
        <f t="shared" si="59"/>
        <v>-6.68026749751411-41.522534631835i</v>
      </c>
      <c r="Q288">
        <f t="shared" si="60"/>
        <v>32.476656809198957</v>
      </c>
      <c r="R288">
        <f t="shared" si="61"/>
        <v>80.86040382773615</v>
      </c>
      <c r="CC288" s="18"/>
      <c r="CD288" s="18"/>
      <c r="CE288" s="18"/>
    </row>
    <row r="289" spans="1:83">
      <c r="A289" s="123" t="s">
        <v>449</v>
      </c>
      <c r="B289">
        <f>((B286+1)*B285^2-1)^2+((B285^2-1)*B285*B287*B286)^2</f>
        <v>12.493860627764457</v>
      </c>
      <c r="D289" s="18">
        <f t="shared" si="62"/>
        <v>50</v>
      </c>
      <c r="E289" s="18">
        <f t="shared" si="50"/>
        <v>314.15926535897933</v>
      </c>
      <c r="F289" t="str">
        <f t="shared" si="51"/>
        <v>314.159265358979i</v>
      </c>
      <c r="G289" t="str">
        <f t="shared" si="52"/>
        <v>4.27520606169322-3.44495195346429i</v>
      </c>
      <c r="H289">
        <f t="shared" si="53"/>
        <v>14.792164527287451</v>
      </c>
      <c r="I289">
        <f t="shared" si="54"/>
        <v>-38.861793279109513</v>
      </c>
      <c r="K289" t="str">
        <f t="shared" si="55"/>
        <v>0.219223765237442-2.13371069345968i</v>
      </c>
      <c r="L289" t="str">
        <f t="shared" si="56"/>
        <v>2.84832168252446-5.22002295325671i</v>
      </c>
      <c r="M289">
        <f t="shared" si="57"/>
        <v>15.485316129608563</v>
      </c>
      <c r="N289">
        <f t="shared" si="58"/>
        <v>118.61922648173332</v>
      </c>
      <c r="P289" t="str">
        <f t="shared" si="59"/>
        <v>-5.80556614716933-32.1290051162482i</v>
      </c>
      <c r="Q289">
        <f t="shared" si="60"/>
        <v>30.277480656896021</v>
      </c>
      <c r="R289">
        <f t="shared" si="61"/>
        <v>79.75743320262383</v>
      </c>
      <c r="CC289" s="18"/>
      <c r="CD289" s="18"/>
      <c r="CE289" s="18"/>
    </row>
    <row r="290" spans="1:83">
      <c r="A290" s="123" t="s">
        <v>450</v>
      </c>
      <c r="B290" s="18">
        <f>2*((B286+1)*B285^2-1)*(B286+1)+((B285^2-1)*B287*B286)^2+2*(B285*B287*B286)^2*(B285^2-1)</f>
        <v>47.188820409968329</v>
      </c>
      <c r="D290" s="18">
        <f t="shared" si="62"/>
        <v>60</v>
      </c>
      <c r="E290" s="18">
        <f t="shared" si="50"/>
        <v>376.99111843077515</v>
      </c>
      <c r="F290" t="str">
        <f t="shared" si="51"/>
        <v>376.991118430775i</v>
      </c>
      <c r="G290" t="str">
        <f t="shared" si="52"/>
        <v>3.64398789716779-3.52358123849868i</v>
      </c>
      <c r="H290">
        <f t="shared" si="53"/>
        <v>14.098363263695804</v>
      </c>
      <c r="I290">
        <f t="shared" si="54"/>
        <v>-44.037589397537687</v>
      </c>
      <c r="K290" t="str">
        <f t="shared" si="55"/>
        <v>0.219223536063534-1.77821614439113i</v>
      </c>
      <c r="L290" t="str">
        <f t="shared" si="56"/>
        <v>2.84783116301989-4.37081388172365i</v>
      </c>
      <c r="M290">
        <f t="shared" si="57"/>
        <v>14.347948751037887</v>
      </c>
      <c r="N290">
        <f t="shared" si="58"/>
        <v>123.08650653961962</v>
      </c>
      <c r="P290" t="str">
        <f t="shared" si="59"/>
        <v>-5.02345549938929-25.9617573422027i</v>
      </c>
      <c r="Q290">
        <f t="shared" si="60"/>
        <v>28.446312014733685</v>
      </c>
      <c r="R290">
        <f t="shared" si="61"/>
        <v>79.048917142081933</v>
      </c>
      <c r="CC290" s="18"/>
      <c r="CD290" s="18"/>
      <c r="CE290" s="18"/>
    </row>
    <row r="291" spans="1:83">
      <c r="A291" s="123" t="s">
        <v>452</v>
      </c>
      <c r="B291" s="18">
        <f>0.001*Compensation!C3/Compensation!C6*B285/Compensation!C15*(B286/SQRT(B289)-0.5*B288/(B289*SQRT(B289))*B290)</f>
        <v>-2.6887746214857261E-4</v>
      </c>
      <c r="D291" s="18">
        <f t="shared" si="62"/>
        <v>70</v>
      </c>
      <c r="E291" s="18">
        <f t="shared" si="50"/>
        <v>439.82297150257102</v>
      </c>
      <c r="F291" t="str">
        <f t="shared" si="51"/>
        <v>439.822971502571i</v>
      </c>
      <c r="G291" t="str">
        <f t="shared" si="52"/>
        <v>3.10261024408055-3.50010743195161i</v>
      </c>
      <c r="H291">
        <f t="shared" si="53"/>
        <v>13.399866225901569</v>
      </c>
      <c r="I291">
        <f t="shared" si="54"/>
        <v>-48.445165725672773</v>
      </c>
      <c r="K291" t="str">
        <f t="shared" si="55"/>
        <v>0.219223265222262-1.52431077526494i</v>
      </c>
      <c r="L291" t="str">
        <f t="shared" si="56"/>
        <v>2.84725167256408-3.76746891444346i</v>
      </c>
      <c r="M291">
        <f t="shared" si="57"/>
        <v>13.483177964221227</v>
      </c>
      <c r="N291">
        <f t="shared" si="58"/>
        <v>127.0800393884755</v>
      </c>
      <c r="P291" t="str">
        <f t="shared" si="59"/>
        <v>-4.35263374031742-21.6546743879855i</v>
      </c>
      <c r="Q291">
        <f t="shared" si="60"/>
        <v>26.883044190122799</v>
      </c>
      <c r="R291">
        <f t="shared" si="61"/>
        <v>78.634873662802747</v>
      </c>
      <c r="CC291" s="18"/>
      <c r="CD291" s="18"/>
      <c r="CE291" s="18"/>
    </row>
    <row r="292" spans="1:83">
      <c r="A292" s="123" t="s">
        <v>453</v>
      </c>
      <c r="B292">
        <f>(1-Compensation!C4/(2*1000*Compensation!C22*B291))</f>
        <v>2.1313086573613198</v>
      </c>
      <c r="D292" s="18">
        <f t="shared" si="62"/>
        <v>80</v>
      </c>
      <c r="E292" s="18">
        <f t="shared" si="50"/>
        <v>502.6548245743669</v>
      </c>
      <c r="F292" t="str">
        <f t="shared" si="51"/>
        <v>502.654824574367i</v>
      </c>
      <c r="G292" t="str">
        <f t="shared" si="52"/>
        <v>2.64858034095959-3.41475265063864i</v>
      </c>
      <c r="H292">
        <f t="shared" si="53"/>
        <v>12.712725516787915</v>
      </c>
      <c r="I292">
        <f t="shared" si="54"/>
        <v>-52.201815770580701</v>
      </c>
      <c r="K292" t="str">
        <f t="shared" si="55"/>
        <v>0.219222952713933-1.3338986434775i</v>
      </c>
      <c r="L292" t="str">
        <f t="shared" si="56"/>
        <v>2.84658331819015-3.31778560537341i</v>
      </c>
      <c r="M292">
        <f t="shared" si="57"/>
        <v>12.812774565120455</v>
      </c>
      <c r="N292">
        <f t="shared" si="58"/>
        <v>130.6288302739153</v>
      </c>
      <c r="P292" t="str">
        <f t="shared" si="59"/>
        <v>-3.79001257473763-18.5077996609643i</v>
      </c>
      <c r="Q292">
        <f t="shared" si="60"/>
        <v>25.52550008190838</v>
      </c>
      <c r="R292">
        <f t="shared" si="61"/>
        <v>78.427014503334604</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7.0511410202475036</v>
      </c>
      <c r="D293" s="18">
        <f t="shared" si="62"/>
        <v>90</v>
      </c>
      <c r="E293" s="18">
        <f t="shared" si="50"/>
        <v>565.48667764616278</v>
      </c>
      <c r="F293" t="str">
        <f t="shared" si="51"/>
        <v>565.486677646163i</v>
      </c>
      <c r="G293" t="str">
        <f t="shared" si="52"/>
        <v>2.27180241270932-3.29510439588187i</v>
      </c>
      <c r="H293">
        <f t="shared" si="53"/>
        <v>12.046299569347582</v>
      </c>
      <c r="I293">
        <f t="shared" si="54"/>
        <v>-55.415764734782847</v>
      </c>
      <c r="K293" t="str">
        <f t="shared" si="55"/>
        <v>0.219222598538902-1.18581533645409i</v>
      </c>
      <c r="L293" t="str">
        <f t="shared" si="56"/>
        <v>2.84582622326473-2.97053991123944i</v>
      </c>
      <c r="M293">
        <f t="shared" si="57"/>
        <v>12.284731009735738</v>
      </c>
      <c r="N293">
        <f t="shared" si="58"/>
        <v>133.77166033924178</v>
      </c>
      <c r="P293" t="str">
        <f t="shared" si="59"/>
        <v>-3.32308423950335-16.1257742355986i</v>
      </c>
      <c r="Q293">
        <f t="shared" si="60"/>
        <v>24.331030579083318</v>
      </c>
      <c r="R293">
        <f t="shared" si="61"/>
        <v>78.355895604458937</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1.96015260315286-3.15897359887498i</v>
      </c>
      <c r="H294">
        <f t="shared" si="53"/>
        <v>11.405492841613951</v>
      </c>
      <c r="I294">
        <f t="shared" si="54"/>
        <v>-58.180274236864747</v>
      </c>
      <c r="K294" t="str">
        <f t="shared" si="55"/>
        <v>0.219222202697576-1.0673622066345i</v>
      </c>
      <c r="L294" t="str">
        <f t="shared" si="56"/>
        <v>2.84498052743112-2.69499699159954i</v>
      </c>
      <c r="M294">
        <f t="shared" si="57"/>
        <v>11.863042063213925</v>
      </c>
      <c r="N294">
        <f t="shared" si="58"/>
        <v>136.55078698273596</v>
      </c>
      <c r="P294" t="str">
        <f t="shared" si="59"/>
        <v>-2.93682835874714-14.2698237440413i</v>
      </c>
      <c r="Q294">
        <f t="shared" si="60"/>
        <v>23.268534904827884</v>
      </c>
      <c r="R294">
        <f t="shared" si="61"/>
        <v>78.37051274587121</v>
      </c>
      <c r="CC294" s="18"/>
      <c r="CD294" s="18"/>
      <c r="CE294" s="18"/>
    </row>
    <row r="295" spans="1:83">
      <c r="A295" s="163" t="s">
        <v>461</v>
      </c>
      <c r="B295">
        <f>Compensation!C19*0.001*(Compensation!C7/(2*B292)+Compensation!C20*0.001)</f>
        <v>2.5649342941414725E-3</v>
      </c>
      <c r="D295" s="18">
        <f>D294+100</f>
        <v>200</v>
      </c>
      <c r="E295" s="18">
        <f t="shared" si="50"/>
        <v>1256.6370614359173</v>
      </c>
      <c r="F295" t="str">
        <f t="shared" si="51"/>
        <v>1256.63706143592i</v>
      </c>
      <c r="G295" t="str">
        <f t="shared" si="52"/>
        <v>0.61912052639086-1.9955440145267i</v>
      </c>
      <c r="H295">
        <f t="shared" si="53"/>
        <v>6.4003460339426983</v>
      </c>
      <c r="I295">
        <f t="shared" si="54"/>
        <v>-72.763418167850759</v>
      </c>
      <c r="K295" t="str">
        <f t="shared" si="55"/>
        <v>0.219215952760852-0.534694787000647i</v>
      </c>
      <c r="L295" t="str">
        <f t="shared" si="56"/>
        <v>2.83169272781126-1.51649142039382i</v>
      </c>
      <c r="M295">
        <f t="shared" si="57"/>
        <v>10.136052015236057</v>
      </c>
      <c r="N295">
        <f t="shared" si="58"/>
        <v>151.82906421372809</v>
      </c>
      <c r="P295" t="str">
        <f t="shared" si="59"/>
        <v>-1.2730662848283-6.58965844042399i</v>
      </c>
      <c r="Q295">
        <f t="shared" si="60"/>
        <v>16.536398049178757</v>
      </c>
      <c r="R295">
        <f t="shared" si="61"/>
        <v>79.065646045877358</v>
      </c>
      <c r="CC295" s="18"/>
      <c r="CD295" s="18"/>
      <c r="CE295" s="18"/>
    </row>
    <row r="296" spans="1:83">
      <c r="D296" s="18">
        <f t="shared" ref="D296:D303" si="63">D295+100</f>
        <v>300</v>
      </c>
      <c r="E296" s="18">
        <f t="shared" si="50"/>
        <v>1884.9555921538758</v>
      </c>
      <c r="F296" t="str">
        <f t="shared" si="51"/>
        <v>1884.95559215388i</v>
      </c>
      <c r="G296" t="str">
        <f t="shared" si="52"/>
        <v>0.289275590479814-1.39858593405664i</v>
      </c>
      <c r="H296">
        <f t="shared" si="53"/>
        <v>3.0957118925134108</v>
      </c>
      <c r="I296">
        <f t="shared" si="54"/>
        <v>-78.314049337134279</v>
      </c>
      <c r="K296" t="str">
        <f t="shared" si="55"/>
        <v>0.219205536991531-0.357589420912823i</v>
      </c>
      <c r="L296" t="str">
        <f t="shared" si="56"/>
        <v>2.8098159003716-1.19647658104894i</v>
      </c>
      <c r="M296">
        <f t="shared" si="57"/>
        <v>9.6972435704895243</v>
      </c>
      <c r="N296">
        <f t="shared" si="58"/>
        <v>156.93471174114572</v>
      </c>
      <c r="P296" t="str">
        <f t="shared" si="59"/>
        <v>-0.860564162963662-4.27588046502661i</v>
      </c>
      <c r="Q296">
        <f t="shared" si="60"/>
        <v>12.792955463002924</v>
      </c>
      <c r="R296">
        <f t="shared" si="61"/>
        <v>78.620662404011455</v>
      </c>
      <c r="CC296" s="18"/>
      <c r="CD296" s="18"/>
      <c r="CE296" s="18"/>
    </row>
    <row r="297" spans="1:83">
      <c r="A297" t="s">
        <v>547</v>
      </c>
      <c r="D297" s="18">
        <f t="shared" si="63"/>
        <v>400</v>
      </c>
      <c r="E297" s="18">
        <f t="shared" si="50"/>
        <v>2513.2741228718346</v>
      </c>
      <c r="F297" t="str">
        <f t="shared" si="51"/>
        <v>2513.27412287183i</v>
      </c>
      <c r="G297" t="str">
        <f t="shared" si="52"/>
        <v>0.165691448259478-1.06811053337204i</v>
      </c>
      <c r="H297">
        <f t="shared" si="53"/>
        <v>0.67559494493395711</v>
      </c>
      <c r="I297">
        <f t="shared" si="54"/>
        <v>-81.182231205352991</v>
      </c>
      <c r="K297" t="str">
        <f t="shared" si="55"/>
        <v>0.219190956577209-0.269374471902931i</v>
      </c>
      <c r="L297" t="str">
        <f t="shared" si="56"/>
        <v>2.77974152649593-1.08859219507271i</v>
      </c>
      <c r="M297">
        <f t="shared" si="57"/>
        <v>9.4997497906869324</v>
      </c>
      <c r="N297">
        <f t="shared" si="58"/>
        <v>158.61387735098006</v>
      </c>
      <c r="P297" t="str">
        <f t="shared" si="59"/>
        <v>-0.702157390791629-3.14944162186754i</v>
      </c>
      <c r="Q297">
        <f t="shared" si="60"/>
        <v>10.175344735620893</v>
      </c>
      <c r="R297">
        <f t="shared" si="61"/>
        <v>77.431646145627084</v>
      </c>
      <c r="CC297" s="18"/>
      <c r="CD297" s="18"/>
      <c r="CE297" s="18"/>
    </row>
    <row r="298" spans="1:83">
      <c r="A298" t="s">
        <v>465</v>
      </c>
      <c r="D298" s="18">
        <f t="shared" si="63"/>
        <v>500</v>
      </c>
      <c r="E298" s="18">
        <f t="shared" si="50"/>
        <v>3141.5926535897929</v>
      </c>
      <c r="F298" t="str">
        <f t="shared" si="51"/>
        <v>3141.59265358979i</v>
      </c>
      <c r="G298" t="str">
        <f t="shared" si="52"/>
        <v>0.106947243970632-0.861778617726634i</v>
      </c>
      <c r="H298">
        <f t="shared" si="53"/>
        <v>-1.2257100221747683</v>
      </c>
      <c r="I298">
        <f t="shared" si="54"/>
        <v>-82.925728252783728</v>
      </c>
      <c r="K298" t="str">
        <f t="shared" si="55"/>
        <v>0.219172213180043-0.216715581889345i</v>
      </c>
      <c r="L298" t="str">
        <f t="shared" si="56"/>
        <v>2.74199321987132-1.06289326832187i</v>
      </c>
      <c r="M298">
        <f t="shared" si="57"/>
        <v>9.3692918552918805</v>
      </c>
      <c r="N298">
        <f t="shared" si="58"/>
        <v>158.81191249478729</v>
      </c>
      <c r="P298" t="str">
        <f t="shared" si="59"/>
        <v>-0.622730073713968-2.47666463251847i</v>
      </c>
      <c r="Q298">
        <f t="shared" si="60"/>
        <v>8.1435818331171124</v>
      </c>
      <c r="R298">
        <f t="shared" si="61"/>
        <v>75.886184242003594</v>
      </c>
      <c r="CC298" s="18"/>
      <c r="CD298" s="18"/>
      <c r="CE298" s="18"/>
    </row>
    <row r="299" spans="1:83">
      <c r="A299" t="s">
        <v>466</v>
      </c>
      <c r="D299" s="18">
        <f t="shared" si="63"/>
        <v>600</v>
      </c>
      <c r="E299" s="18">
        <f t="shared" si="50"/>
        <v>3769.9111843077517</v>
      </c>
      <c r="F299" t="str">
        <f t="shared" si="51"/>
        <v>3769.91118430775i</v>
      </c>
      <c r="G299" t="str">
        <f t="shared" si="52"/>
        <v>0.0746147193460403-0.721492586207252i</v>
      </c>
      <c r="H299">
        <f t="shared" si="53"/>
        <v>-2.7891608972409614</v>
      </c>
      <c r="I299">
        <f t="shared" si="54"/>
        <v>-84.095622420386604</v>
      </c>
      <c r="K299" t="str">
        <f t="shared" si="55"/>
        <v>0.219149308936283-0.181834605880466i</v>
      </c>
      <c r="L299" t="str">
        <f t="shared" si="56"/>
        <v>2.69720466966642-1.0755976327651i</v>
      </c>
      <c r="M299">
        <f t="shared" si="57"/>
        <v>9.2592149662955716</v>
      </c>
      <c r="N299">
        <f t="shared" si="58"/>
        <v>158.25875873976256</v>
      </c>
      <c r="P299" t="str">
        <f t="shared" si="59"/>
        <v>-0.574784548336101-2.02626858814594i</v>
      </c>
      <c r="Q299">
        <f t="shared" si="60"/>
        <v>6.4700540690546307</v>
      </c>
      <c r="R299">
        <f t="shared" si="61"/>
        <v>74.163136319375965</v>
      </c>
      <c r="CC299" s="18"/>
      <c r="CD299" s="18"/>
      <c r="CE299" s="18"/>
    </row>
    <row r="300" spans="1:83">
      <c r="D300" s="18">
        <f t="shared" si="63"/>
        <v>700</v>
      </c>
      <c r="E300" s="18">
        <f t="shared" si="50"/>
        <v>4398.22971502571</v>
      </c>
      <c r="F300" t="str">
        <f t="shared" si="51"/>
        <v>4398.22971502571i</v>
      </c>
      <c r="G300" t="str">
        <f t="shared" si="52"/>
        <v>0.0549733124295239-0.620163295601428i</v>
      </c>
      <c r="H300">
        <f t="shared" si="53"/>
        <v>-4.1158869323735772</v>
      </c>
      <c r="I300">
        <f t="shared" si="54"/>
        <v>-84.934354131817685</v>
      </c>
      <c r="K300" t="str">
        <f t="shared" si="55"/>
        <v>0.21912224645566-0.157112316938613i</v>
      </c>
      <c r="L300" t="str">
        <f t="shared" si="56"/>
        <v>2.64609436696012-1.10763301157003i</v>
      </c>
      <c r="M300">
        <f t="shared" si="57"/>
        <v>9.1532944990761642</v>
      </c>
      <c r="N300">
        <f t="shared" si="58"/>
        <v>157.28622141126607</v>
      </c>
      <c r="P300" t="str">
        <f t="shared" si="59"/>
        <v>-0.541448766419303-1.70190085868866i</v>
      </c>
      <c r="Q300">
        <f t="shared" si="60"/>
        <v>5.0374075667026039</v>
      </c>
      <c r="R300">
        <f t="shared" si="61"/>
        <v>72.351867279448427</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0.0421659911687965-0.543636256313399i</v>
      </c>
      <c r="H301">
        <f t="shared" si="53"/>
        <v>-5.2677828604115575</v>
      </c>
      <c r="I301">
        <f t="shared" si="54"/>
        <v>-85.564854318619595</v>
      </c>
      <c r="K301" t="str">
        <f t="shared" si="55"/>
        <v>0.219091028820639-0.138739082426451i</v>
      </c>
      <c r="L301" t="str">
        <f t="shared" si="56"/>
        <v>2.58943888877042-1.14927837667587i</v>
      </c>
      <c r="M301">
        <f t="shared" si="57"/>
        <v>9.0450102469828906</v>
      </c>
      <c r="N301">
        <f t="shared" si="58"/>
        <v>156.06677317087733</v>
      </c>
      <c r="P301" t="str">
        <f t="shared" si="59"/>
        <v>-0.515603136841979-1.45617332532488i</v>
      </c>
      <c r="Q301">
        <f t="shared" si="60"/>
        <v>3.7772273865713215</v>
      </c>
      <c r="R301">
        <f t="shared" si="61"/>
        <v>70.501918852257688</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0.0333582054749672-0.483839478664026i</v>
      </c>
      <c r="H302">
        <f t="shared" si="53"/>
        <v>-6.285379200476803</v>
      </c>
      <c r="I302">
        <f t="shared" si="54"/>
        <v>-86.055996415060847</v>
      </c>
      <c r="K302" t="str">
        <f t="shared" si="55"/>
        <v>0.219055659585553-0.124598422760642i</v>
      </c>
      <c r="L302" t="str">
        <f t="shared" si="56"/>
        <v>2.52804643017069-1.19504369937244i</v>
      </c>
      <c r="M302">
        <f t="shared" si="57"/>
        <v>8.9315944440189199</v>
      </c>
      <c r="N302">
        <f t="shared" si="58"/>
        <v>154.69922888290938</v>
      </c>
      <c r="P302" t="str">
        <f t="shared" si="59"/>
        <v>-0.493878228217199-1.26303318008747i</v>
      </c>
      <c r="Q302">
        <f t="shared" si="60"/>
        <v>2.6462152435421222</v>
      </c>
      <c r="R302">
        <f t="shared" si="61"/>
        <v>68.643232467848549</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0.0270444558844443-0.435847300855465i</v>
      </c>
      <c r="H303">
        <f t="shared" si="53"/>
        <v>-7.1966235134047372</v>
      </c>
      <c r="I303">
        <f t="shared" si="54"/>
        <v>-86.44933198275487</v>
      </c>
      <c r="K303" t="str">
        <f t="shared" si="55"/>
        <v>0.219016142775582-0.113420434917639i</v>
      </c>
      <c r="L303" t="str">
        <f t="shared" si="56"/>
        <v>2.46273203959018-1.24161751340808i</v>
      </c>
      <c r="M303">
        <f t="shared" si="57"/>
        <v>8.8119418449228757</v>
      </c>
      <c r="N303">
        <f t="shared" si="58"/>
        <v>153.24446483308176</v>
      </c>
      <c r="P303" t="str">
        <f t="shared" si="59"/>
        <v>-0.474552393913882-1.10695398225237i</v>
      </c>
      <c r="Q303">
        <f t="shared" si="60"/>
        <v>1.6153183315181228</v>
      </c>
      <c r="R303">
        <f t="shared" si="61"/>
        <v>66.795132850326823</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0.00678061912861322-0.218552339005265i</v>
      </c>
      <c r="H304">
        <f t="shared" si="53"/>
        <v>-13.204712490207271</v>
      </c>
      <c r="I304">
        <f t="shared" si="54"/>
        <v>-88.222959861804469</v>
      </c>
      <c r="K304" t="str">
        <f t="shared" si="55"/>
        <v>0.218394077568986-0.0667995572021568i</v>
      </c>
      <c r="L304" t="str">
        <f t="shared" si="56"/>
        <v>1.74526510622165-1.53239910460691i</v>
      </c>
      <c r="M304">
        <f t="shared" si="57"/>
        <v>7.3192682785752972</v>
      </c>
      <c r="N304">
        <f t="shared" si="58"/>
        <v>138.71582286872169</v>
      </c>
      <c r="P304" t="str">
        <f t="shared" si="59"/>
        <v>-0.323075430637666-0.391822385830381i</v>
      </c>
      <c r="Q304">
        <f t="shared" si="60"/>
        <v>-5.8854442116319809</v>
      </c>
      <c r="R304">
        <f t="shared" si="61"/>
        <v>50.492863006917247</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0.00301521935626405-0.145779440732331i</v>
      </c>
      <c r="H305">
        <f t="shared" si="53"/>
        <v>-16.724216870918806</v>
      </c>
      <c r="I305">
        <f t="shared" si="54"/>
        <v>-88.815095509097944</v>
      </c>
      <c r="K305" t="str">
        <f t="shared" si="55"/>
        <v>0.217365117821916-0.0556589076420397i</v>
      </c>
      <c r="L305" t="str">
        <f t="shared" si="56"/>
        <v>1.16738713776188-1.51000359825444i</v>
      </c>
      <c r="M305">
        <f t="shared" si="57"/>
        <v>5.6144767845776471</v>
      </c>
      <c r="N305">
        <f t="shared" si="58"/>
        <v>127.70768924341787</v>
      </c>
      <c r="P305" t="str">
        <f t="shared" si="59"/>
        <v>-0.216607551763306-0.174734036138529i</v>
      </c>
      <c r="Q305">
        <f t="shared" si="60"/>
        <v>-11.109740086341164</v>
      </c>
      <c r="R305">
        <f t="shared" si="61"/>
        <v>38.89259373432003</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0.00169637825380182-0.109355039170849i</v>
      </c>
      <c r="H306">
        <f t="shared" si="53"/>
        <v>-19.22217902985831</v>
      </c>
      <c r="I306">
        <f t="shared" si="54"/>
        <v>-89.111266203155182</v>
      </c>
      <c r="K306" t="str">
        <f t="shared" si="55"/>
        <v>0.21594075646524-0.0532951126052341i</v>
      </c>
      <c r="L306" t="str">
        <f t="shared" si="56"/>
        <v>0.790291754783991-1.37037445672277i</v>
      </c>
      <c r="M306">
        <f t="shared" si="57"/>
        <v>3.9837186639635074</v>
      </c>
      <c r="N306">
        <f t="shared" si="58"/>
        <v>119.97194864589653</v>
      </c>
      <c r="P306" t="str">
        <f t="shared" si="59"/>
        <v>-0.148516718646675-0.0887470592287523i</v>
      </c>
      <c r="Q306">
        <f t="shared" si="60"/>
        <v>-15.238460365894804</v>
      </c>
      <c r="R306">
        <f t="shared" si="61"/>
        <v>30.860682442741307</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0.00108577612101758-0.0874916089458144i</v>
      </c>
      <c r="H307">
        <f t="shared" si="53"/>
        <v>-21.160003133220687</v>
      </c>
      <c r="I307">
        <f t="shared" si="54"/>
        <v>-89.288992434709058</v>
      </c>
      <c r="K307" t="str">
        <f t="shared" si="55"/>
        <v>0.21413663499512-0.0543405829619523i</v>
      </c>
      <c r="L307" t="str">
        <f t="shared" si="56"/>
        <v>0.552028282564975-1.21542236067912i</v>
      </c>
      <c r="M307">
        <f t="shared" si="57"/>
        <v>2.5090446797014527</v>
      </c>
      <c r="N307">
        <f t="shared" si="58"/>
        <v>114.42690188579456</v>
      </c>
      <c r="P307" t="str">
        <f t="shared" si="59"/>
        <v>-0.105739878757201-0.0496175192013805i</v>
      </c>
      <c r="Q307">
        <f t="shared" si="60"/>
        <v>-18.65095845351922</v>
      </c>
      <c r="R307">
        <f t="shared" si="61"/>
        <v>25.13790945108542</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0.000754046673981849-0.0729131047734775i</v>
      </c>
      <c r="H308">
        <f t="shared" si="53"/>
        <v>-22.743423708428367</v>
      </c>
      <c r="I308">
        <f t="shared" si="54"/>
        <v>-89.40748440241903</v>
      </c>
      <c r="K308" t="str">
        <f t="shared" si="55"/>
        <v>0.211972122581602-0.0569859691598898i</v>
      </c>
      <c r="L308" t="str">
        <f t="shared" si="56"/>
        <v>0.398113287004894-1.07595217066396i</v>
      </c>
      <c r="M308">
        <f t="shared" si="57"/>
        <v>1.1931108435030997</v>
      </c>
      <c r="N308">
        <f t="shared" si="58"/>
        <v>110.30498818097944</v>
      </c>
      <c r="P308" t="str">
        <f t="shared" si="59"/>
        <v>-0.0781508173509378-0.0298389939627541i</v>
      </c>
      <c r="Q308">
        <f t="shared" si="60"/>
        <v>-21.550312864925267</v>
      </c>
      <c r="R308">
        <f t="shared" si="61"/>
        <v>20.897503778560463</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0.000554009192971633-0.0624987201466606i</v>
      </c>
      <c r="H309">
        <f t="shared" si="53"/>
        <v>-24.082236282354785</v>
      </c>
      <c r="I309">
        <f t="shared" si="54"/>
        <v>-89.492124684579338</v>
      </c>
      <c r="K309" t="str">
        <f t="shared" si="55"/>
        <v>0.20946981197312-0.060440897519404i</v>
      </c>
      <c r="L309" t="str">
        <f t="shared" si="56"/>
        <v>0.295111546010777-0.957511831976837i</v>
      </c>
      <c r="M309">
        <f t="shared" si="57"/>
        <v>1.6989907730162512E-2</v>
      </c>
      <c r="N309">
        <f t="shared" si="58"/>
        <v>107.12964773869331</v>
      </c>
      <c r="P309" t="str">
        <f t="shared" si="59"/>
        <v>-0.0596797695143946-0.0189745642834702i</v>
      </c>
      <c r="Q309">
        <f t="shared" si="60"/>
        <v>-24.065246374624621</v>
      </c>
      <c r="R309">
        <f t="shared" si="61"/>
        <v>17.637523054114013</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0.000424171099428129-0.054687387189914i</v>
      </c>
      <c r="H310">
        <f t="shared" si="53"/>
        <v>-25.241995246371349</v>
      </c>
      <c r="I310">
        <f t="shared" si="54"/>
        <v>-89.555606371146723</v>
      </c>
      <c r="K310" t="str">
        <f t="shared" si="55"/>
        <v>0.206654955860219-0.0642993957317733i</v>
      </c>
      <c r="L310" t="str">
        <f t="shared" si="56"/>
        <v>0.223697384123109-0.858386158269275i</v>
      </c>
      <c r="M310">
        <f t="shared" si="57"/>
        <v>-1.0409849334058674</v>
      </c>
      <c r="N310">
        <f t="shared" si="58"/>
        <v>104.60653415210405</v>
      </c>
      <c r="P310" t="str">
        <f t="shared" si="59"/>
        <v>-0.0468480102303719-0.0125975280593983i</v>
      </c>
      <c r="Q310">
        <f t="shared" si="60"/>
        <v>-26.28298017977723</v>
      </c>
      <c r="R310">
        <f t="shared" si="61"/>
        <v>15.050927780957295</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0.00033515176677993-0.0486116245772924i</v>
      </c>
      <c r="H311">
        <f t="shared" si="53"/>
        <v>-26.26499086350297</v>
      </c>
      <c r="I311">
        <f t="shared" si="54"/>
        <v>-89.604981778577724</v>
      </c>
      <c r="K311" t="str">
        <f t="shared" si="55"/>
        <v>0.203554868633623-0.0683284927526649i</v>
      </c>
      <c r="L311" t="str">
        <f t="shared" si="56"/>
        <v>0.172588047307123-0.775347998817558i</v>
      </c>
      <c r="M311">
        <f t="shared" si="57"/>
        <v>-2.0000426144435997</v>
      </c>
      <c r="N311">
        <f t="shared" si="58"/>
        <v>102.54912152985401</v>
      </c>
      <c r="P311" t="str">
        <f t="shared" si="59"/>
        <v>-0.037633082646294-0.00864964461389483i</v>
      </c>
      <c r="Q311">
        <f t="shared" si="60"/>
        <v>-28.265033477946567</v>
      </c>
      <c r="R311">
        <f t="shared" si="61"/>
        <v>12.944139751276282</v>
      </c>
      <c r="CC311" s="18"/>
      <c r="CD311" s="18"/>
      <c r="CE311" s="18"/>
    </row>
    <row r="312" spans="1:83">
      <c r="A312" t="s">
        <v>503</v>
      </c>
      <c r="B312" s="18">
        <v>100000</v>
      </c>
      <c r="D312" s="18">
        <f t="shared" si="64"/>
        <v>10000</v>
      </c>
      <c r="E312" s="18">
        <f t="shared" si="50"/>
        <v>62831.853071795864</v>
      </c>
      <c r="F312" t="str">
        <f t="shared" si="51"/>
        <v>62831.8530717959i</v>
      </c>
      <c r="G312" t="str">
        <f t="shared" si="52"/>
        <v>0.000271475382785198-0.0437508572334377i</v>
      </c>
      <c r="H312">
        <f t="shared" si="53"/>
        <v>-27.180101453416341</v>
      </c>
      <c r="I312">
        <f t="shared" si="54"/>
        <v>-89.644482530484822</v>
      </c>
      <c r="K312" t="str">
        <f t="shared" si="55"/>
        <v>0.200198318076047-0.0723836914125539i</v>
      </c>
      <c r="L312" t="str">
        <f t="shared" si="56"/>
        <v>0.134996754916761-0.705317068704762i</v>
      </c>
      <c r="M312">
        <f t="shared" si="57"/>
        <v>-2.8760599191675285</v>
      </c>
      <c r="N312">
        <f t="shared" si="58"/>
        <v>100.83529338934207</v>
      </c>
      <c r="P312" t="str">
        <f t="shared" si="59"/>
        <v>-0.030821578081493-0.00609769997255215i</v>
      </c>
      <c r="Q312">
        <f t="shared" si="60"/>
        <v>-30.056161372583876</v>
      </c>
      <c r="R312">
        <f t="shared" si="61"/>
        <v>11.190810858857276</v>
      </c>
      <c r="CC312" s="18"/>
      <c r="CD312" s="18"/>
      <c r="CE312" s="18"/>
    </row>
    <row r="313" spans="1:83">
      <c r="D313" s="18">
        <f>D312+10000</f>
        <v>20000</v>
      </c>
      <c r="E313" s="18">
        <f t="shared" si="50"/>
        <v>125663.70614359173</v>
      </c>
      <c r="F313" t="str">
        <f t="shared" si="51"/>
        <v>125663.706143592i</v>
      </c>
      <c r="G313" t="str">
        <f t="shared" si="52"/>
        <v>0.0000678708055123975-0.0218760603029765i</v>
      </c>
      <c r="H313">
        <f t="shared" si="53"/>
        <v>-33.200575959372571</v>
      </c>
      <c r="I313">
        <f t="shared" si="54"/>
        <v>-89.82223955423548</v>
      </c>
      <c r="K313" t="str">
        <f t="shared" si="55"/>
        <v>0.158841786002943-0.103268431611915i</v>
      </c>
      <c r="L313" t="str">
        <f t="shared" si="56"/>
        <v>0.0134273826029202-0.355393014316317i</v>
      </c>
      <c r="M313">
        <f t="shared" si="57"/>
        <v>-8.9796272868207527</v>
      </c>
      <c r="N313">
        <f t="shared" si="58"/>
        <v>92.163707700254577</v>
      </c>
      <c r="P313" t="str">
        <f t="shared" si="59"/>
        <v>-0.00777368768516716-0.000317859041687747i</v>
      </c>
      <c r="Q313">
        <f t="shared" si="60"/>
        <v>-42.180203246193322</v>
      </c>
      <c r="R313">
        <f t="shared" si="61"/>
        <v>2.341468146019082</v>
      </c>
      <c r="CC313" s="18"/>
      <c r="CD313" s="18"/>
      <c r="CE313" s="18"/>
    </row>
    <row r="314" spans="1:83">
      <c r="D314" s="18">
        <f t="shared" ref="D314:D321" si="65">D313+10000</f>
        <v>30000</v>
      </c>
      <c r="E314" s="18">
        <f t="shared" si="50"/>
        <v>188495.55921538759</v>
      </c>
      <c r="F314" t="str">
        <f t="shared" si="51"/>
        <v>188495.559215388i</v>
      </c>
      <c r="G314" t="str">
        <f t="shared" si="52"/>
        <v>0.0000301649637572114-0.0145841181906111i</v>
      </c>
      <c r="H314">
        <f t="shared" si="53"/>
        <v>-36.722377916510368</v>
      </c>
      <c r="I314">
        <f t="shared" si="54"/>
        <v>-89.881492824917231</v>
      </c>
      <c r="K314" t="str">
        <f t="shared" si="55"/>
        <v>0.118159797187301-0.112833979234188i</v>
      </c>
      <c r="L314" t="str">
        <f t="shared" si="56"/>
        <v>-0.00365541939365712-0.230021143127179i</v>
      </c>
      <c r="M314">
        <f t="shared" si="57"/>
        <v>-12.763548200830597</v>
      </c>
      <c r="N314">
        <f t="shared" si="58"/>
        <v>89.089551193388758</v>
      </c>
      <c r="P314" t="str">
        <f t="shared" si="59"/>
        <v>-0.00335476580329978+0.0000463724890275237i</v>
      </c>
      <c r="Q314">
        <f t="shared" si="60"/>
        <v>-49.485926117340966</v>
      </c>
      <c r="R314">
        <f t="shared" si="61"/>
        <v>359.20805836847148</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0.000016967823871027-0.0109381091151207i</v>
      </c>
      <c r="H315">
        <f t="shared" si="53"/>
        <v>-39.22114452025545</v>
      </c>
      <c r="I315">
        <f t="shared" si="54"/>
        <v>-89.911119563237236</v>
      </c>
      <c r="K315" t="str">
        <f t="shared" si="55"/>
        <v>0.0869741033834978-0.109915683634803i</v>
      </c>
      <c r="L315" t="str">
        <f t="shared" si="56"/>
        <v>-0.00624820964168893-0.167875909109795i</v>
      </c>
      <c r="M315">
        <f t="shared" si="57"/>
        <v>-15.494220461016281</v>
      </c>
      <c r="N315">
        <f t="shared" si="58"/>
        <v>87.868479914236275</v>
      </c>
      <c r="P315" t="str">
        <f t="shared" si="59"/>
        <v>-0.00183635103016373+0.0000654951099769792i</v>
      </c>
      <c r="Q315">
        <f t="shared" si="60"/>
        <v>-54.715364981271733</v>
      </c>
      <c r="R315">
        <f t="shared" si="61"/>
        <v>357.95736035099901</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0.0000108594166849902-0.00875049487266653i</v>
      </c>
      <c r="H316">
        <f t="shared" si="53"/>
        <v>-41.1593410181138</v>
      </c>
      <c r="I316">
        <f t="shared" si="54"/>
        <v>-89.92889563005717</v>
      </c>
      <c r="K316" t="str">
        <f t="shared" si="55"/>
        <v>0.0649382178103279-0.102228638940344i</v>
      </c>
      <c r="L316" t="str">
        <f t="shared" si="56"/>
        <v>-0.00590025456098929-0.131566820645976i</v>
      </c>
      <c r="M316">
        <f t="shared" si="57"/>
        <v>-17.608346772905609</v>
      </c>
      <c r="N316">
        <f t="shared" si="58"/>
        <v>87.432230071271448</v>
      </c>
      <c r="P316" t="str">
        <f t="shared" si="59"/>
        <v>-0.00115133886279848+0.0000502014083560501i</v>
      </c>
      <c r="Q316">
        <f t="shared" si="60"/>
        <v>-58.76768779101937</v>
      </c>
      <c r="R316">
        <f t="shared" si="61"/>
        <v>357.50333444121429</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7.54126513559847E-06-0.00729208249209378i</v>
      </c>
      <c r="H317">
        <f t="shared" si="53"/>
        <v>-42.742963895344872</v>
      </c>
      <c r="I317">
        <f t="shared" si="54"/>
        <v>-89.940746349086353</v>
      </c>
      <c r="K317" t="str">
        <f t="shared" si="55"/>
        <v>0.0495838762068556-0.0934916541188807i</v>
      </c>
      <c r="L317" t="str">
        <f t="shared" si="56"/>
        <v>-0.00501860110923326-0.108024427390227i</v>
      </c>
      <c r="M317">
        <f t="shared" si="57"/>
        <v>-19.320197058079362</v>
      </c>
      <c r="N317">
        <f t="shared" si="58"/>
        <v>87.340064064548869</v>
      </c>
      <c r="P317" t="str">
        <f t="shared" si="59"/>
        <v>-0.000787760882292305+0.0000357814124353714i</v>
      </c>
      <c r="Q317">
        <f t="shared" si="60"/>
        <v>-62.06316095342423</v>
      </c>
      <c r="R317">
        <f t="shared" si="61"/>
        <v>357.39931771546253</v>
      </c>
      <c r="CC317" s="18"/>
      <c r="CD317" s="18"/>
      <c r="CE317" s="18"/>
    </row>
    <row r="318" spans="1:83">
      <c r="A318" s="54">
        <v>1</v>
      </c>
      <c r="D318" s="18">
        <f t="shared" si="65"/>
        <v>70000</v>
      </c>
      <c r="E318" s="18">
        <f t="shared" si="50"/>
        <v>439822.97150257102</v>
      </c>
      <c r="F318" t="str">
        <f t="shared" si="51"/>
        <v>439822.971502571i</v>
      </c>
      <c r="G318" t="str">
        <f t="shared" si="52"/>
        <v>5.54052289622281E-06-0.00625035819531834i</v>
      </c>
      <c r="H318">
        <f t="shared" si="53"/>
        <v>-44.081898455657111</v>
      </c>
      <c r="I318">
        <f t="shared" si="54"/>
        <v>-89.949211151556</v>
      </c>
      <c r="K318" t="str">
        <f t="shared" si="55"/>
        <v>0.0387544961570726-0.0851540701570526i</v>
      </c>
      <c r="L318" t="str">
        <f t="shared" si="56"/>
        <v>-0.00416478900960367-0.0916078417581582i</v>
      </c>
      <c r="M318">
        <f t="shared" si="57"/>
        <v>-20.752379776315138</v>
      </c>
      <c r="N318">
        <f t="shared" si="58"/>
        <v>87.396940842662019</v>
      </c>
      <c r="P318" t="str">
        <f t="shared" si="59"/>
        <v>-0.000572604899597395+0.0000255238677732134i</v>
      </c>
      <c r="Q318">
        <f t="shared" si="60"/>
        <v>-64.834278231972263</v>
      </c>
      <c r="R318">
        <f t="shared" si="61"/>
        <v>357.44772969110602</v>
      </c>
      <c r="CC318" s="18"/>
      <c r="CD318" s="18"/>
      <c r="CE318" s="18"/>
    </row>
    <row r="319" spans="1:83">
      <c r="A319" s="54"/>
      <c r="D319" s="18">
        <f t="shared" si="65"/>
        <v>80000</v>
      </c>
      <c r="E319" s="18">
        <f t="shared" si="50"/>
        <v>502654.82457436691</v>
      </c>
      <c r="F319" t="str">
        <f t="shared" si="51"/>
        <v>502654.824574367i</v>
      </c>
      <c r="G319" t="str">
        <f t="shared" si="52"/>
        <v>4.24196362363378E-06-0.00546906442810345i</v>
      </c>
      <c r="H319">
        <f t="shared" si="53"/>
        <v>-45.241736595400567</v>
      </c>
      <c r="I319">
        <f t="shared" si="54"/>
        <v>-89.95555975488341</v>
      </c>
      <c r="K319" t="str">
        <f t="shared" si="55"/>
        <v>0.0309539199715364-0.0776727701293295i</v>
      </c>
      <c r="L319" t="str">
        <f t="shared" si="56"/>
        <v>-0.00345218753202618-0.0795332325089407i</v>
      </c>
      <c r="M319">
        <f t="shared" si="57"/>
        <v>-21.980852709457604</v>
      </c>
      <c r="N319">
        <f t="shared" si="58"/>
        <v>87.514602501472609</v>
      </c>
      <c r="P319" t="str">
        <f t="shared" si="59"/>
        <v>-0.000434987016820661+0.0000185428589513737i</v>
      </c>
      <c r="Q319">
        <f t="shared" si="60"/>
        <v>-67.222589304858175</v>
      </c>
      <c r="R319">
        <f t="shared" si="61"/>
        <v>357.55904274658917</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3.35167538507151E-06-0.00486139121656586i</v>
      </c>
      <c r="H320">
        <f t="shared" si="53"/>
        <v>-46.264786496000816</v>
      </c>
      <c r="I320">
        <f t="shared" si="54"/>
        <v>-89.960497558233826</v>
      </c>
      <c r="K320" t="str">
        <f t="shared" si="55"/>
        <v>0.0252043242550911-0.0711147575797923i</v>
      </c>
      <c r="L320" t="str">
        <f t="shared" si="56"/>
        <v>-0.00288116002336776-0.0702863242492569i</v>
      </c>
      <c r="M320">
        <f t="shared" si="57"/>
        <v>-23.055291934875282</v>
      </c>
      <c r="N320">
        <f t="shared" si="58"/>
        <v>87.652659423938488</v>
      </c>
      <c r="P320" t="str">
        <f t="shared" si="59"/>
        <v>-0.000341698976063168+0.0000137708690882273i</v>
      </c>
      <c r="Q320">
        <f t="shared" si="60"/>
        <v>-69.320078430876109</v>
      </c>
      <c r="R320">
        <f t="shared" si="61"/>
        <v>357.69216186570469</v>
      </c>
      <c r="CC320" s="18"/>
      <c r="CD320" s="18"/>
      <c r="CE320" s="18"/>
    </row>
    <row r="321" spans="1:83">
      <c r="A321" s="54">
        <f>B302*(B304+B305)</f>
        <v>1.49205E-3</v>
      </c>
      <c r="D321" s="18">
        <f t="shared" si="65"/>
        <v>100000</v>
      </c>
      <c r="E321" s="18">
        <f t="shared" si="50"/>
        <v>628318.53071795858</v>
      </c>
      <c r="F321" t="str">
        <f t="shared" si="51"/>
        <v>628318.530717959i</v>
      </c>
      <c r="G321" t="str">
        <f t="shared" si="52"/>
        <v>2.71485730709815E-06-0.0043752524900568i</v>
      </c>
      <c r="H321">
        <f t="shared" si="53"/>
        <v>-47.179935914984625</v>
      </c>
      <c r="I321">
        <f t="shared" si="54"/>
        <v>-89.964447801340171</v>
      </c>
      <c r="K321" t="str">
        <f t="shared" si="55"/>
        <v>0.0208714262992654-0.0654087961983113i</v>
      </c>
      <c r="L321" t="str">
        <f t="shared" si="56"/>
        <v>-0.00242745715552676-0.0629790977278091i</v>
      </c>
      <c r="M321">
        <f t="shared" si="57"/>
        <v>-24.00962409626683</v>
      </c>
      <c r="N321">
        <f t="shared" si="58"/>
        <v>87.792692479755402</v>
      </c>
      <c r="P321" t="str">
        <f t="shared" si="59"/>
        <v>-0.000275556044354924+0.0000104497587005639i</v>
      </c>
      <c r="Q321">
        <f t="shared" si="60"/>
        <v>-71.189560011251444</v>
      </c>
      <c r="R321">
        <f t="shared" si="61"/>
        <v>357.82824467841522</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-8.53880039725666-180.685207633478i</v>
      </c>
      <c r="R324">
        <f>20*LOG10(IMABS(Q324))</f>
        <v>45.148140299249697</v>
      </c>
      <c r="S324">
        <f>IMARGUMENT(Q324)*180/PI()+180</f>
        <v>87.294335752208966</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-7.94783035511945-88.50836004544i</v>
      </c>
      <c r="R325">
        <f t="shared" ref="R325:R360" si="73">20*LOG10(IMABS(Q325))</f>
        <v>38.974565177918251</v>
      </c>
      <c r="S325">
        <f t="shared" ref="S325:S360" si="74">IMARGUMENT(Q325)*180/PI()+180</f>
        <v>84.868744247038407</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-7.12875659400162-57.3106139879854i</v>
      </c>
      <c r="R326">
        <f t="shared" si="73"/>
        <v>35.231382428906066</v>
      </c>
      <c r="S326">
        <f t="shared" si="74"/>
        <v>82.90950792273857</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-6.23452433277865-41.5949008440506i</v>
      </c>
      <c r="R327">
        <f t="shared" si="73"/>
        <v>32.477290775783494</v>
      </c>
      <c r="S327">
        <f t="shared" si="74"/>
        <v>81.475580689110373</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-5.37447681359512-32.2076966110517i</v>
      </c>
      <c r="R328">
        <f t="shared" si="73"/>
        <v>30.278471187881699</v>
      </c>
      <c r="S328">
        <f t="shared" si="74"/>
        <v>80.526380138350959</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-4.60548584795799-26.0435621841358i</v>
      </c>
      <c r="R329">
        <f t="shared" si="73"/>
        <v>28.447738305789493</v>
      </c>
      <c r="S329">
        <f t="shared" si="74"/>
        <v>79.971618062104241</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-3.94593747060191-21.7374800580584i</v>
      </c>
      <c r="R330">
        <f t="shared" si="73"/>
        <v>26.884985412410561</v>
      </c>
      <c r="S330">
        <f t="shared" si="74"/>
        <v>79.711309262985779</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-3.39279492715516-18.5903253712201i</v>
      </c>
      <c r="R331">
        <f t="shared" si="73"/>
        <v>25.528035377637988</v>
      </c>
      <c r="S331">
        <f t="shared" si="74"/>
        <v>79.657162267611227</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-2.93375923784357-16.207309621684i</v>
      </c>
      <c r="R332">
        <f t="shared" si="73"/>
        <v>24.334239057072796</v>
      </c>
      <c r="S332">
        <f t="shared" si="74"/>
        <v>79.739729807330548</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-2.55406075256684-14.3500266675996i</v>
      </c>
      <c r="R333">
        <f t="shared" si="73"/>
        <v>23.272495636069745</v>
      </c>
      <c r="S333">
        <f t="shared" si="74"/>
        <v>79.90800445526213</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-0.919791768758986-6.66053061311805i</v>
      </c>
      <c r="R334">
        <f t="shared" si="73"/>
        <v>16.552218742333036</v>
      </c>
      <c r="S334">
        <f t="shared" si="74"/>
        <v>82.13741885767655</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-0.517005793308096-4.34886537852724i</v>
      </c>
      <c r="R335">
        <f t="shared" si="73"/>
        <v>12.828469062041671</v>
      </c>
      <c r="S335">
        <f t="shared" si="74"/>
        <v>83.220330576811421</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-0.36513377813936-3.22965257321328i</v>
      </c>
      <c r="R336">
        <f t="shared" si="73"/>
        <v>10.23827505346552</v>
      </c>
      <c r="S336">
        <f t="shared" si="74"/>
        <v>83.549718776118354</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-0.291915337092733-2.56615679591927i</v>
      </c>
      <c r="R337">
        <f t="shared" si="73"/>
        <v>8.2415026735773029</v>
      </c>
      <c r="S337">
        <f t="shared" si="74"/>
        <v>83.510167841677088</v>
      </c>
      <c r="CC337" s="18"/>
      <c r="CD337" s="18"/>
      <c r="CE337" s="18"/>
    </row>
    <row r="338" spans="1:83">
      <c r="A338" t="s">
        <v>527</v>
      </c>
      <c r="B338" s="119">
        <f>'DESIGN INPUTS AND CALCULATIONS'!C152*1000</f>
        <v>125000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-0.250563656398857-2.125795617435i</v>
      </c>
      <c r="R338">
        <f t="shared" si="73"/>
        <v>6.6103509973999133</v>
      </c>
      <c r="S338">
        <f t="shared" si="74"/>
        <v>83.277667271236098</v>
      </c>
      <c r="CC338" s="18"/>
      <c r="CD338" s="18"/>
      <c r="CE338" s="18"/>
    </row>
    <row r="339" spans="1:83">
      <c r="A339" t="s">
        <v>528</v>
      </c>
      <c r="B339" s="119">
        <f>'DESIGN INPUTS AND CALCULATIONS'!C154*1000000</f>
        <v>14970000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-0.224395305359431-1.81157247012248i</v>
      </c>
      <c r="R339">
        <f t="shared" si="73"/>
        <v>5.2272429150460571</v>
      </c>
      <c r="S339">
        <f t="shared" si="74"/>
        <v>82.938870754870948</v>
      </c>
      <c r="CC339" s="18"/>
      <c r="CD339" s="18"/>
      <c r="CE339" s="18"/>
    </row>
    <row r="340" spans="1:83">
      <c r="A340" t="s">
        <v>529</v>
      </c>
      <c r="B340">
        <f>B336*(B338+B339)/B338</f>
        <v>483.04</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-0.206308985536658-1.57574017353789i</v>
      </c>
      <c r="R340">
        <f t="shared" si="73"/>
        <v>4.0235089671796436</v>
      </c>
      <c r="S340">
        <f t="shared" si="74"/>
        <v>82.540790232819404</v>
      </c>
      <c r="CC340" s="18"/>
      <c r="CD340" s="18"/>
      <c r="CE340" s="18"/>
    </row>
    <row r="341" spans="1:83">
      <c r="A341" t="s">
        <v>530</v>
      </c>
      <c r="B341">
        <f>B337*(B338+B339)/B338</f>
        <v>458.88799999999998</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-0.192886860568415-1.39203029012315i</v>
      </c>
      <c r="R341">
        <f t="shared" si="73"/>
        <v>2.9555691197617513</v>
      </c>
      <c r="S341">
        <f t="shared" si="74"/>
        <v>82.111036958006466</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-0.18233048417166-1.24478299026013i</v>
      </c>
      <c r="R342">
        <f t="shared" si="73"/>
        <v>1.9940658688897615</v>
      </c>
      <c r="S342">
        <f t="shared" si="74"/>
        <v>81.666818788152483</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-0.126118089542034-0.579348424695886i</v>
      </c>
      <c r="R343">
        <f t="shared" si="73"/>
        <v>-4.5401244100334752</v>
      </c>
      <c r="S343">
        <f t="shared" si="74"/>
        <v>77.718910980382731</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-0.0959778540248457-0.362101365080671i</v>
      </c>
      <c r="R344">
        <f t="shared" si="73"/>
        <v>-8.5285211449477671</v>
      </c>
      <c r="S344">
        <f t="shared" si="74"/>
        <v>75.154669306503038</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-0.0774692586081933-0.258371113496016i</v>
      </c>
      <c r="R345">
        <f t="shared" si="73"/>
        <v>-11.381245103118092</v>
      </c>
      <c r="S345">
        <f t="shared" si="74"/>
        <v>73.309316289289058</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-0.0657759277349913-0.198679802075861i</v>
      </c>
      <c r="R346">
        <f t="shared" si="73"/>
        <v>-13.585245368164315</v>
      </c>
      <c r="S346">
        <f t="shared" si="74"/>
        <v>71.682100244067357</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-0.0580037621972384-0.160029622236833i</v>
      </c>
      <c r="R347">
        <f t="shared" si="73"/>
        <v>-15.379927969732218</v>
      </c>
      <c r="S347">
        <f t="shared" si="74"/>
        <v>70.076626877462942</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-0.0525229447751532-0.132906291658843i</v>
      </c>
      <c r="R348">
        <f t="shared" si="73"/>
        <v>-16.898859471285885</v>
      </c>
      <c r="S348">
        <f t="shared" si="74"/>
        <v>68.436672878537607</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-0.0484251734033285-0.112752417396745i</v>
      </c>
      <c r="R349">
        <f t="shared" si="73"/>
        <v>-18.222296774711637</v>
      </c>
      <c r="S349">
        <f t="shared" si="74"/>
        <v>66.757330740188053</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-0.0451930881883954-0.0971372509164249i</v>
      </c>
      <c r="R350">
        <f t="shared" si="73"/>
        <v>-19.40131481534684</v>
      </c>
      <c r="S350">
        <f t="shared" si="74"/>
        <v>65.049804720788487</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-0.042522848331181-0.0846529199473267i</v>
      </c>
      <c r="R351">
        <f t="shared" si="73"/>
        <v>-20.469989575731937</v>
      </c>
      <c r="S351">
        <f t="shared" si="74"/>
        <v>63.328710038836533</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-0.026386803384517-0.0287508395819847i</v>
      </c>
      <c r="R352">
        <f t="shared" si="73"/>
        <v>-28.173359796185142</v>
      </c>
      <c r="S352">
        <f t="shared" si="74"/>
        <v>47.455063055385978</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-0.0170040951884149-0.0123381482663141i</v>
      </c>
      <c r="R353">
        <f t="shared" si="73"/>
        <v>-33.551980198965893</v>
      </c>
      <c r="S353">
        <f t="shared" si="74"/>
        <v>35.964587597789716</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-0.0113292195711092-0.00608410507057152i</v>
      </c>
      <c r="R354">
        <f t="shared" si="73"/>
        <v>-37.815497062578878</v>
      </c>
      <c r="S354">
        <f t="shared" si="74"/>
        <v>28.23703165727008</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-0.00789810702513055-0.00334893263233462i</v>
      </c>
      <c r="R355">
        <f t="shared" si="73"/>
        <v>-41.331490681644112</v>
      </c>
      <c r="S355">
        <f t="shared" si="74"/>
        <v>22.977776164456372</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-0.0057512695326094-0.00201053937699304i</v>
      </c>
      <c r="R356">
        <f t="shared" si="73"/>
        <v>-44.303994054231936</v>
      </c>
      <c r="S356">
        <f t="shared" si="74"/>
        <v>19.268699215600208</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-0.00434752647479327-0.0012919307135411i</v>
      </c>
      <c r="R357">
        <f t="shared" si="73"/>
        <v>-46.867642004674494</v>
      </c>
      <c r="S357">
        <f t="shared" si="74"/>
        <v>16.550082496189333</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-0.00338990380398409-0.000875850248275455i</v>
      </c>
      <c r="R358">
        <f t="shared" si="73"/>
        <v>-49.115604912900139</v>
      </c>
      <c r="S358">
        <f t="shared" si="74"/>
        <v>14.486715671065639</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-0.00271168794264527-0.000619731472509026i</v>
      </c>
      <c r="R359">
        <f t="shared" si="73"/>
        <v>-51.11409520013423</v>
      </c>
      <c r="S359">
        <f t="shared" si="74"/>
        <v>12.873336618633488</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-0.0022156624118348-0.000454000767784513i</v>
      </c>
      <c r="R360">
        <f t="shared" si="73"/>
        <v>-52.911308758422557</v>
      </c>
      <c r="S360">
        <f t="shared" si="74"/>
        <v>11.579913997039057</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-25.64642496949-177.914893380669i</v>
      </c>
      <c r="P363">
        <f>20*LOG10(IMABS(O363))</f>
        <v>45.093564262376908</v>
      </c>
      <c r="Q363">
        <f>IMARGUMENT(O363)*180/PI()+180</f>
        <v>81.797319249536883</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-23.8420410539259-83.3588386972409i</v>
      </c>
      <c r="P364">
        <f t="shared" ref="P364:P399" si="80">20*LOG10(IMABS(O364))</f>
        <v>38.760525757265391</v>
      </c>
      <c r="Q364">
        <f t="shared" ref="Q364:Q399" si="81">IMARGUMENT(O364)*180/PI()+180</f>
        <v>74.038572617357772</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-21.3412016101221-50.3994314666469i</v>
      </c>
      <c r="P365">
        <f t="shared" si="80"/>
        <v>34.764765118465434</v>
      </c>
      <c r="Q365">
        <f t="shared" si="81"/>
        <v>67.050193388929372</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-18.6108914586981-33.5635998816389i</v>
      </c>
      <c r="P366">
        <f t="shared" si="80"/>
        <v>31.681675177045328</v>
      </c>
      <c r="Q366">
        <f t="shared" si="81"/>
        <v>60.991794383047463</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-15.9849663046103-23.5915155724121i</v>
      </c>
      <c r="P367">
        <f t="shared" si="80"/>
        <v>29.095981488229661</v>
      </c>
      <c r="Q367">
        <f t="shared" si="81"/>
        <v>55.879506101295135</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-13.6370717966016-17.2308844004959i</v>
      </c>
      <c r="P368">
        <f t="shared" si="80"/>
        <v>26.838330162678403</v>
      </c>
      <c r="Q368">
        <f t="shared" si="81"/>
        <v>51.640783906504652</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-11.6233456670326-12.9837031591688i</v>
      </c>
      <c r="P369">
        <f t="shared" si="80"/>
        <v>24.824143490828995</v>
      </c>
      <c r="Q369">
        <f t="shared" si="81"/>
        <v>48.164275607902169</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-9.93451583842508-10.0502365305005i</v>
      </c>
      <c r="P370">
        <f t="shared" si="80"/>
        <v>23.003821082551298</v>
      </c>
      <c r="Q370">
        <f t="shared" si="81"/>
        <v>45.331764589030655</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-8.53303004905712-7.96668941839114i</v>
      </c>
      <c r="P371">
        <f t="shared" si="80"/>
        <v>21.344344898224016</v>
      </c>
      <c r="Q371">
        <f t="shared" si="81"/>
        <v>43.034136660149414</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-7.37379238322166-6.45010391690396i</v>
      </c>
      <c r="P372">
        <f t="shared" si="80"/>
        <v>19.821656081460183</v>
      </c>
      <c r="Q372">
        <f t="shared" si="81"/>
        <v>41.17727897935319</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-2.3853032535089-1.67260406807445i</v>
      </c>
      <c r="P373">
        <f t="shared" si="80"/>
        <v>9.2876832430805578</v>
      </c>
      <c r="Q373">
        <f t="shared" si="81"/>
        <v>35.038612292434095</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-1.15777993225984-0.855949105063639i</v>
      </c>
      <c r="P374">
        <f t="shared" si="80"/>
        <v>3.1662093080377387</v>
      </c>
      <c r="Q374">
        <f t="shared" si="81"/>
        <v>36.475593637071938</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-0.697228063960251-0.565129919355294i</v>
      </c>
      <c r="P375">
        <f t="shared" si="80"/>
        <v>-0.93935102818873606</v>
      </c>
      <c r="Q375">
        <f t="shared" si="81"/>
        <v>39.026084650032999</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-0.477633462465065-0.419441459334931i</v>
      </c>
      <c r="P376">
        <f t="shared" si="80"/>
        <v>-3.9354891442595648</v>
      </c>
      <c r="Q376">
        <f t="shared" si="81"/>
        <v>41.288502517827794</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-0.356076590679435-0.331613759335846i</v>
      </c>
      <c r="P377">
        <f t="shared" si="80"/>
        <v>-6.2569492681847656</v>
      </c>
      <c r="Q377">
        <f t="shared" si="81"/>
        <v>42.962707725000968</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-0.281543155766161-0.272400875048501i</v>
      </c>
      <c r="P378">
        <f t="shared" si="80"/>
        <v>-8.1397994433412961</v>
      </c>
      <c r="Q378">
        <f t="shared" si="81"/>
        <v>44.054477492632941</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-0.232269742944128-0.229453822793733i</v>
      </c>
      <c r="P379">
        <f t="shared" si="80"/>
        <v>-9.722497608540273</v>
      </c>
      <c r="Q379">
        <f t="shared" si="81"/>
        <v>44.650573737695851</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-0.197736279955659-0.196689744877905i</v>
      </c>
      <c r="P380">
        <f t="shared" si="80"/>
        <v>-11.090958129547994</v>
      </c>
      <c r="Q380">
        <f t="shared" si="81"/>
        <v>44.84797681040078</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-0.172366431714321-0.1707661784448i</v>
      </c>
      <c r="P381">
        <f t="shared" si="80"/>
        <v>-12.300965622045513</v>
      </c>
      <c r="Q381">
        <f t="shared" si="81"/>
        <v>44.732793995492443</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-0.0762837047195376-0.056702598759888i</v>
      </c>
      <c r="P382">
        <f t="shared" si="80"/>
        <v>-20.44101246730698</v>
      </c>
      <c r="Q382">
        <f t="shared" si="81"/>
        <v>36.623867785899364</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-0.0455960910988473-0.0233806381020854i</v>
      </c>
      <c r="P383">
        <f t="shared" si="80"/>
        <v>-25.807618821895559</v>
      </c>
      <c r="Q383">
        <f t="shared" si="81"/>
        <v>27.147718927520742</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-0.0298023874084274-0.0105574333161122i</v>
      </c>
      <c r="P384">
        <f t="shared" si="80"/>
        <v>-30.001556384352813</v>
      </c>
      <c r="Q384">
        <f t="shared" si="81"/>
        <v>19.506584261306273</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-0.0206487808672764-0.00494263047618398i</v>
      </c>
      <c r="P385">
        <f t="shared" si="80"/>
        <v>-33.460144092767081</v>
      </c>
      <c r="Q385">
        <f t="shared" si="81"/>
        <v>13.461418991680148</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-0.0149657738674297-0.00224788499331482i</v>
      </c>
      <c r="P386">
        <f t="shared" si="80"/>
        <v>-36.401126057044941</v>
      </c>
      <c r="Q386">
        <f t="shared" si="81"/>
        <v>8.542068718699511</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-0.011240985207986-0.000865598135760245i</v>
      </c>
      <c r="P387">
        <f t="shared" si="80"/>
        <v>-38.958236686638116</v>
      </c>
      <c r="Q387">
        <f t="shared" si="81"/>
        <v>4.4033009772610114</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-0.00868799408312293-0.000124041777604362i</v>
      </c>
      <c r="P388">
        <f t="shared" si="80"/>
        <v>-41.220724479564595</v>
      </c>
      <c r="Q388">
        <f t="shared" si="81"/>
        <v>0.81797793840462418</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-0.006871962673101+0.000283479963344452i</v>
      </c>
      <c r="P389">
        <f t="shared" si="80"/>
        <v>-43.251000052320393</v>
      </c>
      <c r="Q389">
        <f t="shared" si="81"/>
        <v>357.63779250264793</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-0.0055395397889499+0.000507631089157972i</v>
      </c>
      <c r="P390">
        <f t="shared" si="80"/>
        <v>-45.094208754249543</v>
      </c>
      <c r="Q390">
        <f t="shared" si="81"/>
        <v>354.76416563349727</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-0.00114263651575063+0.000547347329019707i</v>
      </c>
      <c r="P391">
        <f t="shared" si="80"/>
        <v>-57.944688723476943</v>
      </c>
      <c r="Q391">
        <f t="shared" si="81"/>
        <v>334.40458242076778</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-0.000380610254796235+0.000305023638084285i</v>
      </c>
      <c r="P392">
        <f t="shared" si="80"/>
        <v>-66.235990119287152</v>
      </c>
      <c r="Q392">
        <f t="shared" si="81"/>
        <v>321.29107762065155</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-0.000158004215795575+0.0001749563447297i</v>
      </c>
      <c r="P393">
        <f t="shared" si="80"/>
        <v>-72.551201006226734</v>
      </c>
      <c r="Q393">
        <f t="shared" si="81"/>
        <v>312.08539804693442</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-0.0000755945767188394+0.000106327167445267i</v>
      </c>
      <c r="P394">
        <f t="shared" si="80"/>
        <v>-77.690402767027365</v>
      </c>
      <c r="Q394">
        <f t="shared" si="81"/>
        <v>305.41138112719921</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-0.0000401104371112222+0.0000682873084964129i</v>
      </c>
      <c r="P395">
        <f t="shared" si="80"/>
        <v>-82.025936964125378</v>
      </c>
      <c r="Q395">
        <f t="shared" si="81"/>
        <v>300.42902303449614</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-0.0000230419858303396+0.0000460038283607476i</v>
      </c>
      <c r="P396">
        <f t="shared" si="80"/>
        <v>-85.771992462042604</v>
      </c>
      <c r="Q396">
        <f t="shared" si="81"/>
        <v>296.60496327065562</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-0.0000140942788789989+0.0000322670862497807i</v>
      </c>
      <c r="P397">
        <f t="shared" si="80"/>
        <v>-89.066436207668417</v>
      </c>
      <c r="Q397">
        <f t="shared" si="81"/>
        <v>293.59572873024263</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-9.06932389654479E-06+0.0000234118818654944i</v>
      </c>
      <c r="P398">
        <f t="shared" si="80"/>
        <v>-92.004052569583934</v>
      </c>
      <c r="Q398">
        <f t="shared" si="81"/>
        <v>291.17543330345546</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-6.08404737833713E-06+0.0000174791260096709i</v>
      </c>
      <c r="P399">
        <f t="shared" si="80"/>
        <v>-94.652944392182718</v>
      </c>
      <c r="Q399">
        <f t="shared" si="81"/>
        <v>289.19173124047268</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honeticPr fontId="67"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6.5"/>
  <cols>
    <col min="1" max="1" width="40.625" customWidth="1"/>
    <col min="2" max="2" width="16.875" customWidth="1"/>
    <col min="3" max="3" width="25" customWidth="1"/>
    <col min="4" max="4" width="5.625" customWidth="1"/>
    <col min="5" max="5" width="34.875" customWidth="1"/>
  </cols>
  <sheetData>
    <row r="1" spans="1:22" ht="17.25" thickBot="1"/>
    <row r="2" spans="1:22">
      <c r="A2" s="394" t="s">
        <v>420</v>
      </c>
      <c r="B2" s="395"/>
      <c r="C2" s="395"/>
      <c r="D2" s="396"/>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50</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450</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4</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5.5555555555555554</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72.050619478995756</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0.95</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240</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40</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0.06</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6</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0.35835762636632351</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102.73407401024998</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1.035897435897436</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10000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68</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3">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52.5">
      <c r="A21" s="22" t="s">
        <v>441</v>
      </c>
      <c r="B21" s="28" t="s">
        <v>442</v>
      </c>
      <c r="C21" s="31">
        <v>0.8</v>
      </c>
      <c r="D21" s="27"/>
      <c r="E21" s="148" t="s">
        <v>451</v>
      </c>
    </row>
    <row r="22" spans="1:22" ht="18">
      <c r="A22" s="22" t="s">
        <v>443</v>
      </c>
      <c r="B22" s="28" t="s">
        <v>444</v>
      </c>
      <c r="C22" s="86">
        <f>$C$21*$C$15</f>
        <v>82.18725920819999</v>
      </c>
      <c r="D22" s="27" t="s">
        <v>11</v>
      </c>
      <c r="E22" s="27"/>
    </row>
    <row r="23" spans="1:22" ht="17.25" thickBot="1">
      <c r="A23" s="16"/>
      <c r="B23" s="16"/>
      <c r="C23" s="16"/>
      <c r="D23" s="16"/>
      <c r="E23" s="16"/>
      <c r="F23" s="16"/>
      <c r="G23" s="16"/>
      <c r="H23" s="16"/>
      <c r="I23" s="16"/>
      <c r="J23" s="16"/>
      <c r="K23" s="16"/>
      <c r="L23" s="16"/>
      <c r="M23" s="16"/>
      <c r="N23" s="16"/>
      <c r="O23" s="16"/>
      <c r="P23" s="16"/>
      <c r="Q23" s="16"/>
      <c r="R23" s="16"/>
      <c r="S23" s="16"/>
      <c r="T23" s="16"/>
      <c r="U23" s="16"/>
      <c r="V23" s="16"/>
    </row>
    <row r="24" spans="1:22">
      <c r="A24" s="394" t="s">
        <v>463</v>
      </c>
      <c r="B24" s="395"/>
      <c r="C24" s="395"/>
      <c r="D24" s="396"/>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phoneticPr fontId="67" type="noConversion"/>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6.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honeticPr fontId="6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6.5"/>
  <sheetData>
    <row r="5" spans="2:2">
      <c r="B5" t="s">
        <v>548</v>
      </c>
    </row>
  </sheetData>
  <phoneticPr fontId="6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6.5"/>
  <cols>
    <col min="2" max="2" width="10.125" bestFit="1" customWidth="1"/>
    <col min="3" max="3" width="12" bestFit="1" customWidth="1"/>
    <col min="6" max="6" width="16.875" bestFit="1" customWidth="1"/>
    <col min="7" max="7" width="12" bestFit="1" customWidth="1"/>
    <col min="8" max="8" width="26.625" bestFit="1" customWidth="1"/>
    <col min="9" max="9" width="17.375" customWidth="1"/>
    <col min="10" max="10" width="25.875" bestFit="1" customWidth="1"/>
    <col min="11" max="12" width="17.375" customWidth="1"/>
  </cols>
  <sheetData>
    <row r="15" spans="6:8">
      <c r="F15" t="s">
        <v>601</v>
      </c>
      <c r="G15">
        <f>C19/(2*PI()*fllc*1000)*1000000</f>
        <v>41.281964074495342</v>
      </c>
      <c r="H15" t="s">
        <v>73</v>
      </c>
    </row>
    <row r="16" spans="6:8" ht="49.5">
      <c r="F16" s="123" t="s">
        <v>602</v>
      </c>
      <c r="G16">
        <f>Lr/(1-(C17^2))</f>
        <v>210.52631578947376</v>
      </c>
      <c r="H16" t="s">
        <v>73</v>
      </c>
    </row>
    <row r="17" spans="2:52">
      <c r="B17" t="s">
        <v>595</v>
      </c>
      <c r="C17">
        <f>'DESIGN INPUTS AND CALCULATIONS'!C91</f>
        <v>0.9</v>
      </c>
      <c r="F17" t="s">
        <v>604</v>
      </c>
      <c r="G17">
        <f>G15*(1-C17)/(1-C17^2)</f>
        <v>21.727349512892289</v>
      </c>
      <c r="H17" t="s">
        <v>73</v>
      </c>
    </row>
    <row r="18" spans="2:52">
      <c r="B18" t="s">
        <v>600</v>
      </c>
      <c r="C18">
        <f>1/C17</f>
        <v>1.1111111111111112</v>
      </c>
    </row>
    <row r="19" spans="2:52">
      <c r="B19" t="s">
        <v>594</v>
      </c>
      <c r="C19">
        <f>Qe_selected*Re_fl</f>
        <v>25.938223012438471</v>
      </c>
      <c r="F19" t="s">
        <v>612</v>
      </c>
      <c r="G19">
        <f>SQRT(Lr/Cr)</f>
        <v>25.819888974716115</v>
      </c>
      <c r="L19" t="str">
        <f>'DESIGN INPUTS AND CALCULATIONS'!C90</f>
        <v>Discrete Inductor</v>
      </c>
    </row>
    <row r="20" spans="2:52">
      <c r="F20" t="s">
        <v>613</v>
      </c>
      <c r="G20">
        <f>G19/Re_fl</f>
        <v>0.35835762636632357</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0.36</v>
      </c>
      <c r="C24" s="20">
        <f t="shared" ref="C24:C95" si="1">Ln_selected</f>
        <v>6</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0.36</v>
      </c>
      <c r="C25" s="20">
        <f t="shared" si="1"/>
        <v>6</v>
      </c>
      <c r="D25" s="20">
        <f>D24+0.05</f>
        <v>0.05</v>
      </c>
      <c r="E25" s="20">
        <f t="shared" ref="E25:E88" si="2">D25^2</f>
        <v>2.5000000000000005E-3</v>
      </c>
      <c r="F25" s="20">
        <f t="shared" ref="F25:F88" si="3">($C$18*(1-(1-($C$17^2))/(E25)))^2</f>
        <v>6944.4444444444362</v>
      </c>
      <c r="G25" s="20">
        <f t="shared" ref="G25:G88" si="4">((B25/$C$17)*(D25-(1/D25)))^2</f>
        <v>63.680399999999977</v>
      </c>
      <c r="H25" s="20">
        <f t="shared" ref="H25:H88" si="5">SQRT(F25+G25)</f>
        <v>83.714543804791987</v>
      </c>
      <c r="I25" s="20">
        <f t="shared" ref="I25:I88" si="6">1/(H25)</f>
        <v>1.1945355664026901E-2</v>
      </c>
      <c r="J25" s="20">
        <f t="shared" ref="J25:J88" si="7">SQRT(F25)</f>
        <v>83.333333333333286</v>
      </c>
      <c r="K25" s="20">
        <f t="shared" ref="K25:K88" si="8">1/J25</f>
        <v>1.2000000000000007E-2</v>
      </c>
      <c r="L25" s="20">
        <f>IF('DESIGN INPUTS AND CALCULATIONS'!$C$90="Integrated Leakage",'Integrated Leakage'!I25,'tables and calculations'!$S67)</f>
        <v>1.5176217296185816E-2</v>
      </c>
      <c r="M25" s="20">
        <f>IF('DESIGN INPUTS AND CALCULATIONS'!$C$90="Integrated Leakage",'Integrated Leakage'!K25,'tables and calculations'!$AO67)</f>
        <v>1.5267174864358253E-2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0.36</v>
      </c>
      <c r="C26" s="20">
        <f t="shared" si="1"/>
        <v>6</v>
      </c>
      <c r="D26" s="20">
        <f t="shared" ref="D26:D89" si="9">D25+0.05</f>
        <v>0.1</v>
      </c>
      <c r="E26" s="20">
        <f t="shared" si="2"/>
        <v>1.0000000000000002E-2</v>
      </c>
      <c r="F26" s="20">
        <f t="shared" si="3"/>
        <v>399.99999999999955</v>
      </c>
      <c r="G26" s="20">
        <f t="shared" si="4"/>
        <v>15.6816</v>
      </c>
      <c r="H26" s="20">
        <f t="shared" si="5"/>
        <v>20.388271138083276</v>
      </c>
      <c r="I26" s="20">
        <f t="shared" si="6"/>
        <v>4.9047807596206569E-2</v>
      </c>
      <c r="J26" s="20">
        <f t="shared" si="7"/>
        <v>19.999999999999989</v>
      </c>
      <c r="K26" s="20">
        <f t="shared" si="8"/>
        <v>5.0000000000000024E-2</v>
      </c>
      <c r="L26" s="20">
        <f>IF('DESIGN INPUTS AND CALCULATIONS'!$C$90="Integrated Leakage",'Integrated Leakage'!I26,'tables and calculations'!$S68)</f>
        <v>6.2875414165222465E-2</v>
      </c>
      <c r="M26" s="20">
        <f>IF('DESIGN INPUTS AND CALCULATIONS'!$C$90="Integrated Leakage",'Integrated Leakage'!K26,'tables and calculations'!$AO68)</f>
        <v>6.4516115872582977E-2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0.36</v>
      </c>
      <c r="C27" s="20">
        <f t="shared" si="1"/>
        <v>6</v>
      </c>
      <c r="D27" s="20">
        <f t="shared" si="9"/>
        <v>0.15000000000000002</v>
      </c>
      <c r="E27" s="20">
        <f t="shared" si="2"/>
        <v>2.2500000000000006E-2</v>
      </c>
      <c r="F27" s="20">
        <f t="shared" si="3"/>
        <v>68.419448254839111</v>
      </c>
      <c r="G27" s="20">
        <f t="shared" si="4"/>
        <v>6.7947111111111074</v>
      </c>
      <c r="H27" s="20">
        <f t="shared" si="5"/>
        <v>8.6726097206060313</v>
      </c>
      <c r="I27" s="20">
        <f t="shared" si="6"/>
        <v>0.11530554610615192</v>
      </c>
      <c r="J27" s="20">
        <f t="shared" si="7"/>
        <v>8.271604938271599</v>
      </c>
      <c r="K27" s="20">
        <f t="shared" si="8"/>
        <v>0.12089552238805978</v>
      </c>
      <c r="L27" s="20">
        <f>IF('DESIGN INPUTS AND CALCULATIONS'!$C$90="Integrated Leakage",'Integrated Leakage'!I27,'tables and calculations'!$S69)</f>
        <v>0.1499896793893222</v>
      </c>
      <c r="M27" s="20">
        <f>IF('DESIGN INPUTS AND CALCULATIONS'!$C$90="Integrated Leakage",'Integrated Leakage'!K27,'tables and calculations'!$AO69)</f>
        <v>0.16023730136411285</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0.36</v>
      </c>
      <c r="C28" s="20">
        <f t="shared" si="1"/>
        <v>6</v>
      </c>
      <c r="D28" s="20">
        <f t="shared" si="9"/>
        <v>0.2</v>
      </c>
      <c r="E28" s="20">
        <f t="shared" si="2"/>
        <v>4.0000000000000008E-2</v>
      </c>
      <c r="F28" s="20">
        <f t="shared" si="3"/>
        <v>17.361111111111093</v>
      </c>
      <c r="G28" s="20">
        <f t="shared" si="4"/>
        <v>3.686399999999999</v>
      </c>
      <c r="H28" s="20">
        <f t="shared" si="5"/>
        <v>4.5877566534321641</v>
      </c>
      <c r="I28" s="20">
        <f t="shared" si="6"/>
        <v>0.21797145654006869</v>
      </c>
      <c r="J28" s="20">
        <f t="shared" si="7"/>
        <v>4.1666666666666643</v>
      </c>
      <c r="K28" s="20">
        <f t="shared" si="8"/>
        <v>0.24000000000000013</v>
      </c>
      <c r="L28" s="20">
        <f>IF('DESIGN INPUTS AND CALCULATIONS'!$C$90="Integrated Leakage",'Integrated Leakage'!I28,'tables and calculations'!$S70)</f>
        <v>0.28884386869888662</v>
      </c>
      <c r="M28" s="20">
        <f>IF('DESIGN INPUTS AND CALCULATIONS'!$C$90="Integrated Leakage",'Integrated Leakage'!K28,'tables and calculations'!$AO70)</f>
        <v>0.33333290666748638</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0.36</v>
      </c>
      <c r="C29" s="20">
        <f t="shared" si="1"/>
        <v>6</v>
      </c>
      <c r="D29" s="20">
        <f t="shared" si="9"/>
        <v>0.25</v>
      </c>
      <c r="E29" s="20">
        <f t="shared" si="2"/>
        <v>6.25E-2</v>
      </c>
      <c r="F29" s="20">
        <f t="shared" si="3"/>
        <v>5.1377777777777736</v>
      </c>
      <c r="G29" s="20">
        <f t="shared" si="4"/>
        <v>2.2499999999999991</v>
      </c>
      <c r="H29" s="20">
        <f t="shared" si="5"/>
        <v>2.7180466842528244</v>
      </c>
      <c r="I29" s="20">
        <f t="shared" si="6"/>
        <v>0.36791126723229711</v>
      </c>
      <c r="J29" s="20">
        <f t="shared" si="7"/>
        <v>2.2666666666666657</v>
      </c>
      <c r="K29" s="20">
        <f t="shared" si="8"/>
        <v>0.4411764705882355</v>
      </c>
      <c r="L29" s="20">
        <f>IF('DESIGN INPUTS AND CALCULATIONS'!$C$90="Integrated Leakage",'Integrated Leakage'!I29,'tables and calculations'!$S71)</f>
        <v>0.4955294308314443</v>
      </c>
      <c r="M29" s="20">
        <f>IF('DESIGN INPUTS AND CALCULATIONS'!$C$90="Integrated Leakage",'Integrated Leakage'!K29,'tables and calculations'!$AO71)</f>
        <v>0.6666645833430993</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0.36</v>
      </c>
      <c r="C30" s="20">
        <f t="shared" si="1"/>
        <v>6</v>
      </c>
      <c r="D30" s="20">
        <f t="shared" si="9"/>
        <v>0.3</v>
      </c>
      <c r="E30" s="20">
        <f t="shared" si="2"/>
        <v>0.09</v>
      </c>
      <c r="F30" s="20">
        <f t="shared" si="3"/>
        <v>1.5241579027587251</v>
      </c>
      <c r="G30" s="20">
        <f t="shared" si="4"/>
        <v>1.4721777777777778</v>
      </c>
      <c r="H30" s="20">
        <f t="shared" si="5"/>
        <v>1.7309926864480112</v>
      </c>
      <c r="I30" s="20">
        <f t="shared" si="6"/>
        <v>0.57770319183265606</v>
      </c>
      <c r="J30" s="20">
        <f t="shared" si="7"/>
        <v>1.2345679012345676</v>
      </c>
      <c r="K30" s="20">
        <f t="shared" si="8"/>
        <v>0.81000000000000016</v>
      </c>
      <c r="L30" s="20">
        <f>IF('DESIGN INPUTS AND CALCULATIONS'!$C$90="Integrated Leakage",'Integrated Leakage'!I30,'tables and calculations'!$S72)</f>
        <v>0.77569675013518735</v>
      </c>
      <c r="M30" s="20">
        <f>IF('DESIGN INPUTS AND CALCULATIONS'!$C$90="Integrated Leakage",'Integrated Leakage'!K30,'tables and calculations'!$AO72)</f>
        <v>1.4594451580117298</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0.36</v>
      </c>
      <c r="C31" s="20">
        <f t="shared" si="1"/>
        <v>6</v>
      </c>
      <c r="D31" s="20">
        <f t="shared" si="9"/>
        <v>0.35</v>
      </c>
      <c r="E31" s="20">
        <f t="shared" si="2"/>
        <v>0.12249999999999998</v>
      </c>
      <c r="F31" s="20">
        <f t="shared" si="3"/>
        <v>0.37484381507705083</v>
      </c>
      <c r="G31" s="20">
        <f t="shared" si="4"/>
        <v>1.0057224489795915</v>
      </c>
      <c r="H31" s="20">
        <f t="shared" si="5"/>
        <v>1.174975005715714</v>
      </c>
      <c r="I31" s="20">
        <f t="shared" si="6"/>
        <v>0.85108193377344976</v>
      </c>
      <c r="J31" s="20">
        <f t="shared" si="7"/>
        <v>0.61224489795918335</v>
      </c>
      <c r="K31" s="20">
        <f t="shared" si="8"/>
        <v>1.6333333333333342</v>
      </c>
      <c r="L31" s="20">
        <f>IF('DESIGN INPUTS AND CALCULATIONS'!$C$90="Integrated Leakage",'Integrated Leakage'!I31,'tables and calculations'!$S73)</f>
        <v>1.083236285162281</v>
      </c>
      <c r="M31" s="20">
        <f>IF('DESIGN INPUTS AND CALCULATIONS'!$C$90="Integrated Leakage",'Integrated Leakage'!K31,'tables and calculations'!$AO73)</f>
        <v>5.1574635245568734</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0.36</v>
      </c>
      <c r="C32" s="20">
        <f t="shared" si="1"/>
        <v>6</v>
      </c>
      <c r="D32" s="20">
        <f t="shared" si="9"/>
        <v>0.39999999999999997</v>
      </c>
      <c r="E32" s="20">
        <f t="shared" si="2"/>
        <v>0.15999999999999998</v>
      </c>
      <c r="F32" s="20">
        <f t="shared" si="3"/>
        <v>4.3402777777777679E-2</v>
      </c>
      <c r="G32" s="20">
        <f t="shared" si="4"/>
        <v>0.70559999999999989</v>
      </c>
      <c r="H32" s="20">
        <f t="shared" si="5"/>
        <v>0.86544946575624948</v>
      </c>
      <c r="I32" s="20">
        <f t="shared" si="6"/>
        <v>1.1554689667826847</v>
      </c>
      <c r="J32" s="20">
        <f t="shared" si="7"/>
        <v>0.20833333333333309</v>
      </c>
      <c r="K32" s="20">
        <f t="shared" si="8"/>
        <v>4.8000000000000052</v>
      </c>
      <c r="L32" s="20">
        <f>IF('DESIGN INPUTS AND CALCULATIONS'!$C$90="Integrated Leakage",'Integrated Leakage'!I32,'tables and calculations'!$S74)</f>
        <v>1.3050327162589348</v>
      </c>
      <c r="M32" s="20">
        <f>IF('DESIGN INPUTS AND CALCULATIONS'!$C$90="Integrated Leakage",'Integrated Leakage'!K32,'tables and calculations'!$AO74)</f>
        <v>7.9988712789220617</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0.36</v>
      </c>
      <c r="C33" s="20">
        <f t="shared" si="1"/>
        <v>6</v>
      </c>
      <c r="D33" s="20">
        <f t="shared" si="9"/>
        <v>0.44999999999999996</v>
      </c>
      <c r="E33" s="20">
        <f t="shared" si="2"/>
        <v>0.20249999999999996</v>
      </c>
      <c r="F33" s="20">
        <f t="shared" si="3"/>
        <v>4.7041910578973101E-3</v>
      </c>
      <c r="G33" s="20">
        <f t="shared" si="4"/>
        <v>0.50252345679012345</v>
      </c>
      <c r="H33" s="20">
        <f t="shared" si="5"/>
        <v>0.71219916304922792</v>
      </c>
      <c r="I33" s="20">
        <f t="shared" si="6"/>
        <v>1.4041016219656508</v>
      </c>
      <c r="J33" s="20">
        <f t="shared" si="7"/>
        <v>6.8587105624142719E-2</v>
      </c>
      <c r="K33" s="20">
        <f t="shared" si="8"/>
        <v>14.579999999999988</v>
      </c>
      <c r="L33" s="20">
        <f>IF('DESIGN INPUTS AND CALCULATIONS'!$C$90="Integrated Leakage",'Integrated Leakage'!I33,'tables and calculations'!$S77)</f>
        <v>1.3799738553473901</v>
      </c>
      <c r="M33" s="20">
        <f>IF('DESIGN INPUTS AND CALCULATIONS'!$C$90="Integrated Leakage",'Integrated Leakage'!K33,'tables and calculations'!$AO77)</f>
        <v>2.9101409366080859</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0.36</v>
      </c>
      <c r="C34" s="20">
        <f t="shared" si="1"/>
        <v>6</v>
      </c>
      <c r="D34" s="20">
        <f t="shared" si="9"/>
        <v>0.49999999999999994</v>
      </c>
      <c r="E34" s="20">
        <f t="shared" si="2"/>
        <v>0.24999999999999994</v>
      </c>
      <c r="F34" s="20">
        <f t="shared" si="3"/>
        <v>7.1111111111111111E-2</v>
      </c>
      <c r="G34" s="20">
        <f t="shared" si="4"/>
        <v>0.36</v>
      </c>
      <c r="H34" s="20">
        <f t="shared" si="5"/>
        <v>0.65659052011974028</v>
      </c>
      <c r="I34" s="20">
        <f t="shared" si="6"/>
        <v>1.5230192477004287</v>
      </c>
      <c r="J34" s="20">
        <f t="shared" si="7"/>
        <v>0.26666666666666666</v>
      </c>
      <c r="K34" s="20">
        <f t="shared" si="8"/>
        <v>3.75</v>
      </c>
      <c r="L34" s="20">
        <f>IF('DESIGN INPUTS AND CALCULATIONS'!$C$90="Integrated Leakage",'Integrated Leakage'!I34,'tables and calculations'!$S78)</f>
        <v>1.3588160629966097</v>
      </c>
      <c r="M34" s="20">
        <f>IF('DESIGN INPUTS AND CALCULATIONS'!$C$90="Integrated Leakage",'Integrated Leakage'!K34,'tables and calculations'!$AO78)</f>
        <v>1.9999910000607508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0.36</v>
      </c>
      <c r="C35" s="20">
        <f t="shared" si="1"/>
        <v>6</v>
      </c>
      <c r="D35" s="20">
        <f t="shared" si="9"/>
        <v>0.54999999999999993</v>
      </c>
      <c r="E35" s="20">
        <f t="shared" si="2"/>
        <v>0.30249999999999994</v>
      </c>
      <c r="F35" s="20">
        <f t="shared" si="3"/>
        <v>0.17075336384126777</v>
      </c>
      <c r="G35" s="20">
        <f t="shared" si="4"/>
        <v>0.25732561983471081</v>
      </c>
      <c r="H35" s="20">
        <f t="shared" si="5"/>
        <v>0.65427745160289497</v>
      </c>
      <c r="I35" s="20">
        <f t="shared" si="6"/>
        <v>1.5284035810039451</v>
      </c>
      <c r="J35" s="20">
        <f t="shared" si="7"/>
        <v>0.41322314049586789</v>
      </c>
      <c r="K35" s="20">
        <f t="shared" si="8"/>
        <v>2.4199999999999995</v>
      </c>
      <c r="L35" s="20">
        <f>IF('DESIGN INPUTS AND CALCULATIONS'!$C$90="Integrated Leakage",'Integrated Leakage'!I35,'tables and calculations'!$S81)</f>
        <v>1.3046302812295334</v>
      </c>
      <c r="M35" s="20">
        <f>IF('DESIGN INPUTS AND CALCULATIONS'!$C$90="Integrated Leakage",'Integrated Leakage'!K35,'tables and calculations'!$AO81)</f>
        <v>1.6241576285896306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0.36</v>
      </c>
      <c r="C36" s="20">
        <f t="shared" si="1"/>
        <v>6</v>
      </c>
      <c r="D36" s="20">
        <f t="shared" si="9"/>
        <v>0.6</v>
      </c>
      <c r="E36" s="20">
        <f t="shared" si="2"/>
        <v>0.36</v>
      </c>
      <c r="F36" s="20">
        <f t="shared" si="3"/>
        <v>0.27530102118579497</v>
      </c>
      <c r="G36" s="20">
        <f t="shared" si="4"/>
        <v>0.18204444444444448</v>
      </c>
      <c r="H36" s="20">
        <f t="shared" si="5"/>
        <v>0.67627321818200037</v>
      </c>
      <c r="I36" s="20">
        <f t="shared" si="6"/>
        <v>1.4786922993760747</v>
      </c>
      <c r="J36" s="20">
        <f t="shared" si="7"/>
        <v>0.52469135802469147</v>
      </c>
      <c r="K36" s="20">
        <f t="shared" si="8"/>
        <v>1.9058823529411761</v>
      </c>
      <c r="L36" s="20">
        <f>IF('DESIGN INPUTS AND CALCULATIONS'!$C$90="Integrated Leakage",'Integrated Leakage'!I36,'tables and calculations'!$S82)</f>
        <v>1.2474153602667506</v>
      </c>
      <c r="M36" s="20">
        <f>IF('DESIGN INPUTS AND CALCULATIONS'!$C$90="Integrated Leakage",'Integrated Leakage'!K36,'tables and calculations'!$AO82)</f>
        <v>1.4210509990639011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0.36</v>
      </c>
      <c r="C37" s="20">
        <f t="shared" si="1"/>
        <v>6</v>
      </c>
      <c r="D37" s="20">
        <f t="shared" si="9"/>
        <v>0.65</v>
      </c>
      <c r="E37" s="20">
        <f t="shared" si="2"/>
        <v>0.42250000000000004</v>
      </c>
      <c r="F37" s="20">
        <f t="shared" si="3"/>
        <v>0.37385868064065636</v>
      </c>
      <c r="G37" s="20">
        <f t="shared" si="4"/>
        <v>0.12629822485207096</v>
      </c>
      <c r="H37" s="20">
        <f t="shared" si="5"/>
        <v>0.70721772142157702</v>
      </c>
      <c r="I37" s="20">
        <f t="shared" si="6"/>
        <v>1.4139917167091089</v>
      </c>
      <c r="J37" s="20">
        <f t="shared" si="7"/>
        <v>0.61143984220907321</v>
      </c>
      <c r="K37" s="20">
        <f t="shared" si="8"/>
        <v>1.6354838709677413</v>
      </c>
      <c r="L37" s="20">
        <f>IF('DESIGN INPUTS AND CALCULATIONS'!$C$90="Integrated Leakage",'Integrated Leakage'!I37,'tables and calculations'!$S83)</f>
        <v>1.196444513113567</v>
      </c>
      <c r="M37" s="20">
        <f>IF('DESIGN INPUTS AND CALCULATIONS'!$C$90="Integrated Leakage",'Integrated Leakage'!K37,'tables and calculations'!$AO83)</f>
        <v>1.2950182999014366</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0.36</v>
      </c>
      <c r="C38" s="20">
        <f t="shared" si="1"/>
        <v>6</v>
      </c>
      <c r="D38" s="20">
        <f t="shared" si="9"/>
        <v>0.70000000000000007</v>
      </c>
      <c r="E38" s="20">
        <f t="shared" si="2"/>
        <v>0.4900000000000001</v>
      </c>
      <c r="F38" s="20">
        <f t="shared" si="3"/>
        <v>0.46277014207043404</v>
      </c>
      <c r="G38" s="20">
        <f t="shared" si="4"/>
        <v>8.4930612244897896E-2</v>
      </c>
      <c r="H38" s="20">
        <f t="shared" si="5"/>
        <v>0.74006807410895115</v>
      </c>
      <c r="I38" s="20">
        <f t="shared" si="6"/>
        <v>1.3512270492197753</v>
      </c>
      <c r="J38" s="20">
        <f t="shared" si="7"/>
        <v>0.68027210884353773</v>
      </c>
      <c r="K38" s="20">
        <f t="shared" si="8"/>
        <v>1.4699999999999993</v>
      </c>
      <c r="L38" s="20">
        <f>IF('DESIGN INPUTS AND CALCULATIONS'!$C$90="Integrated Leakage",'Integrated Leakage'!I38,'tables and calculations'!$S84)</f>
        <v>1.1532049181786925</v>
      </c>
      <c r="M38" s="20">
        <f>IF('DESIGN INPUTS AND CALCULATIONS'!$C$90="Integrated Leakage",'Integrated Leakage'!K38,'tables and calculations'!$AO84)</f>
        <v>1.2098760731673095</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0.36</v>
      </c>
      <c r="C39" s="20">
        <f t="shared" si="1"/>
        <v>6</v>
      </c>
      <c r="D39" s="20">
        <f t="shared" si="9"/>
        <v>0.75000000000000011</v>
      </c>
      <c r="E39" s="20">
        <f t="shared" si="2"/>
        <v>0.56250000000000022</v>
      </c>
      <c r="F39" s="20">
        <f t="shared" si="3"/>
        <v>0.54140527358634405</v>
      </c>
      <c r="G39" s="20">
        <f t="shared" si="4"/>
        <v>5.4444444444444358E-2</v>
      </c>
      <c r="H39" s="20">
        <f t="shared" si="5"/>
        <v>0.77191302491329195</v>
      </c>
      <c r="I39" s="20">
        <f t="shared" si="6"/>
        <v>1.2954827392792456</v>
      </c>
      <c r="J39" s="20">
        <f t="shared" si="7"/>
        <v>0.73580246913580283</v>
      </c>
      <c r="K39" s="20">
        <f t="shared" si="8"/>
        <v>1.3590604026845632</v>
      </c>
      <c r="L39" s="20">
        <f>IF('DESIGN INPUTS AND CALCULATIONS'!$C$90="Integrated Leakage",'Integrated Leakage'!I39,'tables and calculations'!$S85)</f>
        <v>1.1168865711882783</v>
      </c>
      <c r="M39" s="20">
        <f>IF('DESIGN INPUTS AND CALCULATIONS'!$C$90="Integrated Leakage",'Integrated Leakage'!K39,'tables and calculations'!$AO85)</f>
        <v>1.1489359121703191</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0.36</v>
      </c>
      <c r="C40" s="20">
        <f t="shared" si="1"/>
        <v>6</v>
      </c>
      <c r="D40" s="20">
        <f t="shared" si="9"/>
        <v>0.80000000000000016</v>
      </c>
      <c r="E40" s="20">
        <f t="shared" si="2"/>
        <v>0.64000000000000024</v>
      </c>
      <c r="F40" s="20">
        <f t="shared" si="3"/>
        <v>0.61035156250000056</v>
      </c>
      <c r="G40" s="20">
        <f t="shared" si="4"/>
        <v>3.2399999999999936E-2</v>
      </c>
      <c r="H40" s="20">
        <f t="shared" si="5"/>
        <v>0.80171788211315365</v>
      </c>
      <c r="I40" s="20">
        <f t="shared" si="6"/>
        <v>1.247321560751792</v>
      </c>
      <c r="J40" s="20">
        <f t="shared" si="7"/>
        <v>0.78125000000000033</v>
      </c>
      <c r="K40" s="20">
        <f t="shared" si="8"/>
        <v>1.2799999999999994</v>
      </c>
      <c r="L40" s="20">
        <f>IF('DESIGN INPUTS AND CALCULATIONS'!$C$90="Integrated Leakage",'Integrated Leakage'!I40,'tables and calculations'!$S86)</f>
        <v>1.0862297055060888</v>
      </c>
      <c r="M40" s="20">
        <f>IF('DESIGN INPUTS AND CALCULATIONS'!$C$90="Integrated Leakage",'Integrated Leakage'!K40,'tables and calculations'!$AO86)</f>
        <v>1.1034481398269957</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0.36</v>
      </c>
      <c r="C41" s="20">
        <f t="shared" si="1"/>
        <v>6</v>
      </c>
      <c r="D41" s="20">
        <f t="shared" si="9"/>
        <v>0.8500000000000002</v>
      </c>
      <c r="E41" s="20">
        <f t="shared" si="2"/>
        <v>0.72250000000000036</v>
      </c>
      <c r="F41" s="20">
        <f t="shared" si="3"/>
        <v>0.67062309013435129</v>
      </c>
      <c r="G41" s="20">
        <f t="shared" si="4"/>
        <v>1.705328719723179E-2</v>
      </c>
      <c r="H41" s="20">
        <f t="shared" si="5"/>
        <v>0.82926255030091833</v>
      </c>
      <c r="I41" s="20">
        <f t="shared" si="6"/>
        <v>1.2058907032967128</v>
      </c>
      <c r="J41" s="20">
        <f t="shared" si="7"/>
        <v>0.81891580161476385</v>
      </c>
      <c r="K41" s="20">
        <f t="shared" si="8"/>
        <v>1.2211267605633798</v>
      </c>
      <c r="L41" s="20">
        <f>IF('DESIGN INPUTS AND CALCULATIONS'!$C$90="Integrated Leakage",'Integrated Leakage'!I41,'tables and calculations'!$S87)</f>
        <v>1.0600674103293424</v>
      </c>
      <c r="M41" s="20">
        <f>IF('DESIGN INPUTS AND CALCULATIONS'!$C$90="Integrated Leakage",'Integrated Leakage'!K41,'tables and calculations'!$AO87)</f>
        <v>1.0683918019226357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0.36</v>
      </c>
      <c r="C42" s="20">
        <f t="shared" si="1"/>
        <v>6</v>
      </c>
      <c r="D42" s="20">
        <f t="shared" si="9"/>
        <v>0.90000000000000024</v>
      </c>
      <c r="E42" s="20">
        <f t="shared" si="2"/>
        <v>0.81000000000000039</v>
      </c>
      <c r="F42" s="20">
        <f t="shared" si="3"/>
        <v>0.72331641706228955</v>
      </c>
      <c r="G42" s="20">
        <f t="shared" si="4"/>
        <v>7.1308641975308205E-3</v>
      </c>
      <c r="H42" s="20">
        <f t="shared" si="5"/>
        <v>0.85466208600816052</v>
      </c>
      <c r="I42" s="20">
        <f t="shared" si="6"/>
        <v>1.170053072870781</v>
      </c>
      <c r="J42" s="20">
        <f t="shared" si="7"/>
        <v>0.85048010973936927</v>
      </c>
      <c r="K42" s="20">
        <f t="shared" si="8"/>
        <v>1.1758064516129028</v>
      </c>
      <c r="L42" s="20">
        <f>IF('DESIGN INPUTS AND CALCULATIONS'!$C$90="Integrated Leakage",'Integrated Leakage'!I42,'tables and calculations'!$S88)</f>
        <v>1.037445384500262</v>
      </c>
      <c r="M42" s="20">
        <f>IF('DESIGN INPUTS AND CALCULATIONS'!$C$90="Integrated Leakage",'Integrated Leakage'!K42,'tables and calculations'!$AO88)</f>
        <v>1.0406851997234114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0.36</v>
      </c>
      <c r="C43" s="20">
        <f t="shared" si="1"/>
        <v>6</v>
      </c>
      <c r="D43" s="20">
        <f t="shared" si="9"/>
        <v>0.95000000000000029</v>
      </c>
      <c r="E43" s="20">
        <f t="shared" si="2"/>
        <v>0.90250000000000052</v>
      </c>
      <c r="F43" s="20">
        <f t="shared" si="3"/>
        <v>0.76946752847029909</v>
      </c>
      <c r="G43" s="20">
        <f t="shared" si="4"/>
        <v>1.685318559556768E-3</v>
      </c>
      <c r="H43" s="20">
        <f t="shared" si="5"/>
        <v>0.87815308860691021</v>
      </c>
      <c r="I43" s="20">
        <f t="shared" si="6"/>
        <v>1.1387536102462339</v>
      </c>
      <c r="J43" s="20">
        <f t="shared" si="7"/>
        <v>0.87719298245614064</v>
      </c>
      <c r="K43" s="20">
        <f t="shared" si="8"/>
        <v>1.1399999999999997</v>
      </c>
      <c r="L43" s="20">
        <f>IF('DESIGN INPUTS AND CALCULATIONS'!$C$90="Integrated Leakage",'Integrated Leakage'!I43,'tables and calculations'!$S89)</f>
        <v>1.0176156565129186</v>
      </c>
      <c r="M43" s="20">
        <f>IF('DESIGN INPUTS AND CALCULATIONS'!$C$90="Integrated Leakage",'Integrated Leakage'!K43,'tables and calculations'!$AO89)</f>
        <v>1.0183356785003961</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0.36</v>
      </c>
      <c r="C44" s="20">
        <f t="shared" si="1"/>
        <v>6</v>
      </c>
      <c r="D44" s="20">
        <f t="shared" si="9"/>
        <v>1.0000000000000002</v>
      </c>
      <c r="E44" s="20">
        <f t="shared" si="2"/>
        <v>1.0000000000000004</v>
      </c>
      <c r="F44" s="20">
        <f t="shared" si="3"/>
        <v>0.81000000000000039</v>
      </c>
      <c r="G44" s="20">
        <f t="shared" si="4"/>
        <v>3.1554436208840467E-32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0.36</v>
      </c>
      <c r="C45" s="20">
        <f t="shared" si="1"/>
        <v>6</v>
      </c>
      <c r="D45" s="20">
        <f t="shared" si="9"/>
        <v>1.0500000000000003</v>
      </c>
      <c r="E45" s="20">
        <f t="shared" si="2"/>
        <v>1.1025000000000005</v>
      </c>
      <c r="F45" s="20">
        <f t="shared" si="3"/>
        <v>0.84571402163694853</v>
      </c>
      <c r="G45" s="20">
        <f t="shared" si="4"/>
        <v>1.5247165532879985E-3</v>
      </c>
      <c r="H45" s="20">
        <f t="shared" si="5"/>
        <v>0.92045572310146273</v>
      </c>
      <c r="I45" s="20">
        <f t="shared" si="6"/>
        <v>1.0864183631022619</v>
      </c>
      <c r="J45" s="20">
        <f t="shared" si="7"/>
        <v>0.91962711010330078</v>
      </c>
      <c r="K45" s="20">
        <f t="shared" si="8"/>
        <v>1.0873972602739723</v>
      </c>
      <c r="L45" s="20">
        <f>IF('DESIGN INPUTS AND CALCULATIONS'!$C$90="Integrated Leakage",'Integrated Leakage'!I45,'tables and calculations'!$S91)</f>
        <v>0.9841522041439541</v>
      </c>
      <c r="M45" s="20">
        <f>IF('DESIGN INPUTS AND CALCULATIONS'!$C$90="Integrated Leakage",'Integrated Leakage'!K45,'tables and calculations'!$AO91)</f>
        <v>0.98474134267745184</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0.36</v>
      </c>
      <c r="C46" s="20">
        <f t="shared" si="1"/>
        <v>6</v>
      </c>
      <c r="D46" s="20">
        <f t="shared" si="9"/>
        <v>1.1000000000000003</v>
      </c>
      <c r="E46" s="20">
        <f t="shared" si="2"/>
        <v>1.2100000000000006</v>
      </c>
      <c r="F46" s="20">
        <f t="shared" si="3"/>
        <v>0.8772928382244688</v>
      </c>
      <c r="G46" s="20">
        <f t="shared" si="4"/>
        <v>5.8314049586777189E-3</v>
      </c>
      <c r="H46" s="20">
        <f t="shared" si="5"/>
        <v>0.9397469037901357</v>
      </c>
      <c r="I46" s="20">
        <f t="shared" si="6"/>
        <v>1.0641163019179471</v>
      </c>
      <c r="J46" s="20">
        <f t="shared" si="7"/>
        <v>0.93663911845730041</v>
      </c>
      <c r="K46" s="20">
        <f t="shared" si="8"/>
        <v>1.0676470588235292</v>
      </c>
      <c r="L46" s="20">
        <f>IF('DESIGN INPUTS AND CALCULATIONS'!$C$90="Integrated Leakage",'Integrated Leakage'!I46,'tables and calculations'!$S92)</f>
        <v>0.96972669328686789</v>
      </c>
      <c r="M46" s="20">
        <f>IF('DESIGN INPUTS AND CALCULATIONS'!$C$90="Integrated Leakage",'Integrated Leakage'!K46,'tables and calculations'!$AO92)</f>
        <v>0.97188753347175427</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0.36</v>
      </c>
      <c r="C47" s="20">
        <f t="shared" si="1"/>
        <v>6</v>
      </c>
      <c r="D47" s="20">
        <f t="shared" si="9"/>
        <v>1.1500000000000004</v>
      </c>
      <c r="E47" s="20">
        <f t="shared" si="2"/>
        <v>1.3225000000000009</v>
      </c>
      <c r="F47" s="20">
        <f t="shared" si="3"/>
        <v>0.90531567727546924</v>
      </c>
      <c r="G47" s="20">
        <f t="shared" si="4"/>
        <v>1.2582986767485876E-2</v>
      </c>
      <c r="H47" s="20">
        <f t="shared" si="5"/>
        <v>0.95807028136925065</v>
      </c>
      <c r="I47" s="20">
        <f t="shared" si="6"/>
        <v>1.0437647628218092</v>
      </c>
      <c r="J47" s="20">
        <f t="shared" si="7"/>
        <v>0.95148078134845648</v>
      </c>
      <c r="K47" s="20">
        <f t="shared" si="8"/>
        <v>1.0509933774834435</v>
      </c>
      <c r="L47" s="20">
        <f>IF('DESIGN INPUTS AND CALCULATIONS'!$C$90="Integrated Leakage",'Integrated Leakage'!I47,'tables and calculations'!$S93)</f>
        <v>0.95645423349159531</v>
      </c>
      <c r="M47" s="20">
        <f>IF('DESIGN INPUTS AND CALCULATIONS'!$C$90="Integrated Leakage",'Integrated Leakage'!K47,'tables and calculations'!$AO93)</f>
        <v>0.96094456092974545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0.36</v>
      </c>
      <c r="C48" s="20">
        <f t="shared" si="1"/>
        <v>6</v>
      </c>
      <c r="D48" s="20">
        <f t="shared" si="9"/>
        <v>1.2000000000000004</v>
      </c>
      <c r="E48" s="20">
        <f t="shared" si="2"/>
        <v>1.4400000000000011</v>
      </c>
      <c r="F48" s="20">
        <f t="shared" si="3"/>
        <v>0.93027215744551173</v>
      </c>
      <c r="G48" s="20">
        <f t="shared" si="4"/>
        <v>2.1511111111111193E-2</v>
      </c>
      <c r="H48" s="20">
        <f t="shared" si="5"/>
        <v>0.97559380305361865</v>
      </c>
      <c r="I48" s="20">
        <f t="shared" si="6"/>
        <v>1.0250167609408647</v>
      </c>
      <c r="J48" s="20">
        <f t="shared" si="7"/>
        <v>0.96450617283950635</v>
      </c>
      <c r="K48" s="20">
        <f t="shared" si="8"/>
        <v>1.0367999999999997</v>
      </c>
      <c r="L48" s="20">
        <f>IF('DESIGN INPUTS AND CALCULATIONS'!$C$90="Integrated Leakage",'Integrated Leakage'!I48,'tables and calculations'!$S94)</f>
        <v>0.94412363064485272</v>
      </c>
      <c r="M48" s="20">
        <f>IF('DESIGN INPUTS AND CALCULATIONS'!$C$90="Integrated Leakage",'Integrated Leakage'!K48,'tables and calculations'!$AO94)</f>
        <v>0.95154179230453773</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0.36</v>
      </c>
      <c r="C49" s="20">
        <f t="shared" si="1"/>
        <v>6</v>
      </c>
      <c r="D49" s="20">
        <f t="shared" si="9"/>
        <v>1.2500000000000004</v>
      </c>
      <c r="E49" s="20">
        <f t="shared" si="2"/>
        <v>1.5625000000000011</v>
      </c>
      <c r="F49" s="20">
        <f t="shared" si="3"/>
        <v>0.9525760000000002</v>
      </c>
      <c r="G49" s="20">
        <f t="shared" si="4"/>
        <v>3.2400000000000095E-2</v>
      </c>
      <c r="H49" s="20">
        <f t="shared" si="5"/>
        <v>0.99245957096498405</v>
      </c>
      <c r="I49" s="20">
        <f t="shared" si="6"/>
        <v>1.0075977190966925</v>
      </c>
      <c r="J49" s="20">
        <f t="shared" si="7"/>
        <v>0.97600000000000009</v>
      </c>
      <c r="K49" s="20">
        <f t="shared" si="8"/>
        <v>1.0245901639344261</v>
      </c>
      <c r="L49" s="20">
        <f>IF('DESIGN INPUTS AND CALCULATIONS'!$C$90="Integrated Leakage",'Integrated Leakage'!I49,'tables and calculations'!$S95)</f>
        <v>0.93256806282806437</v>
      </c>
      <c r="M49" s="20">
        <f>IF('DESIGN INPUTS AND CALCULATIONS'!$C$90="Integrated Leakage",'Integrated Leakage'!K49,'tables and calculations'!$AO95)</f>
        <v>0.94339614140365335</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0.36</v>
      </c>
      <c r="C50" s="20">
        <f t="shared" si="1"/>
        <v>6</v>
      </c>
      <c r="D50" s="20">
        <f t="shared" si="9"/>
        <v>1.3000000000000005</v>
      </c>
      <c r="E50" s="20">
        <f t="shared" si="2"/>
        <v>1.6900000000000013</v>
      </c>
      <c r="F50" s="20">
        <f t="shared" si="3"/>
        <v>0.97257721290493282</v>
      </c>
      <c r="G50" s="20">
        <f t="shared" si="4"/>
        <v>4.5074556213017883E-2</v>
      </c>
      <c r="H50" s="20">
        <f t="shared" si="5"/>
        <v>1.0087872764453123</v>
      </c>
      <c r="I50" s="20">
        <f t="shared" si="6"/>
        <v>0.99128926717208787</v>
      </c>
      <c r="J50" s="20">
        <f t="shared" si="7"/>
        <v>0.98619329388560173</v>
      </c>
      <c r="K50" s="20">
        <f t="shared" si="8"/>
        <v>1.0139999999999998</v>
      </c>
      <c r="L50" s="20">
        <f>IF('DESIGN INPUTS AND CALCULATIONS'!$C$90="Integrated Leakage",'Integrated Leakage'!I50,'tables and calculations'!$S96)</f>
        <v>0.92165487389979595</v>
      </c>
      <c r="M50" s="20">
        <f>IF('DESIGN INPUTS AND CALCULATIONS'!$C$90="Integrated Leakage",'Integrated Leakage'!K50,'tables and calculations'!$AO96)</f>
        <v>0.9362879730288014</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0.36</v>
      </c>
      <c r="C51" s="20">
        <f t="shared" si="1"/>
        <v>6</v>
      </c>
      <c r="D51" s="20">
        <f t="shared" si="9"/>
        <v>1.3500000000000005</v>
      </c>
      <c r="E51" s="20">
        <f t="shared" si="2"/>
        <v>1.8225000000000013</v>
      </c>
      <c r="F51" s="20">
        <f t="shared" si="3"/>
        <v>0.99057254558366981</v>
      </c>
      <c r="G51" s="20">
        <f t="shared" si="4"/>
        <v>5.9391495198902751E-2</v>
      </c>
      <c r="H51" s="20">
        <f t="shared" si="5"/>
        <v>1.0246775301442754</v>
      </c>
      <c r="I51" s="20">
        <f t="shared" si="6"/>
        <v>0.97591678414105476</v>
      </c>
      <c r="J51" s="20">
        <f t="shared" si="7"/>
        <v>0.99527511050144812</v>
      </c>
      <c r="K51" s="20">
        <f t="shared" si="8"/>
        <v>1.0047473200612556</v>
      </c>
      <c r="L51" s="20">
        <f>IF('DESIGN INPUTS AND CALCULATIONS'!$C$90="Integrated Leakage",'Integrated Leakage'!I51,'tables and calculations'!$S97)</f>
        <v>0.91127791850852469</v>
      </c>
      <c r="M51" s="20">
        <f>IF('DESIGN INPUTS AND CALCULATIONS'!$C$90="Integrated Leakage",'Integrated Leakage'!K51,'tables and calculations'!$AO97)</f>
        <v>0.93004450304070585</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0.36</v>
      </c>
      <c r="C52" s="20">
        <f t="shared" si="1"/>
        <v>6</v>
      </c>
      <c r="D52" s="20">
        <f t="shared" si="9"/>
        <v>1.4000000000000006</v>
      </c>
      <c r="E52" s="20">
        <f t="shared" si="2"/>
        <v>1.9600000000000015</v>
      </c>
      <c r="F52" s="20">
        <f t="shared" si="3"/>
        <v>1.0068142903419874</v>
      </c>
      <c r="G52" s="20">
        <f t="shared" si="4"/>
        <v>7.5232653061224675E-2</v>
      </c>
      <c r="H52" s="20">
        <f t="shared" si="5"/>
        <v>1.040214854442683</v>
      </c>
      <c r="I52" s="20">
        <f t="shared" si="6"/>
        <v>0.96133985755834162</v>
      </c>
      <c r="J52" s="20">
        <f t="shared" si="7"/>
        <v>1.0034013605442178</v>
      </c>
      <c r="K52" s="20">
        <f t="shared" si="8"/>
        <v>0.99661016949152526</v>
      </c>
      <c r="L52" s="20">
        <f>IF('DESIGN INPUTS AND CALCULATIONS'!$C$90="Integrated Leakage",'Integrated Leakage'!I52,'tables and calculations'!$S98)</f>
        <v>0.90135178278376271</v>
      </c>
      <c r="M52" s="20">
        <f>IF('DESIGN INPUTS AND CALCULATIONS'!$C$90="Integrated Leakage",'Integrated Leakage'!K52,'tables and calculations'!$AO98)</f>
        <v>0.92452811609911845</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0.36</v>
      </c>
      <c r="C53" s="20">
        <f t="shared" si="1"/>
        <v>6</v>
      </c>
      <c r="D53" s="20">
        <f t="shared" si="9"/>
        <v>1.4500000000000006</v>
      </c>
      <c r="E53" s="20">
        <f t="shared" si="2"/>
        <v>2.1025000000000018</v>
      </c>
      <c r="F53" s="20">
        <f t="shared" si="3"/>
        <v>1.0215176146397262</v>
      </c>
      <c r="G53" s="20">
        <f t="shared" si="4"/>
        <v>9.2499881093936004E-2</v>
      </c>
      <c r="H53" s="20">
        <f t="shared" si="5"/>
        <v>1.0554702723116658</v>
      </c>
      <c r="I53" s="20">
        <f t="shared" si="6"/>
        <v>0.94744496953933521</v>
      </c>
      <c r="J53" s="20">
        <f t="shared" si="7"/>
        <v>1.0107015457788349</v>
      </c>
      <c r="K53" s="20">
        <f t="shared" si="8"/>
        <v>0.98941176470588221</v>
      </c>
      <c r="L53" s="20">
        <f>IF('DESIGN INPUTS AND CALCULATIONS'!$C$90="Integrated Leakage",'Integrated Leakage'!I53,'tables and calculations'!$S99)</f>
        <v>0.89180738754910249</v>
      </c>
      <c r="M53" s="20">
        <f>IF('DESIGN INPUTS AND CALCULATIONS'!$C$90="Integrated Leakage",'Integrated Leakage'!K53,'tables and calculations'!$AO99)</f>
        <v>0.91962798732143025</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0.36</v>
      </c>
      <c r="C54" s="20">
        <f t="shared" si="1"/>
        <v>6</v>
      </c>
      <c r="D54" s="20">
        <f t="shared" si="9"/>
        <v>1.5000000000000007</v>
      </c>
      <c r="E54" s="20">
        <f t="shared" si="2"/>
        <v>2.2500000000000018</v>
      </c>
      <c r="F54" s="20">
        <f t="shared" si="3"/>
        <v>1.034866636183509</v>
      </c>
      <c r="G54" s="20">
        <f t="shared" si="4"/>
        <v>0.11111111111111135</v>
      </c>
      <c r="H54" s="20">
        <f t="shared" si="5"/>
        <v>1.0705035017666316</v>
      </c>
      <c r="I54" s="20">
        <f t="shared" si="6"/>
        <v>0.93413986815523631</v>
      </c>
      <c r="J54" s="20">
        <f t="shared" si="7"/>
        <v>1.0172839506172842</v>
      </c>
      <c r="K54" s="20">
        <f t="shared" si="8"/>
        <v>0.98300970873786386</v>
      </c>
      <c r="L54" s="20">
        <f>IF('DESIGN INPUTS AND CALCULATIONS'!$C$90="Integrated Leakage",'Integrated Leakage'!I54,'tables and calculations'!$S100)</f>
        <v>0.88258861614906947</v>
      </c>
      <c r="M54" s="20">
        <f>IF('DESIGN INPUTS AND CALCULATIONS'!$C$90="Integrated Leakage",'Integrated Leakage'!K54,'tables and calculations'!$AO100)</f>
        <v>0.91525397107310913</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0.36</v>
      </c>
      <c r="C55" s="20">
        <f t="shared" si="1"/>
        <v>6</v>
      </c>
      <c r="D55" s="20">
        <f t="shared" si="9"/>
        <v>1.5500000000000007</v>
      </c>
      <c r="E55" s="20">
        <f t="shared" si="2"/>
        <v>2.4025000000000021</v>
      </c>
      <c r="F55" s="20">
        <f t="shared" si="3"/>
        <v>1.0470194445437024</v>
      </c>
      <c r="G55" s="20">
        <f t="shared" si="4"/>
        <v>0.13099729448491185</v>
      </c>
      <c r="H55" s="20">
        <f t="shared" si="5"/>
        <v>1.0853647953700241</v>
      </c>
      <c r="I55" s="20">
        <f t="shared" si="6"/>
        <v>0.92134921297044525</v>
      </c>
      <c r="J55" s="20">
        <f t="shared" si="7"/>
        <v>1.023239680887964</v>
      </c>
      <c r="K55" s="20">
        <f t="shared" si="8"/>
        <v>0.97728813559322025</v>
      </c>
      <c r="L55" s="20">
        <f>IF('DESIGN INPUTS AND CALCULATIONS'!$C$90="Integrated Leakage",'Integrated Leakage'!I55,'tables and calculations'!$S101)</f>
        <v>0.8736497069526894</v>
      </c>
      <c r="M55" s="20">
        <f>IF('DESIGN INPUTS AND CALCULATIONS'!$C$90="Integrated Leakage",'Integrated Leakage'!K55,'tables and calculations'!$AO101)</f>
        <v>0.91133207517299086</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0.36</v>
      </c>
      <c r="C56" s="20">
        <f t="shared" si="1"/>
        <v>6</v>
      </c>
      <c r="D56" s="20">
        <f t="shared" si="9"/>
        <v>1.6000000000000008</v>
      </c>
      <c r="E56" s="20">
        <f t="shared" si="2"/>
        <v>2.5600000000000023</v>
      </c>
      <c r="F56" s="20">
        <f t="shared" si="3"/>
        <v>1.0581122504340281</v>
      </c>
      <c r="G56" s="20">
        <f t="shared" si="4"/>
        <v>0.15210000000000032</v>
      </c>
      <c r="H56" s="20">
        <f t="shared" si="5"/>
        <v>1.1000964732395193</v>
      </c>
      <c r="I56" s="20">
        <f t="shared" si="6"/>
        <v>0.90901118613283138</v>
      </c>
      <c r="J56" s="20">
        <f t="shared" si="7"/>
        <v>1.0286458333333335</v>
      </c>
      <c r="K56" s="20">
        <f t="shared" si="8"/>
        <v>0.97215189873417707</v>
      </c>
      <c r="L56" s="20">
        <f>IF('DESIGN INPUTS AND CALCULATIONS'!$C$90="Integrated Leakage",'Integrated Leakage'!I56,'tables and calculations'!$S102)</f>
        <v>0.86495322096902894</v>
      </c>
      <c r="M56" s="20">
        <f>IF('DESIGN INPUTS AND CALCULATIONS'!$C$90="Integrated Leakage",'Integrated Leakage'!K56,'tables and calculations'!$AO102)</f>
        <v>0.90780106284806938</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0.36</v>
      </c>
      <c r="C57" s="20">
        <f t="shared" si="1"/>
        <v>6</v>
      </c>
      <c r="D57" s="20">
        <f t="shared" si="9"/>
        <v>1.6500000000000008</v>
      </c>
      <c r="E57" s="20">
        <f t="shared" si="2"/>
        <v>2.7225000000000028</v>
      </c>
      <c r="F57" s="20">
        <f t="shared" si="3"/>
        <v>1.0682628173731432</v>
      </c>
      <c r="G57" s="20">
        <f t="shared" si="4"/>
        <v>0.17436951331496819</v>
      </c>
      <c r="H57" s="20">
        <f t="shared" si="5"/>
        <v>1.1147341973260314</v>
      </c>
      <c r="I57" s="20">
        <f t="shared" si="6"/>
        <v>0.89707483846709823</v>
      </c>
      <c r="J57" s="20">
        <f t="shared" si="7"/>
        <v>1.033568003264973</v>
      </c>
      <c r="K57" s="20">
        <f t="shared" si="8"/>
        <v>0.96752221125370186</v>
      </c>
      <c r="L57" s="20">
        <f>IF('DESIGN INPUTS AND CALCULATIONS'!$C$90="Integrated Leakage",'Integrated Leakage'!I57,'tables and calculations'!$S103)</f>
        <v>0.85646844549603507</v>
      </c>
      <c r="M57" s="20">
        <f>IF('DESIGN INPUTS AND CALCULATIONS'!$C$90="Integrated Leakage",'Integrated Leakage'!K57,'tables and calculations'!$AO103)</f>
        <v>0.90460986936871013</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0.36</v>
      </c>
      <c r="C58" s="20">
        <f t="shared" si="1"/>
        <v>6</v>
      </c>
      <c r="D58" s="20">
        <f t="shared" si="9"/>
        <v>1.7000000000000008</v>
      </c>
      <c r="E58" s="20">
        <f t="shared" si="2"/>
        <v>2.8900000000000028</v>
      </c>
      <c r="F58" s="20">
        <f t="shared" si="3"/>
        <v>1.0775733049173264</v>
      </c>
      <c r="G58" s="20">
        <f t="shared" si="4"/>
        <v>0.19776332179930836</v>
      </c>
      <c r="H58" s="20">
        <f t="shared" si="5"/>
        <v>1.1293080300416865</v>
      </c>
      <c r="I58" s="20">
        <f t="shared" si="6"/>
        <v>0.88549799824153086</v>
      </c>
      <c r="J58" s="20">
        <f t="shared" si="7"/>
        <v>1.0380622837370244</v>
      </c>
      <c r="K58" s="20">
        <f t="shared" si="8"/>
        <v>0.96333333333333315</v>
      </c>
      <c r="L58" s="20">
        <f>IF('DESIGN INPUTS AND CALCULATIONS'!$C$90="Integrated Leakage",'Integrated Leakage'!I58,'tables and calculations'!$S104)</f>
        <v>0.84817013104278816</v>
      </c>
      <c r="M58" s="20">
        <f>IF('DESIGN INPUTS AND CALCULATIONS'!$C$90="Integrated Leakage",'Integrated Leakage'!K58,'tables and calculations'!$AO104)</f>
        <v>0.9017156155314715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0.36</v>
      </c>
      <c r="C59" s="20">
        <f t="shared" si="1"/>
        <v>6</v>
      </c>
      <c r="D59" s="20">
        <f t="shared" si="9"/>
        <v>1.7500000000000009</v>
      </c>
      <c r="E59" s="20">
        <f t="shared" si="2"/>
        <v>3.0625000000000031</v>
      </c>
      <c r="F59" s="20">
        <f t="shared" si="3"/>
        <v>1.0861326299227176</v>
      </c>
      <c r="G59" s="20">
        <f t="shared" si="4"/>
        <v>0.22224489795918409</v>
      </c>
      <c r="H59" s="20">
        <f t="shared" si="5"/>
        <v>1.1438433143931479</v>
      </c>
      <c r="I59" s="20">
        <f t="shared" si="6"/>
        <v>0.87424561337803319</v>
      </c>
      <c r="J59" s="20">
        <f t="shared" si="7"/>
        <v>1.0421768707482995</v>
      </c>
      <c r="K59" s="20">
        <f t="shared" si="8"/>
        <v>0.95953002610966043</v>
      </c>
      <c r="L59" s="20">
        <f>IF('DESIGN INPUTS AND CALCULATIONS'!$C$90="Integrated Leakage",'Integrated Leakage'!I59,'tables and calculations'!$S105)</f>
        <v>0.84003748502329223</v>
      </c>
      <c r="M59" s="20">
        <f>IF('DESIGN INPUTS AND CALCULATIONS'!$C$90="Integrated Leakage",'Integrated Leakage'!K59,'tables and calculations'!$AO105)</f>
        <v>0.89908206405285229</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0.36</v>
      </c>
      <c r="C60" s="20">
        <f t="shared" si="1"/>
        <v>6</v>
      </c>
      <c r="D60" s="20">
        <f t="shared" si="9"/>
        <v>1.8000000000000009</v>
      </c>
      <c r="E60" s="20">
        <f t="shared" si="2"/>
        <v>3.2400000000000033</v>
      </c>
      <c r="F60" s="20">
        <f t="shared" si="3"/>
        <v>1.0940184329022415</v>
      </c>
      <c r="G60" s="20">
        <f t="shared" si="4"/>
        <v>0.24778271604938321</v>
      </c>
      <c r="H60" s="20">
        <f t="shared" si="5"/>
        <v>1.1583614068811274</v>
      </c>
      <c r="I60" s="20">
        <f t="shared" si="6"/>
        <v>0.86328842972461128</v>
      </c>
      <c r="J60" s="20">
        <f t="shared" si="7"/>
        <v>1.0459533607681757</v>
      </c>
      <c r="K60" s="20">
        <f t="shared" si="8"/>
        <v>0.95606557377049173</v>
      </c>
      <c r="L60" s="20">
        <f>IF('DESIGN INPUTS AND CALCULATIONS'!$C$90="Integrated Leakage",'Integrated Leakage'!I60,'tables and calculations'!$S106)</f>
        <v>0.83205336482362746</v>
      </c>
      <c r="M60" s="20">
        <f>IF('DESIGN INPUTS AND CALCULATIONS'!$C$90="Integrated Leakage",'Integrated Leakage'!K60,'tables and calculations'!$AO106)</f>
        <v>0.8966784085360161</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0.36</v>
      </c>
      <c r="C61" s="20">
        <f t="shared" si="1"/>
        <v>6</v>
      </c>
      <c r="D61" s="20">
        <f t="shared" si="9"/>
        <v>1.850000000000001</v>
      </c>
      <c r="E61" s="20">
        <f t="shared" si="2"/>
        <v>3.4225000000000034</v>
      </c>
      <c r="F61" s="20">
        <f t="shared" si="3"/>
        <v>1.1012987203933446</v>
      </c>
      <c r="G61" s="20">
        <f t="shared" si="4"/>
        <v>0.27434945215485801</v>
      </c>
      <c r="H61" s="20">
        <f t="shared" si="5"/>
        <v>1.1728802890952694</v>
      </c>
      <c r="I61" s="20">
        <f t="shared" si="6"/>
        <v>0.85260193158448849</v>
      </c>
      <c r="J61" s="20">
        <f t="shared" si="7"/>
        <v>1.049427806184563</v>
      </c>
      <c r="K61" s="20">
        <f t="shared" si="8"/>
        <v>0.95290023201856144</v>
      </c>
      <c r="L61" s="20">
        <f>IF('DESIGN INPUTS AND CALCULATIONS'!$C$90="Integrated Leakage",'Integrated Leakage'!I61,'tables and calculations'!$S107)</f>
        <v>0.82420362684018056</v>
      </c>
      <c r="M61" s="20">
        <f>IF('DESIGN INPUTS AND CALCULATIONS'!$C$90="Integrated Leakage",'Integrated Leakage'!K61,'tables and calculations'!$AO107)</f>
        <v>0.8944783148848986</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0.36</v>
      </c>
      <c r="C62" s="20">
        <f t="shared" si="1"/>
        <v>6</v>
      </c>
      <c r="D62" s="20">
        <f t="shared" si="9"/>
        <v>1.900000000000001</v>
      </c>
      <c r="E62" s="20">
        <f t="shared" si="2"/>
        <v>3.6100000000000039</v>
      </c>
      <c r="F62" s="20">
        <f t="shared" si="3"/>
        <v>1.1080332409972302</v>
      </c>
      <c r="G62" s="20">
        <f t="shared" si="4"/>
        <v>0.30192132963988971</v>
      </c>
      <c r="H62" s="20">
        <f t="shared" si="5"/>
        <v>1.1874150793370952</v>
      </c>
      <c r="I62" s="20">
        <f t="shared" si="6"/>
        <v>0.84216548821181847</v>
      </c>
      <c r="J62" s="20">
        <f t="shared" si="7"/>
        <v>1.0526315789473686</v>
      </c>
      <c r="K62" s="20">
        <f t="shared" si="8"/>
        <v>0.94999999999999984</v>
      </c>
      <c r="L62" s="20">
        <f>IF('DESIGN INPUTS AND CALCULATIONS'!$C$90="Integrated Leakage",'Integrated Leakage'!I62,'tables and calculations'!$S108)</f>
        <v>0.81647659841586984</v>
      </c>
      <c r="M62" s="20">
        <f>IF('DESIGN INPUTS AND CALCULATIONS'!$C$90="Integrated Leakage",'Integrated Leakage'!K62,'tables and calculations'!$AO108)</f>
        <v>0.89245915627611483</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0.36</v>
      </c>
      <c r="C63" s="20">
        <f t="shared" si="1"/>
        <v>6</v>
      </c>
      <c r="D63" s="20">
        <f t="shared" si="9"/>
        <v>1.9500000000000011</v>
      </c>
      <c r="E63" s="20">
        <f t="shared" si="2"/>
        <v>3.8025000000000042</v>
      </c>
      <c r="F63" s="20">
        <f t="shared" si="3"/>
        <v>1.1142746419620424</v>
      </c>
      <c r="G63" s="20">
        <f t="shared" si="4"/>
        <v>0.33047758053911963</v>
      </c>
      <c r="H63" s="20">
        <f t="shared" si="5"/>
        <v>1.2019784617459508</v>
      </c>
      <c r="I63" s="20">
        <f t="shared" si="6"/>
        <v>0.83196166306294361</v>
      </c>
      <c r="J63" s="20">
        <f t="shared" si="7"/>
        <v>1.055592081233107</v>
      </c>
      <c r="K63" s="20">
        <f t="shared" si="8"/>
        <v>0.94733564013840821</v>
      </c>
      <c r="L63" s="20">
        <f>IF('DESIGN INPUTS AND CALCULATIONS'!$C$90="Integrated Leakage",'Integrated Leakage'!I63,'tables and calculations'!$S109)</f>
        <v>0.80886264728129342</v>
      </c>
      <c r="M63" s="20">
        <f>IF('DESIGN INPUTS AND CALCULATIONS'!$C$90="Integrated Leakage",'Integrated Leakage'!K63,'tables and calculations'!$AO109)</f>
        <v>0.89060139792274506</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0.36</v>
      </c>
      <c r="C64" s="20">
        <f t="shared" si="1"/>
        <v>6</v>
      </c>
      <c r="D64" s="20">
        <f t="shared" si="9"/>
        <v>2.0000000000000009</v>
      </c>
      <c r="E64" s="20">
        <f t="shared" si="2"/>
        <v>4.0000000000000036</v>
      </c>
      <c r="F64" s="20">
        <f t="shared" si="3"/>
        <v>1.1200694444444446</v>
      </c>
      <c r="G64" s="20">
        <f t="shared" si="4"/>
        <v>0.36000000000000049</v>
      </c>
      <c r="H64" s="20">
        <f t="shared" si="5"/>
        <v>1.2165810472156984</v>
      </c>
      <c r="I64" s="20">
        <f t="shared" si="6"/>
        <v>0.82197565241430326</v>
      </c>
      <c r="J64" s="20">
        <f t="shared" si="7"/>
        <v>1.0583333333333333</v>
      </c>
      <c r="K64" s="20">
        <f t="shared" si="8"/>
        <v>0.94488188976377951</v>
      </c>
      <c r="L64" s="20">
        <f>IF('DESIGN INPUTS AND CALCULATIONS'!$C$90="Integrated Leakage",'Integrated Leakage'!I64,'tables and calculations'!$S110)</f>
        <v>0.80135382886068818</v>
      </c>
      <c r="M64" s="20">
        <f>IF('DESIGN INPUTS AND CALCULATIONS'!$C$90="Integrated Leakage",'Integrated Leakage'!K64,'tables and calculations'!$AO110)</f>
        <v>0.88888809876648611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0.36</v>
      </c>
      <c r="C65" s="20">
        <f t="shared" si="1"/>
        <v>6</v>
      </c>
      <c r="D65" s="20">
        <f t="shared" si="9"/>
        <v>2.0500000000000007</v>
      </c>
      <c r="E65" s="20">
        <f t="shared" si="2"/>
        <v>4.2025000000000032</v>
      </c>
      <c r="F65" s="20">
        <f t="shared" si="3"/>
        <v>1.1254588685234801</v>
      </c>
      <c r="G65" s="20">
        <f t="shared" si="4"/>
        <v>0.39047257584771011</v>
      </c>
      <c r="H65" s="20">
        <f t="shared" si="5"/>
        <v>1.2312316777809083</v>
      </c>
      <c r="I65" s="20">
        <f t="shared" si="6"/>
        <v>0.8121948273799573</v>
      </c>
      <c r="J65" s="20">
        <f t="shared" si="7"/>
        <v>1.0608764624231608</v>
      </c>
      <c r="K65" s="20">
        <f t="shared" si="8"/>
        <v>0.94261682242990652</v>
      </c>
      <c r="L65" s="20">
        <f>IF('DESIGN INPUTS AND CALCULATIONS'!$C$90="Integrated Leakage",'Integrated Leakage'!I65,'tables and calculations'!$S111)</f>
        <v>0.79394359614380272</v>
      </c>
      <c r="M65" s="20">
        <f>IF('DESIGN INPUTS AND CALCULATIONS'!$C$90="Integrated Leakage",'Integrated Leakage'!K65,'tables and calculations'!$AO111)</f>
        <v>0.88730450518312776</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0.36</v>
      </c>
      <c r="C66" s="20">
        <f t="shared" si="1"/>
        <v>6</v>
      </c>
      <c r="D66" s="20">
        <f t="shared" si="9"/>
        <v>2.1000000000000005</v>
      </c>
      <c r="E66" s="20">
        <f t="shared" si="2"/>
        <v>4.4100000000000019</v>
      </c>
      <c r="F66" s="20">
        <f t="shared" si="3"/>
        <v>1.1304795333397957</v>
      </c>
      <c r="G66" s="20">
        <f t="shared" si="4"/>
        <v>0.42188117913832224</v>
      </c>
      <c r="H66" s="20">
        <f t="shared" si="5"/>
        <v>1.2459376840268208</v>
      </c>
      <c r="I66" s="20">
        <f t="shared" si="6"/>
        <v>0.80260835900559646</v>
      </c>
      <c r="J66" s="20">
        <f t="shared" si="7"/>
        <v>1.0632401108591585</v>
      </c>
      <c r="K66" s="20">
        <f t="shared" si="8"/>
        <v>0.94052132701421798</v>
      </c>
      <c r="L66" s="20">
        <f>IF('DESIGN INPUTS AND CALCULATIONS'!$C$90="Integrated Leakage",'Integrated Leakage'!I66,'tables and calculations'!$S112)</f>
        <v>0.78662656012431809</v>
      </c>
      <c r="M66" s="20">
        <f>IF('DESIGN INPUTS AND CALCULATIONS'!$C$90="Integrated Leakage",'Integrated Leakage'!K66,'tables and calculations'!$AO112)</f>
        <v>0.88583771764246522</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0.36</v>
      </c>
      <c r="C67" s="20">
        <f t="shared" si="1"/>
        <v>6</v>
      </c>
      <c r="D67" s="20">
        <f t="shared" si="9"/>
        <v>2.1500000000000004</v>
      </c>
      <c r="E67" s="20">
        <f t="shared" si="2"/>
        <v>4.6225000000000014</v>
      </c>
      <c r="F67" s="20">
        <f t="shared" si="3"/>
        <v>1.1351640531285681</v>
      </c>
      <c r="G67" s="20">
        <f t="shared" si="4"/>
        <v>0.45421330448891306</v>
      </c>
      <c r="H67" s="20">
        <f t="shared" si="5"/>
        <v>1.2607051033518828</v>
      </c>
      <c r="I67" s="20">
        <f t="shared" si="6"/>
        <v>0.79320691043548841</v>
      </c>
      <c r="J67" s="20">
        <f t="shared" si="7"/>
        <v>1.0654407787993512</v>
      </c>
      <c r="K67" s="20">
        <f t="shared" si="8"/>
        <v>0.93857868020304558</v>
      </c>
      <c r="L67" s="20">
        <f>IF('DESIGN INPUTS AND CALCULATIONS'!$C$90="Integrated Leakage",'Integrated Leakage'!I67,'tables and calculations'!$S113)</f>
        <v>0.77939829133096306</v>
      </c>
      <c r="M67" s="20">
        <f>IF('DESIGN INPUTS AND CALCULATIONS'!$C$90="Integrated Leakage",'Integrated Leakage'!K67,'tables and calculations'!$AO113)</f>
        <v>0.88447641562085155</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0.36</v>
      </c>
      <c r="C68" s="20">
        <f t="shared" si="1"/>
        <v>6</v>
      </c>
      <c r="D68" s="20">
        <f t="shared" si="9"/>
        <v>2.2000000000000002</v>
      </c>
      <c r="E68" s="20">
        <f t="shared" si="2"/>
        <v>4.8400000000000007</v>
      </c>
      <c r="F68" s="20">
        <f t="shared" si="3"/>
        <v>1.1395415461906826</v>
      </c>
      <c r="G68" s="20">
        <f t="shared" si="4"/>
        <v>0.48745785123966934</v>
      </c>
      <c r="H68" s="20">
        <f t="shared" si="5"/>
        <v>1.275538865511495</v>
      </c>
      <c r="I68" s="20">
        <f t="shared" si="6"/>
        <v>0.78398238347601967</v>
      </c>
      <c r="J68" s="20">
        <f t="shared" si="7"/>
        <v>1.0674931129476586</v>
      </c>
      <c r="K68" s="20">
        <f t="shared" si="8"/>
        <v>0.93677419354838698</v>
      </c>
      <c r="L68" s="20">
        <f>IF('DESIGN INPUTS AND CALCULATIONS'!$C$90="Integrated Leakage",'Integrated Leakage'!I68,'tables and calculations'!$S114)</f>
        <v>0.77225515492376162</v>
      </c>
      <c r="M68" s="20">
        <f>IF('DESIGN INPUTS AND CALCULATIONS'!$C$90="Integrated Leakage",'Integrated Leakage'!K68,'tables and calculations'!$AO114)</f>
        <v>0.88321062933626382</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0.36</v>
      </c>
      <c r="C69" s="20">
        <f t="shared" si="1"/>
        <v>6</v>
      </c>
      <c r="D69" s="20">
        <f t="shared" si="9"/>
        <v>2.25</v>
      </c>
      <c r="E69" s="20">
        <f t="shared" si="2"/>
        <v>5.0625</v>
      </c>
      <c r="F69" s="20">
        <f t="shared" si="3"/>
        <v>1.1436380708300642</v>
      </c>
      <c r="G69" s="20">
        <f t="shared" si="4"/>
        <v>0.52160493827160492</v>
      </c>
      <c r="H69" s="20">
        <f t="shared" si="5"/>
        <v>1.2904429507350059</v>
      </c>
      <c r="I69" s="20">
        <f t="shared" si="6"/>
        <v>0.77492770945854172</v>
      </c>
      <c r="J69" s="20">
        <f t="shared" si="7"/>
        <v>1.0694101508916325</v>
      </c>
      <c r="K69" s="20">
        <f t="shared" si="8"/>
        <v>0.93509492047203679</v>
      </c>
      <c r="L69" s="20">
        <f>IF('DESIGN INPUTS AND CALCULATIONS'!$C$90="Integrated Leakage",'Integrated Leakage'!I69,'tables and calculations'!$S115)</f>
        <v>0.76519417333779749</v>
      </c>
      <c r="M69" s="20">
        <f>IF('DESIGN INPUTS AND CALCULATIONS'!$C$90="Integrated Leakage",'Integrated Leakage'!K69,'tables and calculations'!$AO115)</f>
        <v>0.88203154935363315</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0.36</v>
      </c>
      <c r="C70" s="20">
        <f t="shared" si="1"/>
        <v>6</v>
      </c>
      <c r="D70" s="20">
        <f t="shared" si="9"/>
        <v>2.2999999999999998</v>
      </c>
      <c r="E70" s="20">
        <f t="shared" si="2"/>
        <v>5.2899999999999991</v>
      </c>
      <c r="F70" s="20">
        <f t="shared" si="3"/>
        <v>1.1474769998360179</v>
      </c>
      <c r="G70" s="20">
        <f t="shared" si="4"/>
        <v>0.55664574669187117</v>
      </c>
      <c r="H70" s="20">
        <f t="shared" si="5"/>
        <v>1.3054205247842128</v>
      </c>
      <c r="I70" s="20">
        <f t="shared" si="6"/>
        <v>0.7660366763157036</v>
      </c>
      <c r="J70" s="20">
        <f t="shared" si="7"/>
        <v>1.0712035286704473</v>
      </c>
      <c r="K70" s="20">
        <f t="shared" si="8"/>
        <v>0.93352941176470594</v>
      </c>
      <c r="L70" s="20">
        <f>IF('DESIGN INPUTS AND CALCULATIONS'!$C$90="Integrated Leakage",'Integrated Leakage'!I70,'tables and calculations'!$S116)</f>
        <v>0.7582129116358024</v>
      </c>
      <c r="M70" s="20">
        <f>IF('DESIGN INPUTS AND CALCULATIONS'!$C$90="Integrated Leakage",'Integrated Leakage'!K70,'tables and calculations'!$AO116)</f>
        <v>0.88093136700010399</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0.36</v>
      </c>
      <c r="C71" s="20">
        <f t="shared" si="1"/>
        <v>6</v>
      </c>
      <c r="D71" s="20">
        <f t="shared" si="9"/>
        <v>2.3499999999999996</v>
      </c>
      <c r="E71" s="20">
        <f t="shared" si="2"/>
        <v>5.5224999999999982</v>
      </c>
      <c r="F71" s="20">
        <f t="shared" si="3"/>
        <v>1.1510793430964033</v>
      </c>
      <c r="G71" s="20">
        <f t="shared" si="4"/>
        <v>0.59257238569488413</v>
      </c>
      <c r="H71" s="20">
        <f t="shared" si="5"/>
        <v>1.3204740545695275</v>
      </c>
      <c r="I71" s="20">
        <f t="shared" si="6"/>
        <v>0.7573037853636575</v>
      </c>
      <c r="J71" s="20">
        <f t="shared" si="7"/>
        <v>1.072883657763694</v>
      </c>
      <c r="K71" s="20">
        <f t="shared" si="8"/>
        <v>0.93206751054852321</v>
      </c>
      <c r="L71" s="20">
        <f>IF('DESIGN INPUTS AND CALCULATIONS'!$C$90="Integrated Leakage",'Integrated Leakage'!I71,'tables and calculations'!$S117)</f>
        <v>0.75130938165714245</v>
      </c>
      <c r="M71" s="20">
        <f>IF('DESIGN INPUTS AND CALCULATIONS'!$C$90="Integrated Leakage",'Integrated Leakage'!K71,'tables and calculations'!$AO117)</f>
        <v>0.87990313998542968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0.36</v>
      </c>
      <c r="C72" s="20">
        <f t="shared" si="1"/>
        <v>6</v>
      </c>
      <c r="D72" s="20">
        <f t="shared" si="9"/>
        <v>2.3999999999999995</v>
      </c>
      <c r="E72" s="20">
        <f t="shared" si="2"/>
        <v>5.7599999999999971</v>
      </c>
      <c r="F72" s="20">
        <f t="shared" si="3"/>
        <v>1.1544640263012498</v>
      </c>
      <c r="G72" s="20">
        <f t="shared" si="4"/>
        <v>0.62937777777777726</v>
      </c>
      <c r="H72" s="20">
        <f t="shared" si="5"/>
        <v>1.335605407326216</v>
      </c>
      <c r="I72" s="20">
        <f t="shared" si="6"/>
        <v>0.74872413252797965</v>
      </c>
      <c r="J72" s="20">
        <f t="shared" si="7"/>
        <v>1.0744598765432098</v>
      </c>
      <c r="K72" s="20">
        <f t="shared" si="8"/>
        <v>0.93070017953321371</v>
      </c>
      <c r="L72" s="20">
        <f>IF('DESIGN INPUTS AND CALCULATIONS'!$C$90="Integrated Leakage",'Integrated Leakage'!I72,'tables and calculations'!$S118)</f>
        <v>0.74448196178297577</v>
      </c>
      <c r="M72" s="20">
        <f>IF('DESIGN INPUTS AND CALCULATIONS'!$C$90="Integrated Leakage",'Integrated Leakage'!K72,'tables and calculations'!$AO118)</f>
        <v>0.87894067875067028</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0.36</v>
      </c>
      <c r="C73" s="20">
        <f t="shared" si="1"/>
        <v>6</v>
      </c>
      <c r="D73" s="20">
        <f t="shared" si="9"/>
        <v>2.4499999999999993</v>
      </c>
      <c r="E73" s="20">
        <f t="shared" si="2"/>
        <v>6.0024999999999968</v>
      </c>
      <c r="F73" s="20">
        <f t="shared" si="3"/>
        <v>1.1576481323659069</v>
      </c>
      <c r="G73" s="20">
        <f t="shared" si="4"/>
        <v>0.66705556018325651</v>
      </c>
      <c r="H73" s="20">
        <f t="shared" si="5"/>
        <v>1.3508159358510556</v>
      </c>
      <c r="I73" s="20">
        <f t="shared" si="6"/>
        <v>0.74029330973947183</v>
      </c>
      <c r="J73" s="20">
        <f t="shared" si="7"/>
        <v>1.0759405803137583</v>
      </c>
      <c r="K73" s="20">
        <f t="shared" si="8"/>
        <v>0.92941935483870952</v>
      </c>
      <c r="L73" s="20">
        <f>IF('DESIGN INPUTS AND CALCULATIONS'!$C$90="Integrated Leakage",'Integrated Leakage'!I73,'tables and calculations'!$S119)</f>
        <v>0.73772932971942362</v>
      </c>
      <c r="M73" s="20">
        <f>IF('DESIGN INPUTS AND CALCULATIONS'!$C$90="Integrated Leakage",'Integrated Leakage'!K73,'tables and calculations'!$AO119)</f>
        <v>0.87803844994828228</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0.36</v>
      </c>
      <c r="C74" s="20">
        <f t="shared" si="1"/>
        <v>6</v>
      </c>
      <c r="D74" s="20">
        <f t="shared" si="9"/>
        <v>2.4999999999999991</v>
      </c>
      <c r="E74" s="20">
        <f t="shared" si="2"/>
        <v>6.2499999999999956</v>
      </c>
      <c r="F74" s="20">
        <f t="shared" si="3"/>
        <v>1.1606471111111114</v>
      </c>
      <c r="G74" s="20">
        <f t="shared" si="4"/>
        <v>0.70559999999999901</v>
      </c>
      <c r="H74" s="20">
        <f t="shared" si="5"/>
        <v>1.366106551887923</v>
      </c>
      <c r="I74" s="20">
        <f t="shared" si="6"/>
        <v>0.73200732301446514</v>
      </c>
      <c r="J74" s="20">
        <f t="shared" si="7"/>
        <v>1.0773333333333335</v>
      </c>
      <c r="K74" s="20">
        <f t="shared" si="8"/>
        <v>0.92821782178217804</v>
      </c>
      <c r="L74" s="20">
        <f>IF('DESIGN INPUTS AND CALCULATIONS'!$C$90="Integrated Leakage",'Integrated Leakage'!I74,'tables and calculations'!$S120)</f>
        <v>0.73105040616607408</v>
      </c>
      <c r="M74" s="20">
        <f>IF('DESIGN INPUTS AND CALCULATIONS'!$C$90="Integrated Leakage",'Integrated Leakage'!K74,'tables and calculations'!$AO120)</f>
        <v>0.87719149414773434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0.36</v>
      </c>
      <c r="C75" s="20">
        <f t="shared" si="1"/>
        <v>6</v>
      </c>
      <c r="D75" s="20">
        <f t="shared" si="9"/>
        <v>2.5499999999999989</v>
      </c>
      <c r="E75" s="20">
        <f t="shared" si="2"/>
        <v>6.5024999999999942</v>
      </c>
      <c r="F75" s="20">
        <f t="shared" si="3"/>
        <v>1.1634749618390705</v>
      </c>
      <c r="G75" s="20">
        <f t="shared" si="4"/>
        <v>0.7450059207996913</v>
      </c>
      <c r="H75" s="20">
        <f t="shared" si="5"/>
        <v>1.3814777894120347</v>
      </c>
      <c r="I75" s="20">
        <f t="shared" si="6"/>
        <v>0.72386252436646559</v>
      </c>
      <c r="J75" s="20">
        <f t="shared" si="7"/>
        <v>1.0786449656115169</v>
      </c>
      <c r="K75" s="20">
        <f t="shared" si="8"/>
        <v>0.92708910891089114</v>
      </c>
      <c r="L75" s="20">
        <f>IF('DESIGN INPUTS AND CALCULATIONS'!$C$90="Integrated Leakage",'Integrated Leakage'!I75,'tables and calculations'!$S121)</f>
        <v>0.72444430761131628</v>
      </c>
      <c r="M75" s="20">
        <f>IF('DESIGN INPUTS AND CALCULATIONS'!$C$90="Integrated Leakage",'Integrated Leakage'!K75,'tables and calculations'!$AO121)</f>
        <v>0.87639535540657454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0.36</v>
      </c>
      <c r="C76" s="20">
        <f t="shared" si="1"/>
        <v>6</v>
      </c>
      <c r="D76" s="20">
        <f t="shared" si="9"/>
        <v>2.5999999999999988</v>
      </c>
      <c r="E76" s="20">
        <f t="shared" si="2"/>
        <v>6.7599999999999936</v>
      </c>
      <c r="F76" s="20">
        <f t="shared" si="3"/>
        <v>1.1661443927033368</v>
      </c>
      <c r="G76" s="20">
        <f t="shared" si="4"/>
        <v>0.78526863905325306</v>
      </c>
      <c r="H76" s="20">
        <f t="shared" si="5"/>
        <v>1.3969298592830601</v>
      </c>
      <c r="I76" s="20">
        <f t="shared" si="6"/>
        <v>0.71585555520534538</v>
      </c>
      <c r="J76" s="20">
        <f t="shared" si="7"/>
        <v>1.0798816568047338</v>
      </c>
      <c r="K76" s="20">
        <f t="shared" si="8"/>
        <v>0.92602739726027394</v>
      </c>
      <c r="L76" s="20">
        <f>IF('DESIGN INPUTS AND CALCULATIONS'!$C$90="Integrated Leakage",'Integrated Leakage'!I76,'tables and calculations'!$S122)</f>
        <v>0.71791030679842094</v>
      </c>
      <c r="M76" s="20">
        <f>IF('DESIGN INPUTS AND CALCULATIONS'!$C$90="Integrated Leakage",'Integrated Leakage'!K76,'tables and calculations'!$AO122)</f>
        <v>0.87564602078068188</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0.36</v>
      </c>
      <c r="C77" s="20">
        <f t="shared" si="1"/>
        <v>6</v>
      </c>
      <c r="D77" s="20">
        <f t="shared" si="9"/>
        <v>2.6499999999999986</v>
      </c>
      <c r="E77" s="20">
        <f t="shared" si="2"/>
        <v>7.0224999999999929</v>
      </c>
      <c r="F77" s="20">
        <f t="shared" si="3"/>
        <v>1.1686669601567312</v>
      </c>
      <c r="G77" s="20">
        <f t="shared" si="4"/>
        <v>0.82638390886436308</v>
      </c>
      <c r="H77" s="20">
        <f t="shared" si="5"/>
        <v>1.4124626965060332</v>
      </c>
      <c r="I77" s="20">
        <f t="shared" si="6"/>
        <v>0.70798329929255488</v>
      </c>
      <c r="J77" s="20">
        <f t="shared" si="7"/>
        <v>1.0810490091372968</v>
      </c>
      <c r="K77" s="20">
        <f t="shared" si="8"/>
        <v>0.92502744237102086</v>
      </c>
      <c r="L77" s="20">
        <f>IF('DESIGN INPUTS AND CALCULATIONS'!$C$90="Integrated Leakage",'Integrated Leakage'!I77,'tables and calculations'!$S123)</f>
        <v>0.71144779965192695</v>
      </c>
      <c r="M77" s="20">
        <f>IF('DESIGN INPUTS AND CALCULATIONS'!$C$90="Integrated Leakage",'Integrated Leakage'!K77,'tables and calculations'!$AO123)</f>
        <v>0.87493986819391789</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0.36</v>
      </c>
      <c r="C78" s="20">
        <f t="shared" si="1"/>
        <v>6</v>
      </c>
      <c r="D78" s="20">
        <f t="shared" si="9"/>
        <v>2.6999999999999984</v>
      </c>
      <c r="E78" s="20">
        <f t="shared" si="2"/>
        <v>7.2899999999999912</v>
      </c>
      <c r="F78" s="20">
        <f t="shared" si="3"/>
        <v>1.1710531912523605</v>
      </c>
      <c r="G78" s="20">
        <f t="shared" si="4"/>
        <v>0.86834787379972411</v>
      </c>
      <c r="H78" s="20">
        <f t="shared" si="5"/>
        <v>1.4280760011470273</v>
      </c>
      <c r="I78" s="20">
        <f t="shared" si="6"/>
        <v>0.70024284365594158</v>
      </c>
      <c r="J78" s="20">
        <f t="shared" si="7"/>
        <v>1.0821521109586953</v>
      </c>
      <c r="K78" s="20">
        <f t="shared" si="8"/>
        <v>0.92408450704225353</v>
      </c>
      <c r="L78" s="20">
        <f>IF('DESIGN INPUTS AND CALCULATIONS'!$C$90="Integrated Leakage",'Integrated Leakage'!I78,'tables and calculations'!$S124)</f>
        <v>0.70505627765438506</v>
      </c>
      <c r="M78" s="20">
        <f>IF('DESIGN INPUTS AND CALCULATIONS'!$C$90="Integrated Leakage",'Integrated Leakage'!K78,'tables and calculations'!$AO124)</f>
        <v>0.8742736213657476</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0.36</v>
      </c>
      <c r="C79" s="20">
        <f t="shared" si="1"/>
        <v>6</v>
      </c>
      <c r="D79" s="20">
        <f t="shared" si="9"/>
        <v>2.7499999999999982</v>
      </c>
      <c r="E79" s="20">
        <f t="shared" si="2"/>
        <v>7.5624999999999902</v>
      </c>
      <c r="F79" s="20">
        <f t="shared" si="3"/>
        <v>1.1733126911489045</v>
      </c>
      <c r="G79" s="20">
        <f t="shared" si="4"/>
        <v>0.91115702479338678</v>
      </c>
      <c r="H79" s="20">
        <f t="shared" si="5"/>
        <v>1.4437692737907575</v>
      </c>
      <c r="I79" s="20">
        <f t="shared" si="6"/>
        <v>0.69263144614125371</v>
      </c>
      <c r="J79" s="20">
        <f t="shared" si="7"/>
        <v>1.0831955922865013</v>
      </c>
      <c r="K79" s="20">
        <f t="shared" si="8"/>
        <v>0.92319430315361151</v>
      </c>
      <c r="L79" s="20">
        <f>IF('DESIGN INPUTS AND CALCULATIONS'!$C$90="Integrated Leakage",'Integrated Leakage'!I79,'tables and calculations'!$S125)</f>
        <v>0.69873530482796697</v>
      </c>
      <c r="M79" s="20">
        <f>IF('DESIGN INPUTS AND CALCULATIONS'!$C$90="Integrated Leakage",'Integrated Leakage'!K79,'tables and calculations'!$AO125)</f>
        <v>0.87364431072005899</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0.36</v>
      </c>
      <c r="C80" s="20">
        <f t="shared" si="1"/>
        <v>6</v>
      </c>
      <c r="D80" s="20">
        <f t="shared" si="9"/>
        <v>2.799999999999998</v>
      </c>
      <c r="E80" s="20">
        <f t="shared" si="2"/>
        <v>7.8399999999999892</v>
      </c>
      <c r="F80" s="20">
        <f t="shared" si="3"/>
        <v>1.1754542378175759</v>
      </c>
      <c r="G80" s="20">
        <f t="shared" si="4"/>
        <v>0.95480816326530427</v>
      </c>
      <c r="H80" s="20">
        <f t="shared" si="5"/>
        <v>1.4595418462938567</v>
      </c>
      <c r="I80" s="20">
        <f t="shared" si="6"/>
        <v>0.68514650850145276</v>
      </c>
      <c r="J80" s="20">
        <f t="shared" si="7"/>
        <v>1.0841836734693877</v>
      </c>
      <c r="K80" s="20">
        <f t="shared" si="8"/>
        <v>0.9223529411764706</v>
      </c>
      <c r="L80" s="20">
        <f>IF('DESIGN INPUTS AND CALCULATIONS'!$C$90="Integrated Leakage",'Integrated Leakage'!I80,'tables and calculations'!$S126)</f>
        <v>0.69248449861085881</v>
      </c>
      <c r="M80" s="20">
        <f>IF('DESIGN INPUTS AND CALCULATIONS'!$C$90="Integrated Leakage",'Integrated Leakage'!K80,'tables and calculations'!$AO126)</f>
        <v>0.87304923938054246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0.36</v>
      </c>
      <c r="C81" s="20">
        <f t="shared" si="1"/>
        <v>6</v>
      </c>
      <c r="D81" s="20">
        <f t="shared" si="9"/>
        <v>2.8499999999999979</v>
      </c>
      <c r="E81" s="20">
        <f t="shared" si="2"/>
        <v>8.1224999999999881</v>
      </c>
      <c r="F81" s="20">
        <f t="shared" si="3"/>
        <v>1.1774858656520251</v>
      </c>
      <c r="G81" s="20">
        <f t="shared" si="4"/>
        <v>0.9992983687288377</v>
      </c>
      <c r="H81" s="20">
        <f t="shared" si="5"/>
        <v>1.4753929084758619</v>
      </c>
      <c r="I81" s="20">
        <f t="shared" si="6"/>
        <v>0.67778555410913477</v>
      </c>
      <c r="J81" s="20">
        <f t="shared" si="7"/>
        <v>1.0851202079272255</v>
      </c>
      <c r="K81" s="20">
        <f t="shared" si="8"/>
        <v>0.92155688622754484</v>
      </c>
      <c r="L81" s="20">
        <f>IF('DESIGN INPUTS AND CALCULATIONS'!$C$90="Integrated Leakage",'Integrated Leakage'!I81,'tables and calculations'!$S127)</f>
        <v>0.68630351403039946</v>
      </c>
      <c r="M81" s="20">
        <f>IF('DESIGN INPUTS AND CALCULATIONS'!$C$90="Integrated Leakage",'Integrated Leakage'!K81,'tables and calculations'!$AO127)</f>
        <v>0.87248595350650593</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0.36</v>
      </c>
      <c r="C82" s="20">
        <f t="shared" si="1"/>
        <v>6</v>
      </c>
      <c r="D82" s="20">
        <f t="shared" si="9"/>
        <v>2.8999999999999977</v>
      </c>
      <c r="E82" s="20">
        <f t="shared" si="2"/>
        <v>8.4099999999999859</v>
      </c>
      <c r="F82" s="20">
        <f t="shared" si="3"/>
        <v>1.1794149394339422</v>
      </c>
      <c r="G82" s="20">
        <f t="shared" si="4"/>
        <v>1.0446249702734818</v>
      </c>
      <c r="H82" s="20">
        <f t="shared" si="5"/>
        <v>1.4913215312961265</v>
      </c>
      <c r="I82" s="20">
        <f t="shared" si="6"/>
        <v>0.67054620952926713</v>
      </c>
      <c r="J82" s="20">
        <f t="shared" si="7"/>
        <v>1.0860087197780421</v>
      </c>
      <c r="K82" s="20">
        <f t="shared" si="8"/>
        <v>0.92080291970802908</v>
      </c>
      <c r="L82" s="20">
        <f>IF('DESIGN INPUTS AND CALCULATIONS'!$C$90="Integrated Leakage",'Integrated Leakage'!I82,'tables and calculations'!$S128)</f>
        <v>0.68019203066799572</v>
      </c>
      <c r="M82" s="20">
        <f>IF('DESIGN INPUTS AND CALCULATIONS'!$C$90="Integrated Leakage",'Integrated Leakage'!K82,'tables and calculations'!$AO128)</f>
        <v>0.87195221634438103</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0.36</v>
      </c>
      <c r="C83" s="20">
        <f t="shared" si="1"/>
        <v>6</v>
      </c>
      <c r="D83" s="20">
        <f t="shared" si="9"/>
        <v>2.9499999999999975</v>
      </c>
      <c r="E83" s="20">
        <f t="shared" si="2"/>
        <v>8.7024999999999846</v>
      </c>
      <c r="F83" s="20">
        <f t="shared" si="3"/>
        <v>1.1812482198979721</v>
      </c>
      <c r="G83" s="20">
        <f t="shared" si="4"/>
        <v>1.0907855214018933</v>
      </c>
      <c r="H83" s="20">
        <f t="shared" si="5"/>
        <v>1.5073266869858921</v>
      </c>
      <c r="I83" s="20">
        <f t="shared" si="6"/>
        <v>0.66342618931509667</v>
      </c>
      <c r="J83" s="20">
        <f t="shared" si="7"/>
        <v>1.086852437039165</v>
      </c>
      <c r="K83" s="20">
        <f t="shared" si="8"/>
        <v>0.92008810572687227</v>
      </c>
      <c r="L83" s="20">
        <f>IF('DESIGN INPUTS AND CALCULATIONS'!$C$90="Integrated Leakage",'Integrated Leakage'!I83,'tables and calculations'!$S129)</f>
        <v>0.67414974198841582</v>
      </c>
      <c r="M83" s="20">
        <f>IF('DESIGN INPUTS AND CALCULATIONS'!$C$90="Integrated Leakage",'Integrated Leakage'!K83,'tables and calculations'!$AO129)</f>
        <v>0.87144598547001439</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0.36</v>
      </c>
      <c r="C84" s="20">
        <f t="shared" si="1"/>
        <v>6</v>
      </c>
      <c r="D84" s="20">
        <f t="shared" si="9"/>
        <v>2.9999999999999973</v>
      </c>
      <c r="E84" s="20">
        <f t="shared" si="2"/>
        <v>8.999999999999984</v>
      </c>
      <c r="F84" s="20">
        <f t="shared" si="3"/>
        <v>1.1829919219631155</v>
      </c>
      <c r="G84" s="20">
        <f t="shared" si="4"/>
        <v>1.1377777777777753</v>
      </c>
      <c r="H84" s="20">
        <f t="shared" si="5"/>
        <v>1.523407266538036</v>
      </c>
      <c r="I84" s="20">
        <f t="shared" si="6"/>
        <v>0.65642328349431711</v>
      </c>
      <c r="J84" s="20">
        <f t="shared" si="7"/>
        <v>1.0876543209876544</v>
      </c>
      <c r="K84" s="20">
        <f t="shared" si="8"/>
        <v>0.91940976163450616</v>
      </c>
      <c r="L84" s="20">
        <f>IF('DESIGN INPUTS AND CALCULATIONS'!$C$90="Integrated Leakage",'Integrated Leakage'!I84,'tables and calculations'!$S130)</f>
        <v>0.66817634667098669</v>
      </c>
      <c r="M84" s="20">
        <f>IF('DESIGN INPUTS AND CALCULATIONS'!$C$90="Integrated Leakage",'Integrated Leakage'!K84,'tables and calculations'!$AO130)</f>
        <v>0.87096539277913221</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0.36</v>
      </c>
      <c r="C85" s="20">
        <f t="shared" si="1"/>
        <v>6</v>
      </c>
      <c r="D85" s="20">
        <f t="shared" si="9"/>
        <v>3.0499999999999972</v>
      </c>
      <c r="E85" s="20">
        <f t="shared" si="2"/>
        <v>9.3024999999999824</v>
      </c>
      <c r="F85" s="20">
        <f t="shared" si="3"/>
        <v>1.184651766548525</v>
      </c>
      <c r="G85" s="20">
        <f t="shared" si="4"/>
        <v>1.185599677506044</v>
      </c>
      <c r="H85" s="20">
        <f t="shared" si="5"/>
        <v>1.5395620949005495</v>
      </c>
      <c r="I85" s="20">
        <f t="shared" si="6"/>
        <v>0.64953534729925699</v>
      </c>
      <c r="J85" s="20">
        <f t="shared" si="7"/>
        <v>1.0884170921795215</v>
      </c>
      <c r="K85" s="20">
        <f t="shared" si="8"/>
        <v>0.91876543209876549</v>
      </c>
      <c r="L85" s="20">
        <f>IF('DESIGN INPUTS AND CALCULATIONS'!$C$90="Integrated Leakage",'Integrated Leakage'!I85,'tables and calculations'!$S131)</f>
        <v>0.66227154163470814</v>
      </c>
      <c r="M85" s="20">
        <f>IF('DESIGN INPUTS AND CALCULATIONS'!$C$90="Integrated Leakage",'Integrated Leakage'!K85,'tables and calculations'!$AO131)</f>
        <v>0.87050872685154446</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0.36</v>
      </c>
      <c r="C86" s="20">
        <f t="shared" si="1"/>
        <v>6</v>
      </c>
      <c r="D86" s="20">
        <f t="shared" si="9"/>
        <v>3.099999999999997</v>
      </c>
      <c r="E86" s="20">
        <f t="shared" si="2"/>
        <v>9.6099999999999817</v>
      </c>
      <c r="F86" s="20">
        <f t="shared" si="3"/>
        <v>1.1862330267650778</v>
      </c>
      <c r="G86" s="20">
        <f t="shared" si="4"/>
        <v>1.2342493236212246</v>
      </c>
      <c r="H86" s="20">
        <f t="shared" si="5"/>
        <v>1.5557899441718674</v>
      </c>
      <c r="I86" s="20">
        <f t="shared" si="6"/>
        <v>0.64276029276708735</v>
      </c>
      <c r="J86" s="20">
        <f t="shared" si="7"/>
        <v>1.0891432535553245</v>
      </c>
      <c r="K86" s="20">
        <f t="shared" si="8"/>
        <v>0.91815286624203807</v>
      </c>
      <c r="L86" s="20">
        <f>IF('DESIGN INPUTS AND CALCULATIONS'!$C$90="Integrated Leakage",'Integrated Leakage'!I86,'tables and calculations'!$S132)</f>
        <v>0.65643501649521752</v>
      </c>
      <c r="M86" s="20">
        <f>IF('DESIGN INPUTS AND CALCULATIONS'!$C$90="Integrated Leakage",'Integrated Leakage'!K86,'tables and calculations'!$AO132)</f>
        <v>0.87007441737130309</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0.36</v>
      </c>
      <c r="C87" s="20">
        <f t="shared" si="1"/>
        <v>6</v>
      </c>
      <c r="D87" s="20">
        <f t="shared" si="9"/>
        <v>3.1499999999999968</v>
      </c>
      <c r="E87" s="20">
        <f t="shared" si="2"/>
        <v>9.9224999999999799</v>
      </c>
      <c r="F87" s="20">
        <f t="shared" si="3"/>
        <v>1.1877405691664908</v>
      </c>
      <c r="G87" s="20">
        <f t="shared" si="4"/>
        <v>1.2837249685059173</v>
      </c>
      <c r="H87" s="20">
        <f t="shared" si="5"/>
        <v>1.5720895450553725</v>
      </c>
      <c r="I87" s="20">
        <f t="shared" si="6"/>
        <v>0.63609608189638955</v>
      </c>
      <c r="J87" s="20">
        <f t="shared" si="7"/>
        <v>1.0898351109991322</v>
      </c>
      <c r="K87" s="20">
        <f t="shared" si="8"/>
        <v>0.91756999743128687</v>
      </c>
      <c r="L87" s="20">
        <f>IF('DESIGN INPUTS AND CALCULATIONS'!$C$90="Integrated Leakage",'Integrated Leakage'!I87,'tables and calculations'!$S133)</f>
        <v>0.65066644923029093</v>
      </c>
      <c r="M87" s="20">
        <f>IF('DESIGN INPUTS AND CALCULATIONS'!$C$90="Integrated Leakage",'Integrated Leakage'!K87,'tables and calculations'!$AO133)</f>
        <v>0.86966102133229806</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0.36</v>
      </c>
      <c r="C88" s="20">
        <f t="shared" si="1"/>
        <v>6</v>
      </c>
      <c r="D88" s="20">
        <f t="shared" si="9"/>
        <v>3.1999999999999966</v>
      </c>
      <c r="E88" s="20">
        <f t="shared" si="2"/>
        <v>10.239999999999979</v>
      </c>
      <c r="F88" s="20">
        <f t="shared" si="3"/>
        <v>1.189178890652127</v>
      </c>
      <c r="G88" s="20">
        <f t="shared" si="4"/>
        <v>1.3340249999999965</v>
      </c>
      <c r="H88" s="20">
        <f t="shared" si="5"/>
        <v>1.5884595967956261</v>
      </c>
      <c r="I88" s="20">
        <f t="shared" si="6"/>
        <v>0.62954072109689407</v>
      </c>
      <c r="J88" s="20">
        <f t="shared" si="7"/>
        <v>1.0904947916666667</v>
      </c>
      <c r="K88" s="20">
        <f t="shared" si="8"/>
        <v>0.91701492537313423</v>
      </c>
      <c r="L88" s="20">
        <f>IF('DESIGN INPUTS AND CALCULATIONS'!$C$90="Integrated Leakage",'Integrated Leakage'!I88,'tables and calculations'!$S134)</f>
        <v>0.64496550286342214</v>
      </c>
      <c r="M88" s="20">
        <f>IF('DESIGN INPUTS AND CALCULATIONS'!$C$90="Integrated Leakage",'Integrated Leakage'!K88,'tables and calculations'!$AO134)</f>
        <v>0.86926721079830527</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0.36</v>
      </c>
      <c r="C89" s="20">
        <f t="shared" si="1"/>
        <v>6</v>
      </c>
      <c r="D89" s="20">
        <f t="shared" si="9"/>
        <v>3.2499999999999964</v>
      </c>
      <c r="E89" s="20">
        <f t="shared" ref="E89:E95" si="10">D89^2</f>
        <v>10.562499999999977</v>
      </c>
      <c r="F89" s="20">
        <f t="shared" ref="F89:F95" si="11">($C$18*(1-(1-($C$17^2))/(E89)))^2</f>
        <v>1.1905521515353101</v>
      </c>
      <c r="G89" s="20">
        <f t="shared" ref="G89:G95" si="12">((B89/$C$17)*(D89-(1/D89)))^2</f>
        <v>1.3851479289940793</v>
      </c>
      <c r="H89" s="20">
        <f t="shared" ref="H89:H95" si="13">SQRT(F89+G89)</f>
        <v>1.6048987757891118</v>
      </c>
      <c r="I89" s="20">
        <f t="shared" ref="I89:I95" si="14">1/(H89)</f>
        <v>0.62309225671152413</v>
      </c>
      <c r="J89" s="20">
        <f t="shared" ref="J89:J95" si="15">SQRT(F89)</f>
        <v>1.0911242603550295</v>
      </c>
      <c r="K89" s="20">
        <f t="shared" ref="K89:K95" si="16">1/J89</f>
        <v>0.91648590021691978</v>
      </c>
      <c r="L89" s="20">
        <f>IF('DESIGN INPUTS AND CALCULATIONS'!$C$90="Integrated Leakage",'Integrated Leakage'!I89,'tables and calculations'!$S135)</f>
        <v>0.63933182300289249</v>
      </c>
      <c r="M89" s="20">
        <f>IF('DESIGN INPUTS AND CALCULATIONS'!$C$90="Integrated Leakage",'Integrated Leakage'!K89,'tables and calculations'!$AO135)</f>
        <v>0.86889176201970497</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0.36</v>
      </c>
      <c r="C90" s="20">
        <f t="shared" si="1"/>
        <v>6</v>
      </c>
      <c r="D90" s="20">
        <f t="shared" ref="D90:D95" si="17">D89+0.05</f>
        <v>3.2999999999999963</v>
      </c>
      <c r="E90" s="20">
        <f t="shared" si="10"/>
        <v>10.889999999999976</v>
      </c>
      <c r="F90" s="20">
        <f t="shared" si="11"/>
        <v>1.1918642052240049</v>
      </c>
      <c r="G90" s="20">
        <f t="shared" si="12"/>
        <v>1.4370923783287382</v>
      </c>
      <c r="H90" s="20">
        <f t="shared" si="13"/>
        <v>1.6214057430368078</v>
      </c>
      <c r="I90" s="20">
        <f t="shared" si="14"/>
        <v>0.61674877142537587</v>
      </c>
      <c r="J90" s="20">
        <f t="shared" si="15"/>
        <v>1.0917253341495767</v>
      </c>
      <c r="K90" s="20">
        <f t="shared" si="16"/>
        <v>0.91598130841121483</v>
      </c>
      <c r="L90" s="20">
        <f>IF('DESIGN INPUTS AND CALCULATIONS'!$C$90="Integrated Leakage",'Integrated Leakage'!I90,'tables and calculations'!$S136)</f>
        <v>0.6337650360974626</v>
      </c>
      <c r="M90" s="20">
        <f>IF('DESIGN INPUTS AND CALCULATIONS'!$C$90="Integrated Leakage",'Integrated Leakage'!K90,'tables and calculations'!$AO136)</f>
        <v>0.86853354573706754</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0.36</v>
      </c>
      <c r="C91" s="20">
        <f t="shared" si="1"/>
        <v>6</v>
      </c>
      <c r="D91" s="20">
        <f t="shared" si="17"/>
        <v>3.3499999999999961</v>
      </c>
      <c r="E91" s="20">
        <f t="shared" si="10"/>
        <v>11.222499999999973</v>
      </c>
      <c r="F91" s="20">
        <f t="shared" si="11"/>
        <v>1.1931186249031891</v>
      </c>
      <c r="G91" s="20">
        <f t="shared" si="12"/>
        <v>1.4898570728447271</v>
      </c>
      <c r="H91" s="20">
        <f t="shared" si="13"/>
        <v>1.6379791505840104</v>
      </c>
      <c r="I91" s="20">
        <f t="shared" si="14"/>
        <v>0.61050838140611052</v>
      </c>
      <c r="J91" s="20">
        <f t="shared" si="15"/>
        <v>1.0922996955520903</v>
      </c>
      <c r="K91" s="20">
        <f t="shared" si="16"/>
        <v>0.91549966009517336</v>
      </c>
      <c r="L91" s="20">
        <f>IF('DESIGN INPUTS AND CALCULATIONS'!$C$90="Integrated Leakage",'Integrated Leakage'!I91,'tables and calculations'!$S137)</f>
        <v>0.62826474829005829</v>
      </c>
      <c r="M91" s="20">
        <f>IF('DESIGN INPUTS AND CALCULATIONS'!$C$90="Integrated Leakage",'Integrated Leakage'!K91,'tables and calculations'!$AO137)</f>
        <v>0.86819151852541754</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0.36</v>
      </c>
      <c r="C92" s="20">
        <f t="shared" si="1"/>
        <v>6</v>
      </c>
      <c r="D92" s="20">
        <f t="shared" si="17"/>
        <v>3.3999999999999959</v>
      </c>
      <c r="E92" s="20">
        <f t="shared" si="10"/>
        <v>11.559999999999972</v>
      </c>
      <c r="F92" s="20">
        <f t="shared" si="11"/>
        <v>1.1943187275588705</v>
      </c>
      <c r="G92" s="20">
        <f t="shared" si="12"/>
        <v>1.5434408304498222</v>
      </c>
      <c r="H92" s="20">
        <f t="shared" si="13"/>
        <v>1.6546176470739977</v>
      </c>
      <c r="I92" s="20">
        <f t="shared" si="14"/>
        <v>0.60436923404533116</v>
      </c>
      <c r="J92" s="20">
        <f t="shared" si="15"/>
        <v>1.0928489042675893</v>
      </c>
      <c r="K92" s="20">
        <f t="shared" si="16"/>
        <v>0.91503957783641166</v>
      </c>
      <c r="L92" s="20">
        <f>IF('DESIGN INPUTS AND CALCULATIONS'!$C$90="Integrated Leakage",'Integrated Leakage'!I92,'tables and calculations'!$S138)</f>
        <v>0.6228305447681195</v>
      </c>
      <c r="M92" s="20">
        <f>IF('DESIGN INPUTS AND CALCULATIONS'!$C$90="Integrated Leakage",'Integrated Leakage'!K92,'tables and calculations'!$AO138)</f>
        <v>0.86786471505301521</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0.36</v>
      </c>
      <c r="C93" s="20">
        <f t="shared" si="1"/>
        <v>6</v>
      </c>
      <c r="D93" s="20">
        <f t="shared" si="17"/>
        <v>3.4499999999999957</v>
      </c>
      <c r="E93" s="20">
        <f t="shared" si="10"/>
        <v>11.902499999999971</v>
      </c>
      <c r="F93" s="20">
        <f t="shared" si="11"/>
        <v>1.1954675956410745</v>
      </c>
      <c r="G93" s="20">
        <f t="shared" si="12"/>
        <v>1.5978425540852712</v>
      </c>
      <c r="H93" s="20">
        <f t="shared" si="13"/>
        <v>1.6713198825258873</v>
      </c>
      <c r="I93" s="20">
        <f t="shared" si="14"/>
        <v>0.5983295061916496</v>
      </c>
      <c r="J93" s="20">
        <f t="shared" si="15"/>
        <v>1.0933744078041494</v>
      </c>
      <c r="K93" s="20">
        <f t="shared" si="16"/>
        <v>0.91459978655282825</v>
      </c>
      <c r="L93" s="20">
        <f>IF('DESIGN INPUTS AND CALCULATIONS'!$C$90="Integrated Leakage",'Integrated Leakage'!I93,'tables and calculations'!$S139)</f>
        <v>0.61746198952402054</v>
      </c>
      <c r="M93" s="20">
        <f>IF('DESIGN INPUTS AND CALCULATIONS'!$C$90="Integrated Leakage",'Integrated Leakage'!K93,'tables and calculations'!$AO139)</f>
        <v>0.8675522411454718</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0.36</v>
      </c>
      <c r="C94" s="20">
        <f t="shared" si="1"/>
        <v>6</v>
      </c>
      <c r="D94" s="20">
        <f t="shared" si="17"/>
        <v>3.4999999999999956</v>
      </c>
      <c r="E94" s="20">
        <f t="shared" si="10"/>
        <v>12.249999999999968</v>
      </c>
      <c r="F94" s="20">
        <f t="shared" si="11"/>
        <v>1.1965680966264056</v>
      </c>
      <c r="G94" s="20">
        <f t="shared" si="12"/>
        <v>1.6530612244897911</v>
      </c>
      <c r="H94" s="20">
        <f t="shared" si="13"/>
        <v>1.6880845124330111</v>
      </c>
      <c r="I94" s="20">
        <f t="shared" si="14"/>
        <v>0.59238740278394886</v>
      </c>
      <c r="J94" s="20">
        <f t="shared" si="15"/>
        <v>1.0938775510204082</v>
      </c>
      <c r="K94" s="20">
        <f t="shared" si="16"/>
        <v>0.91417910447761197</v>
      </c>
      <c r="L94" s="20">
        <f>IF('DESIGN INPUTS AND CALCULATIONS'!$C$90="Integrated Leakage",'Integrated Leakage'!I94,'tables and calculations'!$S140)</f>
        <v>0.61215862545169508</v>
      </c>
      <c r="M94" s="20">
        <f>IF('DESIGN INPUTS AND CALCULATIONS'!$C$90="Integrated Leakage",'Integrated Leakage'!K94,'tables and calculations'!$AO140)</f>
        <v>0.86725326756056476</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0.36</v>
      </c>
      <c r="C95" s="20">
        <f t="shared" si="1"/>
        <v>6</v>
      </c>
      <c r="D95" s="20">
        <f t="shared" si="17"/>
        <v>3.5499999999999954</v>
      </c>
      <c r="E95" s="20">
        <f t="shared" si="10"/>
        <v>12.602499999999967</v>
      </c>
      <c r="F95" s="20">
        <f t="shared" si="11"/>
        <v>1.1976229007089738</v>
      </c>
      <c r="G95" s="20">
        <f t="shared" si="12"/>
        <v>1.709095893671885</v>
      </c>
      <c r="H95" s="20">
        <f t="shared" si="13"/>
        <v>1.7049102012659958</v>
      </c>
      <c r="I95" s="20">
        <f t="shared" si="14"/>
        <v>0.58654115580834776</v>
      </c>
      <c r="J95" s="20">
        <f t="shared" si="15"/>
        <v>1.0943595847384779</v>
      </c>
      <c r="K95" s="20">
        <f t="shared" si="16"/>
        <v>0.91377643504531714</v>
      </c>
      <c r="L95" s="20">
        <f>IF('DESIGN INPUTS AND CALCULATIONS'!$C$90="Integrated Leakage",'Integrated Leakage'!I95,'tables and calculations'!$S141)</f>
        <v>0.6069199747164401</v>
      </c>
      <c r="M95" s="20">
        <f>IF('DESIGN INPUTS AND CALCULATIONS'!$C$90="Integrated Leakage",'Integrated Leakage'!K95,'tables and calculations'!$AO141)</f>
        <v>0.8669670243914237</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honeticPr fontId="67"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Normal="100" workbookViewId="0">
      <selection activeCell="G22" sqref="G22"/>
    </sheetView>
  </sheetViews>
  <sheetFormatPr defaultColWidth="9" defaultRowHeight="16.5"/>
  <cols>
    <col min="1" max="1" width="2.375" style="176" customWidth="1"/>
    <col min="2" max="2" width="35.25" style="176" customWidth="1"/>
    <col min="3" max="5" width="9" style="176"/>
    <col min="6" max="6" width="1" style="176" customWidth="1"/>
    <col min="7" max="7" width="29.75" style="176" customWidth="1"/>
    <col min="8" max="8" width="12.375" style="176" customWidth="1"/>
    <col min="9" max="9" width="10.125" style="176" customWidth="1"/>
    <col min="10" max="10" width="6.875" style="176" customWidth="1"/>
    <col min="11" max="11" width="1" style="176" customWidth="1"/>
    <col min="12" max="13" width="9" style="176"/>
    <col min="14" max="14" width="16.125" style="176" customWidth="1"/>
    <col min="15" max="15" width="9" style="176"/>
    <col min="16" max="16" width="8.125" style="176" customWidth="1"/>
    <col min="17" max="17" width="5.75" style="176" customWidth="1"/>
    <col min="18" max="18" width="10.625" style="176" customWidth="1"/>
    <col min="19" max="16384" width="9" style="176"/>
  </cols>
  <sheetData>
    <row r="2" spans="2:21" ht="12" customHeight="1"/>
    <row r="3" spans="2:21" ht="22.5" customHeight="1">
      <c r="C3" s="442" t="s">
        <v>636</v>
      </c>
      <c r="D3" s="442"/>
      <c r="E3" s="442"/>
      <c r="F3" s="442"/>
      <c r="G3" s="442"/>
      <c r="H3" s="442"/>
      <c r="I3" s="442"/>
      <c r="J3" s="442"/>
      <c r="K3" s="442"/>
      <c r="L3" s="442"/>
      <c r="M3" s="442"/>
      <c r="N3" s="442"/>
      <c r="O3" s="442"/>
      <c r="P3" s="442"/>
      <c r="Q3" s="442"/>
      <c r="R3" s="442"/>
      <c r="S3" s="442"/>
    </row>
    <row r="4" spans="2:21" ht="17.25" thickBot="1"/>
    <row r="5" spans="2:21">
      <c r="B5" s="448" t="s">
        <v>637</v>
      </c>
      <c r="C5" s="449"/>
      <c r="D5" s="449"/>
      <c r="E5" s="449"/>
      <c r="F5" s="191"/>
      <c r="G5" s="450" t="s">
        <v>638</v>
      </c>
      <c r="H5" s="451"/>
      <c r="I5" s="451"/>
      <c r="J5" s="452"/>
      <c r="K5" s="221"/>
      <c r="L5" s="448" t="s">
        <v>639</v>
      </c>
      <c r="M5" s="449"/>
      <c r="N5" s="449"/>
      <c r="O5" s="449"/>
      <c r="P5" s="449"/>
      <c r="Q5" s="449"/>
      <c r="R5" s="191"/>
      <c r="S5" s="191"/>
      <c r="T5" s="191"/>
      <c r="U5" s="190"/>
    </row>
    <row r="6" spans="2:21">
      <c r="B6" s="212" t="s">
        <v>640</v>
      </c>
      <c r="C6" s="210" t="s">
        <v>641</v>
      </c>
      <c r="D6" s="310">
        <v>390</v>
      </c>
      <c r="E6" s="210" t="s">
        <v>642</v>
      </c>
      <c r="G6" s="212" t="s">
        <v>643</v>
      </c>
      <c r="H6" s="210" t="s">
        <v>644</v>
      </c>
      <c r="I6" s="204">
        <f>'DESIGN INPUTS AND CALCULATIONS'!C172</f>
        <v>68</v>
      </c>
      <c r="J6" s="220" t="s">
        <v>645</v>
      </c>
      <c r="K6" s="453"/>
      <c r="L6" s="443" t="s">
        <v>899</v>
      </c>
      <c r="M6" s="444"/>
      <c r="N6" s="444"/>
      <c r="O6" s="210" t="s">
        <v>646</v>
      </c>
      <c r="P6" s="318">
        <v>50</v>
      </c>
      <c r="Q6" s="210" t="s">
        <v>557</v>
      </c>
      <c r="U6" s="180"/>
    </row>
    <row r="7" spans="2:21">
      <c r="B7" s="212" t="s">
        <v>647</v>
      </c>
      <c r="C7" s="210" t="s">
        <v>648</v>
      </c>
      <c r="D7" s="301">
        <f>Vloss</f>
        <v>1</v>
      </c>
      <c r="E7" s="210" t="s">
        <v>642</v>
      </c>
      <c r="G7" s="212" t="s">
        <v>649</v>
      </c>
      <c r="H7" s="210" t="s">
        <v>650</v>
      </c>
      <c r="I7" s="204">
        <f>'DESIGN INPUTS AND CALCULATIONS'!C170/1000</f>
        <v>10</v>
      </c>
      <c r="J7" s="220" t="s">
        <v>651</v>
      </c>
      <c r="K7" s="453"/>
      <c r="L7" s="443" t="s">
        <v>652</v>
      </c>
      <c r="M7" s="444"/>
      <c r="N7" s="444"/>
      <c r="O7" s="210" t="s">
        <v>653</v>
      </c>
      <c r="P7" s="312">
        <v>9.09</v>
      </c>
      <c r="Q7" s="210" t="s">
        <v>557</v>
      </c>
      <c r="U7" s="180"/>
    </row>
    <row r="8" spans="2:21">
      <c r="B8" s="212" t="s">
        <v>654</v>
      </c>
      <c r="C8" s="210" t="s">
        <v>655</v>
      </c>
      <c r="D8" s="301">
        <f>Vout</f>
        <v>50</v>
      </c>
      <c r="E8" s="210" t="s">
        <v>642</v>
      </c>
      <c r="G8" s="212" t="s">
        <v>656</v>
      </c>
      <c r="H8" s="210" t="s">
        <v>657</v>
      </c>
      <c r="I8" s="219">
        <f>CdivH2*picoF2*CdivL2*nanoF2*1000000000000/(CdivH2*picoF2+CdivL2*nanoF2)</f>
        <v>67.54072308303536</v>
      </c>
      <c r="J8" s="220" t="s">
        <v>645</v>
      </c>
      <c r="K8" s="453"/>
      <c r="L8" s="443" t="s">
        <v>658</v>
      </c>
      <c r="M8" s="444"/>
      <c r="N8" s="444"/>
      <c r="O8" s="210" t="s">
        <v>659</v>
      </c>
      <c r="P8" s="312">
        <v>0.4</v>
      </c>
      <c r="Q8" s="210"/>
      <c r="U8" s="180"/>
    </row>
    <row r="9" spans="2:21">
      <c r="B9" s="212" t="s">
        <v>660</v>
      </c>
      <c r="C9" s="210" t="s">
        <v>661</v>
      </c>
      <c r="D9" s="310">
        <v>13</v>
      </c>
      <c r="E9" s="210" t="s">
        <v>662</v>
      </c>
      <c r="G9" s="212" t="s">
        <v>663</v>
      </c>
      <c r="H9" s="210" t="s">
        <v>664</v>
      </c>
      <c r="I9" s="219">
        <f>(CdivH2*picoF2+CdivL2*nanoF2)*1000000000</f>
        <v>10.068</v>
      </c>
      <c r="J9" s="220" t="s">
        <v>651</v>
      </c>
      <c r="K9" s="453"/>
      <c r="L9" s="443" t="s">
        <v>665</v>
      </c>
      <c r="M9" s="444"/>
      <c r="N9" s="444"/>
      <c r="O9" s="210" t="s">
        <v>666</v>
      </c>
      <c r="P9" s="312">
        <v>8</v>
      </c>
      <c r="Q9" s="210" t="s">
        <v>667</v>
      </c>
      <c r="U9" s="180"/>
    </row>
    <row r="10" spans="2:21">
      <c r="B10" s="212" t="s">
        <v>668</v>
      </c>
      <c r="C10" s="210" t="s">
        <v>669</v>
      </c>
      <c r="D10" s="310">
        <v>1880</v>
      </c>
      <c r="E10" s="210" t="s">
        <v>670</v>
      </c>
      <c r="G10" s="212" t="s">
        <v>671</v>
      </c>
      <c r="H10" s="210" t="s">
        <v>672</v>
      </c>
      <c r="I10" s="219">
        <f>CdivH2*picoF2/(CdivH2*picoF2+CdivL2*nanoF2)</f>
        <v>6.7540723083035362E-3</v>
      </c>
      <c r="J10" s="220"/>
      <c r="K10" s="453"/>
      <c r="L10" s="443" t="s">
        <v>673</v>
      </c>
      <c r="M10" s="444"/>
      <c r="N10" s="444"/>
      <c r="O10" s="210" t="s">
        <v>674</v>
      </c>
      <c r="P10" s="312">
        <v>1210</v>
      </c>
      <c r="Q10" s="216" t="s">
        <v>675</v>
      </c>
      <c r="U10" s="180"/>
    </row>
    <row r="11" spans="2:21" ht="17.25" thickBot="1">
      <c r="B11" s="212" t="s">
        <v>676</v>
      </c>
      <c r="C11" s="210" t="s">
        <v>677</v>
      </c>
      <c r="D11" s="310">
        <v>2</v>
      </c>
      <c r="E11" s="210" t="s">
        <v>564</v>
      </c>
      <c r="G11" s="212" t="s">
        <v>678</v>
      </c>
      <c r="H11" s="210" t="s">
        <v>679</v>
      </c>
      <c r="I11" s="311">
        <v>0.188</v>
      </c>
      <c r="J11" s="220" t="s">
        <v>651</v>
      </c>
      <c r="K11" s="453"/>
      <c r="L11" s="443" t="s">
        <v>680</v>
      </c>
      <c r="M11" s="444"/>
      <c r="N11" s="444"/>
      <c r="O11" s="210" t="s">
        <v>681</v>
      </c>
      <c r="P11" s="219">
        <f>0.9*1000000000/((Rzero2+Rfeedforward2*kiliOhm2)*2*PI()*F_roll2*kilihertz2)</f>
        <v>1.7383428250328374</v>
      </c>
      <c r="Q11" s="216" t="s">
        <v>682</v>
      </c>
      <c r="U11" s="180"/>
    </row>
    <row r="12" spans="2:21">
      <c r="B12" s="212" t="s">
        <v>683</v>
      </c>
      <c r="C12" s="210" t="s">
        <v>684</v>
      </c>
      <c r="D12" s="301">
        <f>Lm</f>
        <v>240</v>
      </c>
      <c r="E12" s="210" t="s">
        <v>685</v>
      </c>
      <c r="G12" s="445" t="s">
        <v>686</v>
      </c>
      <c r="H12" s="446"/>
      <c r="I12" s="446"/>
      <c r="J12" s="447"/>
      <c r="K12" s="453"/>
      <c r="L12" s="443" t="s">
        <v>687</v>
      </c>
      <c r="M12" s="444"/>
      <c r="N12" s="444"/>
      <c r="O12" s="210" t="s">
        <v>688</v>
      </c>
      <c r="P12" s="313">
        <v>4.7</v>
      </c>
      <c r="Q12" s="210" t="s">
        <v>689</v>
      </c>
      <c r="U12" s="180"/>
    </row>
    <row r="13" spans="2:21">
      <c r="B13" s="212" t="s">
        <v>690</v>
      </c>
      <c r="C13" s="210" t="s">
        <v>691</v>
      </c>
      <c r="D13" s="301">
        <f>Lr</f>
        <v>40</v>
      </c>
      <c r="E13" s="210" t="s">
        <v>685</v>
      </c>
      <c r="G13" s="209" t="s">
        <v>563</v>
      </c>
      <c r="H13" s="208" t="s">
        <v>692</v>
      </c>
      <c r="I13" s="217">
        <v>9</v>
      </c>
      <c r="J13" s="206" t="s">
        <v>10</v>
      </c>
      <c r="K13" s="453"/>
      <c r="L13" s="443" t="s">
        <v>693</v>
      </c>
      <c r="M13" s="444"/>
      <c r="N13" s="444"/>
      <c r="O13" s="210" t="s">
        <v>694</v>
      </c>
      <c r="P13" s="313">
        <v>33.200000000000003</v>
      </c>
      <c r="Q13" s="210" t="s">
        <v>557</v>
      </c>
      <c r="U13" s="180"/>
    </row>
    <row r="14" spans="2:21">
      <c r="B14" s="212" t="s">
        <v>695</v>
      </c>
      <c r="C14" s="210" t="s">
        <v>696</v>
      </c>
      <c r="D14" s="301">
        <f>Cr*1000</f>
        <v>60</v>
      </c>
      <c r="E14" s="210" t="s">
        <v>697</v>
      </c>
      <c r="G14" s="209" t="s">
        <v>562</v>
      </c>
      <c r="H14" s="208" t="s">
        <v>698</v>
      </c>
      <c r="I14" s="217">
        <v>0.5</v>
      </c>
      <c r="J14" s="215"/>
      <c r="K14" s="453"/>
      <c r="L14" s="443" t="s">
        <v>699</v>
      </c>
      <c r="M14" s="444"/>
      <c r="N14" s="444"/>
      <c r="O14" s="210" t="s">
        <v>700</v>
      </c>
      <c r="P14" s="313">
        <v>10</v>
      </c>
      <c r="Q14" s="210" t="s">
        <v>701</v>
      </c>
      <c r="U14" s="180"/>
    </row>
    <row r="15" spans="2:21">
      <c r="B15" s="212" t="s">
        <v>702</v>
      </c>
      <c r="C15" s="210" t="s">
        <v>703</v>
      </c>
      <c r="D15" s="210">
        <f>Nps</f>
        <v>4</v>
      </c>
      <c r="E15" s="210"/>
      <c r="G15" s="209" t="s">
        <v>561</v>
      </c>
      <c r="H15" s="218" t="s">
        <v>704</v>
      </c>
      <c r="I15" s="217">
        <v>0.2</v>
      </c>
      <c r="J15" s="206" t="s">
        <v>560</v>
      </c>
      <c r="K15" s="453"/>
      <c r="L15" s="443" t="s">
        <v>705</v>
      </c>
      <c r="M15" s="444"/>
      <c r="N15" s="444"/>
      <c r="O15" s="210" t="s">
        <v>706</v>
      </c>
      <c r="P15" s="313">
        <v>150</v>
      </c>
      <c r="Q15" s="210" t="s">
        <v>707</v>
      </c>
      <c r="U15" s="180"/>
    </row>
    <row r="16" spans="2:21">
      <c r="B16" s="212" t="s">
        <v>708</v>
      </c>
      <c r="C16" s="210" t="s">
        <v>709</v>
      </c>
      <c r="D16" s="217">
        <v>100</v>
      </c>
      <c r="E16" s="210" t="s">
        <v>710</v>
      </c>
      <c r="G16" s="209" t="s">
        <v>559</v>
      </c>
      <c r="H16" s="208" t="s">
        <v>711</v>
      </c>
      <c r="I16" s="217">
        <v>20</v>
      </c>
      <c r="J16" s="206" t="s">
        <v>558</v>
      </c>
      <c r="K16" s="453"/>
      <c r="L16" s="443" t="s">
        <v>712</v>
      </c>
      <c r="M16" s="444"/>
      <c r="N16" s="444"/>
      <c r="O16" s="210" t="s">
        <v>713</v>
      </c>
      <c r="P16" s="313">
        <v>147</v>
      </c>
      <c r="Q16" s="210" t="s">
        <v>557</v>
      </c>
      <c r="U16" s="180"/>
    </row>
    <row r="17" spans="2:21">
      <c r="B17" s="212" t="s">
        <v>714</v>
      </c>
      <c r="C17" s="210" t="s">
        <v>715</v>
      </c>
      <c r="D17" s="211">
        <f>(Vo_set2+Vfeed2)/Ioutput2</f>
        <v>3.9230769230769229</v>
      </c>
      <c r="E17" s="216" t="s">
        <v>716</v>
      </c>
      <c r="G17" s="209" t="s">
        <v>556</v>
      </c>
      <c r="H17" s="208" t="s">
        <v>717</v>
      </c>
      <c r="I17" s="214">
        <f>I_step2/(kslewrate2*1/microsecond2)</f>
        <v>4.4999999999999998E-7</v>
      </c>
      <c r="J17" s="215" t="s">
        <v>553</v>
      </c>
      <c r="K17" s="453"/>
      <c r="L17" s="345" t="s">
        <v>718</v>
      </c>
      <c r="M17" s="346"/>
      <c r="N17" s="346"/>
      <c r="O17" s="346"/>
      <c r="P17" s="346"/>
      <c r="Q17" s="347"/>
      <c r="U17" s="180"/>
    </row>
    <row r="18" spans="2:21">
      <c r="B18" s="212" t="s">
        <v>719</v>
      </c>
      <c r="C18" s="210" t="s">
        <v>720</v>
      </c>
      <c r="D18" s="211">
        <f>Vo_set2+Vfeed2</f>
        <v>51</v>
      </c>
      <c r="E18" s="210" t="s">
        <v>642</v>
      </c>
      <c r="G18" s="209" t="s">
        <v>555</v>
      </c>
      <c r="H18" s="210" t="s">
        <v>721</v>
      </c>
      <c r="I18" s="214">
        <f>2*transient2+duty_step2/(freq_load2*kilihertz2)</f>
        <v>2.5008999999999999E-3</v>
      </c>
      <c r="J18" s="213" t="s">
        <v>553</v>
      </c>
      <c r="K18" s="453"/>
      <c r="L18" s="454" t="s">
        <v>722</v>
      </c>
      <c r="M18" s="455"/>
      <c r="N18" s="455"/>
      <c r="O18" s="455"/>
      <c r="P18" s="205" t="s">
        <v>723</v>
      </c>
      <c r="Q18" s="313">
        <v>1</v>
      </c>
      <c r="U18" s="180"/>
    </row>
    <row r="19" spans="2:21">
      <c r="B19" s="319" t="s">
        <v>724</v>
      </c>
      <c r="C19" s="320" t="s">
        <v>725</v>
      </c>
      <c r="D19" s="321">
        <f>1*0.001/(2*PI()*(Lseries2*res_cap2*microhenry2*nanoF2)^0.5)</f>
        <v>102.73407401024998</v>
      </c>
      <c r="E19" s="320" t="s">
        <v>726</v>
      </c>
      <c r="G19" s="209" t="s">
        <v>554</v>
      </c>
      <c r="H19" s="208" t="s">
        <v>727</v>
      </c>
      <c r="I19" s="207">
        <f>1/(freq_load2*kilihertz2)</f>
        <v>5.0000000000000001E-3</v>
      </c>
      <c r="J19" s="206" t="s">
        <v>553</v>
      </c>
      <c r="K19" s="453"/>
      <c r="L19" s="443" t="s">
        <v>728</v>
      </c>
      <c r="M19" s="444"/>
      <c r="N19" s="444"/>
      <c r="O19" s="444"/>
      <c r="P19" s="205" t="s">
        <v>729</v>
      </c>
      <c r="Q19" s="313">
        <v>1</v>
      </c>
      <c r="U19" s="180"/>
    </row>
    <row r="20" spans="2:21" ht="17.25" thickBot="1">
      <c r="B20" s="319" t="s">
        <v>730</v>
      </c>
      <c r="C20" s="320" t="s">
        <v>731</v>
      </c>
      <c r="D20" s="201">
        <v>50</v>
      </c>
      <c r="E20" s="320" t="s">
        <v>732</v>
      </c>
      <c r="G20" s="203" t="s">
        <v>733</v>
      </c>
      <c r="H20" s="202" t="s">
        <v>734</v>
      </c>
      <c r="I20" s="201">
        <v>5</v>
      </c>
      <c r="J20" s="200" t="s">
        <v>735</v>
      </c>
      <c r="K20" s="453"/>
      <c r="L20" s="456" t="s">
        <v>736</v>
      </c>
      <c r="M20" s="457"/>
      <c r="N20" s="457"/>
      <c r="O20" s="457"/>
      <c r="P20" s="199" t="s">
        <v>737</v>
      </c>
      <c r="Q20" s="350">
        <v>1</v>
      </c>
      <c r="R20" s="198"/>
      <c r="U20" s="180"/>
    </row>
    <row r="21" spans="2:21" ht="17.25" thickBot="1">
      <c r="B21" s="322" t="s">
        <v>738</v>
      </c>
      <c r="C21" s="323" t="s">
        <v>739</v>
      </c>
      <c r="D21" s="349">
        <v>60</v>
      </c>
      <c r="E21" s="323" t="s">
        <v>740</v>
      </c>
      <c r="G21" s="197"/>
      <c r="H21" s="196"/>
      <c r="I21" s="195"/>
      <c r="J21" s="194"/>
      <c r="K21" s="193"/>
      <c r="P21" s="184"/>
      <c r="Q21" s="192"/>
      <c r="R21" s="191"/>
      <c r="S21" s="191"/>
      <c r="T21" s="191"/>
      <c r="U21" s="190"/>
    </row>
    <row r="22" spans="2:21" ht="17.25" thickBot="1">
      <c r="B22" s="185"/>
      <c r="C22" s="317"/>
      <c r="D22" s="317"/>
      <c r="E22" s="317"/>
      <c r="G22" s="188"/>
      <c r="H22" s="187"/>
      <c r="I22" s="348"/>
      <c r="J22" s="193"/>
      <c r="K22" s="193"/>
      <c r="P22" s="184"/>
      <c r="Q22" s="192"/>
      <c r="U22" s="180"/>
    </row>
    <row r="23" spans="2:21">
      <c r="B23" s="351" t="s">
        <v>588</v>
      </c>
      <c r="C23" s="352"/>
      <c r="D23" s="352">
        <f>Data!X20/1000</f>
        <v>3.9810717055349718</v>
      </c>
      <c r="E23" s="353" t="s">
        <v>11</v>
      </c>
      <c r="G23" s="188"/>
      <c r="H23" s="187"/>
      <c r="I23" s="348"/>
      <c r="J23" s="193"/>
      <c r="K23" s="193"/>
      <c r="P23" s="184"/>
      <c r="Q23" s="192"/>
      <c r="U23" s="180"/>
    </row>
    <row r="24" spans="2:21" ht="17.25" thickBot="1">
      <c r="B24" s="322" t="s">
        <v>589</v>
      </c>
      <c r="C24" s="323"/>
      <c r="D24" s="323">
        <f>Data!X21</f>
        <v>100.36784758199714</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39" t="s">
        <v>741</v>
      </c>
      <c r="C26" s="440"/>
      <c r="D26" s="440"/>
      <c r="E26" s="440"/>
      <c r="F26" s="440"/>
      <c r="G26" s="440"/>
      <c r="H26" s="440"/>
      <c r="I26" s="440"/>
      <c r="J26" s="440"/>
      <c r="K26" s="440"/>
      <c r="L26" s="440"/>
      <c r="M26" s="440"/>
      <c r="N26" s="440"/>
      <c r="O26" s="440"/>
      <c r="P26" s="440"/>
      <c r="Q26" s="440"/>
      <c r="R26" s="440"/>
      <c r="S26" s="440"/>
      <c r="T26" s="440"/>
      <c r="U26" s="441"/>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7.2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honeticPr fontId="67"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전은빈</cp:lastModifiedBy>
  <dcterms:created xsi:type="dcterms:W3CDTF">2014-10-10T14:52:07Z</dcterms:created>
  <dcterms:modified xsi:type="dcterms:W3CDTF">2025-11-07T07:54:06Z</dcterms:modified>
</cp:coreProperties>
</file>